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nesko-nv.ru\Share\Общие папки НЭСКО\Планово-Аналитический отдел\ОТЧЕТЫ\26. Размещение информации на САЙТ\НЭСКО\2026\Август\(пп. «б» п. 52) Полезный отпуск населению\"/>
    </mc:Choice>
  </mc:AlternateContent>
  <bookViews>
    <workbookView xWindow="0" yWindow="0" windowWidth="11400" windowHeight="5895" tabRatio="848" activeTab="12"/>
  </bookViews>
  <sheets>
    <sheet name="ИТОГО ПО" sheetId="47" r:id="rId1"/>
    <sheet name="Услуги1" sheetId="46" r:id="rId2"/>
    <sheet name="46 титульник" sheetId="2" r:id="rId3"/>
    <sheet name="1" sheetId="3" r:id="rId4"/>
    <sheet name="2" sheetId="4" r:id="rId5"/>
    <sheet name="3" sheetId="5" r:id="rId6"/>
    <sheet name="4" sheetId="6" r:id="rId7"/>
    <sheet name="5" sheetId="7" r:id="rId8"/>
    <sheet name="6" sheetId="8" r:id="rId9"/>
    <sheet name="7" sheetId="9" r:id="rId10"/>
    <sheet name="ОРЭМ" sheetId="10" r:id="rId11"/>
    <sheet name="Отчёт НВВ в РСТ" sheetId="11" r:id="rId12"/>
    <sheet name="52.б" sheetId="12" r:id="rId13"/>
    <sheet name="ЭСК" sheetId="25" r:id="rId14"/>
    <sheet name="52.а" sheetId="13" r:id="rId15"/>
    <sheet name="45.г,д." sheetId="14" r:id="rId16"/>
    <sheet name="ПРАЙМ" sheetId="15" r:id="rId17"/>
    <sheet name="РДУ" sheetId="16" r:id="rId18"/>
    <sheet name="Струкатура" sheetId="17" r:id="rId19"/>
    <sheet name="Потери" sheetId="44" r:id="rId20"/>
    <sheet name="1-цены производителей" sheetId="18" r:id="rId21"/>
    <sheet name="ENERGY.KTL.SB.FACT.5.72 нэско" sheetId="31" r:id="rId22"/>
    <sheet name="Покупка" sheetId="27" r:id="rId23"/>
    <sheet name="Продажа" sheetId="28" r:id="rId24"/>
    <sheet name="Продажа на РР - ХМАО" sheetId="29" r:id="rId25"/>
    <sheet name="Лист4" sheetId="30" r:id="rId26"/>
    <sheet name="Общая" sheetId="33" r:id="rId27"/>
    <sheet name="ГТП" sheetId="34" r:id="rId28"/>
    <sheet name="субъекты РФ" sheetId="35" r:id="rId29"/>
    <sheet name="уровень напряжения" sheetId="36" r:id="rId30"/>
    <sheet name="101" sheetId="37" r:id="rId31"/>
    <sheet name="134" sheetId="38" r:id="rId32"/>
    <sheet name="135" sheetId="39" r:id="rId33"/>
    <sheet name="136" sheetId="40" r:id="rId34"/>
    <sheet name="Лист2" sheetId="41" r:id="rId35"/>
    <sheet name="Договора ГП и ЭСО" sheetId="43" r:id="rId36"/>
    <sheet name="Отчёт АПБЭ Макет" sheetId="42" r:id="rId37"/>
  </sheets>
  <externalReferences>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s>
  <definedNames>
    <definedName name="\a" localSheetId="19">#REF!</definedName>
    <definedName name="\a" localSheetId="1">#REF!</definedName>
    <definedName name="\a">#REF!</definedName>
    <definedName name="\m" localSheetId="19">#REF!</definedName>
    <definedName name="\m" localSheetId="1">#REF!</definedName>
    <definedName name="\m">#REF!</definedName>
    <definedName name="\n" localSheetId="19">#REF!</definedName>
    <definedName name="\n" localSheetId="1">#REF!</definedName>
    <definedName name="\n">#REF!</definedName>
    <definedName name="\o" localSheetId="19">#REF!</definedName>
    <definedName name="\o" localSheetId="1">#REF!</definedName>
    <definedName name="\o">#REF!</definedName>
    <definedName name="______ew1">'[1]Приложение №2 '!_xlbgnm.ew1</definedName>
    <definedName name="______fg1">'[1]Приложение №2 '!_xlbgnm.fg1</definedName>
    <definedName name="_____ew1" localSheetId="19">Потери!_____ew1</definedName>
    <definedName name="_____ew1" localSheetId="1">Услуги1!_____ew1</definedName>
    <definedName name="_____ew1">[0]!_____ew1</definedName>
    <definedName name="_____fg1" localSheetId="19">Потери!_____fg1</definedName>
    <definedName name="_____fg1" localSheetId="1">Услуги1!_____fg1</definedName>
    <definedName name="_____fg1">[0]!_____fg1</definedName>
    <definedName name="____ew1" localSheetId="19">Потери!____ew1</definedName>
    <definedName name="____ew1" localSheetId="1">Услуги1!____ew1</definedName>
    <definedName name="____ew1">[0]!____ew1</definedName>
    <definedName name="____fg1" localSheetId="19">Потери!____fg1</definedName>
    <definedName name="____fg1" localSheetId="1">Услуги1!____fg1</definedName>
    <definedName name="____fg1">[0]!____fg1</definedName>
    <definedName name="____SP1" localSheetId="19">[2]FES!#REF!</definedName>
    <definedName name="____SP1" localSheetId="1">[2]FES!#REF!</definedName>
    <definedName name="____SP1">[2]FES!#REF!</definedName>
    <definedName name="____SP10" localSheetId="19">[2]FES!#REF!</definedName>
    <definedName name="____SP10" localSheetId="1">[2]FES!#REF!</definedName>
    <definedName name="____SP10">[2]FES!#REF!</definedName>
    <definedName name="____SP11" localSheetId="19">[2]FES!#REF!</definedName>
    <definedName name="____SP11" localSheetId="1">[2]FES!#REF!</definedName>
    <definedName name="____SP11">[2]FES!#REF!</definedName>
    <definedName name="____SP12" localSheetId="19">[2]FES!#REF!</definedName>
    <definedName name="____SP12" localSheetId="1">[2]FES!#REF!</definedName>
    <definedName name="____SP12">[2]FES!#REF!</definedName>
    <definedName name="____SP13" localSheetId="19">[2]FES!#REF!</definedName>
    <definedName name="____SP13" localSheetId="1">[2]FES!#REF!</definedName>
    <definedName name="____SP13">[2]FES!#REF!</definedName>
    <definedName name="____SP14" localSheetId="19">[2]FES!#REF!</definedName>
    <definedName name="____SP14" localSheetId="1">[2]FES!#REF!</definedName>
    <definedName name="____SP14">[2]FES!#REF!</definedName>
    <definedName name="____SP15" localSheetId="19">[2]FES!#REF!</definedName>
    <definedName name="____SP15" localSheetId="1">[2]FES!#REF!</definedName>
    <definedName name="____SP15">[2]FES!#REF!</definedName>
    <definedName name="____SP16" localSheetId="19">[2]FES!#REF!</definedName>
    <definedName name="____SP16" localSheetId="1">[2]FES!#REF!</definedName>
    <definedName name="____SP16">[2]FES!#REF!</definedName>
    <definedName name="____SP17" localSheetId="19">[2]FES!#REF!</definedName>
    <definedName name="____SP17" localSheetId="1">[2]FES!#REF!</definedName>
    <definedName name="____SP17">[2]FES!#REF!</definedName>
    <definedName name="____SP18" localSheetId="19">[2]FES!#REF!</definedName>
    <definedName name="____SP18" localSheetId="1">[2]FES!#REF!</definedName>
    <definedName name="____SP18">[2]FES!#REF!</definedName>
    <definedName name="____SP19" localSheetId="19">[2]FES!#REF!</definedName>
    <definedName name="____SP19" localSheetId="1">[2]FES!#REF!</definedName>
    <definedName name="____SP19">[2]FES!#REF!</definedName>
    <definedName name="____SP2" localSheetId="19">[2]FES!#REF!</definedName>
    <definedName name="____SP2" localSheetId="1">[2]FES!#REF!</definedName>
    <definedName name="____SP2">[2]FES!#REF!</definedName>
    <definedName name="____SP20" localSheetId="19">[2]FES!#REF!</definedName>
    <definedName name="____SP20" localSheetId="1">[2]FES!#REF!</definedName>
    <definedName name="____SP20">[2]FES!#REF!</definedName>
    <definedName name="____SP3" localSheetId="19">[2]FES!#REF!</definedName>
    <definedName name="____SP3" localSheetId="1">[2]FES!#REF!</definedName>
    <definedName name="____SP3">[2]FES!#REF!</definedName>
    <definedName name="____SP4" localSheetId="19">[2]FES!#REF!</definedName>
    <definedName name="____SP4" localSheetId="1">[2]FES!#REF!</definedName>
    <definedName name="____SP4">[2]FES!#REF!</definedName>
    <definedName name="____SP5" localSheetId="19">[2]FES!#REF!</definedName>
    <definedName name="____SP5" localSheetId="1">[2]FES!#REF!</definedName>
    <definedName name="____SP5">[2]FES!#REF!</definedName>
    <definedName name="____SP7" localSheetId="19">[2]FES!#REF!</definedName>
    <definedName name="____SP7" localSheetId="1">[2]FES!#REF!</definedName>
    <definedName name="____SP7">[2]FES!#REF!</definedName>
    <definedName name="____SP8" localSheetId="19">[2]FES!#REF!</definedName>
    <definedName name="____SP8" localSheetId="1">[2]FES!#REF!</definedName>
    <definedName name="____SP8">[2]FES!#REF!</definedName>
    <definedName name="____SP9" localSheetId="19">[2]FES!#REF!</definedName>
    <definedName name="____SP9" localSheetId="1">[2]FES!#REF!</definedName>
    <definedName name="____SP9">[2]FES!#REF!</definedName>
    <definedName name="___ew1" localSheetId="19">Потери!___ew1</definedName>
    <definedName name="___ew1" localSheetId="1">Услуги1!___ew1</definedName>
    <definedName name="___ew1">[0]!___ew1</definedName>
    <definedName name="___fg1" localSheetId="19">Потери!___fg1</definedName>
    <definedName name="___fg1" localSheetId="1">Услуги1!___fg1</definedName>
    <definedName name="___fg1">[0]!___fg1</definedName>
    <definedName name="___SP1" localSheetId="19">[3]FES!#REF!</definedName>
    <definedName name="___SP1" localSheetId="1">[3]FES!#REF!</definedName>
    <definedName name="___SP1">[3]FES!#REF!</definedName>
    <definedName name="___SP10" localSheetId="19">[3]FES!#REF!</definedName>
    <definedName name="___SP10" localSheetId="1">[3]FES!#REF!</definedName>
    <definedName name="___SP10">[3]FES!#REF!</definedName>
    <definedName name="___SP11" localSheetId="19">[3]FES!#REF!</definedName>
    <definedName name="___SP11" localSheetId="1">[3]FES!#REF!</definedName>
    <definedName name="___SP11">[3]FES!#REF!</definedName>
    <definedName name="___SP12" localSheetId="19">[3]FES!#REF!</definedName>
    <definedName name="___SP12" localSheetId="1">[3]FES!#REF!</definedName>
    <definedName name="___SP12">[3]FES!#REF!</definedName>
    <definedName name="___SP13" localSheetId="19">[3]FES!#REF!</definedName>
    <definedName name="___SP13" localSheetId="1">[3]FES!#REF!</definedName>
    <definedName name="___SP13">[3]FES!#REF!</definedName>
    <definedName name="___SP14" localSheetId="19">[3]FES!#REF!</definedName>
    <definedName name="___SP14" localSheetId="1">[3]FES!#REF!</definedName>
    <definedName name="___SP14">[3]FES!#REF!</definedName>
    <definedName name="___SP15" localSheetId="19">[3]FES!#REF!</definedName>
    <definedName name="___SP15" localSheetId="1">[3]FES!#REF!</definedName>
    <definedName name="___SP15">[3]FES!#REF!</definedName>
    <definedName name="___SP16" localSheetId="19">[3]FES!#REF!</definedName>
    <definedName name="___SP16" localSheetId="1">[3]FES!#REF!</definedName>
    <definedName name="___SP16">[3]FES!#REF!</definedName>
    <definedName name="___SP17" localSheetId="19">[3]FES!#REF!</definedName>
    <definedName name="___SP17" localSheetId="1">[3]FES!#REF!</definedName>
    <definedName name="___SP17">[3]FES!#REF!</definedName>
    <definedName name="___SP18" localSheetId="19">[3]FES!#REF!</definedName>
    <definedName name="___SP18" localSheetId="1">[3]FES!#REF!</definedName>
    <definedName name="___SP18">[3]FES!#REF!</definedName>
    <definedName name="___SP19" localSheetId="19">[3]FES!#REF!</definedName>
    <definedName name="___SP19" localSheetId="1">[3]FES!#REF!</definedName>
    <definedName name="___SP19">[3]FES!#REF!</definedName>
    <definedName name="___SP2" localSheetId="19">[3]FES!#REF!</definedName>
    <definedName name="___SP2" localSheetId="1">[3]FES!#REF!</definedName>
    <definedName name="___SP2">[3]FES!#REF!</definedName>
    <definedName name="___SP20" localSheetId="19">[3]FES!#REF!</definedName>
    <definedName name="___SP20" localSheetId="1">[3]FES!#REF!</definedName>
    <definedName name="___SP20">[3]FES!#REF!</definedName>
    <definedName name="___SP3" localSheetId="19">[3]FES!#REF!</definedName>
    <definedName name="___SP3" localSheetId="1">[3]FES!#REF!</definedName>
    <definedName name="___SP3">[3]FES!#REF!</definedName>
    <definedName name="___SP4" localSheetId="19">[3]FES!#REF!</definedName>
    <definedName name="___SP4" localSheetId="1">[3]FES!#REF!</definedName>
    <definedName name="___SP4">[3]FES!#REF!</definedName>
    <definedName name="___SP5" localSheetId="19">[3]FES!#REF!</definedName>
    <definedName name="___SP5" localSheetId="1">[3]FES!#REF!</definedName>
    <definedName name="___SP5">[3]FES!#REF!</definedName>
    <definedName name="___SP7" localSheetId="19">[3]FES!#REF!</definedName>
    <definedName name="___SP7" localSheetId="1">[3]FES!#REF!</definedName>
    <definedName name="___SP7">[3]FES!#REF!</definedName>
    <definedName name="___SP8" localSheetId="19">[3]FES!#REF!</definedName>
    <definedName name="___SP8" localSheetId="1">[3]FES!#REF!</definedName>
    <definedName name="___SP8">[3]FES!#REF!</definedName>
    <definedName name="___SP9" localSheetId="19">[3]FES!#REF!</definedName>
    <definedName name="___SP9" localSheetId="1">[3]FES!#REF!</definedName>
    <definedName name="___SP9">[3]FES!#REF!</definedName>
    <definedName name="__123Graph" localSheetId="36" hidden="1">[4]RSOILBAL!#REF!</definedName>
    <definedName name="__123Graph" localSheetId="19" hidden="1">[4]RSOILBAL!#REF!</definedName>
    <definedName name="__123Graph" localSheetId="1" hidden="1">[4]RSOILBAL!#REF!</definedName>
    <definedName name="__123Graph" localSheetId="13" hidden="1">[4]RSOILBAL!#REF!</definedName>
    <definedName name="__123Graph" hidden="1">[4]RSOILBAL!#REF!</definedName>
    <definedName name="__123Graph_A" localSheetId="36" hidden="1">[5]RSOILBAL!#REF!</definedName>
    <definedName name="__123Graph_A" localSheetId="19" hidden="1">[5]RSOILBAL!#REF!</definedName>
    <definedName name="__123Graph_A" localSheetId="1" hidden="1">[5]RSOILBAL!#REF!</definedName>
    <definedName name="__123Graph_A" localSheetId="13" hidden="1">[5]RSOILBAL!#REF!</definedName>
    <definedName name="__123Graph_A" hidden="1">[5]RSOILBAL!#REF!</definedName>
    <definedName name="__123Graph_ACRPIE90" localSheetId="36" hidden="1">[5]RSOILBAL!#REF!</definedName>
    <definedName name="__123Graph_ACRPIE90" localSheetId="19" hidden="1">[5]RSOILBAL!#REF!</definedName>
    <definedName name="__123Graph_ACRPIE90" localSheetId="1" hidden="1">[5]RSOILBAL!#REF!</definedName>
    <definedName name="__123Graph_ACRPIE90" localSheetId="13" hidden="1">[5]RSOILBAL!#REF!</definedName>
    <definedName name="__123Graph_ACRPIE90" hidden="1">[5]RSOILBAL!#REF!</definedName>
    <definedName name="__123Graph_ACRPIE91" localSheetId="36" hidden="1">[5]RSOILBAL!#REF!</definedName>
    <definedName name="__123Graph_ACRPIE91" localSheetId="19" hidden="1">[5]RSOILBAL!#REF!</definedName>
    <definedName name="__123Graph_ACRPIE91" localSheetId="1" hidden="1">[5]RSOILBAL!#REF!</definedName>
    <definedName name="__123Graph_ACRPIE91" localSheetId="13" hidden="1">[5]RSOILBAL!#REF!</definedName>
    <definedName name="__123Graph_ACRPIE91" hidden="1">[5]RSOILBAL!#REF!</definedName>
    <definedName name="__123Graph_ACRPIE92" localSheetId="36" hidden="1">[5]RSOILBAL!#REF!</definedName>
    <definedName name="__123Graph_ACRPIE92" localSheetId="19" hidden="1">[5]RSOILBAL!#REF!</definedName>
    <definedName name="__123Graph_ACRPIE92" localSheetId="1" hidden="1">[5]RSOILBAL!#REF!</definedName>
    <definedName name="__123Graph_ACRPIE92" localSheetId="13" hidden="1">[5]RSOILBAL!#REF!</definedName>
    <definedName name="__123Graph_ACRPIE92" hidden="1">[5]RSOILBAL!#REF!</definedName>
    <definedName name="__123Graph_ACRPIE93" localSheetId="36" hidden="1">[5]RSOILBAL!#REF!</definedName>
    <definedName name="__123Graph_ACRPIE93" localSheetId="19" hidden="1">[5]RSOILBAL!#REF!</definedName>
    <definedName name="__123Graph_ACRPIE93" localSheetId="1" hidden="1">[5]RSOILBAL!#REF!</definedName>
    <definedName name="__123Graph_ACRPIE93" localSheetId="13" hidden="1">[5]RSOILBAL!#REF!</definedName>
    <definedName name="__123Graph_ACRPIE93" hidden="1">[5]RSOILBAL!#REF!</definedName>
    <definedName name="__123Graph_LBL_A" localSheetId="36" hidden="1">[5]RSOILBAL!#REF!</definedName>
    <definedName name="__123Graph_LBL_A" localSheetId="19" hidden="1">[5]RSOILBAL!#REF!</definedName>
    <definedName name="__123Graph_LBL_A" localSheetId="1" hidden="1">[5]RSOILBAL!#REF!</definedName>
    <definedName name="__123Graph_LBL_A" localSheetId="13" hidden="1">[5]RSOILBAL!#REF!</definedName>
    <definedName name="__123Graph_LBL_A" hidden="1">[5]RSOILBAL!#REF!</definedName>
    <definedName name="__123Graph_LBL_ACRPIE90" localSheetId="36" hidden="1">[5]RSOILBAL!#REF!</definedName>
    <definedName name="__123Graph_LBL_ACRPIE90" localSheetId="19" hidden="1">[5]RSOILBAL!#REF!</definedName>
    <definedName name="__123Graph_LBL_ACRPIE90" localSheetId="1" hidden="1">[5]RSOILBAL!#REF!</definedName>
    <definedName name="__123Graph_LBL_ACRPIE90" localSheetId="13" hidden="1">[5]RSOILBAL!#REF!</definedName>
    <definedName name="__123Graph_LBL_ACRPIE90" hidden="1">[5]RSOILBAL!#REF!</definedName>
    <definedName name="__123Graph_LBL_ACRPIE91" localSheetId="36" hidden="1">[5]RSOILBAL!#REF!</definedName>
    <definedName name="__123Graph_LBL_ACRPIE91" localSheetId="19" hidden="1">[5]RSOILBAL!#REF!</definedName>
    <definedName name="__123Graph_LBL_ACRPIE91" localSheetId="1" hidden="1">[5]RSOILBAL!#REF!</definedName>
    <definedName name="__123Graph_LBL_ACRPIE91" localSheetId="13" hidden="1">[5]RSOILBAL!#REF!</definedName>
    <definedName name="__123Graph_LBL_ACRPIE91" hidden="1">[5]RSOILBAL!#REF!</definedName>
    <definedName name="__123Graph_LBL_ACRPIE92" localSheetId="36" hidden="1">[5]RSOILBAL!#REF!</definedName>
    <definedName name="__123Graph_LBL_ACRPIE92" localSheetId="19" hidden="1">[5]RSOILBAL!#REF!</definedName>
    <definedName name="__123Graph_LBL_ACRPIE92" localSheetId="1" hidden="1">[5]RSOILBAL!#REF!</definedName>
    <definedName name="__123Graph_LBL_ACRPIE92" localSheetId="13" hidden="1">[5]RSOILBAL!#REF!</definedName>
    <definedName name="__123Graph_LBL_ACRPIE92" hidden="1">[5]RSOILBAL!#REF!</definedName>
    <definedName name="__123Graph_LBL_ACRPIE93" localSheetId="36" hidden="1">[5]RSOILBAL!#REF!</definedName>
    <definedName name="__123Graph_LBL_ACRPIE93" localSheetId="19" hidden="1">[5]RSOILBAL!#REF!</definedName>
    <definedName name="__123Graph_LBL_ACRPIE93" localSheetId="1" hidden="1">[5]RSOILBAL!#REF!</definedName>
    <definedName name="__123Graph_LBL_ACRPIE93" localSheetId="13" hidden="1">[5]RSOILBAL!#REF!</definedName>
    <definedName name="__123Graph_LBL_ACRPIE93" hidden="1">[5]RSOILBAL!#REF!</definedName>
    <definedName name="__ew1" localSheetId="19">Потери!__ew1</definedName>
    <definedName name="__ew1" localSheetId="1">Услуги1!__ew1</definedName>
    <definedName name="__ew1">[0]!__ew1</definedName>
    <definedName name="__fg1" localSheetId="19">Потери!__fg1</definedName>
    <definedName name="__fg1" localSheetId="1">Услуги1!__fg1</definedName>
    <definedName name="__fg1">[0]!__fg1</definedName>
    <definedName name="__SP1" localSheetId="19">[6]FES!#REF!</definedName>
    <definedName name="__SP1" localSheetId="1">[6]FES!#REF!</definedName>
    <definedName name="__SP1">[6]FES!#REF!</definedName>
    <definedName name="__SP10" localSheetId="19">[6]FES!#REF!</definedName>
    <definedName name="__SP10" localSheetId="1">[6]FES!#REF!</definedName>
    <definedName name="__SP10">[6]FES!#REF!</definedName>
    <definedName name="__SP11" localSheetId="19">[6]FES!#REF!</definedName>
    <definedName name="__SP11" localSheetId="1">[6]FES!#REF!</definedName>
    <definedName name="__SP11">[6]FES!#REF!</definedName>
    <definedName name="__SP12" localSheetId="19">[6]FES!#REF!</definedName>
    <definedName name="__SP12" localSheetId="1">[6]FES!#REF!</definedName>
    <definedName name="__SP12">[6]FES!#REF!</definedName>
    <definedName name="__SP13" localSheetId="19">[6]FES!#REF!</definedName>
    <definedName name="__SP13" localSheetId="1">[6]FES!#REF!</definedName>
    <definedName name="__SP13">[6]FES!#REF!</definedName>
    <definedName name="__SP14" localSheetId="19">[6]FES!#REF!</definedName>
    <definedName name="__SP14" localSheetId="1">[6]FES!#REF!</definedName>
    <definedName name="__SP14">[6]FES!#REF!</definedName>
    <definedName name="__SP15" localSheetId="19">[6]FES!#REF!</definedName>
    <definedName name="__SP15" localSheetId="1">[6]FES!#REF!</definedName>
    <definedName name="__SP15">[6]FES!#REF!</definedName>
    <definedName name="__SP16" localSheetId="19">[6]FES!#REF!</definedName>
    <definedName name="__SP16" localSheetId="1">[6]FES!#REF!</definedName>
    <definedName name="__SP16">[6]FES!#REF!</definedName>
    <definedName name="__SP17" localSheetId="19">[6]FES!#REF!</definedName>
    <definedName name="__SP17" localSheetId="1">[6]FES!#REF!</definedName>
    <definedName name="__SP17">[6]FES!#REF!</definedName>
    <definedName name="__SP18" localSheetId="19">[6]FES!#REF!</definedName>
    <definedName name="__SP18" localSheetId="1">[6]FES!#REF!</definedName>
    <definedName name="__SP18">[6]FES!#REF!</definedName>
    <definedName name="__SP19" localSheetId="19">[6]FES!#REF!</definedName>
    <definedName name="__SP19" localSheetId="1">[6]FES!#REF!</definedName>
    <definedName name="__SP19">[6]FES!#REF!</definedName>
    <definedName name="__SP2" localSheetId="19">[6]FES!#REF!</definedName>
    <definedName name="__SP2" localSheetId="1">[6]FES!#REF!</definedName>
    <definedName name="__SP2">[6]FES!#REF!</definedName>
    <definedName name="__SP20" localSheetId="19">[6]FES!#REF!</definedName>
    <definedName name="__SP20" localSheetId="1">[6]FES!#REF!</definedName>
    <definedName name="__SP20">[6]FES!#REF!</definedName>
    <definedName name="__SP3" localSheetId="19">[6]FES!#REF!</definedName>
    <definedName name="__SP3" localSheetId="1">[6]FES!#REF!</definedName>
    <definedName name="__SP3">[6]FES!#REF!</definedName>
    <definedName name="__SP4" localSheetId="19">[6]FES!#REF!</definedName>
    <definedName name="__SP4" localSheetId="1">[6]FES!#REF!</definedName>
    <definedName name="__SP4">[6]FES!#REF!</definedName>
    <definedName name="__SP5" localSheetId="19">[6]FES!#REF!</definedName>
    <definedName name="__SP5" localSheetId="1">[6]FES!#REF!</definedName>
    <definedName name="__SP5">[6]FES!#REF!</definedName>
    <definedName name="__SP7" localSheetId="19">[6]FES!#REF!</definedName>
    <definedName name="__SP7" localSheetId="1">[6]FES!#REF!</definedName>
    <definedName name="__SP7">[6]FES!#REF!</definedName>
    <definedName name="__SP8" localSheetId="19">[6]FES!#REF!</definedName>
    <definedName name="__SP8" localSheetId="1">[6]FES!#REF!</definedName>
    <definedName name="__SP8">[6]FES!#REF!</definedName>
    <definedName name="__SP9" localSheetId="19">[6]FES!#REF!</definedName>
    <definedName name="__SP9" localSheetId="1">[6]FES!#REF!</definedName>
    <definedName name="__SP9">[6]FES!#REF!</definedName>
    <definedName name="_1Модуль12_.theHide">[7]!'[Модуль12].theHide'</definedName>
    <definedName name="_3Модуль12_.theHide">[8]!'[Модуль12].theHide'</definedName>
    <definedName name="_ew1">'[9]Приложение №2 '!_xlbgnm.ew1</definedName>
    <definedName name="_fg1">'[9]Приложение №2 '!_xlbgnm.fg1</definedName>
    <definedName name="_Order1" hidden="1">255</definedName>
    <definedName name="_Sort" localSheetId="36" hidden="1">#REF!</definedName>
    <definedName name="_Sort" localSheetId="19" hidden="1">#REF!</definedName>
    <definedName name="_Sort" localSheetId="1" hidden="1">#REF!</definedName>
    <definedName name="_Sort" localSheetId="13" hidden="1">#REF!</definedName>
    <definedName name="_Sort" hidden="1">#REF!</definedName>
    <definedName name="_sort1" hidden="1">'[10]#ССЫЛКА'!$A$8:$C$98</definedName>
    <definedName name="_SP1" localSheetId="19">[6]FES!#REF!</definedName>
    <definedName name="_SP1" localSheetId="1">[6]FES!#REF!</definedName>
    <definedName name="_SP1">[6]FES!#REF!</definedName>
    <definedName name="_SP10" localSheetId="19">[6]FES!#REF!</definedName>
    <definedName name="_SP10" localSheetId="1">[6]FES!#REF!</definedName>
    <definedName name="_SP10">[6]FES!#REF!</definedName>
    <definedName name="_SP11" localSheetId="19">[6]FES!#REF!</definedName>
    <definedName name="_SP11" localSheetId="1">[6]FES!#REF!</definedName>
    <definedName name="_SP11">[6]FES!#REF!</definedName>
    <definedName name="_SP12" localSheetId="19">[6]FES!#REF!</definedName>
    <definedName name="_SP12" localSheetId="1">[6]FES!#REF!</definedName>
    <definedName name="_SP12">[6]FES!#REF!</definedName>
    <definedName name="_SP13" localSheetId="19">[6]FES!#REF!</definedName>
    <definedName name="_SP13" localSheetId="1">[6]FES!#REF!</definedName>
    <definedName name="_SP13">[6]FES!#REF!</definedName>
    <definedName name="_SP14" localSheetId="19">[6]FES!#REF!</definedName>
    <definedName name="_SP14" localSheetId="1">[6]FES!#REF!</definedName>
    <definedName name="_SP14">[6]FES!#REF!</definedName>
    <definedName name="_SP15" localSheetId="19">[6]FES!#REF!</definedName>
    <definedName name="_SP15" localSheetId="1">[6]FES!#REF!</definedName>
    <definedName name="_SP15">[6]FES!#REF!</definedName>
    <definedName name="_SP16" localSheetId="19">[6]FES!#REF!</definedName>
    <definedName name="_SP16" localSheetId="1">[6]FES!#REF!</definedName>
    <definedName name="_SP16">[6]FES!#REF!</definedName>
    <definedName name="_SP17" localSheetId="19">[6]FES!#REF!</definedName>
    <definedName name="_SP17" localSheetId="1">[6]FES!#REF!</definedName>
    <definedName name="_SP17">[6]FES!#REF!</definedName>
    <definedName name="_SP18" localSheetId="19">[6]FES!#REF!</definedName>
    <definedName name="_SP18" localSheetId="1">[6]FES!#REF!</definedName>
    <definedName name="_SP18">[6]FES!#REF!</definedName>
    <definedName name="_SP19" localSheetId="19">[6]FES!#REF!</definedName>
    <definedName name="_SP19" localSheetId="1">[6]FES!#REF!</definedName>
    <definedName name="_SP19">[6]FES!#REF!</definedName>
    <definedName name="_SP2" localSheetId="19">[6]FES!#REF!</definedName>
    <definedName name="_SP2" localSheetId="1">[6]FES!#REF!</definedName>
    <definedName name="_SP2">[6]FES!#REF!</definedName>
    <definedName name="_SP20" localSheetId="19">[6]FES!#REF!</definedName>
    <definedName name="_SP20" localSheetId="1">[6]FES!#REF!</definedName>
    <definedName name="_SP20">[6]FES!#REF!</definedName>
    <definedName name="_SP3" localSheetId="19">[6]FES!#REF!</definedName>
    <definedName name="_SP3" localSheetId="1">[6]FES!#REF!</definedName>
    <definedName name="_SP3">[6]FES!#REF!</definedName>
    <definedName name="_SP4" localSheetId="19">[6]FES!#REF!</definedName>
    <definedName name="_SP4" localSheetId="1">[6]FES!#REF!</definedName>
    <definedName name="_SP4">[6]FES!#REF!</definedName>
    <definedName name="_SP5" localSheetId="19">[6]FES!#REF!</definedName>
    <definedName name="_SP5" localSheetId="1">[6]FES!#REF!</definedName>
    <definedName name="_SP5">[6]FES!#REF!</definedName>
    <definedName name="_SP7" localSheetId="19">[6]FES!#REF!</definedName>
    <definedName name="_SP7" localSheetId="1">[6]FES!#REF!</definedName>
    <definedName name="_SP7">[6]FES!#REF!</definedName>
    <definedName name="_SP8" localSheetId="19">[6]FES!#REF!</definedName>
    <definedName name="_SP8" localSheetId="1">[6]FES!#REF!</definedName>
    <definedName name="_SP8">[6]FES!#REF!</definedName>
    <definedName name="_SP9" localSheetId="19">[6]FES!#REF!</definedName>
    <definedName name="_SP9" localSheetId="1">[6]FES!#REF!</definedName>
    <definedName name="_SP9">[6]FES!#REF!</definedName>
    <definedName name="com">'[9]Приложение №2 '!com</definedName>
    <definedName name="CompOt">'[9]Приложение №2 '!CompOt</definedName>
    <definedName name="CompRas">'[9]Приложение №2 '!CompRas</definedName>
    <definedName name="Database">[11]ТобМЭС!$A$6:$D$1178</definedName>
    <definedName name="EE_PURCHASE_METHOD_LIST">[12]TECHSHEET!$E$12:$E$14</definedName>
    <definedName name="ew">'[9]Приложение №2 '!ew</definedName>
    <definedName name="fg">'[9]Приложение №2 '!fg</definedName>
    <definedName name="ghb" localSheetId="19">#REF!</definedName>
    <definedName name="ghb" localSheetId="1">#REF!</definedName>
    <definedName name="ghb">#REF!</definedName>
    <definedName name="hg">'[9]Приложение №2 '!hg</definedName>
    <definedName name="hgnb" hidden="1">'[10]#ССЫЛКА'!$A$8:$C$98</definedName>
    <definedName name="HTML_CodePage" hidden="1">1251</definedName>
    <definedName name="HTML_Control" localSheetId="36" hidden="1">{"'D'!$A$1:$E$13"}</definedName>
    <definedName name="HTML_Control" localSheetId="19" hidden="1">{"'D'!$A$1:$E$13"}</definedName>
    <definedName name="HTML_Control" localSheetId="1" hidden="1">{"'D'!$A$1:$E$13"}</definedName>
    <definedName name="HTML_Control" localSheetId="13" hidden="1">{"'D'!$A$1:$E$13"}</definedName>
    <definedName name="HTML_Control" hidden="1">{"'D'!$A$1:$E$13"}</definedName>
    <definedName name="HTML_Description" hidden="1">""</definedName>
    <definedName name="HTML_Email" hidden="1">""</definedName>
    <definedName name="HTML_Header" hidden="1">"D"</definedName>
    <definedName name="HTML_LastUpdate" hidden="1">"03.01.99"</definedName>
    <definedName name="HTML_LineAfter" hidden="1">FALSE</definedName>
    <definedName name="HTML_LineBefore" hidden="1">FALSE</definedName>
    <definedName name="HTML_Name" hidden="1">"Lapshina S.A."</definedName>
    <definedName name="HTML_OBDlg2" hidden="1">TRUE</definedName>
    <definedName name="HTML_OBDlg4" hidden="1">TRUE</definedName>
    <definedName name="HTML_OS" hidden="1">0</definedName>
    <definedName name="HTML_PathFile" hidden="1">"C:\My Documents\MyHTML.htm"</definedName>
    <definedName name="HTML_Title" hidden="1">"TARIF984"</definedName>
    <definedName name="k">'[9]Приложение №2 '!k</definedName>
    <definedName name="LIST_OKOPF_DATA">[12]LIST_OKOPF!$B$3:$B$103</definedName>
    <definedName name="lvl" localSheetId="30">'[13]уровень напряжения'!$XFD$1:$XFD$13</definedName>
    <definedName name="lvl" localSheetId="31">'[13]уровень напряжения'!$XFD$1:$XFD$13</definedName>
    <definedName name="lvl" localSheetId="32">'[13]уровень напряжения'!$XFD$1:$XFD$13</definedName>
    <definedName name="lvl" localSheetId="33">'[13]уровень напряжения'!$XFD$1:$XFD$13</definedName>
    <definedName name="lvl" localSheetId="27">'[13]уровень напряжения'!$XFD$1:$XFD$13</definedName>
    <definedName name="lvl" localSheetId="26">'[13]уровень напряжения'!$XFD$1:$XFD$13</definedName>
    <definedName name="lvl" localSheetId="28">'[13]уровень напряжения'!$XFD$1:$XFD$13</definedName>
    <definedName name="lvl" localSheetId="29">'уровень напряжения'!$XFD$1:$XFD$13</definedName>
    <definedName name="lvl">'[14]уровень напряжения'!$XFD$1:$XFD$13</definedName>
    <definedName name="month_5">[15]TECHSHEET!$D$2:$D$6</definedName>
    <definedName name="MONTH_LIST">[12]TECHSHEET!$L$2:$L$14</definedName>
    <definedName name="ORG">[12]Титульный!$H$18</definedName>
    <definedName name="P1_ESO_PROT" localSheetId="36" hidden="1">#REF!,#REF!,#REF!,#REF!,#REF!,#REF!,#REF!,#REF!</definedName>
    <definedName name="P1_ESO_PROT" localSheetId="19" hidden="1">#REF!,#REF!,#REF!,#REF!,#REF!,#REF!,#REF!,#REF!</definedName>
    <definedName name="P1_ESO_PROT" localSheetId="1" hidden="1">#REF!,#REF!,#REF!,#REF!,#REF!,#REF!,#REF!,#REF!</definedName>
    <definedName name="P1_ESO_PROT" localSheetId="13" hidden="1">#REF!,#REF!,#REF!,#REF!,#REF!,#REF!,#REF!,#REF!</definedName>
    <definedName name="P1_ESO_PROT" hidden="1">#REF!,#REF!,#REF!,#REF!,#REF!,#REF!,#REF!,#REF!</definedName>
    <definedName name="P1_SBT_PROT" localSheetId="36" hidden="1">#REF!,#REF!,#REF!,#REF!,#REF!,#REF!,#REF!</definedName>
    <definedName name="P1_SBT_PROT" localSheetId="19" hidden="1">#REF!,#REF!,#REF!,#REF!,#REF!,#REF!,#REF!</definedName>
    <definedName name="P1_SBT_PROT" localSheetId="1" hidden="1">#REF!,#REF!,#REF!,#REF!,#REF!,#REF!,#REF!</definedName>
    <definedName name="P1_SBT_PROT" localSheetId="13" hidden="1">#REF!,#REF!,#REF!,#REF!,#REF!,#REF!,#REF!</definedName>
    <definedName name="P1_SBT_PROT" hidden="1">#REF!,#REF!,#REF!,#REF!,#REF!,#REF!,#REF!</definedName>
    <definedName name="P1_SCOPE_16_PRT" hidden="1">'[16]16'!$E$15:$I$16,'[16]16'!$E$18:$I$20,'[16]16'!$E$23:$I$23,'[16]16'!$E$26:$I$26,'[16]16'!$E$29:$I$29,'[16]16'!$E$32:$I$32,'[16]16'!$E$35:$I$35,'[16]16'!$B$34,'[16]16'!$B$37</definedName>
    <definedName name="P1_SCOPE_17_PRT" hidden="1">'[16]17'!$E$13:$H$21,'[16]17'!$J$9:$J$11,'[16]17'!$J$13:$J$21,'[16]17'!$E$24:$H$26,'[16]17'!$E$28:$H$36,'[16]17'!$J$24:$M$26,'[16]17'!$J$28:$M$36,'[16]17'!$E$39:$H$41</definedName>
    <definedName name="P1_SCOPE_4_PRT" hidden="1">'[16]4'!$F$23:$I$23,'[16]4'!$F$25:$I$25,'[16]4'!$F$27:$I$31,'[16]4'!$K$14:$N$20,'[16]4'!$K$23:$N$23,'[16]4'!$K$25:$N$25,'[16]4'!$K$27:$N$31,'[16]4'!$P$14:$S$20,'[16]4'!$P$23:$S$23</definedName>
    <definedName name="P1_SCOPE_5_PRT" hidden="1">'[16]5'!$F$23:$I$23,'[16]5'!$F$25:$I$25,'[16]5'!$F$27:$I$31,'[16]5'!$K$14:$N$21,'[16]5'!$K$23:$N$23,'[16]5'!$K$25:$N$25,'[16]5'!$K$27:$N$31,'[16]5'!$P$14:$S$21,'[16]5'!$P$23:$S$23</definedName>
    <definedName name="P1_SCOPE_F1_PRT" hidden="1">'[16]Ф-1 (для АО-энерго)'!$D$74:$E$84,'[16]Ф-1 (для АО-энерго)'!$D$71:$E$72,'[16]Ф-1 (для АО-энерго)'!$D$66:$E$69,'[16]Ф-1 (для АО-энерго)'!$D$61:$E$64</definedName>
    <definedName name="P1_SCOPE_F2_PRT" hidden="1">'[16]Ф-2 (для АО-энерго)'!$G$56,'[16]Ф-2 (для АО-энерго)'!$E$55:$E$56,'[16]Ф-2 (для АО-энерго)'!$F$55:$G$55,'[16]Ф-2 (для АО-энерго)'!$D$55</definedName>
    <definedName name="P1_SCOPE_FLOAD" localSheetId="36" hidden="1">#REF!,#REF!,#REF!,#REF!,#REF!,#REF!</definedName>
    <definedName name="P1_SCOPE_FLOAD" localSheetId="19" hidden="1">#REF!,#REF!,#REF!,#REF!,#REF!,#REF!</definedName>
    <definedName name="P1_SCOPE_FLOAD" localSheetId="1" hidden="1">#REF!,#REF!,#REF!,#REF!,#REF!,#REF!</definedName>
    <definedName name="P1_SCOPE_FLOAD" localSheetId="13" hidden="1">#REF!,#REF!,#REF!,#REF!,#REF!,#REF!</definedName>
    <definedName name="P1_SCOPE_FLOAD" hidden="1">#REF!,#REF!,#REF!,#REF!,#REF!,#REF!</definedName>
    <definedName name="P1_SCOPE_FRML" localSheetId="36" hidden="1">#REF!,#REF!,#REF!,#REF!,#REF!,#REF!</definedName>
    <definedName name="P1_SCOPE_FRML" localSheetId="19" hidden="1">#REF!,#REF!,#REF!,#REF!,#REF!,#REF!</definedName>
    <definedName name="P1_SCOPE_FRML" localSheetId="1" hidden="1">#REF!,#REF!,#REF!,#REF!,#REF!,#REF!</definedName>
    <definedName name="P1_SCOPE_FRML" localSheetId="13" hidden="1">#REF!,#REF!,#REF!,#REF!,#REF!,#REF!</definedName>
    <definedName name="P1_SCOPE_FRML" hidden="1">#REF!,#REF!,#REF!,#REF!,#REF!,#REF!</definedName>
    <definedName name="P1_SCOPE_PER_PRT" hidden="1">[16]перекрестка!$H$15:$H$19,[16]перекрестка!$H$21:$H$25,[16]перекрестка!$J$14:$J$25,[16]перекрестка!$K$15:$K$19,[16]перекрестка!$K$21:$K$25</definedName>
    <definedName name="P1_SCOPE_SV_LD" localSheetId="36" hidden="1">#REF!,#REF!,#REF!,#REF!,#REF!,#REF!,#REF!</definedName>
    <definedName name="P1_SCOPE_SV_LD" localSheetId="19" hidden="1">#REF!,#REF!,#REF!,#REF!,#REF!,#REF!,#REF!</definedName>
    <definedName name="P1_SCOPE_SV_LD" localSheetId="1" hidden="1">#REF!,#REF!,#REF!,#REF!,#REF!,#REF!,#REF!</definedName>
    <definedName name="P1_SCOPE_SV_LD" localSheetId="13" hidden="1">#REF!,#REF!,#REF!,#REF!,#REF!,#REF!,#REF!</definedName>
    <definedName name="P1_SCOPE_SV_LD" hidden="1">#REF!,#REF!,#REF!,#REF!,#REF!,#REF!,#REF!</definedName>
    <definedName name="P1_SCOPE_SV_LD1" hidden="1">[16]свод!$E$70:$M$79,[16]свод!$E$81:$M$81,[16]свод!$E$83:$M$88,[16]свод!$E$90:$M$90,[16]свод!$E$92:$M$96,[16]свод!$E$98:$M$98,[16]свод!$E$101:$M$102</definedName>
    <definedName name="P1_SCOPE_SV_PRT" hidden="1">[16]свод!$E$23:$H$26,[16]свод!$E$28:$I$29,[16]свод!$E$32:$I$36,[16]свод!$E$38:$I$40,[16]свод!$E$42:$I$53,[16]свод!$E$55:$I$56,[16]свод!$E$58:$I$63</definedName>
    <definedName name="P1_SET_PROT" localSheetId="36" hidden="1">#REF!,#REF!,#REF!,#REF!,#REF!,#REF!,#REF!</definedName>
    <definedName name="P1_SET_PROT" localSheetId="19" hidden="1">#REF!,#REF!,#REF!,#REF!,#REF!,#REF!,#REF!</definedName>
    <definedName name="P1_SET_PROT" localSheetId="1" hidden="1">#REF!,#REF!,#REF!,#REF!,#REF!,#REF!,#REF!</definedName>
    <definedName name="P1_SET_PROT" localSheetId="13" hidden="1">#REF!,#REF!,#REF!,#REF!,#REF!,#REF!,#REF!</definedName>
    <definedName name="P1_SET_PROT" hidden="1">#REF!,#REF!,#REF!,#REF!,#REF!,#REF!,#REF!</definedName>
    <definedName name="P1_SET_PRT" localSheetId="36" hidden="1">#REF!,#REF!,#REF!,#REF!,#REF!,#REF!,#REF!</definedName>
    <definedName name="P1_SET_PRT" localSheetId="19" hidden="1">#REF!,#REF!,#REF!,#REF!,#REF!,#REF!,#REF!</definedName>
    <definedName name="P1_SET_PRT" localSheetId="1" hidden="1">#REF!,#REF!,#REF!,#REF!,#REF!,#REF!,#REF!</definedName>
    <definedName name="P1_SET_PRT" localSheetId="13" hidden="1">#REF!,#REF!,#REF!,#REF!,#REF!,#REF!,#REF!</definedName>
    <definedName name="P1_SET_PRT" hidden="1">#REF!,#REF!,#REF!,#REF!,#REF!,#REF!,#REF!</definedName>
    <definedName name="P1_T1_Protect" localSheetId="36" hidden="1">#REF!,#REF!,#REF!,#REF!,#REF!,#REF!,#REF!,#REF!,#REF!</definedName>
    <definedName name="P1_T1_Protect" localSheetId="19" hidden="1">#REF!,#REF!,#REF!,#REF!,#REF!,#REF!,#REF!,#REF!,#REF!</definedName>
    <definedName name="P1_T1_Protect" localSheetId="1" hidden="1">#REF!,#REF!,#REF!,#REF!,#REF!,#REF!,#REF!,#REF!,#REF!</definedName>
    <definedName name="P1_T1_Protect" localSheetId="13" hidden="1">#REF!,#REF!,#REF!,#REF!,#REF!,#REF!,#REF!,#REF!,#REF!</definedName>
    <definedName name="P1_T1_Protect" hidden="1">#REF!,#REF!,#REF!,#REF!,#REF!,#REF!,#REF!,#REF!,#REF!</definedName>
    <definedName name="P2_SCOPE_16_PRT" hidden="1">'[16]16'!$E$38:$I$38,'[16]16'!$E$41:$I$41,'[16]16'!$E$45:$I$47,'[16]16'!$E$49:$I$49,'[16]16'!$E$53:$I$54,'[16]16'!$E$56:$I$57,'[16]16'!$E$59:$I$59,'[16]16'!$E$9:$I$13</definedName>
    <definedName name="P2_SCOPE_4_PRT" hidden="1">'[16]4'!$P$25:$S$25,'[16]4'!$P$27:$S$31,'[16]4'!$U$14:$X$20,'[16]4'!$U$23:$X$23,'[16]4'!$U$25:$X$25,'[16]4'!$U$27:$X$31,'[16]4'!$Z$14:$AC$20,'[16]4'!$Z$23:$AC$23,'[16]4'!$Z$25:$AC$25</definedName>
    <definedName name="P2_SCOPE_5_PRT" hidden="1">'[16]5'!$P$25:$S$25,'[16]5'!$P$27:$S$31,'[16]5'!$U$14:$X$21,'[16]5'!$U$23:$X$23,'[16]5'!$U$25:$X$25,'[16]5'!$U$27:$X$31,'[16]5'!$Z$14:$AC$21,'[16]5'!$Z$23:$AC$23,'[16]5'!$Z$25:$AC$25</definedName>
    <definedName name="P2_SCOPE_F1_PRT" hidden="1">'[16]Ф-1 (для АО-энерго)'!$D$56:$E$59,'[16]Ф-1 (для АО-энерго)'!$D$34:$E$50,'[16]Ф-1 (для АО-энерго)'!$D$32:$E$32,'[16]Ф-1 (для АО-энерго)'!$D$23:$E$30</definedName>
    <definedName name="P2_SCOPE_F2_PRT" hidden="1">'[16]Ф-2 (для АО-энерго)'!$D$52:$G$54,'[16]Ф-2 (для АО-энерго)'!$C$21:$E$42,'[16]Ф-2 (для АО-энерго)'!$A$12:$E$12,'[16]Ф-2 (для АО-энерго)'!$C$8:$E$11</definedName>
    <definedName name="P2_SCOPE_PER_PRT" hidden="1">[16]перекрестка!$N$14:$N$25,[16]перекрестка!$N$27:$N$31,[16]перекрестка!$J$27:$K$31,[16]перекрестка!$F$27:$H$31,[16]перекрестка!$F$33:$H$37</definedName>
    <definedName name="P2_SCOPE_SV_PRT" hidden="1">[16]свод!$E$72:$I$79,[16]свод!$E$81:$I$81,[16]свод!$E$85:$H$88,[16]свод!$E$90:$I$90,[16]свод!$E$107:$I$112,[16]свод!$E$114:$I$117,[16]свод!$E$124:$H$127</definedName>
    <definedName name="P2_T1_Protect" localSheetId="36" hidden="1">#REF!,#REF!,#REF!,#REF!,#REF!,#REF!,#REF!,#REF!,#REF!</definedName>
    <definedName name="P2_T1_Protect" localSheetId="19" hidden="1">#REF!,#REF!,#REF!,#REF!,#REF!,#REF!,#REF!,#REF!,#REF!</definedName>
    <definedName name="P2_T1_Protect" localSheetId="1" hidden="1">#REF!,#REF!,#REF!,#REF!,#REF!,#REF!,#REF!,#REF!,#REF!</definedName>
    <definedName name="P2_T1_Protect" localSheetId="13" hidden="1">#REF!,#REF!,#REF!,#REF!,#REF!,#REF!,#REF!,#REF!,#REF!</definedName>
    <definedName name="P2_T1_Protect" hidden="1">#REF!,#REF!,#REF!,#REF!,#REF!,#REF!,#REF!,#REF!,#REF!</definedName>
    <definedName name="P3_SCOPE_F1_PRT" hidden="1">'[16]Ф-1 (для АО-энерго)'!$E$16:$E$17,'[16]Ф-1 (для АО-энерго)'!$C$4:$D$4,'[16]Ф-1 (для АО-энерго)'!$C$7:$E$10,'[16]Ф-1 (для АО-энерго)'!$A$11:$E$11</definedName>
    <definedName name="P3_SCOPE_PER_PRT" hidden="1">[16]перекрестка!$J$33:$K$37,[16]перекрестка!$N$33:$N$37,[16]перекрестка!$F$39:$H$43,[16]перекрестка!$J$39:$K$43,[16]перекрестка!$N$39:$N$43</definedName>
    <definedName name="P3_SCOPE_SV_PRT" hidden="1">[16]свод!$D$135:$G$135,[16]свод!$I$135:$I$140,[16]свод!$H$137:$H$140,[16]свод!$D$138:$G$140,[16]свод!$E$15:$I$16,[16]свод!$E$120:$I$121,[16]свод!$E$18:$I$19</definedName>
    <definedName name="P4_SCOPE_F1_PRT" hidden="1">'[16]Ф-1 (для АО-энерго)'!$C$13:$E$13,'[16]Ф-1 (для АО-энерго)'!$A$14:$E$14,'[16]Ф-1 (для АО-энерго)'!$C$23:$C$50,'[16]Ф-1 (для АО-энерго)'!$C$54:$C$95</definedName>
    <definedName name="P4_SCOPE_PER_PRT" hidden="1">[16]перекрестка!$F$45:$H$49,[16]перекрестка!$J$45:$K$49,[16]перекрестка!$N$45:$N$49,[16]перекрестка!$F$53:$G$64,[16]перекрестка!$H$54:$H$58</definedName>
    <definedName name="P5_SCOPE_PER_PRT" hidden="1">[16]перекрестка!$H$60:$H$64,[16]перекрестка!$J$53:$J$64,[16]перекрестка!$K$54:$K$58,[16]перекрестка!$K$60:$K$64,[16]перекрестка!$N$53:$N$64</definedName>
    <definedName name="P6_SCOPE_PER_PRT" hidden="1">[16]перекрестка!$F$66:$H$70,[16]перекрестка!$J$66:$K$70,[16]перекрестка!$N$66:$N$70,[16]перекрестка!$F$72:$H$76,[16]перекрестка!$J$72:$K$76</definedName>
    <definedName name="P7_SCOPE_PER_PRT" hidden="1">[16]перекрестка!$N$72:$N$76,[16]перекрестка!$F$78:$H$82,[16]перекрестка!$J$78:$K$82,[16]перекрестка!$N$78:$N$82,[16]перекрестка!$F$84:$H$88</definedName>
    <definedName name="P8_SCOPE_PER_PRT" localSheetId="36" hidden="1">[16]перекрестка!$J$84:$K$88,[16]перекрестка!$N$84:$N$88,[16]перекрестка!$F$14:$G$25,P1_SCOPE_PER_PRT,P2_SCOPE_PER_PRT,P3_SCOPE_PER_PRT,P4_SCOPE_PER_PRT</definedName>
    <definedName name="P8_SCOPE_PER_PRT" localSheetId="19" hidden="1">[16]перекрестка!$J$84:$K$88,[16]перекрестка!$N$84:$N$88,[16]перекрестка!$F$14:$G$25,P1_SCOPE_PER_PRT,P2_SCOPE_PER_PRT,P3_SCOPE_PER_PRT,P4_SCOPE_PER_PRT</definedName>
    <definedName name="P8_SCOPE_PER_PRT" localSheetId="1" hidden="1">[16]перекрестка!$J$84:$K$88,[16]перекрестка!$N$84:$N$88,[16]перекрестка!$F$14:$G$25,P1_SCOPE_PER_PRT,P2_SCOPE_PER_PRT,P3_SCOPE_PER_PRT,P4_SCOPE_PER_PRT</definedName>
    <definedName name="P8_SCOPE_PER_PRT" localSheetId="13" hidden="1">[16]перекрестка!$J$84:$K$88,[16]перекрестка!$N$84:$N$88,[16]перекрестка!$F$14:$G$25,P1_SCOPE_PER_PRT,P2_SCOPE_PER_PRT,P3_SCOPE_PER_PRT,P4_SCOPE_PER_PRT</definedName>
    <definedName name="P8_SCOPE_PER_PRT" hidden="1">[16]перекрестка!$J$84:$K$88,[16]перекрестка!$N$84:$N$88,[16]перекрестка!$F$14:$G$25,P1_SCOPE_PER_PRT,P2_SCOPE_PER_PRT,P3_SCOPE_PER_PRT,P4_SCOPE_PER_PRT</definedName>
    <definedName name="PERIOD">[17]TECHSHEET!$G$2</definedName>
    <definedName name="REGION_LIST" localSheetId="30">'[13]субъекты РФ'!$A$2:$A$78</definedName>
    <definedName name="REGION_LIST" localSheetId="31">'[13]субъекты РФ'!$A$2:$A$78</definedName>
    <definedName name="REGION_LIST" localSheetId="32">'[13]субъекты РФ'!$A$2:$A$78</definedName>
    <definedName name="REGION_LIST" localSheetId="33">'[13]субъекты РФ'!$A$2:$A$78</definedName>
    <definedName name="REGION_LIST" localSheetId="27">'[13]субъекты РФ'!$A$2:$A$78</definedName>
    <definedName name="REGION_LIST" localSheetId="26">'[13]субъекты РФ'!$A$2:$A$78</definedName>
    <definedName name="REGION_LIST" localSheetId="28">'субъекты РФ'!$A$2:$A$78</definedName>
    <definedName name="REGION_LIST" localSheetId="29">'[13]субъекты РФ'!$A$2:$A$78</definedName>
    <definedName name="REGION_LIST">'[14]субъекты РФ'!$A$2:$A$78</definedName>
    <definedName name="REGION_NAME" localSheetId="19">'[18]46 титульник'!$H$6</definedName>
    <definedName name="REGION_NAME" localSheetId="1">'[18]46 титульник'!$H$6</definedName>
    <definedName name="REGION_NAME">'46 титульник'!$H$6</definedName>
    <definedName name="REPORT_TYPE_LIST">[12]TECHSHEET!$E$7:$E$8</definedName>
    <definedName name="S1_" localSheetId="19">#REF!</definedName>
    <definedName name="S1_" localSheetId="1">#REF!</definedName>
    <definedName name="S1_">#REF!</definedName>
    <definedName name="S10_" localSheetId="19">#REF!</definedName>
    <definedName name="S10_" localSheetId="1">#REF!</definedName>
    <definedName name="S10_">#REF!</definedName>
    <definedName name="S11_" localSheetId="19">#REF!</definedName>
    <definedName name="S11_" localSheetId="1">#REF!</definedName>
    <definedName name="S11_">#REF!</definedName>
    <definedName name="S12_" localSheetId="19">#REF!</definedName>
    <definedName name="S12_" localSheetId="1">#REF!</definedName>
    <definedName name="S12_">#REF!</definedName>
    <definedName name="S13_" localSheetId="19">#REF!</definedName>
    <definedName name="S13_" localSheetId="1">#REF!</definedName>
    <definedName name="S13_">#REF!</definedName>
    <definedName name="S14_" localSheetId="19">#REF!</definedName>
    <definedName name="S14_" localSheetId="1">#REF!</definedName>
    <definedName name="S14_">#REF!</definedName>
    <definedName name="S15_" localSheetId="19">#REF!</definedName>
    <definedName name="S15_" localSheetId="1">#REF!</definedName>
    <definedName name="S15_">#REF!</definedName>
    <definedName name="S16_" localSheetId="19">#REF!</definedName>
    <definedName name="S16_" localSheetId="1">#REF!</definedName>
    <definedName name="S16_">#REF!</definedName>
    <definedName name="S17_" localSheetId="19">#REF!</definedName>
    <definedName name="S17_" localSheetId="1">#REF!</definedName>
    <definedName name="S17_">#REF!</definedName>
    <definedName name="S18_" localSheetId="19">#REF!</definedName>
    <definedName name="S18_" localSheetId="1">#REF!</definedName>
    <definedName name="S18_">#REF!</definedName>
    <definedName name="S19_" localSheetId="19">#REF!</definedName>
    <definedName name="S19_" localSheetId="1">#REF!</definedName>
    <definedName name="S19_">#REF!</definedName>
    <definedName name="S2_" localSheetId="19">#REF!</definedName>
    <definedName name="S2_" localSheetId="1">#REF!</definedName>
    <definedName name="S2_">#REF!</definedName>
    <definedName name="S20_" localSheetId="19">#REF!</definedName>
    <definedName name="S20_" localSheetId="1">#REF!</definedName>
    <definedName name="S20_">#REF!</definedName>
    <definedName name="S3_" localSheetId="19">#REF!</definedName>
    <definedName name="S3_" localSheetId="1">#REF!</definedName>
    <definedName name="S3_">#REF!</definedName>
    <definedName name="S4_" localSheetId="19">#REF!</definedName>
    <definedName name="S4_" localSheetId="1">#REF!</definedName>
    <definedName name="S4_">#REF!</definedName>
    <definedName name="S5_" localSheetId="19">#REF!</definedName>
    <definedName name="S5_" localSheetId="1">#REF!</definedName>
    <definedName name="S5_">#REF!</definedName>
    <definedName name="S6_" localSheetId="19">#REF!</definedName>
    <definedName name="S6_" localSheetId="1">#REF!</definedName>
    <definedName name="S6_">#REF!</definedName>
    <definedName name="S7_" localSheetId="19">#REF!</definedName>
    <definedName name="S7_" localSheetId="1">#REF!</definedName>
    <definedName name="S7_">#REF!</definedName>
    <definedName name="S8_" localSheetId="19">#REF!</definedName>
    <definedName name="S8_" localSheetId="1">#REF!</definedName>
    <definedName name="S8_">#REF!</definedName>
    <definedName name="S9_" localSheetId="19">#REF!</definedName>
    <definedName name="S9_" localSheetId="1">#REF!</definedName>
    <definedName name="S9_">#REF!</definedName>
    <definedName name="SAPBEXhrIndnt" hidden="1">1</definedName>
    <definedName name="SAPBEXrevision" hidden="1">1</definedName>
    <definedName name="SAPBEXsysID" hidden="1">"BW2"</definedName>
    <definedName name="SAPBEXwbID" hidden="1">"3O3ZPWEQ3C5DUIAJ3OV7CK2VI"</definedName>
    <definedName name="sencount" hidden="1">1</definedName>
    <definedName name="TAX_SYSTEM_LIST">[12]TECHSHEET!$E$18:$E$22</definedName>
    <definedName name="theClose">[8]!theClose</definedName>
    <definedName name="tso_name">[19]REESTR_ORG!$A$483:$A$649</definedName>
    <definedName name="vitaly" localSheetId="36" hidden="1">[4]RSOILBAL!#REF!</definedName>
    <definedName name="vitaly" localSheetId="19" hidden="1">[4]RSOILBAL!#REF!</definedName>
    <definedName name="vitaly" localSheetId="1" hidden="1">[4]RSOILBAL!#REF!</definedName>
    <definedName name="vitaly" localSheetId="13" hidden="1">[4]RSOILBAL!#REF!</definedName>
    <definedName name="vitaly" hidden="1">[4]RSOILBAL!#REF!</definedName>
    <definedName name="wrn.Сравнение._.с._.отраслями." localSheetId="36" hidden="1">{#N/A,#N/A,TRUE,"Лист1";#N/A,#N/A,TRUE,"Лист2";#N/A,#N/A,TRUE,"Лист3"}</definedName>
    <definedName name="wrn.Сравнение._.с._.отраслями." localSheetId="19" hidden="1">{#N/A,#N/A,TRUE,"Лист1";#N/A,#N/A,TRUE,"Лист2";#N/A,#N/A,TRUE,"Лист3"}</definedName>
    <definedName name="wrn.Сравнение._.с._.отраслями." localSheetId="1" hidden="1">{#N/A,#N/A,TRUE,"Лист1";#N/A,#N/A,TRUE,"Лист2";#N/A,#N/A,TRUE,"Лист3"}</definedName>
    <definedName name="wrn.Сравнение._.с._.отраслями." localSheetId="13" hidden="1">{#N/A,#N/A,TRUE,"Лист1";#N/A,#N/A,TRUE,"Лист2";#N/A,#N/A,TRUE,"Лист3"}</definedName>
    <definedName name="wrn.Сравнение._.с._.отраслями." hidden="1">{#N/A,#N/A,TRUE,"Лист1";#N/A,#N/A,TRUE,"Лист2";#N/A,#N/A,TRUE,"Лист3"}</definedName>
    <definedName name="YEAR" localSheetId="19">'[18]46 титульник'!$H$11</definedName>
    <definedName name="YEAR" localSheetId="1">'[18]46 титульник'!$H$11</definedName>
    <definedName name="YEAR">'46 титульник'!$H$11</definedName>
    <definedName name="YES_NO">[12]TECHSHEET!$E$2:$E$3</definedName>
    <definedName name="yjdjt" localSheetId="36" hidden="1">#REF!</definedName>
    <definedName name="yjdjt" localSheetId="19" hidden="1">#REF!</definedName>
    <definedName name="yjdjt" localSheetId="1" hidden="1">#REF!</definedName>
    <definedName name="yjdjt" localSheetId="13" hidden="1">#REF!</definedName>
    <definedName name="yjdjt" hidden="1">#REF!</definedName>
    <definedName name="а">'[9]Приложение №2 '!а</definedName>
    <definedName name="апч">'[9]Приложение №2 '!апч</definedName>
    <definedName name="ач">'[9]Приложение №2 '!ач</definedName>
    <definedName name="ачя">'[9]Приложение №2 '!ачя</definedName>
    <definedName name="Базовые">'[20]Производство электроэнергии'!$A$95</definedName>
    <definedName name="Бюджетные_электроэнергии">'[20]Производство электроэнергии'!$A$111</definedName>
    <definedName name="в23ё">'[9]Приложение №2 '!в23ё</definedName>
    <definedName name="вв">'[9]Приложение №2 '!вв</definedName>
    <definedName name="вп">'[9]Приложение №2 '!вп</definedName>
    <definedName name="впа">'[9]Приложение №2 '!впа</definedName>
    <definedName name="второй" localSheetId="19">#REF!</definedName>
    <definedName name="второй" localSheetId="1">#REF!</definedName>
    <definedName name="второй">#REF!</definedName>
    <definedName name="вуув" localSheetId="36" hidden="1">{#N/A,#N/A,TRUE,"Лист1";#N/A,#N/A,TRUE,"Лист2";#N/A,#N/A,TRUE,"Лист3"}</definedName>
    <definedName name="вуув" localSheetId="19" hidden="1">{#N/A,#N/A,TRUE,"Лист1";#N/A,#N/A,TRUE,"Лист2";#N/A,#N/A,TRUE,"Лист3"}</definedName>
    <definedName name="вуув" localSheetId="1" hidden="1">{#N/A,#N/A,TRUE,"Лист1";#N/A,#N/A,TRUE,"Лист2";#N/A,#N/A,TRUE,"Лист3"}</definedName>
    <definedName name="вуув" localSheetId="13" hidden="1">{#N/A,#N/A,TRUE,"Лист1";#N/A,#N/A,TRUE,"Лист2";#N/A,#N/A,TRUE,"Лист3"}</definedName>
    <definedName name="вуув" hidden="1">{#N/A,#N/A,TRUE,"Лист1";#N/A,#N/A,TRUE,"Лист2";#N/A,#N/A,TRUE,"Лист3"}</definedName>
    <definedName name="вяч">'[9]Приложение №2 '!вяч</definedName>
    <definedName name="гг">'[9]Приложение №2 '!гг</definedName>
    <definedName name="гггр">'[9]Приложение №2 '!гггр</definedName>
    <definedName name="грприрцфв00ав98" localSheetId="36" hidden="1">{#N/A,#N/A,TRUE,"Лист1";#N/A,#N/A,TRUE,"Лист2";#N/A,#N/A,TRUE,"Лист3"}</definedName>
    <definedName name="грприрцфв00ав98" localSheetId="19" hidden="1">{#N/A,#N/A,TRUE,"Лист1";#N/A,#N/A,TRUE,"Лист2";#N/A,#N/A,TRUE,"Лист3"}</definedName>
    <definedName name="грприрцфв00ав98" localSheetId="1" hidden="1">{#N/A,#N/A,TRUE,"Лист1";#N/A,#N/A,TRUE,"Лист2";#N/A,#N/A,TRUE,"Лист3"}</definedName>
    <definedName name="грприрцфв00ав98" localSheetId="13" hidden="1">{#N/A,#N/A,TRUE,"Лист1";#N/A,#N/A,TRUE,"Лист2";#N/A,#N/A,TRUE,"Лист3"}</definedName>
    <definedName name="грприрцфв00ав98" hidden="1">{#N/A,#N/A,TRUE,"Лист1";#N/A,#N/A,TRUE,"Лист2";#N/A,#N/A,TRUE,"Лист3"}</definedName>
    <definedName name="грфинцкавг98Х" localSheetId="36" hidden="1">{#N/A,#N/A,TRUE,"Лист1";#N/A,#N/A,TRUE,"Лист2";#N/A,#N/A,TRUE,"Лист3"}</definedName>
    <definedName name="грфинцкавг98Х" localSheetId="19" hidden="1">{#N/A,#N/A,TRUE,"Лист1";#N/A,#N/A,TRUE,"Лист2";#N/A,#N/A,TRUE,"Лист3"}</definedName>
    <definedName name="грфинцкавг98Х" localSheetId="1" hidden="1">{#N/A,#N/A,TRUE,"Лист1";#N/A,#N/A,TRUE,"Лист2";#N/A,#N/A,TRUE,"Лист3"}</definedName>
    <definedName name="грфинцкавг98Х" localSheetId="13" hidden="1">{#N/A,#N/A,TRUE,"Лист1";#N/A,#N/A,TRUE,"Лист2";#N/A,#N/A,TRUE,"Лист3"}</definedName>
    <definedName name="грфинцкавг98Х" hidden="1">{#N/A,#N/A,TRUE,"Лист1";#N/A,#N/A,TRUE,"Лист2";#N/A,#N/A,TRUE,"Лист3"}</definedName>
    <definedName name="гы">'[9]Приложение №2 '!гы</definedName>
    <definedName name="ЗП1">[21]Лист13!$A$2</definedName>
    <definedName name="ЗП2">[21]Лист13!$B$2</definedName>
    <definedName name="ЗП3">[21]Лист13!$C$2</definedName>
    <definedName name="ЗП4">[21]Лист13!$D$2</definedName>
    <definedName name="иая">'[9]Приложение №2 '!иая</definedName>
    <definedName name="индцкавг98" localSheetId="36" hidden="1">{#N/A,#N/A,TRUE,"Лист1";#N/A,#N/A,TRUE,"Лист2";#N/A,#N/A,TRUE,"Лист3"}</definedName>
    <definedName name="индцкавг98" localSheetId="19" hidden="1">{#N/A,#N/A,TRUE,"Лист1";#N/A,#N/A,TRUE,"Лист2";#N/A,#N/A,TRUE,"Лист3"}</definedName>
    <definedName name="индцкавг98" localSheetId="1" hidden="1">{#N/A,#N/A,TRUE,"Лист1";#N/A,#N/A,TRUE,"Лист2";#N/A,#N/A,TRUE,"Лист3"}</definedName>
    <definedName name="индцкавг98" localSheetId="13" hidden="1">{#N/A,#N/A,TRUE,"Лист1";#N/A,#N/A,TRUE,"Лист2";#N/A,#N/A,TRUE,"Лист3"}</definedName>
    <definedName name="индцкавг98" hidden="1">{#N/A,#N/A,TRUE,"Лист1";#N/A,#N/A,TRUE,"Лист2";#N/A,#N/A,TRUE,"Лист3"}</definedName>
    <definedName name="й">'[9]Приложение №2 '!й</definedName>
    <definedName name="йй">'[9]Приложение №2 '!йй</definedName>
    <definedName name="к" localSheetId="19">Потери!к</definedName>
    <definedName name="к" localSheetId="1">Услуги1!к</definedName>
    <definedName name="к">[0]!к</definedName>
    <definedName name="квнп">'[9]Приложение №2 '!квнп</definedName>
    <definedName name="ке">'[9]Приложение №2 '!ке</definedName>
    <definedName name="ке1">'[9]Приложение №2 '!ке1</definedName>
    <definedName name="кеппппппппппп" localSheetId="36" hidden="1">{#N/A,#N/A,TRUE,"Лист1";#N/A,#N/A,TRUE,"Лист2";#N/A,#N/A,TRUE,"Лист3"}</definedName>
    <definedName name="кеппппппппппп" localSheetId="19" hidden="1">{#N/A,#N/A,TRUE,"Лист1";#N/A,#N/A,TRUE,"Лист2";#N/A,#N/A,TRUE,"Лист3"}</definedName>
    <definedName name="кеппппппппппп" localSheetId="1" hidden="1">{#N/A,#N/A,TRUE,"Лист1";#N/A,#N/A,TRUE,"Лист2";#N/A,#N/A,TRUE,"Лист3"}</definedName>
    <definedName name="кеппппппппппп" localSheetId="13" hidden="1">{#N/A,#N/A,TRUE,"Лист1";#N/A,#N/A,TRUE,"Лист2";#N/A,#N/A,TRUE,"Лист3"}</definedName>
    <definedName name="кеппппппппппп" hidden="1">{#N/A,#N/A,TRUE,"Лист1";#N/A,#N/A,TRUE,"Лист2";#N/A,#N/A,TRUE,"Лист3"}</definedName>
    <definedName name="Кипр" localSheetId="36" hidden="1">#REF!</definedName>
    <definedName name="Кипр" localSheetId="19" hidden="1">#REF!</definedName>
    <definedName name="Кипр" localSheetId="1" hidden="1">#REF!</definedName>
    <definedName name="Кипр" localSheetId="13" hidden="1">#REF!</definedName>
    <definedName name="Кипр" hidden="1">#REF!</definedName>
    <definedName name="ккк" hidden="1">'[22]#ССЫЛКА'!$A$8:$C$98</definedName>
    <definedName name="копия">'[9]Приложение №2 '!копия</definedName>
    <definedName name="лод">'[9]Приложение №2 '!лод</definedName>
    <definedName name="лод1">'[9]Приложение №2 '!лод1</definedName>
    <definedName name="лчв">'[9]Приложение №2 '!лчв</definedName>
    <definedName name="лшыу">'[9]Приложение №2 '!лшыу</definedName>
    <definedName name="лык">'[9]Приложение №2 '!лык</definedName>
    <definedName name="Модуль12.theHide">[23]!Модуль12.theHide</definedName>
    <definedName name="Модуль9.theHide">[8]!Модуль9.theHide</definedName>
    <definedName name="мым">'[9]Приложение №2 '!мым</definedName>
    <definedName name="н" localSheetId="36" hidden="1">#REF!</definedName>
    <definedName name="н" localSheetId="19" hidden="1">#REF!</definedName>
    <definedName name="н" localSheetId="1" hidden="1">#REF!</definedName>
    <definedName name="н" localSheetId="13" hidden="1">#REF!</definedName>
    <definedName name="н" hidden="1">#REF!</definedName>
    <definedName name="Население">'[20]Производство электроэнергии'!$A$124</definedName>
    <definedName name="нг" localSheetId="36" hidden="1">{"'D'!$A$1:$E$13"}</definedName>
    <definedName name="нг" localSheetId="19" hidden="1">{"'D'!$A$1:$E$13"}</definedName>
    <definedName name="нг" localSheetId="1" hidden="1">{"'D'!$A$1:$E$13"}</definedName>
    <definedName name="нг" localSheetId="13" hidden="1">{"'D'!$A$1:$E$13"}</definedName>
    <definedName name="нг" hidden="1">{"'D'!$A$1:$E$13"}</definedName>
    <definedName name="о" localSheetId="36" hidden="1">{#N/A,#N/A,TRUE,"Лист1";#N/A,#N/A,TRUE,"Лист2";#N/A,#N/A,TRUE,"Лист3"}</definedName>
    <definedName name="о" localSheetId="19" hidden="1">{#N/A,#N/A,TRUE,"Лист1";#N/A,#N/A,TRUE,"Лист2";#N/A,#N/A,TRUE,"Лист3"}</definedName>
    <definedName name="о" localSheetId="1" hidden="1">{#N/A,#N/A,TRUE,"Лист1";#N/A,#N/A,TRUE,"Лист2";#N/A,#N/A,TRUE,"Лист3"}</definedName>
    <definedName name="о" localSheetId="13" hidden="1">{#N/A,#N/A,TRUE,"Лист1";#N/A,#N/A,TRUE,"Лист2";#N/A,#N/A,TRUE,"Лист3"}</definedName>
    <definedName name="о" hidden="1">{#N/A,#N/A,TRUE,"Лист1";#N/A,#N/A,TRUE,"Лист2";#N/A,#N/A,TRUE,"Лист3"}</definedName>
    <definedName name="ОБЛїРСЬ_МГХїСЖ" localSheetId="19">#REF!</definedName>
    <definedName name="ОБЛїРСЬ_МГХїСЖ" localSheetId="1">#REF!</definedName>
    <definedName name="ОБЛїРСЬ_МГХїСЖ">#REF!</definedName>
    <definedName name="Обнуление_818">[24]!Обнуление_818</definedName>
    <definedName name="ов">'[9]Приложение №2 '!ов</definedName>
    <definedName name="овв">'[9]Приложение №2 '!овв</definedName>
    <definedName name="овк">'[9]Приложение №2 '!овк</definedName>
    <definedName name="овкккк">'[9]Приложение №2 '!овкккк</definedName>
    <definedName name="овч">'[9]Приложение №2 '!овч</definedName>
    <definedName name="окнв">'[9]Приложение №2 '!окнв</definedName>
    <definedName name="онкв">'[9]Приложение №2 '!онкв</definedName>
    <definedName name="орвяч">'[9]Приложение №2 '!орвяч</definedName>
    <definedName name="оро">'[9]Приложение №2 '!оро</definedName>
    <definedName name="оро1">'[9]Приложение №2 '!оро1</definedName>
    <definedName name="орс">'[9]Приложение №2 '!орс</definedName>
    <definedName name="отач">'[9]Приложение №2 '!отач</definedName>
    <definedName name="оык">'[9]Приложение №2 '!оык</definedName>
    <definedName name="пав">'[9]Приложение №2 '!пав</definedName>
    <definedName name="первый" localSheetId="19">#REF!</definedName>
    <definedName name="первый" localSheetId="1">#REF!</definedName>
    <definedName name="первый">#REF!</definedName>
    <definedName name="Подстанции">[25]Подстанции!$A$2:$L$100</definedName>
    <definedName name="прибыль3" localSheetId="36" hidden="1">{#N/A,#N/A,TRUE,"Лист1";#N/A,#N/A,TRUE,"Лист2";#N/A,#N/A,TRUE,"Лист3"}</definedName>
    <definedName name="прибыль3" localSheetId="19" hidden="1">{#N/A,#N/A,TRUE,"Лист1";#N/A,#N/A,TRUE,"Лист2";#N/A,#N/A,TRUE,"Лист3"}</definedName>
    <definedName name="прибыль3" localSheetId="1" hidden="1">{#N/A,#N/A,TRUE,"Лист1";#N/A,#N/A,TRUE,"Лист2";#N/A,#N/A,TRUE,"Лист3"}</definedName>
    <definedName name="прибыль3" localSheetId="13" hidden="1">{#N/A,#N/A,TRUE,"Лист1";#N/A,#N/A,TRUE,"Лист2";#N/A,#N/A,TRUE,"Лист3"}</definedName>
    <definedName name="прибыль3" hidden="1">{#N/A,#N/A,TRUE,"Лист1";#N/A,#N/A,TRUE,"Лист2";#N/A,#N/A,TRUE,"Лист3"}</definedName>
    <definedName name="Приложение">#N/A</definedName>
    <definedName name="Прочие_электроэнергии">'[20]Производство электроэнергии'!$A$132</definedName>
    <definedName name="пч">'[9]Приложение №2 '!пч</definedName>
    <definedName name="ра">'[9]Приложение №2 '!ра</definedName>
    <definedName name="рв">'[9]Приложение №2 '!рв</definedName>
    <definedName name="рис1" localSheetId="36" hidden="1">{#N/A,#N/A,TRUE,"Лист1";#N/A,#N/A,TRUE,"Лист2";#N/A,#N/A,TRUE,"Лист3"}</definedName>
    <definedName name="рис1" localSheetId="19" hidden="1">{#N/A,#N/A,TRUE,"Лист1";#N/A,#N/A,TRUE,"Лист2";#N/A,#N/A,TRUE,"Лист3"}</definedName>
    <definedName name="рис1" localSheetId="1" hidden="1">{#N/A,#N/A,TRUE,"Лист1";#N/A,#N/A,TRUE,"Лист2";#N/A,#N/A,TRUE,"Лист3"}</definedName>
    <definedName name="рис1" localSheetId="13" hidden="1">{#N/A,#N/A,TRUE,"Лист1";#N/A,#N/A,TRUE,"Лист2";#N/A,#N/A,TRUE,"Лист3"}</definedName>
    <definedName name="рис1" hidden="1">{#N/A,#N/A,TRUE,"Лист1";#N/A,#N/A,TRUE,"Лист2";#N/A,#N/A,TRUE,"Лист3"}</definedName>
    <definedName name="ричч">'[9]Приложение №2 '!ричч</definedName>
    <definedName name="РН" hidden="1">'[22]#ССЫЛКА'!$A$8:$C$98</definedName>
    <definedName name="РН1" hidden="1">'[22]#ССЫЛКА'!$A$8:$C$98</definedName>
    <definedName name="РНПК_оптим" hidden="1">'[26]#ССЫЛКА'!$A$8:$C$98</definedName>
    <definedName name="роп">'[9]Приложение №2 '!роп</definedName>
    <definedName name="ропор">'[9]Приложение №2 '!ропор</definedName>
    <definedName name="рпа">'[9]Приложение №2 '!рпа</definedName>
    <definedName name="рпав">'[9]Приложение №2 '!рпав</definedName>
    <definedName name="рфу">'[9]Приложение №2 '!рфу</definedName>
    <definedName name="ры">'[9]Приложение №2 '!ры</definedName>
    <definedName name="рыу">'[9]Приложение №2 '!рыу</definedName>
    <definedName name="с">'[9]Приложение №2 '!с</definedName>
    <definedName name="сме">'[9]Приложение №2 '!сме</definedName>
    <definedName name="СмЗатНИОКР">'[9]Приложение №2 '!СмЗатНИОКР</definedName>
    <definedName name="со">'[9]Приложение №2 '!со</definedName>
    <definedName name="со1">'[9]Приложение №2 '!со1</definedName>
    <definedName name="сп">'[9]Приложение №2 '!сп</definedName>
    <definedName name="справка2">'[9]Приложение №2 '!справка2</definedName>
    <definedName name="сс">'[9]Приложение №2 '!сс</definedName>
    <definedName name="сссс">'[9]Приложение №2 '!сссс</definedName>
    <definedName name="ссы">'[9]Приложение №2 '!ссы</definedName>
    <definedName name="Счетчики">'[25]Приборы учета'!$A$3:$AF$302</definedName>
    <definedName name="таб_4.2.1.">'[9]Приложение №2 '!таб_4.2.1.</definedName>
    <definedName name="табл_4.2">'[9]Приложение №2 '!табл_4.2</definedName>
    <definedName name="точ">'[9]Приложение №2 '!точ</definedName>
    <definedName name="тп" localSheetId="36" hidden="1">{#N/A,#N/A,TRUE,"Лист1";#N/A,#N/A,TRUE,"Лист2";#N/A,#N/A,TRUE,"Лист3"}</definedName>
    <definedName name="тп" localSheetId="19" hidden="1">{#N/A,#N/A,TRUE,"Лист1";#N/A,#N/A,TRUE,"Лист2";#N/A,#N/A,TRUE,"Лист3"}</definedName>
    <definedName name="тп" localSheetId="1" hidden="1">{#N/A,#N/A,TRUE,"Лист1";#N/A,#N/A,TRUE,"Лист2";#N/A,#N/A,TRUE,"Лист3"}</definedName>
    <definedName name="тп" localSheetId="13" hidden="1">{#N/A,#N/A,TRUE,"Лист1";#N/A,#N/A,TRUE,"Лист2";#N/A,#N/A,TRUE,"Лист3"}</definedName>
    <definedName name="тп" hidden="1">{#N/A,#N/A,TRUE,"Лист1";#N/A,#N/A,TRUE,"Лист2";#N/A,#N/A,TRUE,"Лист3"}</definedName>
    <definedName name="третий" localSheetId="19">#REF!</definedName>
    <definedName name="третий" localSheetId="1">#REF!</definedName>
    <definedName name="третий">#REF!</definedName>
    <definedName name="тч">'[9]Приложение №2 '!тч</definedName>
    <definedName name="у">'[9]Приложение №2 '!у</definedName>
    <definedName name="укеееукеееееееееееееее" localSheetId="36" hidden="1">{#N/A,#N/A,TRUE,"Лист1";#N/A,#N/A,TRUE,"Лист2";#N/A,#N/A,TRUE,"Лист3"}</definedName>
    <definedName name="укеееукеееееееееееееее" localSheetId="19" hidden="1">{#N/A,#N/A,TRUE,"Лист1";#N/A,#N/A,TRUE,"Лист2";#N/A,#N/A,TRUE,"Лист3"}</definedName>
    <definedName name="укеееукеееееееееееееее" localSheetId="1" hidden="1">{#N/A,#N/A,TRUE,"Лист1";#N/A,#N/A,TRUE,"Лист2";#N/A,#N/A,TRUE,"Лист3"}</definedName>
    <definedName name="укеееукеееееееееееееее" localSheetId="13" hidden="1">{#N/A,#N/A,TRUE,"Лист1";#N/A,#N/A,TRUE,"Лист2";#N/A,#N/A,TRUE,"Лист3"}</definedName>
    <definedName name="укеееукеееееееееееееее" hidden="1">{#N/A,#N/A,TRUE,"Лист1";#N/A,#N/A,TRUE,"Лист2";#N/A,#N/A,TRUE,"Лист3"}</definedName>
    <definedName name="укеукеуеуе" localSheetId="36" hidden="1">{#N/A,#N/A,TRUE,"Лист1";#N/A,#N/A,TRUE,"Лист2";#N/A,#N/A,TRUE,"Лист3"}</definedName>
    <definedName name="укеукеуеуе" localSheetId="19" hidden="1">{#N/A,#N/A,TRUE,"Лист1";#N/A,#N/A,TRUE,"Лист2";#N/A,#N/A,TRUE,"Лист3"}</definedName>
    <definedName name="укеукеуеуе" localSheetId="1" hidden="1">{#N/A,#N/A,TRUE,"Лист1";#N/A,#N/A,TRUE,"Лист2";#N/A,#N/A,TRUE,"Лист3"}</definedName>
    <definedName name="укеукеуеуе" localSheetId="13" hidden="1">{#N/A,#N/A,TRUE,"Лист1";#N/A,#N/A,TRUE,"Лист2";#N/A,#N/A,TRUE,"Лист3"}</definedName>
    <definedName name="укеукеуеуе" hidden="1">{#N/A,#N/A,TRUE,"Лист1";#N/A,#N/A,TRUE,"Лист2";#N/A,#N/A,TRUE,"Лист3"}</definedName>
    <definedName name="ура">'[9]Приложение №2 '!ура</definedName>
    <definedName name="УФ">'[9]Приложение №2 '!УФ</definedName>
    <definedName name="уц1">'[9]Приложение №2 '!уц1</definedName>
    <definedName name="фa1" localSheetId="19">#REF!</definedName>
    <definedName name="фa1" localSheetId="1">#REF!</definedName>
    <definedName name="фa1">#REF!</definedName>
    <definedName name="фффффф" localSheetId="36" hidden="1">{#N/A,#N/A,TRUE,"Лист1";#N/A,#N/A,TRUE,"Лист2";#N/A,#N/A,TRUE,"Лист3"}</definedName>
    <definedName name="фффффф" localSheetId="19" hidden="1">{#N/A,#N/A,TRUE,"Лист1";#N/A,#N/A,TRUE,"Лист2";#N/A,#N/A,TRUE,"Лист3"}</definedName>
    <definedName name="фффффф" localSheetId="1" hidden="1">{#N/A,#N/A,TRUE,"Лист1";#N/A,#N/A,TRUE,"Лист2";#N/A,#N/A,TRUE,"Лист3"}</definedName>
    <definedName name="фффффф" localSheetId="13" hidden="1">{#N/A,#N/A,TRUE,"Лист1";#N/A,#N/A,TRUE,"Лист2";#N/A,#N/A,TRUE,"Лист3"}</definedName>
    <definedName name="фффффф" hidden="1">{#N/A,#N/A,TRUE,"Лист1";#N/A,#N/A,TRUE,"Лист2";#N/A,#N/A,TRUE,"Лист3"}</definedName>
    <definedName name="ц">'[9]Приложение №2 '!ц</definedName>
    <definedName name="цу">'[9]Приложение №2 '!цу</definedName>
    <definedName name="цу1">'[9]Приложение №2 '!цу1</definedName>
    <definedName name="цуа">'[9]Приложение №2 '!цуа</definedName>
    <definedName name="цук">'[9]Приложение №2 '!цук</definedName>
    <definedName name="цук1">'[9]Приложение №2 '!цук1</definedName>
    <definedName name="ч" localSheetId="19">#REF!</definedName>
    <definedName name="ч" localSheetId="1">#REF!</definedName>
    <definedName name="ч">#REF!</definedName>
    <definedName name="четвертый" localSheetId="19">#REF!</definedName>
    <definedName name="четвертый" localSheetId="1">#REF!</definedName>
    <definedName name="четвертый">#REF!</definedName>
    <definedName name="шга">'[9]Приложение №2 '!шга</definedName>
    <definedName name="шеув">'[9]Приложение №2 '!шеув</definedName>
    <definedName name="шув">'[9]Приложение №2 '!шув</definedName>
    <definedName name="шшш">'[9]Приложение №2 '!шшш</definedName>
    <definedName name="шшшшшо">'[9]Приложение №2 '!шшшшшо</definedName>
    <definedName name="ыв">'[9]Приложение №2 '!ыв</definedName>
    <definedName name="ыву">'[9]Приложение №2 '!ыву</definedName>
    <definedName name="ыкц">'[9]Приложение №2 '!ыкц</definedName>
    <definedName name="ыра">'[9]Приложение №2 '!ыра</definedName>
    <definedName name="ыуаы" localSheetId="36" hidden="1">{#N/A,#N/A,TRUE,"Лист1";#N/A,#N/A,TRUE,"Лист2";#N/A,#N/A,TRUE,"Лист3"}</definedName>
    <definedName name="ыуаы" localSheetId="19" hidden="1">{#N/A,#N/A,TRUE,"Лист1";#N/A,#N/A,TRUE,"Лист2";#N/A,#N/A,TRUE,"Лист3"}</definedName>
    <definedName name="ыуаы" localSheetId="1" hidden="1">{#N/A,#N/A,TRUE,"Лист1";#N/A,#N/A,TRUE,"Лист2";#N/A,#N/A,TRUE,"Лист3"}</definedName>
    <definedName name="ыуаы" localSheetId="13" hidden="1">{#N/A,#N/A,TRUE,"Лист1";#N/A,#N/A,TRUE,"Лист2";#N/A,#N/A,TRUE,"Лист3"}</definedName>
    <definedName name="ыуаы" hidden="1">{#N/A,#N/A,TRUE,"Лист1";#N/A,#N/A,TRUE,"Лист2";#N/A,#N/A,TRUE,"Лист3"}</definedName>
    <definedName name="ычяав">'[9]Приложение №2 '!ычяав</definedName>
    <definedName name="ыыыы">'[9]Приложение №2 '!ыыыы</definedName>
    <definedName name="ьоыв">'[9]Приложение №2 '!ьоыв</definedName>
    <definedName name="ьрпв">'[9]Приложение №2 '!ьрпв</definedName>
    <definedName name="ьрпс">'[9]Приложение №2 '!ьрпс</definedName>
    <definedName name="ьрс">'[9]Приложение №2 '!ьрс</definedName>
    <definedName name="юнша">'[9]Приложение №2 '!юнша</definedName>
  </definedNames>
  <calcPr calcId="162913"/>
</workbook>
</file>

<file path=xl/calcChain.xml><?xml version="1.0" encoding="utf-8"?>
<calcChain xmlns="http://schemas.openxmlformats.org/spreadsheetml/2006/main">
  <c r="G13" i="15" l="1"/>
  <c r="F13" i="15"/>
  <c r="M32" i="8"/>
  <c r="G18" i="15" l="1"/>
  <c r="F18" i="15"/>
  <c r="N18" i="37" l="1"/>
  <c r="D22" i="15"/>
  <c r="A22" i="15"/>
  <c r="D8" i="15"/>
  <c r="A8" i="15"/>
  <c r="E5" i="14"/>
  <c r="A5" i="14"/>
  <c r="C6" i="13"/>
  <c r="A6" i="13"/>
  <c r="F6" i="12"/>
  <c r="A6" i="12"/>
  <c r="G92" i="4" l="1"/>
  <c r="F92" i="4"/>
  <c r="M9" i="25"/>
  <c r="M10" i="25"/>
  <c r="M11" i="25"/>
  <c r="M22" i="25"/>
  <c r="M19" i="25"/>
  <c r="M16" i="25"/>
  <c r="L32" i="25"/>
  <c r="L31" i="25"/>
  <c r="L30" i="25"/>
  <c r="O34" i="25"/>
  <c r="O35" i="25"/>
  <c r="M35" i="25"/>
  <c r="M34" i="25" s="1"/>
  <c r="L35" i="25"/>
  <c r="L36" i="25"/>
  <c r="L37" i="25"/>
  <c r="L38" i="25"/>
  <c r="O38" i="25"/>
  <c r="M38" i="25"/>
  <c r="M37" i="25"/>
  <c r="M36" i="25"/>
  <c r="C36" i="25"/>
  <c r="C37" i="25"/>
  <c r="C38" i="25"/>
  <c r="C35" i="25" s="1"/>
  <c r="C34" i="25" s="1"/>
  <c r="D34" i="25"/>
  <c r="D36" i="25"/>
  <c r="D37" i="25"/>
  <c r="D38" i="25"/>
  <c r="C10" i="25"/>
  <c r="C9" i="25" s="1"/>
  <c r="D9" i="25"/>
  <c r="D10" i="25"/>
  <c r="D11" i="25"/>
  <c r="F12" i="25"/>
  <c r="F11" i="25"/>
  <c r="F10" i="25"/>
  <c r="H22" i="25"/>
  <c r="H19" i="25"/>
  <c r="H16" i="25"/>
  <c r="D16" i="25"/>
  <c r="C16" i="25"/>
  <c r="C25" i="25"/>
  <c r="C24" i="25"/>
  <c r="C23" i="25"/>
  <c r="C21" i="25"/>
  <c r="C20" i="25"/>
  <c r="C18" i="25"/>
  <c r="C17" i="25"/>
  <c r="M24" i="25"/>
  <c r="M25" i="25"/>
  <c r="M23" i="25"/>
  <c r="M21" i="25"/>
  <c r="M20" i="25"/>
  <c r="M18" i="25"/>
  <c r="M17" i="25"/>
  <c r="D22" i="25"/>
  <c r="D19" i="25"/>
  <c r="F42" i="25"/>
  <c r="C43" i="25"/>
  <c r="L43" i="25"/>
  <c r="F43" i="25"/>
  <c r="F40" i="25"/>
  <c r="C26" i="25"/>
  <c r="F38" i="25"/>
  <c r="C28" i="25"/>
  <c r="C27" i="25"/>
  <c r="F9" i="25"/>
  <c r="C30" i="25"/>
  <c r="C32" i="25"/>
  <c r="C31" i="25"/>
  <c r="C14" i="25"/>
  <c r="J38" i="25"/>
  <c r="H36" i="25"/>
  <c r="P38" i="25"/>
  <c r="P32" i="25"/>
  <c r="P31" i="25"/>
  <c r="P28" i="25"/>
  <c r="P27" i="25"/>
  <c r="O28" i="25"/>
  <c r="O27" i="25"/>
  <c r="O14" i="25"/>
  <c r="N7" i="25"/>
  <c r="O7" i="25" s="1"/>
  <c r="P7" i="25" s="1"/>
  <c r="J32" i="25"/>
  <c r="J31" i="25"/>
  <c r="F35" i="25"/>
  <c r="F34" i="25" s="1"/>
  <c r="F33" i="25" s="1"/>
  <c r="F44" i="25" s="1"/>
  <c r="F41" i="25" s="1"/>
  <c r="F32" i="25"/>
  <c r="F31" i="25"/>
  <c r="F30" i="25" s="1"/>
  <c r="F26" i="25"/>
  <c r="H38" i="25"/>
  <c r="H37" i="25"/>
  <c r="H24" i="25"/>
  <c r="O32" i="25" l="1"/>
  <c r="O31" i="25"/>
  <c r="F39" i="25"/>
  <c r="AK192" i="47" l="1"/>
  <c r="AI192" i="47"/>
  <c r="AK196" i="47"/>
  <c r="AI196" i="47"/>
  <c r="AK203" i="47"/>
  <c r="AI203" i="47"/>
  <c r="AI286" i="47"/>
  <c r="AL192" i="46"/>
  <c r="AJ192" i="46"/>
  <c r="AL203" i="46"/>
  <c r="AL196" i="46"/>
  <c r="AJ196" i="46"/>
  <c r="AJ203" i="46"/>
  <c r="I32" i="8"/>
  <c r="H60" i="5" l="1"/>
  <c r="G60" i="5"/>
  <c r="F60" i="5"/>
  <c r="H59" i="5"/>
  <c r="G59" i="5"/>
  <c r="F59" i="5"/>
  <c r="H58" i="5"/>
  <c r="G58" i="5"/>
  <c r="G57" i="5" s="1"/>
  <c r="F58" i="5"/>
  <c r="Z57" i="5"/>
  <c r="Y57" i="5"/>
  <c r="X57" i="5"/>
  <c r="W57" i="5"/>
  <c r="V57" i="5"/>
  <c r="U57" i="5"/>
  <c r="T57" i="5"/>
  <c r="S57" i="5"/>
  <c r="R57" i="5"/>
  <c r="Q57" i="5"/>
  <c r="P57" i="5"/>
  <c r="O57" i="5"/>
  <c r="N57" i="5"/>
  <c r="M57" i="5"/>
  <c r="L57" i="5"/>
  <c r="K57" i="5"/>
  <c r="J57" i="5"/>
  <c r="I57" i="5"/>
  <c r="H57" i="5"/>
  <c r="F57" i="5"/>
  <c r="H56" i="5"/>
  <c r="G56" i="5"/>
  <c r="F56" i="5"/>
  <c r="H55" i="5"/>
  <c r="H54" i="5" s="1"/>
  <c r="G55" i="5"/>
  <c r="F55" i="5"/>
  <c r="F54" i="5" s="1"/>
  <c r="Z54" i="5"/>
  <c r="Y54" i="5"/>
  <c r="X54" i="5"/>
  <c r="W54" i="5"/>
  <c r="V54" i="5"/>
  <c r="U54" i="5"/>
  <c r="T54" i="5"/>
  <c r="S54" i="5"/>
  <c r="R54" i="5"/>
  <c r="Q54" i="5"/>
  <c r="P54" i="5"/>
  <c r="O54" i="5"/>
  <c r="N54" i="5"/>
  <c r="M54" i="5"/>
  <c r="L54" i="5"/>
  <c r="K54" i="5"/>
  <c r="J54" i="5"/>
  <c r="I54" i="5"/>
  <c r="G54" i="5"/>
  <c r="H53" i="5"/>
  <c r="G53" i="5"/>
  <c r="F53" i="5"/>
  <c r="H52" i="5"/>
  <c r="G52" i="5"/>
  <c r="F52" i="5"/>
  <c r="Z51" i="5"/>
  <c r="Y51" i="5"/>
  <c r="X51" i="5"/>
  <c r="W51" i="5"/>
  <c r="V51" i="5"/>
  <c r="U51" i="5"/>
  <c r="T51" i="5"/>
  <c r="S51" i="5"/>
  <c r="R51" i="5"/>
  <c r="Q51" i="5"/>
  <c r="P51" i="5"/>
  <c r="O51" i="5"/>
  <c r="N51" i="5"/>
  <c r="M51" i="5"/>
  <c r="L51" i="5"/>
  <c r="K51" i="5"/>
  <c r="J51" i="5"/>
  <c r="I51" i="5"/>
  <c r="H51" i="5"/>
  <c r="G51" i="5"/>
  <c r="F51" i="5"/>
  <c r="H50" i="5"/>
  <c r="G50" i="5"/>
  <c r="F50" i="5"/>
  <c r="H49" i="5"/>
  <c r="H48" i="5" s="1"/>
  <c r="G49" i="5"/>
  <c r="F49" i="5"/>
  <c r="F48" i="5" s="1"/>
  <c r="Z48" i="5"/>
  <c r="Y48" i="5"/>
  <c r="X48" i="5"/>
  <c r="W48" i="5"/>
  <c r="V48" i="5"/>
  <c r="U48" i="5"/>
  <c r="T48" i="5"/>
  <c r="S48" i="5"/>
  <c r="R48" i="5"/>
  <c r="Q48" i="5"/>
  <c r="P48" i="5"/>
  <c r="O48" i="5"/>
  <c r="N48" i="5"/>
  <c r="M48" i="5"/>
  <c r="L48" i="5"/>
  <c r="K48" i="5"/>
  <c r="J48" i="5"/>
  <c r="I48" i="5"/>
  <c r="G48" i="5"/>
  <c r="H47" i="5"/>
  <c r="G47" i="5"/>
  <c r="F47" i="5"/>
  <c r="H46" i="5"/>
  <c r="G46" i="5"/>
  <c r="F46" i="5"/>
  <c r="Z45" i="5"/>
  <c r="Y45" i="5"/>
  <c r="X45" i="5"/>
  <c r="W45" i="5"/>
  <c r="V45" i="5"/>
  <c r="U45" i="5"/>
  <c r="T45" i="5"/>
  <c r="S45" i="5"/>
  <c r="R45" i="5"/>
  <c r="Q45" i="5"/>
  <c r="P45" i="5"/>
  <c r="O45" i="5"/>
  <c r="N45" i="5"/>
  <c r="M45" i="5"/>
  <c r="L45" i="5"/>
  <c r="K45" i="5"/>
  <c r="J45" i="5"/>
  <c r="I45" i="5"/>
  <c r="H45" i="5"/>
  <c r="G45" i="5"/>
  <c r="F45" i="5"/>
  <c r="H44" i="5"/>
  <c r="G44" i="5"/>
  <c r="F44" i="5"/>
  <c r="H43" i="5"/>
  <c r="G43" i="5"/>
  <c r="F43" i="5"/>
  <c r="Z42" i="5"/>
  <c r="Y42" i="5"/>
  <c r="X42" i="5"/>
  <c r="W42" i="5"/>
  <c r="V42" i="5"/>
  <c r="U42" i="5"/>
  <c r="T42" i="5"/>
  <c r="S42" i="5"/>
  <c r="R42" i="5"/>
  <c r="Q42" i="5"/>
  <c r="P42" i="5"/>
  <c r="O42" i="5"/>
  <c r="N42" i="5"/>
  <c r="M42" i="5"/>
  <c r="L42" i="5"/>
  <c r="K42" i="5"/>
  <c r="J42" i="5"/>
  <c r="I42" i="5"/>
  <c r="H42" i="5"/>
  <c r="G42" i="5"/>
  <c r="F42" i="5"/>
  <c r="Z41" i="5"/>
  <c r="Y41" i="5"/>
  <c r="X41" i="5"/>
  <c r="W41" i="5"/>
  <c r="V41" i="5"/>
  <c r="V39" i="5" s="1"/>
  <c r="U41" i="5"/>
  <c r="T41" i="5"/>
  <c r="S41" i="5"/>
  <c r="R41" i="5"/>
  <c r="Q41" i="5"/>
  <c r="P41" i="5"/>
  <c r="O41" i="5"/>
  <c r="N41" i="5"/>
  <c r="N39" i="5" s="1"/>
  <c r="M41" i="5"/>
  <c r="L41" i="5"/>
  <c r="K41" i="5"/>
  <c r="J41" i="5"/>
  <c r="G41" i="5" s="1"/>
  <c r="G39" i="5" s="1"/>
  <c r="I41" i="5"/>
  <c r="H41" i="5"/>
  <c r="F41" i="5"/>
  <c r="Z40" i="5"/>
  <c r="Y40" i="5"/>
  <c r="X40" i="5"/>
  <c r="W40" i="5"/>
  <c r="V40" i="5"/>
  <c r="U40" i="5"/>
  <c r="T40" i="5"/>
  <c r="S40" i="5"/>
  <c r="S39" i="5" s="1"/>
  <c r="R40" i="5"/>
  <c r="Q40" i="5"/>
  <c r="P40" i="5"/>
  <c r="O40" i="5"/>
  <c r="N40" i="5"/>
  <c r="M40" i="5"/>
  <c r="L40" i="5"/>
  <c r="K40" i="5"/>
  <c r="H40" i="5" s="1"/>
  <c r="H39" i="5" s="1"/>
  <c r="J40" i="5"/>
  <c r="I40" i="5"/>
  <c r="F40" i="5" s="1"/>
  <c r="F39" i="5" s="1"/>
  <c r="G40" i="5"/>
  <c r="Z39" i="5"/>
  <c r="Y39" i="5"/>
  <c r="X39" i="5"/>
  <c r="W39" i="5"/>
  <c r="U39" i="5"/>
  <c r="T39" i="5"/>
  <c r="R39" i="5"/>
  <c r="Q39" i="5"/>
  <c r="P39" i="5"/>
  <c r="O39" i="5"/>
  <c r="M39" i="5"/>
  <c r="L39" i="5"/>
  <c r="J39" i="5"/>
  <c r="I39" i="5"/>
  <c r="H38" i="5"/>
  <c r="G38" i="5"/>
  <c r="F38" i="5"/>
  <c r="H37" i="5"/>
  <c r="G37" i="5"/>
  <c r="F37" i="5"/>
  <c r="F36" i="5" s="1"/>
  <c r="Z36" i="5"/>
  <c r="Y36" i="5"/>
  <c r="X36" i="5"/>
  <c r="W36" i="5"/>
  <c r="V36" i="5"/>
  <c r="U36" i="5"/>
  <c r="T36" i="5"/>
  <c r="S36" i="5"/>
  <c r="R36" i="5"/>
  <c r="Q36" i="5"/>
  <c r="P36" i="5"/>
  <c r="O36" i="5"/>
  <c r="N36" i="5"/>
  <c r="M36" i="5"/>
  <c r="L36" i="5"/>
  <c r="K36" i="5"/>
  <c r="J36" i="5"/>
  <c r="I36" i="5"/>
  <c r="H36" i="5"/>
  <c r="G36" i="5"/>
  <c r="H35" i="5"/>
  <c r="G35" i="5"/>
  <c r="F35" i="5"/>
  <c r="H34" i="5"/>
  <c r="G34" i="5"/>
  <c r="G33" i="5" s="1"/>
  <c r="F34" i="5"/>
  <c r="Z33" i="5"/>
  <c r="Y33" i="5"/>
  <c r="X33" i="5"/>
  <c r="W33" i="5"/>
  <c r="V33" i="5"/>
  <c r="U33" i="5"/>
  <c r="T33" i="5"/>
  <c r="S33" i="5"/>
  <c r="R33" i="5"/>
  <c r="Q33" i="5"/>
  <c r="P33" i="5"/>
  <c r="O33" i="5"/>
  <c r="N33" i="5"/>
  <c r="M33" i="5"/>
  <c r="L33" i="5"/>
  <c r="K33" i="5"/>
  <c r="J33" i="5"/>
  <c r="I33" i="5"/>
  <c r="H33" i="5"/>
  <c r="F33" i="5"/>
  <c r="H32" i="5"/>
  <c r="G32" i="5"/>
  <c r="F32" i="5"/>
  <c r="H31" i="5"/>
  <c r="G31" i="5"/>
  <c r="F31" i="5"/>
  <c r="Z30" i="5"/>
  <c r="Y30" i="5"/>
  <c r="X30" i="5"/>
  <c r="W30" i="5"/>
  <c r="V30" i="5"/>
  <c r="U30" i="5"/>
  <c r="T30" i="5"/>
  <c r="S30" i="5"/>
  <c r="R30" i="5"/>
  <c r="Q30" i="5"/>
  <c r="P30" i="5"/>
  <c r="O30" i="5"/>
  <c r="N30" i="5"/>
  <c r="M30" i="5"/>
  <c r="L30" i="5"/>
  <c r="K30" i="5"/>
  <c r="J30" i="5"/>
  <c r="I30" i="5"/>
  <c r="H30" i="5"/>
  <c r="G30" i="5"/>
  <c r="F30" i="5"/>
  <c r="H29" i="5"/>
  <c r="G29" i="5"/>
  <c r="F29" i="5"/>
  <c r="H28" i="5"/>
  <c r="G28" i="5"/>
  <c r="G27" i="5" s="1"/>
  <c r="F28" i="5"/>
  <c r="Z27" i="5"/>
  <c r="Y27" i="5"/>
  <c r="X27" i="5"/>
  <c r="W27" i="5"/>
  <c r="V27" i="5"/>
  <c r="U27" i="5"/>
  <c r="T27" i="5"/>
  <c r="S27" i="5"/>
  <c r="R27" i="5"/>
  <c r="Q27" i="5"/>
  <c r="P27" i="5"/>
  <c r="O27" i="5"/>
  <c r="N27" i="5"/>
  <c r="M27" i="5"/>
  <c r="L27" i="5"/>
  <c r="K27" i="5"/>
  <c r="J27" i="5"/>
  <c r="I27" i="5"/>
  <c r="H27" i="5"/>
  <c r="F27" i="5"/>
  <c r="H26" i="5"/>
  <c r="G26" i="5"/>
  <c r="G24" i="5" s="1"/>
  <c r="F26" i="5"/>
  <c r="H25" i="5"/>
  <c r="H24" i="5" s="1"/>
  <c r="G25" i="5"/>
  <c r="F25" i="5"/>
  <c r="F24" i="5" s="1"/>
  <c r="Z24" i="5"/>
  <c r="Y24" i="5"/>
  <c r="X24" i="5"/>
  <c r="W24" i="5"/>
  <c r="V24" i="5"/>
  <c r="U24" i="5"/>
  <c r="T24" i="5"/>
  <c r="S24" i="5"/>
  <c r="R24" i="5"/>
  <c r="Q24" i="5"/>
  <c r="P24" i="5"/>
  <c r="O24" i="5"/>
  <c r="N24" i="5"/>
  <c r="M24" i="5"/>
  <c r="L24" i="5"/>
  <c r="K24" i="5"/>
  <c r="J24" i="5"/>
  <c r="I24" i="5"/>
  <c r="Z23" i="5"/>
  <c r="H23" i="5" s="1"/>
  <c r="Y23" i="5"/>
  <c r="X23" i="5"/>
  <c r="W23" i="5"/>
  <c r="V23" i="5"/>
  <c r="U23" i="5"/>
  <c r="T23" i="5"/>
  <c r="T20" i="5" s="1"/>
  <c r="S23" i="5"/>
  <c r="R23" i="5"/>
  <c r="R21" i="5" s="1"/>
  <c r="Q23" i="5"/>
  <c r="P23" i="5"/>
  <c r="O23" i="5"/>
  <c r="N23" i="5"/>
  <c r="M23" i="5"/>
  <c r="L23" i="5"/>
  <c r="L21" i="5" s="1"/>
  <c r="K23" i="5"/>
  <c r="J23" i="5"/>
  <c r="J21" i="5" s="1"/>
  <c r="I23" i="5"/>
  <c r="F23" i="5" s="1"/>
  <c r="Z22" i="5"/>
  <c r="Y22" i="5"/>
  <c r="Y21" i="5" s="1"/>
  <c r="X22" i="5"/>
  <c r="W22" i="5"/>
  <c r="W21" i="5" s="1"/>
  <c r="V22" i="5"/>
  <c r="U22" i="5"/>
  <c r="U21" i="5" s="1"/>
  <c r="T22" i="5"/>
  <c r="S22" i="5"/>
  <c r="R22" i="5"/>
  <c r="Q22" i="5"/>
  <c r="Q21" i="5" s="1"/>
  <c r="P22" i="5"/>
  <c r="O22" i="5"/>
  <c r="O21" i="5" s="1"/>
  <c r="N22" i="5"/>
  <c r="M22" i="5"/>
  <c r="M21" i="5" s="1"/>
  <c r="L22" i="5"/>
  <c r="K22" i="5"/>
  <c r="H22" i="5" s="1"/>
  <c r="H21" i="5" s="1"/>
  <c r="J22" i="5"/>
  <c r="I22" i="5"/>
  <c r="F22" i="5" s="1"/>
  <c r="G22" i="5"/>
  <c r="X21" i="5"/>
  <c r="V21" i="5"/>
  <c r="S21" i="5"/>
  <c r="P21" i="5"/>
  <c r="N21" i="5"/>
  <c r="K21" i="5"/>
  <c r="Y20" i="5"/>
  <c r="X20" i="5"/>
  <c r="W20" i="5"/>
  <c r="U20" i="5"/>
  <c r="S20" i="5"/>
  <c r="Q20" i="5"/>
  <c r="P20" i="5"/>
  <c r="O20" i="5"/>
  <c r="M20" i="5"/>
  <c r="K20" i="5"/>
  <c r="I20" i="5"/>
  <c r="Z19" i="5"/>
  <c r="X19" i="5"/>
  <c r="X18" i="5" s="1"/>
  <c r="X61" i="5" s="1"/>
  <c r="V19" i="5"/>
  <c r="U19" i="5"/>
  <c r="T19" i="5"/>
  <c r="R19" i="5"/>
  <c r="P19" i="5"/>
  <c r="P18" i="5" s="1"/>
  <c r="P61" i="5" s="1"/>
  <c r="N19" i="5"/>
  <c r="M19" i="5"/>
  <c r="L19" i="5"/>
  <c r="J19" i="5"/>
  <c r="U18" i="5"/>
  <c r="U61" i="5" s="1"/>
  <c r="M18" i="5"/>
  <c r="M61" i="5" s="1"/>
  <c r="Q91" i="4"/>
  <c r="P91" i="4"/>
  <c r="O91" i="4"/>
  <c r="N91" i="4"/>
  <c r="M91" i="4"/>
  <c r="L91" i="4"/>
  <c r="K91" i="4"/>
  <c r="J91" i="4"/>
  <c r="I91" i="4"/>
  <c r="H91" i="4"/>
  <c r="G91" i="4"/>
  <c r="F91" i="4"/>
  <c r="Q74" i="4"/>
  <c r="P74" i="4"/>
  <c r="O74" i="4"/>
  <c r="N74" i="4"/>
  <c r="M74" i="4"/>
  <c r="L74" i="4"/>
  <c r="K74" i="4"/>
  <c r="K73" i="4" s="1"/>
  <c r="J74" i="4"/>
  <c r="J73" i="4" s="1"/>
  <c r="I74" i="4"/>
  <c r="H74" i="4"/>
  <c r="G74" i="4"/>
  <c r="F74" i="4"/>
  <c r="Q73" i="4"/>
  <c r="P73" i="4"/>
  <c r="O73" i="4"/>
  <c r="N73" i="4"/>
  <c r="M73" i="4"/>
  <c r="L73" i="4"/>
  <c r="I73" i="4"/>
  <c r="H73" i="4"/>
  <c r="G73" i="4"/>
  <c r="F73" i="4"/>
  <c r="Q56" i="4"/>
  <c r="P56" i="4"/>
  <c r="O56" i="4"/>
  <c r="N56" i="4"/>
  <c r="M56" i="4"/>
  <c r="L56" i="4"/>
  <c r="K56" i="4"/>
  <c r="K55" i="4" s="1"/>
  <c r="J56" i="4"/>
  <c r="J55" i="4" s="1"/>
  <c r="I56" i="4"/>
  <c r="H56" i="4"/>
  <c r="G56" i="4"/>
  <c r="F56" i="4"/>
  <c r="Q55" i="4"/>
  <c r="P55" i="4"/>
  <c r="O55" i="4"/>
  <c r="N55" i="4"/>
  <c r="M55" i="4"/>
  <c r="L55" i="4"/>
  <c r="I55" i="4"/>
  <c r="H55" i="4"/>
  <c r="G55" i="4"/>
  <c r="F55" i="4"/>
  <c r="Q38" i="4"/>
  <c r="P38" i="4"/>
  <c r="O38" i="4"/>
  <c r="N38" i="4"/>
  <c r="M38" i="4"/>
  <c r="L38" i="4"/>
  <c r="K38" i="4"/>
  <c r="K37" i="4" s="1"/>
  <c r="J38" i="4"/>
  <c r="J37" i="4" s="1"/>
  <c r="I38" i="4"/>
  <c r="H38" i="4"/>
  <c r="G38" i="4"/>
  <c r="F38" i="4"/>
  <c r="Q37" i="4"/>
  <c r="P37" i="4"/>
  <c r="O37" i="4"/>
  <c r="N37" i="4"/>
  <c r="M37" i="4"/>
  <c r="L37" i="4"/>
  <c r="I37" i="4"/>
  <c r="H37" i="4"/>
  <c r="G37" i="4"/>
  <c r="F37" i="4"/>
  <c r="Q20" i="4"/>
  <c r="P20" i="4"/>
  <c r="O20" i="4"/>
  <c r="N20" i="4"/>
  <c r="M20" i="4"/>
  <c r="L20" i="4"/>
  <c r="K20" i="4"/>
  <c r="K19" i="4" s="1"/>
  <c r="J20" i="4"/>
  <c r="J19" i="4" s="1"/>
  <c r="J18" i="4" s="1"/>
  <c r="J94" i="4" s="1"/>
  <c r="I20" i="4"/>
  <c r="H20" i="4"/>
  <c r="G20" i="4"/>
  <c r="F20" i="4"/>
  <c r="Q19" i="4"/>
  <c r="P19" i="4"/>
  <c r="O19" i="4"/>
  <c r="O18" i="4" s="1"/>
  <c r="O94" i="4" s="1"/>
  <c r="N19" i="4"/>
  <c r="N18" i="4" s="1"/>
  <c r="N94" i="4" s="1"/>
  <c r="M19" i="4"/>
  <c r="L19" i="4"/>
  <c r="I19" i="4"/>
  <c r="H19" i="4"/>
  <c r="G19" i="4"/>
  <c r="G18" i="4" s="1"/>
  <c r="G94" i="4" s="1"/>
  <c r="F19" i="4"/>
  <c r="F18" i="4" s="1"/>
  <c r="F94" i="4" s="1"/>
  <c r="Q18" i="4"/>
  <c r="Q94" i="4" s="1"/>
  <c r="P18" i="4"/>
  <c r="P94" i="4" s="1"/>
  <c r="M18" i="4"/>
  <c r="M94" i="4" s="1"/>
  <c r="L18" i="4"/>
  <c r="L94" i="4" s="1"/>
  <c r="I18" i="4"/>
  <c r="I94" i="4" s="1"/>
  <c r="H18" i="4"/>
  <c r="H94" i="4" s="1"/>
  <c r="CS90" i="3"/>
  <c r="CL90" i="3"/>
  <c r="CE90" i="3"/>
  <c r="BX90" i="3"/>
  <c r="BQ90" i="3"/>
  <c r="BJ90" i="3"/>
  <c r="BC90" i="3"/>
  <c r="AV90" i="3"/>
  <c r="AO90" i="3"/>
  <c r="AH90" i="3"/>
  <c r="AA90" i="3"/>
  <c r="T90" i="3"/>
  <c r="M90" i="3"/>
  <c r="F90" i="3"/>
  <c r="CS89" i="3"/>
  <c r="CL89" i="3"/>
  <c r="CE89" i="3"/>
  <c r="BX89" i="3"/>
  <c r="BQ89" i="3"/>
  <c r="BJ89" i="3"/>
  <c r="BC89" i="3"/>
  <c r="AV89" i="3"/>
  <c r="AO89" i="3"/>
  <c r="AH89" i="3"/>
  <c r="AA89" i="3"/>
  <c r="T89" i="3"/>
  <c r="M89" i="3"/>
  <c r="F89" i="3"/>
  <c r="CS88" i="3"/>
  <c r="CL88" i="3"/>
  <c r="CE88" i="3"/>
  <c r="BX88" i="3"/>
  <c r="BQ88" i="3"/>
  <c r="BJ88" i="3"/>
  <c r="BC88" i="3"/>
  <c r="AV88" i="3"/>
  <c r="AO88" i="3"/>
  <c r="AH88" i="3"/>
  <c r="AA88" i="3"/>
  <c r="T88" i="3"/>
  <c r="M88" i="3"/>
  <c r="F88" i="3"/>
  <c r="CS87" i="3"/>
  <c r="CL87" i="3"/>
  <c r="CE87" i="3"/>
  <c r="BX87" i="3"/>
  <c r="BQ87" i="3"/>
  <c r="BJ87" i="3"/>
  <c r="BC87" i="3"/>
  <c r="AV87" i="3"/>
  <c r="AO87" i="3"/>
  <c r="AH87" i="3"/>
  <c r="AA87" i="3"/>
  <c r="T87" i="3"/>
  <c r="M87" i="3"/>
  <c r="F87" i="3"/>
  <c r="CS86" i="3"/>
  <c r="CL86" i="3"/>
  <c r="CE86" i="3"/>
  <c r="BX86" i="3"/>
  <c r="BQ86" i="3"/>
  <c r="BJ86" i="3"/>
  <c r="BC86" i="3"/>
  <c r="AV86" i="3"/>
  <c r="AO86" i="3"/>
  <c r="AH86" i="3"/>
  <c r="AA86" i="3"/>
  <c r="T86" i="3"/>
  <c r="M86" i="3"/>
  <c r="F86" i="3"/>
  <c r="CS85" i="3"/>
  <c r="CL85" i="3"/>
  <c r="CE85" i="3"/>
  <c r="BX85" i="3"/>
  <c r="BQ85" i="3"/>
  <c r="BJ85" i="3"/>
  <c r="BC85" i="3"/>
  <c r="AV85" i="3"/>
  <c r="AO85" i="3"/>
  <c r="AH85" i="3"/>
  <c r="AA85" i="3"/>
  <c r="T85" i="3"/>
  <c r="M85" i="3"/>
  <c r="F85" i="3"/>
  <c r="CS84" i="3"/>
  <c r="CL84" i="3"/>
  <c r="CE84" i="3"/>
  <c r="BX84" i="3"/>
  <c r="BQ84" i="3"/>
  <c r="BJ84" i="3"/>
  <c r="BC84" i="3"/>
  <c r="AV84" i="3"/>
  <c r="AO84" i="3"/>
  <c r="AH84" i="3"/>
  <c r="AA84" i="3"/>
  <c r="T84" i="3"/>
  <c r="M84" i="3"/>
  <c r="F84" i="3"/>
  <c r="CS83" i="3"/>
  <c r="CL83" i="3"/>
  <c r="CE83" i="3"/>
  <c r="BX83" i="3"/>
  <c r="BQ83" i="3"/>
  <c r="BJ83" i="3"/>
  <c r="BC83" i="3"/>
  <c r="AV83" i="3"/>
  <c r="AO83" i="3"/>
  <c r="AH83" i="3"/>
  <c r="AA83" i="3"/>
  <c r="T83" i="3"/>
  <c r="M83" i="3"/>
  <c r="F83" i="3"/>
  <c r="CS82" i="3"/>
  <c r="CL82" i="3"/>
  <c r="CE82" i="3"/>
  <c r="BX82" i="3"/>
  <c r="BQ82" i="3"/>
  <c r="BJ82" i="3"/>
  <c r="BC82" i="3"/>
  <c r="AV82" i="3"/>
  <c r="AO82" i="3"/>
  <c r="AH82" i="3"/>
  <c r="AA82" i="3"/>
  <c r="T82" i="3"/>
  <c r="M82" i="3"/>
  <c r="F82" i="3"/>
  <c r="CS81" i="3"/>
  <c r="CL81" i="3"/>
  <c r="CE81" i="3"/>
  <c r="BX81" i="3"/>
  <c r="BQ81" i="3"/>
  <c r="BJ81" i="3"/>
  <c r="BC81" i="3"/>
  <c r="AV81" i="3"/>
  <c r="AO81" i="3"/>
  <c r="AH81" i="3"/>
  <c r="AA81" i="3"/>
  <c r="T81" i="3"/>
  <c r="M81" i="3"/>
  <c r="F81" i="3"/>
  <c r="CS80" i="3"/>
  <c r="CL80" i="3"/>
  <c r="CE80" i="3"/>
  <c r="BX80" i="3"/>
  <c r="BQ80" i="3"/>
  <c r="BJ80" i="3"/>
  <c r="BC80" i="3"/>
  <c r="AV80" i="3"/>
  <c r="AO80" i="3"/>
  <c r="AH80" i="3"/>
  <c r="AA80" i="3"/>
  <c r="T80" i="3"/>
  <c r="M80" i="3"/>
  <c r="F80" i="3"/>
  <c r="CS79" i="3"/>
  <c r="CL79" i="3"/>
  <c r="CE79" i="3"/>
  <c r="BX79" i="3"/>
  <c r="BQ79" i="3"/>
  <c r="BJ79" i="3"/>
  <c r="BC79" i="3"/>
  <c r="AV79" i="3"/>
  <c r="AO79" i="3"/>
  <c r="AH79" i="3"/>
  <c r="AA79" i="3"/>
  <c r="T79" i="3"/>
  <c r="M79" i="3"/>
  <c r="F79" i="3"/>
  <c r="CS78" i="3"/>
  <c r="CL78" i="3"/>
  <c r="CE78" i="3"/>
  <c r="BX78" i="3"/>
  <c r="BQ78" i="3"/>
  <c r="BJ78" i="3"/>
  <c r="BC78" i="3"/>
  <c r="AV78" i="3"/>
  <c r="AO78" i="3"/>
  <c r="AH78" i="3"/>
  <c r="AA78" i="3"/>
  <c r="T78" i="3"/>
  <c r="M78" i="3"/>
  <c r="F78" i="3"/>
  <c r="CS77" i="3"/>
  <c r="CL77" i="3"/>
  <c r="CE77" i="3"/>
  <c r="BX77" i="3"/>
  <c r="BQ77" i="3"/>
  <c r="BJ77" i="3"/>
  <c r="BC77" i="3"/>
  <c r="AV77" i="3"/>
  <c r="AO77" i="3"/>
  <c r="AH77" i="3"/>
  <c r="AA77" i="3"/>
  <c r="T77" i="3"/>
  <c r="M77" i="3"/>
  <c r="F77" i="3"/>
  <c r="CS76" i="3"/>
  <c r="CL76" i="3"/>
  <c r="CE76" i="3"/>
  <c r="BX76" i="3"/>
  <c r="BQ76" i="3"/>
  <c r="BJ76" i="3"/>
  <c r="BC76" i="3"/>
  <c r="AV76" i="3"/>
  <c r="AO76" i="3"/>
  <c r="AH76" i="3"/>
  <c r="AA76" i="3"/>
  <c r="T76" i="3"/>
  <c r="M76" i="3"/>
  <c r="F76" i="3"/>
  <c r="CS75" i="3"/>
  <c r="CL75" i="3"/>
  <c r="CE75" i="3"/>
  <c r="BX75" i="3"/>
  <c r="BQ75" i="3"/>
  <c r="BJ75" i="3"/>
  <c r="BC75" i="3"/>
  <c r="AV75" i="3"/>
  <c r="AO75" i="3"/>
  <c r="AH75" i="3"/>
  <c r="AA75" i="3"/>
  <c r="T75" i="3"/>
  <c r="M75" i="3"/>
  <c r="F75" i="3"/>
  <c r="CY74" i="3"/>
  <c r="CX74" i="3"/>
  <c r="CW74" i="3"/>
  <c r="CV74" i="3"/>
  <c r="CV73" i="3" s="1"/>
  <c r="CU74" i="3"/>
  <c r="CU73" i="3" s="1"/>
  <c r="CT74" i="3"/>
  <c r="CS74" i="3" s="1"/>
  <c r="CR74" i="3"/>
  <c r="CQ74" i="3"/>
  <c r="CP74" i="3"/>
  <c r="CO74" i="3"/>
  <c r="CN74" i="3"/>
  <c r="CN73" i="3" s="1"/>
  <c r="CM74" i="3"/>
  <c r="CK74" i="3"/>
  <c r="CK73" i="3" s="1"/>
  <c r="CJ74" i="3"/>
  <c r="CI74" i="3"/>
  <c r="CH74" i="3"/>
  <c r="CG74" i="3"/>
  <c r="CF74" i="3"/>
  <c r="CF73" i="3" s="1"/>
  <c r="CE74" i="3"/>
  <c r="CD74" i="3"/>
  <c r="CD73" i="3" s="1"/>
  <c r="CC74" i="3"/>
  <c r="CC73" i="3" s="1"/>
  <c r="CB74" i="3"/>
  <c r="CA74" i="3"/>
  <c r="BZ74" i="3"/>
  <c r="BY74" i="3"/>
  <c r="BX74" i="3"/>
  <c r="BW74" i="3"/>
  <c r="BW73" i="3" s="1"/>
  <c r="BV74" i="3"/>
  <c r="BV73" i="3" s="1"/>
  <c r="BU74" i="3"/>
  <c r="BU73" i="3" s="1"/>
  <c r="BQ73" i="3" s="1"/>
  <c r="BT74" i="3"/>
  <c r="BS74" i="3"/>
  <c r="BR74" i="3"/>
  <c r="BP74" i="3"/>
  <c r="BP73" i="3" s="1"/>
  <c r="BO74" i="3"/>
  <c r="BO73" i="3" s="1"/>
  <c r="BN74" i="3"/>
  <c r="BN73" i="3" s="1"/>
  <c r="BM74" i="3"/>
  <c r="BM73" i="3" s="1"/>
  <c r="BL74" i="3"/>
  <c r="BK74" i="3"/>
  <c r="BJ74" i="3" s="1"/>
  <c r="BI74" i="3"/>
  <c r="BH74" i="3"/>
  <c r="BH73" i="3" s="1"/>
  <c r="BG74" i="3"/>
  <c r="BG73" i="3" s="1"/>
  <c r="BF74" i="3"/>
  <c r="BF73" i="3" s="1"/>
  <c r="BE74" i="3"/>
  <c r="BC74" i="3" s="1"/>
  <c r="BD74" i="3"/>
  <c r="BB74" i="3"/>
  <c r="BA74" i="3"/>
  <c r="AZ74" i="3"/>
  <c r="AZ73" i="3" s="1"/>
  <c r="AY74" i="3"/>
  <c r="AY73" i="3" s="1"/>
  <c r="AX74" i="3"/>
  <c r="AX73" i="3" s="1"/>
  <c r="AW74" i="3"/>
  <c r="AU74" i="3"/>
  <c r="AT74" i="3"/>
  <c r="AS74" i="3"/>
  <c r="AR74" i="3"/>
  <c r="AR73" i="3" s="1"/>
  <c r="AQ74" i="3"/>
  <c r="AQ73" i="3" s="1"/>
  <c r="AP74" i="3"/>
  <c r="AN74" i="3"/>
  <c r="AM74" i="3"/>
  <c r="AL74" i="3"/>
  <c r="AK74" i="3"/>
  <c r="AJ74" i="3"/>
  <c r="AJ73" i="3" s="1"/>
  <c r="AI74" i="3"/>
  <c r="AG74" i="3"/>
  <c r="AG73" i="3" s="1"/>
  <c r="AF74" i="3"/>
  <c r="AE74" i="3"/>
  <c r="AD74" i="3"/>
  <c r="AC74" i="3"/>
  <c r="AB74" i="3"/>
  <c r="AB73" i="3" s="1"/>
  <c r="Z74" i="3"/>
  <c r="Z73" i="3" s="1"/>
  <c r="Y74" i="3"/>
  <c r="Y73" i="3" s="1"/>
  <c r="X74" i="3"/>
  <c r="W74" i="3"/>
  <c r="V74" i="3"/>
  <c r="U74" i="3"/>
  <c r="T74" i="3"/>
  <c r="S74" i="3"/>
  <c r="S73" i="3" s="1"/>
  <c r="R74" i="3"/>
  <c r="R73" i="3" s="1"/>
  <c r="Q74" i="3"/>
  <c r="Q73" i="3" s="1"/>
  <c r="P74" i="3"/>
  <c r="O74" i="3"/>
  <c r="N74" i="3"/>
  <c r="L74" i="3"/>
  <c r="L73" i="3" s="1"/>
  <c r="K74" i="3"/>
  <c r="K73" i="3" s="1"/>
  <c r="J74" i="3"/>
  <c r="J73" i="3" s="1"/>
  <c r="I74" i="3"/>
  <c r="I73" i="3" s="1"/>
  <c r="F73" i="3" s="1"/>
  <c r="H74" i="3"/>
  <c r="G74" i="3"/>
  <c r="CY73" i="3"/>
  <c r="CX73" i="3"/>
  <c r="CW73" i="3"/>
  <c r="CR73" i="3"/>
  <c r="CQ73" i="3"/>
  <c r="CP73" i="3"/>
  <c r="CO73" i="3"/>
  <c r="CJ73" i="3"/>
  <c r="CI73" i="3"/>
  <c r="CH73" i="3"/>
  <c r="CG73" i="3"/>
  <c r="CB73" i="3"/>
  <c r="CA73" i="3"/>
  <c r="BZ73" i="3"/>
  <c r="BY73" i="3"/>
  <c r="BX73" i="3" s="1"/>
  <c r="BT73" i="3"/>
  <c r="BS73" i="3"/>
  <c r="BR73" i="3"/>
  <c r="BL73" i="3"/>
  <c r="BK73" i="3"/>
  <c r="BJ73" i="3"/>
  <c r="BI73" i="3"/>
  <c r="BD73" i="3"/>
  <c r="BB73" i="3"/>
  <c r="BA73" i="3"/>
  <c r="AU73" i="3"/>
  <c r="AT73" i="3"/>
  <c r="AS73" i="3"/>
  <c r="AN73" i="3"/>
  <c r="AM73" i="3"/>
  <c r="AL73" i="3"/>
  <c r="AK73" i="3"/>
  <c r="AF73" i="3"/>
  <c r="AE73" i="3"/>
  <c r="AD73" i="3"/>
  <c r="AC73" i="3"/>
  <c r="X73" i="3"/>
  <c r="W73" i="3"/>
  <c r="V73" i="3"/>
  <c r="U73" i="3"/>
  <c r="P73" i="3"/>
  <c r="O73" i="3"/>
  <c r="N73" i="3"/>
  <c r="M73" i="3" s="1"/>
  <c r="H73" i="3"/>
  <c r="G73" i="3"/>
  <c r="CS72" i="3"/>
  <c r="CL72" i="3"/>
  <c r="CE72" i="3"/>
  <c r="BX72" i="3"/>
  <c r="BQ72" i="3"/>
  <c r="BJ72" i="3"/>
  <c r="BC72" i="3"/>
  <c r="AV72" i="3"/>
  <c r="AO72" i="3"/>
  <c r="AH72" i="3"/>
  <c r="AA72" i="3"/>
  <c r="T72" i="3"/>
  <c r="M72" i="3"/>
  <c r="F72" i="3"/>
  <c r="CS71" i="3"/>
  <c r="CL71" i="3"/>
  <c r="CE71" i="3"/>
  <c r="BX71" i="3"/>
  <c r="BQ71" i="3"/>
  <c r="BJ71" i="3"/>
  <c r="BC71" i="3"/>
  <c r="AV71" i="3"/>
  <c r="AO71" i="3"/>
  <c r="AH71" i="3"/>
  <c r="AA71" i="3"/>
  <c r="T71" i="3"/>
  <c r="M71" i="3"/>
  <c r="F71" i="3"/>
  <c r="CS70" i="3"/>
  <c r="CL70" i="3"/>
  <c r="CE70" i="3"/>
  <c r="BX70" i="3"/>
  <c r="BQ70" i="3"/>
  <c r="BJ70" i="3"/>
  <c r="BC70" i="3"/>
  <c r="AV70" i="3"/>
  <c r="AO70" i="3"/>
  <c r="AH70" i="3"/>
  <c r="AA70" i="3"/>
  <c r="T70" i="3"/>
  <c r="M70" i="3"/>
  <c r="F70" i="3"/>
  <c r="CS69" i="3"/>
  <c r="CL69" i="3"/>
  <c r="CE69" i="3"/>
  <c r="BX69" i="3"/>
  <c r="BQ69" i="3"/>
  <c r="BJ69" i="3"/>
  <c r="BC69" i="3"/>
  <c r="AV69" i="3"/>
  <c r="AO69" i="3"/>
  <c r="AH69" i="3"/>
  <c r="AA69" i="3"/>
  <c r="T69" i="3"/>
  <c r="M69" i="3"/>
  <c r="F69" i="3"/>
  <c r="CS68" i="3"/>
  <c r="CL68" i="3"/>
  <c r="CE68" i="3"/>
  <c r="BX68" i="3"/>
  <c r="BQ68" i="3"/>
  <c r="BJ68" i="3"/>
  <c r="BC68" i="3"/>
  <c r="AV68" i="3"/>
  <c r="AO68" i="3"/>
  <c r="AH68" i="3"/>
  <c r="AA68" i="3"/>
  <c r="T68" i="3"/>
  <c r="M68" i="3"/>
  <c r="F68" i="3"/>
  <c r="CS67" i="3"/>
  <c r="CL67" i="3"/>
  <c r="CE67" i="3"/>
  <c r="BX67" i="3"/>
  <c r="BQ67" i="3"/>
  <c r="BJ67" i="3"/>
  <c r="BC67" i="3"/>
  <c r="AV67" i="3"/>
  <c r="AO67" i="3"/>
  <c r="AH67" i="3"/>
  <c r="AA67" i="3"/>
  <c r="T67" i="3"/>
  <c r="M67" i="3"/>
  <c r="F67" i="3"/>
  <c r="CS66" i="3"/>
  <c r="CL66" i="3"/>
  <c r="CE66" i="3"/>
  <c r="BX66" i="3"/>
  <c r="BQ66" i="3"/>
  <c r="BJ66" i="3"/>
  <c r="BC66" i="3"/>
  <c r="AV66" i="3"/>
  <c r="AO66" i="3"/>
  <c r="AH66" i="3"/>
  <c r="AA66" i="3"/>
  <c r="T66" i="3"/>
  <c r="M66" i="3"/>
  <c r="F66" i="3"/>
  <c r="CS65" i="3"/>
  <c r="CL65" i="3"/>
  <c r="CE65" i="3"/>
  <c r="BX65" i="3"/>
  <c r="BQ65" i="3"/>
  <c r="BJ65" i="3"/>
  <c r="BC65" i="3"/>
  <c r="AV65" i="3"/>
  <c r="AO65" i="3"/>
  <c r="AH65" i="3"/>
  <c r="AA65" i="3"/>
  <c r="T65" i="3"/>
  <c r="M65" i="3"/>
  <c r="F65" i="3"/>
  <c r="CS64" i="3"/>
  <c r="CL64" i="3"/>
  <c r="CE64" i="3"/>
  <c r="BX64" i="3"/>
  <c r="BQ64" i="3"/>
  <c r="BJ64" i="3"/>
  <c r="BC64" i="3"/>
  <c r="AV64" i="3"/>
  <c r="AO64" i="3"/>
  <c r="AH64" i="3"/>
  <c r="AA64" i="3"/>
  <c r="T64" i="3"/>
  <c r="M64" i="3"/>
  <c r="F64" i="3"/>
  <c r="CS63" i="3"/>
  <c r="CL63" i="3"/>
  <c r="CE63" i="3"/>
  <c r="BX63" i="3"/>
  <c r="BQ63" i="3"/>
  <c r="BJ63" i="3"/>
  <c r="BC63" i="3"/>
  <c r="AV63" i="3"/>
  <c r="AO63" i="3"/>
  <c r="AH63" i="3"/>
  <c r="AA63" i="3"/>
  <c r="T63" i="3"/>
  <c r="M63" i="3"/>
  <c r="F63" i="3"/>
  <c r="CS62" i="3"/>
  <c r="CL62" i="3"/>
  <c r="CE62" i="3"/>
  <c r="BX62" i="3"/>
  <c r="BQ62" i="3"/>
  <c r="BJ62" i="3"/>
  <c r="BC62" i="3"/>
  <c r="AV62" i="3"/>
  <c r="AO62" i="3"/>
  <c r="AH62" i="3"/>
  <c r="AA62" i="3"/>
  <c r="T62" i="3"/>
  <c r="M62" i="3"/>
  <c r="F62" i="3"/>
  <c r="CS61" i="3"/>
  <c r="CL61" i="3"/>
  <c r="CE61" i="3"/>
  <c r="BX61" i="3"/>
  <c r="BQ61" i="3"/>
  <c r="BJ61" i="3"/>
  <c r="BC61" i="3"/>
  <c r="AV61" i="3"/>
  <c r="AO61" i="3"/>
  <c r="AH61" i="3"/>
  <c r="AA61" i="3"/>
  <c r="T61" i="3"/>
  <c r="M61" i="3"/>
  <c r="F61" i="3"/>
  <c r="CS60" i="3"/>
  <c r="CL60" i="3"/>
  <c r="CE60" i="3"/>
  <c r="BX60" i="3"/>
  <c r="BQ60" i="3"/>
  <c r="BJ60" i="3"/>
  <c r="BC60" i="3"/>
  <c r="AV60" i="3"/>
  <c r="AO60" i="3"/>
  <c r="AH60" i="3"/>
  <c r="AA60" i="3"/>
  <c r="T60" i="3"/>
  <c r="M60" i="3"/>
  <c r="F60" i="3"/>
  <c r="CS59" i="3"/>
  <c r="CL59" i="3"/>
  <c r="CE59" i="3"/>
  <c r="BX59" i="3"/>
  <c r="BQ59" i="3"/>
  <c r="BJ59" i="3"/>
  <c r="BC59" i="3"/>
  <c r="AV59" i="3"/>
  <c r="AO59" i="3"/>
  <c r="AH59" i="3"/>
  <c r="AA59" i="3"/>
  <c r="T59" i="3"/>
  <c r="M59" i="3"/>
  <c r="F59" i="3"/>
  <c r="CS58" i="3"/>
  <c r="CL58" i="3"/>
  <c r="CE58" i="3"/>
  <c r="BX58" i="3"/>
  <c r="BQ58" i="3"/>
  <c r="BJ58" i="3"/>
  <c r="BC58" i="3"/>
  <c r="AV58" i="3"/>
  <c r="AO58" i="3"/>
  <c r="AH58" i="3"/>
  <c r="AA58" i="3"/>
  <c r="T58" i="3"/>
  <c r="M58" i="3"/>
  <c r="F58" i="3"/>
  <c r="CS57" i="3"/>
  <c r="CL57" i="3"/>
  <c r="CE57" i="3"/>
  <c r="BX57" i="3"/>
  <c r="BQ57" i="3"/>
  <c r="BJ57" i="3"/>
  <c r="BC57" i="3"/>
  <c r="AV57" i="3"/>
  <c r="AO57" i="3"/>
  <c r="AH57" i="3"/>
  <c r="AA57" i="3"/>
  <c r="T57" i="3"/>
  <c r="M57" i="3"/>
  <c r="F57" i="3"/>
  <c r="CY56" i="3"/>
  <c r="CY55" i="3" s="1"/>
  <c r="CX56" i="3"/>
  <c r="CX55" i="3" s="1"/>
  <c r="CW56" i="3"/>
  <c r="CW55" i="3" s="1"/>
  <c r="CV56" i="3"/>
  <c r="CU56" i="3"/>
  <c r="CT56" i="3"/>
  <c r="CS56" i="3" s="1"/>
  <c r="CR56" i="3"/>
  <c r="CR55" i="3" s="1"/>
  <c r="CL55" i="3" s="1"/>
  <c r="CQ56" i="3"/>
  <c r="CQ55" i="3" s="1"/>
  <c r="CP56" i="3"/>
  <c r="CP55" i="3" s="1"/>
  <c r="CO56" i="3"/>
  <c r="CO55" i="3" s="1"/>
  <c r="CN56" i="3"/>
  <c r="CM56" i="3"/>
  <c r="CK56" i="3"/>
  <c r="CJ56" i="3"/>
  <c r="CJ55" i="3" s="1"/>
  <c r="CI56" i="3"/>
  <c r="CI55" i="3" s="1"/>
  <c r="CH56" i="3"/>
  <c r="CH55" i="3" s="1"/>
  <c r="CG56" i="3"/>
  <c r="CF56" i="3"/>
  <c r="CD56" i="3"/>
  <c r="CC56" i="3"/>
  <c r="CB56" i="3"/>
  <c r="CB55" i="3" s="1"/>
  <c r="CA56" i="3"/>
  <c r="CA55" i="3" s="1"/>
  <c r="BZ56" i="3"/>
  <c r="BZ55" i="3" s="1"/>
  <c r="BY56" i="3"/>
  <c r="BW56" i="3"/>
  <c r="BV56" i="3"/>
  <c r="BU56" i="3"/>
  <c r="BT56" i="3"/>
  <c r="BT55" i="3" s="1"/>
  <c r="BS56" i="3"/>
  <c r="BS55" i="3" s="1"/>
  <c r="BR56" i="3"/>
  <c r="BQ56" i="3" s="1"/>
  <c r="BP56" i="3"/>
  <c r="BO56" i="3"/>
  <c r="BN56" i="3"/>
  <c r="BM56" i="3"/>
  <c r="BL56" i="3"/>
  <c r="BL55" i="3" s="1"/>
  <c r="BK56" i="3"/>
  <c r="BI56" i="3"/>
  <c r="BI55" i="3" s="1"/>
  <c r="BH56" i="3"/>
  <c r="BG56" i="3"/>
  <c r="BF56" i="3"/>
  <c r="BE56" i="3"/>
  <c r="BD56" i="3"/>
  <c r="BD55" i="3" s="1"/>
  <c r="BC56" i="3"/>
  <c r="BB56" i="3"/>
  <c r="BB55" i="3" s="1"/>
  <c r="BA56" i="3"/>
  <c r="BA55" i="3" s="1"/>
  <c r="AZ56" i="3"/>
  <c r="AY56" i="3"/>
  <c r="AX56" i="3"/>
  <c r="AW56" i="3"/>
  <c r="AV56" i="3"/>
  <c r="AU56" i="3"/>
  <c r="AU55" i="3" s="1"/>
  <c r="AT56" i="3"/>
  <c r="AT55" i="3" s="1"/>
  <c r="AS56" i="3"/>
  <c r="AS55" i="3" s="1"/>
  <c r="AR56" i="3"/>
  <c r="AQ56" i="3"/>
  <c r="AP56" i="3"/>
  <c r="AO56" i="3" s="1"/>
  <c r="AN56" i="3"/>
  <c r="AN55" i="3" s="1"/>
  <c r="AM56" i="3"/>
  <c r="AM55" i="3" s="1"/>
  <c r="AL56" i="3"/>
  <c r="AL55" i="3" s="1"/>
  <c r="AK56" i="3"/>
  <c r="AK55" i="3" s="1"/>
  <c r="AJ56" i="3"/>
  <c r="AI56" i="3"/>
  <c r="AH56" i="3" s="1"/>
  <c r="AG56" i="3"/>
  <c r="AF56" i="3"/>
  <c r="AF55" i="3" s="1"/>
  <c r="AE56" i="3"/>
  <c r="AE55" i="3" s="1"/>
  <c r="AD56" i="3"/>
  <c r="AD55" i="3" s="1"/>
  <c r="AC56" i="3"/>
  <c r="AB56" i="3"/>
  <c r="Z56" i="3"/>
  <c r="Y56" i="3"/>
  <c r="X56" i="3"/>
  <c r="X55" i="3" s="1"/>
  <c r="W56" i="3"/>
  <c r="W55" i="3" s="1"/>
  <c r="V56" i="3"/>
  <c r="V55" i="3" s="1"/>
  <c r="U56" i="3"/>
  <c r="S56" i="3"/>
  <c r="R56" i="3"/>
  <c r="Q56" i="3"/>
  <c r="P56" i="3"/>
  <c r="P55" i="3" s="1"/>
  <c r="O56" i="3"/>
  <c r="O55" i="3" s="1"/>
  <c r="N56" i="3"/>
  <c r="L56" i="3"/>
  <c r="K56" i="3"/>
  <c r="J56" i="3"/>
  <c r="I56" i="3"/>
  <c r="H56" i="3"/>
  <c r="H55" i="3" s="1"/>
  <c r="G56" i="3"/>
  <c r="CV55" i="3"/>
  <c r="CU55" i="3"/>
  <c r="CT55" i="3"/>
  <c r="CS55" i="3" s="1"/>
  <c r="CN55" i="3"/>
  <c r="CM55" i="3"/>
  <c r="CK55" i="3"/>
  <c r="CF55" i="3"/>
  <c r="CD55" i="3"/>
  <c r="CC55" i="3"/>
  <c r="BW55" i="3"/>
  <c r="BV55" i="3"/>
  <c r="BU55" i="3"/>
  <c r="BP55" i="3"/>
  <c r="BO55" i="3"/>
  <c r="BN55" i="3"/>
  <c r="BM55" i="3"/>
  <c r="BH55" i="3"/>
  <c r="BG55" i="3"/>
  <c r="BF55" i="3"/>
  <c r="BE55" i="3"/>
  <c r="AZ55" i="3"/>
  <c r="AY55" i="3"/>
  <c r="AX55" i="3"/>
  <c r="AW55" i="3"/>
  <c r="AR55" i="3"/>
  <c r="AQ55" i="3"/>
  <c r="AP55" i="3"/>
  <c r="AO55" i="3"/>
  <c r="AJ55" i="3"/>
  <c r="AI55" i="3"/>
  <c r="AH55" i="3"/>
  <c r="AG55" i="3"/>
  <c r="AB55" i="3"/>
  <c r="Z55" i="3"/>
  <c r="Y55" i="3"/>
  <c r="S55" i="3"/>
  <c r="R55" i="3"/>
  <c r="Q55" i="3"/>
  <c r="L55" i="3"/>
  <c r="K55" i="3"/>
  <c r="J55" i="3"/>
  <c r="I55" i="3"/>
  <c r="I18" i="3" s="1"/>
  <c r="I94" i="3" s="1"/>
  <c r="CS54" i="3"/>
  <c r="CL54" i="3"/>
  <c r="CE54" i="3"/>
  <c r="BX54" i="3"/>
  <c r="BQ54" i="3"/>
  <c r="BJ54" i="3"/>
  <c r="BC54" i="3"/>
  <c r="AV54" i="3"/>
  <c r="AO54" i="3"/>
  <c r="AH54" i="3"/>
  <c r="AA54" i="3"/>
  <c r="T54" i="3"/>
  <c r="M54" i="3"/>
  <c r="F54" i="3"/>
  <c r="CS53" i="3"/>
  <c r="CL53" i="3"/>
  <c r="CE53" i="3"/>
  <c r="BX53" i="3"/>
  <c r="BQ53" i="3"/>
  <c r="BJ53" i="3"/>
  <c r="BC53" i="3"/>
  <c r="AV53" i="3"/>
  <c r="AO53" i="3"/>
  <c r="AH53" i="3"/>
  <c r="AA53" i="3"/>
  <c r="T53" i="3"/>
  <c r="M53" i="3"/>
  <c r="F53" i="3"/>
  <c r="CS52" i="3"/>
  <c r="CL52" i="3"/>
  <c r="CE52" i="3"/>
  <c r="BX52" i="3"/>
  <c r="BQ52" i="3"/>
  <c r="BJ52" i="3"/>
  <c r="BC52" i="3"/>
  <c r="AV52" i="3"/>
  <c r="AO52" i="3"/>
  <c r="AH52" i="3"/>
  <c r="AA52" i="3"/>
  <c r="T52" i="3"/>
  <c r="M52" i="3"/>
  <c r="F52" i="3"/>
  <c r="CS51" i="3"/>
  <c r="CL51" i="3"/>
  <c r="CE51" i="3"/>
  <c r="BX51" i="3"/>
  <c r="BQ51" i="3"/>
  <c r="BJ51" i="3"/>
  <c r="BC51" i="3"/>
  <c r="AV51" i="3"/>
  <c r="AO51" i="3"/>
  <c r="AH51" i="3"/>
  <c r="AA51" i="3"/>
  <c r="T51" i="3"/>
  <c r="M51" i="3"/>
  <c r="F51" i="3"/>
  <c r="CS50" i="3"/>
  <c r="CL50" i="3"/>
  <c r="CE50" i="3"/>
  <c r="BX50" i="3"/>
  <c r="BQ50" i="3"/>
  <c r="BJ50" i="3"/>
  <c r="BC50" i="3"/>
  <c r="AV50" i="3"/>
  <c r="AO50" i="3"/>
  <c r="AH50" i="3"/>
  <c r="AA50" i="3"/>
  <c r="T50" i="3"/>
  <c r="M50" i="3"/>
  <c r="F50" i="3"/>
  <c r="CS49" i="3"/>
  <c r="CL49" i="3"/>
  <c r="CE49" i="3"/>
  <c r="BX49" i="3"/>
  <c r="BQ49" i="3"/>
  <c r="BJ49" i="3"/>
  <c r="BC49" i="3"/>
  <c r="AV49" i="3"/>
  <c r="AO49" i="3"/>
  <c r="AH49" i="3"/>
  <c r="AA49" i="3"/>
  <c r="T49" i="3"/>
  <c r="M49" i="3"/>
  <c r="F49" i="3"/>
  <c r="CS48" i="3"/>
  <c r="CL48" i="3"/>
  <c r="CE48" i="3"/>
  <c r="BX48" i="3"/>
  <c r="BQ48" i="3"/>
  <c r="BJ48" i="3"/>
  <c r="BC48" i="3"/>
  <c r="AV48" i="3"/>
  <c r="AO48" i="3"/>
  <c r="AH48" i="3"/>
  <c r="AA48" i="3"/>
  <c r="T48" i="3"/>
  <c r="M48" i="3"/>
  <c r="F48" i="3"/>
  <c r="CS47" i="3"/>
  <c r="CL47" i="3"/>
  <c r="CE47" i="3"/>
  <c r="BX47" i="3"/>
  <c r="BQ47" i="3"/>
  <c r="BJ47" i="3"/>
  <c r="BC47" i="3"/>
  <c r="AV47" i="3"/>
  <c r="AO47" i="3"/>
  <c r="AH47" i="3"/>
  <c r="AA47" i="3"/>
  <c r="T47" i="3"/>
  <c r="M47" i="3"/>
  <c r="F47" i="3"/>
  <c r="CS46" i="3"/>
  <c r="CL46" i="3"/>
  <c r="CE46" i="3"/>
  <c r="BX46" i="3"/>
  <c r="BQ46" i="3"/>
  <c r="BJ46" i="3"/>
  <c r="BC46" i="3"/>
  <c r="AV46" i="3"/>
  <c r="AO46" i="3"/>
  <c r="AH46" i="3"/>
  <c r="AA46" i="3"/>
  <c r="T46" i="3"/>
  <c r="M46" i="3"/>
  <c r="F46" i="3"/>
  <c r="CS45" i="3"/>
  <c r="CL45" i="3"/>
  <c r="CE45" i="3"/>
  <c r="BX45" i="3"/>
  <c r="BQ45" i="3"/>
  <c r="BJ45" i="3"/>
  <c r="BC45" i="3"/>
  <c r="AV45" i="3"/>
  <c r="AO45" i="3"/>
  <c r="AH45" i="3"/>
  <c r="AA45" i="3"/>
  <c r="T45" i="3"/>
  <c r="M45" i="3"/>
  <c r="F45" i="3"/>
  <c r="CS44" i="3"/>
  <c r="CL44" i="3"/>
  <c r="CE44" i="3"/>
  <c r="BX44" i="3"/>
  <c r="BQ44" i="3"/>
  <c r="BJ44" i="3"/>
  <c r="BC44" i="3"/>
  <c r="AV44" i="3"/>
  <c r="AO44" i="3"/>
  <c r="AH44" i="3"/>
  <c r="AA44" i="3"/>
  <c r="T44" i="3"/>
  <c r="M44" i="3"/>
  <c r="F44" i="3"/>
  <c r="CS43" i="3"/>
  <c r="CL43" i="3"/>
  <c r="CE43" i="3"/>
  <c r="BX43" i="3"/>
  <c r="BQ43" i="3"/>
  <c r="BJ43" i="3"/>
  <c r="BC43" i="3"/>
  <c r="AV43" i="3"/>
  <c r="AO43" i="3"/>
  <c r="AH43" i="3"/>
  <c r="AA43" i="3"/>
  <c r="T43" i="3"/>
  <c r="M43" i="3"/>
  <c r="F43" i="3"/>
  <c r="CS42" i="3"/>
  <c r="CL42" i="3"/>
  <c r="CE42" i="3"/>
  <c r="BX42" i="3"/>
  <c r="BQ42" i="3"/>
  <c r="BJ42" i="3"/>
  <c r="BC42" i="3"/>
  <c r="AV42" i="3"/>
  <c r="AO42" i="3"/>
  <c r="AH42" i="3"/>
  <c r="AA42" i="3"/>
  <c r="T42" i="3"/>
  <c r="M42" i="3"/>
  <c r="F42" i="3"/>
  <c r="CS41" i="3"/>
  <c r="CL41" i="3"/>
  <c r="CE41" i="3"/>
  <c r="BX41" i="3"/>
  <c r="BQ41" i="3"/>
  <c r="BJ41" i="3"/>
  <c r="BC41" i="3"/>
  <c r="AV41" i="3"/>
  <c r="AO41" i="3"/>
  <c r="AH41" i="3"/>
  <c r="AA41" i="3"/>
  <c r="T41" i="3"/>
  <c r="M41" i="3"/>
  <c r="F41" i="3"/>
  <c r="CS40" i="3"/>
  <c r="CL40" i="3"/>
  <c r="CE40" i="3"/>
  <c r="BX40" i="3"/>
  <c r="BQ40" i="3"/>
  <c r="BJ40" i="3"/>
  <c r="BC40" i="3"/>
  <c r="AV40" i="3"/>
  <c r="AO40" i="3"/>
  <c r="AH40" i="3"/>
  <c r="AA40" i="3"/>
  <c r="T40" i="3"/>
  <c r="M40" i="3"/>
  <c r="F40" i="3"/>
  <c r="CS39" i="3"/>
  <c r="CL39" i="3"/>
  <c r="CE39" i="3"/>
  <c r="BX39" i="3"/>
  <c r="BQ39" i="3"/>
  <c r="BJ39" i="3"/>
  <c r="BC39" i="3"/>
  <c r="AV39" i="3"/>
  <c r="AO39" i="3"/>
  <c r="AH39" i="3"/>
  <c r="AA39" i="3"/>
  <c r="T39" i="3"/>
  <c r="M39" i="3"/>
  <c r="F39" i="3"/>
  <c r="CY38" i="3"/>
  <c r="CX38" i="3"/>
  <c r="CW38" i="3"/>
  <c r="CV38" i="3"/>
  <c r="CV37" i="3" s="1"/>
  <c r="CV18" i="3" s="1"/>
  <c r="CV94" i="3" s="1"/>
  <c r="CU38" i="3"/>
  <c r="CU37" i="3" s="1"/>
  <c r="CU18" i="3" s="1"/>
  <c r="CU94" i="3" s="1"/>
  <c r="CT38" i="3"/>
  <c r="CR38" i="3"/>
  <c r="CQ38" i="3"/>
  <c r="CP38" i="3"/>
  <c r="CO38" i="3"/>
  <c r="CN38" i="3"/>
  <c r="CN37" i="3" s="1"/>
  <c r="CM38" i="3"/>
  <c r="CK38" i="3"/>
  <c r="CK37" i="3" s="1"/>
  <c r="CK18" i="3" s="1"/>
  <c r="CK94" i="3" s="1"/>
  <c r="CJ38" i="3"/>
  <c r="CI38" i="3"/>
  <c r="CH38" i="3"/>
  <c r="CG38" i="3"/>
  <c r="CF38" i="3"/>
  <c r="CF37" i="3" s="1"/>
  <c r="CD38" i="3"/>
  <c r="CD37" i="3" s="1"/>
  <c r="CD18" i="3" s="1"/>
  <c r="CD94" i="3" s="1"/>
  <c r="CC38" i="3"/>
  <c r="CC37" i="3" s="1"/>
  <c r="CC18" i="3" s="1"/>
  <c r="CC94" i="3" s="1"/>
  <c r="CB38" i="3"/>
  <c r="CA38" i="3"/>
  <c r="BZ38" i="3"/>
  <c r="BY38" i="3"/>
  <c r="BX38" i="3"/>
  <c r="BW38" i="3"/>
  <c r="BW37" i="3" s="1"/>
  <c r="BV38" i="3"/>
  <c r="BV37" i="3" s="1"/>
  <c r="BV18" i="3" s="1"/>
  <c r="BV94" i="3" s="1"/>
  <c r="BU38" i="3"/>
  <c r="BU37" i="3" s="1"/>
  <c r="BT38" i="3"/>
  <c r="BS38" i="3"/>
  <c r="BR38" i="3"/>
  <c r="BP38" i="3"/>
  <c r="BP37" i="3" s="1"/>
  <c r="BO38" i="3"/>
  <c r="BO37" i="3" s="1"/>
  <c r="BN38" i="3"/>
  <c r="BN37" i="3" s="1"/>
  <c r="BM38" i="3"/>
  <c r="BM37" i="3" s="1"/>
  <c r="BJ37" i="3" s="1"/>
  <c r="BL38" i="3"/>
  <c r="BK38" i="3"/>
  <c r="BI38" i="3"/>
  <c r="BH38" i="3"/>
  <c r="BH37" i="3" s="1"/>
  <c r="BG38" i="3"/>
  <c r="BG37" i="3" s="1"/>
  <c r="BF38" i="3"/>
  <c r="BF37" i="3" s="1"/>
  <c r="BE38" i="3"/>
  <c r="BC38" i="3" s="1"/>
  <c r="BD38" i="3"/>
  <c r="BB38" i="3"/>
  <c r="BA38" i="3"/>
  <c r="AZ38" i="3"/>
  <c r="AZ37" i="3" s="1"/>
  <c r="AY38" i="3"/>
  <c r="AY37" i="3" s="1"/>
  <c r="AX38" i="3"/>
  <c r="AX37" i="3" s="1"/>
  <c r="AW38" i="3"/>
  <c r="AV38" i="3" s="1"/>
  <c r="AU38" i="3"/>
  <c r="AT38" i="3"/>
  <c r="AS38" i="3"/>
  <c r="AR38" i="3"/>
  <c r="AR37" i="3" s="1"/>
  <c r="AQ38" i="3"/>
  <c r="AQ37" i="3" s="1"/>
  <c r="AP38" i="3"/>
  <c r="AN38" i="3"/>
  <c r="AM38" i="3"/>
  <c r="AL38" i="3"/>
  <c r="AK38" i="3"/>
  <c r="AJ38" i="3"/>
  <c r="AJ37" i="3" s="1"/>
  <c r="AJ18" i="3" s="1"/>
  <c r="AJ94" i="3" s="1"/>
  <c r="AI38" i="3"/>
  <c r="AG38" i="3"/>
  <c r="AG37" i="3" s="1"/>
  <c r="AF38" i="3"/>
  <c r="AE38" i="3"/>
  <c r="AD38" i="3"/>
  <c r="AC38" i="3"/>
  <c r="AB38" i="3"/>
  <c r="AB37" i="3" s="1"/>
  <c r="AA38" i="3"/>
  <c r="Z38" i="3"/>
  <c r="Z37" i="3" s="1"/>
  <c r="Y38" i="3"/>
  <c r="Y37" i="3" s="1"/>
  <c r="X38" i="3"/>
  <c r="W38" i="3"/>
  <c r="V38" i="3"/>
  <c r="U38" i="3"/>
  <c r="T38" i="3"/>
  <c r="S38" i="3"/>
  <c r="S37" i="3" s="1"/>
  <c r="S18" i="3" s="1"/>
  <c r="S94" i="3" s="1"/>
  <c r="R38" i="3"/>
  <c r="R37" i="3" s="1"/>
  <c r="Q38" i="3"/>
  <c r="Q37" i="3" s="1"/>
  <c r="P38" i="3"/>
  <c r="O38" i="3"/>
  <c r="N38" i="3"/>
  <c r="L38" i="3"/>
  <c r="L37" i="3" s="1"/>
  <c r="K38" i="3"/>
  <c r="K37" i="3" s="1"/>
  <c r="K18" i="3" s="1"/>
  <c r="K94" i="3" s="1"/>
  <c r="J38" i="3"/>
  <c r="J37" i="3" s="1"/>
  <c r="J18" i="3" s="1"/>
  <c r="J94" i="3" s="1"/>
  <c r="I38" i="3"/>
  <c r="I37" i="3" s="1"/>
  <c r="F37" i="3" s="1"/>
  <c r="H38" i="3"/>
  <c r="G38" i="3"/>
  <c r="CY37" i="3"/>
  <c r="CX37" i="3"/>
  <c r="CW37" i="3"/>
  <c r="CR37" i="3"/>
  <c r="CQ37" i="3"/>
  <c r="CP37" i="3"/>
  <c r="CO37" i="3"/>
  <c r="CJ37" i="3"/>
  <c r="CI37" i="3"/>
  <c r="CH37" i="3"/>
  <c r="CG37" i="3"/>
  <c r="CB37" i="3"/>
  <c r="CA37" i="3"/>
  <c r="BZ37" i="3"/>
  <c r="BY37" i="3"/>
  <c r="BT37" i="3"/>
  <c r="BS37" i="3"/>
  <c r="BR37" i="3"/>
  <c r="BQ37" i="3" s="1"/>
  <c r="BL37" i="3"/>
  <c r="BK37" i="3"/>
  <c r="BI37" i="3"/>
  <c r="BD37" i="3"/>
  <c r="BB37" i="3"/>
  <c r="BA37" i="3"/>
  <c r="AU37" i="3"/>
  <c r="AT37" i="3"/>
  <c r="AS37" i="3"/>
  <c r="AN37" i="3"/>
  <c r="AM37" i="3"/>
  <c r="AL37" i="3"/>
  <c r="AK37" i="3"/>
  <c r="AF37" i="3"/>
  <c r="AE37" i="3"/>
  <c r="AD37" i="3"/>
  <c r="AD18" i="3" s="1"/>
  <c r="AD94" i="3" s="1"/>
  <c r="AC37" i="3"/>
  <c r="X37" i="3"/>
  <c r="W37" i="3"/>
  <c r="V37" i="3"/>
  <c r="U37" i="3"/>
  <c r="P37" i="3"/>
  <c r="O37" i="3"/>
  <c r="N37" i="3"/>
  <c r="M37" i="3"/>
  <c r="H37" i="3"/>
  <c r="G37" i="3"/>
  <c r="CS36" i="3"/>
  <c r="CL36" i="3"/>
  <c r="CE36" i="3"/>
  <c r="BX36" i="3"/>
  <c r="BQ36" i="3"/>
  <c r="BJ36" i="3"/>
  <c r="BC36" i="3"/>
  <c r="AV36" i="3"/>
  <c r="AO36" i="3"/>
  <c r="AH36" i="3"/>
  <c r="AA36" i="3"/>
  <c r="T36" i="3"/>
  <c r="M36" i="3"/>
  <c r="F36" i="3"/>
  <c r="CS35" i="3"/>
  <c r="CL35" i="3"/>
  <c r="CE35" i="3"/>
  <c r="BX35" i="3"/>
  <c r="BQ35" i="3"/>
  <c r="BJ35" i="3"/>
  <c r="BC35" i="3"/>
  <c r="AV35" i="3"/>
  <c r="AO35" i="3"/>
  <c r="AH35" i="3"/>
  <c r="AA35" i="3"/>
  <c r="T35" i="3"/>
  <c r="M35" i="3"/>
  <c r="F35" i="3"/>
  <c r="CS34" i="3"/>
  <c r="CL34" i="3"/>
  <c r="CE34" i="3"/>
  <c r="BX34" i="3"/>
  <c r="BQ34" i="3"/>
  <c r="BJ34" i="3"/>
  <c r="BC34" i="3"/>
  <c r="AV34" i="3"/>
  <c r="AO34" i="3"/>
  <c r="AH34" i="3"/>
  <c r="AA34" i="3"/>
  <c r="T34" i="3"/>
  <c r="M34" i="3"/>
  <c r="F34" i="3"/>
  <c r="CS33" i="3"/>
  <c r="CL33" i="3"/>
  <c r="CE33" i="3"/>
  <c r="BX33" i="3"/>
  <c r="BQ33" i="3"/>
  <c r="BJ33" i="3"/>
  <c r="BC33" i="3"/>
  <c r="AV33" i="3"/>
  <c r="AO33" i="3"/>
  <c r="AH33" i="3"/>
  <c r="AA33" i="3"/>
  <c r="T33" i="3"/>
  <c r="M33" i="3"/>
  <c r="F33" i="3"/>
  <c r="CS32" i="3"/>
  <c r="CL32" i="3"/>
  <c r="CE32" i="3"/>
  <c r="BX32" i="3"/>
  <c r="BQ32" i="3"/>
  <c r="BJ32" i="3"/>
  <c r="BC32" i="3"/>
  <c r="AV32" i="3"/>
  <c r="AO32" i="3"/>
  <c r="AH32" i="3"/>
  <c r="AA32" i="3"/>
  <c r="T32" i="3"/>
  <c r="M32" i="3"/>
  <c r="F32" i="3"/>
  <c r="CS31" i="3"/>
  <c r="CL31" i="3"/>
  <c r="CE31" i="3"/>
  <c r="BX31" i="3"/>
  <c r="BQ31" i="3"/>
  <c r="BJ31" i="3"/>
  <c r="BC31" i="3"/>
  <c r="AV31" i="3"/>
  <c r="AO31" i="3"/>
  <c r="AH31" i="3"/>
  <c r="AA31" i="3"/>
  <c r="T31" i="3"/>
  <c r="M31" i="3"/>
  <c r="F31" i="3"/>
  <c r="CS30" i="3"/>
  <c r="CL30" i="3"/>
  <c r="CE30" i="3"/>
  <c r="BX30" i="3"/>
  <c r="BQ30" i="3"/>
  <c r="BJ30" i="3"/>
  <c r="BC30" i="3"/>
  <c r="AV30" i="3"/>
  <c r="AO30" i="3"/>
  <c r="AH30" i="3"/>
  <c r="AA30" i="3"/>
  <c r="T30" i="3"/>
  <c r="M30" i="3"/>
  <c r="F30" i="3"/>
  <c r="CS29" i="3"/>
  <c r="CL29" i="3"/>
  <c r="CE29" i="3"/>
  <c r="BX29" i="3"/>
  <c r="BQ29" i="3"/>
  <c r="BJ29" i="3"/>
  <c r="BC29" i="3"/>
  <c r="AV29" i="3"/>
  <c r="AO29" i="3"/>
  <c r="AH29" i="3"/>
  <c r="AA29" i="3"/>
  <c r="T29" i="3"/>
  <c r="M29" i="3"/>
  <c r="F29" i="3"/>
  <c r="CS28" i="3"/>
  <c r="CL28" i="3"/>
  <c r="CE28" i="3"/>
  <c r="BX28" i="3"/>
  <c r="BQ28" i="3"/>
  <c r="BJ28" i="3"/>
  <c r="BC28" i="3"/>
  <c r="AV28" i="3"/>
  <c r="AO28" i="3"/>
  <c r="AH28" i="3"/>
  <c r="AA28" i="3"/>
  <c r="T28" i="3"/>
  <c r="M28" i="3"/>
  <c r="F28" i="3"/>
  <c r="CS27" i="3"/>
  <c r="CL27" i="3"/>
  <c r="CE27" i="3"/>
  <c r="BX27" i="3"/>
  <c r="BQ27" i="3"/>
  <c r="BJ27" i="3"/>
  <c r="BC27" i="3"/>
  <c r="AV27" i="3"/>
  <c r="AO27" i="3"/>
  <c r="AH27" i="3"/>
  <c r="AA27" i="3"/>
  <c r="T27" i="3"/>
  <c r="M27" i="3"/>
  <c r="F27" i="3"/>
  <c r="CS26" i="3"/>
  <c r="CL26" i="3"/>
  <c r="CE26" i="3"/>
  <c r="BX26" i="3"/>
  <c r="BQ26" i="3"/>
  <c r="BJ26" i="3"/>
  <c r="BC26" i="3"/>
  <c r="AV26" i="3"/>
  <c r="AO26" i="3"/>
  <c r="AH26" i="3"/>
  <c r="AA26" i="3"/>
  <c r="T26" i="3"/>
  <c r="M26" i="3"/>
  <c r="F26" i="3"/>
  <c r="CS25" i="3"/>
  <c r="CL25" i="3"/>
  <c r="CE25" i="3"/>
  <c r="BX25" i="3"/>
  <c r="BQ25" i="3"/>
  <c r="BJ25" i="3"/>
  <c r="BC25" i="3"/>
  <c r="AV25" i="3"/>
  <c r="AO25" i="3"/>
  <c r="AH25" i="3"/>
  <c r="AA25" i="3"/>
  <c r="T25" i="3"/>
  <c r="M25" i="3"/>
  <c r="F25" i="3"/>
  <c r="CS24" i="3"/>
  <c r="CL24" i="3"/>
  <c r="CE24" i="3"/>
  <c r="BX24" i="3"/>
  <c r="BQ24" i="3"/>
  <c r="BJ24" i="3"/>
  <c r="BC24" i="3"/>
  <c r="AV24" i="3"/>
  <c r="AO24" i="3"/>
  <c r="AH24" i="3"/>
  <c r="AA24" i="3"/>
  <c r="T24" i="3"/>
  <c r="M24" i="3"/>
  <c r="F24" i="3"/>
  <c r="CS23" i="3"/>
  <c r="CL23" i="3"/>
  <c r="CE23" i="3"/>
  <c r="BX23" i="3"/>
  <c r="BQ23" i="3"/>
  <c r="BJ23" i="3"/>
  <c r="BC23" i="3"/>
  <c r="AV23" i="3"/>
  <c r="AO23" i="3"/>
  <c r="AH23" i="3"/>
  <c r="AA23" i="3"/>
  <c r="T23" i="3"/>
  <c r="M23" i="3"/>
  <c r="F23" i="3"/>
  <c r="CS22" i="3"/>
  <c r="CL22" i="3"/>
  <c r="CE22" i="3"/>
  <c r="BX22" i="3"/>
  <c r="BQ22" i="3"/>
  <c r="BJ22" i="3"/>
  <c r="BC22" i="3"/>
  <c r="AV22" i="3"/>
  <c r="AO22" i="3"/>
  <c r="AH22" i="3"/>
  <c r="AA22" i="3"/>
  <c r="T22" i="3"/>
  <c r="M22" i="3"/>
  <c r="F22" i="3"/>
  <c r="CS21" i="3"/>
  <c r="CL21" i="3"/>
  <c r="CE21" i="3"/>
  <c r="BX21" i="3"/>
  <c r="BQ21" i="3"/>
  <c r="BJ21" i="3"/>
  <c r="BC21" i="3"/>
  <c r="AV21" i="3"/>
  <c r="AO21" i="3"/>
  <c r="AH21" i="3"/>
  <c r="AA21" i="3"/>
  <c r="T21" i="3"/>
  <c r="M21" i="3"/>
  <c r="F21" i="3"/>
  <c r="CY20" i="3"/>
  <c r="CY19" i="3" s="1"/>
  <c r="CY18" i="3" s="1"/>
  <c r="CY94" i="3" s="1"/>
  <c r="CX20" i="3"/>
  <c r="CX19" i="3" s="1"/>
  <c r="CX18" i="3" s="1"/>
  <c r="CX94" i="3" s="1"/>
  <c r="CW20" i="3"/>
  <c r="CW19" i="3" s="1"/>
  <c r="CV20" i="3"/>
  <c r="CU20" i="3"/>
  <c r="CT20" i="3"/>
  <c r="CR20" i="3"/>
  <c r="CR19" i="3" s="1"/>
  <c r="CQ20" i="3"/>
  <c r="CQ19" i="3" s="1"/>
  <c r="CQ18" i="3" s="1"/>
  <c r="CQ94" i="3" s="1"/>
  <c r="CP20" i="3"/>
  <c r="CP19" i="3" s="1"/>
  <c r="CP18" i="3" s="1"/>
  <c r="CO20" i="3"/>
  <c r="CO19" i="3" s="1"/>
  <c r="CN20" i="3"/>
  <c r="CM20" i="3"/>
  <c r="CK20" i="3"/>
  <c r="CJ20" i="3"/>
  <c r="CJ19" i="3" s="1"/>
  <c r="CI20" i="3"/>
  <c r="CI19" i="3" s="1"/>
  <c r="CH20" i="3"/>
  <c r="CH19" i="3" s="1"/>
  <c r="CH18" i="3" s="1"/>
  <c r="CH94" i="3" s="1"/>
  <c r="CG20" i="3"/>
  <c r="CE20" i="3" s="1"/>
  <c r="CF20" i="3"/>
  <c r="CD20" i="3"/>
  <c r="CC20" i="3"/>
  <c r="CB20" i="3"/>
  <c r="CB19" i="3" s="1"/>
  <c r="CB18" i="3" s="1"/>
  <c r="CB94" i="3" s="1"/>
  <c r="CA20" i="3"/>
  <c r="CA19" i="3" s="1"/>
  <c r="BZ20" i="3"/>
  <c r="BZ19" i="3" s="1"/>
  <c r="BY20" i="3"/>
  <c r="BW20" i="3"/>
  <c r="BV20" i="3"/>
  <c r="BU20" i="3"/>
  <c r="BT20" i="3"/>
  <c r="BS20" i="3"/>
  <c r="BS19" i="3" s="1"/>
  <c r="BS18" i="3" s="1"/>
  <c r="BS94" i="3" s="1"/>
  <c r="BR20" i="3"/>
  <c r="BP20" i="3"/>
  <c r="BO20" i="3"/>
  <c r="BN20" i="3"/>
  <c r="BM20" i="3"/>
  <c r="BL20" i="3"/>
  <c r="BK20" i="3"/>
  <c r="BJ20" i="3" s="1"/>
  <c r="BI20" i="3"/>
  <c r="BI19" i="3" s="1"/>
  <c r="BI18" i="3" s="1"/>
  <c r="BI94" i="3" s="1"/>
  <c r="BH20" i="3"/>
  <c r="BG20" i="3"/>
  <c r="BF20" i="3"/>
  <c r="BE20" i="3"/>
  <c r="BD20" i="3"/>
  <c r="BC20" i="3" s="1"/>
  <c r="BB20" i="3"/>
  <c r="BB19" i="3" s="1"/>
  <c r="BB18" i="3" s="1"/>
  <c r="BB94" i="3" s="1"/>
  <c r="BA20" i="3"/>
  <c r="BA19" i="3" s="1"/>
  <c r="BA18" i="3" s="1"/>
  <c r="BA94" i="3" s="1"/>
  <c r="AZ20" i="3"/>
  <c r="AY20" i="3"/>
  <c r="AX20" i="3"/>
  <c r="AW20" i="3"/>
  <c r="AV20" i="3"/>
  <c r="AU20" i="3"/>
  <c r="AT20" i="3"/>
  <c r="AT19" i="3" s="1"/>
  <c r="AT18" i="3" s="1"/>
  <c r="AT94" i="3" s="1"/>
  <c r="AS20" i="3"/>
  <c r="AS19" i="3" s="1"/>
  <c r="AS18" i="3" s="1"/>
  <c r="AS94" i="3" s="1"/>
  <c r="AR20" i="3"/>
  <c r="AQ20" i="3"/>
  <c r="AP20" i="3"/>
  <c r="AN20" i="3"/>
  <c r="AM20" i="3"/>
  <c r="AL20" i="3"/>
  <c r="AL19" i="3" s="1"/>
  <c r="AL18" i="3" s="1"/>
  <c r="AL94" i="3" s="1"/>
  <c r="AK20" i="3"/>
  <c r="AK19" i="3" s="1"/>
  <c r="AH19" i="3" s="1"/>
  <c r="AJ20" i="3"/>
  <c r="AI20" i="3"/>
  <c r="AG20" i="3"/>
  <c r="AF20" i="3"/>
  <c r="AE20" i="3"/>
  <c r="AD20" i="3"/>
  <c r="AD19" i="3" s="1"/>
  <c r="AC20" i="3"/>
  <c r="AB20" i="3"/>
  <c r="Z20" i="3"/>
  <c r="Y20" i="3"/>
  <c r="X20" i="3"/>
  <c r="W20" i="3"/>
  <c r="V20" i="3"/>
  <c r="V19" i="3" s="1"/>
  <c r="U20" i="3"/>
  <c r="T20" i="3" s="1"/>
  <c r="S20" i="3"/>
  <c r="R20" i="3"/>
  <c r="Q20" i="3"/>
  <c r="P20" i="3"/>
  <c r="O20" i="3"/>
  <c r="N20" i="3"/>
  <c r="M20" i="3" s="1"/>
  <c r="L20" i="3"/>
  <c r="K20" i="3"/>
  <c r="J20" i="3"/>
  <c r="I20" i="3"/>
  <c r="H20" i="3"/>
  <c r="H19" i="3" s="1"/>
  <c r="H18" i="3" s="1"/>
  <c r="H94" i="3" s="1"/>
  <c r="G20" i="3"/>
  <c r="CV19" i="3"/>
  <c r="CU19" i="3"/>
  <c r="CT19" i="3"/>
  <c r="CS19" i="3" s="1"/>
  <c r="CN19" i="3"/>
  <c r="CM19" i="3"/>
  <c r="CL19" i="3"/>
  <c r="CK19" i="3"/>
  <c r="CF19" i="3"/>
  <c r="CD19" i="3"/>
  <c r="CC19" i="3"/>
  <c r="BW19" i="3"/>
  <c r="BV19" i="3"/>
  <c r="BU19" i="3"/>
  <c r="BU18" i="3" s="1"/>
  <c r="BU94" i="3" s="1"/>
  <c r="BT19" i="3"/>
  <c r="BT18" i="3" s="1"/>
  <c r="BT94" i="3" s="1"/>
  <c r="BP19" i="3"/>
  <c r="BO19" i="3"/>
  <c r="BN19" i="3"/>
  <c r="BM19" i="3"/>
  <c r="BL19" i="3"/>
  <c r="BL18" i="3" s="1"/>
  <c r="BL94" i="3" s="1"/>
  <c r="BK19" i="3"/>
  <c r="BH19" i="3"/>
  <c r="BG19" i="3"/>
  <c r="BF19" i="3"/>
  <c r="BE19" i="3"/>
  <c r="BD19" i="3"/>
  <c r="BD18" i="3" s="1"/>
  <c r="AZ19" i="3"/>
  <c r="AY19" i="3"/>
  <c r="AX19" i="3"/>
  <c r="AX18" i="3" s="1"/>
  <c r="AX94" i="3" s="1"/>
  <c r="AW19" i="3"/>
  <c r="AV19" i="3" s="1"/>
  <c r="AU19" i="3"/>
  <c r="AU18" i="3" s="1"/>
  <c r="AU94" i="3" s="1"/>
  <c r="AR19" i="3"/>
  <c r="AQ19" i="3"/>
  <c r="AP19" i="3"/>
  <c r="AN19" i="3"/>
  <c r="AN18" i="3" s="1"/>
  <c r="AN94" i="3" s="1"/>
  <c r="AM19" i="3"/>
  <c r="AM18" i="3" s="1"/>
  <c r="AM94" i="3" s="1"/>
  <c r="AJ19" i="3"/>
  <c r="AI19" i="3"/>
  <c r="AG19" i="3"/>
  <c r="AF19" i="3"/>
  <c r="AF18" i="3" s="1"/>
  <c r="AF94" i="3" s="1"/>
  <c r="AE19" i="3"/>
  <c r="AE18" i="3" s="1"/>
  <c r="AE94" i="3" s="1"/>
  <c r="AB19" i="3"/>
  <c r="Z19" i="3"/>
  <c r="Y19" i="3"/>
  <c r="X19" i="3"/>
  <c r="W19" i="3"/>
  <c r="W18" i="3" s="1"/>
  <c r="W94" i="3" s="1"/>
  <c r="S19" i="3"/>
  <c r="R19" i="3"/>
  <c r="Q19" i="3"/>
  <c r="Q18" i="3" s="1"/>
  <c r="Q94" i="3" s="1"/>
  <c r="P19" i="3"/>
  <c r="O19" i="3"/>
  <c r="L19" i="3"/>
  <c r="K19" i="3"/>
  <c r="J19" i="3"/>
  <c r="I19" i="3"/>
  <c r="G19" i="3"/>
  <c r="CW18" i="3"/>
  <c r="CW94" i="3" s="1"/>
  <c r="CO18" i="3"/>
  <c r="CN18" i="3"/>
  <c r="CN94" i="3" s="1"/>
  <c r="CF18" i="3"/>
  <c r="CF94" i="3" s="1"/>
  <c r="BW18" i="3"/>
  <c r="BW94" i="3" s="1"/>
  <c r="BP18" i="3"/>
  <c r="BP94" i="3" s="1"/>
  <c r="BO18" i="3"/>
  <c r="BO94" i="3" s="1"/>
  <c r="BN18" i="3"/>
  <c r="BN94" i="3" s="1"/>
  <c r="BH18" i="3"/>
  <c r="BH94" i="3" s="1"/>
  <c r="BG18" i="3"/>
  <c r="BG94" i="3" s="1"/>
  <c r="BF18" i="3"/>
  <c r="BF94" i="3" s="1"/>
  <c r="AZ18" i="3"/>
  <c r="AZ94" i="3" s="1"/>
  <c r="AY18" i="3"/>
  <c r="AY94" i="3" s="1"/>
  <c r="AR18" i="3"/>
  <c r="AQ18" i="3"/>
  <c r="AG18" i="3"/>
  <c r="AG94" i="3" s="1"/>
  <c r="AB18" i="3"/>
  <c r="AB94" i="3" s="1"/>
  <c r="Z18" i="3"/>
  <c r="Z94" i="3" s="1"/>
  <c r="Y18" i="3"/>
  <c r="Y94" i="3" s="1"/>
  <c r="V18" i="3"/>
  <c r="V94" i="3" s="1"/>
  <c r="R18" i="3"/>
  <c r="R94" i="3" s="1"/>
  <c r="L18" i="3"/>
  <c r="L94" i="3" s="1"/>
  <c r="AL175" i="46" l="1"/>
  <c r="G19" i="5"/>
  <c r="L18" i="5"/>
  <c r="L61" i="5" s="1"/>
  <c r="G21" i="5"/>
  <c r="F21" i="5"/>
  <c r="T18" i="5"/>
  <c r="T61" i="5" s="1"/>
  <c r="T21" i="5"/>
  <c r="O19" i="5"/>
  <c r="O18" i="5" s="1"/>
  <c r="O61" i="5" s="1"/>
  <c r="W19" i="5"/>
  <c r="W18" i="5" s="1"/>
  <c r="W61" i="5" s="1"/>
  <c r="J20" i="5"/>
  <c r="R20" i="5"/>
  <c r="R18" i="5" s="1"/>
  <c r="R61" i="5" s="1"/>
  <c r="Z20" i="5"/>
  <c r="Z18" i="5" s="1"/>
  <c r="Z61" i="5" s="1"/>
  <c r="I19" i="5"/>
  <c r="Q19" i="5"/>
  <c r="Q18" i="5" s="1"/>
  <c r="Q61" i="5" s="1"/>
  <c r="Y19" i="5"/>
  <c r="Y18" i="5" s="1"/>
  <c r="Y61" i="5" s="1"/>
  <c r="L20" i="5"/>
  <c r="F20" i="5" s="1"/>
  <c r="K19" i="5"/>
  <c r="S19" i="5"/>
  <c r="S18" i="5" s="1"/>
  <c r="S61" i="5" s="1"/>
  <c r="N20" i="5"/>
  <c r="N18" i="5" s="1"/>
  <c r="N61" i="5" s="1"/>
  <c r="V20" i="5"/>
  <c r="V18" i="5" s="1"/>
  <c r="V61" i="5" s="1"/>
  <c r="I21" i="5"/>
  <c r="G23" i="5"/>
  <c r="K39" i="5"/>
  <c r="Z21" i="5"/>
  <c r="K18" i="4"/>
  <c r="K94" i="4" s="1"/>
  <c r="AO19" i="3"/>
  <c r="AK18" i="3"/>
  <c r="AK94" i="3" s="1"/>
  <c r="BM18" i="3"/>
  <c r="BM94" i="3" s="1"/>
  <c r="P18" i="3"/>
  <c r="P94" i="3" s="1"/>
  <c r="F20" i="3"/>
  <c r="BQ20" i="3"/>
  <c r="CA18" i="3"/>
  <c r="CA94" i="3" s="1"/>
  <c r="CJ18" i="3"/>
  <c r="CJ94" i="3" s="1"/>
  <c r="AI37" i="3"/>
  <c r="AH38" i="3"/>
  <c r="BJ38" i="3"/>
  <c r="CS38" i="3"/>
  <c r="AV55" i="3"/>
  <c r="M56" i="3"/>
  <c r="BX56" i="3"/>
  <c r="F74" i="3"/>
  <c r="AO74" i="3"/>
  <c r="BQ74" i="3"/>
  <c r="AI73" i="3"/>
  <c r="AH73" i="3" s="1"/>
  <c r="AH74" i="3"/>
  <c r="AQ94" i="3"/>
  <c r="CO94" i="3"/>
  <c r="AA20" i="3"/>
  <c r="CE38" i="3"/>
  <c r="AA74" i="3"/>
  <c r="F19" i="3"/>
  <c r="AA37" i="3"/>
  <c r="AR94" i="3"/>
  <c r="BC19" i="3"/>
  <c r="M38" i="3"/>
  <c r="CE37" i="3"/>
  <c r="BK55" i="3"/>
  <c r="BJ55" i="3" s="1"/>
  <c r="BJ56" i="3"/>
  <c r="CL56" i="3"/>
  <c r="AA73" i="3"/>
  <c r="CM73" i="3"/>
  <c r="CL73" i="3" s="1"/>
  <c r="CL74" i="3"/>
  <c r="CM37" i="3"/>
  <c r="CL38" i="3"/>
  <c r="G55" i="3"/>
  <c r="F55" i="3" s="1"/>
  <c r="F56" i="3"/>
  <c r="X18" i="3"/>
  <c r="X94" i="3" s="1"/>
  <c r="BD94" i="3"/>
  <c r="CP94" i="3"/>
  <c r="T37" i="3"/>
  <c r="AA56" i="3"/>
  <c r="BX20" i="3"/>
  <c r="F38" i="3"/>
  <c r="AO38" i="3"/>
  <c r="BQ38" i="3"/>
  <c r="T56" i="3"/>
  <c r="BC55" i="3"/>
  <c r="M74" i="3"/>
  <c r="AV74" i="3"/>
  <c r="CE73" i="3"/>
  <c r="BJ19" i="3"/>
  <c r="BK18" i="3"/>
  <c r="O18" i="3"/>
  <c r="O94" i="3" s="1"/>
  <c r="BZ18" i="3"/>
  <c r="BZ94" i="3" s="1"/>
  <c r="CI18" i="3"/>
  <c r="CI94" i="3" s="1"/>
  <c r="CR18" i="3"/>
  <c r="CR94" i="3" s="1"/>
  <c r="BX37" i="3"/>
  <c r="AA55" i="3"/>
  <c r="CE56" i="3"/>
  <c r="T73" i="3"/>
  <c r="AO20" i="3"/>
  <c r="CS20" i="3"/>
  <c r="AH20" i="3"/>
  <c r="CL20" i="3"/>
  <c r="U19" i="3"/>
  <c r="AC19" i="3"/>
  <c r="BY19" i="3"/>
  <c r="CG19" i="3"/>
  <c r="AW37" i="3"/>
  <c r="BE37" i="3"/>
  <c r="U55" i="3"/>
  <c r="T55" i="3" s="1"/>
  <c r="AC55" i="3"/>
  <c r="BY55" i="3"/>
  <c r="BX55" i="3" s="1"/>
  <c r="CG55" i="3"/>
  <c r="CE55" i="3" s="1"/>
  <c r="AW73" i="3"/>
  <c r="AV73" i="3" s="1"/>
  <c r="BE73" i="3"/>
  <c r="BC73" i="3" s="1"/>
  <c r="N19" i="3"/>
  <c r="BR19" i="3"/>
  <c r="AP37" i="3"/>
  <c r="CT37" i="3"/>
  <c r="N55" i="3"/>
  <c r="M55" i="3" s="1"/>
  <c r="BR55" i="3"/>
  <c r="BQ55" i="3" s="1"/>
  <c r="AP73" i="3"/>
  <c r="AO73" i="3" s="1"/>
  <c r="CT73" i="3"/>
  <c r="CS73" i="3" s="1"/>
  <c r="I18" i="5" l="1"/>
  <c r="I61" i="5" s="1"/>
  <c r="F61" i="5" s="1"/>
  <c r="F19" i="5"/>
  <c r="F18" i="5" s="1"/>
  <c r="J18" i="5"/>
  <c r="J61" i="5" s="1"/>
  <c r="G61" i="5" s="1"/>
  <c r="G20" i="5"/>
  <c r="G18" i="5" s="1"/>
  <c r="H20" i="5"/>
  <c r="H19" i="5"/>
  <c r="H18" i="5" s="1"/>
  <c r="K18" i="5"/>
  <c r="K61" i="5" s="1"/>
  <c r="H61" i="5" s="1"/>
  <c r="CE19" i="3"/>
  <c r="CG18" i="3"/>
  <c r="BK94" i="3"/>
  <c r="BJ94" i="3" s="1"/>
  <c r="BJ18" i="3"/>
  <c r="T19" i="3"/>
  <c r="U18" i="3"/>
  <c r="G18" i="3"/>
  <c r="CS37" i="3"/>
  <c r="CT18" i="3"/>
  <c r="AO37" i="3"/>
  <c r="AP18" i="3"/>
  <c r="AH37" i="3"/>
  <c r="AI18" i="3"/>
  <c r="AA19" i="3"/>
  <c r="AC18" i="3"/>
  <c r="BQ19" i="3"/>
  <c r="BR18" i="3"/>
  <c r="BC37" i="3"/>
  <c r="BE18" i="3"/>
  <c r="CL37" i="3"/>
  <c r="CM18" i="3"/>
  <c r="BX19" i="3"/>
  <c r="BY18" i="3"/>
  <c r="M19" i="3"/>
  <c r="N18" i="3"/>
  <c r="AV37" i="3"/>
  <c r="AW18" i="3"/>
  <c r="BY94" i="3" l="1"/>
  <c r="BX94" i="3" s="1"/>
  <c r="BX18" i="3"/>
  <c r="AC94" i="3"/>
  <c r="AA94" i="3" s="1"/>
  <c r="AA18" i="3"/>
  <c r="G94" i="3"/>
  <c r="F94" i="3" s="1"/>
  <c r="F18" i="3"/>
  <c r="U94" i="3"/>
  <c r="T94" i="3" s="1"/>
  <c r="T18" i="3"/>
  <c r="CM94" i="3"/>
  <c r="CL94" i="3" s="1"/>
  <c r="CL18" i="3"/>
  <c r="AI94" i="3"/>
  <c r="AH94" i="3" s="1"/>
  <c r="AH18" i="3"/>
  <c r="BE94" i="3"/>
  <c r="BC94" i="3" s="1"/>
  <c r="BC18" i="3"/>
  <c r="AO18" i="3"/>
  <c r="AP94" i="3"/>
  <c r="AO94" i="3" s="1"/>
  <c r="AV18" i="3"/>
  <c r="AW94" i="3"/>
  <c r="AV94" i="3" s="1"/>
  <c r="CG94" i="3"/>
  <c r="CE94" i="3" s="1"/>
  <c r="CE18" i="3"/>
  <c r="N94" i="3"/>
  <c r="M94" i="3" s="1"/>
  <c r="M18" i="3"/>
  <c r="G32" i="8" s="1"/>
  <c r="BR94" i="3"/>
  <c r="BQ94" i="3" s="1"/>
  <c r="BQ18" i="3"/>
  <c r="CT94" i="3"/>
  <c r="CS94" i="3" s="1"/>
  <c r="CS18" i="3"/>
  <c r="AI177" i="47" l="1"/>
  <c r="AK177" i="47" s="1"/>
  <c r="AK179" i="47" s="1"/>
  <c r="AJ177" i="46"/>
  <c r="F32" i="8"/>
  <c r="AI210" i="47" s="1"/>
  <c r="AK210" i="47" s="1"/>
  <c r="AK214" i="47" s="1"/>
  <c r="K12" i="37"/>
  <c r="K18" i="37"/>
  <c r="K13" i="37"/>
  <c r="K19" i="37"/>
  <c r="K8" i="37" l="1"/>
  <c r="K21" i="37" s="1"/>
  <c r="G26" i="9" l="1"/>
  <c r="F26" i="9"/>
  <c r="G25" i="9"/>
  <c r="F25" i="9"/>
  <c r="K236" i="43" l="1"/>
  <c r="I31" i="9" l="1"/>
  <c r="H31" i="9"/>
  <c r="I30" i="9"/>
  <c r="H30" i="9"/>
  <c r="I29" i="9"/>
  <c r="H29" i="9"/>
  <c r="I24" i="9"/>
  <c r="H24" i="9"/>
  <c r="I23" i="9"/>
  <c r="H23" i="9"/>
  <c r="I20" i="9"/>
  <c r="H20" i="9"/>
  <c r="G20" i="9"/>
  <c r="F20" i="9"/>
  <c r="G26" i="8"/>
  <c r="F26" i="8"/>
  <c r="G25" i="8"/>
  <c r="F25" i="8"/>
  <c r="AR38" i="29" l="1"/>
  <c r="AF38" i="29"/>
  <c r="AQ38" i="29"/>
  <c r="AE38" i="29"/>
  <c r="D11" i="11"/>
  <c r="D12" i="11"/>
  <c r="H32" i="8"/>
  <c r="N43" i="25" l="1"/>
  <c r="M43" i="25"/>
  <c r="M40" i="25" s="1"/>
  <c r="D43" i="25"/>
  <c r="D40" i="25"/>
  <c r="O33" i="25"/>
  <c r="O44" i="25" s="1"/>
  <c r="O41" i="25" s="1"/>
  <c r="E38" i="25"/>
  <c r="E35" i="25" s="1"/>
  <c r="E34" i="25" s="1"/>
  <c r="E33" i="25" s="1"/>
  <c r="E44" i="25" s="1"/>
  <c r="E41" i="25" s="1"/>
  <c r="N35" i="25"/>
  <c r="N34" i="25" s="1"/>
  <c r="N33" i="25" s="1"/>
  <c r="D35" i="25"/>
  <c r="D33" i="25" s="1"/>
  <c r="D44" i="25" s="1"/>
  <c r="N30" i="25"/>
  <c r="D30" i="25"/>
  <c r="L25" i="25"/>
  <c r="L24" i="25"/>
  <c r="L23" i="25"/>
  <c r="C22" i="25"/>
  <c r="L21" i="25"/>
  <c r="L20" i="25"/>
  <c r="C19" i="25"/>
  <c r="L18" i="25"/>
  <c r="L17" i="25"/>
  <c r="L15" i="25"/>
  <c r="O12" i="25"/>
  <c r="O11" i="25" s="1"/>
  <c r="C12" i="25"/>
  <c r="L27" i="25" l="1"/>
  <c r="L28" i="25"/>
  <c r="P26" i="25"/>
  <c r="P30" i="25"/>
  <c r="P35" i="25"/>
  <c r="P34" i="25" s="1"/>
  <c r="P33" i="25" s="1"/>
  <c r="P44" i="25" s="1"/>
  <c r="P41" i="25" s="1"/>
  <c r="L13" i="25"/>
  <c r="L14" i="25"/>
  <c r="E30" i="25"/>
  <c r="E43" i="25" s="1"/>
  <c r="E40" i="25" s="1"/>
  <c r="E39" i="25" s="1"/>
  <c r="O26" i="25"/>
  <c r="O10" i="25" s="1"/>
  <c r="O9" i="25" s="1"/>
  <c r="C11" i="25"/>
  <c r="L16" i="25"/>
  <c r="C33" i="25"/>
  <c r="N44" i="25"/>
  <c r="N41" i="25" s="1"/>
  <c r="D42" i="25"/>
  <c r="D41" i="25"/>
  <c r="D39" i="25" s="1"/>
  <c r="P43" i="25"/>
  <c r="N40" i="25"/>
  <c r="C40" i="25"/>
  <c r="C44" i="25" l="1"/>
  <c r="C42" i="25" s="1"/>
  <c r="L22" i="25"/>
  <c r="L12" i="25"/>
  <c r="L26" i="25"/>
  <c r="N39" i="25"/>
  <c r="E42" i="25"/>
  <c r="O30" i="25"/>
  <c r="O43" i="25" s="1"/>
  <c r="O40" i="25" s="1"/>
  <c r="O39" i="25" s="1"/>
  <c r="N42" i="25"/>
  <c r="L19" i="25"/>
  <c r="P42" i="25"/>
  <c r="P40" i="25"/>
  <c r="P39" i="25" s="1"/>
  <c r="C41" i="25" l="1"/>
  <c r="C39" i="25" s="1"/>
  <c r="C46" i="25" s="1"/>
  <c r="O42" i="25"/>
  <c r="L40" i="25"/>
  <c r="L11" i="25"/>
  <c r="L34" i="25" l="1"/>
  <c r="M33" i="25"/>
  <c r="L9" i="25"/>
  <c r="L10" i="25"/>
  <c r="M44" i="25" l="1"/>
  <c r="L33" i="25"/>
  <c r="L44" i="25" l="1"/>
  <c r="M42" i="25"/>
  <c r="L42" i="25" s="1"/>
  <c r="M41" i="25"/>
  <c r="L41" i="25" l="1"/>
  <c r="M39" i="25"/>
  <c r="L39" i="25" s="1"/>
  <c r="H6" i="44" l="1"/>
  <c r="G5" i="44"/>
  <c r="H5" i="44"/>
  <c r="D5" i="44" s="1"/>
  <c r="F5" i="44"/>
  <c r="I6" i="44"/>
  <c r="R6" i="44" s="1"/>
  <c r="D6" i="44"/>
  <c r="I5" i="44"/>
  <c r="R5" i="44" s="1"/>
  <c r="C22" i="17"/>
  <c r="G22" i="17" s="1"/>
  <c r="C21" i="17"/>
  <c r="Q5" i="44" l="1"/>
  <c r="P5" i="44" s="1"/>
  <c r="T5" i="44" s="1"/>
  <c r="C5" i="44"/>
  <c r="Q6" i="44"/>
  <c r="P6" i="44" s="1"/>
  <c r="T6" i="44" s="1"/>
  <c r="C6" i="44"/>
  <c r="E21" i="17"/>
  <c r="G21" i="17" s="1"/>
  <c r="F21" i="17"/>
  <c r="S19" i="37"/>
  <c r="S18" i="37"/>
  <c r="S16" i="37"/>
  <c r="Q19" i="37"/>
  <c r="Q24" i="37" s="1"/>
  <c r="Q18" i="37"/>
  <c r="Q16" i="37"/>
  <c r="Q21" i="37" s="1"/>
  <c r="O19" i="37"/>
  <c r="O18" i="37"/>
  <c r="O16" i="37"/>
  <c r="R18" i="37"/>
  <c r="R19" i="37"/>
  <c r="P19" i="37"/>
  <c r="P18" i="37"/>
  <c r="N19" i="37"/>
  <c r="O23" i="37"/>
  <c r="R16" i="37"/>
  <c r="P16" i="37"/>
  <c r="N16" i="37"/>
  <c r="Q23" i="37" l="1"/>
  <c r="S24" i="37"/>
  <c r="M16" i="37"/>
  <c r="O21" i="37"/>
  <c r="M18" i="37"/>
  <c r="M19" i="37"/>
  <c r="L19" i="37"/>
  <c r="S21" i="37"/>
  <c r="L16" i="37"/>
  <c r="S23" i="37"/>
  <c r="G35" i="8"/>
  <c r="L18" i="37"/>
  <c r="O24" i="37"/>
  <c r="M23" i="37" l="1"/>
  <c r="M12" i="37" s="1"/>
  <c r="M21" i="37"/>
  <c r="M8" i="37" s="1"/>
  <c r="M24" i="37"/>
  <c r="M13" i="37" s="1"/>
  <c r="F35" i="8"/>
  <c r="V12" i="37"/>
  <c r="G69" i="17" l="1"/>
  <c r="G55" i="17"/>
  <c r="G78" i="17"/>
  <c r="G83" i="17"/>
  <c r="F83" i="17"/>
  <c r="G70" i="17"/>
  <c r="G79" i="17"/>
  <c r="G84" i="17"/>
  <c r="F84" i="17"/>
  <c r="F57" i="17" l="1"/>
  <c r="F53" i="17"/>
  <c r="F48" i="17"/>
  <c r="F40" i="17"/>
  <c r="F42" i="17"/>
  <c r="G42" i="17"/>
  <c r="G40" i="17"/>
  <c r="E40" i="17"/>
  <c r="F27" i="17"/>
  <c r="G27" i="17"/>
  <c r="E27" i="17"/>
  <c r="I18" i="17"/>
  <c r="D18" i="17"/>
  <c r="G136" i="42"/>
  <c r="F136" i="42"/>
  <c r="H136" i="42" s="1"/>
  <c r="G135" i="42"/>
  <c r="F135" i="42"/>
  <c r="G133" i="42"/>
  <c r="F133" i="42"/>
  <c r="G132" i="42"/>
  <c r="F132" i="42"/>
  <c r="G131" i="42"/>
  <c r="F131" i="42"/>
  <c r="H131" i="42" s="1"/>
  <c r="G129" i="42"/>
  <c r="F129" i="42"/>
  <c r="G128" i="42"/>
  <c r="G111" i="42"/>
  <c r="F128" i="42"/>
  <c r="G92" i="42"/>
  <c r="F92" i="42"/>
  <c r="F126" i="42" s="1"/>
  <c r="G722" i="42"/>
  <c r="G725" i="42" s="1"/>
  <c r="J725" i="42"/>
  <c r="J722" i="42" s="1"/>
  <c r="J719" i="42" s="1"/>
  <c r="I725" i="42"/>
  <c r="G116" i="42"/>
  <c r="G118" i="42" s="1"/>
  <c r="G724" i="42"/>
  <c r="F724" i="42"/>
  <c r="G708" i="42"/>
  <c r="F708" i="42"/>
  <c r="G124" i="42"/>
  <c r="G121" i="42" s="1"/>
  <c r="F124" i="42"/>
  <c r="F729" i="42" s="1"/>
  <c r="L729" i="42" s="1"/>
  <c r="M729" i="42" s="1"/>
  <c r="F111" i="42"/>
  <c r="F728" i="42" s="1"/>
  <c r="G743" i="42"/>
  <c r="P732" i="42"/>
  <c r="N732" i="42"/>
  <c r="M732" i="42"/>
  <c r="L732" i="42"/>
  <c r="K732" i="42"/>
  <c r="J732" i="42"/>
  <c r="I732" i="42"/>
  <c r="H732" i="42"/>
  <c r="G732" i="42"/>
  <c r="F732" i="42"/>
  <c r="P731" i="42"/>
  <c r="N731" i="42"/>
  <c r="M731" i="42"/>
  <c r="L731" i="42"/>
  <c r="K731" i="42"/>
  <c r="J731" i="42"/>
  <c r="I731" i="42"/>
  <c r="H731" i="42"/>
  <c r="G731" i="42"/>
  <c r="F731" i="42"/>
  <c r="S730" i="42"/>
  <c r="R730" i="42"/>
  <c r="Q730" i="42"/>
  <c r="P730" i="42"/>
  <c r="K730" i="42"/>
  <c r="J730" i="42"/>
  <c r="I730" i="42"/>
  <c r="H730" i="42"/>
  <c r="G730" i="42"/>
  <c r="S729" i="42"/>
  <c r="R729" i="42"/>
  <c r="Q729" i="42"/>
  <c r="P729" i="42"/>
  <c r="K729" i="42"/>
  <c r="J729" i="42"/>
  <c r="I729" i="42"/>
  <c r="H729" i="42"/>
  <c r="G729" i="42"/>
  <c r="S728" i="42"/>
  <c r="R728" i="42"/>
  <c r="Q728" i="42"/>
  <c r="P728" i="42"/>
  <c r="K728" i="42"/>
  <c r="J728" i="42"/>
  <c r="I728" i="42"/>
  <c r="H728" i="42"/>
  <c r="G728" i="42"/>
  <c r="S726" i="42"/>
  <c r="R726" i="42"/>
  <c r="Q726" i="42"/>
  <c r="P726" i="42"/>
  <c r="O726" i="42"/>
  <c r="N726" i="42"/>
  <c r="K726" i="42"/>
  <c r="J726" i="42"/>
  <c r="I726" i="42"/>
  <c r="H726" i="42"/>
  <c r="G726" i="42"/>
  <c r="P725" i="42"/>
  <c r="P724" i="42"/>
  <c r="L724" i="42"/>
  <c r="K724" i="42"/>
  <c r="J724" i="42"/>
  <c r="I724" i="42"/>
  <c r="S722" i="42"/>
  <c r="R722" i="42"/>
  <c r="Q722" i="42"/>
  <c r="P722" i="42"/>
  <c r="O722" i="42"/>
  <c r="N722" i="42"/>
  <c r="P721" i="42"/>
  <c r="M721" i="42"/>
  <c r="L721" i="42"/>
  <c r="K721" i="42"/>
  <c r="H721" i="42"/>
  <c r="S719" i="42"/>
  <c r="R719" i="42"/>
  <c r="Q719" i="42"/>
  <c r="O719" i="42"/>
  <c r="N719" i="42"/>
  <c r="P719" i="42" s="1"/>
  <c r="S709" i="42"/>
  <c r="R709" i="42"/>
  <c r="Q709" i="42"/>
  <c r="P709" i="42"/>
  <c r="O709" i="42"/>
  <c r="N709" i="42"/>
  <c r="P708" i="42"/>
  <c r="L708" i="42"/>
  <c r="K708" i="42"/>
  <c r="P707" i="42"/>
  <c r="I697" i="42"/>
  <c r="K697" i="42" s="1"/>
  <c r="G697" i="42"/>
  <c r="K696" i="42"/>
  <c r="H696" i="42"/>
  <c r="K695" i="42"/>
  <c r="H695" i="42"/>
  <c r="K693" i="42"/>
  <c r="H693" i="42"/>
  <c r="K692" i="42"/>
  <c r="H692" i="42"/>
  <c r="K691" i="42"/>
  <c r="H691" i="42"/>
  <c r="K690" i="42"/>
  <c r="H690" i="42"/>
  <c r="K688" i="42"/>
  <c r="H688" i="42"/>
  <c r="K687" i="42"/>
  <c r="H687" i="42"/>
  <c r="K686" i="42"/>
  <c r="H686" i="42"/>
  <c r="K685" i="42"/>
  <c r="H685" i="42"/>
  <c r="K683" i="42"/>
  <c r="H683" i="42"/>
  <c r="K682" i="42"/>
  <c r="H682" i="42"/>
  <c r="K681" i="42"/>
  <c r="H681" i="42"/>
  <c r="K680" i="42"/>
  <c r="H680" i="42"/>
  <c r="K679" i="42"/>
  <c r="H679" i="42"/>
  <c r="K678" i="42"/>
  <c r="H678" i="42"/>
  <c r="K676" i="42"/>
  <c r="J676" i="42"/>
  <c r="I676" i="42"/>
  <c r="H676" i="42"/>
  <c r="G676" i="42"/>
  <c r="F676" i="42"/>
  <c r="J674" i="42"/>
  <c r="J697" i="42" s="1"/>
  <c r="I674" i="42"/>
  <c r="K674" i="42" s="1"/>
  <c r="G674" i="42"/>
  <c r="F674" i="42"/>
  <c r="F697" i="42" s="1"/>
  <c r="H697" i="42" s="1"/>
  <c r="K673" i="42"/>
  <c r="H673" i="42"/>
  <c r="K672" i="42"/>
  <c r="H672" i="42"/>
  <c r="K671" i="42"/>
  <c r="H671" i="42"/>
  <c r="K670" i="42"/>
  <c r="H670" i="42"/>
  <c r="K669" i="42"/>
  <c r="H669" i="42"/>
  <c r="K668" i="42"/>
  <c r="H668" i="42"/>
  <c r="K666" i="42"/>
  <c r="H666" i="42"/>
  <c r="K665" i="42"/>
  <c r="H665" i="42"/>
  <c r="K664" i="42"/>
  <c r="H664" i="42"/>
  <c r="K663" i="42"/>
  <c r="H663" i="42"/>
  <c r="K662" i="42"/>
  <c r="H662" i="42"/>
  <c r="K660" i="42"/>
  <c r="H660" i="42"/>
  <c r="K659" i="42"/>
  <c r="H659" i="42"/>
  <c r="K658" i="42"/>
  <c r="H658" i="42"/>
  <c r="K657" i="42"/>
  <c r="H657" i="42"/>
  <c r="K655" i="42"/>
  <c r="H655" i="42"/>
  <c r="K654" i="42"/>
  <c r="H654" i="42"/>
  <c r="K653" i="42"/>
  <c r="H653" i="42"/>
  <c r="K651" i="42"/>
  <c r="H651" i="42"/>
  <c r="W641" i="42"/>
  <c r="T641" i="42"/>
  <c r="N641" i="42"/>
  <c r="K641" i="42"/>
  <c r="H641" i="42"/>
  <c r="W639" i="42"/>
  <c r="T639" i="42"/>
  <c r="Q639" i="42"/>
  <c r="N639" i="42"/>
  <c r="K639" i="42"/>
  <c r="H639" i="42"/>
  <c r="W636" i="42"/>
  <c r="T636" i="42"/>
  <c r="N636" i="42"/>
  <c r="K636" i="42"/>
  <c r="H636" i="42"/>
  <c r="W635" i="42"/>
  <c r="T635" i="42"/>
  <c r="N635" i="42"/>
  <c r="K635" i="42"/>
  <c r="H635" i="42"/>
  <c r="W633" i="42"/>
  <c r="V633" i="42"/>
  <c r="U633" i="42"/>
  <c r="T633" i="42"/>
  <c r="S633" i="42"/>
  <c r="R633" i="42"/>
  <c r="Q633" i="42"/>
  <c r="P633" i="42"/>
  <c r="O633" i="42"/>
  <c r="N633" i="42"/>
  <c r="M633" i="42"/>
  <c r="L633" i="42"/>
  <c r="K633" i="42"/>
  <c r="H633" i="42"/>
  <c r="W632" i="42"/>
  <c r="T632" i="42"/>
  <c r="N632" i="42"/>
  <c r="K632" i="42"/>
  <c r="H632" i="42"/>
  <c r="W631" i="42"/>
  <c r="T631" i="42"/>
  <c r="N631" i="42"/>
  <c r="K631" i="42"/>
  <c r="H631" i="42"/>
  <c r="W629" i="42"/>
  <c r="V629" i="42"/>
  <c r="U629" i="42"/>
  <c r="T629" i="42"/>
  <c r="S629" i="42"/>
  <c r="R629" i="42"/>
  <c r="Q629" i="42"/>
  <c r="P629" i="42"/>
  <c r="O629" i="42"/>
  <c r="N629" i="42"/>
  <c r="M629" i="42"/>
  <c r="L629" i="42"/>
  <c r="K629" i="42"/>
  <c r="H629" i="42"/>
  <c r="W628" i="42"/>
  <c r="V628" i="42"/>
  <c r="U628" i="42"/>
  <c r="T628" i="42"/>
  <c r="S628" i="42"/>
  <c r="R628" i="42"/>
  <c r="Q628" i="42"/>
  <c r="P628" i="42"/>
  <c r="O628" i="42"/>
  <c r="N628" i="42"/>
  <c r="M628" i="42"/>
  <c r="L628" i="42"/>
  <c r="K628" i="42"/>
  <c r="H628" i="42"/>
  <c r="W627" i="42"/>
  <c r="V627" i="42"/>
  <c r="U627" i="42"/>
  <c r="T627" i="42"/>
  <c r="S627" i="42"/>
  <c r="R627" i="42"/>
  <c r="Q627" i="42"/>
  <c r="P627" i="42"/>
  <c r="O627" i="42"/>
  <c r="N627" i="42"/>
  <c r="M627" i="42"/>
  <c r="L627" i="42"/>
  <c r="K627" i="42"/>
  <c r="H627" i="42"/>
  <c r="W626" i="42"/>
  <c r="V626" i="42"/>
  <c r="U626" i="42"/>
  <c r="T626" i="42"/>
  <c r="S626" i="42"/>
  <c r="R626" i="42"/>
  <c r="Q626" i="42"/>
  <c r="P626" i="42"/>
  <c r="O626" i="42"/>
  <c r="N626" i="42"/>
  <c r="M626" i="42"/>
  <c r="L626" i="42"/>
  <c r="K626" i="42"/>
  <c r="H626" i="42"/>
  <c r="W625" i="42"/>
  <c r="V625" i="42"/>
  <c r="U625" i="42"/>
  <c r="T625" i="42"/>
  <c r="S625" i="42"/>
  <c r="R625" i="42"/>
  <c r="Q625" i="42"/>
  <c r="P625" i="42"/>
  <c r="O625" i="42"/>
  <c r="N625" i="42"/>
  <c r="M625" i="42"/>
  <c r="L625" i="42"/>
  <c r="K625" i="42"/>
  <c r="H625" i="42"/>
  <c r="W624" i="42"/>
  <c r="V624" i="42"/>
  <c r="U624" i="42"/>
  <c r="T624" i="42"/>
  <c r="S624" i="42"/>
  <c r="R624" i="42"/>
  <c r="Q624" i="42"/>
  <c r="P624" i="42"/>
  <c r="O624" i="42"/>
  <c r="N624" i="42"/>
  <c r="M624" i="42"/>
  <c r="L624" i="42"/>
  <c r="K624" i="42"/>
  <c r="H624" i="42"/>
  <c r="W623" i="42"/>
  <c r="V623" i="42"/>
  <c r="U623" i="42"/>
  <c r="T623" i="42"/>
  <c r="S623" i="42"/>
  <c r="R623" i="42"/>
  <c r="Q623" i="42"/>
  <c r="P623" i="42"/>
  <c r="O623" i="42"/>
  <c r="N623" i="42"/>
  <c r="M623" i="42"/>
  <c r="L623" i="42"/>
  <c r="K623" i="42"/>
  <c r="H623" i="42"/>
  <c r="W622" i="42"/>
  <c r="V622" i="42"/>
  <c r="U622" i="42"/>
  <c r="T622" i="42"/>
  <c r="S622" i="42"/>
  <c r="R622" i="42"/>
  <c r="Q622" i="42"/>
  <c r="P622" i="42"/>
  <c r="O622" i="42"/>
  <c r="N622" i="42"/>
  <c r="M622" i="42"/>
  <c r="L622" i="42"/>
  <c r="K622" i="42"/>
  <c r="H622" i="42"/>
  <c r="W621" i="42"/>
  <c r="V621" i="42"/>
  <c r="U621" i="42"/>
  <c r="T621" i="42"/>
  <c r="S621" i="42"/>
  <c r="R621" i="42"/>
  <c r="Q621" i="42"/>
  <c r="P621" i="42"/>
  <c r="O621" i="42"/>
  <c r="N621" i="42"/>
  <c r="M621" i="42"/>
  <c r="L621" i="42"/>
  <c r="K621" i="42"/>
  <c r="H621" i="42"/>
  <c r="W620" i="42"/>
  <c r="V620" i="42"/>
  <c r="U620" i="42"/>
  <c r="T620" i="42"/>
  <c r="S620" i="42"/>
  <c r="R620" i="42"/>
  <c r="Q620" i="42"/>
  <c r="P620" i="42"/>
  <c r="O620" i="42"/>
  <c r="N620" i="42"/>
  <c r="M620" i="42"/>
  <c r="L620" i="42"/>
  <c r="K620" i="42"/>
  <c r="H620" i="42"/>
  <c r="W619" i="42"/>
  <c r="V619" i="42"/>
  <c r="U619" i="42"/>
  <c r="T619" i="42"/>
  <c r="S619" i="42"/>
  <c r="R619" i="42"/>
  <c r="Q619" i="42"/>
  <c r="P619" i="42"/>
  <c r="O619" i="42"/>
  <c r="N619" i="42"/>
  <c r="M619" i="42"/>
  <c r="L619" i="42"/>
  <c r="K619" i="42"/>
  <c r="H619" i="42"/>
  <c r="W618" i="42"/>
  <c r="V618" i="42"/>
  <c r="U618" i="42"/>
  <c r="T618" i="42"/>
  <c r="S618" i="42"/>
  <c r="R618" i="42"/>
  <c r="Q618" i="42"/>
  <c r="P618" i="42"/>
  <c r="O618" i="42"/>
  <c r="N618" i="42"/>
  <c r="M618" i="42"/>
  <c r="L618" i="42"/>
  <c r="K618" i="42"/>
  <c r="H618" i="42"/>
  <c r="W617" i="42"/>
  <c r="V617" i="42"/>
  <c r="U617" i="42"/>
  <c r="T617" i="42"/>
  <c r="S617" i="42"/>
  <c r="R617" i="42"/>
  <c r="Q617" i="42"/>
  <c r="P617" i="42"/>
  <c r="O617" i="42"/>
  <c r="N617" i="42"/>
  <c r="M617" i="42"/>
  <c r="L617" i="42"/>
  <c r="K617" i="42"/>
  <c r="H617" i="42"/>
  <c r="W616" i="42"/>
  <c r="V616" i="42"/>
  <c r="U616" i="42"/>
  <c r="T616" i="42"/>
  <c r="S616" i="42"/>
  <c r="R616" i="42"/>
  <c r="Q616" i="42"/>
  <c r="P616" i="42"/>
  <c r="O616" i="42"/>
  <c r="N616" i="42"/>
  <c r="M616" i="42"/>
  <c r="L616" i="42"/>
  <c r="K616" i="42"/>
  <c r="H616" i="42"/>
  <c r="W615" i="42"/>
  <c r="V615" i="42"/>
  <c r="U615" i="42"/>
  <c r="T615" i="42"/>
  <c r="S615" i="42"/>
  <c r="R615" i="42"/>
  <c r="Q615" i="42"/>
  <c r="P615" i="42"/>
  <c r="O615" i="42"/>
  <c r="N615" i="42"/>
  <c r="M615" i="42"/>
  <c r="L615" i="42"/>
  <c r="K615" i="42"/>
  <c r="H615" i="42"/>
  <c r="W614" i="42"/>
  <c r="V614" i="42"/>
  <c r="U614" i="42"/>
  <c r="T614" i="42"/>
  <c r="S614" i="42"/>
  <c r="R614" i="42"/>
  <c r="Q614" i="42"/>
  <c r="P614" i="42"/>
  <c r="O614" i="42"/>
  <c r="N614" i="42"/>
  <c r="M614" i="42"/>
  <c r="L614" i="42"/>
  <c r="K614" i="42"/>
  <c r="H614" i="42"/>
  <c r="W613" i="42"/>
  <c r="V613" i="42"/>
  <c r="U613" i="42"/>
  <c r="T613" i="42"/>
  <c r="S613" i="42"/>
  <c r="R613" i="42"/>
  <c r="Q613" i="42"/>
  <c r="P613" i="42"/>
  <c r="O613" i="42"/>
  <c r="N613" i="42"/>
  <c r="M613" i="42"/>
  <c r="L613" i="42"/>
  <c r="K613" i="42"/>
  <c r="H613" i="42"/>
  <c r="W612" i="42"/>
  <c r="V612" i="42"/>
  <c r="U612" i="42"/>
  <c r="T612" i="42"/>
  <c r="S612" i="42"/>
  <c r="R612" i="42"/>
  <c r="Q612" i="42"/>
  <c r="P612" i="42"/>
  <c r="O612" i="42"/>
  <c r="N612" i="42"/>
  <c r="M612" i="42"/>
  <c r="L612" i="42"/>
  <c r="K612" i="42"/>
  <c r="H612" i="42"/>
  <c r="W611" i="42"/>
  <c r="V611" i="42"/>
  <c r="U611" i="42"/>
  <c r="T611" i="42"/>
  <c r="S611" i="42"/>
  <c r="R611" i="42"/>
  <c r="Q611" i="42"/>
  <c r="P611" i="42"/>
  <c r="O611" i="42"/>
  <c r="N611" i="42"/>
  <c r="M611" i="42"/>
  <c r="L611" i="42"/>
  <c r="K611" i="42"/>
  <c r="H611" i="42"/>
  <c r="W610" i="42"/>
  <c r="V610" i="42"/>
  <c r="U610" i="42"/>
  <c r="T610" i="42"/>
  <c r="S610" i="42"/>
  <c r="R610" i="42"/>
  <c r="Q610" i="42"/>
  <c r="P610" i="42"/>
  <c r="O610" i="42"/>
  <c r="N610" i="42"/>
  <c r="M610" i="42"/>
  <c r="L610" i="42"/>
  <c r="K610" i="42"/>
  <c r="H610" i="42"/>
  <c r="W609" i="42"/>
  <c r="V609" i="42"/>
  <c r="U609" i="42"/>
  <c r="T609" i="42"/>
  <c r="S609" i="42"/>
  <c r="R609" i="42"/>
  <c r="Q609" i="42"/>
  <c r="P609" i="42"/>
  <c r="O609" i="42"/>
  <c r="N609" i="42"/>
  <c r="M609" i="42"/>
  <c r="L609" i="42"/>
  <c r="K609" i="42"/>
  <c r="H609" i="42"/>
  <c r="W608" i="42"/>
  <c r="V608" i="42"/>
  <c r="U608" i="42"/>
  <c r="T608" i="42"/>
  <c r="S608" i="42"/>
  <c r="R608" i="42"/>
  <c r="Q608" i="42"/>
  <c r="P608" i="42"/>
  <c r="O608" i="42"/>
  <c r="N608" i="42"/>
  <c r="M608" i="42"/>
  <c r="L608" i="42"/>
  <c r="K608" i="42"/>
  <c r="H608" i="42"/>
  <c r="W607" i="42"/>
  <c r="V607" i="42"/>
  <c r="U607" i="42"/>
  <c r="T607" i="42"/>
  <c r="S607" i="42"/>
  <c r="R607" i="42"/>
  <c r="Q607" i="42"/>
  <c r="P607" i="42"/>
  <c r="O607" i="42"/>
  <c r="N607" i="42"/>
  <c r="M607" i="42"/>
  <c r="L607" i="42"/>
  <c r="K607" i="42"/>
  <c r="H607" i="42"/>
  <c r="W606" i="42"/>
  <c r="V606" i="42"/>
  <c r="U606" i="42"/>
  <c r="T606" i="42"/>
  <c r="S606" i="42"/>
  <c r="R606" i="42"/>
  <c r="Q606" i="42"/>
  <c r="P606" i="42"/>
  <c r="O606" i="42"/>
  <c r="N606" i="42"/>
  <c r="M606" i="42"/>
  <c r="L606" i="42"/>
  <c r="K606" i="42"/>
  <c r="H606" i="42"/>
  <c r="W605" i="42"/>
  <c r="V605" i="42"/>
  <c r="U605" i="42"/>
  <c r="T605" i="42"/>
  <c r="S605" i="42"/>
  <c r="R605" i="42"/>
  <c r="Q605" i="42"/>
  <c r="P605" i="42"/>
  <c r="O605" i="42"/>
  <c r="N605" i="42"/>
  <c r="M605" i="42"/>
  <c r="L605" i="42"/>
  <c r="K605" i="42"/>
  <c r="H605" i="42"/>
  <c r="W604" i="42"/>
  <c r="V604" i="42"/>
  <c r="U604" i="42"/>
  <c r="T604" i="42"/>
  <c r="S604" i="42"/>
  <c r="R604" i="42"/>
  <c r="Q604" i="42"/>
  <c r="P604" i="42"/>
  <c r="O604" i="42"/>
  <c r="N604" i="42"/>
  <c r="M604" i="42"/>
  <c r="L604" i="42"/>
  <c r="K604" i="42"/>
  <c r="H604" i="42"/>
  <c r="W603" i="42"/>
  <c r="V603" i="42"/>
  <c r="U603" i="42"/>
  <c r="T603" i="42"/>
  <c r="S603" i="42"/>
  <c r="R603" i="42"/>
  <c r="Q603" i="42"/>
  <c r="P603" i="42"/>
  <c r="O603" i="42"/>
  <c r="N603" i="42"/>
  <c r="M603" i="42"/>
  <c r="L603" i="42"/>
  <c r="K603" i="42"/>
  <c r="H603" i="42"/>
  <c r="W602" i="42"/>
  <c r="V602" i="42"/>
  <c r="U602" i="42"/>
  <c r="T602" i="42"/>
  <c r="S602" i="42"/>
  <c r="R602" i="42"/>
  <c r="Q602" i="42"/>
  <c r="P602" i="42"/>
  <c r="O602" i="42"/>
  <c r="N602" i="42"/>
  <c r="M602" i="42"/>
  <c r="L602" i="42"/>
  <c r="K602" i="42"/>
  <c r="H602" i="42"/>
  <c r="W601" i="42"/>
  <c r="V601" i="42"/>
  <c r="U601" i="42"/>
  <c r="T601" i="42"/>
  <c r="S601" i="42"/>
  <c r="R601" i="42"/>
  <c r="Q601" i="42"/>
  <c r="P601" i="42"/>
  <c r="O601" i="42"/>
  <c r="N601" i="42"/>
  <c r="M601" i="42"/>
  <c r="L601" i="42"/>
  <c r="K601" i="42"/>
  <c r="H601" i="42"/>
  <c r="W600" i="42"/>
  <c r="V600" i="42"/>
  <c r="U600" i="42"/>
  <c r="T600" i="42"/>
  <c r="S600" i="42"/>
  <c r="R600" i="42"/>
  <c r="Q600" i="42"/>
  <c r="P600" i="42"/>
  <c r="O600" i="42"/>
  <c r="N600" i="42"/>
  <c r="M600" i="42"/>
  <c r="L600" i="42"/>
  <c r="K600" i="42"/>
  <c r="H600" i="42"/>
  <c r="W599" i="42"/>
  <c r="V599" i="42"/>
  <c r="U599" i="42"/>
  <c r="T599" i="42"/>
  <c r="S599" i="42"/>
  <c r="R599" i="42"/>
  <c r="Q599" i="42"/>
  <c r="P599" i="42"/>
  <c r="O599" i="42"/>
  <c r="N599" i="42"/>
  <c r="M599" i="42"/>
  <c r="L599" i="42"/>
  <c r="K599" i="42"/>
  <c r="H599" i="42"/>
  <c r="W598" i="42"/>
  <c r="V598" i="42"/>
  <c r="U598" i="42"/>
  <c r="T598" i="42"/>
  <c r="S598" i="42"/>
  <c r="R598" i="42"/>
  <c r="Q598" i="42"/>
  <c r="P598" i="42"/>
  <c r="O598" i="42"/>
  <c r="N598" i="42"/>
  <c r="M598" i="42"/>
  <c r="L598" i="42"/>
  <c r="K598" i="42"/>
  <c r="H598" i="42"/>
  <c r="W597" i="42"/>
  <c r="V597" i="42"/>
  <c r="U597" i="42"/>
  <c r="T597" i="42"/>
  <c r="S597" i="42"/>
  <c r="R597" i="42"/>
  <c r="Q597" i="42"/>
  <c r="P597" i="42"/>
  <c r="O597" i="42"/>
  <c r="N597" i="42"/>
  <c r="M597" i="42"/>
  <c r="L597" i="42"/>
  <c r="K597" i="42"/>
  <c r="H597" i="42"/>
  <c r="W596" i="42"/>
  <c r="V596" i="42"/>
  <c r="U596" i="42"/>
  <c r="T596" i="42"/>
  <c r="S596" i="42"/>
  <c r="R596" i="42"/>
  <c r="Q596" i="42"/>
  <c r="P596" i="42"/>
  <c r="O596" i="42"/>
  <c r="N596" i="42"/>
  <c r="M596" i="42"/>
  <c r="L596" i="42"/>
  <c r="K596" i="42"/>
  <c r="H596" i="42"/>
  <c r="W595" i="42"/>
  <c r="V595" i="42"/>
  <c r="U595" i="42"/>
  <c r="T595" i="42"/>
  <c r="S595" i="42"/>
  <c r="R595" i="42"/>
  <c r="Q595" i="42"/>
  <c r="P595" i="42"/>
  <c r="O595" i="42"/>
  <c r="N595" i="42"/>
  <c r="M595" i="42"/>
  <c r="L595" i="42"/>
  <c r="K595" i="42"/>
  <c r="H595" i="42"/>
  <c r="W594" i="42"/>
  <c r="V594" i="42"/>
  <c r="U594" i="42"/>
  <c r="T594" i="42"/>
  <c r="S594" i="42"/>
  <c r="R594" i="42"/>
  <c r="Q594" i="42"/>
  <c r="P594" i="42"/>
  <c r="O594" i="42"/>
  <c r="N594" i="42"/>
  <c r="M594" i="42"/>
  <c r="L594" i="42"/>
  <c r="K594" i="42"/>
  <c r="H594" i="42"/>
  <c r="W593" i="42"/>
  <c r="V593" i="42"/>
  <c r="U593" i="42"/>
  <c r="T593" i="42"/>
  <c r="S593" i="42"/>
  <c r="R593" i="42"/>
  <c r="Q593" i="42"/>
  <c r="P593" i="42"/>
  <c r="O593" i="42"/>
  <c r="N593" i="42"/>
  <c r="M593" i="42"/>
  <c r="L593" i="42"/>
  <c r="K593" i="42"/>
  <c r="H593" i="42"/>
  <c r="W592" i="42"/>
  <c r="V592" i="42"/>
  <c r="U592" i="42"/>
  <c r="T592" i="42"/>
  <c r="S592" i="42"/>
  <c r="R592" i="42"/>
  <c r="Q592" i="42"/>
  <c r="P592" i="42"/>
  <c r="O592" i="42"/>
  <c r="N592" i="42"/>
  <c r="M592" i="42"/>
  <c r="L592" i="42"/>
  <c r="K592" i="42"/>
  <c r="H592" i="42"/>
  <c r="W591" i="42"/>
  <c r="V591" i="42"/>
  <c r="U591" i="42"/>
  <c r="T591" i="42"/>
  <c r="S591" i="42"/>
  <c r="R591" i="42"/>
  <c r="Q591" i="42"/>
  <c r="P591" i="42"/>
  <c r="O591" i="42"/>
  <c r="N591" i="42"/>
  <c r="M591" i="42"/>
  <c r="L591" i="42"/>
  <c r="K591" i="42"/>
  <c r="H591" i="42"/>
  <c r="W590" i="42"/>
  <c r="V590" i="42"/>
  <c r="U590" i="42"/>
  <c r="T590" i="42"/>
  <c r="S590" i="42"/>
  <c r="R590" i="42"/>
  <c r="Q590" i="42"/>
  <c r="P590" i="42"/>
  <c r="O590" i="42"/>
  <c r="N590" i="42"/>
  <c r="M590" i="42"/>
  <c r="L590" i="42"/>
  <c r="K590" i="42"/>
  <c r="H590" i="42"/>
  <c r="W589" i="42"/>
  <c r="V589" i="42"/>
  <c r="U589" i="42"/>
  <c r="T589" i="42"/>
  <c r="S589" i="42"/>
  <c r="R589" i="42"/>
  <c r="Q589" i="42"/>
  <c r="P589" i="42"/>
  <c r="O589" i="42"/>
  <c r="N589" i="42"/>
  <c r="M589" i="42"/>
  <c r="L589" i="42"/>
  <c r="K589" i="42"/>
  <c r="H589" i="42"/>
  <c r="W588" i="42"/>
  <c r="V588" i="42"/>
  <c r="U588" i="42"/>
  <c r="T588" i="42"/>
  <c r="S588" i="42"/>
  <c r="R588" i="42"/>
  <c r="Q588" i="42"/>
  <c r="P588" i="42"/>
  <c r="O588" i="42"/>
  <c r="N588" i="42"/>
  <c r="M588" i="42"/>
  <c r="L588" i="42"/>
  <c r="K588" i="42"/>
  <c r="H588" i="42"/>
  <c r="W587" i="42"/>
  <c r="V587" i="42"/>
  <c r="U587" i="42"/>
  <c r="T587" i="42"/>
  <c r="S587" i="42"/>
  <c r="R587" i="42"/>
  <c r="Q587" i="42"/>
  <c r="P587" i="42"/>
  <c r="O587" i="42"/>
  <c r="N587" i="42"/>
  <c r="M587" i="42"/>
  <c r="L587" i="42"/>
  <c r="K587" i="42"/>
  <c r="H587" i="42"/>
  <c r="W586" i="42"/>
  <c r="V586" i="42"/>
  <c r="U586" i="42"/>
  <c r="T586" i="42"/>
  <c r="S586" i="42"/>
  <c r="R586" i="42"/>
  <c r="Q586" i="42"/>
  <c r="P586" i="42"/>
  <c r="O586" i="42"/>
  <c r="N586" i="42"/>
  <c r="M586" i="42"/>
  <c r="L586" i="42"/>
  <c r="K586" i="42"/>
  <c r="H586" i="42"/>
  <c r="W585" i="42"/>
  <c r="V585" i="42"/>
  <c r="U585" i="42"/>
  <c r="T585" i="42"/>
  <c r="S585" i="42"/>
  <c r="R585" i="42"/>
  <c r="Q585" i="42"/>
  <c r="P585" i="42"/>
  <c r="O585" i="42"/>
  <c r="N585" i="42"/>
  <c r="M585" i="42"/>
  <c r="L585" i="42"/>
  <c r="K585" i="42"/>
  <c r="H585" i="42"/>
  <c r="W584" i="42"/>
  <c r="V584" i="42"/>
  <c r="U584" i="42"/>
  <c r="T584" i="42"/>
  <c r="S584" i="42"/>
  <c r="R584" i="42"/>
  <c r="Q584" i="42"/>
  <c r="P584" i="42"/>
  <c r="O584" i="42"/>
  <c r="N584" i="42"/>
  <c r="M584" i="42"/>
  <c r="L584" i="42"/>
  <c r="K584" i="42"/>
  <c r="H584" i="42"/>
  <c r="W583" i="42"/>
  <c r="V583" i="42"/>
  <c r="U583" i="42"/>
  <c r="T583" i="42"/>
  <c r="S583" i="42"/>
  <c r="R583" i="42"/>
  <c r="Q583" i="42"/>
  <c r="P583" i="42"/>
  <c r="O583" i="42"/>
  <c r="N583" i="42"/>
  <c r="M583" i="42"/>
  <c r="L583" i="42"/>
  <c r="K583" i="42"/>
  <c r="H583" i="42"/>
  <c r="W582" i="42"/>
  <c r="V582" i="42"/>
  <c r="U582" i="42"/>
  <c r="T582" i="42"/>
  <c r="S582" i="42"/>
  <c r="R582" i="42"/>
  <c r="Q582" i="42"/>
  <c r="P582" i="42"/>
  <c r="O582" i="42"/>
  <c r="N582" i="42"/>
  <c r="M582" i="42"/>
  <c r="L582" i="42"/>
  <c r="K582" i="42"/>
  <c r="H582" i="42"/>
  <c r="W581" i="42"/>
  <c r="V581" i="42"/>
  <c r="U581" i="42"/>
  <c r="T581" i="42"/>
  <c r="S581" i="42"/>
  <c r="R581" i="42"/>
  <c r="Q581" i="42"/>
  <c r="P581" i="42"/>
  <c r="O581" i="42"/>
  <c r="N581" i="42"/>
  <c r="M581" i="42"/>
  <c r="L581" i="42"/>
  <c r="K581" i="42"/>
  <c r="H581" i="42"/>
  <c r="W580" i="42"/>
  <c r="V580" i="42"/>
  <c r="U580" i="42"/>
  <c r="T580" i="42"/>
  <c r="S580" i="42"/>
  <c r="R580" i="42"/>
  <c r="Q580" i="42"/>
  <c r="P580" i="42"/>
  <c r="O580" i="42"/>
  <c r="N580" i="42"/>
  <c r="M580" i="42"/>
  <c r="L580" i="42"/>
  <c r="K580" i="42"/>
  <c r="H580" i="42"/>
  <c r="W579" i="42"/>
  <c r="V579" i="42"/>
  <c r="U579" i="42"/>
  <c r="T579" i="42"/>
  <c r="S579" i="42"/>
  <c r="R579" i="42"/>
  <c r="Q579" i="42"/>
  <c r="P579" i="42"/>
  <c r="O579" i="42"/>
  <c r="N579" i="42"/>
  <c r="M579" i="42"/>
  <c r="L579" i="42"/>
  <c r="K579" i="42"/>
  <c r="H579" i="42"/>
  <c r="W578" i="42"/>
  <c r="V578" i="42"/>
  <c r="U578" i="42"/>
  <c r="T578" i="42"/>
  <c r="S578" i="42"/>
  <c r="R578" i="42"/>
  <c r="Q578" i="42"/>
  <c r="P578" i="42"/>
  <c r="O578" i="42"/>
  <c r="N578" i="42"/>
  <c r="M578" i="42"/>
  <c r="L578" i="42"/>
  <c r="K578" i="42"/>
  <c r="H578" i="42"/>
  <c r="W577" i="42"/>
  <c r="V577" i="42"/>
  <c r="U577" i="42"/>
  <c r="T577" i="42"/>
  <c r="S577" i="42"/>
  <c r="R577" i="42"/>
  <c r="Q577" i="42"/>
  <c r="P577" i="42"/>
  <c r="O577" i="42"/>
  <c r="N577" i="42"/>
  <c r="M577" i="42"/>
  <c r="L577" i="42"/>
  <c r="K577" i="42"/>
  <c r="H577" i="42"/>
  <c r="W576" i="42"/>
  <c r="V576" i="42"/>
  <c r="U576" i="42"/>
  <c r="T576" i="42"/>
  <c r="S576" i="42"/>
  <c r="R576" i="42"/>
  <c r="Q576" i="42"/>
  <c r="P576" i="42"/>
  <c r="O576" i="42"/>
  <c r="N576" i="42"/>
  <c r="M576" i="42"/>
  <c r="L576" i="42"/>
  <c r="K576" i="42"/>
  <c r="H576" i="42"/>
  <c r="W575" i="42"/>
  <c r="V575" i="42"/>
  <c r="U575" i="42"/>
  <c r="T575" i="42"/>
  <c r="S575" i="42"/>
  <c r="R575" i="42"/>
  <c r="Q575" i="42"/>
  <c r="P575" i="42"/>
  <c r="O575" i="42"/>
  <c r="N575" i="42"/>
  <c r="M575" i="42"/>
  <c r="L575" i="42"/>
  <c r="K575" i="42"/>
  <c r="H575" i="42"/>
  <c r="W574" i="42"/>
  <c r="V574" i="42"/>
  <c r="U574" i="42"/>
  <c r="T574" i="42"/>
  <c r="S574" i="42"/>
  <c r="R574" i="42"/>
  <c r="Q574" i="42"/>
  <c r="P574" i="42"/>
  <c r="O574" i="42"/>
  <c r="N574" i="42"/>
  <c r="M574" i="42"/>
  <c r="L574" i="42"/>
  <c r="K574" i="42"/>
  <c r="H574" i="42"/>
  <c r="W573" i="42"/>
  <c r="V573" i="42"/>
  <c r="U573" i="42"/>
  <c r="T573" i="42"/>
  <c r="S573" i="42"/>
  <c r="R573" i="42"/>
  <c r="Q573" i="42"/>
  <c r="P573" i="42"/>
  <c r="O573" i="42"/>
  <c r="N573" i="42"/>
  <c r="M573" i="42"/>
  <c r="L573" i="42"/>
  <c r="K573" i="42"/>
  <c r="H573" i="42"/>
  <c r="W572" i="42"/>
  <c r="V572" i="42"/>
  <c r="U572" i="42"/>
  <c r="T572" i="42"/>
  <c r="S572" i="42"/>
  <c r="R572" i="42"/>
  <c r="Q572" i="42"/>
  <c r="P572" i="42"/>
  <c r="O572" i="42"/>
  <c r="N572" i="42"/>
  <c r="M572" i="42"/>
  <c r="L572" i="42"/>
  <c r="K572" i="42"/>
  <c r="H572" i="42"/>
  <c r="W571" i="42"/>
  <c r="V571" i="42"/>
  <c r="U571" i="42"/>
  <c r="T571" i="42"/>
  <c r="S571" i="42"/>
  <c r="R571" i="42"/>
  <c r="Q571" i="42"/>
  <c r="P571" i="42"/>
  <c r="O571" i="42"/>
  <c r="N571" i="42"/>
  <c r="M571" i="42"/>
  <c r="L571" i="42"/>
  <c r="K571" i="42"/>
  <c r="H571" i="42"/>
  <c r="W570" i="42"/>
  <c r="V570" i="42"/>
  <c r="U570" i="42"/>
  <c r="T570" i="42"/>
  <c r="S570" i="42"/>
  <c r="R570" i="42"/>
  <c r="Q570" i="42"/>
  <c r="P570" i="42"/>
  <c r="O570" i="42"/>
  <c r="N570" i="42"/>
  <c r="M570" i="42"/>
  <c r="L570" i="42"/>
  <c r="K570" i="42"/>
  <c r="H570" i="42"/>
  <c r="W569" i="42"/>
  <c r="V569" i="42"/>
  <c r="U569" i="42"/>
  <c r="T569" i="42"/>
  <c r="S569" i="42"/>
  <c r="R569" i="42"/>
  <c r="Q569" i="42"/>
  <c r="P569" i="42"/>
  <c r="O569" i="42"/>
  <c r="N569" i="42"/>
  <c r="M569" i="42"/>
  <c r="L569" i="42"/>
  <c r="K569" i="42"/>
  <c r="H569" i="42"/>
  <c r="W568" i="42"/>
  <c r="V568" i="42"/>
  <c r="U568" i="42"/>
  <c r="T568" i="42"/>
  <c r="S568" i="42"/>
  <c r="R568" i="42"/>
  <c r="Q568" i="42"/>
  <c r="P568" i="42"/>
  <c r="O568" i="42"/>
  <c r="N568" i="42"/>
  <c r="M568" i="42"/>
  <c r="L568" i="42"/>
  <c r="K568" i="42"/>
  <c r="H568" i="42"/>
  <c r="W567" i="42"/>
  <c r="V567" i="42"/>
  <c r="U567" i="42"/>
  <c r="T567" i="42"/>
  <c r="S567" i="42"/>
  <c r="R567" i="42"/>
  <c r="Q567" i="42"/>
  <c r="P567" i="42"/>
  <c r="O567" i="42"/>
  <c r="N567" i="42"/>
  <c r="M567" i="42"/>
  <c r="L567" i="42"/>
  <c r="K567" i="42"/>
  <c r="H567" i="42"/>
  <c r="W566" i="42"/>
  <c r="V566" i="42"/>
  <c r="U566" i="42"/>
  <c r="T566" i="42"/>
  <c r="S566" i="42"/>
  <c r="R566" i="42"/>
  <c r="Q566" i="42"/>
  <c r="P566" i="42"/>
  <c r="O566" i="42"/>
  <c r="N566" i="42"/>
  <c r="M566" i="42"/>
  <c r="L566" i="42"/>
  <c r="K566" i="42"/>
  <c r="H566" i="42"/>
  <c r="W565" i="42"/>
  <c r="V565" i="42"/>
  <c r="U565" i="42"/>
  <c r="T565" i="42"/>
  <c r="S565" i="42"/>
  <c r="R565" i="42"/>
  <c r="Q565" i="42"/>
  <c r="P565" i="42"/>
  <c r="O565" i="42"/>
  <c r="N565" i="42"/>
  <c r="M565" i="42"/>
  <c r="L565" i="42"/>
  <c r="K565" i="42"/>
  <c r="H565" i="42"/>
  <c r="W564" i="42"/>
  <c r="V564" i="42"/>
  <c r="U564" i="42"/>
  <c r="T564" i="42"/>
  <c r="S564" i="42"/>
  <c r="R564" i="42"/>
  <c r="Q564" i="42"/>
  <c r="P564" i="42"/>
  <c r="O564" i="42"/>
  <c r="N564" i="42"/>
  <c r="M564" i="42"/>
  <c r="L564" i="42"/>
  <c r="K564" i="42"/>
  <c r="H564" i="42"/>
  <c r="W563" i="42"/>
  <c r="V563" i="42"/>
  <c r="U563" i="42"/>
  <c r="T563" i="42"/>
  <c r="S563" i="42"/>
  <c r="R563" i="42"/>
  <c r="Q563" i="42"/>
  <c r="P563" i="42"/>
  <c r="O563" i="42"/>
  <c r="N563" i="42"/>
  <c r="M563" i="42"/>
  <c r="L563" i="42"/>
  <c r="K563" i="42"/>
  <c r="H563" i="42"/>
  <c r="W562" i="42"/>
  <c r="V562" i="42"/>
  <c r="U562" i="42"/>
  <c r="T562" i="42"/>
  <c r="S562" i="42"/>
  <c r="R562" i="42"/>
  <c r="Q562" i="42"/>
  <c r="P562" i="42"/>
  <c r="O562" i="42"/>
  <c r="N562" i="42"/>
  <c r="M562" i="42"/>
  <c r="L562" i="42"/>
  <c r="K562" i="42"/>
  <c r="H562" i="42"/>
  <c r="W561" i="42"/>
  <c r="V561" i="42"/>
  <c r="U561" i="42"/>
  <c r="T561" i="42"/>
  <c r="S561" i="42"/>
  <c r="R561" i="42"/>
  <c r="Q561" i="42"/>
  <c r="P561" i="42"/>
  <c r="O561" i="42"/>
  <c r="N561" i="42"/>
  <c r="M561" i="42"/>
  <c r="L561" i="42"/>
  <c r="K561" i="42"/>
  <c r="H561" i="42"/>
  <c r="W560" i="42"/>
  <c r="V560" i="42"/>
  <c r="U560" i="42"/>
  <c r="T560" i="42"/>
  <c r="S560" i="42"/>
  <c r="R560" i="42"/>
  <c r="Q560" i="42"/>
  <c r="P560" i="42"/>
  <c r="O560" i="42"/>
  <c r="N560" i="42"/>
  <c r="M560" i="42"/>
  <c r="L560" i="42"/>
  <c r="K560" i="42"/>
  <c r="H560" i="42"/>
  <c r="W559" i="42"/>
  <c r="V559" i="42"/>
  <c r="U559" i="42"/>
  <c r="T559" i="42"/>
  <c r="S559" i="42"/>
  <c r="R559" i="42"/>
  <c r="Q559" i="42"/>
  <c r="P559" i="42"/>
  <c r="O559" i="42"/>
  <c r="N559" i="42"/>
  <c r="M559" i="42"/>
  <c r="L559" i="42"/>
  <c r="K559" i="42"/>
  <c r="H559" i="42"/>
  <c r="W558" i="42"/>
  <c r="V558" i="42"/>
  <c r="U558" i="42"/>
  <c r="T558" i="42"/>
  <c r="S558" i="42"/>
  <c r="R558" i="42"/>
  <c r="Q558" i="42"/>
  <c r="P558" i="42"/>
  <c r="O558" i="42"/>
  <c r="N558" i="42"/>
  <c r="M558" i="42"/>
  <c r="L558" i="42"/>
  <c r="K558" i="42"/>
  <c r="H558" i="42"/>
  <c r="W557" i="42"/>
  <c r="V557" i="42"/>
  <c r="U557" i="42"/>
  <c r="T557" i="42"/>
  <c r="S557" i="42"/>
  <c r="R557" i="42"/>
  <c r="Q557" i="42"/>
  <c r="P557" i="42"/>
  <c r="O557" i="42"/>
  <c r="N557" i="42"/>
  <c r="M557" i="42"/>
  <c r="L557" i="42"/>
  <c r="K557" i="42"/>
  <c r="H557" i="42"/>
  <c r="W556" i="42"/>
  <c r="V556" i="42"/>
  <c r="U556" i="42"/>
  <c r="T556" i="42"/>
  <c r="S556" i="42"/>
  <c r="R556" i="42"/>
  <c r="Q556" i="42"/>
  <c r="P556" i="42"/>
  <c r="O556" i="42"/>
  <c r="N556" i="42"/>
  <c r="M556" i="42"/>
  <c r="L556" i="42"/>
  <c r="K556" i="42"/>
  <c r="H556" i="42"/>
  <c r="W555" i="42"/>
  <c r="V555" i="42"/>
  <c r="U555" i="42"/>
  <c r="T555" i="42"/>
  <c r="S555" i="42"/>
  <c r="R555" i="42"/>
  <c r="Q555" i="42"/>
  <c r="P555" i="42"/>
  <c r="O555" i="42"/>
  <c r="N555" i="42"/>
  <c r="M555" i="42"/>
  <c r="L555" i="42"/>
  <c r="K555" i="42"/>
  <c r="H555" i="42"/>
  <c r="W554" i="42"/>
  <c r="V554" i="42"/>
  <c r="U554" i="42"/>
  <c r="T554" i="42"/>
  <c r="S554" i="42"/>
  <c r="R554" i="42"/>
  <c r="Q554" i="42"/>
  <c r="P554" i="42"/>
  <c r="O554" i="42"/>
  <c r="N554" i="42"/>
  <c r="M554" i="42"/>
  <c r="L554" i="42"/>
  <c r="K554" i="42"/>
  <c r="H554" i="42"/>
  <c r="W553" i="42"/>
  <c r="V553" i="42"/>
  <c r="U553" i="42"/>
  <c r="T553" i="42"/>
  <c r="S553" i="42"/>
  <c r="R553" i="42"/>
  <c r="Q553" i="42"/>
  <c r="P553" i="42"/>
  <c r="O553" i="42"/>
  <c r="N553" i="42"/>
  <c r="M553" i="42"/>
  <c r="L553" i="42"/>
  <c r="K553" i="42"/>
  <c r="H553" i="42"/>
  <c r="W552" i="42"/>
  <c r="V552" i="42"/>
  <c r="U552" i="42"/>
  <c r="T552" i="42"/>
  <c r="S552" i="42"/>
  <c r="R552" i="42"/>
  <c r="Q552" i="42"/>
  <c r="P552" i="42"/>
  <c r="O552" i="42"/>
  <c r="N552" i="42"/>
  <c r="M552" i="42"/>
  <c r="L552" i="42"/>
  <c r="K552" i="42"/>
  <c r="H552" i="42"/>
  <c r="W551" i="42"/>
  <c r="V551" i="42"/>
  <c r="U551" i="42"/>
  <c r="T551" i="42"/>
  <c r="S551" i="42"/>
  <c r="R551" i="42"/>
  <c r="Q551" i="42"/>
  <c r="P551" i="42"/>
  <c r="O551" i="42"/>
  <c r="N551" i="42"/>
  <c r="M551" i="42"/>
  <c r="L551" i="42"/>
  <c r="K551" i="42"/>
  <c r="H551" i="42"/>
  <c r="W550" i="42"/>
  <c r="V550" i="42"/>
  <c r="U550" i="42"/>
  <c r="T550" i="42"/>
  <c r="S550" i="42"/>
  <c r="R550" i="42"/>
  <c r="Q550" i="42"/>
  <c r="P550" i="42"/>
  <c r="O550" i="42"/>
  <c r="N550" i="42"/>
  <c r="M550" i="42"/>
  <c r="L550" i="42"/>
  <c r="K550" i="42"/>
  <c r="H550" i="42"/>
  <c r="W549" i="42"/>
  <c r="V549" i="42"/>
  <c r="U549" i="42"/>
  <c r="T549" i="42"/>
  <c r="S549" i="42"/>
  <c r="R549" i="42"/>
  <c r="Q549" i="42"/>
  <c r="P549" i="42"/>
  <c r="O549" i="42"/>
  <c r="N549" i="42"/>
  <c r="M549" i="42"/>
  <c r="L549" i="42"/>
  <c r="K549" i="42"/>
  <c r="H549" i="42"/>
  <c r="W548" i="42"/>
  <c r="V548" i="42"/>
  <c r="U548" i="42"/>
  <c r="T548" i="42"/>
  <c r="S548" i="42"/>
  <c r="R548" i="42"/>
  <c r="Q548" i="42"/>
  <c r="P548" i="42"/>
  <c r="O548" i="42"/>
  <c r="N548" i="42"/>
  <c r="M548" i="42"/>
  <c r="L548" i="42"/>
  <c r="K548" i="42"/>
  <c r="H548" i="42"/>
  <c r="W547" i="42"/>
  <c r="V547" i="42"/>
  <c r="U547" i="42"/>
  <c r="T547" i="42"/>
  <c r="S547" i="42"/>
  <c r="R547" i="42"/>
  <c r="Q547" i="42"/>
  <c r="P547" i="42"/>
  <c r="O547" i="42"/>
  <c r="N547" i="42"/>
  <c r="M547" i="42"/>
  <c r="L547" i="42"/>
  <c r="K547" i="42"/>
  <c r="H547" i="42"/>
  <c r="W546" i="42"/>
  <c r="V546" i="42"/>
  <c r="U546" i="42"/>
  <c r="T546" i="42"/>
  <c r="S546" i="42"/>
  <c r="R546" i="42"/>
  <c r="Q546" i="42"/>
  <c r="P546" i="42"/>
  <c r="O546" i="42"/>
  <c r="N546" i="42"/>
  <c r="M546" i="42"/>
  <c r="L546" i="42"/>
  <c r="K546" i="42"/>
  <c r="H546" i="42"/>
  <c r="W545" i="42"/>
  <c r="V545" i="42"/>
  <c r="U545" i="42"/>
  <c r="T545" i="42"/>
  <c r="S545" i="42"/>
  <c r="R545" i="42"/>
  <c r="Q545" i="42"/>
  <c r="P545" i="42"/>
  <c r="O545" i="42"/>
  <c r="N545" i="42"/>
  <c r="M545" i="42"/>
  <c r="L545" i="42"/>
  <c r="K545" i="42"/>
  <c r="H545" i="42"/>
  <c r="W544" i="42"/>
  <c r="V544" i="42"/>
  <c r="U544" i="42"/>
  <c r="T544" i="42"/>
  <c r="S544" i="42"/>
  <c r="R544" i="42"/>
  <c r="Q544" i="42"/>
  <c r="P544" i="42"/>
  <c r="O544" i="42"/>
  <c r="N544" i="42"/>
  <c r="M544" i="42"/>
  <c r="L544" i="42"/>
  <c r="K544" i="42"/>
  <c r="H544" i="42"/>
  <c r="W543" i="42"/>
  <c r="V543" i="42"/>
  <c r="U543" i="42"/>
  <c r="T543" i="42"/>
  <c r="S543" i="42"/>
  <c r="R543" i="42"/>
  <c r="Q543" i="42"/>
  <c r="P543" i="42"/>
  <c r="O543" i="42"/>
  <c r="N543" i="42"/>
  <c r="M543" i="42"/>
  <c r="L543" i="42"/>
  <c r="K543" i="42"/>
  <c r="H543" i="42"/>
  <c r="W542" i="42"/>
  <c r="V542" i="42"/>
  <c r="U542" i="42"/>
  <c r="T542" i="42"/>
  <c r="S542" i="42"/>
  <c r="R542" i="42"/>
  <c r="Q542" i="42"/>
  <c r="P542" i="42"/>
  <c r="O542" i="42"/>
  <c r="N542" i="42"/>
  <c r="M542" i="42"/>
  <c r="L542" i="42"/>
  <c r="K542" i="42"/>
  <c r="H542" i="42"/>
  <c r="W541" i="42"/>
  <c r="V541" i="42"/>
  <c r="U541" i="42"/>
  <c r="T541" i="42"/>
  <c r="S541" i="42"/>
  <c r="R541" i="42"/>
  <c r="Q541" i="42"/>
  <c r="P541" i="42"/>
  <c r="O541" i="42"/>
  <c r="N541" i="42"/>
  <c r="M541" i="42"/>
  <c r="L541" i="42"/>
  <c r="K541" i="42"/>
  <c r="H541" i="42"/>
  <c r="W540" i="42"/>
  <c r="V540" i="42"/>
  <c r="U540" i="42"/>
  <c r="T540" i="42"/>
  <c r="S540" i="42"/>
  <c r="R540" i="42"/>
  <c r="Q540" i="42"/>
  <c r="P540" i="42"/>
  <c r="O540" i="42"/>
  <c r="N540" i="42"/>
  <c r="M540" i="42"/>
  <c r="L540" i="42"/>
  <c r="K540" i="42"/>
  <c r="H540" i="42"/>
  <c r="W539" i="42"/>
  <c r="V539" i="42"/>
  <c r="U539" i="42"/>
  <c r="T539" i="42"/>
  <c r="S539" i="42"/>
  <c r="R539" i="42"/>
  <c r="Q539" i="42"/>
  <c r="P539" i="42"/>
  <c r="O539" i="42"/>
  <c r="N539" i="42"/>
  <c r="M539" i="42"/>
  <c r="L539" i="42"/>
  <c r="K539" i="42"/>
  <c r="H539" i="42"/>
  <c r="W538" i="42"/>
  <c r="V538" i="42"/>
  <c r="U538" i="42"/>
  <c r="T538" i="42"/>
  <c r="S538" i="42"/>
  <c r="R538" i="42"/>
  <c r="Q538" i="42"/>
  <c r="P538" i="42"/>
  <c r="O538" i="42"/>
  <c r="N538" i="42"/>
  <c r="M538" i="42"/>
  <c r="L538" i="42"/>
  <c r="K538" i="42"/>
  <c r="H538" i="42"/>
  <c r="W537" i="42"/>
  <c r="V537" i="42"/>
  <c r="U537" i="42"/>
  <c r="T537" i="42"/>
  <c r="S537" i="42"/>
  <c r="R537" i="42"/>
  <c r="Q537" i="42"/>
  <c r="P537" i="42"/>
  <c r="O537" i="42"/>
  <c r="N537" i="42"/>
  <c r="M537" i="42"/>
  <c r="L537" i="42"/>
  <c r="K537" i="42"/>
  <c r="H537" i="42"/>
  <c r="W536" i="42"/>
  <c r="V536" i="42"/>
  <c r="U536" i="42"/>
  <c r="T536" i="42"/>
  <c r="S536" i="42"/>
  <c r="R536" i="42"/>
  <c r="Q536" i="42"/>
  <c r="P536" i="42"/>
  <c r="O536" i="42"/>
  <c r="N536" i="42"/>
  <c r="M536" i="42"/>
  <c r="L536" i="42"/>
  <c r="K536" i="42"/>
  <c r="H536" i="42"/>
  <c r="W535" i="42"/>
  <c r="V535" i="42"/>
  <c r="U535" i="42"/>
  <c r="T535" i="42"/>
  <c r="S535" i="42"/>
  <c r="R535" i="42"/>
  <c r="Q535" i="42"/>
  <c r="P535" i="42"/>
  <c r="O535" i="42"/>
  <c r="N535" i="42"/>
  <c r="M535" i="42"/>
  <c r="L535" i="42"/>
  <c r="K535" i="42"/>
  <c r="H535" i="42"/>
  <c r="W534" i="42"/>
  <c r="V534" i="42"/>
  <c r="U534" i="42"/>
  <c r="T534" i="42"/>
  <c r="S534" i="42"/>
  <c r="R534" i="42"/>
  <c r="Q534" i="42"/>
  <c r="P534" i="42"/>
  <c r="O534" i="42"/>
  <c r="N534" i="42"/>
  <c r="M534" i="42"/>
  <c r="L534" i="42"/>
  <c r="K534" i="42"/>
  <c r="H534" i="42"/>
  <c r="W533" i="42"/>
  <c r="V533" i="42"/>
  <c r="U533" i="42"/>
  <c r="T533" i="42"/>
  <c r="S533" i="42"/>
  <c r="R533" i="42"/>
  <c r="Q533" i="42"/>
  <c r="P533" i="42"/>
  <c r="O533" i="42"/>
  <c r="N533" i="42"/>
  <c r="M533" i="42"/>
  <c r="L533" i="42"/>
  <c r="K533" i="42"/>
  <c r="H533" i="42"/>
  <c r="W532" i="42"/>
  <c r="V532" i="42"/>
  <c r="U532" i="42"/>
  <c r="T532" i="42"/>
  <c r="S532" i="42"/>
  <c r="R532" i="42"/>
  <c r="Q532" i="42"/>
  <c r="P532" i="42"/>
  <c r="O532" i="42"/>
  <c r="N532" i="42"/>
  <c r="M532" i="42"/>
  <c r="L532" i="42"/>
  <c r="K532" i="42"/>
  <c r="H532" i="42"/>
  <c r="W531" i="42"/>
  <c r="V531" i="42"/>
  <c r="U531" i="42"/>
  <c r="T531" i="42"/>
  <c r="S531" i="42"/>
  <c r="R531" i="42"/>
  <c r="Q531" i="42"/>
  <c r="P531" i="42"/>
  <c r="O531" i="42"/>
  <c r="N531" i="42"/>
  <c r="M531" i="42"/>
  <c r="L531" i="42"/>
  <c r="K531" i="42"/>
  <c r="H531" i="42"/>
  <c r="W530" i="42"/>
  <c r="V530" i="42"/>
  <c r="U530" i="42"/>
  <c r="T530" i="42"/>
  <c r="S530" i="42"/>
  <c r="R530" i="42"/>
  <c r="Q530" i="42"/>
  <c r="P530" i="42"/>
  <c r="O530" i="42"/>
  <c r="N530" i="42"/>
  <c r="M530" i="42"/>
  <c r="L530" i="42"/>
  <c r="K530" i="42"/>
  <c r="H530" i="42"/>
  <c r="W529" i="42"/>
  <c r="V529" i="42"/>
  <c r="U529" i="42"/>
  <c r="T529" i="42"/>
  <c r="S529" i="42"/>
  <c r="R529" i="42"/>
  <c r="Q529" i="42"/>
  <c r="P529" i="42"/>
  <c r="O529" i="42"/>
  <c r="N529" i="42"/>
  <c r="M529" i="42"/>
  <c r="L529" i="42"/>
  <c r="K529" i="42"/>
  <c r="H529" i="42"/>
  <c r="W528" i="42"/>
  <c r="V528" i="42"/>
  <c r="U528" i="42"/>
  <c r="T528" i="42"/>
  <c r="S528" i="42"/>
  <c r="R528" i="42"/>
  <c r="Q528" i="42"/>
  <c r="P528" i="42"/>
  <c r="O528" i="42"/>
  <c r="N528" i="42"/>
  <c r="M528" i="42"/>
  <c r="L528" i="42"/>
  <c r="K528" i="42"/>
  <c r="H528" i="42"/>
  <c r="W527" i="42"/>
  <c r="V527" i="42"/>
  <c r="U527" i="42"/>
  <c r="T527" i="42"/>
  <c r="S527" i="42"/>
  <c r="R527" i="42"/>
  <c r="Q527" i="42"/>
  <c r="P527" i="42"/>
  <c r="O527" i="42"/>
  <c r="N527" i="42"/>
  <c r="M527" i="42"/>
  <c r="L527" i="42"/>
  <c r="K527" i="42"/>
  <c r="H527" i="42"/>
  <c r="W526" i="42"/>
  <c r="V526" i="42"/>
  <c r="U526" i="42"/>
  <c r="T526" i="42"/>
  <c r="S526" i="42"/>
  <c r="R526" i="42"/>
  <c r="Q526" i="42"/>
  <c r="P526" i="42"/>
  <c r="O526" i="42"/>
  <c r="N526" i="42"/>
  <c r="M526" i="42"/>
  <c r="L526" i="42"/>
  <c r="K526" i="42"/>
  <c r="H526" i="42"/>
  <c r="W525" i="42"/>
  <c r="V525" i="42"/>
  <c r="U525" i="42"/>
  <c r="T525" i="42"/>
  <c r="S525" i="42"/>
  <c r="R525" i="42"/>
  <c r="Q525" i="42"/>
  <c r="P525" i="42"/>
  <c r="O525" i="42"/>
  <c r="N525" i="42"/>
  <c r="M525" i="42"/>
  <c r="L525" i="42"/>
  <c r="K525" i="42"/>
  <c r="H525" i="42"/>
  <c r="W524" i="42"/>
  <c r="V524" i="42"/>
  <c r="U524" i="42"/>
  <c r="T524" i="42"/>
  <c r="S524" i="42"/>
  <c r="R524" i="42"/>
  <c r="Q524" i="42"/>
  <c r="P524" i="42"/>
  <c r="O524" i="42"/>
  <c r="N524" i="42"/>
  <c r="M524" i="42"/>
  <c r="L524" i="42"/>
  <c r="K524" i="42"/>
  <c r="H524" i="42"/>
  <c r="W523" i="42"/>
  <c r="V523" i="42"/>
  <c r="U523" i="42"/>
  <c r="T523" i="42"/>
  <c r="S523" i="42"/>
  <c r="R523" i="42"/>
  <c r="Q523" i="42"/>
  <c r="P523" i="42"/>
  <c r="O523" i="42"/>
  <c r="N523" i="42"/>
  <c r="M523" i="42"/>
  <c r="L523" i="42"/>
  <c r="K523" i="42"/>
  <c r="H523" i="42"/>
  <c r="W522" i="42"/>
  <c r="V522" i="42"/>
  <c r="U522" i="42"/>
  <c r="T522" i="42"/>
  <c r="S522" i="42"/>
  <c r="R522" i="42"/>
  <c r="Q522" i="42"/>
  <c r="P522" i="42"/>
  <c r="O522" i="42"/>
  <c r="N522" i="42"/>
  <c r="M522" i="42"/>
  <c r="L522" i="42"/>
  <c r="K522" i="42"/>
  <c r="H522" i="42"/>
  <c r="W521" i="42"/>
  <c r="V521" i="42"/>
  <c r="U521" i="42"/>
  <c r="T521" i="42"/>
  <c r="S521" i="42"/>
  <c r="R521" i="42"/>
  <c r="Q521" i="42"/>
  <c r="P521" i="42"/>
  <c r="O521" i="42"/>
  <c r="N521" i="42"/>
  <c r="M521" i="42"/>
  <c r="L521" i="42"/>
  <c r="K521" i="42"/>
  <c r="H521" i="42"/>
  <c r="W520" i="42"/>
  <c r="V520" i="42"/>
  <c r="U520" i="42"/>
  <c r="T520" i="42"/>
  <c r="S520" i="42"/>
  <c r="R520" i="42"/>
  <c r="Q520" i="42"/>
  <c r="P520" i="42"/>
  <c r="O520" i="42"/>
  <c r="N520" i="42"/>
  <c r="M520" i="42"/>
  <c r="L520" i="42"/>
  <c r="K520" i="42"/>
  <c r="H520" i="42"/>
  <c r="W519" i="42"/>
  <c r="V519" i="42"/>
  <c r="U519" i="42"/>
  <c r="T519" i="42"/>
  <c r="S519" i="42"/>
  <c r="R519" i="42"/>
  <c r="Q519" i="42"/>
  <c r="P519" i="42"/>
  <c r="O519" i="42"/>
  <c r="N519" i="42"/>
  <c r="M519" i="42"/>
  <c r="L519" i="42"/>
  <c r="K519" i="42"/>
  <c r="H519" i="42"/>
  <c r="W518" i="42"/>
  <c r="V518" i="42"/>
  <c r="U518" i="42"/>
  <c r="T518" i="42"/>
  <c r="S518" i="42"/>
  <c r="R518" i="42"/>
  <c r="Q518" i="42"/>
  <c r="P518" i="42"/>
  <c r="O518" i="42"/>
  <c r="N518" i="42"/>
  <c r="M518" i="42"/>
  <c r="L518" i="42"/>
  <c r="K518" i="42"/>
  <c r="H518" i="42"/>
  <c r="W517" i="42"/>
  <c r="V517" i="42"/>
  <c r="U517" i="42"/>
  <c r="T517" i="42"/>
  <c r="S517" i="42"/>
  <c r="R517" i="42"/>
  <c r="Q517" i="42"/>
  <c r="P517" i="42"/>
  <c r="O517" i="42"/>
  <c r="N517" i="42"/>
  <c r="M517" i="42"/>
  <c r="L517" i="42"/>
  <c r="K517" i="42"/>
  <c r="H517" i="42"/>
  <c r="W516" i="42"/>
  <c r="V516" i="42"/>
  <c r="U516" i="42"/>
  <c r="T516" i="42"/>
  <c r="S516" i="42"/>
  <c r="R516" i="42"/>
  <c r="Q516" i="42"/>
  <c r="P516" i="42"/>
  <c r="O516" i="42"/>
  <c r="N516" i="42"/>
  <c r="M516" i="42"/>
  <c r="L516" i="42"/>
  <c r="K516" i="42"/>
  <c r="H516" i="42"/>
  <c r="W515" i="42"/>
  <c r="V515" i="42"/>
  <c r="U515" i="42"/>
  <c r="T515" i="42"/>
  <c r="S515" i="42"/>
  <c r="R515" i="42"/>
  <c r="Q515" i="42"/>
  <c r="P515" i="42"/>
  <c r="O515" i="42"/>
  <c r="N515" i="42"/>
  <c r="M515" i="42"/>
  <c r="L515" i="42"/>
  <c r="K515" i="42"/>
  <c r="H515" i="42"/>
  <c r="W514" i="42"/>
  <c r="V514" i="42"/>
  <c r="U514" i="42"/>
  <c r="T514" i="42"/>
  <c r="S514" i="42"/>
  <c r="R514" i="42"/>
  <c r="Q514" i="42"/>
  <c r="P514" i="42"/>
  <c r="O514" i="42"/>
  <c r="N514" i="42"/>
  <c r="M514" i="42"/>
  <c r="L514" i="42"/>
  <c r="K514" i="42"/>
  <c r="H514" i="42"/>
  <c r="W513" i="42"/>
  <c r="V513" i="42"/>
  <c r="U513" i="42"/>
  <c r="T513" i="42"/>
  <c r="S513" i="42"/>
  <c r="R513" i="42"/>
  <c r="Q513" i="42"/>
  <c r="P513" i="42"/>
  <c r="O513" i="42"/>
  <c r="N513" i="42"/>
  <c r="M513" i="42"/>
  <c r="L513" i="42"/>
  <c r="K513" i="42"/>
  <c r="H513" i="42"/>
  <c r="W512" i="42"/>
  <c r="V512" i="42"/>
  <c r="U512" i="42"/>
  <c r="T512" i="42"/>
  <c r="S512" i="42"/>
  <c r="R512" i="42"/>
  <c r="Q512" i="42"/>
  <c r="P512" i="42"/>
  <c r="O512" i="42"/>
  <c r="N512" i="42"/>
  <c r="M512" i="42"/>
  <c r="L512" i="42"/>
  <c r="K512" i="42"/>
  <c r="H512" i="42"/>
  <c r="W511" i="42"/>
  <c r="V511" i="42"/>
  <c r="U511" i="42"/>
  <c r="T511" i="42"/>
  <c r="S511" i="42"/>
  <c r="R511" i="42"/>
  <c r="Q511" i="42"/>
  <c r="P511" i="42"/>
  <c r="O511" i="42"/>
  <c r="N511" i="42"/>
  <c r="M511" i="42"/>
  <c r="L511" i="42"/>
  <c r="K511" i="42"/>
  <c r="H511" i="42"/>
  <c r="W510" i="42"/>
  <c r="V510" i="42"/>
  <c r="U510" i="42"/>
  <c r="T510" i="42"/>
  <c r="S510" i="42"/>
  <c r="R510" i="42"/>
  <c r="Q510" i="42"/>
  <c r="P510" i="42"/>
  <c r="O510" i="42"/>
  <c r="N510" i="42"/>
  <c r="M510" i="42"/>
  <c r="L510" i="42"/>
  <c r="K510" i="42"/>
  <c r="H510" i="42"/>
  <c r="W509" i="42"/>
  <c r="V509" i="42"/>
  <c r="U509" i="42"/>
  <c r="T509" i="42"/>
  <c r="S509" i="42"/>
  <c r="R509" i="42"/>
  <c r="Q509" i="42"/>
  <c r="P509" i="42"/>
  <c r="O509" i="42"/>
  <c r="N509" i="42"/>
  <c r="M509" i="42"/>
  <c r="L509" i="42"/>
  <c r="K509" i="42"/>
  <c r="H509" i="42"/>
  <c r="W508" i="42"/>
  <c r="V508" i="42"/>
  <c r="U508" i="42"/>
  <c r="T508" i="42"/>
  <c r="S508" i="42"/>
  <c r="R508" i="42"/>
  <c r="Q508" i="42"/>
  <c r="P508" i="42"/>
  <c r="O508" i="42"/>
  <c r="N508" i="42"/>
  <c r="M508" i="42"/>
  <c r="L508" i="42"/>
  <c r="K508" i="42"/>
  <c r="H508" i="42"/>
  <c r="W507" i="42"/>
  <c r="V507" i="42"/>
  <c r="U507" i="42"/>
  <c r="T507" i="42"/>
  <c r="S507" i="42"/>
  <c r="R507" i="42"/>
  <c r="Q507" i="42"/>
  <c r="P507" i="42"/>
  <c r="O507" i="42"/>
  <c r="N507" i="42"/>
  <c r="M507" i="42"/>
  <c r="L507" i="42"/>
  <c r="K507" i="42"/>
  <c r="H507" i="42"/>
  <c r="W506" i="42"/>
  <c r="V506" i="42"/>
  <c r="U506" i="42"/>
  <c r="T506" i="42"/>
  <c r="S506" i="42"/>
  <c r="R506" i="42"/>
  <c r="Q506" i="42"/>
  <c r="P506" i="42"/>
  <c r="O506" i="42"/>
  <c r="N506" i="42"/>
  <c r="M506" i="42"/>
  <c r="L506" i="42"/>
  <c r="K506" i="42"/>
  <c r="H506" i="42"/>
  <c r="W505" i="42"/>
  <c r="V505" i="42"/>
  <c r="U505" i="42"/>
  <c r="T505" i="42"/>
  <c r="S505" i="42"/>
  <c r="R505" i="42"/>
  <c r="Q505" i="42"/>
  <c r="P505" i="42"/>
  <c r="O505" i="42"/>
  <c r="N505" i="42"/>
  <c r="M505" i="42"/>
  <c r="L505" i="42"/>
  <c r="K505" i="42"/>
  <c r="H505" i="42"/>
  <c r="W504" i="42"/>
  <c r="V504" i="42"/>
  <c r="U504" i="42"/>
  <c r="T504" i="42"/>
  <c r="S504" i="42"/>
  <c r="R504" i="42"/>
  <c r="Q504" i="42"/>
  <c r="P504" i="42"/>
  <c r="O504" i="42"/>
  <c r="N504" i="42"/>
  <c r="M504" i="42"/>
  <c r="L504" i="42"/>
  <c r="K504" i="42"/>
  <c r="H504" i="42"/>
  <c r="W503" i="42"/>
  <c r="V503" i="42"/>
  <c r="U503" i="42"/>
  <c r="T503" i="42"/>
  <c r="S503" i="42"/>
  <c r="R503" i="42"/>
  <c r="Q503" i="42"/>
  <c r="P503" i="42"/>
  <c r="O503" i="42"/>
  <c r="N503" i="42"/>
  <c r="M503" i="42"/>
  <c r="L503" i="42"/>
  <c r="K503" i="42"/>
  <c r="H503" i="42"/>
  <c r="W502" i="42"/>
  <c r="V502" i="42"/>
  <c r="U502" i="42"/>
  <c r="T502" i="42"/>
  <c r="S502" i="42"/>
  <c r="R502" i="42"/>
  <c r="Q502" i="42"/>
  <c r="P502" i="42"/>
  <c r="O502" i="42"/>
  <c r="N502" i="42"/>
  <c r="M502" i="42"/>
  <c r="L502" i="42"/>
  <c r="K502" i="42"/>
  <c r="H502" i="42"/>
  <c r="W501" i="42"/>
  <c r="V501" i="42"/>
  <c r="U501" i="42"/>
  <c r="T501" i="42"/>
  <c r="S501" i="42"/>
  <c r="R501" i="42"/>
  <c r="Q501" i="42"/>
  <c r="P501" i="42"/>
  <c r="O501" i="42"/>
  <c r="N501" i="42"/>
  <c r="M501" i="42"/>
  <c r="L501" i="42"/>
  <c r="K501" i="42"/>
  <c r="H501" i="42"/>
  <c r="W500" i="42"/>
  <c r="V500" i="42"/>
  <c r="U500" i="42"/>
  <c r="T500" i="42"/>
  <c r="S500" i="42"/>
  <c r="R500" i="42"/>
  <c r="Q500" i="42"/>
  <c r="P500" i="42"/>
  <c r="O500" i="42"/>
  <c r="N500" i="42"/>
  <c r="M500" i="42"/>
  <c r="L500" i="42"/>
  <c r="K500" i="42"/>
  <c r="H500" i="42"/>
  <c r="W499" i="42"/>
  <c r="V499" i="42"/>
  <c r="U499" i="42"/>
  <c r="T499" i="42"/>
  <c r="S499" i="42"/>
  <c r="R499" i="42"/>
  <c r="Q499" i="42"/>
  <c r="P499" i="42"/>
  <c r="O499" i="42"/>
  <c r="N499" i="42"/>
  <c r="M499" i="42"/>
  <c r="L499" i="42"/>
  <c r="K499" i="42"/>
  <c r="H499" i="42"/>
  <c r="W498" i="42"/>
  <c r="V498" i="42"/>
  <c r="U498" i="42"/>
  <c r="T498" i="42"/>
  <c r="S498" i="42"/>
  <c r="R498" i="42"/>
  <c r="Q498" i="42"/>
  <c r="P498" i="42"/>
  <c r="O498" i="42"/>
  <c r="N498" i="42"/>
  <c r="M498" i="42"/>
  <c r="L498" i="42"/>
  <c r="K498" i="42"/>
  <c r="H498" i="42"/>
  <c r="W497" i="42"/>
  <c r="V497" i="42"/>
  <c r="U497" i="42"/>
  <c r="T497" i="42"/>
  <c r="S497" i="42"/>
  <c r="R497" i="42"/>
  <c r="Q497" i="42"/>
  <c r="P497" i="42"/>
  <c r="O497" i="42"/>
  <c r="N497" i="42"/>
  <c r="M497" i="42"/>
  <c r="L497" i="42"/>
  <c r="K497" i="42"/>
  <c r="H497" i="42"/>
  <c r="W496" i="42"/>
  <c r="V496" i="42"/>
  <c r="U496" i="42"/>
  <c r="T496" i="42"/>
  <c r="S496" i="42"/>
  <c r="R496" i="42"/>
  <c r="Q496" i="42"/>
  <c r="P496" i="42"/>
  <c r="O496" i="42"/>
  <c r="N496" i="42"/>
  <c r="M496" i="42"/>
  <c r="L496" i="42"/>
  <c r="K496" i="42"/>
  <c r="H496" i="42"/>
  <c r="W495" i="42"/>
  <c r="V495" i="42"/>
  <c r="U495" i="42"/>
  <c r="T495" i="42"/>
  <c r="S495" i="42"/>
  <c r="R495" i="42"/>
  <c r="Q495" i="42"/>
  <c r="P495" i="42"/>
  <c r="O495" i="42"/>
  <c r="N495" i="42"/>
  <c r="M495" i="42"/>
  <c r="L495" i="42"/>
  <c r="K495" i="42"/>
  <c r="H495" i="42"/>
  <c r="W494" i="42"/>
  <c r="V494" i="42"/>
  <c r="U494" i="42"/>
  <c r="T494" i="42"/>
  <c r="S494" i="42"/>
  <c r="R494" i="42"/>
  <c r="Q494" i="42"/>
  <c r="P494" i="42"/>
  <c r="O494" i="42"/>
  <c r="N494" i="42"/>
  <c r="M494" i="42"/>
  <c r="L494" i="42"/>
  <c r="K494" i="42"/>
  <c r="H494" i="42"/>
  <c r="W493" i="42"/>
  <c r="V493" i="42"/>
  <c r="U493" i="42"/>
  <c r="T493" i="42"/>
  <c r="S493" i="42"/>
  <c r="R493" i="42"/>
  <c r="Q493" i="42"/>
  <c r="P493" i="42"/>
  <c r="O493" i="42"/>
  <c r="N493" i="42"/>
  <c r="M493" i="42"/>
  <c r="L493" i="42"/>
  <c r="K493" i="42"/>
  <c r="H493" i="42"/>
  <c r="W492" i="42"/>
  <c r="V492" i="42"/>
  <c r="U492" i="42"/>
  <c r="T492" i="42"/>
  <c r="S492" i="42"/>
  <c r="R492" i="42"/>
  <c r="Q492" i="42"/>
  <c r="P492" i="42"/>
  <c r="O492" i="42"/>
  <c r="N492" i="42"/>
  <c r="M492" i="42"/>
  <c r="L492" i="42"/>
  <c r="K492" i="42"/>
  <c r="H492" i="42"/>
  <c r="W491" i="42"/>
  <c r="V491" i="42"/>
  <c r="U491" i="42"/>
  <c r="T491" i="42"/>
  <c r="S491" i="42"/>
  <c r="R491" i="42"/>
  <c r="Q491" i="42"/>
  <c r="P491" i="42"/>
  <c r="O491" i="42"/>
  <c r="N491" i="42"/>
  <c r="M491" i="42"/>
  <c r="L491" i="42"/>
  <c r="K491" i="42"/>
  <c r="H491" i="42"/>
  <c r="W490" i="42"/>
  <c r="V490" i="42"/>
  <c r="U490" i="42"/>
  <c r="T490" i="42"/>
  <c r="S490" i="42"/>
  <c r="R490" i="42"/>
  <c r="Q490" i="42"/>
  <c r="P490" i="42"/>
  <c r="O490" i="42"/>
  <c r="N490" i="42"/>
  <c r="M490" i="42"/>
  <c r="L490" i="42"/>
  <c r="K490" i="42"/>
  <c r="H490" i="42"/>
  <c r="W489" i="42"/>
  <c r="V489" i="42"/>
  <c r="U489" i="42"/>
  <c r="T489" i="42"/>
  <c r="S489" i="42"/>
  <c r="R489" i="42"/>
  <c r="Q489" i="42"/>
  <c r="P489" i="42"/>
  <c r="O489" i="42"/>
  <c r="N489" i="42"/>
  <c r="M489" i="42"/>
  <c r="L489" i="42"/>
  <c r="K489" i="42"/>
  <c r="H489" i="42"/>
  <c r="W488" i="42"/>
  <c r="V488" i="42"/>
  <c r="U488" i="42"/>
  <c r="T488" i="42"/>
  <c r="S488" i="42"/>
  <c r="R488" i="42"/>
  <c r="Q488" i="42"/>
  <c r="P488" i="42"/>
  <c r="O488" i="42"/>
  <c r="N488" i="42"/>
  <c r="M488" i="42"/>
  <c r="L488" i="42"/>
  <c r="K488" i="42"/>
  <c r="H488" i="42"/>
  <c r="W487" i="42"/>
  <c r="V487" i="42"/>
  <c r="U487" i="42"/>
  <c r="T487" i="42"/>
  <c r="S487" i="42"/>
  <c r="R487" i="42"/>
  <c r="Q487" i="42"/>
  <c r="P487" i="42"/>
  <c r="O487" i="42"/>
  <c r="N487" i="42"/>
  <c r="M487" i="42"/>
  <c r="L487" i="42"/>
  <c r="K487" i="42"/>
  <c r="H487" i="42"/>
  <c r="W486" i="42"/>
  <c r="V486" i="42"/>
  <c r="U486" i="42"/>
  <c r="T486" i="42"/>
  <c r="S486" i="42"/>
  <c r="R486" i="42"/>
  <c r="Q486" i="42"/>
  <c r="P486" i="42"/>
  <c r="O486" i="42"/>
  <c r="N486" i="42"/>
  <c r="M486" i="42"/>
  <c r="L486" i="42"/>
  <c r="K486" i="42"/>
  <c r="H486" i="42"/>
  <c r="W485" i="42"/>
  <c r="V485" i="42"/>
  <c r="U485" i="42"/>
  <c r="T485" i="42"/>
  <c r="S485" i="42"/>
  <c r="R485" i="42"/>
  <c r="Q485" i="42"/>
  <c r="P485" i="42"/>
  <c r="O485" i="42"/>
  <c r="N485" i="42"/>
  <c r="M485" i="42"/>
  <c r="L485" i="42"/>
  <c r="K485" i="42"/>
  <c r="H485" i="42"/>
  <c r="W484" i="42"/>
  <c r="V484" i="42"/>
  <c r="U484" i="42"/>
  <c r="T484" i="42"/>
  <c r="S484" i="42"/>
  <c r="R484" i="42"/>
  <c r="Q484" i="42"/>
  <c r="P484" i="42"/>
  <c r="O484" i="42"/>
  <c r="N484" i="42"/>
  <c r="M484" i="42"/>
  <c r="L484" i="42"/>
  <c r="K484" i="42"/>
  <c r="H484" i="42"/>
  <c r="W483" i="42"/>
  <c r="V483" i="42"/>
  <c r="U483" i="42"/>
  <c r="T483" i="42"/>
  <c r="S483" i="42"/>
  <c r="R483" i="42"/>
  <c r="Q483" i="42"/>
  <c r="P483" i="42"/>
  <c r="O483" i="42"/>
  <c r="N483" i="42"/>
  <c r="M483" i="42"/>
  <c r="L483" i="42"/>
  <c r="K483" i="42"/>
  <c r="H483" i="42"/>
  <c r="W482" i="42"/>
  <c r="V482" i="42"/>
  <c r="U482" i="42"/>
  <c r="T482" i="42"/>
  <c r="S482" i="42"/>
  <c r="R482" i="42"/>
  <c r="Q482" i="42"/>
  <c r="P482" i="42"/>
  <c r="O482" i="42"/>
  <c r="N482" i="42"/>
  <c r="M482" i="42"/>
  <c r="L482" i="42"/>
  <c r="K482" i="42"/>
  <c r="H482" i="42"/>
  <c r="W481" i="42"/>
  <c r="V481" i="42"/>
  <c r="U481" i="42"/>
  <c r="T481" i="42"/>
  <c r="S481" i="42"/>
  <c r="R481" i="42"/>
  <c r="Q481" i="42"/>
  <c r="P481" i="42"/>
  <c r="O481" i="42"/>
  <c r="N481" i="42"/>
  <c r="M481" i="42"/>
  <c r="L481" i="42"/>
  <c r="K481" i="42"/>
  <c r="H481" i="42"/>
  <c r="W480" i="42"/>
  <c r="V480" i="42"/>
  <c r="U480" i="42"/>
  <c r="T480" i="42"/>
  <c r="S480" i="42"/>
  <c r="R480" i="42"/>
  <c r="Q480" i="42"/>
  <c r="P480" i="42"/>
  <c r="O480" i="42"/>
  <c r="N480" i="42"/>
  <c r="M480" i="42"/>
  <c r="L480" i="42"/>
  <c r="K480" i="42"/>
  <c r="H480" i="42"/>
  <c r="W479" i="42"/>
  <c r="V479" i="42"/>
  <c r="U479" i="42"/>
  <c r="T479" i="42"/>
  <c r="S479" i="42"/>
  <c r="R479" i="42"/>
  <c r="Q479" i="42"/>
  <c r="P479" i="42"/>
  <c r="O479" i="42"/>
  <c r="N479" i="42"/>
  <c r="M479" i="42"/>
  <c r="L479" i="42"/>
  <c r="K479" i="42"/>
  <c r="H479" i="42"/>
  <c r="W478" i="42"/>
  <c r="V478" i="42"/>
  <c r="U478" i="42"/>
  <c r="T478" i="42"/>
  <c r="S478" i="42"/>
  <c r="R478" i="42"/>
  <c r="Q478" i="42"/>
  <c r="P478" i="42"/>
  <c r="O478" i="42"/>
  <c r="N478" i="42"/>
  <c r="M478" i="42"/>
  <c r="L478" i="42"/>
  <c r="K478" i="42"/>
  <c r="H478" i="42"/>
  <c r="W477" i="42"/>
  <c r="V477" i="42"/>
  <c r="U477" i="42"/>
  <c r="T477" i="42"/>
  <c r="S477" i="42"/>
  <c r="R477" i="42"/>
  <c r="Q477" i="42"/>
  <c r="P477" i="42"/>
  <c r="O477" i="42"/>
  <c r="N477" i="42"/>
  <c r="M477" i="42"/>
  <c r="L477" i="42"/>
  <c r="K477" i="42"/>
  <c r="H477" i="42"/>
  <c r="W476" i="42"/>
  <c r="V476" i="42"/>
  <c r="U476" i="42"/>
  <c r="T476" i="42"/>
  <c r="S476" i="42"/>
  <c r="R476" i="42"/>
  <c r="Q476" i="42"/>
  <c r="P476" i="42"/>
  <c r="O476" i="42"/>
  <c r="N476" i="42"/>
  <c r="M476" i="42"/>
  <c r="L476" i="42"/>
  <c r="K476" i="42"/>
  <c r="H476" i="42"/>
  <c r="W475" i="42"/>
  <c r="V475" i="42"/>
  <c r="U475" i="42"/>
  <c r="T475" i="42"/>
  <c r="S475" i="42"/>
  <c r="R475" i="42"/>
  <c r="Q475" i="42"/>
  <c r="P475" i="42"/>
  <c r="O475" i="42"/>
  <c r="N475" i="42"/>
  <c r="M475" i="42"/>
  <c r="L475" i="42"/>
  <c r="K475" i="42"/>
  <c r="H475" i="42"/>
  <c r="W474" i="42"/>
  <c r="V474" i="42"/>
  <c r="U474" i="42"/>
  <c r="T474" i="42"/>
  <c r="S474" i="42"/>
  <c r="R474" i="42"/>
  <c r="Q474" i="42"/>
  <c r="P474" i="42"/>
  <c r="O474" i="42"/>
  <c r="N474" i="42"/>
  <c r="M474" i="42"/>
  <c r="L474" i="42"/>
  <c r="K474" i="42"/>
  <c r="H474" i="42"/>
  <c r="W473" i="42"/>
  <c r="V473" i="42"/>
  <c r="U473" i="42"/>
  <c r="T473" i="42"/>
  <c r="S473" i="42"/>
  <c r="R473" i="42"/>
  <c r="Q473" i="42"/>
  <c r="P473" i="42"/>
  <c r="O473" i="42"/>
  <c r="N473" i="42"/>
  <c r="M473" i="42"/>
  <c r="L473" i="42"/>
  <c r="K473" i="42"/>
  <c r="H473" i="42"/>
  <c r="W472" i="42"/>
  <c r="V472" i="42"/>
  <c r="U472" i="42"/>
  <c r="T472" i="42"/>
  <c r="S472" i="42"/>
  <c r="R472" i="42"/>
  <c r="Q472" i="42"/>
  <c r="P472" i="42"/>
  <c r="O472" i="42"/>
  <c r="N472" i="42"/>
  <c r="M472" i="42"/>
  <c r="L472" i="42"/>
  <c r="K472" i="42"/>
  <c r="H472" i="42"/>
  <c r="W471" i="42"/>
  <c r="V471" i="42"/>
  <c r="U471" i="42"/>
  <c r="T471" i="42"/>
  <c r="S471" i="42"/>
  <c r="R471" i="42"/>
  <c r="Q471" i="42"/>
  <c r="P471" i="42"/>
  <c r="O471" i="42"/>
  <c r="N471" i="42"/>
  <c r="M471" i="42"/>
  <c r="L471" i="42"/>
  <c r="K471" i="42"/>
  <c r="H471" i="42"/>
  <c r="W470" i="42"/>
  <c r="V470" i="42"/>
  <c r="U470" i="42"/>
  <c r="T470" i="42"/>
  <c r="S470" i="42"/>
  <c r="R470" i="42"/>
  <c r="Q470" i="42"/>
  <c r="P470" i="42"/>
  <c r="O470" i="42"/>
  <c r="N470" i="42"/>
  <c r="M470" i="42"/>
  <c r="L470" i="42"/>
  <c r="K470" i="42"/>
  <c r="H470" i="42"/>
  <c r="W469" i="42"/>
  <c r="V469" i="42"/>
  <c r="U469" i="42"/>
  <c r="T469" i="42"/>
  <c r="S469" i="42"/>
  <c r="R469" i="42"/>
  <c r="Q469" i="42"/>
  <c r="P469" i="42"/>
  <c r="O469" i="42"/>
  <c r="N469" i="42"/>
  <c r="M469" i="42"/>
  <c r="L469" i="42"/>
  <c r="K469" i="42"/>
  <c r="H469" i="42"/>
  <c r="W468" i="42"/>
  <c r="V468" i="42"/>
  <c r="U468" i="42"/>
  <c r="T468" i="42"/>
  <c r="S468" i="42"/>
  <c r="R468" i="42"/>
  <c r="Q468" i="42"/>
  <c r="P468" i="42"/>
  <c r="O468" i="42"/>
  <c r="N468" i="42"/>
  <c r="M468" i="42"/>
  <c r="L468" i="42"/>
  <c r="K468" i="42"/>
  <c r="H468" i="42"/>
  <c r="W467" i="42"/>
  <c r="V467" i="42"/>
  <c r="U467" i="42"/>
  <c r="T467" i="42"/>
  <c r="S467" i="42"/>
  <c r="R467" i="42"/>
  <c r="Q467" i="42"/>
  <c r="P467" i="42"/>
  <c r="O467" i="42"/>
  <c r="N467" i="42"/>
  <c r="M467" i="42"/>
  <c r="L467" i="42"/>
  <c r="K467" i="42"/>
  <c r="H467" i="42"/>
  <c r="W466" i="42"/>
  <c r="V466" i="42"/>
  <c r="U466" i="42"/>
  <c r="T466" i="42"/>
  <c r="S466" i="42"/>
  <c r="R466" i="42"/>
  <c r="Q466" i="42"/>
  <c r="P466" i="42"/>
  <c r="O466" i="42"/>
  <c r="N466" i="42"/>
  <c r="M466" i="42"/>
  <c r="L466" i="42"/>
  <c r="K466" i="42"/>
  <c r="H466" i="42"/>
  <c r="W465" i="42"/>
  <c r="V465" i="42"/>
  <c r="U465" i="42"/>
  <c r="T465" i="42"/>
  <c r="S465" i="42"/>
  <c r="R465" i="42"/>
  <c r="Q465" i="42"/>
  <c r="P465" i="42"/>
  <c r="O465" i="42"/>
  <c r="N465" i="42"/>
  <c r="M465" i="42"/>
  <c r="L465" i="42"/>
  <c r="K465" i="42"/>
  <c r="H465" i="42"/>
  <c r="W464" i="42"/>
  <c r="V464" i="42"/>
  <c r="U464" i="42"/>
  <c r="T464" i="42"/>
  <c r="S464" i="42"/>
  <c r="R464" i="42"/>
  <c r="Q464" i="42"/>
  <c r="P464" i="42"/>
  <c r="O464" i="42"/>
  <c r="N464" i="42"/>
  <c r="M464" i="42"/>
  <c r="L464" i="42"/>
  <c r="K464" i="42"/>
  <c r="H464" i="42"/>
  <c r="W463" i="42"/>
  <c r="V463" i="42"/>
  <c r="U463" i="42"/>
  <c r="T463" i="42"/>
  <c r="S463" i="42"/>
  <c r="R463" i="42"/>
  <c r="Q463" i="42"/>
  <c r="P463" i="42"/>
  <c r="O463" i="42"/>
  <c r="N463" i="42"/>
  <c r="M463" i="42"/>
  <c r="L463" i="42"/>
  <c r="K463" i="42"/>
  <c r="H463" i="42"/>
  <c r="W462" i="42"/>
  <c r="V462" i="42"/>
  <c r="U462" i="42"/>
  <c r="T462" i="42"/>
  <c r="S462" i="42"/>
  <c r="R462" i="42"/>
  <c r="Q462" i="42"/>
  <c r="P462" i="42"/>
  <c r="O462" i="42"/>
  <c r="N462" i="42"/>
  <c r="M462" i="42"/>
  <c r="L462" i="42"/>
  <c r="K462" i="42"/>
  <c r="H462" i="42"/>
  <c r="W461" i="42"/>
  <c r="V461" i="42"/>
  <c r="U461" i="42"/>
  <c r="T461" i="42"/>
  <c r="S461" i="42"/>
  <c r="R461" i="42"/>
  <c r="Q461" i="42"/>
  <c r="P461" i="42"/>
  <c r="O461" i="42"/>
  <c r="N461" i="42"/>
  <c r="M461" i="42"/>
  <c r="L461" i="42"/>
  <c r="K461" i="42"/>
  <c r="H461" i="42"/>
  <c r="W460" i="42"/>
  <c r="V460" i="42"/>
  <c r="U460" i="42"/>
  <c r="T460" i="42"/>
  <c r="S460" i="42"/>
  <c r="R460" i="42"/>
  <c r="Q460" i="42"/>
  <c r="P460" i="42"/>
  <c r="O460" i="42"/>
  <c r="N460" i="42"/>
  <c r="M460" i="42"/>
  <c r="L460" i="42"/>
  <c r="K460" i="42"/>
  <c r="H460" i="42"/>
  <c r="W459" i="42"/>
  <c r="V459" i="42"/>
  <c r="U459" i="42"/>
  <c r="T459" i="42"/>
  <c r="S459" i="42"/>
  <c r="R459" i="42"/>
  <c r="Q459" i="42"/>
  <c r="P459" i="42"/>
  <c r="O459" i="42"/>
  <c r="N459" i="42"/>
  <c r="M459" i="42"/>
  <c r="L459" i="42"/>
  <c r="K459" i="42"/>
  <c r="H459" i="42"/>
  <c r="W458" i="42"/>
  <c r="V458" i="42"/>
  <c r="U458" i="42"/>
  <c r="T458" i="42"/>
  <c r="S458" i="42"/>
  <c r="R458" i="42"/>
  <c r="Q458" i="42"/>
  <c r="P458" i="42"/>
  <c r="O458" i="42"/>
  <c r="N458" i="42"/>
  <c r="M458" i="42"/>
  <c r="L458" i="42"/>
  <c r="K458" i="42"/>
  <c r="H458" i="42"/>
  <c r="W457" i="42"/>
  <c r="V457" i="42"/>
  <c r="U457" i="42"/>
  <c r="T457" i="42"/>
  <c r="S457" i="42"/>
  <c r="R457" i="42"/>
  <c r="Q457" i="42"/>
  <c r="P457" i="42"/>
  <c r="O457" i="42"/>
  <c r="N457" i="42"/>
  <c r="M457" i="42"/>
  <c r="L457" i="42"/>
  <c r="K457" i="42"/>
  <c r="H457" i="42"/>
  <c r="W456" i="42"/>
  <c r="V456" i="42"/>
  <c r="U456" i="42"/>
  <c r="T456" i="42"/>
  <c r="S456" i="42"/>
  <c r="R456" i="42"/>
  <c r="Q456" i="42"/>
  <c r="P456" i="42"/>
  <c r="O456" i="42"/>
  <c r="N456" i="42"/>
  <c r="M456" i="42"/>
  <c r="L456" i="42"/>
  <c r="K456" i="42"/>
  <c r="H456" i="42"/>
  <c r="W455" i="42"/>
  <c r="V455" i="42"/>
  <c r="U455" i="42"/>
  <c r="T455" i="42"/>
  <c r="S455" i="42"/>
  <c r="R455" i="42"/>
  <c r="Q455" i="42"/>
  <c r="P455" i="42"/>
  <c r="O455" i="42"/>
  <c r="N455" i="42"/>
  <c r="M455" i="42"/>
  <c r="L455" i="42"/>
  <c r="K455" i="42"/>
  <c r="H455" i="42"/>
  <c r="W454" i="42"/>
  <c r="V454" i="42"/>
  <c r="U454" i="42"/>
  <c r="T454" i="42"/>
  <c r="S454" i="42"/>
  <c r="R454" i="42"/>
  <c r="Q454" i="42"/>
  <c r="P454" i="42"/>
  <c r="O454" i="42"/>
  <c r="N454" i="42"/>
  <c r="M454" i="42"/>
  <c r="L454" i="42"/>
  <c r="K454" i="42"/>
  <c r="H454" i="42"/>
  <c r="W453" i="42"/>
  <c r="V453" i="42"/>
  <c r="U453" i="42"/>
  <c r="T453" i="42"/>
  <c r="S453" i="42"/>
  <c r="R453" i="42"/>
  <c r="Q453" i="42"/>
  <c r="P453" i="42"/>
  <c r="O453" i="42"/>
  <c r="N453" i="42"/>
  <c r="M453" i="42"/>
  <c r="L453" i="42"/>
  <c r="K453" i="42"/>
  <c r="H453" i="42"/>
  <c r="W452" i="42"/>
  <c r="V452" i="42"/>
  <c r="U452" i="42"/>
  <c r="T452" i="42"/>
  <c r="S452" i="42"/>
  <c r="R452" i="42"/>
  <c r="Q452" i="42"/>
  <c r="P452" i="42"/>
  <c r="O452" i="42"/>
  <c r="N452" i="42"/>
  <c r="M452" i="42"/>
  <c r="L452" i="42"/>
  <c r="K452" i="42"/>
  <c r="H452" i="42"/>
  <c r="W451" i="42"/>
  <c r="V451" i="42"/>
  <c r="U451" i="42"/>
  <c r="T451" i="42"/>
  <c r="S451" i="42"/>
  <c r="R451" i="42"/>
  <c r="Q451" i="42"/>
  <c r="P451" i="42"/>
  <c r="O451" i="42"/>
  <c r="N451" i="42"/>
  <c r="M451" i="42"/>
  <c r="L451" i="42"/>
  <c r="K451" i="42"/>
  <c r="H451" i="42"/>
  <c r="W450" i="42"/>
  <c r="V450" i="42"/>
  <c r="U450" i="42"/>
  <c r="T450" i="42"/>
  <c r="S450" i="42"/>
  <c r="R450" i="42"/>
  <c r="Q450" i="42"/>
  <c r="P450" i="42"/>
  <c r="O450" i="42"/>
  <c r="N450" i="42"/>
  <c r="M450" i="42"/>
  <c r="L450" i="42"/>
  <c r="K450" i="42"/>
  <c r="H450" i="42"/>
  <c r="W449" i="42"/>
  <c r="V449" i="42"/>
  <c r="U449" i="42"/>
  <c r="T449" i="42"/>
  <c r="S449" i="42"/>
  <c r="R449" i="42"/>
  <c r="Q449" i="42"/>
  <c r="P449" i="42"/>
  <c r="O449" i="42"/>
  <c r="N449" i="42"/>
  <c r="M449" i="42"/>
  <c r="L449" i="42"/>
  <c r="K449" i="42"/>
  <c r="H449" i="42"/>
  <c r="W448" i="42"/>
  <c r="V448" i="42"/>
  <c r="U448" i="42"/>
  <c r="T448" i="42"/>
  <c r="S448" i="42"/>
  <c r="R448" i="42"/>
  <c r="Q448" i="42"/>
  <c r="P448" i="42"/>
  <c r="O448" i="42"/>
  <c r="N448" i="42"/>
  <c r="M448" i="42"/>
  <c r="L448" i="42"/>
  <c r="K448" i="42"/>
  <c r="H448" i="42"/>
  <c r="W447" i="42"/>
  <c r="V447" i="42"/>
  <c r="U447" i="42"/>
  <c r="T447" i="42"/>
  <c r="S447" i="42"/>
  <c r="R447" i="42"/>
  <c r="Q447" i="42"/>
  <c r="P447" i="42"/>
  <c r="O447" i="42"/>
  <c r="N447" i="42"/>
  <c r="M447" i="42"/>
  <c r="L447" i="42"/>
  <c r="K447" i="42"/>
  <c r="H447" i="42"/>
  <c r="W446" i="42"/>
  <c r="V446" i="42"/>
  <c r="U446" i="42"/>
  <c r="T446" i="42"/>
  <c r="S446" i="42"/>
  <c r="R446" i="42"/>
  <c r="Q446" i="42"/>
  <c r="P446" i="42"/>
  <c r="O446" i="42"/>
  <c r="N446" i="42"/>
  <c r="M446" i="42"/>
  <c r="L446" i="42"/>
  <c r="K446" i="42"/>
  <c r="H446" i="42"/>
  <c r="W445" i="42"/>
  <c r="V445" i="42"/>
  <c r="U445" i="42"/>
  <c r="T445" i="42"/>
  <c r="S445" i="42"/>
  <c r="R445" i="42"/>
  <c r="Q445" i="42"/>
  <c r="P445" i="42"/>
  <c r="O445" i="42"/>
  <c r="N445" i="42"/>
  <c r="M445" i="42"/>
  <c r="L445" i="42"/>
  <c r="K445" i="42"/>
  <c r="H445" i="42"/>
  <c r="W444" i="42"/>
  <c r="V444" i="42"/>
  <c r="U444" i="42"/>
  <c r="T444" i="42"/>
  <c r="S444" i="42"/>
  <c r="R444" i="42"/>
  <c r="Q444" i="42"/>
  <c r="P444" i="42"/>
  <c r="O444" i="42"/>
  <c r="N444" i="42"/>
  <c r="M444" i="42"/>
  <c r="L444" i="42"/>
  <c r="K444" i="42"/>
  <c r="H444" i="42"/>
  <c r="W443" i="42"/>
  <c r="V443" i="42"/>
  <c r="U443" i="42"/>
  <c r="T443" i="42"/>
  <c r="S443" i="42"/>
  <c r="R443" i="42"/>
  <c r="Q443" i="42"/>
  <c r="P443" i="42"/>
  <c r="O443" i="42"/>
  <c r="N443" i="42"/>
  <c r="M443" i="42"/>
  <c r="L443" i="42"/>
  <c r="K443" i="42"/>
  <c r="H443" i="42"/>
  <c r="W442" i="42"/>
  <c r="V442" i="42"/>
  <c r="U442" i="42"/>
  <c r="T442" i="42"/>
  <c r="S442" i="42"/>
  <c r="R442" i="42"/>
  <c r="Q442" i="42"/>
  <c r="P442" i="42"/>
  <c r="O442" i="42"/>
  <c r="N442" i="42"/>
  <c r="M442" i="42"/>
  <c r="L442" i="42"/>
  <c r="K442" i="42"/>
  <c r="H442" i="42"/>
  <c r="W441" i="42"/>
  <c r="V441" i="42"/>
  <c r="U441" i="42"/>
  <c r="T441" i="42"/>
  <c r="S441" i="42"/>
  <c r="R441" i="42"/>
  <c r="Q441" i="42"/>
  <c r="P441" i="42"/>
  <c r="O441" i="42"/>
  <c r="N441" i="42"/>
  <c r="M441" i="42"/>
  <c r="L441" i="42"/>
  <c r="K441" i="42"/>
  <c r="H441" i="42"/>
  <c r="W440" i="42"/>
  <c r="V440" i="42"/>
  <c r="U440" i="42"/>
  <c r="T440" i="42"/>
  <c r="S440" i="42"/>
  <c r="R440" i="42"/>
  <c r="Q440" i="42"/>
  <c r="P440" i="42"/>
  <c r="O440" i="42"/>
  <c r="N440" i="42"/>
  <c r="M440" i="42"/>
  <c r="L440" i="42"/>
  <c r="K440" i="42"/>
  <c r="H440" i="42"/>
  <c r="W439" i="42"/>
  <c r="V439" i="42"/>
  <c r="U439" i="42"/>
  <c r="T439" i="42"/>
  <c r="S439" i="42"/>
  <c r="R439" i="42"/>
  <c r="Q439" i="42"/>
  <c r="P439" i="42"/>
  <c r="O439" i="42"/>
  <c r="N439" i="42"/>
  <c r="M439" i="42"/>
  <c r="L439" i="42"/>
  <c r="K439" i="42"/>
  <c r="H439" i="42"/>
  <c r="W438" i="42"/>
  <c r="V438" i="42"/>
  <c r="U438" i="42"/>
  <c r="T438" i="42"/>
  <c r="S438" i="42"/>
  <c r="R438" i="42"/>
  <c r="Q438" i="42"/>
  <c r="P438" i="42"/>
  <c r="O438" i="42"/>
  <c r="N438" i="42"/>
  <c r="M438" i="42"/>
  <c r="L438" i="42"/>
  <c r="K438" i="42"/>
  <c r="H438" i="42"/>
  <c r="W437" i="42"/>
  <c r="V437" i="42"/>
  <c r="U437" i="42"/>
  <c r="T437" i="42"/>
  <c r="S437" i="42"/>
  <c r="R437" i="42"/>
  <c r="Q437" i="42"/>
  <c r="P437" i="42"/>
  <c r="O437" i="42"/>
  <c r="N437" i="42"/>
  <c r="M437" i="42"/>
  <c r="L437" i="42"/>
  <c r="K437" i="42"/>
  <c r="H437" i="42"/>
  <c r="W436" i="42"/>
  <c r="V436" i="42"/>
  <c r="U436" i="42"/>
  <c r="T436" i="42"/>
  <c r="S436" i="42"/>
  <c r="R436" i="42"/>
  <c r="Q436" i="42"/>
  <c r="P436" i="42"/>
  <c r="O436" i="42"/>
  <c r="N436" i="42"/>
  <c r="M436" i="42"/>
  <c r="L436" i="42"/>
  <c r="K436" i="42"/>
  <c r="H436" i="42"/>
  <c r="W435" i="42"/>
  <c r="V435" i="42"/>
  <c r="U435" i="42"/>
  <c r="T435" i="42"/>
  <c r="S435" i="42"/>
  <c r="R435" i="42"/>
  <c r="Q435" i="42"/>
  <c r="P435" i="42"/>
  <c r="O435" i="42"/>
  <c r="N435" i="42"/>
  <c r="M435" i="42"/>
  <c r="L435" i="42"/>
  <c r="K435" i="42"/>
  <c r="H435" i="42"/>
  <c r="W434" i="42"/>
  <c r="V434" i="42"/>
  <c r="U434" i="42"/>
  <c r="T434" i="42"/>
  <c r="S434" i="42"/>
  <c r="R434" i="42"/>
  <c r="Q434" i="42"/>
  <c r="P434" i="42"/>
  <c r="O434" i="42"/>
  <c r="N434" i="42"/>
  <c r="M434" i="42"/>
  <c r="L434" i="42"/>
  <c r="K434" i="42"/>
  <c r="H434" i="42"/>
  <c r="W433" i="42"/>
  <c r="V433" i="42"/>
  <c r="U433" i="42"/>
  <c r="T433" i="42"/>
  <c r="S433" i="42"/>
  <c r="R433" i="42"/>
  <c r="Q433" i="42"/>
  <c r="P433" i="42"/>
  <c r="O433" i="42"/>
  <c r="N433" i="42"/>
  <c r="M433" i="42"/>
  <c r="L433" i="42"/>
  <c r="K433" i="42"/>
  <c r="H433" i="42"/>
  <c r="W432" i="42"/>
  <c r="V432" i="42"/>
  <c r="U432" i="42"/>
  <c r="T432" i="42"/>
  <c r="S432" i="42"/>
  <c r="R432" i="42"/>
  <c r="Q432" i="42"/>
  <c r="P432" i="42"/>
  <c r="O432" i="42"/>
  <c r="N432" i="42"/>
  <c r="M432" i="42"/>
  <c r="L432" i="42"/>
  <c r="K432" i="42"/>
  <c r="H432" i="42"/>
  <c r="W431" i="42"/>
  <c r="V431" i="42"/>
  <c r="U431" i="42"/>
  <c r="T431" i="42"/>
  <c r="S431" i="42"/>
  <c r="R431" i="42"/>
  <c r="Q431" i="42"/>
  <c r="P431" i="42"/>
  <c r="O431" i="42"/>
  <c r="N431" i="42"/>
  <c r="M431" i="42"/>
  <c r="L431" i="42"/>
  <c r="K431" i="42"/>
  <c r="H431" i="42"/>
  <c r="W430" i="42"/>
  <c r="V430" i="42"/>
  <c r="U430" i="42"/>
  <c r="T430" i="42"/>
  <c r="S430" i="42"/>
  <c r="R430" i="42"/>
  <c r="Q430" i="42"/>
  <c r="P430" i="42"/>
  <c r="O430" i="42"/>
  <c r="N430" i="42"/>
  <c r="M430" i="42"/>
  <c r="L430" i="42"/>
  <c r="K430" i="42"/>
  <c r="H430" i="42"/>
  <c r="W429" i="42"/>
  <c r="V429" i="42"/>
  <c r="U429" i="42"/>
  <c r="T429" i="42"/>
  <c r="S429" i="42"/>
  <c r="R429" i="42"/>
  <c r="Q429" i="42"/>
  <c r="P429" i="42"/>
  <c r="O429" i="42"/>
  <c r="N429" i="42"/>
  <c r="M429" i="42"/>
  <c r="L429" i="42"/>
  <c r="K429" i="42"/>
  <c r="H429" i="42"/>
  <c r="W428" i="42"/>
  <c r="V428" i="42"/>
  <c r="U428" i="42"/>
  <c r="T428" i="42"/>
  <c r="S428" i="42"/>
  <c r="R428" i="42"/>
  <c r="Q428" i="42"/>
  <c r="P428" i="42"/>
  <c r="O428" i="42"/>
  <c r="N428" i="42"/>
  <c r="M428" i="42"/>
  <c r="L428" i="42"/>
  <c r="K428" i="42"/>
  <c r="H428" i="42"/>
  <c r="W427" i="42"/>
  <c r="V427" i="42"/>
  <c r="U427" i="42"/>
  <c r="T427" i="42"/>
  <c r="S427" i="42"/>
  <c r="R427" i="42"/>
  <c r="Q427" i="42"/>
  <c r="P427" i="42"/>
  <c r="O427" i="42"/>
  <c r="N427" i="42"/>
  <c r="M427" i="42"/>
  <c r="L427" i="42"/>
  <c r="K427" i="42"/>
  <c r="H427" i="42"/>
  <c r="W426" i="42"/>
  <c r="V426" i="42"/>
  <c r="U426" i="42"/>
  <c r="T426" i="42"/>
  <c r="S426" i="42"/>
  <c r="R426" i="42"/>
  <c r="Q426" i="42"/>
  <c r="P426" i="42"/>
  <c r="O426" i="42"/>
  <c r="N426" i="42"/>
  <c r="M426" i="42"/>
  <c r="L426" i="42"/>
  <c r="K426" i="42"/>
  <c r="H426" i="42"/>
  <c r="W425" i="42"/>
  <c r="V425" i="42"/>
  <c r="U425" i="42"/>
  <c r="T425" i="42"/>
  <c r="S425" i="42"/>
  <c r="R425" i="42"/>
  <c r="Q425" i="42"/>
  <c r="P425" i="42"/>
  <c r="O425" i="42"/>
  <c r="N425" i="42"/>
  <c r="M425" i="42"/>
  <c r="L425" i="42"/>
  <c r="K425" i="42"/>
  <c r="H425" i="42"/>
  <c r="W424" i="42"/>
  <c r="V424" i="42"/>
  <c r="U424" i="42"/>
  <c r="T424" i="42"/>
  <c r="S424" i="42"/>
  <c r="R424" i="42"/>
  <c r="Q424" i="42"/>
  <c r="P424" i="42"/>
  <c r="O424" i="42"/>
  <c r="N424" i="42"/>
  <c r="M424" i="42"/>
  <c r="L424" i="42"/>
  <c r="K424" i="42"/>
  <c r="H424" i="42"/>
  <c r="W423" i="42"/>
  <c r="V423" i="42"/>
  <c r="U423" i="42"/>
  <c r="T423" i="42"/>
  <c r="S423" i="42"/>
  <c r="R423" i="42"/>
  <c r="Q423" i="42"/>
  <c r="P423" i="42"/>
  <c r="O423" i="42"/>
  <c r="N423" i="42"/>
  <c r="M423" i="42"/>
  <c r="L423" i="42"/>
  <c r="K423" i="42"/>
  <c r="H423" i="42"/>
  <c r="W422" i="42"/>
  <c r="V422" i="42"/>
  <c r="U422" i="42"/>
  <c r="T422" i="42"/>
  <c r="S422" i="42"/>
  <c r="R422" i="42"/>
  <c r="Q422" i="42"/>
  <c r="P422" i="42"/>
  <c r="O422" i="42"/>
  <c r="N422" i="42"/>
  <c r="M422" i="42"/>
  <c r="L422" i="42"/>
  <c r="K422" i="42"/>
  <c r="H422" i="42"/>
  <c r="W421" i="42"/>
  <c r="V421" i="42"/>
  <c r="U421" i="42"/>
  <c r="T421" i="42"/>
  <c r="S421" i="42"/>
  <c r="R421" i="42"/>
  <c r="Q421" i="42"/>
  <c r="P421" i="42"/>
  <c r="O421" i="42"/>
  <c r="N421" i="42"/>
  <c r="M421" i="42"/>
  <c r="L421" i="42"/>
  <c r="K421" i="42"/>
  <c r="H421" i="42"/>
  <c r="W420" i="42"/>
  <c r="V420" i="42"/>
  <c r="U420" i="42"/>
  <c r="T420" i="42"/>
  <c r="S420" i="42"/>
  <c r="R420" i="42"/>
  <c r="Q420" i="42"/>
  <c r="P420" i="42"/>
  <c r="O420" i="42"/>
  <c r="N420" i="42"/>
  <c r="M420" i="42"/>
  <c r="L420" i="42"/>
  <c r="K420" i="42"/>
  <c r="H420" i="42"/>
  <c r="W419" i="42"/>
  <c r="V419" i="42"/>
  <c r="U419" i="42"/>
  <c r="T419" i="42"/>
  <c r="S419" i="42"/>
  <c r="R419" i="42"/>
  <c r="Q419" i="42"/>
  <c r="P419" i="42"/>
  <c r="O419" i="42"/>
  <c r="N419" i="42"/>
  <c r="M419" i="42"/>
  <c r="L419" i="42"/>
  <c r="K419" i="42"/>
  <c r="H419" i="42"/>
  <c r="W418" i="42"/>
  <c r="V418" i="42"/>
  <c r="U418" i="42"/>
  <c r="T418" i="42"/>
  <c r="S418" i="42"/>
  <c r="R418" i="42"/>
  <c r="Q418" i="42"/>
  <c r="P418" i="42"/>
  <c r="O418" i="42"/>
  <c r="N418" i="42"/>
  <c r="M418" i="42"/>
  <c r="L418" i="42"/>
  <c r="K418" i="42"/>
  <c r="H418" i="42"/>
  <c r="W417" i="42"/>
  <c r="V417" i="42"/>
  <c r="U417" i="42"/>
  <c r="T417" i="42"/>
  <c r="S417" i="42"/>
  <c r="R417" i="42"/>
  <c r="Q417" i="42"/>
  <c r="P417" i="42"/>
  <c r="O417" i="42"/>
  <c r="N417" i="42"/>
  <c r="M417" i="42"/>
  <c r="L417" i="42"/>
  <c r="K417" i="42"/>
  <c r="H417" i="42"/>
  <c r="W416" i="42"/>
  <c r="V416" i="42"/>
  <c r="U416" i="42"/>
  <c r="T416" i="42"/>
  <c r="S416" i="42"/>
  <c r="R416" i="42"/>
  <c r="Q416" i="42"/>
  <c r="P416" i="42"/>
  <c r="O416" i="42"/>
  <c r="N416" i="42"/>
  <c r="M416" i="42"/>
  <c r="L416" i="42"/>
  <c r="K416" i="42"/>
  <c r="H416" i="42"/>
  <c r="W415" i="42"/>
  <c r="V415" i="42"/>
  <c r="U415" i="42"/>
  <c r="T415" i="42"/>
  <c r="S415" i="42"/>
  <c r="R415" i="42"/>
  <c r="Q415" i="42"/>
  <c r="P415" i="42"/>
  <c r="O415" i="42"/>
  <c r="N415" i="42"/>
  <c r="M415" i="42"/>
  <c r="L415" i="42"/>
  <c r="K415" i="42"/>
  <c r="H415" i="42"/>
  <c r="W414" i="42"/>
  <c r="V414" i="42"/>
  <c r="U414" i="42"/>
  <c r="T414" i="42"/>
  <c r="S414" i="42"/>
  <c r="R414" i="42"/>
  <c r="Q414" i="42"/>
  <c r="P414" i="42"/>
  <c r="O414" i="42"/>
  <c r="N414" i="42"/>
  <c r="M414" i="42"/>
  <c r="L414" i="42"/>
  <c r="K414" i="42"/>
  <c r="H414" i="42"/>
  <c r="W413" i="42"/>
  <c r="V413" i="42"/>
  <c r="U413" i="42"/>
  <c r="T413" i="42"/>
  <c r="S413" i="42"/>
  <c r="R413" i="42"/>
  <c r="Q413" i="42"/>
  <c r="P413" i="42"/>
  <c r="O413" i="42"/>
  <c r="N413" i="42"/>
  <c r="M413" i="42"/>
  <c r="L413" i="42"/>
  <c r="K413" i="42"/>
  <c r="H413" i="42"/>
  <c r="W412" i="42"/>
  <c r="V412" i="42"/>
  <c r="U412" i="42"/>
  <c r="T412" i="42"/>
  <c r="S412" i="42"/>
  <c r="R412" i="42"/>
  <c r="Q412" i="42"/>
  <c r="P412" i="42"/>
  <c r="O412" i="42"/>
  <c r="N412" i="42"/>
  <c r="M412" i="42"/>
  <c r="L412" i="42"/>
  <c r="K412" i="42"/>
  <c r="H412" i="42"/>
  <c r="W411" i="42"/>
  <c r="V411" i="42"/>
  <c r="U411" i="42"/>
  <c r="T411" i="42"/>
  <c r="S411" i="42"/>
  <c r="R411" i="42"/>
  <c r="Q411" i="42"/>
  <c r="P411" i="42"/>
  <c r="O411" i="42"/>
  <c r="N411" i="42"/>
  <c r="M411" i="42"/>
  <c r="L411" i="42"/>
  <c r="K411" i="42"/>
  <c r="H411" i="42"/>
  <c r="W410" i="42"/>
  <c r="V410" i="42"/>
  <c r="U410" i="42"/>
  <c r="T410" i="42"/>
  <c r="S410" i="42"/>
  <c r="R410" i="42"/>
  <c r="Q410" i="42"/>
  <c r="P410" i="42"/>
  <c r="O410" i="42"/>
  <c r="N410" i="42"/>
  <c r="M410" i="42"/>
  <c r="L410" i="42"/>
  <c r="K410" i="42"/>
  <c r="H410" i="42"/>
  <c r="W409" i="42"/>
  <c r="V409" i="42"/>
  <c r="U409" i="42"/>
  <c r="T409" i="42"/>
  <c r="S409" i="42"/>
  <c r="R409" i="42"/>
  <c r="Q409" i="42"/>
  <c r="P409" i="42"/>
  <c r="O409" i="42"/>
  <c r="N409" i="42"/>
  <c r="M409" i="42"/>
  <c r="L409" i="42"/>
  <c r="K409" i="42"/>
  <c r="H409" i="42"/>
  <c r="W408" i="42"/>
  <c r="V408" i="42"/>
  <c r="U408" i="42"/>
  <c r="T408" i="42"/>
  <c r="S408" i="42"/>
  <c r="R408" i="42"/>
  <c r="Q408" i="42"/>
  <c r="P408" i="42"/>
  <c r="O408" i="42"/>
  <c r="N408" i="42"/>
  <c r="M408" i="42"/>
  <c r="L408" i="42"/>
  <c r="K408" i="42"/>
  <c r="H408" i="42"/>
  <c r="W407" i="42"/>
  <c r="V407" i="42"/>
  <c r="U407" i="42"/>
  <c r="T407" i="42"/>
  <c r="S407" i="42"/>
  <c r="R407" i="42"/>
  <c r="Q407" i="42"/>
  <c r="P407" i="42"/>
  <c r="O407" i="42"/>
  <c r="N407" i="42"/>
  <c r="M407" i="42"/>
  <c r="L407" i="42"/>
  <c r="K407" i="42"/>
  <c r="H407" i="42"/>
  <c r="W406" i="42"/>
  <c r="V406" i="42"/>
  <c r="U406" i="42"/>
  <c r="T406" i="42"/>
  <c r="S406" i="42"/>
  <c r="R406" i="42"/>
  <c r="Q406" i="42"/>
  <c r="P406" i="42"/>
  <c r="O406" i="42"/>
  <c r="N406" i="42"/>
  <c r="M406" i="42"/>
  <c r="L406" i="42"/>
  <c r="K406" i="42"/>
  <c r="H406" i="42"/>
  <c r="W405" i="42"/>
  <c r="V405" i="42"/>
  <c r="U405" i="42"/>
  <c r="T405" i="42"/>
  <c r="S405" i="42"/>
  <c r="R405" i="42"/>
  <c r="Q405" i="42"/>
  <c r="P405" i="42"/>
  <c r="O405" i="42"/>
  <c r="N405" i="42"/>
  <c r="M405" i="42"/>
  <c r="L405" i="42"/>
  <c r="K405" i="42"/>
  <c r="H405" i="42"/>
  <c r="W404" i="42"/>
  <c r="V404" i="42"/>
  <c r="U404" i="42"/>
  <c r="T404" i="42"/>
  <c r="S404" i="42"/>
  <c r="R404" i="42"/>
  <c r="Q404" i="42"/>
  <c r="P404" i="42"/>
  <c r="O404" i="42"/>
  <c r="N404" i="42"/>
  <c r="M404" i="42"/>
  <c r="L404" i="42"/>
  <c r="K404" i="42"/>
  <c r="H404" i="42"/>
  <c r="W403" i="42"/>
  <c r="V403" i="42"/>
  <c r="U403" i="42"/>
  <c r="T403" i="42"/>
  <c r="S403" i="42"/>
  <c r="R403" i="42"/>
  <c r="Q403" i="42"/>
  <c r="P403" i="42"/>
  <c r="O403" i="42"/>
  <c r="N403" i="42"/>
  <c r="M403" i="42"/>
  <c r="L403" i="42"/>
  <c r="K403" i="42"/>
  <c r="H403" i="42"/>
  <c r="W402" i="42"/>
  <c r="V402" i="42"/>
  <c r="U402" i="42"/>
  <c r="T402" i="42"/>
  <c r="S402" i="42"/>
  <c r="R402" i="42"/>
  <c r="Q402" i="42"/>
  <c r="P402" i="42"/>
  <c r="O402" i="42"/>
  <c r="N402" i="42"/>
  <c r="M402" i="42"/>
  <c r="L402" i="42"/>
  <c r="K402" i="42"/>
  <c r="H402" i="42"/>
  <c r="W401" i="42"/>
  <c r="V401" i="42"/>
  <c r="U401" i="42"/>
  <c r="T401" i="42"/>
  <c r="S401" i="42"/>
  <c r="R401" i="42"/>
  <c r="Q401" i="42"/>
  <c r="P401" i="42"/>
  <c r="O401" i="42"/>
  <c r="N401" i="42"/>
  <c r="M401" i="42"/>
  <c r="L401" i="42"/>
  <c r="K401" i="42"/>
  <c r="H401" i="42"/>
  <c r="W400" i="42"/>
  <c r="V400" i="42"/>
  <c r="U400" i="42"/>
  <c r="T400" i="42"/>
  <c r="S400" i="42"/>
  <c r="R400" i="42"/>
  <c r="Q400" i="42"/>
  <c r="P400" i="42"/>
  <c r="O400" i="42"/>
  <c r="N400" i="42"/>
  <c r="M400" i="42"/>
  <c r="L400" i="42"/>
  <c r="K400" i="42"/>
  <c r="H400" i="42"/>
  <c r="W399" i="42"/>
  <c r="V399" i="42"/>
  <c r="U399" i="42"/>
  <c r="T399" i="42"/>
  <c r="S399" i="42"/>
  <c r="R399" i="42"/>
  <c r="Q399" i="42"/>
  <c r="P399" i="42"/>
  <c r="O399" i="42"/>
  <c r="N399" i="42"/>
  <c r="M399" i="42"/>
  <c r="L399" i="42"/>
  <c r="K399" i="42"/>
  <c r="H399" i="42"/>
  <c r="W398" i="42"/>
  <c r="V398" i="42"/>
  <c r="U398" i="42"/>
  <c r="T398" i="42"/>
  <c r="S398" i="42"/>
  <c r="R398" i="42"/>
  <c r="Q398" i="42"/>
  <c r="P398" i="42"/>
  <c r="O398" i="42"/>
  <c r="N398" i="42"/>
  <c r="M398" i="42"/>
  <c r="L398" i="42"/>
  <c r="K398" i="42"/>
  <c r="H398" i="42"/>
  <c r="W397" i="42"/>
  <c r="V397" i="42"/>
  <c r="U397" i="42"/>
  <c r="T397" i="42"/>
  <c r="S397" i="42"/>
  <c r="R397" i="42"/>
  <c r="Q397" i="42"/>
  <c r="P397" i="42"/>
  <c r="O397" i="42"/>
  <c r="N397" i="42"/>
  <c r="M397" i="42"/>
  <c r="L397" i="42"/>
  <c r="K397" i="42"/>
  <c r="H397" i="42"/>
  <c r="W396" i="42"/>
  <c r="V396" i="42"/>
  <c r="U396" i="42"/>
  <c r="T396" i="42"/>
  <c r="S396" i="42"/>
  <c r="R396" i="42"/>
  <c r="Q396" i="42"/>
  <c r="P396" i="42"/>
  <c r="O396" i="42"/>
  <c r="N396" i="42"/>
  <c r="M396" i="42"/>
  <c r="L396" i="42"/>
  <c r="K396" i="42"/>
  <c r="H396" i="42"/>
  <c r="W395" i="42"/>
  <c r="V395" i="42"/>
  <c r="U395" i="42"/>
  <c r="T395" i="42"/>
  <c r="S395" i="42"/>
  <c r="R395" i="42"/>
  <c r="Q395" i="42"/>
  <c r="P395" i="42"/>
  <c r="O395" i="42"/>
  <c r="N395" i="42"/>
  <c r="M395" i="42"/>
  <c r="L395" i="42"/>
  <c r="K395" i="42"/>
  <c r="H395" i="42"/>
  <c r="W394" i="42"/>
  <c r="V394" i="42"/>
  <c r="U394" i="42"/>
  <c r="T394" i="42"/>
  <c r="S394" i="42"/>
  <c r="R394" i="42"/>
  <c r="Q394" i="42"/>
  <c r="P394" i="42"/>
  <c r="O394" i="42"/>
  <c r="N394" i="42"/>
  <c r="M394" i="42"/>
  <c r="L394" i="42"/>
  <c r="K394" i="42"/>
  <c r="H394" i="42"/>
  <c r="W393" i="42"/>
  <c r="V393" i="42"/>
  <c r="U393" i="42"/>
  <c r="T393" i="42"/>
  <c r="S393" i="42"/>
  <c r="R393" i="42"/>
  <c r="Q393" i="42"/>
  <c r="P393" i="42"/>
  <c r="O393" i="42"/>
  <c r="N393" i="42"/>
  <c r="M393" i="42"/>
  <c r="L393" i="42"/>
  <c r="K393" i="42"/>
  <c r="H393" i="42"/>
  <c r="W392" i="42"/>
  <c r="V392" i="42"/>
  <c r="U392" i="42"/>
  <c r="T392" i="42"/>
  <c r="S392" i="42"/>
  <c r="R392" i="42"/>
  <c r="Q392" i="42"/>
  <c r="P392" i="42"/>
  <c r="O392" i="42"/>
  <c r="N392" i="42"/>
  <c r="M392" i="42"/>
  <c r="L392" i="42"/>
  <c r="K392" i="42"/>
  <c r="H392" i="42"/>
  <c r="W391" i="42"/>
  <c r="V391" i="42"/>
  <c r="U391" i="42"/>
  <c r="T391" i="42"/>
  <c r="S391" i="42"/>
  <c r="R391" i="42"/>
  <c r="Q391" i="42"/>
  <c r="P391" i="42"/>
  <c r="O391" i="42"/>
  <c r="N391" i="42"/>
  <c r="M391" i="42"/>
  <c r="L391" i="42"/>
  <c r="K391" i="42"/>
  <c r="H391" i="42"/>
  <c r="W390" i="42"/>
  <c r="V390" i="42"/>
  <c r="U390" i="42"/>
  <c r="T390" i="42"/>
  <c r="S390" i="42"/>
  <c r="R390" i="42"/>
  <c r="Q390" i="42"/>
  <c r="P390" i="42"/>
  <c r="O390" i="42"/>
  <c r="N390" i="42"/>
  <c r="M390" i="42"/>
  <c r="L390" i="42"/>
  <c r="K390" i="42"/>
  <c r="H390" i="42"/>
  <c r="W389" i="42"/>
  <c r="V389" i="42"/>
  <c r="U389" i="42"/>
  <c r="T389" i="42"/>
  <c r="S389" i="42"/>
  <c r="R389" i="42"/>
  <c r="Q389" i="42"/>
  <c r="P389" i="42"/>
  <c r="O389" i="42"/>
  <c r="N389" i="42"/>
  <c r="M389" i="42"/>
  <c r="L389" i="42"/>
  <c r="K389" i="42"/>
  <c r="H389" i="42"/>
  <c r="W388" i="42"/>
  <c r="V388" i="42"/>
  <c r="U388" i="42"/>
  <c r="T388" i="42"/>
  <c r="S388" i="42"/>
  <c r="R388" i="42"/>
  <c r="Q388" i="42"/>
  <c r="P388" i="42"/>
  <c r="O388" i="42"/>
  <c r="N388" i="42"/>
  <c r="M388" i="42"/>
  <c r="L388" i="42"/>
  <c r="K388" i="42"/>
  <c r="H388" i="42"/>
  <c r="W387" i="42"/>
  <c r="V387" i="42"/>
  <c r="U387" i="42"/>
  <c r="T387" i="42"/>
  <c r="S387" i="42"/>
  <c r="R387" i="42"/>
  <c r="Q387" i="42"/>
  <c r="P387" i="42"/>
  <c r="O387" i="42"/>
  <c r="N387" i="42"/>
  <c r="M387" i="42"/>
  <c r="L387" i="42"/>
  <c r="K387" i="42"/>
  <c r="H387" i="42"/>
  <c r="W386" i="42"/>
  <c r="V386" i="42"/>
  <c r="U386" i="42"/>
  <c r="T386" i="42"/>
  <c r="S386" i="42"/>
  <c r="R386" i="42"/>
  <c r="Q386" i="42"/>
  <c r="P386" i="42"/>
  <c r="O386" i="42"/>
  <c r="N386" i="42"/>
  <c r="M386" i="42"/>
  <c r="L386" i="42"/>
  <c r="K386" i="42"/>
  <c r="H386" i="42"/>
  <c r="W385" i="42"/>
  <c r="V385" i="42"/>
  <c r="U385" i="42"/>
  <c r="T385" i="42"/>
  <c r="S385" i="42"/>
  <c r="R385" i="42"/>
  <c r="Q385" i="42"/>
  <c r="P385" i="42"/>
  <c r="O385" i="42"/>
  <c r="N385" i="42"/>
  <c r="M385" i="42"/>
  <c r="L385" i="42"/>
  <c r="K385" i="42"/>
  <c r="H385" i="42"/>
  <c r="W384" i="42"/>
  <c r="V384" i="42"/>
  <c r="U384" i="42"/>
  <c r="T384" i="42"/>
  <c r="S384" i="42"/>
  <c r="R384" i="42"/>
  <c r="Q384" i="42"/>
  <c r="P384" i="42"/>
  <c r="O384" i="42"/>
  <c r="N384" i="42"/>
  <c r="M384" i="42"/>
  <c r="L384" i="42"/>
  <c r="K384" i="42"/>
  <c r="H384" i="42"/>
  <c r="W383" i="42"/>
  <c r="V383" i="42"/>
  <c r="U383" i="42"/>
  <c r="T383" i="42"/>
  <c r="S383" i="42"/>
  <c r="R383" i="42"/>
  <c r="Q383" i="42"/>
  <c r="P383" i="42"/>
  <c r="O383" i="42"/>
  <c r="N383" i="42"/>
  <c r="M383" i="42"/>
  <c r="L383" i="42"/>
  <c r="K383" i="42"/>
  <c r="H383" i="42"/>
  <c r="W382" i="42"/>
  <c r="V382" i="42"/>
  <c r="U382" i="42"/>
  <c r="T382" i="42"/>
  <c r="S382" i="42"/>
  <c r="R382" i="42"/>
  <c r="Q382" i="42"/>
  <c r="P382" i="42"/>
  <c r="O382" i="42"/>
  <c r="N382" i="42"/>
  <c r="M382" i="42"/>
  <c r="L382" i="42"/>
  <c r="K382" i="42"/>
  <c r="H382" i="42"/>
  <c r="W381" i="42"/>
  <c r="V381" i="42"/>
  <c r="U381" i="42"/>
  <c r="T381" i="42"/>
  <c r="S381" i="42"/>
  <c r="R381" i="42"/>
  <c r="Q381" i="42"/>
  <c r="P381" i="42"/>
  <c r="O381" i="42"/>
  <c r="N381" i="42"/>
  <c r="M381" i="42"/>
  <c r="L381" i="42"/>
  <c r="K381" i="42"/>
  <c r="H381" i="42"/>
  <c r="W380" i="42"/>
  <c r="V380" i="42"/>
  <c r="U380" i="42"/>
  <c r="T380" i="42"/>
  <c r="S380" i="42"/>
  <c r="R380" i="42"/>
  <c r="Q380" i="42"/>
  <c r="P380" i="42"/>
  <c r="O380" i="42"/>
  <c r="N380" i="42"/>
  <c r="M380" i="42"/>
  <c r="L380" i="42"/>
  <c r="K380" i="42"/>
  <c r="H380" i="42"/>
  <c r="W379" i="42"/>
  <c r="V379" i="42"/>
  <c r="U379" i="42"/>
  <c r="T379" i="42"/>
  <c r="S379" i="42"/>
  <c r="R379" i="42"/>
  <c r="Q379" i="42"/>
  <c r="P379" i="42"/>
  <c r="O379" i="42"/>
  <c r="N379" i="42"/>
  <c r="M379" i="42"/>
  <c r="L379" i="42"/>
  <c r="K379" i="42"/>
  <c r="H379" i="42"/>
  <c r="W378" i="42"/>
  <c r="V378" i="42"/>
  <c r="U378" i="42"/>
  <c r="T378" i="42"/>
  <c r="S378" i="42"/>
  <c r="R378" i="42"/>
  <c r="Q378" i="42"/>
  <c r="P378" i="42"/>
  <c r="O378" i="42"/>
  <c r="N378" i="42"/>
  <c r="M378" i="42"/>
  <c r="L378" i="42"/>
  <c r="K378" i="42"/>
  <c r="H378" i="42"/>
  <c r="W377" i="42"/>
  <c r="V377" i="42"/>
  <c r="U377" i="42"/>
  <c r="T377" i="42"/>
  <c r="S377" i="42"/>
  <c r="R377" i="42"/>
  <c r="Q377" i="42"/>
  <c r="P377" i="42"/>
  <c r="O377" i="42"/>
  <c r="N377" i="42"/>
  <c r="M377" i="42"/>
  <c r="L377" i="42"/>
  <c r="K377" i="42"/>
  <c r="H377" i="42"/>
  <c r="W376" i="42"/>
  <c r="V376" i="42"/>
  <c r="U376" i="42"/>
  <c r="T376" i="42"/>
  <c r="S376" i="42"/>
  <c r="R376" i="42"/>
  <c r="Q376" i="42"/>
  <c r="P376" i="42"/>
  <c r="O376" i="42"/>
  <c r="N376" i="42"/>
  <c r="M376" i="42"/>
  <c r="L376" i="42"/>
  <c r="K376" i="42"/>
  <c r="H376" i="42"/>
  <c r="W375" i="42"/>
  <c r="V375" i="42"/>
  <c r="U375" i="42"/>
  <c r="T375" i="42"/>
  <c r="S375" i="42"/>
  <c r="R375" i="42"/>
  <c r="Q375" i="42"/>
  <c r="P375" i="42"/>
  <c r="O375" i="42"/>
  <c r="N375" i="42"/>
  <c r="M375" i="42"/>
  <c r="L375" i="42"/>
  <c r="K375" i="42"/>
  <c r="H375" i="42"/>
  <c r="W374" i="42"/>
  <c r="V374" i="42"/>
  <c r="U374" i="42"/>
  <c r="T374" i="42"/>
  <c r="S374" i="42"/>
  <c r="R374" i="42"/>
  <c r="Q374" i="42"/>
  <c r="P374" i="42"/>
  <c r="O374" i="42"/>
  <c r="N374" i="42"/>
  <c r="M374" i="42"/>
  <c r="L374" i="42"/>
  <c r="K374" i="42"/>
  <c r="H374" i="42"/>
  <c r="W373" i="42"/>
  <c r="V373" i="42"/>
  <c r="U373" i="42"/>
  <c r="T373" i="42"/>
  <c r="S373" i="42"/>
  <c r="R373" i="42"/>
  <c r="Q373" i="42"/>
  <c r="P373" i="42"/>
  <c r="O373" i="42"/>
  <c r="N373" i="42"/>
  <c r="M373" i="42"/>
  <c r="L373" i="42"/>
  <c r="K373" i="42"/>
  <c r="H373" i="42"/>
  <c r="W372" i="42"/>
  <c r="V372" i="42"/>
  <c r="U372" i="42"/>
  <c r="T372" i="42"/>
  <c r="S372" i="42"/>
  <c r="R372" i="42"/>
  <c r="Q372" i="42"/>
  <c r="P372" i="42"/>
  <c r="O372" i="42"/>
  <c r="N372" i="42"/>
  <c r="M372" i="42"/>
  <c r="L372" i="42"/>
  <c r="K372" i="42"/>
  <c r="H372" i="42"/>
  <c r="W371" i="42"/>
  <c r="V371" i="42"/>
  <c r="U371" i="42"/>
  <c r="T371" i="42"/>
  <c r="S371" i="42"/>
  <c r="R371" i="42"/>
  <c r="Q371" i="42"/>
  <c r="P371" i="42"/>
  <c r="O371" i="42"/>
  <c r="N371" i="42"/>
  <c r="M371" i="42"/>
  <c r="L371" i="42"/>
  <c r="K371" i="42"/>
  <c r="H371" i="42"/>
  <c r="W370" i="42"/>
  <c r="V370" i="42"/>
  <c r="U370" i="42"/>
  <c r="T370" i="42"/>
  <c r="S370" i="42"/>
  <c r="R370" i="42"/>
  <c r="Q370" i="42"/>
  <c r="P370" i="42"/>
  <c r="O370" i="42"/>
  <c r="N370" i="42"/>
  <c r="M370" i="42"/>
  <c r="L370" i="42"/>
  <c r="K370" i="42"/>
  <c r="H370" i="42"/>
  <c r="W369" i="42"/>
  <c r="V369" i="42"/>
  <c r="U369" i="42"/>
  <c r="T369" i="42"/>
  <c r="S369" i="42"/>
  <c r="R369" i="42"/>
  <c r="Q369" i="42"/>
  <c r="P369" i="42"/>
  <c r="O369" i="42"/>
  <c r="N369" i="42"/>
  <c r="M369" i="42"/>
  <c r="L369" i="42"/>
  <c r="K369" i="42"/>
  <c r="H369" i="42"/>
  <c r="W368" i="42"/>
  <c r="V368" i="42"/>
  <c r="U368" i="42"/>
  <c r="T368" i="42"/>
  <c r="S368" i="42"/>
  <c r="R368" i="42"/>
  <c r="Q368" i="42"/>
  <c r="P368" i="42"/>
  <c r="O368" i="42"/>
  <c r="N368" i="42"/>
  <c r="M368" i="42"/>
  <c r="L368" i="42"/>
  <c r="K368" i="42"/>
  <c r="H368" i="42"/>
  <c r="W367" i="42"/>
  <c r="V367" i="42"/>
  <c r="U367" i="42"/>
  <c r="T367" i="42"/>
  <c r="S367" i="42"/>
  <c r="R367" i="42"/>
  <c r="Q367" i="42"/>
  <c r="P367" i="42"/>
  <c r="O367" i="42"/>
  <c r="N367" i="42"/>
  <c r="M367" i="42"/>
  <c r="L367" i="42"/>
  <c r="K367" i="42"/>
  <c r="H367" i="42"/>
  <c r="W366" i="42"/>
  <c r="V366" i="42"/>
  <c r="U366" i="42"/>
  <c r="T366" i="42"/>
  <c r="S366" i="42"/>
  <c r="R366" i="42"/>
  <c r="Q366" i="42"/>
  <c r="P366" i="42"/>
  <c r="O366" i="42"/>
  <c r="N366" i="42"/>
  <c r="M366" i="42"/>
  <c r="L366" i="42"/>
  <c r="K366" i="42"/>
  <c r="H366" i="42"/>
  <c r="W365" i="42"/>
  <c r="V365" i="42"/>
  <c r="U365" i="42"/>
  <c r="T365" i="42"/>
  <c r="S365" i="42"/>
  <c r="R365" i="42"/>
  <c r="Q365" i="42"/>
  <c r="P365" i="42"/>
  <c r="O365" i="42"/>
  <c r="N365" i="42"/>
  <c r="M365" i="42"/>
  <c r="L365" i="42"/>
  <c r="K365" i="42"/>
  <c r="H365" i="42"/>
  <c r="W364" i="42"/>
  <c r="V364" i="42"/>
  <c r="U364" i="42"/>
  <c r="T364" i="42"/>
  <c r="S364" i="42"/>
  <c r="R364" i="42"/>
  <c r="Q364" i="42"/>
  <c r="P364" i="42"/>
  <c r="O364" i="42"/>
  <c r="N364" i="42"/>
  <c r="M364" i="42"/>
  <c r="L364" i="42"/>
  <c r="K364" i="42"/>
  <c r="H364" i="42"/>
  <c r="W363" i="42"/>
  <c r="V363" i="42"/>
  <c r="U363" i="42"/>
  <c r="T363" i="42"/>
  <c r="S363" i="42"/>
  <c r="R363" i="42"/>
  <c r="Q363" i="42"/>
  <c r="P363" i="42"/>
  <c r="O363" i="42"/>
  <c r="N363" i="42"/>
  <c r="M363" i="42"/>
  <c r="L363" i="42"/>
  <c r="K363" i="42"/>
  <c r="H363" i="42"/>
  <c r="W362" i="42"/>
  <c r="V362" i="42"/>
  <c r="U362" i="42"/>
  <c r="T362" i="42"/>
  <c r="S362" i="42"/>
  <c r="R362" i="42"/>
  <c r="Q362" i="42"/>
  <c r="P362" i="42"/>
  <c r="O362" i="42"/>
  <c r="N362" i="42"/>
  <c r="M362" i="42"/>
  <c r="L362" i="42"/>
  <c r="K362" i="42"/>
  <c r="H362" i="42"/>
  <c r="W361" i="42"/>
  <c r="V361" i="42"/>
  <c r="U361" i="42"/>
  <c r="T361" i="42"/>
  <c r="S361" i="42"/>
  <c r="R361" i="42"/>
  <c r="Q361" i="42"/>
  <c r="P361" i="42"/>
  <c r="O361" i="42"/>
  <c r="N361" i="42"/>
  <c r="M361" i="42"/>
  <c r="L361" i="42"/>
  <c r="K361" i="42"/>
  <c r="H361" i="42"/>
  <c r="W360" i="42"/>
  <c r="V360" i="42"/>
  <c r="U360" i="42"/>
  <c r="T360" i="42"/>
  <c r="S360" i="42"/>
  <c r="R360" i="42"/>
  <c r="Q360" i="42"/>
  <c r="P360" i="42"/>
  <c r="O360" i="42"/>
  <c r="N360" i="42"/>
  <c r="M360" i="42"/>
  <c r="L360" i="42"/>
  <c r="K360" i="42"/>
  <c r="H360" i="42"/>
  <c r="W359" i="42"/>
  <c r="V359" i="42"/>
  <c r="U359" i="42"/>
  <c r="T359" i="42"/>
  <c r="S359" i="42"/>
  <c r="R359" i="42"/>
  <c r="Q359" i="42"/>
  <c r="P359" i="42"/>
  <c r="O359" i="42"/>
  <c r="N359" i="42"/>
  <c r="M359" i="42"/>
  <c r="L359" i="42"/>
  <c r="K359" i="42"/>
  <c r="H359" i="42"/>
  <c r="W358" i="42"/>
  <c r="V358" i="42"/>
  <c r="U358" i="42"/>
  <c r="T358" i="42"/>
  <c r="S358" i="42"/>
  <c r="R358" i="42"/>
  <c r="Q358" i="42"/>
  <c r="P358" i="42"/>
  <c r="O358" i="42"/>
  <c r="N358" i="42"/>
  <c r="M358" i="42"/>
  <c r="L358" i="42"/>
  <c r="K358" i="42"/>
  <c r="H358" i="42"/>
  <c r="W357" i="42"/>
  <c r="V357" i="42"/>
  <c r="U357" i="42"/>
  <c r="T357" i="42"/>
  <c r="S357" i="42"/>
  <c r="R357" i="42"/>
  <c r="Q357" i="42"/>
  <c r="P357" i="42"/>
  <c r="O357" i="42"/>
  <c r="N357" i="42"/>
  <c r="M357" i="42"/>
  <c r="L357" i="42"/>
  <c r="K357" i="42"/>
  <c r="H357" i="42"/>
  <c r="W356" i="42"/>
  <c r="V356" i="42"/>
  <c r="U356" i="42"/>
  <c r="T356" i="42"/>
  <c r="S356" i="42"/>
  <c r="R356" i="42"/>
  <c r="Q356" i="42"/>
  <c r="P356" i="42"/>
  <c r="O356" i="42"/>
  <c r="N356" i="42"/>
  <c r="M356" i="42"/>
  <c r="L356" i="42"/>
  <c r="K356" i="42"/>
  <c r="H356" i="42"/>
  <c r="W355" i="42"/>
  <c r="V355" i="42"/>
  <c r="U355" i="42"/>
  <c r="T355" i="42"/>
  <c r="S355" i="42"/>
  <c r="R355" i="42"/>
  <c r="Q355" i="42"/>
  <c r="P355" i="42"/>
  <c r="O355" i="42"/>
  <c r="N355" i="42"/>
  <c r="M355" i="42"/>
  <c r="L355" i="42"/>
  <c r="K355" i="42"/>
  <c r="H355" i="42"/>
  <c r="W354" i="42"/>
  <c r="V354" i="42"/>
  <c r="U354" i="42"/>
  <c r="T354" i="42"/>
  <c r="S354" i="42"/>
  <c r="R354" i="42"/>
  <c r="Q354" i="42"/>
  <c r="P354" i="42"/>
  <c r="O354" i="42"/>
  <c r="N354" i="42"/>
  <c r="M354" i="42"/>
  <c r="L354" i="42"/>
  <c r="K354" i="42"/>
  <c r="H354" i="42"/>
  <c r="W353" i="42"/>
  <c r="V353" i="42"/>
  <c r="U353" i="42"/>
  <c r="T353" i="42"/>
  <c r="S353" i="42"/>
  <c r="R353" i="42"/>
  <c r="Q353" i="42"/>
  <c r="P353" i="42"/>
  <c r="O353" i="42"/>
  <c r="N353" i="42"/>
  <c r="M353" i="42"/>
  <c r="L353" i="42"/>
  <c r="K353" i="42"/>
  <c r="H353" i="42"/>
  <c r="W352" i="42"/>
  <c r="V352" i="42"/>
  <c r="U352" i="42"/>
  <c r="T352" i="42"/>
  <c r="S352" i="42"/>
  <c r="R352" i="42"/>
  <c r="Q352" i="42"/>
  <c r="P352" i="42"/>
  <c r="O352" i="42"/>
  <c r="N352" i="42"/>
  <c r="M352" i="42"/>
  <c r="L352" i="42"/>
  <c r="K352" i="42"/>
  <c r="H352" i="42"/>
  <c r="W351" i="42"/>
  <c r="V351" i="42"/>
  <c r="U351" i="42"/>
  <c r="T351" i="42"/>
  <c r="S351" i="42"/>
  <c r="R351" i="42"/>
  <c r="Q351" i="42"/>
  <c r="P351" i="42"/>
  <c r="O351" i="42"/>
  <c r="N351" i="42"/>
  <c r="M351" i="42"/>
  <c r="L351" i="42"/>
  <c r="K351" i="42"/>
  <c r="H351" i="42"/>
  <c r="W350" i="42"/>
  <c r="V350" i="42"/>
  <c r="U350" i="42"/>
  <c r="T350" i="42"/>
  <c r="S350" i="42"/>
  <c r="R350" i="42"/>
  <c r="Q350" i="42"/>
  <c r="P350" i="42"/>
  <c r="O350" i="42"/>
  <c r="N350" i="42"/>
  <c r="M350" i="42"/>
  <c r="L350" i="42"/>
  <c r="K350" i="42"/>
  <c r="H350" i="42"/>
  <c r="W349" i="42"/>
  <c r="V349" i="42"/>
  <c r="U349" i="42"/>
  <c r="T349" i="42"/>
  <c r="S349" i="42"/>
  <c r="R349" i="42"/>
  <c r="Q349" i="42"/>
  <c r="P349" i="42"/>
  <c r="O349" i="42"/>
  <c r="N349" i="42"/>
  <c r="M349" i="42"/>
  <c r="L349" i="42"/>
  <c r="K349" i="42"/>
  <c r="H349" i="42"/>
  <c r="W348" i="42"/>
  <c r="V348" i="42"/>
  <c r="U348" i="42"/>
  <c r="T348" i="42"/>
  <c r="S348" i="42"/>
  <c r="R348" i="42"/>
  <c r="Q348" i="42"/>
  <c r="P348" i="42"/>
  <c r="O348" i="42"/>
  <c r="N348" i="42"/>
  <c r="M348" i="42"/>
  <c r="L348" i="42"/>
  <c r="K348" i="42"/>
  <c r="H348" i="42"/>
  <c r="W347" i="42"/>
  <c r="V347" i="42"/>
  <c r="U347" i="42"/>
  <c r="T347" i="42"/>
  <c r="S347" i="42"/>
  <c r="R347" i="42"/>
  <c r="Q347" i="42"/>
  <c r="P347" i="42"/>
  <c r="O347" i="42"/>
  <c r="N347" i="42"/>
  <c r="M347" i="42"/>
  <c r="L347" i="42"/>
  <c r="K347" i="42"/>
  <c r="H347" i="42"/>
  <c r="W346" i="42"/>
  <c r="V346" i="42"/>
  <c r="U346" i="42"/>
  <c r="T346" i="42"/>
  <c r="S346" i="42"/>
  <c r="R346" i="42"/>
  <c r="Q346" i="42"/>
  <c r="P346" i="42"/>
  <c r="O346" i="42"/>
  <c r="N346" i="42"/>
  <c r="M346" i="42"/>
  <c r="L346" i="42"/>
  <c r="K346" i="42"/>
  <c r="H346" i="42"/>
  <c r="W345" i="42"/>
  <c r="V345" i="42"/>
  <c r="U345" i="42"/>
  <c r="T345" i="42"/>
  <c r="S345" i="42"/>
  <c r="R345" i="42"/>
  <c r="Q345" i="42"/>
  <c r="P345" i="42"/>
  <c r="O345" i="42"/>
  <c r="N345" i="42"/>
  <c r="M345" i="42"/>
  <c r="L345" i="42"/>
  <c r="K345" i="42"/>
  <c r="H345" i="42"/>
  <c r="W344" i="42"/>
  <c r="V344" i="42"/>
  <c r="U344" i="42"/>
  <c r="T344" i="42"/>
  <c r="S344" i="42"/>
  <c r="R344" i="42"/>
  <c r="Q344" i="42"/>
  <c r="P344" i="42"/>
  <c r="O344" i="42"/>
  <c r="N344" i="42"/>
  <c r="M344" i="42"/>
  <c r="L344" i="42"/>
  <c r="K344" i="42"/>
  <c r="H344" i="42"/>
  <c r="W343" i="42"/>
  <c r="V343" i="42"/>
  <c r="U343" i="42"/>
  <c r="T343" i="42"/>
  <c r="S343" i="42"/>
  <c r="R343" i="42"/>
  <c r="Q343" i="42"/>
  <c r="P343" i="42"/>
  <c r="O343" i="42"/>
  <c r="N343" i="42"/>
  <c r="M343" i="42"/>
  <c r="L343" i="42"/>
  <c r="K343" i="42"/>
  <c r="H343" i="42"/>
  <c r="W342" i="42"/>
  <c r="V342" i="42"/>
  <c r="U342" i="42"/>
  <c r="T342" i="42"/>
  <c r="S342" i="42"/>
  <c r="R342" i="42"/>
  <c r="Q342" i="42"/>
  <c r="P342" i="42"/>
  <c r="O342" i="42"/>
  <c r="N342" i="42"/>
  <c r="M342" i="42"/>
  <c r="L342" i="42"/>
  <c r="K342" i="42"/>
  <c r="H342" i="42"/>
  <c r="W341" i="42"/>
  <c r="V341" i="42"/>
  <c r="U341" i="42"/>
  <c r="T341" i="42"/>
  <c r="S341" i="42"/>
  <c r="R341" i="42"/>
  <c r="Q341" i="42"/>
  <c r="P341" i="42"/>
  <c r="O341" i="42"/>
  <c r="N341" i="42"/>
  <c r="M341" i="42"/>
  <c r="L341" i="42"/>
  <c r="K341" i="42"/>
  <c r="H341" i="42"/>
  <c r="W340" i="42"/>
  <c r="V340" i="42"/>
  <c r="U340" i="42"/>
  <c r="T340" i="42"/>
  <c r="S340" i="42"/>
  <c r="R340" i="42"/>
  <c r="Q340" i="42"/>
  <c r="P340" i="42"/>
  <c r="O340" i="42"/>
  <c r="N340" i="42"/>
  <c r="M340" i="42"/>
  <c r="L340" i="42"/>
  <c r="K340" i="42"/>
  <c r="H340" i="42"/>
  <c r="W339" i="42"/>
  <c r="V339" i="42"/>
  <c r="U339" i="42"/>
  <c r="T339" i="42"/>
  <c r="S339" i="42"/>
  <c r="R339" i="42"/>
  <c r="Q339" i="42"/>
  <c r="P339" i="42"/>
  <c r="O339" i="42"/>
  <c r="N339" i="42"/>
  <c r="M339" i="42"/>
  <c r="L339" i="42"/>
  <c r="K339" i="42"/>
  <c r="H339" i="42"/>
  <c r="W338" i="42"/>
  <c r="V338" i="42"/>
  <c r="U338" i="42"/>
  <c r="T338" i="42"/>
  <c r="S338" i="42"/>
  <c r="R338" i="42"/>
  <c r="Q338" i="42"/>
  <c r="P338" i="42"/>
  <c r="O338" i="42"/>
  <c r="N338" i="42"/>
  <c r="M338" i="42"/>
  <c r="L338" i="42"/>
  <c r="K338" i="42"/>
  <c r="H338" i="42"/>
  <c r="W337" i="42"/>
  <c r="V337" i="42"/>
  <c r="U337" i="42"/>
  <c r="T337" i="42"/>
  <c r="S337" i="42"/>
  <c r="R337" i="42"/>
  <c r="Q337" i="42"/>
  <c r="P337" i="42"/>
  <c r="O337" i="42"/>
  <c r="N337" i="42"/>
  <c r="M337" i="42"/>
  <c r="L337" i="42"/>
  <c r="K337" i="42"/>
  <c r="H337" i="42"/>
  <c r="W336" i="42"/>
  <c r="V336" i="42"/>
  <c r="U336" i="42"/>
  <c r="T336" i="42"/>
  <c r="S336" i="42"/>
  <c r="R336" i="42"/>
  <c r="Q336" i="42"/>
  <c r="P336" i="42"/>
  <c r="O336" i="42"/>
  <c r="N336" i="42"/>
  <c r="M336" i="42"/>
  <c r="L336" i="42"/>
  <c r="K336" i="42"/>
  <c r="H336" i="42"/>
  <c r="W335" i="42"/>
  <c r="V335" i="42"/>
  <c r="U335" i="42"/>
  <c r="T335" i="42"/>
  <c r="S335" i="42"/>
  <c r="R335" i="42"/>
  <c r="Q335" i="42"/>
  <c r="P335" i="42"/>
  <c r="O335" i="42"/>
  <c r="N335" i="42"/>
  <c r="M335" i="42"/>
  <c r="L335" i="42"/>
  <c r="K335" i="42"/>
  <c r="H335" i="42"/>
  <c r="W334" i="42"/>
  <c r="V334" i="42"/>
  <c r="U334" i="42"/>
  <c r="T334" i="42"/>
  <c r="S334" i="42"/>
  <c r="R334" i="42"/>
  <c r="Q334" i="42"/>
  <c r="P334" i="42"/>
  <c r="O334" i="42"/>
  <c r="N334" i="42"/>
  <c r="M334" i="42"/>
  <c r="L334" i="42"/>
  <c r="K334" i="42"/>
  <c r="H334" i="42"/>
  <c r="W333" i="42"/>
  <c r="V333" i="42"/>
  <c r="U333" i="42"/>
  <c r="T333" i="42"/>
  <c r="S333" i="42"/>
  <c r="R333" i="42"/>
  <c r="Q333" i="42"/>
  <c r="P333" i="42"/>
  <c r="O333" i="42"/>
  <c r="N333" i="42"/>
  <c r="M333" i="42"/>
  <c r="L333" i="42"/>
  <c r="K333" i="42"/>
  <c r="H333" i="42"/>
  <c r="W332" i="42"/>
  <c r="V332" i="42"/>
  <c r="U332" i="42"/>
  <c r="T332" i="42"/>
  <c r="S332" i="42"/>
  <c r="R332" i="42"/>
  <c r="Q332" i="42"/>
  <c r="P332" i="42"/>
  <c r="O332" i="42"/>
  <c r="N332" i="42"/>
  <c r="M332" i="42"/>
  <c r="L332" i="42"/>
  <c r="K332" i="42"/>
  <c r="H332" i="42"/>
  <c r="W331" i="42"/>
  <c r="V331" i="42"/>
  <c r="U331" i="42"/>
  <c r="T331" i="42"/>
  <c r="S331" i="42"/>
  <c r="R331" i="42"/>
  <c r="Q331" i="42"/>
  <c r="P331" i="42"/>
  <c r="O331" i="42"/>
  <c r="N331" i="42"/>
  <c r="M331" i="42"/>
  <c r="L331" i="42"/>
  <c r="K331" i="42"/>
  <c r="H331" i="42"/>
  <c r="W330" i="42"/>
  <c r="V330" i="42"/>
  <c r="U330" i="42"/>
  <c r="T330" i="42"/>
  <c r="S330" i="42"/>
  <c r="R330" i="42"/>
  <c r="Q330" i="42"/>
  <c r="P330" i="42"/>
  <c r="O330" i="42"/>
  <c r="N330" i="42"/>
  <c r="M330" i="42"/>
  <c r="L330" i="42"/>
  <c r="K330" i="42"/>
  <c r="H330" i="42"/>
  <c r="W329" i="42"/>
  <c r="V329" i="42"/>
  <c r="U329" i="42"/>
  <c r="T329" i="42"/>
  <c r="S329" i="42"/>
  <c r="R329" i="42"/>
  <c r="Q329" i="42"/>
  <c r="P329" i="42"/>
  <c r="O329" i="42"/>
  <c r="N329" i="42"/>
  <c r="M329" i="42"/>
  <c r="L329" i="42"/>
  <c r="K329" i="42"/>
  <c r="H329" i="42"/>
  <c r="W328" i="42"/>
  <c r="V328" i="42"/>
  <c r="U328" i="42"/>
  <c r="T328" i="42"/>
  <c r="S328" i="42"/>
  <c r="R328" i="42"/>
  <c r="Q328" i="42"/>
  <c r="P328" i="42"/>
  <c r="O328" i="42"/>
  <c r="N328" i="42"/>
  <c r="M328" i="42"/>
  <c r="L328" i="42"/>
  <c r="K328" i="42"/>
  <c r="H328" i="42"/>
  <c r="W327" i="42"/>
  <c r="V327" i="42"/>
  <c r="U327" i="42"/>
  <c r="T327" i="42"/>
  <c r="S327" i="42"/>
  <c r="R327" i="42"/>
  <c r="Q327" i="42"/>
  <c r="P327" i="42"/>
  <c r="O327" i="42"/>
  <c r="N327" i="42"/>
  <c r="M327" i="42"/>
  <c r="L327" i="42"/>
  <c r="K327" i="42"/>
  <c r="H327" i="42"/>
  <c r="W326" i="42"/>
  <c r="V326" i="42"/>
  <c r="U326" i="42"/>
  <c r="T326" i="42"/>
  <c r="S326" i="42"/>
  <c r="R326" i="42"/>
  <c r="Q326" i="42"/>
  <c r="P326" i="42"/>
  <c r="O326" i="42"/>
  <c r="N326" i="42"/>
  <c r="M326" i="42"/>
  <c r="L326" i="42"/>
  <c r="K326" i="42"/>
  <c r="H326" i="42"/>
  <c r="W325" i="42"/>
  <c r="V325" i="42"/>
  <c r="U325" i="42"/>
  <c r="T325" i="42"/>
  <c r="S325" i="42"/>
  <c r="R325" i="42"/>
  <c r="Q325" i="42"/>
  <c r="P325" i="42"/>
  <c r="O325" i="42"/>
  <c r="N325" i="42"/>
  <c r="M325" i="42"/>
  <c r="L325" i="42"/>
  <c r="K325" i="42"/>
  <c r="H325" i="42"/>
  <c r="W324" i="42"/>
  <c r="V324" i="42"/>
  <c r="U324" i="42"/>
  <c r="T324" i="42"/>
  <c r="S324" i="42"/>
  <c r="R324" i="42"/>
  <c r="Q324" i="42"/>
  <c r="P324" i="42"/>
  <c r="O324" i="42"/>
  <c r="N324" i="42"/>
  <c r="M324" i="42"/>
  <c r="L324" i="42"/>
  <c r="K324" i="42"/>
  <c r="H324" i="42"/>
  <c r="W323" i="42"/>
  <c r="V323" i="42"/>
  <c r="U323" i="42"/>
  <c r="T323" i="42"/>
  <c r="S323" i="42"/>
  <c r="R323" i="42"/>
  <c r="Q323" i="42"/>
  <c r="P323" i="42"/>
  <c r="O323" i="42"/>
  <c r="N323" i="42"/>
  <c r="M323" i="42"/>
  <c r="L323" i="42"/>
  <c r="K323" i="42"/>
  <c r="H323" i="42"/>
  <c r="W322" i="42"/>
  <c r="V322" i="42"/>
  <c r="U322" i="42"/>
  <c r="T322" i="42"/>
  <c r="S322" i="42"/>
  <c r="R322" i="42"/>
  <c r="Q322" i="42"/>
  <c r="P322" i="42"/>
  <c r="O322" i="42"/>
  <c r="N322" i="42"/>
  <c r="M322" i="42"/>
  <c r="L322" i="42"/>
  <c r="K322" i="42"/>
  <c r="H322" i="42"/>
  <c r="W321" i="42"/>
  <c r="V321" i="42"/>
  <c r="U321" i="42"/>
  <c r="T321" i="42"/>
  <c r="S321" i="42"/>
  <c r="R321" i="42"/>
  <c r="Q321" i="42"/>
  <c r="P321" i="42"/>
  <c r="O321" i="42"/>
  <c r="N321" i="42"/>
  <c r="M321" i="42"/>
  <c r="L321" i="42"/>
  <c r="K321" i="42"/>
  <c r="H321" i="42"/>
  <c r="W320" i="42"/>
  <c r="V320" i="42"/>
  <c r="U320" i="42"/>
  <c r="T320" i="42"/>
  <c r="S320" i="42"/>
  <c r="R320" i="42"/>
  <c r="Q320" i="42"/>
  <c r="P320" i="42"/>
  <c r="O320" i="42"/>
  <c r="N320" i="42"/>
  <c r="M320" i="42"/>
  <c r="L320" i="42"/>
  <c r="K320" i="42"/>
  <c r="H320" i="42"/>
  <c r="W319" i="42"/>
  <c r="V319" i="42"/>
  <c r="U319" i="42"/>
  <c r="T319" i="42"/>
  <c r="S319" i="42"/>
  <c r="R319" i="42"/>
  <c r="Q319" i="42"/>
  <c r="P319" i="42"/>
  <c r="O319" i="42"/>
  <c r="N319" i="42"/>
  <c r="M319" i="42"/>
  <c r="L319" i="42"/>
  <c r="K319" i="42"/>
  <c r="H319" i="42"/>
  <c r="W318" i="42"/>
  <c r="V318" i="42"/>
  <c r="U318" i="42"/>
  <c r="T318" i="42"/>
  <c r="S318" i="42"/>
  <c r="R318" i="42"/>
  <c r="Q318" i="42"/>
  <c r="P318" i="42"/>
  <c r="O318" i="42"/>
  <c r="N318" i="42"/>
  <c r="M318" i="42"/>
  <c r="L318" i="42"/>
  <c r="K318" i="42"/>
  <c r="H318" i="42"/>
  <c r="W317" i="42"/>
  <c r="V317" i="42"/>
  <c r="U317" i="42"/>
  <c r="T317" i="42"/>
  <c r="S317" i="42"/>
  <c r="R317" i="42"/>
  <c r="Q317" i="42"/>
  <c r="P317" i="42"/>
  <c r="O317" i="42"/>
  <c r="N317" i="42"/>
  <c r="M317" i="42"/>
  <c r="L317" i="42"/>
  <c r="K317" i="42"/>
  <c r="H317" i="42"/>
  <c r="W316" i="42"/>
  <c r="V316" i="42"/>
  <c r="U316" i="42"/>
  <c r="T316" i="42"/>
  <c r="S316" i="42"/>
  <c r="R316" i="42"/>
  <c r="Q316" i="42"/>
  <c r="P316" i="42"/>
  <c r="O316" i="42"/>
  <c r="N316" i="42"/>
  <c r="M316" i="42"/>
  <c r="L316" i="42"/>
  <c r="K316" i="42"/>
  <c r="H316" i="42"/>
  <c r="W315" i="42"/>
  <c r="V315" i="42"/>
  <c r="U315" i="42"/>
  <c r="T315" i="42"/>
  <c r="S315" i="42"/>
  <c r="R315" i="42"/>
  <c r="Q315" i="42"/>
  <c r="P315" i="42"/>
  <c r="O315" i="42"/>
  <c r="N315" i="42"/>
  <c r="M315" i="42"/>
  <c r="L315" i="42"/>
  <c r="K315" i="42"/>
  <c r="H315" i="42"/>
  <c r="W314" i="42"/>
  <c r="V314" i="42"/>
  <c r="U314" i="42"/>
  <c r="T314" i="42"/>
  <c r="S314" i="42"/>
  <c r="R314" i="42"/>
  <c r="Q314" i="42"/>
  <c r="P314" i="42"/>
  <c r="O314" i="42"/>
  <c r="N314" i="42"/>
  <c r="M314" i="42"/>
  <c r="L314" i="42"/>
  <c r="K314" i="42"/>
  <c r="H314" i="42"/>
  <c r="W313" i="42"/>
  <c r="V313" i="42"/>
  <c r="U313" i="42"/>
  <c r="T313" i="42"/>
  <c r="S313" i="42"/>
  <c r="R313" i="42"/>
  <c r="Q313" i="42"/>
  <c r="P313" i="42"/>
  <c r="O313" i="42"/>
  <c r="N313" i="42"/>
  <c r="M313" i="42"/>
  <c r="L313" i="42"/>
  <c r="K313" i="42"/>
  <c r="H313" i="42"/>
  <c r="W312" i="42"/>
  <c r="V312" i="42"/>
  <c r="U312" i="42"/>
  <c r="T312" i="42"/>
  <c r="S312" i="42"/>
  <c r="R312" i="42"/>
  <c r="Q312" i="42"/>
  <c r="P312" i="42"/>
  <c r="O312" i="42"/>
  <c r="N312" i="42"/>
  <c r="M312" i="42"/>
  <c r="L312" i="42"/>
  <c r="K312" i="42"/>
  <c r="H312" i="42"/>
  <c r="W311" i="42"/>
  <c r="V311" i="42"/>
  <c r="U311" i="42"/>
  <c r="T311" i="42"/>
  <c r="S311" i="42"/>
  <c r="R311" i="42"/>
  <c r="Q311" i="42"/>
  <c r="P311" i="42"/>
  <c r="O311" i="42"/>
  <c r="N311" i="42"/>
  <c r="M311" i="42"/>
  <c r="L311" i="42"/>
  <c r="K311" i="42"/>
  <c r="H311" i="42"/>
  <c r="W310" i="42"/>
  <c r="V310" i="42"/>
  <c r="U310" i="42"/>
  <c r="T310" i="42"/>
  <c r="S310" i="42"/>
  <c r="R310" i="42"/>
  <c r="Q310" i="42"/>
  <c r="P310" i="42"/>
  <c r="O310" i="42"/>
  <c r="N310" i="42"/>
  <c r="M310" i="42"/>
  <c r="L310" i="42"/>
  <c r="K310" i="42"/>
  <c r="H310" i="42"/>
  <c r="W309" i="42"/>
  <c r="V309" i="42"/>
  <c r="U309" i="42"/>
  <c r="T309" i="42"/>
  <c r="S309" i="42"/>
  <c r="R309" i="42"/>
  <c r="Q309" i="42"/>
  <c r="P309" i="42"/>
  <c r="O309" i="42"/>
  <c r="N309" i="42"/>
  <c r="M309" i="42"/>
  <c r="L309" i="42"/>
  <c r="K309" i="42"/>
  <c r="H309" i="42"/>
  <c r="W308" i="42"/>
  <c r="V308" i="42"/>
  <c r="U308" i="42"/>
  <c r="T308" i="42"/>
  <c r="S308" i="42"/>
  <c r="R308" i="42"/>
  <c r="Q308" i="42"/>
  <c r="P308" i="42"/>
  <c r="O308" i="42"/>
  <c r="N308" i="42"/>
  <c r="M308" i="42"/>
  <c r="L308" i="42"/>
  <c r="K308" i="42"/>
  <c r="H308" i="42"/>
  <c r="W307" i="42"/>
  <c r="V307" i="42"/>
  <c r="U307" i="42"/>
  <c r="T307" i="42"/>
  <c r="S307" i="42"/>
  <c r="R307" i="42"/>
  <c r="Q307" i="42"/>
  <c r="P307" i="42"/>
  <c r="O307" i="42"/>
  <c r="N307" i="42"/>
  <c r="M307" i="42"/>
  <c r="L307" i="42"/>
  <c r="K307" i="42"/>
  <c r="H307" i="42"/>
  <c r="W306" i="42"/>
  <c r="V306" i="42"/>
  <c r="U306" i="42"/>
  <c r="T306" i="42"/>
  <c r="S306" i="42"/>
  <c r="R306" i="42"/>
  <c r="Q306" i="42"/>
  <c r="P306" i="42"/>
  <c r="O306" i="42"/>
  <c r="N306" i="42"/>
  <c r="M306" i="42"/>
  <c r="L306" i="42"/>
  <c r="K306" i="42"/>
  <c r="H306" i="42"/>
  <c r="W305" i="42"/>
  <c r="V305" i="42"/>
  <c r="U305" i="42"/>
  <c r="T305" i="42"/>
  <c r="S305" i="42"/>
  <c r="R305" i="42"/>
  <c r="Q305" i="42"/>
  <c r="P305" i="42"/>
  <c r="O305" i="42"/>
  <c r="N305" i="42"/>
  <c r="M305" i="42"/>
  <c r="L305" i="42"/>
  <c r="K305" i="42"/>
  <c r="H305" i="42"/>
  <c r="W304" i="42"/>
  <c r="V304" i="42"/>
  <c r="U304" i="42"/>
  <c r="T304" i="42"/>
  <c r="S304" i="42"/>
  <c r="R304" i="42"/>
  <c r="Q304" i="42"/>
  <c r="P304" i="42"/>
  <c r="O304" i="42"/>
  <c r="N304" i="42"/>
  <c r="M304" i="42"/>
  <c r="L304" i="42"/>
  <c r="K304" i="42"/>
  <c r="H304" i="42"/>
  <c r="W303" i="42"/>
  <c r="V303" i="42"/>
  <c r="U303" i="42"/>
  <c r="T303" i="42"/>
  <c r="S303" i="42"/>
  <c r="R303" i="42"/>
  <c r="Q303" i="42"/>
  <c r="P303" i="42"/>
  <c r="O303" i="42"/>
  <c r="N303" i="42"/>
  <c r="M303" i="42"/>
  <c r="L303" i="42"/>
  <c r="K303" i="42"/>
  <c r="H303" i="42"/>
  <c r="W302" i="42"/>
  <c r="V302" i="42"/>
  <c r="U302" i="42"/>
  <c r="T302" i="42"/>
  <c r="S302" i="42"/>
  <c r="R302" i="42"/>
  <c r="Q302" i="42"/>
  <c r="P302" i="42"/>
  <c r="O302" i="42"/>
  <c r="N302" i="42"/>
  <c r="M302" i="42"/>
  <c r="L302" i="42"/>
  <c r="K302" i="42"/>
  <c r="H302" i="42"/>
  <c r="W301" i="42"/>
  <c r="V301" i="42"/>
  <c r="U301" i="42"/>
  <c r="T301" i="42"/>
  <c r="S301" i="42"/>
  <c r="R301" i="42"/>
  <c r="Q301" i="42"/>
  <c r="P301" i="42"/>
  <c r="O301" i="42"/>
  <c r="N301" i="42"/>
  <c r="M301" i="42"/>
  <c r="L301" i="42"/>
  <c r="K301" i="42"/>
  <c r="H301" i="42"/>
  <c r="W300" i="42"/>
  <c r="V300" i="42"/>
  <c r="U300" i="42"/>
  <c r="T300" i="42"/>
  <c r="S300" i="42"/>
  <c r="R300" i="42"/>
  <c r="Q300" i="42"/>
  <c r="P300" i="42"/>
  <c r="O300" i="42"/>
  <c r="N300" i="42"/>
  <c r="M300" i="42"/>
  <c r="L300" i="42"/>
  <c r="K300" i="42"/>
  <c r="H300" i="42"/>
  <c r="W299" i="42"/>
  <c r="V299" i="42"/>
  <c r="U299" i="42"/>
  <c r="T299" i="42"/>
  <c r="S299" i="42"/>
  <c r="R299" i="42"/>
  <c r="Q299" i="42"/>
  <c r="P299" i="42"/>
  <c r="O299" i="42"/>
  <c r="N299" i="42"/>
  <c r="M299" i="42"/>
  <c r="L299" i="42"/>
  <c r="K299" i="42"/>
  <c r="H299" i="42"/>
  <c r="W298" i="42"/>
  <c r="V298" i="42"/>
  <c r="U298" i="42"/>
  <c r="T298" i="42"/>
  <c r="S298" i="42"/>
  <c r="R298" i="42"/>
  <c r="Q298" i="42"/>
  <c r="P298" i="42"/>
  <c r="O298" i="42"/>
  <c r="N298" i="42"/>
  <c r="M298" i="42"/>
  <c r="L298" i="42"/>
  <c r="K298" i="42"/>
  <c r="H298" i="42"/>
  <c r="W297" i="42"/>
  <c r="V297" i="42"/>
  <c r="U297" i="42"/>
  <c r="T297" i="42"/>
  <c r="S297" i="42"/>
  <c r="R297" i="42"/>
  <c r="Q297" i="42"/>
  <c r="P297" i="42"/>
  <c r="O297" i="42"/>
  <c r="N297" i="42"/>
  <c r="M297" i="42"/>
  <c r="L297" i="42"/>
  <c r="K297" i="42"/>
  <c r="H297" i="42"/>
  <c r="W296" i="42"/>
  <c r="V296" i="42"/>
  <c r="U296" i="42"/>
  <c r="T296" i="42"/>
  <c r="S296" i="42"/>
  <c r="R296" i="42"/>
  <c r="Q296" i="42"/>
  <c r="P296" i="42"/>
  <c r="O296" i="42"/>
  <c r="N296" i="42"/>
  <c r="M296" i="42"/>
  <c r="L296" i="42"/>
  <c r="K296" i="42"/>
  <c r="H296" i="42"/>
  <c r="W295" i="42"/>
  <c r="V295" i="42"/>
  <c r="U295" i="42"/>
  <c r="T295" i="42"/>
  <c r="S295" i="42"/>
  <c r="R295" i="42"/>
  <c r="Q295" i="42"/>
  <c r="P295" i="42"/>
  <c r="O295" i="42"/>
  <c r="N295" i="42"/>
  <c r="M295" i="42"/>
  <c r="L295" i="42"/>
  <c r="K295" i="42"/>
  <c r="H295" i="42"/>
  <c r="W294" i="42"/>
  <c r="V294" i="42"/>
  <c r="U294" i="42"/>
  <c r="T294" i="42"/>
  <c r="S294" i="42"/>
  <c r="R294" i="42"/>
  <c r="Q294" i="42"/>
  <c r="P294" i="42"/>
  <c r="O294" i="42"/>
  <c r="N294" i="42"/>
  <c r="M294" i="42"/>
  <c r="L294" i="42"/>
  <c r="K294" i="42"/>
  <c r="H294" i="42"/>
  <c r="W293" i="42"/>
  <c r="V293" i="42"/>
  <c r="U293" i="42"/>
  <c r="T293" i="42"/>
  <c r="S293" i="42"/>
  <c r="R293" i="42"/>
  <c r="Q293" i="42"/>
  <c r="P293" i="42"/>
  <c r="O293" i="42"/>
  <c r="N293" i="42"/>
  <c r="M293" i="42"/>
  <c r="L293" i="42"/>
  <c r="K293" i="42"/>
  <c r="H293" i="42"/>
  <c r="W292" i="42"/>
  <c r="V292" i="42"/>
  <c r="U292" i="42"/>
  <c r="T292" i="42"/>
  <c r="S292" i="42"/>
  <c r="R292" i="42"/>
  <c r="Q292" i="42"/>
  <c r="P292" i="42"/>
  <c r="O292" i="42"/>
  <c r="N292" i="42"/>
  <c r="M292" i="42"/>
  <c r="L292" i="42"/>
  <c r="K292" i="42"/>
  <c r="H292" i="42"/>
  <c r="W291" i="42"/>
  <c r="V291" i="42"/>
  <c r="U291" i="42"/>
  <c r="T291" i="42"/>
  <c r="S291" i="42"/>
  <c r="R291" i="42"/>
  <c r="Q291" i="42"/>
  <c r="P291" i="42"/>
  <c r="O291" i="42"/>
  <c r="N291" i="42"/>
  <c r="M291" i="42"/>
  <c r="L291" i="42"/>
  <c r="K291" i="42"/>
  <c r="H291" i="42"/>
  <c r="W290" i="42"/>
  <c r="V290" i="42"/>
  <c r="U290" i="42"/>
  <c r="T290" i="42"/>
  <c r="S290" i="42"/>
  <c r="R290" i="42"/>
  <c r="Q290" i="42"/>
  <c r="P290" i="42"/>
  <c r="O290" i="42"/>
  <c r="N290" i="42"/>
  <c r="M290" i="42"/>
  <c r="L290" i="42"/>
  <c r="K290" i="42"/>
  <c r="H290" i="42"/>
  <c r="W289" i="42"/>
  <c r="V289" i="42"/>
  <c r="U289" i="42"/>
  <c r="T289" i="42"/>
  <c r="S289" i="42"/>
  <c r="R289" i="42"/>
  <c r="Q289" i="42"/>
  <c r="P289" i="42"/>
  <c r="O289" i="42"/>
  <c r="N289" i="42"/>
  <c r="M289" i="42"/>
  <c r="L289" i="42"/>
  <c r="K289" i="42"/>
  <c r="H289" i="42"/>
  <c r="W288" i="42"/>
  <c r="V288" i="42"/>
  <c r="U288" i="42"/>
  <c r="T288" i="42"/>
  <c r="S288" i="42"/>
  <c r="R288" i="42"/>
  <c r="Q288" i="42"/>
  <c r="P288" i="42"/>
  <c r="O288" i="42"/>
  <c r="N288" i="42"/>
  <c r="M288" i="42"/>
  <c r="L288" i="42"/>
  <c r="K288" i="42"/>
  <c r="H288" i="42"/>
  <c r="W287" i="42"/>
  <c r="V287" i="42"/>
  <c r="U287" i="42"/>
  <c r="T287" i="42"/>
  <c r="S287" i="42"/>
  <c r="R287" i="42"/>
  <c r="Q287" i="42"/>
  <c r="P287" i="42"/>
  <c r="O287" i="42"/>
  <c r="N287" i="42"/>
  <c r="M287" i="42"/>
  <c r="L287" i="42"/>
  <c r="K287" i="42"/>
  <c r="H287" i="42"/>
  <c r="W286" i="42"/>
  <c r="V286" i="42"/>
  <c r="U286" i="42"/>
  <c r="T286" i="42"/>
  <c r="S286" i="42"/>
  <c r="R286" i="42"/>
  <c r="Q286" i="42"/>
  <c r="P286" i="42"/>
  <c r="O286" i="42"/>
  <c r="N286" i="42"/>
  <c r="M286" i="42"/>
  <c r="L286" i="42"/>
  <c r="K286" i="42"/>
  <c r="H286" i="42"/>
  <c r="W285" i="42"/>
  <c r="V285" i="42"/>
  <c r="U285" i="42"/>
  <c r="T285" i="42"/>
  <c r="S285" i="42"/>
  <c r="R285" i="42"/>
  <c r="Q285" i="42"/>
  <c r="P285" i="42"/>
  <c r="O285" i="42"/>
  <c r="N285" i="42"/>
  <c r="M285" i="42"/>
  <c r="L285" i="42"/>
  <c r="K285" i="42"/>
  <c r="H285" i="42"/>
  <c r="W284" i="42"/>
  <c r="V284" i="42"/>
  <c r="U284" i="42"/>
  <c r="T284" i="42"/>
  <c r="S284" i="42"/>
  <c r="R284" i="42"/>
  <c r="Q284" i="42"/>
  <c r="P284" i="42"/>
  <c r="O284" i="42"/>
  <c r="N284" i="42"/>
  <c r="M284" i="42"/>
  <c r="L284" i="42"/>
  <c r="K284" i="42"/>
  <c r="H284" i="42"/>
  <c r="W283" i="42"/>
  <c r="V283" i="42"/>
  <c r="U283" i="42"/>
  <c r="T283" i="42"/>
  <c r="S283" i="42"/>
  <c r="R283" i="42"/>
  <c r="Q283" i="42"/>
  <c r="P283" i="42"/>
  <c r="O283" i="42"/>
  <c r="N283" i="42"/>
  <c r="M283" i="42"/>
  <c r="L283" i="42"/>
  <c r="K283" i="42"/>
  <c r="H283" i="42"/>
  <c r="W282" i="42"/>
  <c r="V282" i="42"/>
  <c r="U282" i="42"/>
  <c r="T282" i="42"/>
  <c r="S282" i="42"/>
  <c r="R282" i="42"/>
  <c r="Q282" i="42"/>
  <c r="P282" i="42"/>
  <c r="O282" i="42"/>
  <c r="N282" i="42"/>
  <c r="M282" i="42"/>
  <c r="L282" i="42"/>
  <c r="K282" i="42"/>
  <c r="H282" i="42"/>
  <c r="W281" i="42"/>
  <c r="V281" i="42"/>
  <c r="U281" i="42"/>
  <c r="T281" i="42"/>
  <c r="S281" i="42"/>
  <c r="R281" i="42"/>
  <c r="Q281" i="42"/>
  <c r="P281" i="42"/>
  <c r="O281" i="42"/>
  <c r="N281" i="42"/>
  <c r="M281" i="42"/>
  <c r="L281" i="42"/>
  <c r="K281" i="42"/>
  <c r="H281" i="42"/>
  <c r="W280" i="42"/>
  <c r="V280" i="42"/>
  <c r="U280" i="42"/>
  <c r="T280" i="42"/>
  <c r="S280" i="42"/>
  <c r="R280" i="42"/>
  <c r="Q280" i="42"/>
  <c r="P280" i="42"/>
  <c r="O280" i="42"/>
  <c r="N280" i="42"/>
  <c r="M280" i="42"/>
  <c r="L280" i="42"/>
  <c r="K280" i="42"/>
  <c r="H280" i="42"/>
  <c r="W279" i="42"/>
  <c r="V279" i="42"/>
  <c r="U279" i="42"/>
  <c r="T279" i="42"/>
  <c r="S279" i="42"/>
  <c r="R279" i="42"/>
  <c r="Q279" i="42"/>
  <c r="P279" i="42"/>
  <c r="O279" i="42"/>
  <c r="N279" i="42"/>
  <c r="M279" i="42"/>
  <c r="L279" i="42"/>
  <c r="K279" i="42"/>
  <c r="H279" i="42"/>
  <c r="W278" i="42"/>
  <c r="V278" i="42"/>
  <c r="U278" i="42"/>
  <c r="T278" i="42"/>
  <c r="S278" i="42"/>
  <c r="R278" i="42"/>
  <c r="Q278" i="42"/>
  <c r="P278" i="42"/>
  <c r="O278" i="42"/>
  <c r="N278" i="42"/>
  <c r="M278" i="42"/>
  <c r="L278" i="42"/>
  <c r="K278" i="42"/>
  <c r="H278" i="42"/>
  <c r="W277" i="42"/>
  <c r="V277" i="42"/>
  <c r="U277" i="42"/>
  <c r="T277" i="42"/>
  <c r="S277" i="42"/>
  <c r="R277" i="42"/>
  <c r="Q277" i="42"/>
  <c r="P277" i="42"/>
  <c r="O277" i="42"/>
  <c r="N277" i="42"/>
  <c r="M277" i="42"/>
  <c r="L277" i="42"/>
  <c r="K277" i="42"/>
  <c r="H277" i="42"/>
  <c r="W276" i="42"/>
  <c r="V276" i="42"/>
  <c r="U276" i="42"/>
  <c r="T276" i="42"/>
  <c r="S276" i="42"/>
  <c r="R276" i="42"/>
  <c r="Q276" i="42"/>
  <c r="P276" i="42"/>
  <c r="O276" i="42"/>
  <c r="N276" i="42"/>
  <c r="M276" i="42"/>
  <c r="L276" i="42"/>
  <c r="K276" i="42"/>
  <c r="H276" i="42"/>
  <c r="W275" i="42"/>
  <c r="V275" i="42"/>
  <c r="U275" i="42"/>
  <c r="T275" i="42"/>
  <c r="S275" i="42"/>
  <c r="R275" i="42"/>
  <c r="Q275" i="42"/>
  <c r="P275" i="42"/>
  <c r="O275" i="42"/>
  <c r="N275" i="42"/>
  <c r="M275" i="42"/>
  <c r="L275" i="42"/>
  <c r="K275" i="42"/>
  <c r="H275" i="42"/>
  <c r="W274" i="42"/>
  <c r="V274" i="42"/>
  <c r="U274" i="42"/>
  <c r="T274" i="42"/>
  <c r="S274" i="42"/>
  <c r="R274" i="42"/>
  <c r="Q274" i="42"/>
  <c r="P274" i="42"/>
  <c r="O274" i="42"/>
  <c r="N274" i="42"/>
  <c r="M274" i="42"/>
  <c r="L274" i="42"/>
  <c r="K274" i="42"/>
  <c r="H274" i="42"/>
  <c r="W273" i="42"/>
  <c r="V273" i="42"/>
  <c r="U273" i="42"/>
  <c r="T273" i="42"/>
  <c r="S273" i="42"/>
  <c r="R273" i="42"/>
  <c r="Q273" i="42"/>
  <c r="P273" i="42"/>
  <c r="O273" i="42"/>
  <c r="N273" i="42"/>
  <c r="M273" i="42"/>
  <c r="L273" i="42"/>
  <c r="K273" i="42"/>
  <c r="H273" i="42"/>
  <c r="W272" i="42"/>
  <c r="V272" i="42"/>
  <c r="U272" i="42"/>
  <c r="T272" i="42"/>
  <c r="S272" i="42"/>
  <c r="R272" i="42"/>
  <c r="Q272" i="42"/>
  <c r="P272" i="42"/>
  <c r="O272" i="42"/>
  <c r="N272" i="42"/>
  <c r="M272" i="42"/>
  <c r="L272" i="42"/>
  <c r="K272" i="42"/>
  <c r="H272" i="42"/>
  <c r="W271" i="42"/>
  <c r="V271" i="42"/>
  <c r="U271" i="42"/>
  <c r="T271" i="42"/>
  <c r="S271" i="42"/>
  <c r="R271" i="42"/>
  <c r="Q271" i="42"/>
  <c r="P271" i="42"/>
  <c r="O271" i="42"/>
  <c r="N271" i="42"/>
  <c r="M271" i="42"/>
  <c r="L271" i="42"/>
  <c r="K271" i="42"/>
  <c r="H271" i="42"/>
  <c r="W270" i="42"/>
  <c r="V270" i="42"/>
  <c r="U270" i="42"/>
  <c r="T270" i="42"/>
  <c r="S270" i="42"/>
  <c r="R270" i="42"/>
  <c r="Q270" i="42"/>
  <c r="P270" i="42"/>
  <c r="O270" i="42"/>
  <c r="N270" i="42"/>
  <c r="M270" i="42"/>
  <c r="L270" i="42"/>
  <c r="K270" i="42"/>
  <c r="H270" i="42"/>
  <c r="W269" i="42"/>
  <c r="V269" i="42"/>
  <c r="U269" i="42"/>
  <c r="T269" i="42"/>
  <c r="S269" i="42"/>
  <c r="R269" i="42"/>
  <c r="Q269" i="42"/>
  <c r="P269" i="42"/>
  <c r="O269" i="42"/>
  <c r="N269" i="42"/>
  <c r="M269" i="42"/>
  <c r="L269" i="42"/>
  <c r="K269" i="42"/>
  <c r="H269" i="42"/>
  <c r="W268" i="42"/>
  <c r="V268" i="42"/>
  <c r="U268" i="42"/>
  <c r="T268" i="42"/>
  <c r="S268" i="42"/>
  <c r="R268" i="42"/>
  <c r="Q268" i="42"/>
  <c r="P268" i="42"/>
  <c r="O268" i="42"/>
  <c r="N268" i="42"/>
  <c r="M268" i="42"/>
  <c r="L268" i="42"/>
  <c r="K268" i="42"/>
  <c r="H268" i="42"/>
  <c r="W267" i="42"/>
  <c r="V267" i="42"/>
  <c r="U267" i="42"/>
  <c r="T267" i="42"/>
  <c r="S267" i="42"/>
  <c r="R267" i="42"/>
  <c r="Q267" i="42"/>
  <c r="P267" i="42"/>
  <c r="O267" i="42"/>
  <c r="N267" i="42"/>
  <c r="M267" i="42"/>
  <c r="L267" i="42"/>
  <c r="K267" i="42"/>
  <c r="H267" i="42"/>
  <c r="W266" i="42"/>
  <c r="V266" i="42"/>
  <c r="U266" i="42"/>
  <c r="T266" i="42"/>
  <c r="S266" i="42"/>
  <c r="R266" i="42"/>
  <c r="Q266" i="42"/>
  <c r="P266" i="42"/>
  <c r="O266" i="42"/>
  <c r="N266" i="42"/>
  <c r="M266" i="42"/>
  <c r="L266" i="42"/>
  <c r="K266" i="42"/>
  <c r="H266" i="42"/>
  <c r="W265" i="42"/>
  <c r="V265" i="42"/>
  <c r="U265" i="42"/>
  <c r="T265" i="42"/>
  <c r="S265" i="42"/>
  <c r="R265" i="42"/>
  <c r="Q265" i="42"/>
  <c r="P265" i="42"/>
  <c r="O265" i="42"/>
  <c r="N265" i="42"/>
  <c r="M265" i="42"/>
  <c r="L265" i="42"/>
  <c r="K265" i="42"/>
  <c r="H265" i="42"/>
  <c r="W264" i="42"/>
  <c r="V264" i="42"/>
  <c r="U264" i="42"/>
  <c r="T264" i="42"/>
  <c r="S264" i="42"/>
  <c r="R264" i="42"/>
  <c r="Q264" i="42"/>
  <c r="P264" i="42"/>
  <c r="O264" i="42"/>
  <c r="N264" i="42"/>
  <c r="M264" i="42"/>
  <c r="L264" i="42"/>
  <c r="K264" i="42"/>
  <c r="H264" i="42"/>
  <c r="W263" i="42"/>
  <c r="V263" i="42"/>
  <c r="U263" i="42"/>
  <c r="T263" i="42"/>
  <c r="S263" i="42"/>
  <c r="R263" i="42"/>
  <c r="Q263" i="42"/>
  <c r="P263" i="42"/>
  <c r="O263" i="42"/>
  <c r="N263" i="42"/>
  <c r="M263" i="42"/>
  <c r="L263" i="42"/>
  <c r="K263" i="42"/>
  <c r="H263" i="42"/>
  <c r="W262" i="42"/>
  <c r="V262" i="42"/>
  <c r="U262" i="42"/>
  <c r="T262" i="42"/>
  <c r="S262" i="42"/>
  <c r="R262" i="42"/>
  <c r="Q262" i="42"/>
  <c r="P262" i="42"/>
  <c r="O262" i="42"/>
  <c r="N262" i="42"/>
  <c r="M262" i="42"/>
  <c r="L262" i="42"/>
  <c r="K262" i="42"/>
  <c r="H262" i="42"/>
  <c r="W261" i="42"/>
  <c r="V261" i="42"/>
  <c r="U261" i="42"/>
  <c r="T261" i="42"/>
  <c r="S261" i="42"/>
  <c r="R261" i="42"/>
  <c r="Q261" i="42"/>
  <c r="P261" i="42"/>
  <c r="O261" i="42"/>
  <c r="N261" i="42"/>
  <c r="M261" i="42"/>
  <c r="L261" i="42"/>
  <c r="K261" i="42"/>
  <c r="H261" i="42"/>
  <c r="W260" i="42"/>
  <c r="V260" i="42"/>
  <c r="U260" i="42"/>
  <c r="T260" i="42"/>
  <c r="S260" i="42"/>
  <c r="R260" i="42"/>
  <c r="Q260" i="42"/>
  <c r="P260" i="42"/>
  <c r="O260" i="42"/>
  <c r="N260" i="42"/>
  <c r="M260" i="42"/>
  <c r="L260" i="42"/>
  <c r="K260" i="42"/>
  <c r="H260" i="42"/>
  <c r="W259" i="42"/>
  <c r="V259" i="42"/>
  <c r="U259" i="42"/>
  <c r="T259" i="42"/>
  <c r="S259" i="42"/>
  <c r="R259" i="42"/>
  <c r="Q259" i="42"/>
  <c r="P259" i="42"/>
  <c r="O259" i="42"/>
  <c r="N259" i="42"/>
  <c r="M259" i="42"/>
  <c r="L259" i="42"/>
  <c r="K259" i="42"/>
  <c r="H259" i="42"/>
  <c r="W258" i="42"/>
  <c r="V258" i="42"/>
  <c r="U258" i="42"/>
  <c r="T258" i="42"/>
  <c r="S258" i="42"/>
  <c r="R258" i="42"/>
  <c r="Q258" i="42"/>
  <c r="P258" i="42"/>
  <c r="O258" i="42"/>
  <c r="N258" i="42"/>
  <c r="M258" i="42"/>
  <c r="L258" i="42"/>
  <c r="K258" i="42"/>
  <c r="H258" i="42"/>
  <c r="W257" i="42"/>
  <c r="V257" i="42"/>
  <c r="U257" i="42"/>
  <c r="T257" i="42"/>
  <c r="S257" i="42"/>
  <c r="R257" i="42"/>
  <c r="Q257" i="42"/>
  <c r="P257" i="42"/>
  <c r="O257" i="42"/>
  <c r="N257" i="42"/>
  <c r="M257" i="42"/>
  <c r="L257" i="42"/>
  <c r="K257" i="42"/>
  <c r="H257" i="42"/>
  <c r="W256" i="42"/>
  <c r="V256" i="42"/>
  <c r="U256" i="42"/>
  <c r="T256" i="42"/>
  <c r="S256" i="42"/>
  <c r="R256" i="42"/>
  <c r="Q256" i="42"/>
  <c r="P256" i="42"/>
  <c r="O256" i="42"/>
  <c r="N256" i="42"/>
  <c r="M256" i="42"/>
  <c r="L256" i="42"/>
  <c r="K256" i="42"/>
  <c r="H256" i="42"/>
  <c r="W255" i="42"/>
  <c r="V255" i="42"/>
  <c r="U255" i="42"/>
  <c r="T255" i="42"/>
  <c r="S255" i="42"/>
  <c r="R255" i="42"/>
  <c r="Q255" i="42"/>
  <c r="P255" i="42"/>
  <c r="O255" i="42"/>
  <c r="N255" i="42"/>
  <c r="M255" i="42"/>
  <c r="L255" i="42"/>
  <c r="K255" i="42"/>
  <c r="H255" i="42"/>
  <c r="W254" i="42"/>
  <c r="V254" i="42"/>
  <c r="U254" i="42"/>
  <c r="T254" i="42"/>
  <c r="S254" i="42"/>
  <c r="R254" i="42"/>
  <c r="Q254" i="42"/>
  <c r="P254" i="42"/>
  <c r="O254" i="42"/>
  <c r="N254" i="42"/>
  <c r="M254" i="42"/>
  <c r="L254" i="42"/>
  <c r="K254" i="42"/>
  <c r="H254" i="42"/>
  <c r="W253" i="42"/>
  <c r="V253" i="42"/>
  <c r="U253" i="42"/>
  <c r="T253" i="42"/>
  <c r="S253" i="42"/>
  <c r="R253" i="42"/>
  <c r="Q253" i="42"/>
  <c r="P253" i="42"/>
  <c r="O253" i="42"/>
  <c r="N253" i="42"/>
  <c r="M253" i="42"/>
  <c r="L253" i="42"/>
  <c r="K253" i="42"/>
  <c r="H253" i="42"/>
  <c r="W252" i="42"/>
  <c r="V252" i="42"/>
  <c r="U252" i="42"/>
  <c r="T252" i="42"/>
  <c r="S252" i="42"/>
  <c r="R252" i="42"/>
  <c r="Q252" i="42"/>
  <c r="P252" i="42"/>
  <c r="O252" i="42"/>
  <c r="N252" i="42"/>
  <c r="M252" i="42"/>
  <c r="L252" i="42"/>
  <c r="K252" i="42"/>
  <c r="H252" i="42"/>
  <c r="W251" i="42"/>
  <c r="V251" i="42"/>
  <c r="U251" i="42"/>
  <c r="T251" i="42"/>
  <c r="S251" i="42"/>
  <c r="R251" i="42"/>
  <c r="Q251" i="42"/>
  <c r="P251" i="42"/>
  <c r="O251" i="42"/>
  <c r="N251" i="42"/>
  <c r="M251" i="42"/>
  <c r="L251" i="42"/>
  <c r="K251" i="42"/>
  <c r="H251" i="42"/>
  <c r="W250" i="42"/>
  <c r="V250" i="42"/>
  <c r="U250" i="42"/>
  <c r="T250" i="42"/>
  <c r="S250" i="42"/>
  <c r="R250" i="42"/>
  <c r="Q250" i="42"/>
  <c r="P250" i="42"/>
  <c r="O250" i="42"/>
  <c r="N250" i="42"/>
  <c r="M250" i="42"/>
  <c r="L250" i="42"/>
  <c r="K250" i="42"/>
  <c r="H250" i="42"/>
  <c r="W249" i="42"/>
  <c r="V249" i="42"/>
  <c r="U249" i="42"/>
  <c r="T249" i="42"/>
  <c r="S249" i="42"/>
  <c r="R249" i="42"/>
  <c r="Q249" i="42"/>
  <c r="P249" i="42"/>
  <c r="O249" i="42"/>
  <c r="N249" i="42"/>
  <c r="M249" i="42"/>
  <c r="L249" i="42"/>
  <c r="K249" i="42"/>
  <c r="H249" i="42"/>
  <c r="W248" i="42"/>
  <c r="V248" i="42"/>
  <c r="U248" i="42"/>
  <c r="T248" i="42"/>
  <c r="S248" i="42"/>
  <c r="R248" i="42"/>
  <c r="Q248" i="42"/>
  <c r="P248" i="42"/>
  <c r="O248" i="42"/>
  <c r="N248" i="42"/>
  <c r="M248" i="42"/>
  <c r="L248" i="42"/>
  <c r="K248" i="42"/>
  <c r="H248" i="42"/>
  <c r="W247" i="42"/>
  <c r="V247" i="42"/>
  <c r="U247" i="42"/>
  <c r="T247" i="42"/>
  <c r="S247" i="42"/>
  <c r="R247" i="42"/>
  <c r="Q247" i="42"/>
  <c r="P247" i="42"/>
  <c r="O247" i="42"/>
  <c r="N247" i="42"/>
  <c r="M247" i="42"/>
  <c r="L247" i="42"/>
  <c r="K247" i="42"/>
  <c r="H247" i="42"/>
  <c r="W246" i="42"/>
  <c r="V246" i="42"/>
  <c r="U246" i="42"/>
  <c r="T246" i="42"/>
  <c r="S246" i="42"/>
  <c r="R246" i="42"/>
  <c r="Q246" i="42"/>
  <c r="P246" i="42"/>
  <c r="O246" i="42"/>
  <c r="N246" i="42"/>
  <c r="M246" i="42"/>
  <c r="L246" i="42"/>
  <c r="K246" i="42"/>
  <c r="H246" i="42"/>
  <c r="W245" i="42"/>
  <c r="V245" i="42"/>
  <c r="U245" i="42"/>
  <c r="T245" i="42"/>
  <c r="S245" i="42"/>
  <c r="R245" i="42"/>
  <c r="Q245" i="42"/>
  <c r="P245" i="42"/>
  <c r="O245" i="42"/>
  <c r="N245" i="42"/>
  <c r="M245" i="42"/>
  <c r="L245" i="42"/>
  <c r="K245" i="42"/>
  <c r="H245" i="42"/>
  <c r="W244" i="42"/>
  <c r="V244" i="42"/>
  <c r="U244" i="42"/>
  <c r="T244" i="42"/>
  <c r="S244" i="42"/>
  <c r="R244" i="42"/>
  <c r="Q244" i="42"/>
  <c r="P244" i="42"/>
  <c r="O244" i="42"/>
  <c r="N244" i="42"/>
  <c r="M244" i="42"/>
  <c r="L244" i="42"/>
  <c r="K244" i="42"/>
  <c r="H244" i="42"/>
  <c r="W243" i="42"/>
  <c r="V243" i="42"/>
  <c r="U243" i="42"/>
  <c r="T243" i="42"/>
  <c r="S243" i="42"/>
  <c r="R243" i="42"/>
  <c r="Q243" i="42"/>
  <c r="P243" i="42"/>
  <c r="O243" i="42"/>
  <c r="N243" i="42"/>
  <c r="M243" i="42"/>
  <c r="L243" i="42"/>
  <c r="K243" i="42"/>
  <c r="H243" i="42"/>
  <c r="W242" i="42"/>
  <c r="V242" i="42"/>
  <c r="U242" i="42"/>
  <c r="T242" i="42"/>
  <c r="S242" i="42"/>
  <c r="R242" i="42"/>
  <c r="Q242" i="42"/>
  <c r="P242" i="42"/>
  <c r="O242" i="42"/>
  <c r="N242" i="42"/>
  <c r="M242" i="42"/>
  <c r="L242" i="42"/>
  <c r="K242" i="42"/>
  <c r="H242" i="42"/>
  <c r="W241" i="42"/>
  <c r="V241" i="42"/>
  <c r="U241" i="42"/>
  <c r="T241" i="42"/>
  <c r="S241" i="42"/>
  <c r="R241" i="42"/>
  <c r="Q241" i="42"/>
  <c r="P241" i="42"/>
  <c r="O241" i="42"/>
  <c r="N241" i="42"/>
  <c r="M241" i="42"/>
  <c r="L241" i="42"/>
  <c r="K241" i="42"/>
  <c r="H241" i="42"/>
  <c r="W240" i="42"/>
  <c r="V240" i="42"/>
  <c r="U240" i="42"/>
  <c r="T240" i="42"/>
  <c r="S240" i="42"/>
  <c r="R240" i="42"/>
  <c r="Q240" i="42"/>
  <c r="P240" i="42"/>
  <c r="O240" i="42"/>
  <c r="N240" i="42"/>
  <c r="M240" i="42"/>
  <c r="L240" i="42"/>
  <c r="K240" i="42"/>
  <c r="H240" i="42"/>
  <c r="W239" i="42"/>
  <c r="V239" i="42"/>
  <c r="U239" i="42"/>
  <c r="T239" i="42"/>
  <c r="S239" i="42"/>
  <c r="R239" i="42"/>
  <c r="Q239" i="42"/>
  <c r="P239" i="42"/>
  <c r="O239" i="42"/>
  <c r="N239" i="42"/>
  <c r="M239" i="42"/>
  <c r="L239" i="42"/>
  <c r="K239" i="42"/>
  <c r="H239" i="42"/>
  <c r="W238" i="42"/>
  <c r="V238" i="42"/>
  <c r="U238" i="42"/>
  <c r="T238" i="42"/>
  <c r="S238" i="42"/>
  <c r="R238" i="42"/>
  <c r="Q238" i="42"/>
  <c r="P238" i="42"/>
  <c r="O238" i="42"/>
  <c r="N238" i="42"/>
  <c r="M238" i="42"/>
  <c r="L238" i="42"/>
  <c r="K238" i="42"/>
  <c r="H238" i="42"/>
  <c r="W237" i="42"/>
  <c r="V237" i="42"/>
  <c r="U237" i="42"/>
  <c r="T237" i="42"/>
  <c r="S237" i="42"/>
  <c r="R237" i="42"/>
  <c r="Q237" i="42"/>
  <c r="P237" i="42"/>
  <c r="O237" i="42"/>
  <c r="N237" i="42"/>
  <c r="M237" i="42"/>
  <c r="L237" i="42"/>
  <c r="K237" i="42"/>
  <c r="H237" i="42"/>
  <c r="W236" i="42"/>
  <c r="V236" i="42"/>
  <c r="U236" i="42"/>
  <c r="T236" i="42"/>
  <c r="S236" i="42"/>
  <c r="R236" i="42"/>
  <c r="Q236" i="42"/>
  <c r="P236" i="42"/>
  <c r="O236" i="42"/>
  <c r="N236" i="42"/>
  <c r="M236" i="42"/>
  <c r="L236" i="42"/>
  <c r="K236" i="42"/>
  <c r="H236" i="42"/>
  <c r="W235" i="42"/>
  <c r="V235" i="42"/>
  <c r="U235" i="42"/>
  <c r="T235" i="42"/>
  <c r="S235" i="42"/>
  <c r="R235" i="42"/>
  <c r="Q235" i="42"/>
  <c r="P235" i="42"/>
  <c r="O235" i="42"/>
  <c r="N235" i="42"/>
  <c r="M235" i="42"/>
  <c r="L235" i="42"/>
  <c r="K235" i="42"/>
  <c r="H235" i="42"/>
  <c r="W234" i="42"/>
  <c r="V234" i="42"/>
  <c r="U234" i="42"/>
  <c r="T234" i="42"/>
  <c r="S234" i="42"/>
  <c r="R234" i="42"/>
  <c r="Q234" i="42"/>
  <c r="P234" i="42"/>
  <c r="O234" i="42"/>
  <c r="N234" i="42"/>
  <c r="M234" i="42"/>
  <c r="L234" i="42"/>
  <c r="K234" i="42"/>
  <c r="H234" i="42"/>
  <c r="W233" i="42"/>
  <c r="V233" i="42"/>
  <c r="U233" i="42"/>
  <c r="T233" i="42"/>
  <c r="S233" i="42"/>
  <c r="R233" i="42"/>
  <c r="Q233" i="42"/>
  <c r="P233" i="42"/>
  <c r="O233" i="42"/>
  <c r="N233" i="42"/>
  <c r="M233" i="42"/>
  <c r="L233" i="42"/>
  <c r="K233" i="42"/>
  <c r="H233" i="42"/>
  <c r="W232" i="42"/>
  <c r="V232" i="42"/>
  <c r="U232" i="42"/>
  <c r="T232" i="42"/>
  <c r="S232" i="42"/>
  <c r="R232" i="42"/>
  <c r="Q232" i="42"/>
  <c r="P232" i="42"/>
  <c r="O232" i="42"/>
  <c r="N232" i="42"/>
  <c r="M232" i="42"/>
  <c r="L232" i="42"/>
  <c r="K232" i="42"/>
  <c r="H232" i="42"/>
  <c r="W231" i="42"/>
  <c r="V231" i="42"/>
  <c r="U231" i="42"/>
  <c r="T231" i="42"/>
  <c r="S231" i="42"/>
  <c r="R231" i="42"/>
  <c r="Q231" i="42"/>
  <c r="P231" i="42"/>
  <c r="O231" i="42"/>
  <c r="N231" i="42"/>
  <c r="M231" i="42"/>
  <c r="L231" i="42"/>
  <c r="K231" i="42"/>
  <c r="H231" i="42"/>
  <c r="W230" i="42"/>
  <c r="V230" i="42"/>
  <c r="U230" i="42"/>
  <c r="T230" i="42"/>
  <c r="S230" i="42"/>
  <c r="R230" i="42"/>
  <c r="Q230" i="42"/>
  <c r="P230" i="42"/>
  <c r="O230" i="42"/>
  <c r="N230" i="42"/>
  <c r="M230" i="42"/>
  <c r="L230" i="42"/>
  <c r="K230" i="42"/>
  <c r="H230" i="42"/>
  <c r="W229" i="42"/>
  <c r="V229" i="42"/>
  <c r="U229" i="42"/>
  <c r="T229" i="42"/>
  <c r="S229" i="42"/>
  <c r="R229" i="42"/>
  <c r="Q229" i="42"/>
  <c r="P229" i="42"/>
  <c r="O229" i="42"/>
  <c r="N229" i="42"/>
  <c r="M229" i="42"/>
  <c r="L229" i="42"/>
  <c r="K229" i="42"/>
  <c r="H229" i="42"/>
  <c r="W228" i="42"/>
  <c r="V228" i="42"/>
  <c r="U228" i="42"/>
  <c r="T228" i="42"/>
  <c r="S228" i="42"/>
  <c r="R228" i="42"/>
  <c r="Q228" i="42"/>
  <c r="P228" i="42"/>
  <c r="O228" i="42"/>
  <c r="N228" i="42"/>
  <c r="M228" i="42"/>
  <c r="L228" i="42"/>
  <c r="K228" i="42"/>
  <c r="H228" i="42"/>
  <c r="W227" i="42"/>
  <c r="V227" i="42"/>
  <c r="U227" i="42"/>
  <c r="T227" i="42"/>
  <c r="S227" i="42"/>
  <c r="R227" i="42"/>
  <c r="Q227" i="42"/>
  <c r="P227" i="42"/>
  <c r="O227" i="42"/>
  <c r="N227" i="42"/>
  <c r="M227" i="42"/>
  <c r="L227" i="42"/>
  <c r="K227" i="42"/>
  <c r="H227" i="42"/>
  <c r="W226" i="42"/>
  <c r="V226" i="42"/>
  <c r="U226" i="42"/>
  <c r="T226" i="42"/>
  <c r="S226" i="42"/>
  <c r="R226" i="42"/>
  <c r="Q226" i="42"/>
  <c r="P226" i="42"/>
  <c r="O226" i="42"/>
  <c r="N226" i="42"/>
  <c r="M226" i="42"/>
  <c r="L226" i="42"/>
  <c r="K226" i="42"/>
  <c r="H226" i="42"/>
  <c r="W225" i="42"/>
  <c r="V225" i="42"/>
  <c r="U225" i="42"/>
  <c r="T225" i="42"/>
  <c r="S225" i="42"/>
  <c r="R225" i="42"/>
  <c r="Q225" i="42"/>
  <c r="P225" i="42"/>
  <c r="O225" i="42"/>
  <c r="N225" i="42"/>
  <c r="M225" i="42"/>
  <c r="L225" i="42"/>
  <c r="K225" i="42"/>
  <c r="H225" i="42"/>
  <c r="W224" i="42"/>
  <c r="V224" i="42"/>
  <c r="U224" i="42"/>
  <c r="T224" i="42"/>
  <c r="S224" i="42"/>
  <c r="R224" i="42"/>
  <c r="Q224" i="42"/>
  <c r="P224" i="42"/>
  <c r="O224" i="42"/>
  <c r="N224" i="42"/>
  <c r="M224" i="42"/>
  <c r="L224" i="42"/>
  <c r="K224" i="42"/>
  <c r="H224" i="42"/>
  <c r="W223" i="42"/>
  <c r="V223" i="42"/>
  <c r="U223" i="42"/>
  <c r="T223" i="42"/>
  <c r="S223" i="42"/>
  <c r="R223" i="42"/>
  <c r="Q223" i="42"/>
  <c r="P223" i="42"/>
  <c r="O223" i="42"/>
  <c r="N223" i="42"/>
  <c r="M223" i="42"/>
  <c r="L223" i="42"/>
  <c r="K223" i="42"/>
  <c r="H223" i="42"/>
  <c r="W222" i="42"/>
  <c r="V222" i="42"/>
  <c r="U222" i="42"/>
  <c r="T222" i="42"/>
  <c r="S222" i="42"/>
  <c r="R222" i="42"/>
  <c r="Q222" i="42"/>
  <c r="P222" i="42"/>
  <c r="O222" i="42"/>
  <c r="N222" i="42"/>
  <c r="M222" i="42"/>
  <c r="L222" i="42"/>
  <c r="K222" i="42"/>
  <c r="H222" i="42"/>
  <c r="W221" i="42"/>
  <c r="V221" i="42"/>
  <c r="U221" i="42"/>
  <c r="T221" i="42"/>
  <c r="S221" i="42"/>
  <c r="R221" i="42"/>
  <c r="Q221" i="42"/>
  <c r="P221" i="42"/>
  <c r="O221" i="42"/>
  <c r="N221" i="42"/>
  <c r="M221" i="42"/>
  <c r="L221" i="42"/>
  <c r="K221" i="42"/>
  <c r="H221" i="42"/>
  <c r="W220" i="42"/>
  <c r="V220" i="42"/>
  <c r="U220" i="42"/>
  <c r="T220" i="42"/>
  <c r="S220" i="42"/>
  <c r="R220" i="42"/>
  <c r="Q220" i="42"/>
  <c r="P220" i="42"/>
  <c r="O220" i="42"/>
  <c r="N220" i="42"/>
  <c r="M220" i="42"/>
  <c r="L220" i="42"/>
  <c r="K220" i="42"/>
  <c r="H220" i="42"/>
  <c r="W219" i="42"/>
  <c r="V219" i="42"/>
  <c r="U219" i="42"/>
  <c r="T219" i="42"/>
  <c r="S219" i="42"/>
  <c r="R219" i="42"/>
  <c r="Q219" i="42"/>
  <c r="P219" i="42"/>
  <c r="O219" i="42"/>
  <c r="N219" i="42"/>
  <c r="M219" i="42"/>
  <c r="L219" i="42"/>
  <c r="K219" i="42"/>
  <c r="H219" i="42"/>
  <c r="W218" i="42"/>
  <c r="V218" i="42"/>
  <c r="U218" i="42"/>
  <c r="T218" i="42"/>
  <c r="S218" i="42"/>
  <c r="R218" i="42"/>
  <c r="Q218" i="42"/>
  <c r="P218" i="42"/>
  <c r="O218" i="42"/>
  <c r="N218" i="42"/>
  <c r="M218" i="42"/>
  <c r="L218" i="42"/>
  <c r="K218" i="42"/>
  <c r="H218" i="42"/>
  <c r="W217" i="42"/>
  <c r="V217" i="42"/>
  <c r="U217" i="42"/>
  <c r="T217" i="42"/>
  <c r="S217" i="42"/>
  <c r="R217" i="42"/>
  <c r="Q217" i="42"/>
  <c r="P217" i="42"/>
  <c r="O217" i="42"/>
  <c r="N217" i="42"/>
  <c r="M217" i="42"/>
  <c r="L217" i="42"/>
  <c r="K217" i="42"/>
  <c r="H217" i="42"/>
  <c r="W216" i="42"/>
  <c r="V216" i="42"/>
  <c r="U216" i="42"/>
  <c r="T216" i="42"/>
  <c r="S216" i="42"/>
  <c r="R216" i="42"/>
  <c r="Q216" i="42"/>
  <c r="P216" i="42"/>
  <c r="O216" i="42"/>
  <c r="N216" i="42"/>
  <c r="M216" i="42"/>
  <c r="L216" i="42"/>
  <c r="K216" i="42"/>
  <c r="H216" i="42"/>
  <c r="W215" i="42"/>
  <c r="V215" i="42"/>
  <c r="U215" i="42"/>
  <c r="T215" i="42"/>
  <c r="S215" i="42"/>
  <c r="R215" i="42"/>
  <c r="Q215" i="42"/>
  <c r="P215" i="42"/>
  <c r="O215" i="42"/>
  <c r="N215" i="42"/>
  <c r="M215" i="42"/>
  <c r="L215" i="42"/>
  <c r="K215" i="42"/>
  <c r="H215" i="42"/>
  <c r="W214" i="42"/>
  <c r="V214" i="42"/>
  <c r="U214" i="42"/>
  <c r="T214" i="42"/>
  <c r="S214" i="42"/>
  <c r="R214" i="42"/>
  <c r="Q214" i="42"/>
  <c r="P214" i="42"/>
  <c r="O214" i="42"/>
  <c r="N214" i="42"/>
  <c r="M214" i="42"/>
  <c r="L214" i="42"/>
  <c r="K214" i="42"/>
  <c r="H214" i="42"/>
  <c r="W213" i="42"/>
  <c r="V213" i="42"/>
  <c r="U213" i="42"/>
  <c r="T213" i="42"/>
  <c r="S213" i="42"/>
  <c r="R213" i="42"/>
  <c r="Q213" i="42"/>
  <c r="P213" i="42"/>
  <c r="O213" i="42"/>
  <c r="N213" i="42"/>
  <c r="M213" i="42"/>
  <c r="L213" i="42"/>
  <c r="K213" i="42"/>
  <c r="H213" i="42"/>
  <c r="W212" i="42"/>
  <c r="V212" i="42"/>
  <c r="U212" i="42"/>
  <c r="T212" i="42"/>
  <c r="S212" i="42"/>
  <c r="R212" i="42"/>
  <c r="Q212" i="42"/>
  <c r="P212" i="42"/>
  <c r="O212" i="42"/>
  <c r="N212" i="42"/>
  <c r="M212" i="42"/>
  <c r="L212" i="42"/>
  <c r="K212" i="42"/>
  <c r="H212" i="42"/>
  <c r="W211" i="42"/>
  <c r="V211" i="42"/>
  <c r="U211" i="42"/>
  <c r="T211" i="42"/>
  <c r="S211" i="42"/>
  <c r="R211" i="42"/>
  <c r="Q211" i="42"/>
  <c r="P211" i="42"/>
  <c r="O211" i="42"/>
  <c r="N211" i="42"/>
  <c r="M211" i="42"/>
  <c r="L211" i="42"/>
  <c r="K211" i="42"/>
  <c r="H211" i="42"/>
  <c r="W210" i="42"/>
  <c r="V210" i="42"/>
  <c r="U210" i="42"/>
  <c r="T210" i="42"/>
  <c r="S210" i="42"/>
  <c r="R210" i="42"/>
  <c r="Q210" i="42"/>
  <c r="P210" i="42"/>
  <c r="O210" i="42"/>
  <c r="N210" i="42"/>
  <c r="M210" i="42"/>
  <c r="L210" i="42"/>
  <c r="K210" i="42"/>
  <c r="H210" i="42"/>
  <c r="W209" i="42"/>
  <c r="V209" i="42"/>
  <c r="U209" i="42"/>
  <c r="T209" i="42"/>
  <c r="S209" i="42"/>
  <c r="R209" i="42"/>
  <c r="Q209" i="42"/>
  <c r="P209" i="42"/>
  <c r="O209" i="42"/>
  <c r="N209" i="42"/>
  <c r="M209" i="42"/>
  <c r="L209" i="42"/>
  <c r="K209" i="42"/>
  <c r="H209" i="42"/>
  <c r="W208" i="42"/>
  <c r="V208" i="42"/>
  <c r="U208" i="42"/>
  <c r="T208" i="42"/>
  <c r="S208" i="42"/>
  <c r="R208" i="42"/>
  <c r="Q208" i="42"/>
  <c r="P208" i="42"/>
  <c r="O208" i="42"/>
  <c r="N208" i="42"/>
  <c r="M208" i="42"/>
  <c r="L208" i="42"/>
  <c r="K208" i="42"/>
  <c r="H208" i="42"/>
  <c r="W207" i="42"/>
  <c r="V207" i="42"/>
  <c r="U207" i="42"/>
  <c r="T207" i="42"/>
  <c r="S207" i="42"/>
  <c r="R207" i="42"/>
  <c r="Q207" i="42"/>
  <c r="P207" i="42"/>
  <c r="O207" i="42"/>
  <c r="N207" i="42"/>
  <c r="M207" i="42"/>
  <c r="L207" i="42"/>
  <c r="K207" i="42"/>
  <c r="H207" i="42"/>
  <c r="W206" i="42"/>
  <c r="V206" i="42"/>
  <c r="U206" i="42"/>
  <c r="T206" i="42"/>
  <c r="S206" i="42"/>
  <c r="R206" i="42"/>
  <c r="Q206" i="42"/>
  <c r="P206" i="42"/>
  <c r="O206" i="42"/>
  <c r="N206" i="42"/>
  <c r="M206" i="42"/>
  <c r="L206" i="42"/>
  <c r="K206" i="42"/>
  <c r="H206" i="42"/>
  <c r="W205" i="42"/>
  <c r="V205" i="42"/>
  <c r="U205" i="42"/>
  <c r="T205" i="42"/>
  <c r="S205" i="42"/>
  <c r="R205" i="42"/>
  <c r="Q205" i="42"/>
  <c r="P205" i="42"/>
  <c r="O205" i="42"/>
  <c r="N205" i="42"/>
  <c r="M205" i="42"/>
  <c r="L205" i="42"/>
  <c r="K205" i="42"/>
  <c r="H205" i="42"/>
  <c r="W204" i="42"/>
  <c r="V204" i="42"/>
  <c r="U204" i="42"/>
  <c r="T204" i="42"/>
  <c r="S204" i="42"/>
  <c r="R204" i="42"/>
  <c r="Q204" i="42"/>
  <c r="P204" i="42"/>
  <c r="O204" i="42"/>
  <c r="N204" i="42"/>
  <c r="M204" i="42"/>
  <c r="L204" i="42"/>
  <c r="K204" i="42"/>
  <c r="H204" i="42"/>
  <c r="W203" i="42"/>
  <c r="V203" i="42"/>
  <c r="U203" i="42"/>
  <c r="T203" i="42"/>
  <c r="S203" i="42"/>
  <c r="R203" i="42"/>
  <c r="Q203" i="42"/>
  <c r="P203" i="42"/>
  <c r="O203" i="42"/>
  <c r="N203" i="42"/>
  <c r="M203" i="42"/>
  <c r="L203" i="42"/>
  <c r="K203" i="42"/>
  <c r="H203" i="42"/>
  <c r="W202" i="42"/>
  <c r="V202" i="42"/>
  <c r="U202" i="42"/>
  <c r="T202" i="42"/>
  <c r="S202" i="42"/>
  <c r="R202" i="42"/>
  <c r="Q202" i="42"/>
  <c r="P202" i="42"/>
  <c r="O202" i="42"/>
  <c r="N202" i="42"/>
  <c r="M202" i="42"/>
  <c r="L202" i="42"/>
  <c r="K202" i="42"/>
  <c r="H202" i="42"/>
  <c r="W201" i="42"/>
  <c r="V201" i="42"/>
  <c r="U201" i="42"/>
  <c r="T201" i="42"/>
  <c r="S201" i="42"/>
  <c r="R201" i="42"/>
  <c r="Q201" i="42"/>
  <c r="P201" i="42"/>
  <c r="O201" i="42"/>
  <c r="N201" i="42"/>
  <c r="M201" i="42"/>
  <c r="L201" i="42"/>
  <c r="K201" i="42"/>
  <c r="H201" i="42"/>
  <c r="W200" i="42"/>
  <c r="V200" i="42"/>
  <c r="U200" i="42"/>
  <c r="T200" i="42"/>
  <c r="S200" i="42"/>
  <c r="R200" i="42"/>
  <c r="Q200" i="42"/>
  <c r="P200" i="42"/>
  <c r="O200" i="42"/>
  <c r="N200" i="42"/>
  <c r="M200" i="42"/>
  <c r="L200" i="42"/>
  <c r="K200" i="42"/>
  <c r="H200" i="42"/>
  <c r="W199" i="42"/>
  <c r="V199" i="42"/>
  <c r="U199" i="42"/>
  <c r="T199" i="42"/>
  <c r="S199" i="42"/>
  <c r="R199" i="42"/>
  <c r="Q199" i="42"/>
  <c r="P199" i="42"/>
  <c r="O199" i="42"/>
  <c r="N199" i="42"/>
  <c r="M199" i="42"/>
  <c r="L199" i="42"/>
  <c r="K199" i="42"/>
  <c r="H199" i="42"/>
  <c r="W198" i="42"/>
  <c r="V198" i="42"/>
  <c r="U198" i="42"/>
  <c r="T198" i="42"/>
  <c r="S198" i="42"/>
  <c r="R198" i="42"/>
  <c r="Q198" i="42"/>
  <c r="P198" i="42"/>
  <c r="O198" i="42"/>
  <c r="N198" i="42"/>
  <c r="M198" i="42"/>
  <c r="L198" i="42"/>
  <c r="K198" i="42"/>
  <c r="H198" i="42"/>
  <c r="W197" i="42"/>
  <c r="V197" i="42"/>
  <c r="U197" i="42"/>
  <c r="T197" i="42"/>
  <c r="S197" i="42"/>
  <c r="R197" i="42"/>
  <c r="Q197" i="42"/>
  <c r="P197" i="42"/>
  <c r="O197" i="42"/>
  <c r="N197" i="42"/>
  <c r="M197" i="42"/>
  <c r="L197" i="42"/>
  <c r="K197" i="42"/>
  <c r="H197" i="42"/>
  <c r="W196" i="42"/>
  <c r="V196" i="42"/>
  <c r="U196" i="42"/>
  <c r="T196" i="42"/>
  <c r="S196" i="42"/>
  <c r="R196" i="42"/>
  <c r="Q196" i="42"/>
  <c r="P196" i="42"/>
  <c r="O196" i="42"/>
  <c r="N196" i="42"/>
  <c r="M196" i="42"/>
  <c r="L196" i="42"/>
  <c r="K196" i="42"/>
  <c r="H196" i="42"/>
  <c r="W195" i="42"/>
  <c r="V195" i="42"/>
  <c r="U195" i="42"/>
  <c r="T195" i="42"/>
  <c r="S195" i="42"/>
  <c r="R195" i="42"/>
  <c r="Q195" i="42"/>
  <c r="P195" i="42"/>
  <c r="O195" i="42"/>
  <c r="N195" i="42"/>
  <c r="M195" i="42"/>
  <c r="L195" i="42"/>
  <c r="K195" i="42"/>
  <c r="H195" i="42"/>
  <c r="W194" i="42"/>
  <c r="V194" i="42"/>
  <c r="U194" i="42"/>
  <c r="T194" i="42"/>
  <c r="S194" i="42"/>
  <c r="R194" i="42"/>
  <c r="Q194" i="42"/>
  <c r="P194" i="42"/>
  <c r="O194" i="42"/>
  <c r="N194" i="42"/>
  <c r="M194" i="42"/>
  <c r="L194" i="42"/>
  <c r="K194" i="42"/>
  <c r="H194" i="42"/>
  <c r="W193" i="42"/>
  <c r="V193" i="42"/>
  <c r="U193" i="42"/>
  <c r="T193" i="42"/>
  <c r="S193" i="42"/>
  <c r="R193" i="42"/>
  <c r="Q193" i="42"/>
  <c r="P193" i="42"/>
  <c r="O193" i="42"/>
  <c r="N193" i="42"/>
  <c r="M193" i="42"/>
  <c r="L193" i="42"/>
  <c r="K193" i="42"/>
  <c r="H193" i="42"/>
  <c r="W192" i="42"/>
  <c r="V192" i="42"/>
  <c r="U192" i="42"/>
  <c r="T192" i="42"/>
  <c r="S192" i="42"/>
  <c r="R192" i="42"/>
  <c r="Q192" i="42"/>
  <c r="P192" i="42"/>
  <c r="O192" i="42"/>
  <c r="N192" i="42"/>
  <c r="M192" i="42"/>
  <c r="L192" i="42"/>
  <c r="K192" i="42"/>
  <c r="H192" i="42"/>
  <c r="W191" i="42"/>
  <c r="V191" i="42"/>
  <c r="U191" i="42"/>
  <c r="T191" i="42"/>
  <c r="S191" i="42"/>
  <c r="R191" i="42"/>
  <c r="Q191" i="42"/>
  <c r="P191" i="42"/>
  <c r="O191" i="42"/>
  <c r="N191" i="42"/>
  <c r="M191" i="42"/>
  <c r="L191" i="42"/>
  <c r="K191" i="42"/>
  <c r="H191" i="42"/>
  <c r="W190" i="42"/>
  <c r="V190" i="42"/>
  <c r="U190" i="42"/>
  <c r="T190" i="42"/>
  <c r="S190" i="42"/>
  <c r="R190" i="42"/>
  <c r="Q190" i="42"/>
  <c r="P190" i="42"/>
  <c r="O190" i="42"/>
  <c r="N190" i="42"/>
  <c r="M190" i="42"/>
  <c r="L190" i="42"/>
  <c r="K190" i="42"/>
  <c r="H190" i="42"/>
  <c r="W189" i="42"/>
  <c r="V189" i="42"/>
  <c r="U189" i="42"/>
  <c r="T189" i="42"/>
  <c r="S189" i="42"/>
  <c r="R189" i="42"/>
  <c r="Q189" i="42"/>
  <c r="P189" i="42"/>
  <c r="O189" i="42"/>
  <c r="N189" i="42"/>
  <c r="M189" i="42"/>
  <c r="L189" i="42"/>
  <c r="K189" i="42"/>
  <c r="H189" i="42"/>
  <c r="W188" i="42"/>
  <c r="V188" i="42"/>
  <c r="U188" i="42"/>
  <c r="T188" i="42"/>
  <c r="S188" i="42"/>
  <c r="R188" i="42"/>
  <c r="Q188" i="42"/>
  <c r="P188" i="42"/>
  <c r="O188" i="42"/>
  <c r="N188" i="42"/>
  <c r="M188" i="42"/>
  <c r="L188" i="42"/>
  <c r="K188" i="42"/>
  <c r="H188" i="42"/>
  <c r="W187" i="42"/>
  <c r="V187" i="42"/>
  <c r="U187" i="42"/>
  <c r="T187" i="42"/>
  <c r="S187" i="42"/>
  <c r="R187" i="42"/>
  <c r="Q187" i="42"/>
  <c r="P187" i="42"/>
  <c r="O187" i="42"/>
  <c r="N187" i="42"/>
  <c r="M187" i="42"/>
  <c r="L187" i="42"/>
  <c r="K187" i="42"/>
  <c r="H187" i="42"/>
  <c r="W186" i="42"/>
  <c r="V186" i="42"/>
  <c r="U186" i="42"/>
  <c r="T186" i="42"/>
  <c r="S186" i="42"/>
  <c r="R186" i="42"/>
  <c r="Q186" i="42"/>
  <c r="P186" i="42"/>
  <c r="O186" i="42"/>
  <c r="N186" i="42"/>
  <c r="M186" i="42"/>
  <c r="L186" i="42"/>
  <c r="K186" i="42"/>
  <c r="H186" i="42"/>
  <c r="W185" i="42"/>
  <c r="V185" i="42"/>
  <c r="U185" i="42"/>
  <c r="T185" i="42"/>
  <c r="S185" i="42"/>
  <c r="R185" i="42"/>
  <c r="Q185" i="42"/>
  <c r="P185" i="42"/>
  <c r="O185" i="42"/>
  <c r="N185" i="42"/>
  <c r="M185" i="42"/>
  <c r="L185" i="42"/>
  <c r="K185" i="42"/>
  <c r="H185" i="42"/>
  <c r="W184" i="42"/>
  <c r="V184" i="42"/>
  <c r="U184" i="42"/>
  <c r="T184" i="42"/>
  <c r="S184" i="42"/>
  <c r="R184" i="42"/>
  <c r="Q184" i="42"/>
  <c r="P184" i="42"/>
  <c r="O184" i="42"/>
  <c r="N184" i="42"/>
  <c r="M184" i="42"/>
  <c r="L184" i="42"/>
  <c r="K184" i="42"/>
  <c r="H184" i="42"/>
  <c r="W183" i="42"/>
  <c r="V183" i="42"/>
  <c r="U183" i="42"/>
  <c r="T183" i="42"/>
  <c r="S183" i="42"/>
  <c r="R183" i="42"/>
  <c r="Q183" i="42"/>
  <c r="P183" i="42"/>
  <c r="O183" i="42"/>
  <c r="N183" i="42"/>
  <c r="M183" i="42"/>
  <c r="L183" i="42"/>
  <c r="K183" i="42"/>
  <c r="H183" i="42"/>
  <c r="W182" i="42"/>
  <c r="V182" i="42"/>
  <c r="U182" i="42"/>
  <c r="T182" i="42"/>
  <c r="S182" i="42"/>
  <c r="R182" i="42"/>
  <c r="Q182" i="42"/>
  <c r="P182" i="42"/>
  <c r="O182" i="42"/>
  <c r="N182" i="42"/>
  <c r="M182" i="42"/>
  <c r="L182" i="42"/>
  <c r="K182" i="42"/>
  <c r="H182" i="42"/>
  <c r="W181" i="42"/>
  <c r="V181" i="42"/>
  <c r="U181" i="42"/>
  <c r="T181" i="42"/>
  <c r="S181" i="42"/>
  <c r="R181" i="42"/>
  <c r="Q181" i="42"/>
  <c r="P181" i="42"/>
  <c r="O181" i="42"/>
  <c r="N181" i="42"/>
  <c r="M181" i="42"/>
  <c r="L181" i="42"/>
  <c r="K181" i="42"/>
  <c r="H181" i="42"/>
  <c r="W180" i="42"/>
  <c r="V180" i="42"/>
  <c r="U180" i="42"/>
  <c r="T180" i="42"/>
  <c r="S180" i="42"/>
  <c r="R180" i="42"/>
  <c r="Q180" i="42"/>
  <c r="P180" i="42"/>
  <c r="O180" i="42"/>
  <c r="N180" i="42"/>
  <c r="M180" i="42"/>
  <c r="L180" i="42"/>
  <c r="K180" i="42"/>
  <c r="H180" i="42"/>
  <c r="W179" i="42"/>
  <c r="V179" i="42"/>
  <c r="U179" i="42"/>
  <c r="T179" i="42"/>
  <c r="S179" i="42"/>
  <c r="R179" i="42"/>
  <c r="Q179" i="42"/>
  <c r="P179" i="42"/>
  <c r="O179" i="42"/>
  <c r="N179" i="42"/>
  <c r="M179" i="42"/>
  <c r="L179" i="42"/>
  <c r="K179" i="42"/>
  <c r="H179" i="42"/>
  <c r="W178" i="42"/>
  <c r="V178" i="42"/>
  <c r="U178" i="42"/>
  <c r="T178" i="42"/>
  <c r="S178" i="42"/>
  <c r="R178" i="42"/>
  <c r="Q178" i="42"/>
  <c r="P178" i="42"/>
  <c r="O178" i="42"/>
  <c r="N178" i="42"/>
  <c r="M178" i="42"/>
  <c r="L178" i="42"/>
  <c r="K178" i="42"/>
  <c r="H178" i="42"/>
  <c r="W177" i="42"/>
  <c r="V177" i="42"/>
  <c r="U177" i="42"/>
  <c r="T177" i="42"/>
  <c r="S177" i="42"/>
  <c r="R177" i="42"/>
  <c r="Q177" i="42"/>
  <c r="P177" i="42"/>
  <c r="O177" i="42"/>
  <c r="N177" i="42"/>
  <c r="M177" i="42"/>
  <c r="L177" i="42"/>
  <c r="K177" i="42"/>
  <c r="H177" i="42"/>
  <c r="W176" i="42"/>
  <c r="V176" i="42"/>
  <c r="U176" i="42"/>
  <c r="T176" i="42"/>
  <c r="S176" i="42"/>
  <c r="R176" i="42"/>
  <c r="Q176" i="42"/>
  <c r="P176" i="42"/>
  <c r="O176" i="42"/>
  <c r="N176" i="42"/>
  <c r="M176" i="42"/>
  <c r="L176" i="42"/>
  <c r="K176" i="42"/>
  <c r="H176" i="42"/>
  <c r="W175" i="42"/>
  <c r="V175" i="42"/>
  <c r="U175" i="42"/>
  <c r="T175" i="42"/>
  <c r="S175" i="42"/>
  <c r="R175" i="42"/>
  <c r="Q175" i="42"/>
  <c r="P175" i="42"/>
  <c r="O175" i="42"/>
  <c r="N175" i="42"/>
  <c r="M175" i="42"/>
  <c r="L175" i="42"/>
  <c r="K175" i="42"/>
  <c r="H175" i="42"/>
  <c r="W174" i="42"/>
  <c r="V174" i="42"/>
  <c r="U174" i="42"/>
  <c r="T174" i="42"/>
  <c r="S174" i="42"/>
  <c r="R174" i="42"/>
  <c r="Q174" i="42"/>
  <c r="P174" i="42"/>
  <c r="O174" i="42"/>
  <c r="N174" i="42"/>
  <c r="M174" i="42"/>
  <c r="L174" i="42"/>
  <c r="K174" i="42"/>
  <c r="H174" i="42"/>
  <c r="W173" i="42"/>
  <c r="V173" i="42"/>
  <c r="U173" i="42"/>
  <c r="T173" i="42"/>
  <c r="S173" i="42"/>
  <c r="R173" i="42"/>
  <c r="Q173" i="42"/>
  <c r="P173" i="42"/>
  <c r="O173" i="42"/>
  <c r="N173" i="42"/>
  <c r="M173" i="42"/>
  <c r="L173" i="42"/>
  <c r="K173" i="42"/>
  <c r="H173" i="42"/>
  <c r="W172" i="42"/>
  <c r="V172" i="42"/>
  <c r="U172" i="42"/>
  <c r="T172" i="42"/>
  <c r="S172" i="42"/>
  <c r="R172" i="42"/>
  <c r="Q172" i="42"/>
  <c r="P172" i="42"/>
  <c r="O172" i="42"/>
  <c r="N172" i="42"/>
  <c r="M172" i="42"/>
  <c r="L172" i="42"/>
  <c r="K172" i="42"/>
  <c r="H172" i="42"/>
  <c r="W171" i="42"/>
  <c r="V171" i="42"/>
  <c r="U171" i="42"/>
  <c r="T171" i="42"/>
  <c r="S171" i="42"/>
  <c r="R171" i="42"/>
  <c r="Q171" i="42"/>
  <c r="P171" i="42"/>
  <c r="O171" i="42"/>
  <c r="N171" i="42"/>
  <c r="M171" i="42"/>
  <c r="L171" i="42"/>
  <c r="K171" i="42"/>
  <c r="H171" i="42"/>
  <c r="W170" i="42"/>
  <c r="V170" i="42"/>
  <c r="U170" i="42"/>
  <c r="T170" i="42"/>
  <c r="S170" i="42"/>
  <c r="R170" i="42"/>
  <c r="Q170" i="42"/>
  <c r="P170" i="42"/>
  <c r="O170" i="42"/>
  <c r="N170" i="42"/>
  <c r="M170" i="42"/>
  <c r="L170" i="42"/>
  <c r="K170" i="42"/>
  <c r="H170" i="42"/>
  <c r="W169" i="42"/>
  <c r="V169" i="42"/>
  <c r="U169" i="42"/>
  <c r="T169" i="42"/>
  <c r="S169" i="42"/>
  <c r="R169" i="42"/>
  <c r="Q169" i="42"/>
  <c r="P169" i="42"/>
  <c r="O169" i="42"/>
  <c r="N169" i="42"/>
  <c r="M169" i="42"/>
  <c r="L169" i="42"/>
  <c r="K169" i="42"/>
  <c r="H169" i="42"/>
  <c r="W168" i="42"/>
  <c r="V168" i="42"/>
  <c r="U168" i="42"/>
  <c r="T168" i="42"/>
  <c r="S168" i="42"/>
  <c r="R168" i="42"/>
  <c r="Q168" i="42"/>
  <c r="P168" i="42"/>
  <c r="O168" i="42"/>
  <c r="N168" i="42"/>
  <c r="M168" i="42"/>
  <c r="L168" i="42"/>
  <c r="K168" i="42"/>
  <c r="H168" i="42"/>
  <c r="W167" i="42"/>
  <c r="V167" i="42"/>
  <c r="U167" i="42"/>
  <c r="T167" i="42"/>
  <c r="S167" i="42"/>
  <c r="R167" i="42"/>
  <c r="Q167" i="42"/>
  <c r="P167" i="42"/>
  <c r="O167" i="42"/>
  <c r="N167" i="42"/>
  <c r="M167" i="42"/>
  <c r="L167" i="42"/>
  <c r="K167" i="42"/>
  <c r="H167" i="42"/>
  <c r="W166" i="42"/>
  <c r="V166" i="42"/>
  <c r="U166" i="42"/>
  <c r="T166" i="42"/>
  <c r="S166" i="42"/>
  <c r="R166" i="42"/>
  <c r="Q166" i="42"/>
  <c r="P166" i="42"/>
  <c r="O166" i="42"/>
  <c r="N166" i="42"/>
  <c r="M166" i="42"/>
  <c r="L166" i="42"/>
  <c r="K166" i="42"/>
  <c r="H166" i="42"/>
  <c r="W165" i="42"/>
  <c r="V165" i="42"/>
  <c r="U165" i="42"/>
  <c r="T165" i="42"/>
  <c r="S165" i="42"/>
  <c r="R165" i="42"/>
  <c r="Q165" i="42"/>
  <c r="P165" i="42"/>
  <c r="O165" i="42"/>
  <c r="N165" i="42"/>
  <c r="M165" i="42"/>
  <c r="L165" i="42"/>
  <c r="K165" i="42"/>
  <c r="H165" i="42"/>
  <c r="W164" i="42"/>
  <c r="V164" i="42"/>
  <c r="U164" i="42"/>
  <c r="T164" i="42"/>
  <c r="S164" i="42"/>
  <c r="R164" i="42"/>
  <c r="Q164" i="42"/>
  <c r="P164" i="42"/>
  <c r="O164" i="42"/>
  <c r="N164" i="42"/>
  <c r="M164" i="42"/>
  <c r="L164" i="42"/>
  <c r="K164" i="42"/>
  <c r="H164" i="42"/>
  <c r="W163" i="42"/>
  <c r="V163" i="42"/>
  <c r="U163" i="42"/>
  <c r="T163" i="42"/>
  <c r="S163" i="42"/>
  <c r="R163" i="42"/>
  <c r="Q163" i="42"/>
  <c r="P163" i="42"/>
  <c r="O163" i="42"/>
  <c r="N163" i="42"/>
  <c r="M163" i="42"/>
  <c r="L163" i="42"/>
  <c r="K163" i="42"/>
  <c r="H163" i="42"/>
  <c r="W162" i="42"/>
  <c r="V162" i="42"/>
  <c r="U162" i="42"/>
  <c r="T162" i="42"/>
  <c r="S162" i="42"/>
  <c r="R162" i="42"/>
  <c r="Q162" i="42"/>
  <c r="P162" i="42"/>
  <c r="O162" i="42"/>
  <c r="N162" i="42"/>
  <c r="M162" i="42"/>
  <c r="L162" i="42"/>
  <c r="K162" i="42"/>
  <c r="H162" i="42"/>
  <c r="W161" i="42"/>
  <c r="V161" i="42"/>
  <c r="U161" i="42"/>
  <c r="T161" i="42"/>
  <c r="S161" i="42"/>
  <c r="R161" i="42"/>
  <c r="Q161" i="42"/>
  <c r="P161" i="42"/>
  <c r="O161" i="42"/>
  <c r="N161" i="42"/>
  <c r="M161" i="42"/>
  <c r="L161" i="42"/>
  <c r="K161" i="42"/>
  <c r="H161" i="42"/>
  <c r="W160" i="42"/>
  <c r="V160" i="42"/>
  <c r="U160" i="42"/>
  <c r="T160" i="42"/>
  <c r="S160" i="42"/>
  <c r="R160" i="42"/>
  <c r="Q160" i="42"/>
  <c r="P160" i="42"/>
  <c r="O160" i="42"/>
  <c r="N160" i="42"/>
  <c r="M160" i="42"/>
  <c r="L160" i="42"/>
  <c r="K160" i="42"/>
  <c r="H160" i="42"/>
  <c r="W159" i="42"/>
  <c r="V159" i="42"/>
  <c r="U159" i="42"/>
  <c r="T159" i="42"/>
  <c r="S159" i="42"/>
  <c r="R159" i="42"/>
  <c r="Q159" i="42"/>
  <c r="P159" i="42"/>
  <c r="O159" i="42"/>
  <c r="N159" i="42"/>
  <c r="M159" i="42"/>
  <c r="L159" i="42"/>
  <c r="K159" i="42"/>
  <c r="H159" i="42"/>
  <c r="W158" i="42"/>
  <c r="V158" i="42"/>
  <c r="U158" i="42"/>
  <c r="T158" i="42"/>
  <c r="S158" i="42"/>
  <c r="R158" i="42"/>
  <c r="Q158" i="42"/>
  <c r="P158" i="42"/>
  <c r="O158" i="42"/>
  <c r="N158" i="42"/>
  <c r="M158" i="42"/>
  <c r="L158" i="42"/>
  <c r="K158" i="42"/>
  <c r="H158" i="42"/>
  <c r="W157" i="42"/>
  <c r="V157" i="42"/>
  <c r="U157" i="42"/>
  <c r="T157" i="42"/>
  <c r="S157" i="42"/>
  <c r="R157" i="42"/>
  <c r="Q157" i="42"/>
  <c r="P157" i="42"/>
  <c r="O157" i="42"/>
  <c r="N157" i="42"/>
  <c r="M157" i="42"/>
  <c r="L157" i="42"/>
  <c r="K157" i="42"/>
  <c r="H157" i="42"/>
  <c r="W156" i="42"/>
  <c r="V156" i="42"/>
  <c r="U156" i="42"/>
  <c r="T156" i="42"/>
  <c r="S156" i="42"/>
  <c r="R156" i="42"/>
  <c r="Q156" i="42"/>
  <c r="P156" i="42"/>
  <c r="O156" i="42"/>
  <c r="N156" i="42"/>
  <c r="M156" i="42"/>
  <c r="L156" i="42"/>
  <c r="K156" i="42"/>
  <c r="H156" i="42"/>
  <c r="W155" i="42"/>
  <c r="V155" i="42"/>
  <c r="U155" i="42"/>
  <c r="T155" i="42"/>
  <c r="S155" i="42"/>
  <c r="R155" i="42"/>
  <c r="Q155" i="42"/>
  <c r="P155" i="42"/>
  <c r="O155" i="42"/>
  <c r="N155" i="42"/>
  <c r="M155" i="42"/>
  <c r="L155" i="42"/>
  <c r="K155" i="42"/>
  <c r="H155" i="42"/>
  <c r="W154" i="42"/>
  <c r="V154" i="42"/>
  <c r="U154" i="42"/>
  <c r="T154" i="42"/>
  <c r="S154" i="42"/>
  <c r="R154" i="42"/>
  <c r="Q154" i="42"/>
  <c r="P154" i="42"/>
  <c r="O154" i="42"/>
  <c r="N154" i="42"/>
  <c r="M154" i="42"/>
  <c r="L154" i="42"/>
  <c r="K154" i="42"/>
  <c r="H154" i="42"/>
  <c r="W153" i="42"/>
  <c r="V153" i="42"/>
  <c r="U153" i="42"/>
  <c r="T153" i="42"/>
  <c r="S153" i="42"/>
  <c r="R153" i="42"/>
  <c r="Q153" i="42"/>
  <c r="P153" i="42"/>
  <c r="O153" i="42"/>
  <c r="N153" i="42"/>
  <c r="M153" i="42"/>
  <c r="L153" i="42"/>
  <c r="K153" i="42"/>
  <c r="H153" i="42"/>
  <c r="W152" i="42"/>
  <c r="V152" i="42"/>
  <c r="U152" i="42"/>
  <c r="T152" i="42"/>
  <c r="S152" i="42"/>
  <c r="R152" i="42"/>
  <c r="Q152" i="42"/>
  <c r="P152" i="42"/>
  <c r="O152" i="42"/>
  <c r="N152" i="42"/>
  <c r="M152" i="42"/>
  <c r="L152" i="42"/>
  <c r="K152" i="42"/>
  <c r="H152" i="42"/>
  <c r="W151" i="42"/>
  <c r="V151" i="42"/>
  <c r="U151" i="42"/>
  <c r="T151" i="42"/>
  <c r="S151" i="42"/>
  <c r="R151" i="42"/>
  <c r="Q151" i="42"/>
  <c r="P151" i="42"/>
  <c r="O151" i="42"/>
  <c r="N151" i="42"/>
  <c r="M151" i="42"/>
  <c r="L151" i="42"/>
  <c r="K151" i="42"/>
  <c r="H151" i="42"/>
  <c r="W150" i="42"/>
  <c r="V150" i="42"/>
  <c r="U150" i="42"/>
  <c r="T150" i="42"/>
  <c r="S150" i="42"/>
  <c r="R150" i="42"/>
  <c r="Q150" i="42"/>
  <c r="P150" i="42"/>
  <c r="O150" i="42"/>
  <c r="N150" i="42"/>
  <c r="M150" i="42"/>
  <c r="L150" i="42"/>
  <c r="K150" i="42"/>
  <c r="H150" i="42"/>
  <c r="W149" i="42"/>
  <c r="V149" i="42"/>
  <c r="U149" i="42"/>
  <c r="T149" i="42"/>
  <c r="S149" i="42"/>
  <c r="R149" i="42"/>
  <c r="Q149" i="42"/>
  <c r="P149" i="42"/>
  <c r="O149" i="42"/>
  <c r="N149" i="42"/>
  <c r="M149" i="42"/>
  <c r="L149" i="42"/>
  <c r="K149" i="42"/>
  <c r="H149" i="42"/>
  <c r="W148" i="42"/>
  <c r="V148" i="42"/>
  <c r="U148" i="42"/>
  <c r="T148" i="42"/>
  <c r="S148" i="42"/>
  <c r="R148" i="42"/>
  <c r="Q148" i="42"/>
  <c r="P148" i="42"/>
  <c r="O148" i="42"/>
  <c r="N148" i="42"/>
  <c r="M148" i="42"/>
  <c r="L148" i="42"/>
  <c r="K148" i="42"/>
  <c r="H148" i="42"/>
  <c r="W147" i="42"/>
  <c r="V147" i="42"/>
  <c r="U147" i="42"/>
  <c r="T147" i="42"/>
  <c r="S147" i="42"/>
  <c r="R147" i="42"/>
  <c r="Q147" i="42"/>
  <c r="P147" i="42"/>
  <c r="O147" i="42"/>
  <c r="N147" i="42"/>
  <c r="M147" i="42"/>
  <c r="L147" i="42"/>
  <c r="K147" i="42"/>
  <c r="H147" i="42"/>
  <c r="W146" i="42"/>
  <c r="V146" i="42"/>
  <c r="U146" i="42"/>
  <c r="T146" i="42"/>
  <c r="S146" i="42"/>
  <c r="R146" i="42"/>
  <c r="Q146" i="42"/>
  <c r="P146" i="42"/>
  <c r="O146" i="42"/>
  <c r="N146" i="42"/>
  <c r="M146" i="42"/>
  <c r="L146" i="42"/>
  <c r="K146" i="42"/>
  <c r="H146" i="42"/>
  <c r="W145" i="42"/>
  <c r="V145" i="42"/>
  <c r="U145" i="42"/>
  <c r="T145" i="42"/>
  <c r="S145" i="42"/>
  <c r="R145" i="42"/>
  <c r="Q145" i="42"/>
  <c r="P145" i="42"/>
  <c r="O145" i="42"/>
  <c r="N145" i="42"/>
  <c r="M145" i="42"/>
  <c r="L145" i="42"/>
  <c r="K145" i="42"/>
  <c r="H145" i="42"/>
  <c r="W144" i="42"/>
  <c r="V144" i="42"/>
  <c r="U144" i="42"/>
  <c r="T144" i="42"/>
  <c r="S144" i="42"/>
  <c r="R144" i="42"/>
  <c r="Q144" i="42"/>
  <c r="P144" i="42"/>
  <c r="O144" i="42"/>
  <c r="N144" i="42"/>
  <c r="M144" i="42"/>
  <c r="L144" i="42"/>
  <c r="K144" i="42"/>
  <c r="H144" i="42"/>
  <c r="W143" i="42"/>
  <c r="V143" i="42"/>
  <c r="U143" i="42"/>
  <c r="T143" i="42"/>
  <c r="S143" i="42"/>
  <c r="R143" i="42"/>
  <c r="Q143" i="42"/>
  <c r="P143" i="42"/>
  <c r="O143" i="42"/>
  <c r="N143" i="42"/>
  <c r="M143" i="42"/>
  <c r="L143" i="42"/>
  <c r="K143" i="42"/>
  <c r="H143" i="42"/>
  <c r="W142" i="42"/>
  <c r="V142" i="42"/>
  <c r="U142" i="42"/>
  <c r="T142" i="42"/>
  <c r="S142" i="42"/>
  <c r="R142" i="42"/>
  <c r="Q142" i="42"/>
  <c r="P142" i="42"/>
  <c r="O142" i="42"/>
  <c r="N142" i="42"/>
  <c r="M142" i="42"/>
  <c r="L142" i="42"/>
  <c r="K142" i="42"/>
  <c r="H142" i="42"/>
  <c r="W141" i="42"/>
  <c r="V141" i="42"/>
  <c r="U141" i="42"/>
  <c r="T141" i="42"/>
  <c r="S141" i="42"/>
  <c r="R141" i="42"/>
  <c r="Q141" i="42"/>
  <c r="P141" i="42"/>
  <c r="O141" i="42"/>
  <c r="N141" i="42"/>
  <c r="M141" i="42"/>
  <c r="L141" i="42"/>
  <c r="K141" i="42"/>
  <c r="H141" i="42"/>
  <c r="W140" i="42"/>
  <c r="V140" i="42"/>
  <c r="U140" i="42"/>
  <c r="T140" i="42"/>
  <c r="S140" i="42"/>
  <c r="R140" i="42"/>
  <c r="Q140" i="42"/>
  <c r="P140" i="42"/>
  <c r="O140" i="42"/>
  <c r="N140" i="42"/>
  <c r="M140" i="42"/>
  <c r="L140" i="42"/>
  <c r="K140" i="42"/>
  <c r="H140" i="42"/>
  <c r="W139" i="42"/>
  <c r="V139" i="42"/>
  <c r="U139" i="42"/>
  <c r="T139" i="42"/>
  <c r="S139" i="42"/>
  <c r="R139" i="42"/>
  <c r="Q139" i="42"/>
  <c r="P139" i="42"/>
  <c r="O139" i="42"/>
  <c r="N139" i="42"/>
  <c r="M139" i="42"/>
  <c r="L139" i="42"/>
  <c r="K139" i="42"/>
  <c r="H139" i="42"/>
  <c r="W138" i="42"/>
  <c r="V138" i="42"/>
  <c r="U138" i="42"/>
  <c r="T138" i="42"/>
  <c r="S138" i="42"/>
  <c r="R138" i="42"/>
  <c r="Q138" i="42"/>
  <c r="P138" i="42"/>
  <c r="O138" i="42"/>
  <c r="N138" i="42"/>
  <c r="M138" i="42"/>
  <c r="L138" i="42"/>
  <c r="K138" i="42"/>
  <c r="H138" i="42"/>
  <c r="W137" i="42"/>
  <c r="V137" i="42"/>
  <c r="U137" i="42"/>
  <c r="T137" i="42"/>
  <c r="S137" i="42"/>
  <c r="R137" i="42"/>
  <c r="Q137" i="42"/>
  <c r="P137" i="42"/>
  <c r="O137" i="42"/>
  <c r="N137" i="42"/>
  <c r="M137" i="42"/>
  <c r="L137" i="42"/>
  <c r="K137" i="42"/>
  <c r="H137" i="42"/>
  <c r="W136" i="42"/>
  <c r="V136" i="42"/>
  <c r="U136" i="42"/>
  <c r="T136" i="42"/>
  <c r="S136" i="42"/>
  <c r="R136" i="42"/>
  <c r="Q136" i="42"/>
  <c r="P136" i="42"/>
  <c r="O136" i="42"/>
  <c r="N136" i="42"/>
  <c r="M136" i="42"/>
  <c r="L136" i="42"/>
  <c r="K136" i="42"/>
  <c r="W135" i="42"/>
  <c r="V135" i="42"/>
  <c r="U135" i="42"/>
  <c r="T135" i="42"/>
  <c r="S135" i="42"/>
  <c r="R135" i="42"/>
  <c r="Q135" i="42"/>
  <c r="P135" i="42"/>
  <c r="O135" i="42"/>
  <c r="N135" i="42"/>
  <c r="M135" i="42"/>
  <c r="L135" i="42"/>
  <c r="K135" i="42"/>
  <c r="H135" i="42"/>
  <c r="W134" i="42"/>
  <c r="V134" i="42"/>
  <c r="U134" i="42"/>
  <c r="T134" i="42"/>
  <c r="S134" i="42"/>
  <c r="R134" i="42"/>
  <c r="Q134" i="42"/>
  <c r="P134" i="42"/>
  <c r="O134" i="42"/>
  <c r="N134" i="42"/>
  <c r="M134" i="42"/>
  <c r="L134" i="42"/>
  <c r="K134" i="42"/>
  <c r="H134" i="42"/>
  <c r="W133" i="42"/>
  <c r="V133" i="42"/>
  <c r="U133" i="42"/>
  <c r="T133" i="42"/>
  <c r="S133" i="42"/>
  <c r="R133" i="42"/>
  <c r="Q133" i="42"/>
  <c r="P133" i="42"/>
  <c r="O133" i="42"/>
  <c r="N133" i="42"/>
  <c r="M133" i="42"/>
  <c r="L133" i="42"/>
  <c r="K133" i="42"/>
  <c r="H133" i="42"/>
  <c r="W132" i="42"/>
  <c r="V132" i="42"/>
  <c r="U132" i="42"/>
  <c r="T132" i="42"/>
  <c r="S132" i="42"/>
  <c r="R132" i="42"/>
  <c r="Q132" i="42"/>
  <c r="P132" i="42"/>
  <c r="O132" i="42"/>
  <c r="N132" i="42"/>
  <c r="M132" i="42"/>
  <c r="L132" i="42"/>
  <c r="K132" i="42"/>
  <c r="H132" i="42"/>
  <c r="W131" i="42"/>
  <c r="V131" i="42"/>
  <c r="U131" i="42"/>
  <c r="T131" i="42"/>
  <c r="S131" i="42"/>
  <c r="R131" i="42"/>
  <c r="Q131" i="42"/>
  <c r="P131" i="42"/>
  <c r="O131" i="42"/>
  <c r="N131" i="42"/>
  <c r="M131" i="42"/>
  <c r="L131" i="42"/>
  <c r="K131" i="42"/>
  <c r="W130" i="42"/>
  <c r="V130" i="42"/>
  <c r="U130" i="42"/>
  <c r="T130" i="42"/>
  <c r="S130" i="42"/>
  <c r="R130" i="42"/>
  <c r="Q130" i="42"/>
  <c r="P130" i="42"/>
  <c r="O130" i="42"/>
  <c r="N130" i="42"/>
  <c r="M130" i="42"/>
  <c r="L130" i="42"/>
  <c r="K130" i="42"/>
  <c r="H130" i="42"/>
  <c r="W129" i="42"/>
  <c r="V129" i="42"/>
  <c r="U129" i="42"/>
  <c r="T129" i="42"/>
  <c r="S129" i="42"/>
  <c r="R129" i="42"/>
  <c r="Q129" i="42"/>
  <c r="P129" i="42"/>
  <c r="O129" i="42"/>
  <c r="N129" i="42"/>
  <c r="M129" i="42"/>
  <c r="L129" i="42"/>
  <c r="K129" i="42"/>
  <c r="H129" i="42"/>
  <c r="W128" i="42"/>
  <c r="V128" i="42"/>
  <c r="U128" i="42"/>
  <c r="T128" i="42"/>
  <c r="S128" i="42"/>
  <c r="R128" i="42"/>
  <c r="Q128" i="42"/>
  <c r="P128" i="42"/>
  <c r="O128" i="42"/>
  <c r="N128" i="42"/>
  <c r="M128" i="42"/>
  <c r="L128" i="42"/>
  <c r="K128" i="42"/>
  <c r="H128" i="42"/>
  <c r="W127" i="42"/>
  <c r="V127" i="42"/>
  <c r="U127" i="42"/>
  <c r="T127" i="42"/>
  <c r="S127" i="42"/>
  <c r="R127" i="42"/>
  <c r="Q127" i="42"/>
  <c r="P127" i="42"/>
  <c r="O127" i="42"/>
  <c r="N127" i="42"/>
  <c r="M127" i="42"/>
  <c r="L127" i="42"/>
  <c r="K127" i="42"/>
  <c r="W126" i="42"/>
  <c r="V126" i="42"/>
  <c r="U126" i="42"/>
  <c r="T126" i="42"/>
  <c r="S126" i="42"/>
  <c r="R126" i="42"/>
  <c r="Q126" i="42"/>
  <c r="P126" i="42"/>
  <c r="O126" i="42"/>
  <c r="N126" i="42"/>
  <c r="M126" i="42"/>
  <c r="L126" i="42"/>
  <c r="K126" i="42"/>
  <c r="G126" i="42"/>
  <c r="W124" i="42"/>
  <c r="V124" i="42"/>
  <c r="U124" i="42"/>
  <c r="T124" i="42"/>
  <c r="S124" i="42"/>
  <c r="R124" i="42"/>
  <c r="Q124" i="42"/>
  <c r="P124" i="42"/>
  <c r="O124" i="42"/>
  <c r="N124" i="42"/>
  <c r="M124" i="42"/>
  <c r="L124" i="42"/>
  <c r="K124" i="42"/>
  <c r="W123" i="42"/>
  <c r="V123" i="42"/>
  <c r="U123" i="42"/>
  <c r="T123" i="42"/>
  <c r="S123" i="42"/>
  <c r="R123" i="42"/>
  <c r="Q123" i="42"/>
  <c r="P123" i="42"/>
  <c r="O123" i="42"/>
  <c r="N123" i="42"/>
  <c r="M123" i="42"/>
  <c r="L123" i="42"/>
  <c r="K123" i="42"/>
  <c r="H123" i="42"/>
  <c r="Z121" i="42"/>
  <c r="Y121" i="42"/>
  <c r="X121" i="42"/>
  <c r="W121" i="42"/>
  <c r="V121" i="42"/>
  <c r="U121" i="42"/>
  <c r="T121" i="42"/>
  <c r="S121" i="42"/>
  <c r="R121" i="42"/>
  <c r="Q121" i="42"/>
  <c r="P121" i="42"/>
  <c r="O121" i="42"/>
  <c r="N121" i="42"/>
  <c r="M121" i="42"/>
  <c r="L121" i="42"/>
  <c r="K121" i="42"/>
  <c r="J121" i="42"/>
  <c r="I121" i="42"/>
  <c r="W119" i="42"/>
  <c r="V119" i="42"/>
  <c r="U119" i="42"/>
  <c r="T119" i="42"/>
  <c r="S119" i="42"/>
  <c r="R119" i="42"/>
  <c r="Q119" i="42"/>
  <c r="P119" i="42"/>
  <c r="O119" i="42"/>
  <c r="N119" i="42"/>
  <c r="M119" i="42"/>
  <c r="L119" i="42"/>
  <c r="K119" i="42"/>
  <c r="H119" i="42"/>
  <c r="W118" i="42"/>
  <c r="V118" i="42"/>
  <c r="U118" i="42"/>
  <c r="T118" i="42"/>
  <c r="S118" i="42"/>
  <c r="R118" i="42"/>
  <c r="Q118" i="42"/>
  <c r="P118" i="42"/>
  <c r="O118" i="42"/>
  <c r="N118" i="42"/>
  <c r="M118" i="42"/>
  <c r="L118" i="42"/>
  <c r="K118" i="42"/>
  <c r="AA116" i="42"/>
  <c r="Z116" i="42"/>
  <c r="X116" i="42"/>
  <c r="V116" i="42"/>
  <c r="U116" i="42"/>
  <c r="W116" i="42" s="1"/>
  <c r="P116" i="42"/>
  <c r="O116" i="42"/>
  <c r="Q116" i="42" s="1"/>
  <c r="J116" i="42"/>
  <c r="AA115" i="42"/>
  <c r="W115" i="42"/>
  <c r="V115" i="42"/>
  <c r="U115" i="42"/>
  <c r="T115" i="42"/>
  <c r="S115" i="42"/>
  <c r="R115" i="42"/>
  <c r="Q115" i="42"/>
  <c r="P115" i="42"/>
  <c r="O115" i="42"/>
  <c r="N115" i="42"/>
  <c r="M115" i="42"/>
  <c r="L115" i="42"/>
  <c r="K115" i="42"/>
  <c r="H115" i="42"/>
  <c r="AA114" i="42"/>
  <c r="W114" i="42"/>
  <c r="V114" i="42"/>
  <c r="U114" i="42"/>
  <c r="T114" i="42"/>
  <c r="S114" i="42"/>
  <c r="R114" i="42"/>
  <c r="Q114" i="42"/>
  <c r="P114" i="42"/>
  <c r="O114" i="42"/>
  <c r="N114" i="42"/>
  <c r="M114" i="42"/>
  <c r="L114" i="42"/>
  <c r="K114" i="42"/>
  <c r="AA113" i="42"/>
  <c r="W113" i="42"/>
  <c r="V113" i="42"/>
  <c r="U113" i="42"/>
  <c r="T113" i="42"/>
  <c r="S113" i="42"/>
  <c r="R113" i="42"/>
  <c r="Q113" i="42"/>
  <c r="P113" i="42"/>
  <c r="O113" i="42"/>
  <c r="N113" i="42"/>
  <c r="M113" i="42"/>
  <c r="L113" i="42"/>
  <c r="K113" i="42"/>
  <c r="W111" i="42"/>
  <c r="T111" i="42"/>
  <c r="Q111" i="42"/>
  <c r="N111" i="42"/>
  <c r="K111" i="42"/>
  <c r="H111" i="42"/>
  <c r="W110" i="42"/>
  <c r="S110" i="42"/>
  <c r="S116" i="42" s="1"/>
  <c r="R110" i="42"/>
  <c r="T110" i="42" s="1"/>
  <c r="Q110" i="42"/>
  <c r="M110" i="42"/>
  <c r="M116" i="42" s="1"/>
  <c r="L110" i="42"/>
  <c r="N110" i="42" s="1"/>
  <c r="K110" i="42"/>
  <c r="W109" i="42"/>
  <c r="T109" i="42"/>
  <c r="Q109" i="42"/>
  <c r="N109" i="42"/>
  <c r="K109" i="42"/>
  <c r="H109" i="42"/>
  <c r="W107" i="42"/>
  <c r="T107" i="42"/>
  <c r="Q107" i="42"/>
  <c r="N107" i="42"/>
  <c r="K107" i="42"/>
  <c r="H107" i="42"/>
  <c r="W106" i="42"/>
  <c r="T106" i="42"/>
  <c r="Q106" i="42"/>
  <c r="N106" i="42"/>
  <c r="K106" i="42"/>
  <c r="H106" i="42"/>
  <c r="W105" i="42"/>
  <c r="T105" i="42"/>
  <c r="Q105" i="42"/>
  <c r="N105" i="42"/>
  <c r="K105" i="42"/>
  <c r="H105" i="42"/>
  <c r="W104" i="42"/>
  <c r="T104" i="42"/>
  <c r="Q104" i="42"/>
  <c r="N104" i="42"/>
  <c r="K104" i="42"/>
  <c r="H104" i="42"/>
  <c r="W102" i="42"/>
  <c r="T102" i="42"/>
  <c r="Q102" i="42"/>
  <c r="N102" i="42"/>
  <c r="K102" i="42"/>
  <c r="H102" i="42"/>
  <c r="W101" i="42"/>
  <c r="T101" i="42"/>
  <c r="Q101" i="42"/>
  <c r="N101" i="42"/>
  <c r="K101" i="42"/>
  <c r="H101" i="42"/>
  <c r="W100" i="42"/>
  <c r="T100" i="42"/>
  <c r="Q100" i="42"/>
  <c r="N100" i="42"/>
  <c r="K100" i="42"/>
  <c r="H100" i="42"/>
  <c r="W99" i="42"/>
  <c r="T99" i="42"/>
  <c r="Q99" i="42"/>
  <c r="N99" i="42"/>
  <c r="K99" i="42"/>
  <c r="H99" i="42"/>
  <c r="W97" i="42"/>
  <c r="T97" i="42"/>
  <c r="Q97" i="42"/>
  <c r="N97" i="42"/>
  <c r="K97" i="42"/>
  <c r="H97" i="42"/>
  <c r="W96" i="42"/>
  <c r="T96" i="42"/>
  <c r="Q96" i="42"/>
  <c r="N96" i="42"/>
  <c r="K96" i="42"/>
  <c r="H96" i="42"/>
  <c r="W95" i="42"/>
  <c r="T95" i="42"/>
  <c r="Q95" i="42"/>
  <c r="N95" i="42"/>
  <c r="K95" i="42"/>
  <c r="H95" i="42"/>
  <c r="W94" i="42"/>
  <c r="T94" i="42"/>
  <c r="Q94" i="42"/>
  <c r="N94" i="42"/>
  <c r="K94" i="42"/>
  <c r="H94" i="42"/>
  <c r="W92" i="42"/>
  <c r="T92" i="42"/>
  <c r="Q92" i="42"/>
  <c r="N92" i="42"/>
  <c r="K92" i="42"/>
  <c r="W91" i="42"/>
  <c r="T91" i="42"/>
  <c r="Q91" i="42"/>
  <c r="N91" i="42"/>
  <c r="K91" i="42"/>
  <c r="H91" i="42"/>
  <c r="W90" i="42"/>
  <c r="T90" i="42"/>
  <c r="Q90" i="42"/>
  <c r="N90" i="42"/>
  <c r="K90" i="42"/>
  <c r="H90" i="42"/>
  <c r="AA88" i="42"/>
  <c r="Z88" i="42"/>
  <c r="Y88" i="42"/>
  <c r="Y86" i="42" s="1"/>
  <c r="Y116" i="42" s="1"/>
  <c r="X88" i="42"/>
  <c r="W88" i="42"/>
  <c r="V88" i="42"/>
  <c r="U88" i="42"/>
  <c r="T88" i="42"/>
  <c r="S88" i="42"/>
  <c r="R88" i="42"/>
  <c r="Q88" i="42"/>
  <c r="P88" i="42"/>
  <c r="O88" i="42"/>
  <c r="N88" i="42"/>
  <c r="M88" i="42"/>
  <c r="L88" i="42"/>
  <c r="K88" i="42"/>
  <c r="J88" i="42"/>
  <c r="I88" i="42"/>
  <c r="G88" i="42"/>
  <c r="G86" i="42" s="1"/>
  <c r="AA86" i="42"/>
  <c r="Z86" i="42"/>
  <c r="X86" i="42"/>
  <c r="V86" i="42"/>
  <c r="U86" i="42"/>
  <c r="W86" i="42" s="1"/>
  <c r="T86" i="42"/>
  <c r="S86" i="42"/>
  <c r="R86" i="42"/>
  <c r="Q86" i="42"/>
  <c r="P86" i="42"/>
  <c r="O86" i="42"/>
  <c r="M86" i="42"/>
  <c r="L86" i="42"/>
  <c r="J86" i="42"/>
  <c r="I86" i="42"/>
  <c r="I116" i="42" s="1"/>
  <c r="W85" i="42"/>
  <c r="T85" i="42"/>
  <c r="Q85" i="42"/>
  <c r="N85" i="42"/>
  <c r="K85" i="42"/>
  <c r="H85" i="42"/>
  <c r="W84" i="42"/>
  <c r="T84" i="42"/>
  <c r="Q84" i="42"/>
  <c r="N84" i="42"/>
  <c r="K84" i="42"/>
  <c r="H84" i="42"/>
  <c r="W83" i="42"/>
  <c r="T83" i="42"/>
  <c r="Q83" i="42"/>
  <c r="N83" i="42"/>
  <c r="K83" i="42"/>
  <c r="H83" i="42"/>
  <c r="W82" i="42"/>
  <c r="T82" i="42"/>
  <c r="Q82" i="42"/>
  <c r="N82" i="42"/>
  <c r="K82" i="42"/>
  <c r="H82" i="42"/>
  <c r="W81" i="42"/>
  <c r="T81" i="42"/>
  <c r="Q81" i="42"/>
  <c r="N81" i="42"/>
  <c r="K81" i="42"/>
  <c r="H81" i="42"/>
  <c r="W80" i="42"/>
  <c r="T80" i="42"/>
  <c r="Q80" i="42"/>
  <c r="N80" i="42"/>
  <c r="K80" i="42"/>
  <c r="H80" i="42"/>
  <c r="W78" i="42"/>
  <c r="T78" i="42"/>
  <c r="Q78" i="42"/>
  <c r="N78" i="42"/>
  <c r="K78" i="42"/>
  <c r="H78" i="42"/>
  <c r="W77" i="42"/>
  <c r="T77" i="42"/>
  <c r="Q77" i="42"/>
  <c r="N77" i="42"/>
  <c r="K77" i="42"/>
  <c r="H77" i="42"/>
  <c r="W76" i="42"/>
  <c r="T76" i="42"/>
  <c r="Q76" i="42"/>
  <c r="N76" i="42"/>
  <c r="K76" i="42"/>
  <c r="H76" i="42"/>
  <c r="W75" i="42"/>
  <c r="T75" i="42"/>
  <c r="Q75" i="42"/>
  <c r="N75" i="42"/>
  <c r="K75" i="42"/>
  <c r="H75" i="42"/>
  <c r="W74" i="42"/>
  <c r="T74" i="42"/>
  <c r="Q74" i="42"/>
  <c r="N74" i="42"/>
  <c r="K74" i="42"/>
  <c r="H74" i="42"/>
  <c r="W72" i="42"/>
  <c r="T72" i="42"/>
  <c r="Q72" i="42"/>
  <c r="N72" i="42"/>
  <c r="K72" i="42"/>
  <c r="H72" i="42"/>
  <c r="W71" i="42"/>
  <c r="T71" i="42"/>
  <c r="Q71" i="42"/>
  <c r="N71" i="42"/>
  <c r="K71" i="42"/>
  <c r="H71" i="42"/>
  <c r="W70" i="42"/>
  <c r="T70" i="42"/>
  <c r="Q70" i="42"/>
  <c r="N70" i="42"/>
  <c r="K70" i="42"/>
  <c r="H70" i="42"/>
  <c r="W69" i="42"/>
  <c r="T69" i="42"/>
  <c r="Q69" i="42"/>
  <c r="N69" i="42"/>
  <c r="K69" i="42"/>
  <c r="H69" i="42"/>
  <c r="W67" i="42"/>
  <c r="T67" i="42"/>
  <c r="Q67" i="42"/>
  <c r="N67" i="42"/>
  <c r="K67" i="42"/>
  <c r="H67" i="42"/>
  <c r="W66" i="42"/>
  <c r="T66" i="42"/>
  <c r="Q66" i="42"/>
  <c r="N66" i="42"/>
  <c r="K66" i="42"/>
  <c r="H66" i="42"/>
  <c r="W65" i="42"/>
  <c r="T65" i="42"/>
  <c r="Q65" i="42"/>
  <c r="N65" i="42"/>
  <c r="K65" i="42"/>
  <c r="G65" i="42"/>
  <c r="F65" i="42"/>
  <c r="H65" i="42" s="1"/>
  <c r="Y63" i="42"/>
  <c r="W63" i="42"/>
  <c r="T63" i="42"/>
  <c r="Q63" i="42"/>
  <c r="N63" i="42"/>
  <c r="K63" i="42"/>
  <c r="H63" i="42"/>
  <c r="E3" i="42"/>
  <c r="I722" i="42" l="1"/>
  <c r="I719" i="42" s="1"/>
  <c r="K719" i="42" s="1"/>
  <c r="G110" i="42"/>
  <c r="R116" i="42"/>
  <c r="T116" i="42" s="1"/>
  <c r="L116" i="42"/>
  <c r="N116" i="42" s="1"/>
  <c r="F88" i="42"/>
  <c r="H92" i="42"/>
  <c r="F127" i="42"/>
  <c r="H708" i="42"/>
  <c r="F121" i="42"/>
  <c r="H121" i="42" s="1"/>
  <c r="H124" i="42"/>
  <c r="Y118" i="42"/>
  <c r="AA121" i="42"/>
  <c r="K725" i="42"/>
  <c r="M708" i="42"/>
  <c r="L728" i="42"/>
  <c r="H88" i="42"/>
  <c r="H126" i="42"/>
  <c r="K116" i="42"/>
  <c r="G742" i="42"/>
  <c r="G744" i="42" s="1"/>
  <c r="K722" i="42"/>
  <c r="K86" i="42"/>
  <c r="G127" i="42"/>
  <c r="H674" i="42"/>
  <c r="F86" i="42"/>
  <c r="N86" i="42"/>
  <c r="U8" i="37"/>
  <c r="U11" i="37" s="1"/>
  <c r="U12" i="37" s="1"/>
  <c r="U13" i="37" s="1"/>
  <c r="U14" i="37" s="1"/>
  <c r="O8" i="37"/>
  <c r="O14" i="37" s="1"/>
  <c r="H8" i="37"/>
  <c r="H14" i="37" s="1"/>
  <c r="H13" i="37"/>
  <c r="H12" i="37"/>
  <c r="G13" i="37"/>
  <c r="G12" i="37"/>
  <c r="G8" i="37"/>
  <c r="G14" i="37" s="1"/>
  <c r="P83" i="40"/>
  <c r="O83" i="40"/>
  <c r="N83" i="40"/>
  <c r="M83" i="40"/>
  <c r="L83" i="40"/>
  <c r="K83" i="40"/>
  <c r="J83" i="40"/>
  <c r="I83" i="40"/>
  <c r="H83" i="40"/>
  <c r="G83" i="40"/>
  <c r="F83" i="40"/>
  <c r="E83" i="40"/>
  <c r="P82" i="40"/>
  <c r="O82" i="40"/>
  <c r="N82" i="40"/>
  <c r="M82" i="40"/>
  <c r="L82" i="40"/>
  <c r="K82" i="40"/>
  <c r="J82" i="40"/>
  <c r="I82" i="40"/>
  <c r="H82" i="40"/>
  <c r="G82" i="40"/>
  <c r="F82" i="40"/>
  <c r="E82" i="40"/>
  <c r="P81" i="40"/>
  <c r="O81" i="40"/>
  <c r="N81" i="40"/>
  <c r="M81" i="40"/>
  <c r="L81" i="40"/>
  <c r="K81" i="40"/>
  <c r="J81" i="40"/>
  <c r="I81" i="40"/>
  <c r="H81" i="40"/>
  <c r="G81" i="40"/>
  <c r="F81" i="40"/>
  <c r="E81" i="40"/>
  <c r="P80" i="40"/>
  <c r="O80" i="40"/>
  <c r="N80" i="40"/>
  <c r="M80" i="40"/>
  <c r="L80" i="40"/>
  <c r="K80" i="40"/>
  <c r="J80" i="40"/>
  <c r="I80" i="40"/>
  <c r="H80" i="40"/>
  <c r="G80" i="40"/>
  <c r="F80" i="40"/>
  <c r="E80" i="40"/>
  <c r="P79" i="40"/>
  <c r="O79" i="40"/>
  <c r="N79" i="40"/>
  <c r="M79" i="40"/>
  <c r="L79" i="40"/>
  <c r="K79" i="40"/>
  <c r="J79" i="40"/>
  <c r="I79" i="40"/>
  <c r="H79" i="40"/>
  <c r="G79" i="40"/>
  <c r="F79" i="40"/>
  <c r="E79" i="40"/>
  <c r="P78" i="40"/>
  <c r="O78" i="40"/>
  <c r="N78" i="40"/>
  <c r="M78" i="40"/>
  <c r="L78" i="40"/>
  <c r="K78" i="40"/>
  <c r="J78" i="40"/>
  <c r="I78" i="40"/>
  <c r="H78" i="40"/>
  <c r="G78" i="40"/>
  <c r="F78" i="40"/>
  <c r="E78" i="40"/>
  <c r="P77" i="40"/>
  <c r="O77" i="40"/>
  <c r="N77" i="40"/>
  <c r="M77" i="40"/>
  <c r="L77" i="40"/>
  <c r="K77" i="40"/>
  <c r="J77" i="40"/>
  <c r="I77" i="40"/>
  <c r="H77" i="40"/>
  <c r="G77" i="40"/>
  <c r="F77" i="40"/>
  <c r="E77" i="40"/>
  <c r="P76" i="40"/>
  <c r="O76" i="40"/>
  <c r="N76" i="40"/>
  <c r="M76" i="40"/>
  <c r="L76" i="40"/>
  <c r="K76" i="40"/>
  <c r="J76" i="40"/>
  <c r="I76" i="40"/>
  <c r="H76" i="40"/>
  <c r="G76" i="40"/>
  <c r="F76" i="40"/>
  <c r="E76" i="40"/>
  <c r="P75" i="40"/>
  <c r="O75" i="40"/>
  <c r="N75" i="40"/>
  <c r="M75" i="40"/>
  <c r="L75" i="40"/>
  <c r="K75" i="40"/>
  <c r="J75" i="40"/>
  <c r="I75" i="40"/>
  <c r="H75" i="40"/>
  <c r="G75" i="40"/>
  <c r="F75" i="40"/>
  <c r="E75" i="40"/>
  <c r="P74" i="40"/>
  <c r="O74" i="40"/>
  <c r="N74" i="40"/>
  <c r="M74" i="40"/>
  <c r="L74" i="40"/>
  <c r="K74" i="40"/>
  <c r="J74" i="40"/>
  <c r="I74" i="40"/>
  <c r="H74" i="40"/>
  <c r="G74" i="40"/>
  <c r="F74" i="40"/>
  <c r="E74" i="40"/>
  <c r="P73" i="40"/>
  <c r="O73" i="40"/>
  <c r="N73" i="40"/>
  <c r="M73" i="40"/>
  <c r="L73" i="40"/>
  <c r="K73" i="40"/>
  <c r="J73" i="40"/>
  <c r="I73" i="40"/>
  <c r="H73" i="40"/>
  <c r="G73" i="40"/>
  <c r="F73" i="40"/>
  <c r="E73" i="40"/>
  <c r="P72" i="40"/>
  <c r="O72" i="40"/>
  <c r="N72" i="40"/>
  <c r="M72" i="40"/>
  <c r="L72" i="40"/>
  <c r="K72" i="40"/>
  <c r="J72" i="40"/>
  <c r="I72" i="40"/>
  <c r="H72" i="40"/>
  <c r="G72" i="40"/>
  <c r="F72" i="40"/>
  <c r="E72" i="40"/>
  <c r="P71" i="40"/>
  <c r="O71" i="40"/>
  <c r="N71" i="40"/>
  <c r="M71" i="40"/>
  <c r="L71" i="40"/>
  <c r="K71" i="40"/>
  <c r="J71" i="40"/>
  <c r="I71" i="40"/>
  <c r="H71" i="40"/>
  <c r="G71" i="40"/>
  <c r="F71" i="40"/>
  <c r="E71" i="40"/>
  <c r="P70" i="40"/>
  <c r="O70" i="40"/>
  <c r="N70" i="40"/>
  <c r="M70" i="40"/>
  <c r="L70" i="40"/>
  <c r="K70" i="40"/>
  <c r="J70" i="40"/>
  <c r="I70" i="40"/>
  <c r="H70" i="40"/>
  <c r="G70" i="40"/>
  <c r="F70" i="40"/>
  <c r="E70" i="40"/>
  <c r="P69" i="40"/>
  <c r="O69" i="40"/>
  <c r="N69" i="40"/>
  <c r="M69" i="40"/>
  <c r="L69" i="40"/>
  <c r="K69" i="40"/>
  <c r="J69" i="40"/>
  <c r="I69" i="40"/>
  <c r="H69" i="40"/>
  <c r="G69" i="40"/>
  <c r="F69" i="40"/>
  <c r="E69" i="40"/>
  <c r="P68" i="40"/>
  <c r="O68" i="40"/>
  <c r="N68" i="40"/>
  <c r="M68" i="40"/>
  <c r="L68" i="40"/>
  <c r="K68" i="40"/>
  <c r="J68" i="40"/>
  <c r="I68" i="40"/>
  <c r="H68" i="40"/>
  <c r="G68" i="40"/>
  <c r="F68" i="40"/>
  <c r="E68" i="40"/>
  <c r="P67" i="40"/>
  <c r="O67" i="40"/>
  <c r="N67" i="40"/>
  <c r="M67" i="40"/>
  <c r="L67" i="40"/>
  <c r="K67" i="40"/>
  <c r="J67" i="40"/>
  <c r="I67" i="40"/>
  <c r="H67" i="40"/>
  <c r="G67" i="40"/>
  <c r="F67" i="40"/>
  <c r="E67" i="40"/>
  <c r="P66" i="40"/>
  <c r="O66" i="40"/>
  <c r="N66" i="40"/>
  <c r="M66" i="40"/>
  <c r="L66" i="40"/>
  <c r="K66" i="40"/>
  <c r="J66" i="40"/>
  <c r="I66" i="40"/>
  <c r="H66" i="40"/>
  <c r="G66" i="40"/>
  <c r="F66" i="40"/>
  <c r="E66" i="40"/>
  <c r="P65" i="40"/>
  <c r="O65" i="40"/>
  <c r="N65" i="40"/>
  <c r="M65" i="40"/>
  <c r="L65" i="40"/>
  <c r="K65" i="40"/>
  <c r="J65" i="40"/>
  <c r="I65" i="40"/>
  <c r="H65" i="40"/>
  <c r="G65" i="40"/>
  <c r="F65" i="40"/>
  <c r="E65" i="40"/>
  <c r="P64" i="40"/>
  <c r="O64" i="40"/>
  <c r="N64" i="40"/>
  <c r="M64" i="40"/>
  <c r="L64" i="40"/>
  <c r="K64" i="40"/>
  <c r="J64" i="40"/>
  <c r="I64" i="40"/>
  <c r="H64" i="40"/>
  <c r="G64" i="40"/>
  <c r="F64" i="40"/>
  <c r="E64" i="40"/>
  <c r="P63" i="40"/>
  <c r="O63" i="40"/>
  <c r="N63" i="40"/>
  <c r="M63" i="40"/>
  <c r="L63" i="40"/>
  <c r="K63" i="40"/>
  <c r="J63" i="40"/>
  <c r="I63" i="40"/>
  <c r="H63" i="40"/>
  <c r="G63" i="40"/>
  <c r="F63" i="40"/>
  <c r="E63" i="40"/>
  <c r="P62" i="40"/>
  <c r="O62" i="40"/>
  <c r="N62" i="40"/>
  <c r="M62" i="40"/>
  <c r="L62" i="40"/>
  <c r="K62" i="40"/>
  <c r="J62" i="40"/>
  <c r="I62" i="40"/>
  <c r="H62" i="40"/>
  <c r="G62" i="40"/>
  <c r="F62" i="40"/>
  <c r="E62" i="40"/>
  <c r="P61" i="40"/>
  <c r="O61" i="40"/>
  <c r="N61" i="40"/>
  <c r="M61" i="40"/>
  <c r="L61" i="40"/>
  <c r="K61" i="40"/>
  <c r="J61" i="40"/>
  <c r="I61" i="40"/>
  <c r="H61" i="40"/>
  <c r="G61" i="40"/>
  <c r="F61" i="40"/>
  <c r="E61" i="40"/>
  <c r="P60" i="40"/>
  <c r="O60" i="40"/>
  <c r="N60" i="40"/>
  <c r="M60" i="40"/>
  <c r="L60" i="40"/>
  <c r="K60" i="40"/>
  <c r="J60" i="40"/>
  <c r="I60" i="40"/>
  <c r="H60" i="40"/>
  <c r="G60" i="40"/>
  <c r="F60" i="40"/>
  <c r="E60" i="40"/>
  <c r="P59" i="40"/>
  <c r="O59" i="40"/>
  <c r="N59" i="40"/>
  <c r="M59" i="40"/>
  <c r="L59" i="40"/>
  <c r="K59" i="40"/>
  <c r="J59" i="40"/>
  <c r="I59" i="40"/>
  <c r="H59" i="40"/>
  <c r="G59" i="40"/>
  <c r="F59" i="40"/>
  <c r="E59" i="40"/>
  <c r="P58" i="40"/>
  <c r="O58" i="40"/>
  <c r="N58" i="40"/>
  <c r="M58" i="40"/>
  <c r="L58" i="40"/>
  <c r="K58" i="40"/>
  <c r="J58" i="40"/>
  <c r="I58" i="40"/>
  <c r="H58" i="40"/>
  <c r="G58" i="40"/>
  <c r="F58" i="40"/>
  <c r="E58" i="40"/>
  <c r="P57" i="40"/>
  <c r="O57" i="40"/>
  <c r="N57" i="40"/>
  <c r="M57" i="40"/>
  <c r="L57" i="40"/>
  <c r="K57" i="40"/>
  <c r="J57" i="40"/>
  <c r="I57" i="40"/>
  <c r="H57" i="40"/>
  <c r="G57" i="40"/>
  <c r="F57" i="40"/>
  <c r="E57" i="40"/>
  <c r="P56" i="40"/>
  <c r="O56" i="40"/>
  <c r="N56" i="40"/>
  <c r="M56" i="40"/>
  <c r="L56" i="40"/>
  <c r="K56" i="40"/>
  <c r="J56" i="40"/>
  <c r="I56" i="40"/>
  <c r="H56" i="40"/>
  <c r="G56" i="40"/>
  <c r="F56" i="40"/>
  <c r="E56" i="40"/>
  <c r="P55" i="40"/>
  <c r="O55" i="40"/>
  <c r="N55" i="40"/>
  <c r="M55" i="40"/>
  <c r="L55" i="40"/>
  <c r="K55" i="40"/>
  <c r="J55" i="40"/>
  <c r="I55" i="40"/>
  <c r="H55" i="40"/>
  <c r="G55" i="40"/>
  <c r="F55" i="40"/>
  <c r="E55" i="40"/>
  <c r="P54" i="40"/>
  <c r="O54" i="40"/>
  <c r="N54" i="40"/>
  <c r="M54" i="40"/>
  <c r="L54" i="40"/>
  <c r="K54" i="40"/>
  <c r="J54" i="40"/>
  <c r="I54" i="40"/>
  <c r="H54" i="40"/>
  <c r="G54" i="40"/>
  <c r="F54" i="40"/>
  <c r="E54" i="40"/>
  <c r="P53" i="40"/>
  <c r="O53" i="40"/>
  <c r="N53" i="40"/>
  <c r="M53" i="40"/>
  <c r="L53" i="40"/>
  <c r="K53" i="40"/>
  <c r="J53" i="40"/>
  <c r="I53" i="40"/>
  <c r="H53" i="40"/>
  <c r="G53" i="40"/>
  <c r="F53" i="40"/>
  <c r="E53" i="40"/>
  <c r="P52" i="40"/>
  <c r="O52" i="40"/>
  <c r="N52" i="40"/>
  <c r="M52" i="40"/>
  <c r="L52" i="40"/>
  <c r="K52" i="40"/>
  <c r="J52" i="40"/>
  <c r="I52" i="40"/>
  <c r="H52" i="40"/>
  <c r="G52" i="40"/>
  <c r="F52" i="40"/>
  <c r="E52" i="40"/>
  <c r="P51" i="40"/>
  <c r="O51" i="40"/>
  <c r="N51" i="40"/>
  <c r="M51" i="40"/>
  <c r="L51" i="40"/>
  <c r="K51" i="40"/>
  <c r="J51" i="40"/>
  <c r="I51" i="40"/>
  <c r="H51" i="40"/>
  <c r="G51" i="40"/>
  <c r="F51" i="40"/>
  <c r="E51" i="40"/>
  <c r="P50" i="40"/>
  <c r="O50" i="40"/>
  <c r="N50" i="40"/>
  <c r="M50" i="40"/>
  <c r="L50" i="40"/>
  <c r="K50" i="40"/>
  <c r="J50" i="40"/>
  <c r="I50" i="40"/>
  <c r="H50" i="40"/>
  <c r="G50" i="40"/>
  <c r="F50" i="40"/>
  <c r="E50" i="40"/>
  <c r="P49" i="40"/>
  <c r="O49" i="40"/>
  <c r="N49" i="40"/>
  <c r="M49" i="40"/>
  <c r="L49" i="40"/>
  <c r="K49" i="40"/>
  <c r="J49" i="40"/>
  <c r="I49" i="40"/>
  <c r="H49" i="40"/>
  <c r="G49" i="40"/>
  <c r="F49" i="40"/>
  <c r="E49" i="40"/>
  <c r="P48" i="40"/>
  <c r="O48" i="40"/>
  <c r="N48" i="40"/>
  <c r="M48" i="40"/>
  <c r="L48" i="40"/>
  <c r="K48" i="40"/>
  <c r="J48" i="40"/>
  <c r="I48" i="40"/>
  <c r="H48" i="40"/>
  <c r="G48" i="40"/>
  <c r="F48" i="40"/>
  <c r="E48" i="40"/>
  <c r="P47" i="40"/>
  <c r="O47" i="40"/>
  <c r="N47" i="40"/>
  <c r="M47" i="40"/>
  <c r="L47" i="40"/>
  <c r="K47" i="40"/>
  <c r="J47" i="40"/>
  <c r="I47" i="40"/>
  <c r="H47" i="40"/>
  <c r="G47" i="40"/>
  <c r="F47" i="40"/>
  <c r="E47" i="40"/>
  <c r="P46" i="40"/>
  <c r="O46" i="40"/>
  <c r="N46" i="40"/>
  <c r="M46" i="40"/>
  <c r="L46" i="40"/>
  <c r="K46" i="40"/>
  <c r="J46" i="40"/>
  <c r="I46" i="40"/>
  <c r="H46" i="40"/>
  <c r="G46" i="40"/>
  <c r="F46" i="40"/>
  <c r="E46" i="40"/>
  <c r="P45" i="40"/>
  <c r="O45" i="40"/>
  <c r="N45" i="40"/>
  <c r="M45" i="40"/>
  <c r="L45" i="40"/>
  <c r="K45" i="40"/>
  <c r="J45" i="40"/>
  <c r="I45" i="40"/>
  <c r="H45" i="40"/>
  <c r="G45" i="40"/>
  <c r="F45" i="40"/>
  <c r="E45" i="40"/>
  <c r="P44" i="40"/>
  <c r="O44" i="40"/>
  <c r="N44" i="40"/>
  <c r="M44" i="40"/>
  <c r="L44" i="40"/>
  <c r="K44" i="40"/>
  <c r="J44" i="40"/>
  <c r="I44" i="40"/>
  <c r="H44" i="40"/>
  <c r="G44" i="40"/>
  <c r="F44" i="40"/>
  <c r="E44" i="40"/>
  <c r="P43" i="40"/>
  <c r="O43" i="40"/>
  <c r="N43" i="40"/>
  <c r="M43" i="40"/>
  <c r="L43" i="40"/>
  <c r="K43" i="40"/>
  <c r="J43" i="40"/>
  <c r="I43" i="40"/>
  <c r="H43" i="40"/>
  <c r="G43" i="40"/>
  <c r="F43" i="40"/>
  <c r="E43" i="40"/>
  <c r="P42" i="40"/>
  <c r="O42" i="40"/>
  <c r="N42" i="40"/>
  <c r="M42" i="40"/>
  <c r="L42" i="40"/>
  <c r="K42" i="40"/>
  <c r="J42" i="40"/>
  <c r="I42" i="40"/>
  <c r="H42" i="40"/>
  <c r="G42" i="40"/>
  <c r="F42" i="40"/>
  <c r="E42" i="40"/>
  <c r="P41" i="40"/>
  <c r="O41" i="40"/>
  <c r="N41" i="40"/>
  <c r="M41" i="40"/>
  <c r="L41" i="40"/>
  <c r="K41" i="40"/>
  <c r="J41" i="40"/>
  <c r="I41" i="40"/>
  <c r="H41" i="40"/>
  <c r="G41" i="40"/>
  <c r="F41" i="40"/>
  <c r="E41" i="40"/>
  <c r="P40" i="40"/>
  <c r="O40" i="40"/>
  <c r="N40" i="40"/>
  <c r="M40" i="40"/>
  <c r="L40" i="40"/>
  <c r="K40" i="40"/>
  <c r="J40" i="40"/>
  <c r="I40" i="40"/>
  <c r="H40" i="40"/>
  <c r="G40" i="40"/>
  <c r="F40" i="40"/>
  <c r="E40" i="40"/>
  <c r="P39" i="40"/>
  <c r="O39" i="40"/>
  <c r="N39" i="40"/>
  <c r="M39" i="40"/>
  <c r="L39" i="40"/>
  <c r="K39" i="40"/>
  <c r="J39" i="40"/>
  <c r="I39" i="40"/>
  <c r="H39" i="40"/>
  <c r="G39" i="40"/>
  <c r="F39" i="40"/>
  <c r="E39" i="40"/>
  <c r="P38" i="40"/>
  <c r="O38" i="40"/>
  <c r="N38" i="40"/>
  <c r="M38" i="40"/>
  <c r="L38" i="40"/>
  <c r="K38" i="40"/>
  <c r="J38" i="40"/>
  <c r="I38" i="40"/>
  <c r="H38" i="40"/>
  <c r="G38" i="40"/>
  <c r="F38" i="40"/>
  <c r="E38" i="40"/>
  <c r="P37" i="40"/>
  <c r="O37" i="40"/>
  <c r="N37" i="40"/>
  <c r="M37" i="40"/>
  <c r="L37" i="40"/>
  <c r="K37" i="40"/>
  <c r="J37" i="40"/>
  <c r="I37" i="40"/>
  <c r="H37" i="40"/>
  <c r="G37" i="40"/>
  <c r="F37" i="40"/>
  <c r="E37" i="40"/>
  <c r="P36" i="40"/>
  <c r="O36" i="40"/>
  <c r="N36" i="40"/>
  <c r="M36" i="40"/>
  <c r="L36" i="40"/>
  <c r="K36" i="40"/>
  <c r="J36" i="40"/>
  <c r="I36" i="40"/>
  <c r="H36" i="40"/>
  <c r="G36" i="40"/>
  <c r="F36" i="40"/>
  <c r="E36" i="40"/>
  <c r="P35" i="40"/>
  <c r="O35" i="40"/>
  <c r="N35" i="40"/>
  <c r="M35" i="40"/>
  <c r="L35" i="40"/>
  <c r="K35" i="40"/>
  <c r="J35" i="40"/>
  <c r="I35" i="40"/>
  <c r="H35" i="40"/>
  <c r="G35" i="40"/>
  <c r="F35" i="40"/>
  <c r="E35" i="40"/>
  <c r="P34" i="40"/>
  <c r="O34" i="40"/>
  <c r="N34" i="40"/>
  <c r="M34" i="40"/>
  <c r="L34" i="40"/>
  <c r="K34" i="40"/>
  <c r="J34" i="40"/>
  <c r="I34" i="40"/>
  <c r="H34" i="40"/>
  <c r="G34" i="40"/>
  <c r="F34" i="40"/>
  <c r="E34" i="40"/>
  <c r="P33" i="40"/>
  <c r="O33" i="40"/>
  <c r="N33" i="40"/>
  <c r="M33" i="40"/>
  <c r="L33" i="40"/>
  <c r="K33" i="40"/>
  <c r="J33" i="40"/>
  <c r="I33" i="40"/>
  <c r="H33" i="40"/>
  <c r="G33" i="40"/>
  <c r="F33" i="40"/>
  <c r="E33" i="40"/>
  <c r="P32" i="40"/>
  <c r="O32" i="40"/>
  <c r="N32" i="40"/>
  <c r="M32" i="40"/>
  <c r="L32" i="40"/>
  <c r="K32" i="40"/>
  <c r="J32" i="40"/>
  <c r="I32" i="40"/>
  <c r="H32" i="40"/>
  <c r="G32" i="40"/>
  <c r="F32" i="40"/>
  <c r="E32" i="40"/>
  <c r="P31" i="40"/>
  <c r="O31" i="40"/>
  <c r="N31" i="40"/>
  <c r="M31" i="40"/>
  <c r="L31" i="40"/>
  <c r="K31" i="40"/>
  <c r="J31" i="40"/>
  <c r="I31" i="40"/>
  <c r="H31" i="40"/>
  <c r="G31" i="40"/>
  <c r="F31" i="40"/>
  <c r="E31" i="40"/>
  <c r="P30" i="40"/>
  <c r="O30" i="40"/>
  <c r="N30" i="40"/>
  <c r="M30" i="40"/>
  <c r="L30" i="40"/>
  <c r="K30" i="40"/>
  <c r="J30" i="40"/>
  <c r="I30" i="40"/>
  <c r="H30" i="40"/>
  <c r="G30" i="40"/>
  <c r="F30" i="40"/>
  <c r="E30" i="40"/>
  <c r="P29" i="40"/>
  <c r="O29" i="40"/>
  <c r="N29" i="40"/>
  <c r="M29" i="40"/>
  <c r="L29" i="40"/>
  <c r="K29" i="40"/>
  <c r="J29" i="40"/>
  <c r="I29" i="40"/>
  <c r="H29" i="40"/>
  <c r="G29" i="40"/>
  <c r="F29" i="40"/>
  <c r="E29" i="40"/>
  <c r="P28" i="40"/>
  <c r="O28" i="40"/>
  <c r="N28" i="40"/>
  <c r="M28" i="40"/>
  <c r="L28" i="40"/>
  <c r="K28" i="40"/>
  <c r="J28" i="40"/>
  <c r="I28" i="40"/>
  <c r="H28" i="40"/>
  <c r="G28" i="40"/>
  <c r="F28" i="40"/>
  <c r="E28" i="40"/>
  <c r="P27" i="40"/>
  <c r="O27" i="40"/>
  <c r="N27" i="40"/>
  <c r="M27" i="40"/>
  <c r="L27" i="40"/>
  <c r="K27" i="40"/>
  <c r="J27" i="40"/>
  <c r="I27" i="40"/>
  <c r="H27" i="40"/>
  <c r="G27" i="40"/>
  <c r="F27" i="40"/>
  <c r="E27" i="40"/>
  <c r="P26" i="40"/>
  <c r="O26" i="40"/>
  <c r="N26" i="40"/>
  <c r="M26" i="40"/>
  <c r="L26" i="40"/>
  <c r="K26" i="40"/>
  <c r="J26" i="40"/>
  <c r="I26" i="40"/>
  <c r="H26" i="40"/>
  <c r="G26" i="40"/>
  <c r="F26" i="40"/>
  <c r="E26" i="40"/>
  <c r="P25" i="40"/>
  <c r="O25" i="40"/>
  <c r="N25" i="40"/>
  <c r="M25" i="40"/>
  <c r="L25" i="40"/>
  <c r="K25" i="40"/>
  <c r="J25" i="40"/>
  <c r="I25" i="40"/>
  <c r="H25" i="40"/>
  <c r="G25" i="40"/>
  <c r="F25" i="40"/>
  <c r="E25" i="40"/>
  <c r="P24" i="40"/>
  <c r="O24" i="40"/>
  <c r="N24" i="40"/>
  <c r="M24" i="40"/>
  <c r="L24" i="40"/>
  <c r="K24" i="40"/>
  <c r="J24" i="40"/>
  <c r="I24" i="40"/>
  <c r="H24" i="40"/>
  <c r="G24" i="40"/>
  <c r="F24" i="40"/>
  <c r="E24" i="40"/>
  <c r="P23" i="40"/>
  <c r="O23" i="40"/>
  <c r="N23" i="40"/>
  <c r="M23" i="40"/>
  <c r="L23" i="40"/>
  <c r="K23" i="40"/>
  <c r="J23" i="40"/>
  <c r="I23" i="40"/>
  <c r="H23" i="40"/>
  <c r="G23" i="40"/>
  <c r="F23" i="40"/>
  <c r="E23" i="40"/>
  <c r="P22" i="40"/>
  <c r="O22" i="40"/>
  <c r="N22" i="40"/>
  <c r="M22" i="40"/>
  <c r="L22" i="40"/>
  <c r="K22" i="40"/>
  <c r="J22" i="40"/>
  <c r="I22" i="40"/>
  <c r="H22" i="40"/>
  <c r="G22" i="40"/>
  <c r="F22" i="40"/>
  <c r="E22" i="40"/>
  <c r="P21" i="40"/>
  <c r="O21" i="40"/>
  <c r="N21" i="40"/>
  <c r="M21" i="40"/>
  <c r="L21" i="40"/>
  <c r="K21" i="40"/>
  <c r="J21" i="40"/>
  <c r="I21" i="40"/>
  <c r="H21" i="40"/>
  <c r="G21" i="40"/>
  <c r="F21" i="40"/>
  <c r="E21" i="40"/>
  <c r="P20" i="40"/>
  <c r="O20" i="40"/>
  <c r="N20" i="40"/>
  <c r="M20" i="40"/>
  <c r="L20" i="40"/>
  <c r="K20" i="40"/>
  <c r="J20" i="40"/>
  <c r="I20" i="40"/>
  <c r="H20" i="40"/>
  <c r="G20" i="40"/>
  <c r="F20" i="40"/>
  <c r="E20" i="40"/>
  <c r="P19" i="40"/>
  <c r="O19" i="40"/>
  <c r="N19" i="40"/>
  <c r="M19" i="40"/>
  <c r="L19" i="40"/>
  <c r="K19" i="40"/>
  <c r="J19" i="40"/>
  <c r="I19" i="40"/>
  <c r="H19" i="40"/>
  <c r="G19" i="40"/>
  <c r="F19" i="40"/>
  <c r="E19" i="40"/>
  <c r="P18" i="40"/>
  <c r="O18" i="40"/>
  <c r="N18" i="40"/>
  <c r="M18" i="40"/>
  <c r="L18" i="40"/>
  <c r="K18" i="40"/>
  <c r="J18" i="40"/>
  <c r="I18" i="40"/>
  <c r="H18" i="40"/>
  <c r="G18" i="40"/>
  <c r="F18" i="40"/>
  <c r="E18" i="40"/>
  <c r="P17" i="40"/>
  <c r="O17" i="40"/>
  <c r="N17" i="40"/>
  <c r="M17" i="40"/>
  <c r="L17" i="40"/>
  <c r="K17" i="40"/>
  <c r="J17" i="40"/>
  <c r="I17" i="40"/>
  <c r="H17" i="40"/>
  <c r="G17" i="40"/>
  <c r="F17" i="40"/>
  <c r="E17" i="40"/>
  <c r="P16" i="40"/>
  <c r="O16" i="40"/>
  <c r="N16" i="40"/>
  <c r="M16" i="40"/>
  <c r="L16" i="40"/>
  <c r="K16" i="40"/>
  <c r="J16" i="40"/>
  <c r="I16" i="40"/>
  <c r="H16" i="40"/>
  <c r="G16" i="40"/>
  <c r="F16" i="40"/>
  <c r="E16" i="40"/>
  <c r="P15" i="40"/>
  <c r="O15" i="40"/>
  <c r="N15" i="40"/>
  <c r="M15" i="40"/>
  <c r="L15" i="40"/>
  <c r="K15" i="40"/>
  <c r="J15" i="40"/>
  <c r="I15" i="40"/>
  <c r="H15" i="40"/>
  <c r="G15" i="40"/>
  <c r="F15" i="40"/>
  <c r="E15" i="40"/>
  <c r="P14" i="40"/>
  <c r="O14" i="40"/>
  <c r="N14" i="40"/>
  <c r="M14" i="40"/>
  <c r="L14" i="40"/>
  <c r="K14" i="40"/>
  <c r="J14" i="40"/>
  <c r="I14" i="40"/>
  <c r="H14" i="40"/>
  <c r="G14" i="40"/>
  <c r="F14" i="40"/>
  <c r="E14" i="40"/>
  <c r="P13" i="40"/>
  <c r="O13" i="40"/>
  <c r="N13" i="40"/>
  <c r="M13" i="40"/>
  <c r="L13" i="40"/>
  <c r="K13" i="40"/>
  <c r="J13" i="40"/>
  <c r="I13" i="40"/>
  <c r="H13" i="40"/>
  <c r="G13" i="40"/>
  <c r="F13" i="40"/>
  <c r="E13" i="40"/>
  <c r="P12" i="40"/>
  <c r="O12" i="40"/>
  <c r="N12" i="40"/>
  <c r="M12" i="40"/>
  <c r="L12" i="40"/>
  <c r="K12" i="40"/>
  <c r="J12" i="40"/>
  <c r="I12" i="40"/>
  <c r="H12" i="40"/>
  <c r="G12" i="40"/>
  <c r="F12" i="40"/>
  <c r="E12" i="40"/>
  <c r="P11" i="40"/>
  <c r="O11" i="40"/>
  <c r="N11" i="40"/>
  <c r="M11" i="40"/>
  <c r="L11" i="40"/>
  <c r="K11" i="40"/>
  <c r="J11" i="40"/>
  <c r="I11" i="40"/>
  <c r="H11" i="40"/>
  <c r="G11" i="40"/>
  <c r="F11" i="40"/>
  <c r="E11" i="40"/>
  <c r="P10" i="40"/>
  <c r="O10" i="40"/>
  <c r="N10" i="40"/>
  <c r="M10" i="40"/>
  <c r="L10" i="40"/>
  <c r="K10" i="40"/>
  <c r="J10" i="40"/>
  <c r="I10" i="40"/>
  <c r="H10" i="40"/>
  <c r="G10" i="40"/>
  <c r="F10" i="40"/>
  <c r="E10" i="40"/>
  <c r="P9" i="40"/>
  <c r="O9" i="40"/>
  <c r="N9" i="40"/>
  <c r="M9" i="40"/>
  <c r="L9" i="40"/>
  <c r="K9" i="40"/>
  <c r="J9" i="40"/>
  <c r="I9" i="40"/>
  <c r="H9" i="40"/>
  <c r="G9" i="40"/>
  <c r="F9" i="40"/>
  <c r="E9" i="40"/>
  <c r="P8" i="40"/>
  <c r="O8" i="40"/>
  <c r="N8" i="40"/>
  <c r="M8" i="40"/>
  <c r="L8" i="40"/>
  <c r="K8" i="40"/>
  <c r="J8" i="40"/>
  <c r="I8" i="40"/>
  <c r="H8" i="40"/>
  <c r="G8" i="40"/>
  <c r="F8" i="40"/>
  <c r="E8" i="40"/>
  <c r="P7" i="40"/>
  <c r="O7" i="40"/>
  <c r="N7" i="40"/>
  <c r="M7" i="40"/>
  <c r="L7" i="40"/>
  <c r="K7" i="40"/>
  <c r="J7" i="40"/>
  <c r="I7" i="40"/>
  <c r="H7" i="40"/>
  <c r="G7" i="40"/>
  <c r="F7" i="40"/>
  <c r="E9" i="37" s="1"/>
  <c r="E7" i="40"/>
  <c r="CX82" i="39"/>
  <c r="CW82" i="39"/>
  <c r="CV82" i="39"/>
  <c r="CU82" i="39"/>
  <c r="CT82" i="39"/>
  <c r="CS82" i="39"/>
  <c r="CR82" i="39"/>
  <c r="CQ82" i="39"/>
  <c r="CP82" i="39"/>
  <c r="CO82" i="39"/>
  <c r="CN82" i="39"/>
  <c r="CM82" i="39"/>
  <c r="CL82" i="39"/>
  <c r="CK82" i="39"/>
  <c r="CJ82" i="39"/>
  <c r="CI82" i="39"/>
  <c r="CH82" i="39"/>
  <c r="CG82" i="39"/>
  <c r="CF82" i="39"/>
  <c r="CE82" i="39"/>
  <c r="CD82" i="39"/>
  <c r="CC82" i="39"/>
  <c r="CB82" i="39"/>
  <c r="CA82" i="39"/>
  <c r="BZ82" i="39"/>
  <c r="BY82" i="39"/>
  <c r="BX82" i="39"/>
  <c r="BW82" i="39"/>
  <c r="BV82" i="39"/>
  <c r="BU82" i="39"/>
  <c r="BT82" i="39"/>
  <c r="BS82" i="39"/>
  <c r="BR82" i="39"/>
  <c r="BQ82" i="39"/>
  <c r="BP82" i="39"/>
  <c r="BO82" i="39"/>
  <c r="BN82" i="39"/>
  <c r="BM82" i="39"/>
  <c r="BL82" i="39"/>
  <c r="BK82" i="39"/>
  <c r="BJ82" i="39"/>
  <c r="BI82" i="39"/>
  <c r="BH82" i="39"/>
  <c r="BG82" i="39"/>
  <c r="BF82" i="39"/>
  <c r="BE82" i="39"/>
  <c r="BD82" i="39"/>
  <c r="BC82" i="39"/>
  <c r="BB82" i="39"/>
  <c r="BA82" i="39"/>
  <c r="AZ82" i="39"/>
  <c r="AY82" i="39"/>
  <c r="AX82" i="39"/>
  <c r="AW82" i="39"/>
  <c r="AV82" i="39"/>
  <c r="AU82" i="39"/>
  <c r="AT82" i="39"/>
  <c r="AS82" i="39"/>
  <c r="AR82" i="39"/>
  <c r="AQ82" i="39"/>
  <c r="AP82" i="39"/>
  <c r="AO82" i="39"/>
  <c r="AN82" i="39"/>
  <c r="AM82" i="39"/>
  <c r="AL82" i="39"/>
  <c r="AK82" i="39"/>
  <c r="AJ82" i="39"/>
  <c r="AI82" i="39"/>
  <c r="AH82" i="39"/>
  <c r="AG82" i="39"/>
  <c r="AF82" i="39"/>
  <c r="AE82" i="39"/>
  <c r="AD82" i="39"/>
  <c r="AC82" i="39"/>
  <c r="AB82" i="39"/>
  <c r="AA82" i="39"/>
  <c r="Z82" i="39"/>
  <c r="Y82" i="39"/>
  <c r="X82" i="39"/>
  <c r="W82" i="39"/>
  <c r="V82" i="39"/>
  <c r="U82" i="39"/>
  <c r="T82" i="39"/>
  <c r="S82" i="39"/>
  <c r="R82" i="39"/>
  <c r="Q82" i="39"/>
  <c r="P82" i="39"/>
  <c r="O82" i="39"/>
  <c r="N82" i="39"/>
  <c r="M82" i="39"/>
  <c r="L82" i="39"/>
  <c r="K82" i="39"/>
  <c r="J82" i="39"/>
  <c r="I82" i="39"/>
  <c r="H82" i="39"/>
  <c r="G82" i="39"/>
  <c r="F82" i="39"/>
  <c r="E82" i="39"/>
  <c r="CX81" i="39"/>
  <c r="CW81" i="39"/>
  <c r="CV81" i="39"/>
  <c r="CU81" i="39"/>
  <c r="CT81" i="39"/>
  <c r="CS81" i="39"/>
  <c r="CR81" i="39"/>
  <c r="CQ81" i="39"/>
  <c r="CP81" i="39"/>
  <c r="CO81" i="39"/>
  <c r="CN81" i="39"/>
  <c r="CM81" i="39"/>
  <c r="CL81" i="39"/>
  <c r="CK81" i="39"/>
  <c r="CJ81" i="39"/>
  <c r="CI81" i="39"/>
  <c r="CH81" i="39"/>
  <c r="CG81" i="39"/>
  <c r="CF81" i="39"/>
  <c r="CE81" i="39"/>
  <c r="CD81" i="39"/>
  <c r="CC81" i="39"/>
  <c r="CB81" i="39"/>
  <c r="CA81" i="39"/>
  <c r="BZ81" i="39"/>
  <c r="BY81" i="39"/>
  <c r="BX81" i="39"/>
  <c r="BW81" i="39"/>
  <c r="BV81" i="39"/>
  <c r="BU81" i="39"/>
  <c r="BT81" i="39"/>
  <c r="BS81" i="39"/>
  <c r="BR81" i="39"/>
  <c r="BQ81" i="39"/>
  <c r="BP81" i="39"/>
  <c r="BO81" i="39"/>
  <c r="BN81" i="39"/>
  <c r="BM81" i="39"/>
  <c r="BL81" i="39"/>
  <c r="BK81" i="39"/>
  <c r="BJ81" i="39"/>
  <c r="BI81" i="39"/>
  <c r="BH81" i="39"/>
  <c r="BG81" i="39"/>
  <c r="BF81" i="39"/>
  <c r="BE81" i="39"/>
  <c r="BD81" i="39"/>
  <c r="BC81" i="39"/>
  <c r="BB81" i="39"/>
  <c r="BA81" i="39"/>
  <c r="AZ81" i="39"/>
  <c r="AY81" i="39"/>
  <c r="AX81" i="39"/>
  <c r="AW81" i="39"/>
  <c r="AV81" i="39"/>
  <c r="AU81" i="39"/>
  <c r="AT81" i="39"/>
  <c r="AS81" i="39"/>
  <c r="AR81" i="39"/>
  <c r="AQ81" i="39"/>
  <c r="AP81" i="39"/>
  <c r="AO81" i="39"/>
  <c r="AN81" i="39"/>
  <c r="AM81" i="39"/>
  <c r="AL81" i="39"/>
  <c r="AK81" i="39"/>
  <c r="AJ81" i="39"/>
  <c r="AI81" i="39"/>
  <c r="AH81" i="39"/>
  <c r="AG81" i="39"/>
  <c r="AF81" i="39"/>
  <c r="AE81" i="39"/>
  <c r="AD81" i="39"/>
  <c r="AC81" i="39"/>
  <c r="AB81" i="39"/>
  <c r="AA81" i="39"/>
  <c r="Z81" i="39"/>
  <c r="Y81" i="39"/>
  <c r="X81" i="39"/>
  <c r="W81" i="39"/>
  <c r="V81" i="39"/>
  <c r="U81" i="39"/>
  <c r="T81" i="39"/>
  <c r="S81" i="39"/>
  <c r="R81" i="39"/>
  <c r="Q81" i="39"/>
  <c r="P81" i="39"/>
  <c r="O81" i="39"/>
  <c r="N81" i="39"/>
  <c r="M81" i="39"/>
  <c r="L81" i="39"/>
  <c r="K81" i="39"/>
  <c r="J81" i="39"/>
  <c r="I81" i="39"/>
  <c r="H81" i="39"/>
  <c r="G81" i="39"/>
  <c r="F81" i="39"/>
  <c r="E81" i="39"/>
  <c r="CX80" i="39"/>
  <c r="CW80" i="39"/>
  <c r="CV80" i="39"/>
  <c r="CU80" i="39"/>
  <c r="CT80" i="39"/>
  <c r="CS80" i="39"/>
  <c r="CR80" i="39"/>
  <c r="CQ80" i="39"/>
  <c r="CP80" i="39"/>
  <c r="CO80" i="39"/>
  <c r="CN80" i="39"/>
  <c r="CM80" i="39"/>
  <c r="CL80" i="39"/>
  <c r="CK80" i="39"/>
  <c r="CJ80" i="39"/>
  <c r="CI80" i="39"/>
  <c r="CH80" i="39"/>
  <c r="CG80" i="39"/>
  <c r="CF80" i="39"/>
  <c r="CE80" i="39"/>
  <c r="CD80" i="39"/>
  <c r="CC80" i="39"/>
  <c r="CB80" i="39"/>
  <c r="CA80" i="39"/>
  <c r="BZ80" i="39"/>
  <c r="BY80" i="39"/>
  <c r="BX80" i="39"/>
  <c r="BW80" i="39"/>
  <c r="BV80" i="39"/>
  <c r="BU80" i="39"/>
  <c r="BT80" i="39"/>
  <c r="BS80" i="39"/>
  <c r="BR80" i="39"/>
  <c r="BQ80" i="39"/>
  <c r="BP80" i="39"/>
  <c r="BO80" i="39"/>
  <c r="BN80" i="39"/>
  <c r="BM80" i="39"/>
  <c r="BL80" i="39"/>
  <c r="BK80" i="39"/>
  <c r="BJ80" i="39"/>
  <c r="BI80" i="39"/>
  <c r="BH80" i="39"/>
  <c r="BG80" i="39"/>
  <c r="BF80" i="39"/>
  <c r="BE80" i="39"/>
  <c r="BD80" i="39"/>
  <c r="BC80" i="39"/>
  <c r="BB80" i="39"/>
  <c r="BA80" i="39"/>
  <c r="AZ80" i="39"/>
  <c r="AY80" i="39"/>
  <c r="AX80" i="39"/>
  <c r="AW80" i="39"/>
  <c r="AV80" i="39"/>
  <c r="AU80" i="39"/>
  <c r="AT80" i="39"/>
  <c r="AS80" i="39"/>
  <c r="AR80" i="39"/>
  <c r="AQ80" i="39"/>
  <c r="AP80" i="39"/>
  <c r="AO80" i="39"/>
  <c r="AN80" i="39"/>
  <c r="AM80" i="39"/>
  <c r="AL80" i="39"/>
  <c r="AK80" i="39"/>
  <c r="AJ80" i="39"/>
  <c r="AI80" i="39"/>
  <c r="AH80" i="39"/>
  <c r="AG80" i="39"/>
  <c r="AF80" i="39"/>
  <c r="AE80" i="39"/>
  <c r="AD80" i="39"/>
  <c r="AC80" i="39"/>
  <c r="AB80" i="39"/>
  <c r="AA80" i="39"/>
  <c r="Z80" i="39"/>
  <c r="Y80" i="39"/>
  <c r="X80" i="39"/>
  <c r="W80" i="39"/>
  <c r="V80" i="39"/>
  <c r="U80" i="39"/>
  <c r="T80" i="39"/>
  <c r="S80" i="39"/>
  <c r="R80" i="39"/>
  <c r="Q80" i="39"/>
  <c r="P80" i="39"/>
  <c r="O80" i="39"/>
  <c r="N80" i="39"/>
  <c r="M80" i="39"/>
  <c r="L80" i="39"/>
  <c r="K80" i="39"/>
  <c r="J80" i="39"/>
  <c r="I80" i="39"/>
  <c r="H80" i="39"/>
  <c r="G80" i="39"/>
  <c r="F80" i="39"/>
  <c r="E80" i="39"/>
  <c r="CX79" i="39"/>
  <c r="CW79" i="39"/>
  <c r="CV79" i="39"/>
  <c r="CU79" i="39"/>
  <c r="CT79" i="39"/>
  <c r="CS79" i="39"/>
  <c r="CR79" i="39"/>
  <c r="CQ79" i="39"/>
  <c r="CP79" i="39"/>
  <c r="CO79" i="39"/>
  <c r="CN79" i="39"/>
  <c r="CM79" i="39"/>
  <c r="CL79" i="39"/>
  <c r="CK79" i="39"/>
  <c r="CJ79" i="39"/>
  <c r="CI79" i="39"/>
  <c r="CH79" i="39"/>
  <c r="CG79" i="39"/>
  <c r="CF79" i="39"/>
  <c r="CE79" i="39"/>
  <c r="CD79" i="39"/>
  <c r="CC79" i="39"/>
  <c r="CB79" i="39"/>
  <c r="CA79" i="39"/>
  <c r="BZ79" i="39"/>
  <c r="BY79" i="39"/>
  <c r="BX79" i="39"/>
  <c r="BW79" i="39"/>
  <c r="BV79" i="39"/>
  <c r="BU79" i="39"/>
  <c r="BT79" i="39"/>
  <c r="BS79" i="39"/>
  <c r="BR79" i="39"/>
  <c r="BQ79" i="39"/>
  <c r="BP79" i="39"/>
  <c r="BO79" i="39"/>
  <c r="BN79" i="39"/>
  <c r="BM79" i="39"/>
  <c r="BL79" i="39"/>
  <c r="BK79" i="39"/>
  <c r="BJ79" i="39"/>
  <c r="BI79" i="39"/>
  <c r="BH79" i="39"/>
  <c r="BG79" i="39"/>
  <c r="BF79" i="39"/>
  <c r="BE79" i="39"/>
  <c r="BD79" i="39"/>
  <c r="BC79" i="39"/>
  <c r="BB79" i="39"/>
  <c r="BA79" i="39"/>
  <c r="AZ79" i="39"/>
  <c r="AY79" i="39"/>
  <c r="AX79" i="39"/>
  <c r="AW79" i="39"/>
  <c r="AV79" i="39"/>
  <c r="AU79" i="39"/>
  <c r="AT79" i="39"/>
  <c r="AS79" i="39"/>
  <c r="AR79" i="39"/>
  <c r="AQ79" i="39"/>
  <c r="AP79" i="39"/>
  <c r="AO79" i="39"/>
  <c r="AN79" i="39"/>
  <c r="AM79" i="39"/>
  <c r="AL79" i="39"/>
  <c r="AK79" i="39"/>
  <c r="AJ79" i="39"/>
  <c r="AI79" i="39"/>
  <c r="AH79" i="39"/>
  <c r="AG79" i="39"/>
  <c r="AF79" i="39"/>
  <c r="AE79" i="39"/>
  <c r="AD79" i="39"/>
  <c r="AC79" i="39"/>
  <c r="AB79" i="39"/>
  <c r="AA79" i="39"/>
  <c r="Z79" i="39"/>
  <c r="Y79" i="39"/>
  <c r="X79" i="39"/>
  <c r="W79" i="39"/>
  <c r="V79" i="39"/>
  <c r="U79" i="39"/>
  <c r="T79" i="39"/>
  <c r="S79" i="39"/>
  <c r="R79" i="39"/>
  <c r="Q79" i="39"/>
  <c r="P79" i="39"/>
  <c r="O79" i="39"/>
  <c r="N79" i="39"/>
  <c r="M79" i="39"/>
  <c r="L79" i="39"/>
  <c r="K79" i="39"/>
  <c r="J79" i="39"/>
  <c r="I79" i="39"/>
  <c r="H79" i="39"/>
  <c r="G79" i="39"/>
  <c r="F79" i="39"/>
  <c r="E79" i="39"/>
  <c r="CX78" i="39"/>
  <c r="CW78" i="39"/>
  <c r="CV78" i="39"/>
  <c r="CU78" i="39"/>
  <c r="CT78" i="39"/>
  <c r="CS78" i="39"/>
  <c r="CR78" i="39"/>
  <c r="CQ78" i="39"/>
  <c r="CP78" i="39"/>
  <c r="CO78" i="39"/>
  <c r="CN78" i="39"/>
  <c r="CM78" i="39"/>
  <c r="CL78" i="39"/>
  <c r="CK78" i="39"/>
  <c r="CJ78" i="39"/>
  <c r="CI78" i="39"/>
  <c r="CH78" i="39"/>
  <c r="CG78" i="39"/>
  <c r="CF78" i="39"/>
  <c r="CE78" i="39"/>
  <c r="CD78" i="39"/>
  <c r="CC78" i="39"/>
  <c r="CB78" i="39"/>
  <c r="CA78" i="39"/>
  <c r="BZ78" i="39"/>
  <c r="BY78" i="39"/>
  <c r="BX78" i="39"/>
  <c r="BW78" i="39"/>
  <c r="BV78" i="39"/>
  <c r="BU78" i="39"/>
  <c r="BT78" i="39"/>
  <c r="BS78" i="39"/>
  <c r="BR78" i="39"/>
  <c r="BQ78" i="39"/>
  <c r="BP78" i="39"/>
  <c r="BO78" i="39"/>
  <c r="BN78" i="39"/>
  <c r="BM78" i="39"/>
  <c r="BL78" i="39"/>
  <c r="BK78" i="39"/>
  <c r="BJ78" i="39"/>
  <c r="BI78" i="39"/>
  <c r="BH78" i="39"/>
  <c r="BG78" i="39"/>
  <c r="BF78" i="39"/>
  <c r="BE78" i="39"/>
  <c r="BD78" i="39"/>
  <c r="BC78" i="39"/>
  <c r="BB78" i="39"/>
  <c r="BA78" i="39"/>
  <c r="AZ78" i="39"/>
  <c r="AY78" i="39"/>
  <c r="AX78" i="39"/>
  <c r="AW78" i="39"/>
  <c r="AV78" i="39"/>
  <c r="AU78" i="39"/>
  <c r="AT78" i="39"/>
  <c r="AS78" i="39"/>
  <c r="AR78" i="39"/>
  <c r="AQ78" i="39"/>
  <c r="AP78" i="39"/>
  <c r="AO78" i="39"/>
  <c r="AN78" i="39"/>
  <c r="AM78" i="39"/>
  <c r="AL78" i="39"/>
  <c r="AK78" i="39"/>
  <c r="AJ78" i="39"/>
  <c r="AI78" i="39"/>
  <c r="AH78" i="39"/>
  <c r="AG78" i="39"/>
  <c r="AF78" i="39"/>
  <c r="AE78" i="39"/>
  <c r="AD78" i="39"/>
  <c r="AC78" i="39"/>
  <c r="AB78" i="39"/>
  <c r="AA78" i="39"/>
  <c r="Z78" i="39"/>
  <c r="Y78" i="39"/>
  <c r="X78" i="39"/>
  <c r="W78" i="39"/>
  <c r="V78" i="39"/>
  <c r="U78" i="39"/>
  <c r="T78" i="39"/>
  <c r="S78" i="39"/>
  <c r="R78" i="39"/>
  <c r="Q78" i="39"/>
  <c r="P78" i="39"/>
  <c r="O78" i="39"/>
  <c r="N78" i="39"/>
  <c r="M78" i="39"/>
  <c r="L78" i="39"/>
  <c r="K78" i="39"/>
  <c r="J78" i="39"/>
  <c r="I78" i="39"/>
  <c r="H78" i="39"/>
  <c r="G78" i="39"/>
  <c r="F78" i="39"/>
  <c r="E78" i="39"/>
  <c r="CX77" i="39"/>
  <c r="CW77" i="39"/>
  <c r="CV77" i="39"/>
  <c r="CU77" i="39"/>
  <c r="CT77" i="39"/>
  <c r="CS77" i="39"/>
  <c r="CR77" i="39"/>
  <c r="CQ77" i="39"/>
  <c r="CP77" i="39"/>
  <c r="CO77" i="39"/>
  <c r="CN77" i="39"/>
  <c r="CM77" i="39"/>
  <c r="CL77" i="39"/>
  <c r="CK77" i="39"/>
  <c r="CJ77" i="39"/>
  <c r="CI77" i="39"/>
  <c r="CH77" i="39"/>
  <c r="CG77" i="39"/>
  <c r="CF77" i="39"/>
  <c r="CE77" i="39"/>
  <c r="CD77" i="39"/>
  <c r="CC77" i="39"/>
  <c r="CB77" i="39"/>
  <c r="CA77" i="39"/>
  <c r="BZ77" i="39"/>
  <c r="BY77" i="39"/>
  <c r="BX77" i="39"/>
  <c r="BW77" i="39"/>
  <c r="BV77" i="39"/>
  <c r="BU77" i="39"/>
  <c r="BT77" i="39"/>
  <c r="BS77" i="39"/>
  <c r="BR77" i="39"/>
  <c r="BQ77" i="39"/>
  <c r="BP77" i="39"/>
  <c r="BO77" i="39"/>
  <c r="BN77" i="39"/>
  <c r="BM77" i="39"/>
  <c r="BL77" i="39"/>
  <c r="BK77" i="39"/>
  <c r="BJ77" i="39"/>
  <c r="BI77" i="39"/>
  <c r="BH77" i="39"/>
  <c r="BG77" i="39"/>
  <c r="BF77" i="39"/>
  <c r="BE77" i="39"/>
  <c r="BD77" i="39"/>
  <c r="BC77" i="39"/>
  <c r="BB77" i="39"/>
  <c r="BA77" i="39"/>
  <c r="AZ77" i="39"/>
  <c r="AY77" i="39"/>
  <c r="AX77" i="39"/>
  <c r="AW77" i="39"/>
  <c r="AV77" i="39"/>
  <c r="AU77" i="39"/>
  <c r="AT77" i="39"/>
  <c r="AS77" i="39"/>
  <c r="AR77" i="39"/>
  <c r="AQ77" i="39"/>
  <c r="AP77" i="39"/>
  <c r="AO77" i="39"/>
  <c r="AN77" i="39"/>
  <c r="AM77" i="39"/>
  <c r="AL77" i="39"/>
  <c r="AK77" i="39"/>
  <c r="AJ77" i="39"/>
  <c r="AI77" i="39"/>
  <c r="AH77" i="39"/>
  <c r="AG77" i="39"/>
  <c r="AF77" i="39"/>
  <c r="AE77" i="39"/>
  <c r="AD77" i="39"/>
  <c r="AC77" i="39"/>
  <c r="AB77" i="39"/>
  <c r="AA77" i="39"/>
  <c r="Z77" i="39"/>
  <c r="Y77" i="39"/>
  <c r="X77" i="39"/>
  <c r="W77" i="39"/>
  <c r="V77" i="39"/>
  <c r="U77" i="39"/>
  <c r="T77" i="39"/>
  <c r="S77" i="39"/>
  <c r="R77" i="39"/>
  <c r="Q77" i="39"/>
  <c r="P77" i="39"/>
  <c r="O77" i="39"/>
  <c r="N77" i="39"/>
  <c r="M77" i="39"/>
  <c r="L77" i="39"/>
  <c r="K77" i="39"/>
  <c r="J77" i="39"/>
  <c r="I77" i="39"/>
  <c r="H77" i="39"/>
  <c r="G77" i="39"/>
  <c r="F77" i="39"/>
  <c r="E77" i="39"/>
  <c r="CX76" i="39"/>
  <c r="CW76" i="39"/>
  <c r="CV76" i="39"/>
  <c r="CU76" i="39"/>
  <c r="CT76" i="39"/>
  <c r="CS76" i="39"/>
  <c r="CR76" i="39"/>
  <c r="CQ76" i="39"/>
  <c r="CP76" i="39"/>
  <c r="CO76" i="39"/>
  <c r="CN76" i="39"/>
  <c r="CM76" i="39"/>
  <c r="CL76" i="39"/>
  <c r="CK76" i="39"/>
  <c r="CJ76" i="39"/>
  <c r="CI76" i="39"/>
  <c r="CH76" i="39"/>
  <c r="CG76" i="39"/>
  <c r="CF76" i="39"/>
  <c r="CE76" i="39"/>
  <c r="CD76" i="39"/>
  <c r="CC76" i="39"/>
  <c r="CB76" i="39"/>
  <c r="CA76" i="39"/>
  <c r="BZ76" i="39"/>
  <c r="BY76" i="39"/>
  <c r="BX76" i="39"/>
  <c r="BW76" i="39"/>
  <c r="BV76" i="39"/>
  <c r="BU76" i="39"/>
  <c r="BT76" i="39"/>
  <c r="BS76" i="39"/>
  <c r="BR76" i="39"/>
  <c r="BQ76" i="39"/>
  <c r="BP76" i="39"/>
  <c r="BO76" i="39"/>
  <c r="BN76" i="39"/>
  <c r="BM76" i="39"/>
  <c r="BL76" i="39"/>
  <c r="BK76" i="39"/>
  <c r="BJ76" i="39"/>
  <c r="BI76" i="39"/>
  <c r="BH76" i="39"/>
  <c r="BG76" i="39"/>
  <c r="BF76" i="39"/>
  <c r="BE76" i="39"/>
  <c r="BD76" i="39"/>
  <c r="BC76" i="39"/>
  <c r="BB76" i="39"/>
  <c r="BA76" i="39"/>
  <c r="AZ76" i="39"/>
  <c r="AY76" i="39"/>
  <c r="AX76" i="39"/>
  <c r="AW76" i="39"/>
  <c r="AV76" i="39"/>
  <c r="AU76" i="39"/>
  <c r="AT76" i="39"/>
  <c r="AS76" i="39"/>
  <c r="AR76" i="39"/>
  <c r="AQ76" i="39"/>
  <c r="AP76" i="39"/>
  <c r="AO76" i="39"/>
  <c r="AN76" i="39"/>
  <c r="AM76" i="39"/>
  <c r="AL76" i="39"/>
  <c r="AK76" i="39"/>
  <c r="AJ76" i="39"/>
  <c r="AI76" i="39"/>
  <c r="AH76" i="39"/>
  <c r="AG76" i="39"/>
  <c r="AF76" i="39"/>
  <c r="AE76" i="39"/>
  <c r="AD76" i="39"/>
  <c r="AC76" i="39"/>
  <c r="AB76" i="39"/>
  <c r="AA76" i="39"/>
  <c r="Z76" i="39"/>
  <c r="Y76" i="39"/>
  <c r="X76" i="39"/>
  <c r="W76" i="39"/>
  <c r="V76" i="39"/>
  <c r="U76" i="39"/>
  <c r="T76" i="39"/>
  <c r="S76" i="39"/>
  <c r="R76" i="39"/>
  <c r="Q76" i="39"/>
  <c r="P76" i="39"/>
  <c r="O76" i="39"/>
  <c r="N76" i="39"/>
  <c r="M76" i="39"/>
  <c r="L76" i="39"/>
  <c r="K76" i="39"/>
  <c r="J76" i="39"/>
  <c r="I76" i="39"/>
  <c r="H76" i="39"/>
  <c r="G76" i="39"/>
  <c r="F76" i="39"/>
  <c r="E76" i="39"/>
  <c r="CX75" i="39"/>
  <c r="CW75" i="39"/>
  <c r="CV75" i="39"/>
  <c r="CU75" i="39"/>
  <c r="CT75" i="39"/>
  <c r="CS75" i="39"/>
  <c r="CR75" i="39"/>
  <c r="CQ75" i="39"/>
  <c r="CP75" i="39"/>
  <c r="CO75" i="39"/>
  <c r="CN75" i="39"/>
  <c r="CM75" i="39"/>
  <c r="CL75" i="39"/>
  <c r="CK75" i="39"/>
  <c r="CJ75" i="39"/>
  <c r="CI75" i="39"/>
  <c r="CH75" i="39"/>
  <c r="CG75" i="39"/>
  <c r="CF75" i="39"/>
  <c r="CE75" i="39"/>
  <c r="CD75" i="39"/>
  <c r="CC75" i="39"/>
  <c r="CB75" i="39"/>
  <c r="CA75" i="39"/>
  <c r="BZ75" i="39"/>
  <c r="BY75" i="39"/>
  <c r="BX75" i="39"/>
  <c r="BW75" i="39"/>
  <c r="BV75" i="39"/>
  <c r="BU75" i="39"/>
  <c r="BT75" i="39"/>
  <c r="BS75" i="39"/>
  <c r="BR75" i="39"/>
  <c r="BQ75" i="39"/>
  <c r="BP75" i="39"/>
  <c r="BO75" i="39"/>
  <c r="BN75" i="39"/>
  <c r="BM75" i="39"/>
  <c r="BL75" i="39"/>
  <c r="BK75" i="39"/>
  <c r="BJ75" i="39"/>
  <c r="BI75" i="39"/>
  <c r="BH75" i="39"/>
  <c r="BG75" i="39"/>
  <c r="BF75" i="39"/>
  <c r="BE75" i="39"/>
  <c r="BD75" i="39"/>
  <c r="BC75" i="39"/>
  <c r="BB75" i="39"/>
  <c r="BA75" i="39"/>
  <c r="AZ75" i="39"/>
  <c r="AY75" i="39"/>
  <c r="AX75" i="39"/>
  <c r="AW75" i="39"/>
  <c r="AV75" i="39"/>
  <c r="AU75" i="39"/>
  <c r="AT75" i="39"/>
  <c r="AS75" i="39"/>
  <c r="AR75" i="39"/>
  <c r="AQ75" i="39"/>
  <c r="AP75" i="39"/>
  <c r="AO75" i="39"/>
  <c r="AN75" i="39"/>
  <c r="AM75" i="39"/>
  <c r="AL75" i="39"/>
  <c r="AK75" i="39"/>
  <c r="AJ75" i="39"/>
  <c r="AI75" i="39"/>
  <c r="AH75" i="39"/>
  <c r="AG75" i="39"/>
  <c r="AF75" i="39"/>
  <c r="AE75" i="39"/>
  <c r="AD75" i="39"/>
  <c r="AC75" i="39"/>
  <c r="AB75" i="39"/>
  <c r="AA75" i="39"/>
  <c r="Z75" i="39"/>
  <c r="Y75" i="39"/>
  <c r="X75" i="39"/>
  <c r="W75" i="39"/>
  <c r="V75" i="39"/>
  <c r="U75" i="39"/>
  <c r="T75" i="39"/>
  <c r="S75" i="39"/>
  <c r="R75" i="39"/>
  <c r="Q75" i="39"/>
  <c r="P75" i="39"/>
  <c r="O75" i="39"/>
  <c r="N75" i="39"/>
  <c r="M75" i="39"/>
  <c r="L75" i="39"/>
  <c r="K75" i="39"/>
  <c r="J75" i="39"/>
  <c r="I75" i="39"/>
  <c r="H75" i="39"/>
  <c r="G75" i="39"/>
  <c r="F75" i="39"/>
  <c r="E75" i="39"/>
  <c r="CX74" i="39"/>
  <c r="CW74" i="39"/>
  <c r="CV74" i="39"/>
  <c r="CU74" i="39"/>
  <c r="CT74" i="39"/>
  <c r="CS74" i="39"/>
  <c r="CR74" i="39"/>
  <c r="CQ74" i="39"/>
  <c r="CP74" i="39"/>
  <c r="CO74" i="39"/>
  <c r="CN74" i="39"/>
  <c r="CM74" i="39"/>
  <c r="CL74" i="39"/>
  <c r="CK74" i="39"/>
  <c r="CJ74" i="39"/>
  <c r="CI74" i="39"/>
  <c r="CH74" i="39"/>
  <c r="CG74" i="39"/>
  <c r="CF74" i="39"/>
  <c r="CE74" i="39"/>
  <c r="CD74" i="39"/>
  <c r="CC74" i="39"/>
  <c r="CB74" i="39"/>
  <c r="CA74" i="39"/>
  <c r="BZ74" i="39"/>
  <c r="BY74" i="39"/>
  <c r="BX74" i="39"/>
  <c r="BW74" i="39"/>
  <c r="BV74" i="39"/>
  <c r="BU74" i="39"/>
  <c r="BT74" i="39"/>
  <c r="BS74" i="39"/>
  <c r="BR74" i="39"/>
  <c r="BQ74" i="39"/>
  <c r="BP74" i="39"/>
  <c r="BO74" i="39"/>
  <c r="BN74" i="39"/>
  <c r="BM74" i="39"/>
  <c r="BL74" i="39"/>
  <c r="BK74" i="39"/>
  <c r="BJ74" i="39"/>
  <c r="BI74" i="39"/>
  <c r="BH74" i="39"/>
  <c r="BG74" i="39"/>
  <c r="BF74" i="39"/>
  <c r="BE74" i="39"/>
  <c r="BD74" i="39"/>
  <c r="BC74" i="39"/>
  <c r="BB74" i="39"/>
  <c r="BA74" i="39"/>
  <c r="AZ74" i="39"/>
  <c r="AY74" i="39"/>
  <c r="AX74" i="39"/>
  <c r="AW74" i="39"/>
  <c r="AV74" i="39"/>
  <c r="AU74" i="39"/>
  <c r="AT74" i="39"/>
  <c r="AS74" i="39"/>
  <c r="AR74" i="39"/>
  <c r="AQ74" i="39"/>
  <c r="AP74" i="39"/>
  <c r="AO74" i="39"/>
  <c r="AN74" i="39"/>
  <c r="AM74" i="39"/>
  <c r="AL74" i="39"/>
  <c r="AK74" i="39"/>
  <c r="AJ74" i="39"/>
  <c r="AI74" i="39"/>
  <c r="AH74" i="39"/>
  <c r="AG74" i="39"/>
  <c r="AF74" i="39"/>
  <c r="AE74" i="39"/>
  <c r="AD74" i="39"/>
  <c r="AC74" i="39"/>
  <c r="AB74" i="39"/>
  <c r="AA74" i="39"/>
  <c r="Z74" i="39"/>
  <c r="Y74" i="39"/>
  <c r="X74" i="39"/>
  <c r="W74" i="39"/>
  <c r="V74" i="39"/>
  <c r="U74" i="39"/>
  <c r="T74" i="39"/>
  <c r="S74" i="39"/>
  <c r="R74" i="39"/>
  <c r="Q74" i="39"/>
  <c r="P74" i="39"/>
  <c r="O74" i="39"/>
  <c r="N74" i="39"/>
  <c r="M74" i="39"/>
  <c r="L74" i="39"/>
  <c r="K74" i="39"/>
  <c r="J74" i="39"/>
  <c r="I74" i="39"/>
  <c r="H74" i="39"/>
  <c r="G74" i="39"/>
  <c r="F74" i="39"/>
  <c r="E74" i="39"/>
  <c r="CX73" i="39"/>
  <c r="CW73" i="39"/>
  <c r="CV73" i="39"/>
  <c r="CU73" i="39"/>
  <c r="CT73" i="39"/>
  <c r="CS73" i="39"/>
  <c r="CR73" i="39"/>
  <c r="CQ73" i="39"/>
  <c r="CP73" i="39"/>
  <c r="CO73" i="39"/>
  <c r="CN73" i="39"/>
  <c r="CM73" i="39"/>
  <c r="CL73" i="39"/>
  <c r="CK73" i="39"/>
  <c r="CJ73" i="39"/>
  <c r="CI73" i="39"/>
  <c r="CH73" i="39"/>
  <c r="CG73" i="39"/>
  <c r="CF73" i="39"/>
  <c r="CE73" i="39"/>
  <c r="CD73" i="39"/>
  <c r="CC73" i="39"/>
  <c r="CB73" i="39"/>
  <c r="CA73" i="39"/>
  <c r="BZ73" i="39"/>
  <c r="BY73" i="39"/>
  <c r="BX73" i="39"/>
  <c r="BW73" i="39"/>
  <c r="BV73" i="39"/>
  <c r="BU73" i="39"/>
  <c r="BT73" i="39"/>
  <c r="BS73" i="39"/>
  <c r="BR73" i="39"/>
  <c r="BQ73" i="39"/>
  <c r="BP73" i="39"/>
  <c r="BO73" i="39"/>
  <c r="BN73" i="39"/>
  <c r="BM73" i="39"/>
  <c r="BL73" i="39"/>
  <c r="BK73" i="39"/>
  <c r="BJ73" i="39"/>
  <c r="BI73" i="39"/>
  <c r="BH73" i="39"/>
  <c r="BG73" i="39"/>
  <c r="BF73" i="39"/>
  <c r="BE73" i="39"/>
  <c r="BD73" i="39"/>
  <c r="BC73" i="39"/>
  <c r="BB73" i="39"/>
  <c r="BA73" i="39"/>
  <c r="AZ73" i="39"/>
  <c r="AY73" i="39"/>
  <c r="AX73" i="39"/>
  <c r="AW73" i="39"/>
  <c r="AV73" i="39"/>
  <c r="AU73" i="39"/>
  <c r="AT73" i="39"/>
  <c r="AS73" i="39"/>
  <c r="AR73" i="39"/>
  <c r="AQ73" i="39"/>
  <c r="AP73" i="39"/>
  <c r="AO73" i="39"/>
  <c r="AN73" i="39"/>
  <c r="AM73" i="39"/>
  <c r="AL73" i="39"/>
  <c r="AK73" i="39"/>
  <c r="AJ73" i="39"/>
  <c r="AI73" i="39"/>
  <c r="AH73" i="39"/>
  <c r="AG73" i="39"/>
  <c r="AF73" i="39"/>
  <c r="AE73" i="39"/>
  <c r="AD73" i="39"/>
  <c r="AC73" i="39"/>
  <c r="AB73" i="39"/>
  <c r="AA73" i="39"/>
  <c r="Z73" i="39"/>
  <c r="Y73" i="39"/>
  <c r="X73" i="39"/>
  <c r="W73" i="39"/>
  <c r="V73" i="39"/>
  <c r="U73" i="39"/>
  <c r="T73" i="39"/>
  <c r="S73" i="39"/>
  <c r="R73" i="39"/>
  <c r="Q73" i="39"/>
  <c r="P73" i="39"/>
  <c r="O73" i="39"/>
  <c r="N73" i="39"/>
  <c r="M73" i="39"/>
  <c r="L73" i="39"/>
  <c r="K73" i="39"/>
  <c r="J73" i="39"/>
  <c r="I73" i="39"/>
  <c r="H73" i="39"/>
  <c r="G73" i="39"/>
  <c r="F73" i="39"/>
  <c r="E73" i="39"/>
  <c r="CX72" i="39"/>
  <c r="CW72" i="39"/>
  <c r="CV72" i="39"/>
  <c r="CU72" i="39"/>
  <c r="CT72" i="39"/>
  <c r="CS72" i="39"/>
  <c r="CR72" i="39"/>
  <c r="CQ72" i="39"/>
  <c r="CP72" i="39"/>
  <c r="CO72" i="39"/>
  <c r="CN72" i="39"/>
  <c r="CM72" i="39"/>
  <c r="CL72" i="39"/>
  <c r="CK72" i="39"/>
  <c r="CJ72" i="39"/>
  <c r="CI72" i="39"/>
  <c r="CH72" i="39"/>
  <c r="CG72" i="39"/>
  <c r="CF72" i="39"/>
  <c r="CE72" i="39"/>
  <c r="CD72" i="39"/>
  <c r="CC72" i="39"/>
  <c r="CB72" i="39"/>
  <c r="CA72" i="39"/>
  <c r="BZ72" i="39"/>
  <c r="BY72" i="39"/>
  <c r="BX72" i="39"/>
  <c r="BW72" i="39"/>
  <c r="BV72" i="39"/>
  <c r="BU72" i="39"/>
  <c r="BT72" i="39"/>
  <c r="BS72" i="39"/>
  <c r="BR72" i="39"/>
  <c r="BQ72" i="39"/>
  <c r="BP72" i="39"/>
  <c r="BO72" i="39"/>
  <c r="BN72" i="39"/>
  <c r="BM72" i="39"/>
  <c r="BL72" i="39"/>
  <c r="BK72" i="39"/>
  <c r="BJ72" i="39"/>
  <c r="BI72" i="39"/>
  <c r="BH72" i="39"/>
  <c r="BG72" i="39"/>
  <c r="BF72" i="39"/>
  <c r="BE72" i="39"/>
  <c r="BD72" i="39"/>
  <c r="BC72" i="39"/>
  <c r="BB72" i="39"/>
  <c r="BA72" i="39"/>
  <c r="AZ72" i="39"/>
  <c r="AY72" i="39"/>
  <c r="AX72" i="39"/>
  <c r="AW72" i="39"/>
  <c r="AV72" i="39"/>
  <c r="AU72" i="39"/>
  <c r="AT72" i="39"/>
  <c r="AS72" i="39"/>
  <c r="AR72" i="39"/>
  <c r="AQ72" i="39"/>
  <c r="AP72" i="39"/>
  <c r="AO72" i="39"/>
  <c r="AN72" i="39"/>
  <c r="AM72" i="39"/>
  <c r="AL72" i="39"/>
  <c r="AK72" i="39"/>
  <c r="AJ72" i="39"/>
  <c r="AI72" i="39"/>
  <c r="AH72" i="39"/>
  <c r="AG72" i="39"/>
  <c r="AF72" i="39"/>
  <c r="AE72" i="39"/>
  <c r="AD72" i="39"/>
  <c r="AC72" i="39"/>
  <c r="AB72" i="39"/>
  <c r="AA72" i="39"/>
  <c r="Z72" i="39"/>
  <c r="Y72" i="39"/>
  <c r="X72" i="39"/>
  <c r="W72" i="39"/>
  <c r="V72" i="39"/>
  <c r="U72" i="39"/>
  <c r="T72" i="39"/>
  <c r="S72" i="39"/>
  <c r="R72" i="39"/>
  <c r="Q72" i="39"/>
  <c r="P72" i="39"/>
  <c r="O72" i="39"/>
  <c r="N72" i="39"/>
  <c r="M72" i="39"/>
  <c r="L72" i="39"/>
  <c r="K72" i="39"/>
  <c r="J72" i="39"/>
  <c r="I72" i="39"/>
  <c r="H72" i="39"/>
  <c r="G72" i="39"/>
  <c r="F72" i="39"/>
  <c r="E72" i="39"/>
  <c r="CX71" i="39"/>
  <c r="CW71" i="39"/>
  <c r="CV71" i="39"/>
  <c r="CU71" i="39"/>
  <c r="CT71" i="39"/>
  <c r="CS71" i="39"/>
  <c r="CR71" i="39"/>
  <c r="CQ71" i="39"/>
  <c r="CP71" i="39"/>
  <c r="CO71" i="39"/>
  <c r="CN71" i="39"/>
  <c r="CM71" i="39"/>
  <c r="CL71" i="39"/>
  <c r="CK71" i="39"/>
  <c r="CJ71" i="39"/>
  <c r="CI71" i="39"/>
  <c r="CH71" i="39"/>
  <c r="CG71" i="39"/>
  <c r="CF71" i="39"/>
  <c r="CE71" i="39"/>
  <c r="CD71" i="39"/>
  <c r="CC71" i="39"/>
  <c r="CB71" i="39"/>
  <c r="CA71" i="39"/>
  <c r="BZ71" i="39"/>
  <c r="BY71" i="39"/>
  <c r="BX71" i="39"/>
  <c r="BW71" i="39"/>
  <c r="BV71" i="39"/>
  <c r="BU71" i="39"/>
  <c r="BT71" i="39"/>
  <c r="BS71" i="39"/>
  <c r="BR71" i="39"/>
  <c r="BQ71" i="39"/>
  <c r="BP71" i="39"/>
  <c r="BO71" i="39"/>
  <c r="BN71" i="39"/>
  <c r="BM71" i="39"/>
  <c r="BL71" i="39"/>
  <c r="BK71" i="39"/>
  <c r="BJ71" i="39"/>
  <c r="BI71" i="39"/>
  <c r="BH71" i="39"/>
  <c r="BG71" i="39"/>
  <c r="BF71" i="39"/>
  <c r="BE71" i="39"/>
  <c r="BD71" i="39"/>
  <c r="BC71" i="39"/>
  <c r="BB71" i="39"/>
  <c r="BA71" i="39"/>
  <c r="AZ71" i="39"/>
  <c r="AY71" i="39"/>
  <c r="AX71" i="39"/>
  <c r="AW71" i="39"/>
  <c r="AV71" i="39"/>
  <c r="AU71" i="39"/>
  <c r="AT71" i="39"/>
  <c r="AS71" i="39"/>
  <c r="AR71" i="39"/>
  <c r="AQ71" i="39"/>
  <c r="AP71" i="39"/>
  <c r="AO71" i="39"/>
  <c r="AN71" i="39"/>
  <c r="AM71" i="39"/>
  <c r="AL71" i="39"/>
  <c r="AK71" i="39"/>
  <c r="AJ71" i="39"/>
  <c r="AI71" i="39"/>
  <c r="AH71" i="39"/>
  <c r="AG71" i="39"/>
  <c r="AF71" i="39"/>
  <c r="AE71" i="39"/>
  <c r="AD71" i="39"/>
  <c r="AC71" i="39"/>
  <c r="AB71" i="39"/>
  <c r="AA71" i="39"/>
  <c r="Z71" i="39"/>
  <c r="Y71" i="39"/>
  <c r="X71" i="39"/>
  <c r="W71" i="39"/>
  <c r="V71" i="39"/>
  <c r="U71" i="39"/>
  <c r="T71" i="39"/>
  <c r="S71" i="39"/>
  <c r="R71" i="39"/>
  <c r="Q71" i="39"/>
  <c r="P71" i="39"/>
  <c r="O71" i="39"/>
  <c r="N71" i="39"/>
  <c r="M71" i="39"/>
  <c r="L71" i="39"/>
  <c r="K71" i="39"/>
  <c r="J71" i="39"/>
  <c r="I71" i="39"/>
  <c r="H71" i="39"/>
  <c r="G71" i="39"/>
  <c r="F71" i="39"/>
  <c r="E71" i="39"/>
  <c r="CX70" i="39"/>
  <c r="CW70" i="39"/>
  <c r="CV70" i="39"/>
  <c r="CU70" i="39"/>
  <c r="CT70" i="39"/>
  <c r="CS70" i="39"/>
  <c r="CR70" i="39"/>
  <c r="CQ70" i="39"/>
  <c r="CP70" i="39"/>
  <c r="CO70" i="39"/>
  <c r="CN70" i="39"/>
  <c r="CM70" i="39"/>
  <c r="CL70" i="39"/>
  <c r="CK70" i="39"/>
  <c r="CJ70" i="39"/>
  <c r="CI70" i="39"/>
  <c r="CH70" i="39"/>
  <c r="CG70" i="39"/>
  <c r="CF70" i="39"/>
  <c r="CE70" i="39"/>
  <c r="CD70" i="39"/>
  <c r="CC70" i="39"/>
  <c r="CB70" i="39"/>
  <c r="CA70" i="39"/>
  <c r="BZ70" i="39"/>
  <c r="BY70" i="39"/>
  <c r="BX70" i="39"/>
  <c r="BW70" i="39"/>
  <c r="BV70" i="39"/>
  <c r="BU70" i="39"/>
  <c r="BT70" i="39"/>
  <c r="BS70" i="39"/>
  <c r="BR70" i="39"/>
  <c r="BQ70" i="39"/>
  <c r="BP70" i="39"/>
  <c r="BO70" i="39"/>
  <c r="BN70" i="39"/>
  <c r="BM70" i="39"/>
  <c r="BL70" i="39"/>
  <c r="BK70" i="39"/>
  <c r="BJ70" i="39"/>
  <c r="BI70" i="39"/>
  <c r="BH70" i="39"/>
  <c r="BG70" i="39"/>
  <c r="BF70" i="39"/>
  <c r="BE70" i="39"/>
  <c r="BD70" i="39"/>
  <c r="BC70" i="39"/>
  <c r="BB70" i="39"/>
  <c r="BA70" i="39"/>
  <c r="AZ70" i="39"/>
  <c r="AY70" i="39"/>
  <c r="AX70" i="39"/>
  <c r="AW70" i="39"/>
  <c r="AV70" i="39"/>
  <c r="AU70" i="39"/>
  <c r="AT70" i="39"/>
  <c r="AS70" i="39"/>
  <c r="AR70" i="39"/>
  <c r="AQ70" i="39"/>
  <c r="AP70" i="39"/>
  <c r="AO70" i="39"/>
  <c r="AN70" i="39"/>
  <c r="AM70" i="39"/>
  <c r="AL70" i="39"/>
  <c r="AK70" i="39"/>
  <c r="AJ70" i="39"/>
  <c r="AI70" i="39"/>
  <c r="AH70" i="39"/>
  <c r="AG70" i="39"/>
  <c r="AF70" i="39"/>
  <c r="AE70" i="39"/>
  <c r="AD70" i="39"/>
  <c r="AC70" i="39"/>
  <c r="AB70" i="39"/>
  <c r="AA70" i="39"/>
  <c r="Z70" i="39"/>
  <c r="Y70" i="39"/>
  <c r="X70" i="39"/>
  <c r="W70" i="39"/>
  <c r="V70" i="39"/>
  <c r="U70" i="39"/>
  <c r="T70" i="39"/>
  <c r="S70" i="39"/>
  <c r="R70" i="39"/>
  <c r="Q70" i="39"/>
  <c r="P70" i="39"/>
  <c r="O70" i="39"/>
  <c r="N70" i="39"/>
  <c r="M70" i="39"/>
  <c r="L70" i="39"/>
  <c r="K70" i="39"/>
  <c r="J70" i="39"/>
  <c r="I70" i="39"/>
  <c r="H70" i="39"/>
  <c r="G70" i="39"/>
  <c r="F70" i="39"/>
  <c r="E70" i="39"/>
  <c r="CX69" i="39"/>
  <c r="CW69" i="39"/>
  <c r="CV69" i="39"/>
  <c r="CU69" i="39"/>
  <c r="CT69" i="39"/>
  <c r="CS69" i="39"/>
  <c r="CR69" i="39"/>
  <c r="CQ69" i="39"/>
  <c r="CP69" i="39"/>
  <c r="CO69" i="39"/>
  <c r="CN69" i="39"/>
  <c r="CM69" i="39"/>
  <c r="CL69" i="39"/>
  <c r="CK69" i="39"/>
  <c r="CJ69" i="39"/>
  <c r="CI69" i="39"/>
  <c r="CH69" i="39"/>
  <c r="CG69" i="39"/>
  <c r="CF69" i="39"/>
  <c r="CE69" i="39"/>
  <c r="CD69" i="39"/>
  <c r="CC69" i="39"/>
  <c r="CB69" i="39"/>
  <c r="CA69" i="39"/>
  <c r="BZ69" i="39"/>
  <c r="BY69" i="39"/>
  <c r="BX69" i="39"/>
  <c r="BW69" i="39"/>
  <c r="BV69" i="39"/>
  <c r="BU69" i="39"/>
  <c r="BT69" i="39"/>
  <c r="BS69" i="39"/>
  <c r="BR69" i="39"/>
  <c r="BQ69" i="39"/>
  <c r="BP69" i="39"/>
  <c r="BO69" i="39"/>
  <c r="BN69" i="39"/>
  <c r="BM69" i="39"/>
  <c r="BL69" i="39"/>
  <c r="BK69" i="39"/>
  <c r="BJ69" i="39"/>
  <c r="BI69" i="39"/>
  <c r="BH69" i="39"/>
  <c r="BG69" i="39"/>
  <c r="BF69" i="39"/>
  <c r="BE69" i="39"/>
  <c r="BD69" i="39"/>
  <c r="BC69" i="39"/>
  <c r="BB69" i="39"/>
  <c r="BA69" i="39"/>
  <c r="AZ69" i="39"/>
  <c r="AY69" i="39"/>
  <c r="AX69" i="39"/>
  <c r="AW69" i="39"/>
  <c r="AV69" i="39"/>
  <c r="AU69" i="39"/>
  <c r="AT69" i="39"/>
  <c r="AS69" i="39"/>
  <c r="AR69" i="39"/>
  <c r="AQ69" i="39"/>
  <c r="AP69" i="39"/>
  <c r="AO69" i="39"/>
  <c r="AN69" i="39"/>
  <c r="AM69" i="39"/>
  <c r="AL69" i="39"/>
  <c r="AK69" i="39"/>
  <c r="AJ69" i="39"/>
  <c r="AI69" i="39"/>
  <c r="AH69" i="39"/>
  <c r="AG69" i="39"/>
  <c r="AF69" i="39"/>
  <c r="AE69" i="39"/>
  <c r="AD69" i="39"/>
  <c r="AC69" i="39"/>
  <c r="AB69" i="39"/>
  <c r="AA69" i="39"/>
  <c r="Z69" i="39"/>
  <c r="Y69" i="39"/>
  <c r="X69" i="39"/>
  <c r="W69" i="39"/>
  <c r="V69" i="39"/>
  <c r="U69" i="39"/>
  <c r="T69" i="39"/>
  <c r="S69" i="39"/>
  <c r="R69" i="39"/>
  <c r="Q69" i="39"/>
  <c r="P69" i="39"/>
  <c r="O69" i="39"/>
  <c r="N69" i="39"/>
  <c r="M69" i="39"/>
  <c r="L69" i="39"/>
  <c r="K69" i="39"/>
  <c r="J69" i="39"/>
  <c r="I69" i="39"/>
  <c r="H69" i="39"/>
  <c r="G69" i="39"/>
  <c r="F69" i="39"/>
  <c r="E69" i="39"/>
  <c r="CX68" i="39"/>
  <c r="CW68" i="39"/>
  <c r="CV68" i="39"/>
  <c r="CU68" i="39"/>
  <c r="CT68" i="39"/>
  <c r="CS68" i="39"/>
  <c r="CR68" i="39"/>
  <c r="CQ68" i="39"/>
  <c r="CP68" i="39"/>
  <c r="CO68" i="39"/>
  <c r="CN68" i="39"/>
  <c r="CM68" i="39"/>
  <c r="CL68" i="39"/>
  <c r="CK68" i="39"/>
  <c r="CJ68" i="39"/>
  <c r="CI68" i="39"/>
  <c r="CH68" i="39"/>
  <c r="CG68" i="39"/>
  <c r="CF68" i="39"/>
  <c r="CE68" i="39"/>
  <c r="CD68" i="39"/>
  <c r="CC68" i="39"/>
  <c r="CB68" i="39"/>
  <c r="CA68" i="39"/>
  <c r="BZ68" i="39"/>
  <c r="BY68" i="39"/>
  <c r="BX68" i="39"/>
  <c r="BW68" i="39"/>
  <c r="BV68" i="39"/>
  <c r="BU68" i="39"/>
  <c r="BT68" i="39"/>
  <c r="BS68" i="39"/>
  <c r="BR68" i="39"/>
  <c r="BQ68" i="39"/>
  <c r="BP68" i="39"/>
  <c r="BO68" i="39"/>
  <c r="BN68" i="39"/>
  <c r="BM68" i="39"/>
  <c r="BL68" i="39"/>
  <c r="BK68" i="39"/>
  <c r="BJ68" i="39"/>
  <c r="BI68" i="39"/>
  <c r="BH68" i="39"/>
  <c r="BG68" i="39"/>
  <c r="BF68" i="39"/>
  <c r="BE68" i="39"/>
  <c r="BD68" i="39"/>
  <c r="BC68" i="39"/>
  <c r="BB68" i="39"/>
  <c r="BA68" i="39"/>
  <c r="AZ68" i="39"/>
  <c r="AY68" i="39"/>
  <c r="AX68" i="39"/>
  <c r="AW68" i="39"/>
  <c r="AV68" i="39"/>
  <c r="AU68" i="39"/>
  <c r="AT68" i="39"/>
  <c r="AS68" i="39"/>
  <c r="AR68" i="39"/>
  <c r="AQ68" i="39"/>
  <c r="AP68" i="39"/>
  <c r="AO68" i="39"/>
  <c r="AN68" i="39"/>
  <c r="AM68" i="39"/>
  <c r="AL68" i="39"/>
  <c r="AK68" i="39"/>
  <c r="AJ68" i="39"/>
  <c r="AI68" i="39"/>
  <c r="AH68" i="39"/>
  <c r="AG68" i="39"/>
  <c r="AF68" i="39"/>
  <c r="AE68" i="39"/>
  <c r="AD68" i="39"/>
  <c r="AC68" i="39"/>
  <c r="AB68" i="39"/>
  <c r="AA68" i="39"/>
  <c r="Z68" i="39"/>
  <c r="Y68" i="39"/>
  <c r="X68" i="39"/>
  <c r="W68" i="39"/>
  <c r="V68" i="39"/>
  <c r="U68" i="39"/>
  <c r="T68" i="39"/>
  <c r="S68" i="39"/>
  <c r="R68" i="39"/>
  <c r="Q68" i="39"/>
  <c r="P68" i="39"/>
  <c r="O68" i="39"/>
  <c r="N68" i="39"/>
  <c r="M68" i="39"/>
  <c r="L68" i="39"/>
  <c r="K68" i="39"/>
  <c r="J68" i="39"/>
  <c r="I68" i="39"/>
  <c r="H68" i="39"/>
  <c r="G68" i="39"/>
  <c r="F68" i="39"/>
  <c r="E68" i="39"/>
  <c r="CX67" i="39"/>
  <c r="CW67" i="39"/>
  <c r="CV67" i="39"/>
  <c r="CU67" i="39"/>
  <c r="CT67" i="39"/>
  <c r="CS67" i="39"/>
  <c r="CR67" i="39"/>
  <c r="CQ67" i="39"/>
  <c r="CP67" i="39"/>
  <c r="CO67" i="39"/>
  <c r="CN67" i="39"/>
  <c r="CM67" i="39"/>
  <c r="CL67" i="39"/>
  <c r="CK67" i="39"/>
  <c r="CJ67" i="39"/>
  <c r="CI67" i="39"/>
  <c r="CH67" i="39"/>
  <c r="CG67" i="39"/>
  <c r="CF67" i="39"/>
  <c r="CE67" i="39"/>
  <c r="CD67" i="39"/>
  <c r="CC67" i="39"/>
  <c r="CB67" i="39"/>
  <c r="CA67" i="39"/>
  <c r="BZ67" i="39"/>
  <c r="BY67" i="39"/>
  <c r="BX67" i="39"/>
  <c r="BW67" i="39"/>
  <c r="BV67" i="39"/>
  <c r="BU67" i="39"/>
  <c r="BT67" i="39"/>
  <c r="BS67" i="39"/>
  <c r="BR67" i="39"/>
  <c r="BQ67" i="39"/>
  <c r="BP67" i="39"/>
  <c r="BO67" i="39"/>
  <c r="BN67" i="39"/>
  <c r="BM67" i="39"/>
  <c r="BL67" i="39"/>
  <c r="BK67" i="39"/>
  <c r="BJ67" i="39"/>
  <c r="BI67" i="39"/>
  <c r="BH67" i="39"/>
  <c r="BG67" i="39"/>
  <c r="BF67" i="39"/>
  <c r="BE67" i="39"/>
  <c r="BD67" i="39"/>
  <c r="BC67" i="39"/>
  <c r="BB67" i="39"/>
  <c r="BA67" i="39"/>
  <c r="AZ67" i="39"/>
  <c r="AY67" i="39"/>
  <c r="AX67" i="39"/>
  <c r="AW67" i="39"/>
  <c r="AV67" i="39"/>
  <c r="AU67" i="39"/>
  <c r="AT67" i="39"/>
  <c r="AS67" i="39"/>
  <c r="AR67" i="39"/>
  <c r="AQ67" i="39"/>
  <c r="AP67" i="39"/>
  <c r="AO67" i="39"/>
  <c r="AN67" i="39"/>
  <c r="AM67" i="39"/>
  <c r="AL67" i="39"/>
  <c r="AK67" i="39"/>
  <c r="AJ67" i="39"/>
  <c r="AI67" i="39"/>
  <c r="AH67" i="39"/>
  <c r="AG67" i="39"/>
  <c r="AF67" i="39"/>
  <c r="AE67" i="39"/>
  <c r="AD67" i="39"/>
  <c r="AC67" i="39"/>
  <c r="AB67" i="39"/>
  <c r="AA67" i="39"/>
  <c r="Z67" i="39"/>
  <c r="Y67" i="39"/>
  <c r="X67" i="39"/>
  <c r="W67" i="39"/>
  <c r="V67" i="39"/>
  <c r="U67" i="39"/>
  <c r="T67" i="39"/>
  <c r="S67" i="39"/>
  <c r="R67" i="39"/>
  <c r="Q67" i="39"/>
  <c r="P67" i="39"/>
  <c r="O67" i="39"/>
  <c r="N67" i="39"/>
  <c r="M67" i="39"/>
  <c r="L67" i="39"/>
  <c r="K67" i="39"/>
  <c r="J67" i="39"/>
  <c r="I67" i="39"/>
  <c r="H67" i="39"/>
  <c r="G67" i="39"/>
  <c r="F67" i="39"/>
  <c r="E67" i="39"/>
  <c r="CX66" i="39"/>
  <c r="CW66" i="39"/>
  <c r="CV66" i="39"/>
  <c r="CU66" i="39"/>
  <c r="CT66" i="39"/>
  <c r="CS66" i="39"/>
  <c r="CR66" i="39"/>
  <c r="CQ66" i="39"/>
  <c r="CP66" i="39"/>
  <c r="CO66" i="39"/>
  <c r="CN66" i="39"/>
  <c r="CM66" i="39"/>
  <c r="CL66" i="39"/>
  <c r="CK66" i="39"/>
  <c r="CJ66" i="39"/>
  <c r="CI66" i="39"/>
  <c r="CH66" i="39"/>
  <c r="CG66" i="39"/>
  <c r="CF66" i="39"/>
  <c r="CE66" i="39"/>
  <c r="CD66" i="39"/>
  <c r="CC66" i="39"/>
  <c r="CB66" i="39"/>
  <c r="CA66" i="39"/>
  <c r="BZ66" i="39"/>
  <c r="BY66" i="39"/>
  <c r="BX66" i="39"/>
  <c r="BW66" i="39"/>
  <c r="BV66" i="39"/>
  <c r="BU66" i="39"/>
  <c r="BT66" i="39"/>
  <c r="BS66" i="39"/>
  <c r="BR66" i="39"/>
  <c r="BQ66" i="39"/>
  <c r="BP66" i="39"/>
  <c r="BO66" i="39"/>
  <c r="BN66" i="39"/>
  <c r="BM66" i="39"/>
  <c r="BL66" i="39"/>
  <c r="BK66" i="39"/>
  <c r="BJ66" i="39"/>
  <c r="BI66" i="39"/>
  <c r="BH66" i="39"/>
  <c r="BG66" i="39"/>
  <c r="BF66" i="39"/>
  <c r="BE66" i="39"/>
  <c r="BD66" i="39"/>
  <c r="BC66" i="39"/>
  <c r="BB66" i="39"/>
  <c r="BA66" i="39"/>
  <c r="AZ66" i="39"/>
  <c r="AY66" i="39"/>
  <c r="AX66" i="39"/>
  <c r="AW66" i="39"/>
  <c r="AV66" i="39"/>
  <c r="AU66" i="39"/>
  <c r="AT66" i="39"/>
  <c r="AS66" i="39"/>
  <c r="AR66" i="39"/>
  <c r="AQ66" i="39"/>
  <c r="AP66" i="39"/>
  <c r="AO66" i="39"/>
  <c r="AN66" i="39"/>
  <c r="AM66" i="39"/>
  <c r="AL66" i="39"/>
  <c r="AK66" i="39"/>
  <c r="AJ66" i="39"/>
  <c r="AI66" i="39"/>
  <c r="AH66" i="39"/>
  <c r="AG66" i="39"/>
  <c r="AF66" i="39"/>
  <c r="AE66" i="39"/>
  <c r="AD66" i="39"/>
  <c r="AC66" i="39"/>
  <c r="AB66" i="39"/>
  <c r="AA66" i="39"/>
  <c r="Z66" i="39"/>
  <c r="Y66" i="39"/>
  <c r="X66" i="39"/>
  <c r="W66" i="39"/>
  <c r="V66" i="39"/>
  <c r="U66" i="39"/>
  <c r="T66" i="39"/>
  <c r="S66" i="39"/>
  <c r="R66" i="39"/>
  <c r="Q66" i="39"/>
  <c r="P66" i="39"/>
  <c r="O66" i="39"/>
  <c r="N66" i="39"/>
  <c r="M66" i="39"/>
  <c r="L66" i="39"/>
  <c r="K66" i="39"/>
  <c r="J66" i="39"/>
  <c r="I66" i="39"/>
  <c r="H66" i="39"/>
  <c r="G66" i="39"/>
  <c r="F66" i="39"/>
  <c r="E66" i="39"/>
  <c r="CX65" i="39"/>
  <c r="CW65" i="39"/>
  <c r="CV65" i="39"/>
  <c r="CU65" i="39"/>
  <c r="CT65" i="39"/>
  <c r="CS65" i="39"/>
  <c r="CR65" i="39"/>
  <c r="CQ65" i="39"/>
  <c r="CP65" i="39"/>
  <c r="CO65" i="39"/>
  <c r="CN65" i="39"/>
  <c r="CM65" i="39"/>
  <c r="CL65" i="39"/>
  <c r="CK65" i="39"/>
  <c r="CJ65" i="39"/>
  <c r="CI65" i="39"/>
  <c r="CH65" i="39"/>
  <c r="CG65" i="39"/>
  <c r="CF65" i="39"/>
  <c r="CE65" i="39"/>
  <c r="CD65" i="39"/>
  <c r="CC65" i="39"/>
  <c r="CB65" i="39"/>
  <c r="CA65" i="39"/>
  <c r="BZ65" i="39"/>
  <c r="BY65" i="39"/>
  <c r="BX65" i="39"/>
  <c r="BW65" i="39"/>
  <c r="BV65" i="39"/>
  <c r="BU65" i="39"/>
  <c r="BT65" i="39"/>
  <c r="BS65" i="39"/>
  <c r="BR65" i="39"/>
  <c r="BQ65" i="39"/>
  <c r="BP65" i="39"/>
  <c r="BO65" i="39"/>
  <c r="BN65" i="39"/>
  <c r="BM65" i="39"/>
  <c r="BL65" i="39"/>
  <c r="BK65" i="39"/>
  <c r="BJ65" i="39"/>
  <c r="BI65" i="39"/>
  <c r="BH65" i="39"/>
  <c r="BG65" i="39"/>
  <c r="BF65" i="39"/>
  <c r="BE65" i="39"/>
  <c r="BD65" i="39"/>
  <c r="BC65" i="39"/>
  <c r="BB65" i="39"/>
  <c r="BA65" i="39"/>
  <c r="AZ65" i="39"/>
  <c r="AY65" i="39"/>
  <c r="AX65" i="39"/>
  <c r="AW65" i="39"/>
  <c r="AV65" i="39"/>
  <c r="AU65" i="39"/>
  <c r="AT65" i="39"/>
  <c r="AS65" i="39"/>
  <c r="AR65" i="39"/>
  <c r="AQ65" i="39"/>
  <c r="AP65" i="39"/>
  <c r="AO65" i="39"/>
  <c r="AN65" i="39"/>
  <c r="AM65" i="39"/>
  <c r="AL65" i="39"/>
  <c r="AK65" i="39"/>
  <c r="AJ65" i="39"/>
  <c r="AI65" i="39"/>
  <c r="AH65" i="39"/>
  <c r="AG65" i="39"/>
  <c r="AF65" i="39"/>
  <c r="AE65" i="39"/>
  <c r="AD65" i="39"/>
  <c r="AC65" i="39"/>
  <c r="AB65" i="39"/>
  <c r="AA65" i="39"/>
  <c r="Z65" i="39"/>
  <c r="Y65" i="39"/>
  <c r="X65" i="39"/>
  <c r="W65" i="39"/>
  <c r="V65" i="39"/>
  <c r="U65" i="39"/>
  <c r="T65" i="39"/>
  <c r="S65" i="39"/>
  <c r="R65" i="39"/>
  <c r="Q65" i="39"/>
  <c r="P65" i="39"/>
  <c r="O65" i="39"/>
  <c r="N65" i="39"/>
  <c r="M65" i="39"/>
  <c r="L65" i="39"/>
  <c r="K65" i="39"/>
  <c r="J65" i="39"/>
  <c r="I65" i="39"/>
  <c r="H65" i="39"/>
  <c r="G65" i="39"/>
  <c r="F65" i="39"/>
  <c r="E65" i="39"/>
  <c r="CX64" i="39"/>
  <c r="CW64" i="39"/>
  <c r="CV64" i="39"/>
  <c r="CU64" i="39"/>
  <c r="CT64" i="39"/>
  <c r="CS64" i="39"/>
  <c r="CR64" i="39"/>
  <c r="CQ64" i="39"/>
  <c r="CP64" i="39"/>
  <c r="CO64" i="39"/>
  <c r="CN64" i="39"/>
  <c r="CM64" i="39"/>
  <c r="CL64" i="39"/>
  <c r="CK64" i="39"/>
  <c r="CJ64" i="39"/>
  <c r="CI64" i="39"/>
  <c r="CH64" i="39"/>
  <c r="CG64" i="39"/>
  <c r="CF64" i="39"/>
  <c r="CE64" i="39"/>
  <c r="CD64" i="39"/>
  <c r="CC64" i="39"/>
  <c r="CB64" i="39"/>
  <c r="CA64" i="39"/>
  <c r="BZ64" i="39"/>
  <c r="BY64" i="39"/>
  <c r="BX64" i="39"/>
  <c r="BW64" i="39"/>
  <c r="BV64" i="39"/>
  <c r="BU64" i="39"/>
  <c r="BT64" i="39"/>
  <c r="BS64" i="39"/>
  <c r="BR64" i="39"/>
  <c r="BQ64" i="39"/>
  <c r="BP64" i="39"/>
  <c r="BO64" i="39"/>
  <c r="BN64" i="39"/>
  <c r="BM64" i="39"/>
  <c r="BL64" i="39"/>
  <c r="BK64" i="39"/>
  <c r="BJ64" i="39"/>
  <c r="BI64" i="39"/>
  <c r="BH64" i="39"/>
  <c r="BG64" i="39"/>
  <c r="BF64" i="39"/>
  <c r="BE64" i="39"/>
  <c r="BD64" i="39"/>
  <c r="BC64" i="39"/>
  <c r="BB64" i="39"/>
  <c r="BA64" i="39"/>
  <c r="AZ64" i="39"/>
  <c r="AY64" i="39"/>
  <c r="AX64" i="39"/>
  <c r="AW64" i="39"/>
  <c r="AV64" i="39"/>
  <c r="AU64" i="39"/>
  <c r="AT64" i="39"/>
  <c r="AS64" i="39"/>
  <c r="AR64" i="39"/>
  <c r="AQ64" i="39"/>
  <c r="AP64" i="39"/>
  <c r="AO64" i="39"/>
  <c r="AN64" i="39"/>
  <c r="AM64" i="39"/>
  <c r="AL64" i="39"/>
  <c r="AK64" i="39"/>
  <c r="AJ64" i="39"/>
  <c r="AI64" i="39"/>
  <c r="AH64" i="39"/>
  <c r="AG64" i="39"/>
  <c r="AF64" i="39"/>
  <c r="AE64" i="39"/>
  <c r="AD64" i="39"/>
  <c r="AC64" i="39"/>
  <c r="AB64" i="39"/>
  <c r="AA64" i="39"/>
  <c r="Z64" i="39"/>
  <c r="Y64" i="39"/>
  <c r="X64" i="39"/>
  <c r="W64" i="39"/>
  <c r="V64" i="39"/>
  <c r="U64" i="39"/>
  <c r="T64" i="39"/>
  <c r="S64" i="39"/>
  <c r="R64" i="39"/>
  <c r="Q64" i="39"/>
  <c r="P64" i="39"/>
  <c r="O64" i="39"/>
  <c r="N64" i="39"/>
  <c r="M64" i="39"/>
  <c r="L64" i="39"/>
  <c r="K64" i="39"/>
  <c r="J64" i="39"/>
  <c r="I64" i="39"/>
  <c r="H64" i="39"/>
  <c r="G64" i="39"/>
  <c r="F64" i="39"/>
  <c r="E64" i="39"/>
  <c r="CX63" i="39"/>
  <c r="CW63" i="39"/>
  <c r="CV63" i="39"/>
  <c r="CU63" i="39"/>
  <c r="CT63" i="39"/>
  <c r="CS63" i="39"/>
  <c r="CR63" i="39"/>
  <c r="CQ63" i="39"/>
  <c r="CP63" i="39"/>
  <c r="CO63" i="39"/>
  <c r="CN63" i="39"/>
  <c r="CM63" i="39"/>
  <c r="CL63" i="39"/>
  <c r="CK63" i="39"/>
  <c r="CJ63" i="39"/>
  <c r="CI63" i="39"/>
  <c r="CH63" i="39"/>
  <c r="CG63" i="39"/>
  <c r="CF63" i="39"/>
  <c r="CE63" i="39"/>
  <c r="CD63" i="39"/>
  <c r="CC63" i="39"/>
  <c r="CB63" i="39"/>
  <c r="CA63" i="39"/>
  <c r="BZ63" i="39"/>
  <c r="BY63" i="39"/>
  <c r="BX63" i="39"/>
  <c r="BW63" i="39"/>
  <c r="BV63" i="39"/>
  <c r="BU63" i="39"/>
  <c r="BT63" i="39"/>
  <c r="BS63" i="39"/>
  <c r="BR63" i="39"/>
  <c r="BQ63" i="39"/>
  <c r="BP63" i="39"/>
  <c r="BO63" i="39"/>
  <c r="BN63" i="39"/>
  <c r="BM63" i="39"/>
  <c r="BL63" i="39"/>
  <c r="BK63" i="39"/>
  <c r="BJ63" i="39"/>
  <c r="BI63" i="39"/>
  <c r="BH63" i="39"/>
  <c r="BG63" i="39"/>
  <c r="BF63" i="39"/>
  <c r="BE63" i="39"/>
  <c r="BD63" i="39"/>
  <c r="BC63" i="39"/>
  <c r="BB63" i="39"/>
  <c r="BA63" i="39"/>
  <c r="AZ63" i="39"/>
  <c r="AY63" i="39"/>
  <c r="AX63" i="39"/>
  <c r="AW63" i="39"/>
  <c r="AV63" i="39"/>
  <c r="AU63" i="39"/>
  <c r="AT63" i="39"/>
  <c r="AS63" i="39"/>
  <c r="AR63" i="39"/>
  <c r="AQ63" i="39"/>
  <c r="AP63" i="39"/>
  <c r="AO63" i="39"/>
  <c r="AN63" i="39"/>
  <c r="AM63" i="39"/>
  <c r="AL63" i="39"/>
  <c r="AK63" i="39"/>
  <c r="AJ63" i="39"/>
  <c r="AI63" i="39"/>
  <c r="AH63" i="39"/>
  <c r="AG63" i="39"/>
  <c r="AF63" i="39"/>
  <c r="AE63" i="39"/>
  <c r="AD63" i="39"/>
  <c r="AC63" i="39"/>
  <c r="AB63" i="39"/>
  <c r="AA63" i="39"/>
  <c r="Z63" i="39"/>
  <c r="Y63" i="39"/>
  <c r="X63" i="39"/>
  <c r="W63" i="39"/>
  <c r="V63" i="39"/>
  <c r="U63" i="39"/>
  <c r="T63" i="39"/>
  <c r="S63" i="39"/>
  <c r="R63" i="39"/>
  <c r="Q63" i="39"/>
  <c r="P63" i="39"/>
  <c r="O63" i="39"/>
  <c r="N63" i="39"/>
  <c r="M63" i="39"/>
  <c r="L63" i="39"/>
  <c r="K63" i="39"/>
  <c r="J63" i="39"/>
  <c r="I63" i="39"/>
  <c r="H63" i="39"/>
  <c r="G63" i="39"/>
  <c r="F63" i="39"/>
  <c r="E63" i="39"/>
  <c r="CX62" i="39"/>
  <c r="CW62" i="39"/>
  <c r="CV62" i="39"/>
  <c r="CU62" i="39"/>
  <c r="CT62" i="39"/>
  <c r="CS62" i="39"/>
  <c r="CR62" i="39"/>
  <c r="CQ62" i="39"/>
  <c r="CP62" i="39"/>
  <c r="CO62" i="39"/>
  <c r="CN62" i="39"/>
  <c r="CM62" i="39"/>
  <c r="CL62" i="39"/>
  <c r="CK62" i="39"/>
  <c r="CJ62" i="39"/>
  <c r="CI62" i="39"/>
  <c r="CH62" i="39"/>
  <c r="CG62" i="39"/>
  <c r="CF62" i="39"/>
  <c r="CE62" i="39"/>
  <c r="CD62" i="39"/>
  <c r="CC62" i="39"/>
  <c r="CB62" i="39"/>
  <c r="CA62" i="39"/>
  <c r="BZ62" i="39"/>
  <c r="BY62" i="39"/>
  <c r="BX62" i="39"/>
  <c r="BW62" i="39"/>
  <c r="BV62" i="39"/>
  <c r="BU62" i="39"/>
  <c r="BT62" i="39"/>
  <c r="BS62" i="39"/>
  <c r="BR62" i="39"/>
  <c r="BQ62" i="39"/>
  <c r="BP62" i="39"/>
  <c r="BO62" i="39"/>
  <c r="BN62" i="39"/>
  <c r="BM62" i="39"/>
  <c r="BL62" i="39"/>
  <c r="BK62" i="39"/>
  <c r="BJ62" i="39"/>
  <c r="BI62" i="39"/>
  <c r="BH62" i="39"/>
  <c r="BG62" i="39"/>
  <c r="BF62" i="39"/>
  <c r="BE62" i="39"/>
  <c r="BD62" i="39"/>
  <c r="BC62" i="39"/>
  <c r="BB62" i="39"/>
  <c r="BA62" i="39"/>
  <c r="AZ62" i="39"/>
  <c r="AY62" i="39"/>
  <c r="AX62" i="39"/>
  <c r="AW62" i="39"/>
  <c r="AV62" i="39"/>
  <c r="AU62" i="39"/>
  <c r="AT62" i="39"/>
  <c r="AS62" i="39"/>
  <c r="AR62" i="39"/>
  <c r="AQ62" i="39"/>
  <c r="AP62" i="39"/>
  <c r="AO62" i="39"/>
  <c r="AN62" i="39"/>
  <c r="AM62" i="39"/>
  <c r="AL62" i="39"/>
  <c r="AK62" i="39"/>
  <c r="AJ62" i="39"/>
  <c r="AI62" i="39"/>
  <c r="AH62" i="39"/>
  <c r="AG62" i="39"/>
  <c r="AF62" i="39"/>
  <c r="AE62" i="39"/>
  <c r="AD62" i="39"/>
  <c r="AC62" i="39"/>
  <c r="AB62" i="39"/>
  <c r="AA62" i="39"/>
  <c r="Z62" i="39"/>
  <c r="Y62" i="39"/>
  <c r="X62" i="39"/>
  <c r="W62" i="39"/>
  <c r="V62" i="39"/>
  <c r="U62" i="39"/>
  <c r="T62" i="39"/>
  <c r="S62" i="39"/>
  <c r="R62" i="39"/>
  <c r="Q62" i="39"/>
  <c r="P62" i="39"/>
  <c r="O62" i="39"/>
  <c r="N62" i="39"/>
  <c r="M62" i="39"/>
  <c r="L62" i="39"/>
  <c r="K62" i="39"/>
  <c r="J62" i="39"/>
  <c r="I62" i="39"/>
  <c r="H62" i="39"/>
  <c r="G62" i="39"/>
  <c r="F62" i="39"/>
  <c r="E62" i="39"/>
  <c r="CX61" i="39"/>
  <c r="CW61" i="39"/>
  <c r="CV61" i="39"/>
  <c r="CU61" i="39"/>
  <c r="CT61" i="39"/>
  <c r="CS61" i="39"/>
  <c r="CR61" i="39"/>
  <c r="CQ61" i="39"/>
  <c r="CP61" i="39"/>
  <c r="CO61" i="39"/>
  <c r="CN61" i="39"/>
  <c r="CM61" i="39"/>
  <c r="CL61" i="39"/>
  <c r="CK61" i="39"/>
  <c r="CJ61" i="39"/>
  <c r="CI61" i="39"/>
  <c r="CH61" i="39"/>
  <c r="CG61" i="39"/>
  <c r="CF61" i="39"/>
  <c r="CE61" i="39"/>
  <c r="CD61" i="39"/>
  <c r="CC61" i="39"/>
  <c r="CB61" i="39"/>
  <c r="CA61" i="39"/>
  <c r="BZ61" i="39"/>
  <c r="BY61" i="39"/>
  <c r="BX61" i="39"/>
  <c r="BW61" i="39"/>
  <c r="BV61" i="39"/>
  <c r="BU61" i="39"/>
  <c r="BT61" i="39"/>
  <c r="BS61" i="39"/>
  <c r="BR61" i="39"/>
  <c r="BQ61" i="39"/>
  <c r="BP61" i="39"/>
  <c r="BO61" i="39"/>
  <c r="BN61" i="39"/>
  <c r="BM61" i="39"/>
  <c r="BL61" i="39"/>
  <c r="BK61" i="39"/>
  <c r="BJ61" i="39"/>
  <c r="BI61" i="39"/>
  <c r="BH61" i="39"/>
  <c r="BG61" i="39"/>
  <c r="BF61" i="39"/>
  <c r="BE61" i="39"/>
  <c r="BD61" i="39"/>
  <c r="BC61" i="39"/>
  <c r="BB61" i="39"/>
  <c r="BA61" i="39"/>
  <c r="AZ61" i="39"/>
  <c r="AY61" i="39"/>
  <c r="AX61" i="39"/>
  <c r="AW61" i="39"/>
  <c r="AV61" i="39"/>
  <c r="AU61" i="39"/>
  <c r="AT61" i="39"/>
  <c r="AS61" i="39"/>
  <c r="AR61" i="39"/>
  <c r="AQ61" i="39"/>
  <c r="AP61" i="39"/>
  <c r="AO61" i="39"/>
  <c r="AN61" i="39"/>
  <c r="AM61" i="39"/>
  <c r="AL61" i="39"/>
  <c r="AK61" i="39"/>
  <c r="AJ61" i="39"/>
  <c r="AI61" i="39"/>
  <c r="AH61" i="39"/>
  <c r="AG61" i="39"/>
  <c r="AF61" i="39"/>
  <c r="AE61" i="39"/>
  <c r="AD61" i="39"/>
  <c r="AC61" i="39"/>
  <c r="AB61" i="39"/>
  <c r="AA61" i="39"/>
  <c r="Z61" i="39"/>
  <c r="Y61" i="39"/>
  <c r="X61" i="39"/>
  <c r="W61" i="39"/>
  <c r="V61" i="39"/>
  <c r="U61" i="39"/>
  <c r="T61" i="39"/>
  <c r="S61" i="39"/>
  <c r="R61" i="39"/>
  <c r="Q61" i="39"/>
  <c r="P61" i="39"/>
  <c r="O61" i="39"/>
  <c r="N61" i="39"/>
  <c r="M61" i="39"/>
  <c r="L61" i="39"/>
  <c r="K61" i="39"/>
  <c r="J61" i="39"/>
  <c r="I61" i="39"/>
  <c r="H61" i="39"/>
  <c r="G61" i="39"/>
  <c r="F61" i="39"/>
  <c r="E61" i="39"/>
  <c r="CX60" i="39"/>
  <c r="CW60" i="39"/>
  <c r="CV60" i="39"/>
  <c r="CU60" i="39"/>
  <c r="CT60" i="39"/>
  <c r="CS60" i="39"/>
  <c r="CR60" i="39"/>
  <c r="CQ60" i="39"/>
  <c r="CP60" i="39"/>
  <c r="CO60" i="39"/>
  <c r="CN60" i="39"/>
  <c r="CM60" i="39"/>
  <c r="CL60" i="39"/>
  <c r="CK60" i="39"/>
  <c r="CJ60" i="39"/>
  <c r="CI60" i="39"/>
  <c r="CH60" i="39"/>
  <c r="CG60" i="39"/>
  <c r="CF60" i="39"/>
  <c r="CE60" i="39"/>
  <c r="CD60" i="39"/>
  <c r="CC60" i="39"/>
  <c r="CB60" i="39"/>
  <c r="CA60" i="39"/>
  <c r="BZ60" i="39"/>
  <c r="BY60" i="39"/>
  <c r="BX60" i="39"/>
  <c r="BW60" i="39"/>
  <c r="BV60" i="39"/>
  <c r="BU60" i="39"/>
  <c r="BT60" i="39"/>
  <c r="BS60" i="39"/>
  <c r="BR60" i="39"/>
  <c r="BQ60" i="39"/>
  <c r="BP60" i="39"/>
  <c r="BO60" i="39"/>
  <c r="BN60" i="39"/>
  <c r="BM60" i="39"/>
  <c r="BL60" i="39"/>
  <c r="BK60" i="39"/>
  <c r="BJ60" i="39"/>
  <c r="BI60" i="39"/>
  <c r="BH60" i="39"/>
  <c r="BG60" i="39"/>
  <c r="BF60" i="39"/>
  <c r="BE60" i="39"/>
  <c r="BD60" i="39"/>
  <c r="BC60" i="39"/>
  <c r="BB60" i="39"/>
  <c r="BA60" i="39"/>
  <c r="AZ60" i="39"/>
  <c r="AY60" i="39"/>
  <c r="AX60" i="39"/>
  <c r="AW60" i="39"/>
  <c r="AV60" i="39"/>
  <c r="AU60" i="39"/>
  <c r="AT60" i="39"/>
  <c r="AS60" i="39"/>
  <c r="AR60" i="39"/>
  <c r="AQ60" i="39"/>
  <c r="AP60" i="39"/>
  <c r="AO60" i="39"/>
  <c r="AN60" i="39"/>
  <c r="AM60" i="39"/>
  <c r="AL60" i="39"/>
  <c r="AK60" i="39"/>
  <c r="AJ60" i="39"/>
  <c r="AI60" i="39"/>
  <c r="AH60" i="39"/>
  <c r="AG60" i="39"/>
  <c r="AF60" i="39"/>
  <c r="AE60" i="39"/>
  <c r="AD60" i="39"/>
  <c r="AC60" i="39"/>
  <c r="AB60" i="39"/>
  <c r="AA60" i="39"/>
  <c r="Z60" i="39"/>
  <c r="Y60" i="39"/>
  <c r="X60" i="39"/>
  <c r="W60" i="39"/>
  <c r="V60" i="39"/>
  <c r="U60" i="39"/>
  <c r="T60" i="39"/>
  <c r="S60" i="39"/>
  <c r="R60" i="39"/>
  <c r="Q60" i="39"/>
  <c r="P60" i="39"/>
  <c r="O60" i="39"/>
  <c r="N60" i="39"/>
  <c r="M60" i="39"/>
  <c r="L60" i="39"/>
  <c r="K60" i="39"/>
  <c r="J60" i="39"/>
  <c r="I60" i="39"/>
  <c r="H60" i="39"/>
  <c r="G60" i="39"/>
  <c r="F60" i="39"/>
  <c r="E60" i="39"/>
  <c r="CX59" i="39"/>
  <c r="CW59" i="39"/>
  <c r="CV59" i="39"/>
  <c r="CU59" i="39"/>
  <c r="CT59" i="39"/>
  <c r="CS59" i="39"/>
  <c r="CR59" i="39"/>
  <c r="CQ59" i="39"/>
  <c r="CP59" i="39"/>
  <c r="CO59" i="39"/>
  <c r="CN59" i="39"/>
  <c r="CM59" i="39"/>
  <c r="CL59" i="39"/>
  <c r="CK59" i="39"/>
  <c r="CJ59" i="39"/>
  <c r="CI59" i="39"/>
  <c r="CH59" i="39"/>
  <c r="CG59" i="39"/>
  <c r="CF59" i="39"/>
  <c r="CE59" i="39"/>
  <c r="CD59" i="39"/>
  <c r="CC59" i="39"/>
  <c r="CB59" i="39"/>
  <c r="CA59" i="39"/>
  <c r="BZ59" i="39"/>
  <c r="BY59" i="39"/>
  <c r="BX59" i="39"/>
  <c r="BW59" i="39"/>
  <c r="BV59" i="39"/>
  <c r="BU59" i="39"/>
  <c r="BT59" i="39"/>
  <c r="BS59" i="39"/>
  <c r="BR59" i="39"/>
  <c r="BQ59" i="39"/>
  <c r="BP59" i="39"/>
  <c r="BO59" i="39"/>
  <c r="BN59" i="39"/>
  <c r="BM59" i="39"/>
  <c r="BL59" i="39"/>
  <c r="BK59" i="39"/>
  <c r="BJ59" i="39"/>
  <c r="BI59" i="39"/>
  <c r="BH59" i="39"/>
  <c r="BG59" i="39"/>
  <c r="BF59" i="39"/>
  <c r="BE59" i="39"/>
  <c r="BD59" i="39"/>
  <c r="BC59" i="39"/>
  <c r="BB59" i="39"/>
  <c r="BA59" i="39"/>
  <c r="AZ59" i="39"/>
  <c r="AY59" i="39"/>
  <c r="AX59" i="39"/>
  <c r="AW59" i="39"/>
  <c r="AV59" i="39"/>
  <c r="AU59" i="39"/>
  <c r="AT59" i="39"/>
  <c r="AS59" i="39"/>
  <c r="AR59" i="39"/>
  <c r="AQ59" i="39"/>
  <c r="AP59" i="39"/>
  <c r="AO59" i="39"/>
  <c r="AN59" i="39"/>
  <c r="AM59" i="39"/>
  <c r="AL59" i="39"/>
  <c r="AK59" i="39"/>
  <c r="AJ59" i="39"/>
  <c r="AI59" i="39"/>
  <c r="AH59" i="39"/>
  <c r="AG59" i="39"/>
  <c r="AF59" i="39"/>
  <c r="AE59" i="39"/>
  <c r="AD59" i="39"/>
  <c r="AC59" i="39"/>
  <c r="AB59" i="39"/>
  <c r="AA59" i="39"/>
  <c r="Z59" i="39"/>
  <c r="Y59" i="39"/>
  <c r="X59" i="39"/>
  <c r="W59" i="39"/>
  <c r="V59" i="39"/>
  <c r="U59" i="39"/>
  <c r="T59" i="39"/>
  <c r="S59" i="39"/>
  <c r="R59" i="39"/>
  <c r="Q59" i="39"/>
  <c r="P59" i="39"/>
  <c r="O59" i="39"/>
  <c r="N59" i="39"/>
  <c r="M59" i="39"/>
  <c r="L59" i="39"/>
  <c r="K59" i="39"/>
  <c r="J59" i="39"/>
  <c r="I59" i="39"/>
  <c r="H59" i="39"/>
  <c r="G59" i="39"/>
  <c r="F59" i="39"/>
  <c r="E59" i="39"/>
  <c r="CX58" i="39"/>
  <c r="CW58" i="39"/>
  <c r="CV58" i="39"/>
  <c r="CU58" i="39"/>
  <c r="CT58" i="39"/>
  <c r="CS58" i="39"/>
  <c r="CR58" i="39"/>
  <c r="CQ58" i="39"/>
  <c r="CP58" i="39"/>
  <c r="CO58" i="39"/>
  <c r="CN58" i="39"/>
  <c r="CM58" i="39"/>
  <c r="CL58" i="39"/>
  <c r="CK58" i="39"/>
  <c r="CJ58" i="39"/>
  <c r="CI58" i="39"/>
  <c r="CH58" i="39"/>
  <c r="CG58" i="39"/>
  <c r="CF58" i="39"/>
  <c r="CE58" i="39"/>
  <c r="CD58" i="39"/>
  <c r="CC58" i="39"/>
  <c r="CB58" i="39"/>
  <c r="CA58" i="39"/>
  <c r="BZ58" i="39"/>
  <c r="BY58" i="39"/>
  <c r="BX58" i="39"/>
  <c r="BW58" i="39"/>
  <c r="BV58" i="39"/>
  <c r="BU58" i="39"/>
  <c r="BT58" i="39"/>
  <c r="BS58" i="39"/>
  <c r="BR58" i="39"/>
  <c r="BQ58" i="39"/>
  <c r="BP58" i="39"/>
  <c r="BO58" i="39"/>
  <c r="BN58" i="39"/>
  <c r="BM58" i="39"/>
  <c r="BL58" i="39"/>
  <c r="BK58" i="39"/>
  <c r="BJ58" i="39"/>
  <c r="BI58" i="39"/>
  <c r="BH58" i="39"/>
  <c r="BG58" i="39"/>
  <c r="BF58" i="39"/>
  <c r="BE58" i="39"/>
  <c r="BD58" i="39"/>
  <c r="BC58" i="39"/>
  <c r="BB58" i="39"/>
  <c r="BA58" i="39"/>
  <c r="AZ58" i="39"/>
  <c r="AY58" i="39"/>
  <c r="AX58" i="39"/>
  <c r="AW58" i="39"/>
  <c r="AV58" i="39"/>
  <c r="AU58" i="39"/>
  <c r="AT58" i="39"/>
  <c r="AS58" i="39"/>
  <c r="AR58" i="39"/>
  <c r="AQ58" i="39"/>
  <c r="AP58" i="39"/>
  <c r="AO58" i="39"/>
  <c r="AN58" i="39"/>
  <c r="AM58" i="39"/>
  <c r="AL58" i="39"/>
  <c r="AK58" i="39"/>
  <c r="AJ58" i="39"/>
  <c r="AI58" i="39"/>
  <c r="AH58" i="39"/>
  <c r="AG58" i="39"/>
  <c r="AF58" i="39"/>
  <c r="AE58" i="39"/>
  <c r="AD58" i="39"/>
  <c r="AC58" i="39"/>
  <c r="AB58" i="39"/>
  <c r="AA58" i="39"/>
  <c r="Z58" i="39"/>
  <c r="Y58" i="39"/>
  <c r="X58" i="39"/>
  <c r="W58" i="39"/>
  <c r="V58" i="39"/>
  <c r="U58" i="39"/>
  <c r="T58" i="39"/>
  <c r="S58" i="39"/>
  <c r="R58" i="39"/>
  <c r="Q58" i="39"/>
  <c r="P58" i="39"/>
  <c r="O58" i="39"/>
  <c r="N58" i="39"/>
  <c r="M58" i="39"/>
  <c r="L58" i="39"/>
  <c r="K58" i="39"/>
  <c r="J58" i="39"/>
  <c r="I58" i="39"/>
  <c r="H58" i="39"/>
  <c r="G58" i="39"/>
  <c r="F58" i="39"/>
  <c r="E58" i="39"/>
  <c r="CX57" i="39"/>
  <c r="CW57" i="39"/>
  <c r="CV57" i="39"/>
  <c r="CU57" i="39"/>
  <c r="CT57" i="39"/>
  <c r="CS57" i="39"/>
  <c r="CR57" i="39"/>
  <c r="CQ57" i="39"/>
  <c r="CP57" i="39"/>
  <c r="CO57" i="39"/>
  <c r="CN57" i="39"/>
  <c r="CM57" i="39"/>
  <c r="CL57" i="39"/>
  <c r="CK57" i="39"/>
  <c r="CJ57" i="39"/>
  <c r="CI57" i="39"/>
  <c r="CH57" i="39"/>
  <c r="CG57" i="39"/>
  <c r="CF57" i="39"/>
  <c r="CE57" i="39"/>
  <c r="CD57" i="39"/>
  <c r="CC57" i="39"/>
  <c r="CB57" i="39"/>
  <c r="CA57" i="39"/>
  <c r="BZ57" i="39"/>
  <c r="BY57" i="39"/>
  <c r="BX57" i="39"/>
  <c r="BW57" i="39"/>
  <c r="BV57" i="39"/>
  <c r="BU57" i="39"/>
  <c r="BT57" i="39"/>
  <c r="BS57" i="39"/>
  <c r="BR57" i="39"/>
  <c r="BQ57" i="39"/>
  <c r="BP57" i="39"/>
  <c r="BO57" i="39"/>
  <c r="BN57" i="39"/>
  <c r="BM57" i="39"/>
  <c r="BL57" i="39"/>
  <c r="BK57" i="39"/>
  <c r="BJ57" i="39"/>
  <c r="BI57" i="39"/>
  <c r="BH57" i="39"/>
  <c r="BG57" i="39"/>
  <c r="BF57" i="39"/>
  <c r="BE57" i="39"/>
  <c r="BD57" i="39"/>
  <c r="BC57" i="39"/>
  <c r="BB57" i="39"/>
  <c r="BA57" i="39"/>
  <c r="AZ57" i="39"/>
  <c r="AY57" i="39"/>
  <c r="AX57" i="39"/>
  <c r="AW57" i="39"/>
  <c r="AV57" i="39"/>
  <c r="AU57" i="39"/>
  <c r="AT57" i="39"/>
  <c r="AS57" i="39"/>
  <c r="AR57" i="39"/>
  <c r="AQ57" i="39"/>
  <c r="AP57" i="39"/>
  <c r="AO57" i="39"/>
  <c r="AN57" i="39"/>
  <c r="AM57" i="39"/>
  <c r="AL57" i="39"/>
  <c r="AK57" i="39"/>
  <c r="AJ57" i="39"/>
  <c r="AI57" i="39"/>
  <c r="AH57" i="39"/>
  <c r="AG57" i="39"/>
  <c r="AF57" i="39"/>
  <c r="AE57" i="39"/>
  <c r="AD57" i="39"/>
  <c r="AC57" i="39"/>
  <c r="AB57" i="39"/>
  <c r="AA57" i="39"/>
  <c r="Z57" i="39"/>
  <c r="Y57" i="39"/>
  <c r="X57" i="39"/>
  <c r="W57" i="39"/>
  <c r="V57" i="39"/>
  <c r="U57" i="39"/>
  <c r="T57" i="39"/>
  <c r="S57" i="39"/>
  <c r="R57" i="39"/>
  <c r="Q57" i="39"/>
  <c r="P57" i="39"/>
  <c r="O57" i="39"/>
  <c r="N57" i="39"/>
  <c r="M57" i="39"/>
  <c r="L57" i="39"/>
  <c r="K57" i="39"/>
  <c r="J57" i="39"/>
  <c r="I57" i="39"/>
  <c r="H57" i="39"/>
  <c r="G57" i="39"/>
  <c r="F57" i="39"/>
  <c r="E57" i="39"/>
  <c r="CX56" i="39"/>
  <c r="CW56" i="39"/>
  <c r="CV56" i="39"/>
  <c r="CU56" i="39"/>
  <c r="CT56" i="39"/>
  <c r="CS56" i="39"/>
  <c r="CR56" i="39"/>
  <c r="CQ56" i="39"/>
  <c r="CP56" i="39"/>
  <c r="CO56" i="39"/>
  <c r="CN56" i="39"/>
  <c r="CM56" i="39"/>
  <c r="CL56" i="39"/>
  <c r="CK56" i="39"/>
  <c r="CJ56" i="39"/>
  <c r="CI56" i="39"/>
  <c r="CH56" i="39"/>
  <c r="CG56" i="39"/>
  <c r="CF56" i="39"/>
  <c r="CE56" i="39"/>
  <c r="CD56" i="39"/>
  <c r="CC56" i="39"/>
  <c r="CB56" i="39"/>
  <c r="CA56" i="39"/>
  <c r="BZ56" i="39"/>
  <c r="BY56" i="39"/>
  <c r="BX56" i="39"/>
  <c r="BW56" i="39"/>
  <c r="BV56" i="39"/>
  <c r="BU56" i="39"/>
  <c r="BT56" i="39"/>
  <c r="BS56" i="39"/>
  <c r="BR56" i="39"/>
  <c r="BQ56" i="39"/>
  <c r="BP56" i="39"/>
  <c r="BO56" i="39"/>
  <c r="BN56" i="39"/>
  <c r="BM56" i="39"/>
  <c r="BL56" i="39"/>
  <c r="BK56" i="39"/>
  <c r="BJ56" i="39"/>
  <c r="BI56" i="39"/>
  <c r="BH56" i="39"/>
  <c r="BG56" i="39"/>
  <c r="BF56" i="39"/>
  <c r="BE56" i="39"/>
  <c r="BD56" i="39"/>
  <c r="BC56" i="39"/>
  <c r="BB56" i="39"/>
  <c r="BA56" i="39"/>
  <c r="AZ56" i="39"/>
  <c r="AY56" i="39"/>
  <c r="AX56" i="39"/>
  <c r="AW56" i="39"/>
  <c r="AV56" i="39"/>
  <c r="AU56" i="39"/>
  <c r="AT56" i="39"/>
  <c r="AS56" i="39"/>
  <c r="AR56" i="39"/>
  <c r="AQ56" i="39"/>
  <c r="AP56" i="39"/>
  <c r="AO56" i="39"/>
  <c r="AN56" i="39"/>
  <c r="AM56" i="39"/>
  <c r="AL56" i="39"/>
  <c r="AK56" i="39"/>
  <c r="AJ56" i="39"/>
  <c r="AI56" i="39"/>
  <c r="AH56" i="39"/>
  <c r="AG56" i="39"/>
  <c r="AF56" i="39"/>
  <c r="AE56" i="39"/>
  <c r="AD56" i="39"/>
  <c r="AC56" i="39"/>
  <c r="AB56" i="39"/>
  <c r="AA56" i="39"/>
  <c r="Z56" i="39"/>
  <c r="Y56" i="39"/>
  <c r="X56" i="39"/>
  <c r="W56" i="39"/>
  <c r="V56" i="39"/>
  <c r="U56" i="39"/>
  <c r="T56" i="39"/>
  <c r="S56" i="39"/>
  <c r="R56" i="39"/>
  <c r="Q56" i="39"/>
  <c r="P56" i="39"/>
  <c r="O56" i="39"/>
  <c r="N56" i="39"/>
  <c r="M56" i="39"/>
  <c r="L56" i="39"/>
  <c r="K56" i="39"/>
  <c r="J56" i="39"/>
  <c r="I56" i="39"/>
  <c r="H56" i="39"/>
  <c r="G56" i="39"/>
  <c r="F56" i="39"/>
  <c r="E56" i="39"/>
  <c r="CX55" i="39"/>
  <c r="CW55" i="39"/>
  <c r="CV55" i="39"/>
  <c r="CU55" i="39"/>
  <c r="CT55" i="39"/>
  <c r="CS55" i="39"/>
  <c r="CR55" i="39"/>
  <c r="CQ55" i="39"/>
  <c r="CP55" i="39"/>
  <c r="CO55" i="39"/>
  <c r="CN55" i="39"/>
  <c r="CM55" i="39"/>
  <c r="CL55" i="39"/>
  <c r="CK55" i="39"/>
  <c r="CJ55" i="39"/>
  <c r="CI55" i="39"/>
  <c r="CH55" i="39"/>
  <c r="CG55" i="39"/>
  <c r="CF55" i="39"/>
  <c r="CE55" i="39"/>
  <c r="CD55" i="39"/>
  <c r="CC55" i="39"/>
  <c r="CB55" i="39"/>
  <c r="CA55" i="39"/>
  <c r="BZ55" i="39"/>
  <c r="BY55" i="39"/>
  <c r="BX55" i="39"/>
  <c r="BW55" i="39"/>
  <c r="BV55" i="39"/>
  <c r="BU55" i="39"/>
  <c r="BT55" i="39"/>
  <c r="BS55" i="39"/>
  <c r="BR55" i="39"/>
  <c r="BQ55" i="39"/>
  <c r="BP55" i="39"/>
  <c r="BO55" i="39"/>
  <c r="BN55" i="39"/>
  <c r="BM55" i="39"/>
  <c r="BL55" i="39"/>
  <c r="BK55" i="39"/>
  <c r="BJ55" i="39"/>
  <c r="BI55" i="39"/>
  <c r="BH55" i="39"/>
  <c r="BG55" i="39"/>
  <c r="BF55" i="39"/>
  <c r="BE55" i="39"/>
  <c r="BD55" i="39"/>
  <c r="BC55" i="39"/>
  <c r="BB55" i="39"/>
  <c r="BA55" i="39"/>
  <c r="AZ55" i="39"/>
  <c r="AY55" i="39"/>
  <c r="AX55" i="39"/>
  <c r="AW55" i="39"/>
  <c r="AV55" i="39"/>
  <c r="AU55" i="39"/>
  <c r="AT55" i="39"/>
  <c r="AS55" i="39"/>
  <c r="AR55" i="39"/>
  <c r="AQ55" i="39"/>
  <c r="AP55" i="39"/>
  <c r="AO55" i="39"/>
  <c r="AN55" i="39"/>
  <c r="AM55" i="39"/>
  <c r="AL55" i="39"/>
  <c r="AK55" i="39"/>
  <c r="AJ55" i="39"/>
  <c r="AI55" i="39"/>
  <c r="AH55" i="39"/>
  <c r="AG55" i="39"/>
  <c r="AF55" i="39"/>
  <c r="AE55" i="39"/>
  <c r="AD55" i="39"/>
  <c r="AC55" i="39"/>
  <c r="AB55" i="39"/>
  <c r="AA55" i="39"/>
  <c r="Z55" i="39"/>
  <c r="Y55" i="39"/>
  <c r="X55" i="39"/>
  <c r="W55" i="39"/>
  <c r="V55" i="39"/>
  <c r="U55" i="39"/>
  <c r="T55" i="39"/>
  <c r="S55" i="39"/>
  <c r="R55" i="39"/>
  <c r="Q55" i="39"/>
  <c r="P55" i="39"/>
  <c r="O55" i="39"/>
  <c r="N55" i="39"/>
  <c r="M55" i="39"/>
  <c r="L55" i="39"/>
  <c r="K55" i="39"/>
  <c r="J55" i="39"/>
  <c r="I55" i="39"/>
  <c r="H55" i="39"/>
  <c r="G55" i="39"/>
  <c r="F55" i="39"/>
  <c r="E55" i="39"/>
  <c r="CX54" i="39"/>
  <c r="CW54" i="39"/>
  <c r="CV54" i="39"/>
  <c r="CU54" i="39"/>
  <c r="CT54" i="39"/>
  <c r="CS54" i="39"/>
  <c r="CR54" i="39"/>
  <c r="CQ54" i="39"/>
  <c r="CP54" i="39"/>
  <c r="CO54" i="39"/>
  <c r="CN54" i="39"/>
  <c r="CM54" i="39"/>
  <c r="CL54" i="39"/>
  <c r="CK54" i="39"/>
  <c r="CJ54" i="39"/>
  <c r="CI54" i="39"/>
  <c r="CH54" i="39"/>
  <c r="CG54" i="39"/>
  <c r="CF54" i="39"/>
  <c r="CE54" i="39"/>
  <c r="CD54" i="39"/>
  <c r="CC54" i="39"/>
  <c r="CB54" i="39"/>
  <c r="CA54" i="39"/>
  <c r="BZ54" i="39"/>
  <c r="BY54" i="39"/>
  <c r="BX54" i="39"/>
  <c r="BW54" i="39"/>
  <c r="BV54" i="39"/>
  <c r="BU54" i="39"/>
  <c r="BT54" i="39"/>
  <c r="BS54" i="39"/>
  <c r="BR54" i="39"/>
  <c r="BQ54" i="39"/>
  <c r="BP54" i="39"/>
  <c r="BO54" i="39"/>
  <c r="BN54" i="39"/>
  <c r="BM54" i="39"/>
  <c r="BL54" i="39"/>
  <c r="BK54" i="39"/>
  <c r="BJ54" i="39"/>
  <c r="BI54" i="39"/>
  <c r="BH54" i="39"/>
  <c r="BG54" i="39"/>
  <c r="BF54" i="39"/>
  <c r="BE54" i="39"/>
  <c r="BD54" i="39"/>
  <c r="BC54" i="39"/>
  <c r="BB54" i="39"/>
  <c r="BA54" i="39"/>
  <c r="AZ54" i="39"/>
  <c r="AY54" i="39"/>
  <c r="AX54" i="39"/>
  <c r="AW54" i="39"/>
  <c r="AV54" i="39"/>
  <c r="AU54" i="39"/>
  <c r="AT54" i="39"/>
  <c r="AS54" i="39"/>
  <c r="AR54" i="39"/>
  <c r="AQ54" i="39"/>
  <c r="AP54" i="39"/>
  <c r="AO54" i="39"/>
  <c r="AN54" i="39"/>
  <c r="AM54" i="39"/>
  <c r="AL54" i="39"/>
  <c r="AK54" i="39"/>
  <c r="AJ54" i="39"/>
  <c r="AI54" i="39"/>
  <c r="AH54" i="39"/>
  <c r="AG54" i="39"/>
  <c r="AF54" i="39"/>
  <c r="AE54" i="39"/>
  <c r="AD54" i="39"/>
  <c r="AC54" i="39"/>
  <c r="AB54" i="39"/>
  <c r="AA54" i="39"/>
  <c r="Z54" i="39"/>
  <c r="Y54" i="39"/>
  <c r="X54" i="39"/>
  <c r="W54" i="39"/>
  <c r="V54" i="39"/>
  <c r="U54" i="39"/>
  <c r="T54" i="39"/>
  <c r="S54" i="39"/>
  <c r="R54" i="39"/>
  <c r="Q54" i="39"/>
  <c r="P54" i="39"/>
  <c r="O54" i="39"/>
  <c r="N54" i="39"/>
  <c r="M54" i="39"/>
  <c r="L54" i="39"/>
  <c r="K54" i="39"/>
  <c r="J54" i="39"/>
  <c r="I54" i="39"/>
  <c r="H54" i="39"/>
  <c r="G54" i="39"/>
  <c r="F54" i="39"/>
  <c r="E54" i="39"/>
  <c r="CX53" i="39"/>
  <c r="CW53" i="39"/>
  <c r="CV53" i="39"/>
  <c r="CU53" i="39"/>
  <c r="CT53" i="39"/>
  <c r="CS53" i="39"/>
  <c r="CR53" i="39"/>
  <c r="CQ53" i="39"/>
  <c r="CP53" i="39"/>
  <c r="CO53" i="39"/>
  <c r="CN53" i="39"/>
  <c r="CM53" i="39"/>
  <c r="CL53" i="39"/>
  <c r="CK53" i="39"/>
  <c r="CJ53" i="39"/>
  <c r="CI53" i="39"/>
  <c r="CH53" i="39"/>
  <c r="CG53" i="39"/>
  <c r="CF53" i="39"/>
  <c r="CE53" i="39"/>
  <c r="CD53" i="39"/>
  <c r="CC53" i="39"/>
  <c r="CB53" i="39"/>
  <c r="CA53" i="39"/>
  <c r="BZ53" i="39"/>
  <c r="BY53" i="39"/>
  <c r="BX53" i="39"/>
  <c r="BW53" i="39"/>
  <c r="BV53" i="39"/>
  <c r="BU53" i="39"/>
  <c r="BT53" i="39"/>
  <c r="BS53" i="39"/>
  <c r="BR53" i="39"/>
  <c r="BQ53" i="39"/>
  <c r="BP53" i="39"/>
  <c r="BO53" i="39"/>
  <c r="BN53" i="39"/>
  <c r="BM53" i="39"/>
  <c r="BL53" i="39"/>
  <c r="BK53" i="39"/>
  <c r="BJ53" i="39"/>
  <c r="BI53" i="39"/>
  <c r="BH53" i="39"/>
  <c r="BG53" i="39"/>
  <c r="BF53" i="39"/>
  <c r="BE53" i="39"/>
  <c r="BD53" i="39"/>
  <c r="BC53" i="39"/>
  <c r="BB53" i="39"/>
  <c r="BA53" i="39"/>
  <c r="AZ53" i="39"/>
  <c r="AY53" i="39"/>
  <c r="AX53" i="39"/>
  <c r="AW53" i="39"/>
  <c r="AV53" i="39"/>
  <c r="AU53" i="39"/>
  <c r="AT53" i="39"/>
  <c r="AS53" i="39"/>
  <c r="AR53" i="39"/>
  <c r="AQ53" i="39"/>
  <c r="AP53" i="39"/>
  <c r="AO53" i="39"/>
  <c r="AN53" i="39"/>
  <c r="AM53" i="39"/>
  <c r="AL53" i="39"/>
  <c r="AK53" i="39"/>
  <c r="AJ53" i="39"/>
  <c r="AI53" i="39"/>
  <c r="AH53" i="39"/>
  <c r="AG53" i="39"/>
  <c r="AF53" i="39"/>
  <c r="AE53" i="39"/>
  <c r="AD53" i="39"/>
  <c r="AC53" i="39"/>
  <c r="AB53" i="39"/>
  <c r="AA53" i="39"/>
  <c r="Z53" i="39"/>
  <c r="Y53" i="39"/>
  <c r="X53" i="39"/>
  <c r="W53" i="39"/>
  <c r="V53" i="39"/>
  <c r="U53" i="39"/>
  <c r="T53" i="39"/>
  <c r="S53" i="39"/>
  <c r="R53" i="39"/>
  <c r="Q53" i="39"/>
  <c r="P53" i="39"/>
  <c r="O53" i="39"/>
  <c r="N53" i="39"/>
  <c r="M53" i="39"/>
  <c r="L53" i="39"/>
  <c r="K53" i="39"/>
  <c r="J53" i="39"/>
  <c r="I53" i="39"/>
  <c r="H53" i="39"/>
  <c r="G53" i="39"/>
  <c r="F53" i="39"/>
  <c r="E53" i="39"/>
  <c r="CX52" i="39"/>
  <c r="CW52" i="39"/>
  <c r="CV52" i="39"/>
  <c r="CU52" i="39"/>
  <c r="CT52" i="39"/>
  <c r="CS52" i="39"/>
  <c r="CR52" i="39"/>
  <c r="CQ52" i="39"/>
  <c r="CP52" i="39"/>
  <c r="CO52" i="39"/>
  <c r="CN52" i="39"/>
  <c r="CM52" i="39"/>
  <c r="CL52" i="39"/>
  <c r="CK52" i="39"/>
  <c r="CJ52" i="39"/>
  <c r="CI52" i="39"/>
  <c r="CH52" i="39"/>
  <c r="CG52" i="39"/>
  <c r="CF52" i="39"/>
  <c r="CE52" i="39"/>
  <c r="CD52" i="39"/>
  <c r="CC52" i="39"/>
  <c r="CB52" i="39"/>
  <c r="CA52" i="39"/>
  <c r="BZ52" i="39"/>
  <c r="BY52" i="39"/>
  <c r="BX52" i="39"/>
  <c r="BW52" i="39"/>
  <c r="BV52" i="39"/>
  <c r="BU52" i="39"/>
  <c r="BT52" i="39"/>
  <c r="BS52" i="39"/>
  <c r="BR52" i="39"/>
  <c r="BQ52" i="39"/>
  <c r="BP52" i="39"/>
  <c r="BO52" i="39"/>
  <c r="BN52" i="39"/>
  <c r="BM52" i="39"/>
  <c r="BL52" i="39"/>
  <c r="BK52" i="39"/>
  <c r="BJ52" i="39"/>
  <c r="BI52" i="39"/>
  <c r="BH52" i="39"/>
  <c r="BG52" i="39"/>
  <c r="BF52" i="39"/>
  <c r="BE52" i="39"/>
  <c r="BD52" i="39"/>
  <c r="BC52" i="39"/>
  <c r="BB52" i="39"/>
  <c r="BA52" i="39"/>
  <c r="AZ52" i="39"/>
  <c r="AY52" i="39"/>
  <c r="AX52" i="39"/>
  <c r="AW52" i="39"/>
  <c r="AV52" i="39"/>
  <c r="AU52" i="39"/>
  <c r="AT52" i="39"/>
  <c r="AS52" i="39"/>
  <c r="AR52" i="39"/>
  <c r="AQ52" i="39"/>
  <c r="AP52" i="39"/>
  <c r="AO52" i="39"/>
  <c r="AN52" i="39"/>
  <c r="AM52" i="39"/>
  <c r="AL52" i="39"/>
  <c r="AK52" i="39"/>
  <c r="AJ52" i="39"/>
  <c r="AI52" i="39"/>
  <c r="AH52" i="39"/>
  <c r="AG52" i="39"/>
  <c r="AF52" i="39"/>
  <c r="AE52" i="39"/>
  <c r="AD52" i="39"/>
  <c r="AC52" i="39"/>
  <c r="AB52" i="39"/>
  <c r="AA52" i="39"/>
  <c r="Z52" i="39"/>
  <c r="Y52" i="39"/>
  <c r="X52" i="39"/>
  <c r="W52" i="39"/>
  <c r="V52" i="39"/>
  <c r="U52" i="39"/>
  <c r="T52" i="39"/>
  <c r="S52" i="39"/>
  <c r="R52" i="39"/>
  <c r="Q52" i="39"/>
  <c r="P52" i="39"/>
  <c r="O52" i="39"/>
  <c r="N52" i="39"/>
  <c r="M52" i="39"/>
  <c r="L52" i="39"/>
  <c r="K52" i="39"/>
  <c r="J52" i="39"/>
  <c r="I52" i="39"/>
  <c r="H52" i="39"/>
  <c r="G52" i="39"/>
  <c r="F52" i="39"/>
  <c r="E52" i="39"/>
  <c r="CX51" i="39"/>
  <c r="CW51" i="39"/>
  <c r="CV51" i="39"/>
  <c r="CU51" i="39"/>
  <c r="CT51" i="39"/>
  <c r="CS51" i="39"/>
  <c r="CR51" i="39"/>
  <c r="CQ51" i="39"/>
  <c r="CP51" i="39"/>
  <c r="CO51" i="39"/>
  <c r="CN51" i="39"/>
  <c r="CM51" i="39"/>
  <c r="CL51" i="39"/>
  <c r="CK51" i="39"/>
  <c r="CJ51" i="39"/>
  <c r="CI51" i="39"/>
  <c r="CH51" i="39"/>
  <c r="CG51" i="39"/>
  <c r="CF51" i="39"/>
  <c r="CE51" i="39"/>
  <c r="CD51" i="39"/>
  <c r="CC51" i="39"/>
  <c r="CB51" i="39"/>
  <c r="CA51" i="39"/>
  <c r="BZ51" i="39"/>
  <c r="BY51" i="39"/>
  <c r="BX51" i="39"/>
  <c r="BW51" i="39"/>
  <c r="BV51" i="39"/>
  <c r="BU51" i="39"/>
  <c r="BT51" i="39"/>
  <c r="BS51" i="39"/>
  <c r="BR51" i="39"/>
  <c r="BQ51" i="39"/>
  <c r="BP51" i="39"/>
  <c r="BO51" i="39"/>
  <c r="BN51" i="39"/>
  <c r="BM51" i="39"/>
  <c r="BL51" i="39"/>
  <c r="BK51" i="39"/>
  <c r="BJ51" i="39"/>
  <c r="BI51" i="39"/>
  <c r="BH51" i="39"/>
  <c r="BG51" i="39"/>
  <c r="BF51" i="39"/>
  <c r="BE51" i="39"/>
  <c r="BD51" i="39"/>
  <c r="BC51" i="39"/>
  <c r="BB51" i="39"/>
  <c r="BA51" i="39"/>
  <c r="AZ51" i="39"/>
  <c r="AY51" i="39"/>
  <c r="AX51" i="39"/>
  <c r="AW51" i="39"/>
  <c r="AV51" i="39"/>
  <c r="AU51" i="39"/>
  <c r="AT51" i="39"/>
  <c r="AS51" i="39"/>
  <c r="AR51" i="39"/>
  <c r="AQ51" i="39"/>
  <c r="AP51" i="39"/>
  <c r="AO51" i="39"/>
  <c r="AN51" i="39"/>
  <c r="AM51" i="39"/>
  <c r="AL51" i="39"/>
  <c r="AK51" i="39"/>
  <c r="AJ51" i="39"/>
  <c r="AI51" i="39"/>
  <c r="AH51" i="39"/>
  <c r="AG51" i="39"/>
  <c r="AF51" i="39"/>
  <c r="AE51" i="39"/>
  <c r="AD51" i="39"/>
  <c r="AC51" i="39"/>
  <c r="AB51" i="39"/>
  <c r="AA51" i="39"/>
  <c r="Z51" i="39"/>
  <c r="Y51" i="39"/>
  <c r="X51" i="39"/>
  <c r="W51" i="39"/>
  <c r="V51" i="39"/>
  <c r="U51" i="39"/>
  <c r="T51" i="39"/>
  <c r="S51" i="39"/>
  <c r="R51" i="39"/>
  <c r="Q51" i="39"/>
  <c r="P51" i="39"/>
  <c r="O51" i="39"/>
  <c r="N51" i="39"/>
  <c r="M51" i="39"/>
  <c r="L51" i="39"/>
  <c r="K51" i="39"/>
  <c r="J51" i="39"/>
  <c r="I51" i="39"/>
  <c r="H51" i="39"/>
  <c r="G51" i="39"/>
  <c r="F51" i="39"/>
  <c r="E51" i="39"/>
  <c r="CX50" i="39"/>
  <c r="CW50" i="39"/>
  <c r="CV50" i="39"/>
  <c r="CU50" i="39"/>
  <c r="CT50" i="39"/>
  <c r="CS50" i="39"/>
  <c r="CR50" i="39"/>
  <c r="CQ50" i="39"/>
  <c r="CP50" i="39"/>
  <c r="CO50" i="39"/>
  <c r="CN50" i="39"/>
  <c r="CM50" i="39"/>
  <c r="CL50" i="39"/>
  <c r="CK50" i="39"/>
  <c r="CJ50" i="39"/>
  <c r="CI50" i="39"/>
  <c r="CH50" i="39"/>
  <c r="CG50" i="39"/>
  <c r="CF50" i="39"/>
  <c r="CE50" i="39"/>
  <c r="CD50" i="39"/>
  <c r="CC50" i="39"/>
  <c r="CB50" i="39"/>
  <c r="CA50" i="39"/>
  <c r="BZ50" i="39"/>
  <c r="BY50" i="39"/>
  <c r="BX50" i="39"/>
  <c r="BW50" i="39"/>
  <c r="BV50" i="39"/>
  <c r="BU50" i="39"/>
  <c r="BT50" i="39"/>
  <c r="BS50" i="39"/>
  <c r="BR50" i="39"/>
  <c r="BQ50" i="39"/>
  <c r="BP50" i="39"/>
  <c r="BO50" i="39"/>
  <c r="BN50" i="39"/>
  <c r="BM50" i="39"/>
  <c r="BL50" i="39"/>
  <c r="BK50" i="39"/>
  <c r="BJ50" i="39"/>
  <c r="BI50" i="39"/>
  <c r="BH50" i="39"/>
  <c r="BG50" i="39"/>
  <c r="BF50" i="39"/>
  <c r="BE50" i="39"/>
  <c r="BD50" i="39"/>
  <c r="BC50" i="39"/>
  <c r="BB50" i="39"/>
  <c r="BA50" i="39"/>
  <c r="AZ50" i="39"/>
  <c r="AY50" i="39"/>
  <c r="AX50" i="39"/>
  <c r="AW50" i="39"/>
  <c r="AV50" i="39"/>
  <c r="AU50" i="39"/>
  <c r="AT50" i="39"/>
  <c r="AS50" i="39"/>
  <c r="AR50" i="39"/>
  <c r="AQ50" i="39"/>
  <c r="AP50" i="39"/>
  <c r="AO50" i="39"/>
  <c r="AN50" i="39"/>
  <c r="AM50" i="39"/>
  <c r="AL50" i="39"/>
  <c r="AK50" i="39"/>
  <c r="AJ50" i="39"/>
  <c r="AI50" i="39"/>
  <c r="AH50" i="39"/>
  <c r="AG50" i="39"/>
  <c r="AF50" i="39"/>
  <c r="AE50" i="39"/>
  <c r="AD50" i="39"/>
  <c r="AC50" i="39"/>
  <c r="AB50" i="39"/>
  <c r="AA50" i="39"/>
  <c r="Z50" i="39"/>
  <c r="Y50" i="39"/>
  <c r="X50" i="39"/>
  <c r="W50" i="39"/>
  <c r="V50" i="39"/>
  <c r="U50" i="39"/>
  <c r="T50" i="39"/>
  <c r="S50" i="39"/>
  <c r="R50" i="39"/>
  <c r="Q50" i="39"/>
  <c r="P50" i="39"/>
  <c r="O50" i="39"/>
  <c r="N50" i="39"/>
  <c r="M50" i="39"/>
  <c r="L50" i="39"/>
  <c r="K50" i="39"/>
  <c r="J50" i="39"/>
  <c r="I50" i="39"/>
  <c r="H50" i="39"/>
  <c r="G50" i="39"/>
  <c r="F50" i="39"/>
  <c r="E50" i="39"/>
  <c r="CX49" i="39"/>
  <c r="CW49" i="39"/>
  <c r="CV49" i="39"/>
  <c r="CU49" i="39"/>
  <c r="CT49" i="39"/>
  <c r="CS49" i="39"/>
  <c r="CR49" i="39"/>
  <c r="CQ49" i="39"/>
  <c r="CP49" i="39"/>
  <c r="CO49" i="39"/>
  <c r="CN49" i="39"/>
  <c r="CM49" i="39"/>
  <c r="CL49" i="39"/>
  <c r="CK49" i="39"/>
  <c r="CJ49" i="39"/>
  <c r="CI49" i="39"/>
  <c r="CH49" i="39"/>
  <c r="CG49" i="39"/>
  <c r="CF49" i="39"/>
  <c r="CE49" i="39"/>
  <c r="CD49" i="39"/>
  <c r="CC49" i="39"/>
  <c r="CB49" i="39"/>
  <c r="CA49" i="39"/>
  <c r="BZ49" i="39"/>
  <c r="BY49" i="39"/>
  <c r="BX49" i="39"/>
  <c r="BW49" i="39"/>
  <c r="BV49" i="39"/>
  <c r="BU49" i="39"/>
  <c r="BT49" i="39"/>
  <c r="BS49" i="39"/>
  <c r="BR49" i="39"/>
  <c r="BQ49" i="39"/>
  <c r="BP49" i="39"/>
  <c r="BO49" i="39"/>
  <c r="BN49" i="39"/>
  <c r="BM49" i="39"/>
  <c r="BL49" i="39"/>
  <c r="BK49" i="39"/>
  <c r="BJ49" i="39"/>
  <c r="BI49" i="39"/>
  <c r="BH49" i="39"/>
  <c r="BG49" i="39"/>
  <c r="BF49" i="39"/>
  <c r="BE49" i="39"/>
  <c r="BD49" i="39"/>
  <c r="BC49" i="39"/>
  <c r="BB49" i="39"/>
  <c r="BA49" i="39"/>
  <c r="AZ49" i="39"/>
  <c r="AY49" i="39"/>
  <c r="AX49" i="39"/>
  <c r="AW49" i="39"/>
  <c r="AV49" i="39"/>
  <c r="AU49" i="39"/>
  <c r="AT49" i="39"/>
  <c r="AS49" i="39"/>
  <c r="AR49" i="39"/>
  <c r="AQ49" i="39"/>
  <c r="AP49" i="39"/>
  <c r="AO49" i="39"/>
  <c r="AN49" i="39"/>
  <c r="AM49" i="39"/>
  <c r="AL49" i="39"/>
  <c r="AK49" i="39"/>
  <c r="AJ49" i="39"/>
  <c r="AI49" i="39"/>
  <c r="AH49" i="39"/>
  <c r="AG49" i="39"/>
  <c r="AF49" i="39"/>
  <c r="AE49" i="39"/>
  <c r="AD49" i="39"/>
  <c r="AC49" i="39"/>
  <c r="AB49" i="39"/>
  <c r="AA49" i="39"/>
  <c r="Z49" i="39"/>
  <c r="Y49" i="39"/>
  <c r="X49" i="39"/>
  <c r="W49" i="39"/>
  <c r="V49" i="39"/>
  <c r="U49" i="39"/>
  <c r="T49" i="39"/>
  <c r="S49" i="39"/>
  <c r="R49" i="39"/>
  <c r="Q49" i="39"/>
  <c r="P49" i="39"/>
  <c r="O49" i="39"/>
  <c r="N49" i="39"/>
  <c r="M49" i="39"/>
  <c r="L49" i="39"/>
  <c r="K49" i="39"/>
  <c r="J49" i="39"/>
  <c r="I49" i="39"/>
  <c r="H49" i="39"/>
  <c r="G49" i="39"/>
  <c r="F49" i="39"/>
  <c r="E49" i="39"/>
  <c r="CX48" i="39"/>
  <c r="CW48" i="39"/>
  <c r="CV48" i="39"/>
  <c r="CU48" i="39"/>
  <c r="CT48" i="39"/>
  <c r="CS48" i="39"/>
  <c r="CR48" i="39"/>
  <c r="CQ48" i="39"/>
  <c r="CP48" i="39"/>
  <c r="CO48" i="39"/>
  <c r="CN48" i="39"/>
  <c r="CM48" i="39"/>
  <c r="CL48" i="39"/>
  <c r="CK48" i="39"/>
  <c r="CJ48" i="39"/>
  <c r="CI48" i="39"/>
  <c r="CH48" i="39"/>
  <c r="CG48" i="39"/>
  <c r="CF48" i="39"/>
  <c r="CE48" i="39"/>
  <c r="CD48" i="39"/>
  <c r="CC48" i="39"/>
  <c r="CB48" i="39"/>
  <c r="CA48" i="39"/>
  <c r="BZ48" i="39"/>
  <c r="BY48" i="39"/>
  <c r="BX48" i="39"/>
  <c r="BW48" i="39"/>
  <c r="BV48" i="39"/>
  <c r="BU48" i="39"/>
  <c r="BT48" i="39"/>
  <c r="BS48" i="39"/>
  <c r="BR48" i="39"/>
  <c r="BQ48" i="39"/>
  <c r="BP48" i="39"/>
  <c r="BO48" i="39"/>
  <c r="BN48" i="39"/>
  <c r="BM48" i="39"/>
  <c r="BL48" i="39"/>
  <c r="BK48" i="39"/>
  <c r="BJ48" i="39"/>
  <c r="BI48" i="39"/>
  <c r="BH48" i="39"/>
  <c r="BG48" i="39"/>
  <c r="BF48" i="39"/>
  <c r="BE48" i="39"/>
  <c r="BD48" i="39"/>
  <c r="BC48" i="39"/>
  <c r="BB48" i="39"/>
  <c r="BA48" i="39"/>
  <c r="AZ48" i="39"/>
  <c r="AY48" i="39"/>
  <c r="AX48" i="39"/>
  <c r="AW48" i="39"/>
  <c r="AV48" i="39"/>
  <c r="AU48" i="39"/>
  <c r="AT48" i="39"/>
  <c r="AS48" i="39"/>
  <c r="AR48" i="39"/>
  <c r="AQ48" i="39"/>
  <c r="AP48" i="39"/>
  <c r="AO48" i="39"/>
  <c r="AN48" i="39"/>
  <c r="AM48" i="39"/>
  <c r="AL48" i="39"/>
  <c r="AK48" i="39"/>
  <c r="AJ48" i="39"/>
  <c r="AI48" i="39"/>
  <c r="AH48" i="39"/>
  <c r="AG48" i="39"/>
  <c r="AF48" i="39"/>
  <c r="AE48" i="39"/>
  <c r="AD48" i="39"/>
  <c r="AC48" i="39"/>
  <c r="AB48" i="39"/>
  <c r="AA48" i="39"/>
  <c r="Z48" i="39"/>
  <c r="Y48" i="39"/>
  <c r="X48" i="39"/>
  <c r="W48" i="39"/>
  <c r="V48" i="39"/>
  <c r="U48" i="39"/>
  <c r="T48" i="39"/>
  <c r="S48" i="39"/>
  <c r="R48" i="39"/>
  <c r="Q48" i="39"/>
  <c r="P48" i="39"/>
  <c r="O48" i="39"/>
  <c r="N48" i="39"/>
  <c r="M48" i="39"/>
  <c r="L48" i="39"/>
  <c r="K48" i="39"/>
  <c r="J48" i="39"/>
  <c r="I48" i="39"/>
  <c r="H48" i="39"/>
  <c r="G48" i="39"/>
  <c r="F48" i="39"/>
  <c r="E48" i="39"/>
  <c r="CX47" i="39"/>
  <c r="CW47" i="39"/>
  <c r="CV47" i="39"/>
  <c r="CU47" i="39"/>
  <c r="CT47" i="39"/>
  <c r="CS47" i="39"/>
  <c r="CR47" i="39"/>
  <c r="CQ47" i="39"/>
  <c r="CP47" i="39"/>
  <c r="CO47" i="39"/>
  <c r="CN47" i="39"/>
  <c r="CM47" i="39"/>
  <c r="CL47" i="39"/>
  <c r="CK47" i="39"/>
  <c r="CJ47" i="39"/>
  <c r="CI47" i="39"/>
  <c r="CH47" i="39"/>
  <c r="CG47" i="39"/>
  <c r="CF47" i="39"/>
  <c r="CE47" i="39"/>
  <c r="CD47" i="39"/>
  <c r="CC47" i="39"/>
  <c r="CB47" i="39"/>
  <c r="CA47" i="39"/>
  <c r="BZ47" i="39"/>
  <c r="BY47" i="39"/>
  <c r="BX47" i="39"/>
  <c r="BW47" i="39"/>
  <c r="BV47" i="39"/>
  <c r="BU47" i="39"/>
  <c r="BT47" i="39"/>
  <c r="BS47" i="39"/>
  <c r="BR47" i="39"/>
  <c r="BQ47" i="39"/>
  <c r="BP47" i="39"/>
  <c r="BO47" i="39"/>
  <c r="BN47" i="39"/>
  <c r="BM47" i="39"/>
  <c r="BL47" i="39"/>
  <c r="BK47" i="39"/>
  <c r="BJ47" i="39"/>
  <c r="BI47" i="39"/>
  <c r="BH47" i="39"/>
  <c r="BG47" i="39"/>
  <c r="BF47" i="39"/>
  <c r="BE47" i="39"/>
  <c r="BD47" i="39"/>
  <c r="BC47" i="39"/>
  <c r="BB47" i="39"/>
  <c r="BA47" i="39"/>
  <c r="AZ47" i="39"/>
  <c r="AY47" i="39"/>
  <c r="AX47" i="39"/>
  <c r="AW47" i="39"/>
  <c r="AV47" i="39"/>
  <c r="AU47" i="39"/>
  <c r="AT47" i="39"/>
  <c r="AS47" i="39"/>
  <c r="AR47" i="39"/>
  <c r="AQ47" i="39"/>
  <c r="AP47" i="39"/>
  <c r="AO47" i="39"/>
  <c r="AN47" i="39"/>
  <c r="AM47" i="39"/>
  <c r="AL47" i="39"/>
  <c r="AK47" i="39"/>
  <c r="AJ47" i="39"/>
  <c r="AI47" i="39"/>
  <c r="AH47" i="39"/>
  <c r="AG47" i="39"/>
  <c r="AF47" i="39"/>
  <c r="AE47" i="39"/>
  <c r="AD47" i="39"/>
  <c r="AC47" i="39"/>
  <c r="AB47" i="39"/>
  <c r="AA47" i="39"/>
  <c r="Z47" i="39"/>
  <c r="Y47" i="39"/>
  <c r="X47" i="39"/>
  <c r="W47" i="39"/>
  <c r="V47" i="39"/>
  <c r="U47" i="39"/>
  <c r="T47" i="39"/>
  <c r="S47" i="39"/>
  <c r="R47" i="39"/>
  <c r="Q47" i="39"/>
  <c r="P47" i="39"/>
  <c r="O47" i="39"/>
  <c r="N47" i="39"/>
  <c r="M47" i="39"/>
  <c r="L47" i="39"/>
  <c r="K47" i="39"/>
  <c r="J47" i="39"/>
  <c r="I47" i="39"/>
  <c r="H47" i="39"/>
  <c r="G47" i="39"/>
  <c r="F47" i="39"/>
  <c r="E47" i="39"/>
  <c r="CX46" i="39"/>
  <c r="CW46" i="39"/>
  <c r="CV46" i="39"/>
  <c r="CU46" i="39"/>
  <c r="CT46" i="39"/>
  <c r="CS46" i="39"/>
  <c r="CR46" i="39"/>
  <c r="CQ46" i="39"/>
  <c r="CP46" i="39"/>
  <c r="CO46" i="39"/>
  <c r="CN46" i="39"/>
  <c r="CM46" i="39"/>
  <c r="CL46" i="39"/>
  <c r="CK46" i="39"/>
  <c r="CJ46" i="39"/>
  <c r="CI46" i="39"/>
  <c r="CH46" i="39"/>
  <c r="CG46" i="39"/>
  <c r="CF46" i="39"/>
  <c r="CE46" i="39"/>
  <c r="CD46" i="39"/>
  <c r="CC46" i="39"/>
  <c r="CB46" i="39"/>
  <c r="CA46" i="39"/>
  <c r="BZ46" i="39"/>
  <c r="BY46" i="39"/>
  <c r="BX46" i="39"/>
  <c r="BW46" i="39"/>
  <c r="BV46" i="39"/>
  <c r="BU46" i="39"/>
  <c r="BT46" i="39"/>
  <c r="BS46" i="39"/>
  <c r="BR46" i="39"/>
  <c r="BQ46" i="39"/>
  <c r="BP46" i="39"/>
  <c r="BO46" i="39"/>
  <c r="BN46" i="39"/>
  <c r="BM46" i="39"/>
  <c r="BL46" i="39"/>
  <c r="BK46" i="39"/>
  <c r="BJ46" i="39"/>
  <c r="BI46" i="39"/>
  <c r="BH46" i="39"/>
  <c r="BG46" i="39"/>
  <c r="BF46" i="39"/>
  <c r="BE46" i="39"/>
  <c r="BD46" i="39"/>
  <c r="BC46" i="39"/>
  <c r="BB46" i="39"/>
  <c r="BA46" i="39"/>
  <c r="AZ46" i="39"/>
  <c r="AY46" i="39"/>
  <c r="AX46" i="39"/>
  <c r="AW46" i="39"/>
  <c r="AV46" i="39"/>
  <c r="AU46" i="39"/>
  <c r="AT46" i="39"/>
  <c r="AS46" i="39"/>
  <c r="AR46" i="39"/>
  <c r="AQ46" i="39"/>
  <c r="AP46" i="39"/>
  <c r="AO46" i="39"/>
  <c r="AN46" i="39"/>
  <c r="AM46" i="39"/>
  <c r="AL46" i="39"/>
  <c r="AK46" i="39"/>
  <c r="AJ46" i="39"/>
  <c r="AI46" i="39"/>
  <c r="AH46" i="39"/>
  <c r="AG46" i="39"/>
  <c r="AF46" i="39"/>
  <c r="AE46" i="39"/>
  <c r="AD46" i="39"/>
  <c r="AC46" i="39"/>
  <c r="AB46" i="39"/>
  <c r="AA46" i="39"/>
  <c r="Z46" i="39"/>
  <c r="Y46" i="39"/>
  <c r="X46" i="39"/>
  <c r="W46" i="39"/>
  <c r="V46" i="39"/>
  <c r="U46" i="39"/>
  <c r="T46" i="39"/>
  <c r="S46" i="39"/>
  <c r="R46" i="39"/>
  <c r="Q46" i="39"/>
  <c r="P46" i="39"/>
  <c r="O46" i="39"/>
  <c r="N46" i="39"/>
  <c r="M46" i="39"/>
  <c r="L46" i="39"/>
  <c r="K46" i="39"/>
  <c r="J46" i="39"/>
  <c r="I46" i="39"/>
  <c r="H46" i="39"/>
  <c r="G46" i="39"/>
  <c r="F46" i="39"/>
  <c r="E46" i="39"/>
  <c r="CX45" i="39"/>
  <c r="CW45" i="39"/>
  <c r="CV45" i="39"/>
  <c r="CU45" i="39"/>
  <c r="CT45" i="39"/>
  <c r="CS45" i="39"/>
  <c r="CR45" i="39"/>
  <c r="CQ45" i="39"/>
  <c r="CP45" i="39"/>
  <c r="CO45" i="39"/>
  <c r="CN45" i="39"/>
  <c r="CM45" i="39"/>
  <c r="CL45" i="39"/>
  <c r="CK45" i="39"/>
  <c r="CJ45" i="39"/>
  <c r="CI45" i="39"/>
  <c r="CH45" i="39"/>
  <c r="CG45" i="39"/>
  <c r="CF45" i="39"/>
  <c r="CE45" i="39"/>
  <c r="CD45" i="39"/>
  <c r="CC45" i="39"/>
  <c r="CB45" i="39"/>
  <c r="CA45" i="39"/>
  <c r="BZ45" i="39"/>
  <c r="BY45" i="39"/>
  <c r="BX45" i="39"/>
  <c r="BW45" i="39"/>
  <c r="BV45" i="39"/>
  <c r="BU45" i="39"/>
  <c r="BT45" i="39"/>
  <c r="BS45" i="39"/>
  <c r="BR45" i="39"/>
  <c r="BQ45" i="39"/>
  <c r="BP45" i="39"/>
  <c r="BO45" i="39"/>
  <c r="BN45" i="39"/>
  <c r="BM45" i="39"/>
  <c r="BL45" i="39"/>
  <c r="BK45" i="39"/>
  <c r="BJ45" i="39"/>
  <c r="BI45" i="39"/>
  <c r="BH45" i="39"/>
  <c r="BG45" i="39"/>
  <c r="BF45" i="39"/>
  <c r="BE45" i="39"/>
  <c r="BD45" i="39"/>
  <c r="BC45" i="39"/>
  <c r="BB45" i="39"/>
  <c r="BA45" i="39"/>
  <c r="AZ45" i="39"/>
  <c r="AY45" i="39"/>
  <c r="AX45" i="39"/>
  <c r="AW45" i="39"/>
  <c r="AV45" i="39"/>
  <c r="AU45" i="39"/>
  <c r="AT45" i="39"/>
  <c r="AS45" i="39"/>
  <c r="AR45" i="39"/>
  <c r="AQ45" i="39"/>
  <c r="AP45" i="39"/>
  <c r="AO45" i="39"/>
  <c r="AN45" i="39"/>
  <c r="AM45" i="39"/>
  <c r="AL45" i="39"/>
  <c r="AK45" i="39"/>
  <c r="AJ45" i="39"/>
  <c r="AI45" i="39"/>
  <c r="AH45" i="39"/>
  <c r="AG45" i="39"/>
  <c r="AF45" i="39"/>
  <c r="AE45" i="39"/>
  <c r="AD45" i="39"/>
  <c r="AC45" i="39"/>
  <c r="AB45" i="39"/>
  <c r="AA45" i="39"/>
  <c r="Z45" i="39"/>
  <c r="Y45" i="39"/>
  <c r="X45" i="39"/>
  <c r="W45" i="39"/>
  <c r="V45" i="39"/>
  <c r="U45" i="39"/>
  <c r="T45" i="39"/>
  <c r="S45" i="39"/>
  <c r="R45" i="39"/>
  <c r="Q45" i="39"/>
  <c r="P45" i="39"/>
  <c r="O45" i="39"/>
  <c r="N45" i="39"/>
  <c r="M45" i="39"/>
  <c r="L45" i="39"/>
  <c r="K45" i="39"/>
  <c r="J45" i="39"/>
  <c r="I45" i="39"/>
  <c r="H45" i="39"/>
  <c r="G45" i="39"/>
  <c r="F45" i="39"/>
  <c r="E45" i="39"/>
  <c r="CX44" i="39"/>
  <c r="CW44" i="39"/>
  <c r="CV44" i="39"/>
  <c r="CU44" i="39"/>
  <c r="CT44" i="39"/>
  <c r="CS44" i="39"/>
  <c r="CR44" i="39"/>
  <c r="CQ44" i="39"/>
  <c r="CP44" i="39"/>
  <c r="CO44" i="39"/>
  <c r="CN44" i="39"/>
  <c r="CM44" i="39"/>
  <c r="CL44" i="39"/>
  <c r="CK44" i="39"/>
  <c r="CJ44" i="39"/>
  <c r="CI44" i="39"/>
  <c r="CH44" i="39"/>
  <c r="CG44" i="39"/>
  <c r="CF44" i="39"/>
  <c r="CE44" i="39"/>
  <c r="CD44" i="39"/>
  <c r="CC44" i="39"/>
  <c r="CB44" i="39"/>
  <c r="CA44" i="39"/>
  <c r="BZ44" i="39"/>
  <c r="BY44" i="39"/>
  <c r="BX44" i="39"/>
  <c r="BW44" i="39"/>
  <c r="BV44" i="39"/>
  <c r="BU44" i="39"/>
  <c r="BT44" i="39"/>
  <c r="BS44" i="39"/>
  <c r="BR44" i="39"/>
  <c r="BQ44" i="39"/>
  <c r="BP44" i="39"/>
  <c r="BO44" i="39"/>
  <c r="BN44" i="39"/>
  <c r="BM44" i="39"/>
  <c r="BL44" i="39"/>
  <c r="BK44" i="39"/>
  <c r="BJ44" i="39"/>
  <c r="BI44" i="39"/>
  <c r="BH44" i="39"/>
  <c r="BG44" i="39"/>
  <c r="BF44" i="39"/>
  <c r="BE44" i="39"/>
  <c r="BD44" i="39"/>
  <c r="BC44" i="39"/>
  <c r="BB44" i="39"/>
  <c r="BA44" i="39"/>
  <c r="AZ44" i="39"/>
  <c r="AY44" i="39"/>
  <c r="AX44" i="39"/>
  <c r="AW44" i="39"/>
  <c r="AV44" i="39"/>
  <c r="AU44" i="39"/>
  <c r="AT44" i="39"/>
  <c r="AS44" i="39"/>
  <c r="AR44" i="39"/>
  <c r="AQ44" i="39"/>
  <c r="AP44" i="39"/>
  <c r="AO44" i="39"/>
  <c r="AN44" i="39"/>
  <c r="AM44" i="39"/>
  <c r="AL44" i="39"/>
  <c r="AK44" i="39"/>
  <c r="AJ44" i="39"/>
  <c r="AI44" i="39"/>
  <c r="AH44" i="39"/>
  <c r="AG44" i="39"/>
  <c r="AF44" i="39"/>
  <c r="AE44" i="39"/>
  <c r="AD44" i="39"/>
  <c r="AC44" i="39"/>
  <c r="AB44" i="39"/>
  <c r="AA44" i="39"/>
  <c r="Z44" i="39"/>
  <c r="Y44" i="39"/>
  <c r="X44" i="39"/>
  <c r="W44" i="39"/>
  <c r="V44" i="39"/>
  <c r="U44" i="39"/>
  <c r="T44" i="39"/>
  <c r="S44" i="39"/>
  <c r="R44" i="39"/>
  <c r="Q44" i="39"/>
  <c r="P44" i="39"/>
  <c r="O44" i="39"/>
  <c r="N44" i="39"/>
  <c r="M44" i="39"/>
  <c r="L44" i="39"/>
  <c r="K44" i="39"/>
  <c r="J44" i="39"/>
  <c r="I44" i="39"/>
  <c r="H44" i="39"/>
  <c r="G44" i="39"/>
  <c r="F44" i="39"/>
  <c r="E44" i="39"/>
  <c r="CX43" i="39"/>
  <c r="CW43" i="39"/>
  <c r="CV43" i="39"/>
  <c r="CU43" i="39"/>
  <c r="CT43" i="39"/>
  <c r="CS43" i="39"/>
  <c r="CR43" i="39"/>
  <c r="CQ43" i="39"/>
  <c r="CP43" i="39"/>
  <c r="CO43" i="39"/>
  <c r="CN43" i="39"/>
  <c r="CM43" i="39"/>
  <c r="CL43" i="39"/>
  <c r="CK43" i="39"/>
  <c r="CJ43" i="39"/>
  <c r="CI43" i="39"/>
  <c r="CH43" i="39"/>
  <c r="CG43" i="39"/>
  <c r="CF43" i="39"/>
  <c r="CE43" i="39"/>
  <c r="CD43" i="39"/>
  <c r="CC43" i="39"/>
  <c r="CB43" i="39"/>
  <c r="CA43" i="39"/>
  <c r="BZ43" i="39"/>
  <c r="BY43" i="39"/>
  <c r="BX43" i="39"/>
  <c r="BW43" i="39"/>
  <c r="BV43" i="39"/>
  <c r="BU43" i="39"/>
  <c r="BT43" i="39"/>
  <c r="BS43" i="39"/>
  <c r="BR43" i="39"/>
  <c r="BQ43" i="39"/>
  <c r="BP43" i="39"/>
  <c r="BO43" i="39"/>
  <c r="BN43" i="39"/>
  <c r="BM43" i="39"/>
  <c r="BL43" i="39"/>
  <c r="BK43" i="39"/>
  <c r="BJ43" i="39"/>
  <c r="BI43" i="39"/>
  <c r="BH43" i="39"/>
  <c r="BG43" i="39"/>
  <c r="BF43" i="39"/>
  <c r="BE43" i="39"/>
  <c r="BD43" i="39"/>
  <c r="BC43" i="39"/>
  <c r="BB43" i="39"/>
  <c r="BA43" i="39"/>
  <c r="AZ43" i="39"/>
  <c r="AY43" i="39"/>
  <c r="AX43" i="39"/>
  <c r="AW43" i="39"/>
  <c r="AV43" i="39"/>
  <c r="AU43" i="39"/>
  <c r="AT43" i="39"/>
  <c r="AS43" i="39"/>
  <c r="AR43" i="39"/>
  <c r="AQ43" i="39"/>
  <c r="AP43" i="39"/>
  <c r="AO43" i="39"/>
  <c r="AN43" i="39"/>
  <c r="AM43" i="39"/>
  <c r="AL43" i="39"/>
  <c r="AK43" i="39"/>
  <c r="AJ43" i="39"/>
  <c r="AI43" i="39"/>
  <c r="AH43" i="39"/>
  <c r="AG43" i="39"/>
  <c r="AF43" i="39"/>
  <c r="AE43" i="39"/>
  <c r="AD43" i="39"/>
  <c r="AC43" i="39"/>
  <c r="AB43" i="39"/>
  <c r="AA43" i="39"/>
  <c r="Z43" i="39"/>
  <c r="Y43" i="39"/>
  <c r="X43" i="39"/>
  <c r="W43" i="39"/>
  <c r="V43" i="39"/>
  <c r="U43" i="39"/>
  <c r="T43" i="39"/>
  <c r="S43" i="39"/>
  <c r="R43" i="39"/>
  <c r="Q43" i="39"/>
  <c r="P43" i="39"/>
  <c r="O43" i="39"/>
  <c r="N43" i="39"/>
  <c r="M43" i="39"/>
  <c r="L43" i="39"/>
  <c r="K43" i="39"/>
  <c r="J43" i="39"/>
  <c r="I43" i="39"/>
  <c r="H43" i="39"/>
  <c r="G43" i="39"/>
  <c r="F43" i="39"/>
  <c r="E43" i="39"/>
  <c r="CX42" i="39"/>
  <c r="CW42" i="39"/>
  <c r="CV42" i="39"/>
  <c r="CU42" i="39"/>
  <c r="CT42" i="39"/>
  <c r="CS42" i="39"/>
  <c r="CR42" i="39"/>
  <c r="CQ42" i="39"/>
  <c r="CP42" i="39"/>
  <c r="CO42" i="39"/>
  <c r="CN42" i="39"/>
  <c r="CM42" i="39"/>
  <c r="CL42" i="39"/>
  <c r="CK42" i="39"/>
  <c r="CJ42" i="39"/>
  <c r="CI42" i="39"/>
  <c r="CH42" i="39"/>
  <c r="CG42" i="39"/>
  <c r="CF42" i="39"/>
  <c r="CE42" i="39"/>
  <c r="CD42" i="39"/>
  <c r="CC42" i="39"/>
  <c r="CB42" i="39"/>
  <c r="CA42" i="39"/>
  <c r="BZ42" i="39"/>
  <c r="BY42" i="39"/>
  <c r="BX42" i="39"/>
  <c r="BW42" i="39"/>
  <c r="BV42" i="39"/>
  <c r="BU42" i="39"/>
  <c r="BT42" i="39"/>
  <c r="BS42" i="39"/>
  <c r="BR42" i="39"/>
  <c r="BQ42" i="39"/>
  <c r="BP42" i="39"/>
  <c r="BO42" i="39"/>
  <c r="BN42" i="39"/>
  <c r="BM42" i="39"/>
  <c r="BL42" i="39"/>
  <c r="BK42" i="39"/>
  <c r="BJ42" i="39"/>
  <c r="BI42" i="39"/>
  <c r="BH42" i="39"/>
  <c r="BG42" i="39"/>
  <c r="BF42" i="39"/>
  <c r="BE42" i="39"/>
  <c r="BD42" i="39"/>
  <c r="BC42" i="39"/>
  <c r="BB42" i="39"/>
  <c r="BA42" i="39"/>
  <c r="AZ42" i="39"/>
  <c r="AY42" i="39"/>
  <c r="AX42" i="39"/>
  <c r="AW42" i="39"/>
  <c r="AV42" i="39"/>
  <c r="AU42" i="39"/>
  <c r="AT42" i="39"/>
  <c r="AS42" i="39"/>
  <c r="AR42" i="39"/>
  <c r="AQ42" i="39"/>
  <c r="AP42" i="39"/>
  <c r="AO42" i="39"/>
  <c r="AN42" i="39"/>
  <c r="AM42" i="39"/>
  <c r="AL42" i="39"/>
  <c r="AK42" i="39"/>
  <c r="AJ42" i="39"/>
  <c r="AI42" i="39"/>
  <c r="AH42" i="39"/>
  <c r="AG42" i="39"/>
  <c r="AF42" i="39"/>
  <c r="AE42" i="39"/>
  <c r="AD42" i="39"/>
  <c r="AC42" i="39"/>
  <c r="AB42" i="39"/>
  <c r="AA42" i="39"/>
  <c r="Z42" i="39"/>
  <c r="Y42" i="39"/>
  <c r="X42" i="39"/>
  <c r="W42" i="39"/>
  <c r="V42" i="39"/>
  <c r="U42" i="39"/>
  <c r="T42" i="39"/>
  <c r="S42" i="39"/>
  <c r="R42" i="39"/>
  <c r="Q42" i="39"/>
  <c r="P42" i="39"/>
  <c r="O42" i="39"/>
  <c r="N42" i="39"/>
  <c r="M42" i="39"/>
  <c r="L42" i="39"/>
  <c r="K42" i="39"/>
  <c r="J42" i="39"/>
  <c r="I42" i="39"/>
  <c r="H42" i="39"/>
  <c r="G42" i="39"/>
  <c r="F42" i="39"/>
  <c r="E42" i="39"/>
  <c r="CX41" i="39"/>
  <c r="CW41" i="39"/>
  <c r="CV41" i="39"/>
  <c r="CU41" i="39"/>
  <c r="CT41" i="39"/>
  <c r="CS41" i="39"/>
  <c r="CR41" i="39"/>
  <c r="CQ41" i="39"/>
  <c r="CP41" i="39"/>
  <c r="CO41" i="39"/>
  <c r="CN41" i="39"/>
  <c r="CM41" i="39"/>
  <c r="CL41" i="39"/>
  <c r="CK41" i="39"/>
  <c r="CJ41" i="39"/>
  <c r="CI41" i="39"/>
  <c r="CH41" i="39"/>
  <c r="CG41" i="39"/>
  <c r="CF41" i="39"/>
  <c r="CE41" i="39"/>
  <c r="CD41" i="39"/>
  <c r="CC41" i="39"/>
  <c r="CB41" i="39"/>
  <c r="CA41" i="39"/>
  <c r="BZ41" i="39"/>
  <c r="BY41" i="39"/>
  <c r="BX41" i="39"/>
  <c r="BW41" i="39"/>
  <c r="BV41" i="39"/>
  <c r="BU41" i="39"/>
  <c r="BT41" i="39"/>
  <c r="BS41" i="39"/>
  <c r="BR41" i="39"/>
  <c r="BQ41" i="39"/>
  <c r="BP41" i="39"/>
  <c r="BO41" i="39"/>
  <c r="BN41" i="39"/>
  <c r="BM41" i="39"/>
  <c r="BL41" i="39"/>
  <c r="BK41" i="39"/>
  <c r="BJ41" i="39"/>
  <c r="BI41" i="39"/>
  <c r="BH41" i="39"/>
  <c r="BG41" i="39"/>
  <c r="BF41" i="39"/>
  <c r="BE41" i="39"/>
  <c r="BD41" i="39"/>
  <c r="BC41" i="39"/>
  <c r="BB41" i="39"/>
  <c r="BA41" i="39"/>
  <c r="AZ41" i="39"/>
  <c r="AY41" i="39"/>
  <c r="AX41" i="39"/>
  <c r="AW41" i="39"/>
  <c r="AV41" i="39"/>
  <c r="AU41" i="39"/>
  <c r="AT41" i="39"/>
  <c r="AS41" i="39"/>
  <c r="AR41" i="39"/>
  <c r="AQ41" i="39"/>
  <c r="AP41" i="39"/>
  <c r="AO41" i="39"/>
  <c r="AN41" i="39"/>
  <c r="AM41" i="39"/>
  <c r="AL41" i="39"/>
  <c r="AK41" i="39"/>
  <c r="AJ41" i="39"/>
  <c r="AI41" i="39"/>
  <c r="AH41" i="39"/>
  <c r="AG41" i="39"/>
  <c r="AF41" i="39"/>
  <c r="AE41" i="39"/>
  <c r="AD41" i="39"/>
  <c r="AC41" i="39"/>
  <c r="AB41" i="39"/>
  <c r="AA41" i="39"/>
  <c r="Z41" i="39"/>
  <c r="Y41" i="39"/>
  <c r="X41" i="39"/>
  <c r="W41" i="39"/>
  <c r="V41" i="39"/>
  <c r="U41" i="39"/>
  <c r="T41" i="39"/>
  <c r="S41" i="39"/>
  <c r="R41" i="39"/>
  <c r="Q41" i="39"/>
  <c r="P41" i="39"/>
  <c r="O41" i="39"/>
  <c r="N41" i="39"/>
  <c r="M41" i="39"/>
  <c r="L41" i="39"/>
  <c r="K41" i="39"/>
  <c r="J41" i="39"/>
  <c r="I41" i="39"/>
  <c r="H41" i="39"/>
  <c r="G41" i="39"/>
  <c r="F41" i="39"/>
  <c r="E41" i="39"/>
  <c r="CX40" i="39"/>
  <c r="CW40" i="39"/>
  <c r="CV40" i="39"/>
  <c r="CU40" i="39"/>
  <c r="CT40" i="39"/>
  <c r="CS40" i="39"/>
  <c r="CR40" i="39"/>
  <c r="CQ40" i="39"/>
  <c r="CP40" i="39"/>
  <c r="CO40" i="39"/>
  <c r="CN40" i="39"/>
  <c r="CM40" i="39"/>
  <c r="CL40" i="39"/>
  <c r="CK40" i="39"/>
  <c r="CJ40" i="39"/>
  <c r="CI40" i="39"/>
  <c r="CH40" i="39"/>
  <c r="CG40" i="39"/>
  <c r="CF40" i="39"/>
  <c r="CE40" i="39"/>
  <c r="CD40" i="39"/>
  <c r="CC40" i="39"/>
  <c r="CB40" i="39"/>
  <c r="CA40" i="39"/>
  <c r="BZ40" i="39"/>
  <c r="BY40" i="39"/>
  <c r="BX40" i="39"/>
  <c r="BW40" i="39"/>
  <c r="BV40" i="39"/>
  <c r="BU40" i="39"/>
  <c r="BT40" i="39"/>
  <c r="BS40" i="39"/>
  <c r="BR40" i="39"/>
  <c r="BQ40" i="39"/>
  <c r="BP40" i="39"/>
  <c r="BO40" i="39"/>
  <c r="BN40" i="39"/>
  <c r="BM40" i="39"/>
  <c r="BL40" i="39"/>
  <c r="BK40" i="39"/>
  <c r="BJ40" i="39"/>
  <c r="BI40" i="39"/>
  <c r="BH40" i="39"/>
  <c r="BG40" i="39"/>
  <c r="BF40" i="39"/>
  <c r="BE40" i="39"/>
  <c r="BD40" i="39"/>
  <c r="BC40" i="39"/>
  <c r="BB40" i="39"/>
  <c r="BA40" i="39"/>
  <c r="AZ40" i="39"/>
  <c r="AY40" i="39"/>
  <c r="AX40" i="39"/>
  <c r="AW40" i="39"/>
  <c r="AV40" i="39"/>
  <c r="AU40" i="39"/>
  <c r="AT40" i="39"/>
  <c r="AS40" i="39"/>
  <c r="AR40" i="39"/>
  <c r="AQ40" i="39"/>
  <c r="AP40" i="39"/>
  <c r="AO40" i="39"/>
  <c r="AN40" i="39"/>
  <c r="AM40" i="39"/>
  <c r="AL40" i="39"/>
  <c r="AK40" i="39"/>
  <c r="AJ40" i="39"/>
  <c r="AI40" i="39"/>
  <c r="AH40" i="39"/>
  <c r="AG40" i="39"/>
  <c r="AF40" i="39"/>
  <c r="AE40" i="39"/>
  <c r="AD40" i="39"/>
  <c r="AC40" i="39"/>
  <c r="AB40" i="39"/>
  <c r="AA40" i="39"/>
  <c r="Z40" i="39"/>
  <c r="Y40" i="39"/>
  <c r="X40" i="39"/>
  <c r="W40" i="39"/>
  <c r="V40" i="39"/>
  <c r="U40" i="39"/>
  <c r="T40" i="39"/>
  <c r="S40" i="39"/>
  <c r="R40" i="39"/>
  <c r="Q40" i="39"/>
  <c r="P40" i="39"/>
  <c r="O40" i="39"/>
  <c r="N40" i="39"/>
  <c r="M40" i="39"/>
  <c r="L40" i="39"/>
  <c r="K40" i="39"/>
  <c r="J40" i="39"/>
  <c r="I40" i="39"/>
  <c r="H40" i="39"/>
  <c r="G40" i="39"/>
  <c r="F40" i="39"/>
  <c r="E40" i="39"/>
  <c r="CX39" i="39"/>
  <c r="CW39" i="39"/>
  <c r="CV39" i="39"/>
  <c r="CU39" i="39"/>
  <c r="CT39" i="39"/>
  <c r="CS39" i="39"/>
  <c r="CR39" i="39"/>
  <c r="CQ39" i="39"/>
  <c r="CP39" i="39"/>
  <c r="CO39" i="39"/>
  <c r="CN39" i="39"/>
  <c r="CM39" i="39"/>
  <c r="CL39" i="39"/>
  <c r="CK39" i="39"/>
  <c r="CJ39" i="39"/>
  <c r="CI39" i="39"/>
  <c r="CH39" i="39"/>
  <c r="CG39" i="39"/>
  <c r="CF39" i="39"/>
  <c r="CE39" i="39"/>
  <c r="CD39" i="39"/>
  <c r="CC39" i="39"/>
  <c r="CB39" i="39"/>
  <c r="CA39" i="39"/>
  <c r="BZ39" i="39"/>
  <c r="BY39" i="39"/>
  <c r="BX39" i="39"/>
  <c r="BW39" i="39"/>
  <c r="BV39" i="39"/>
  <c r="BU39" i="39"/>
  <c r="BT39" i="39"/>
  <c r="BS39" i="39"/>
  <c r="BR39" i="39"/>
  <c r="BQ39" i="39"/>
  <c r="BP39" i="39"/>
  <c r="BO39" i="39"/>
  <c r="BN39" i="39"/>
  <c r="BM39" i="39"/>
  <c r="BL39" i="39"/>
  <c r="BK39" i="39"/>
  <c r="BJ39" i="39"/>
  <c r="BI39" i="39"/>
  <c r="BH39" i="39"/>
  <c r="BG39" i="39"/>
  <c r="BF39" i="39"/>
  <c r="BE39" i="39"/>
  <c r="BD39" i="39"/>
  <c r="BC39" i="39"/>
  <c r="BB39" i="39"/>
  <c r="BA39" i="39"/>
  <c r="AZ39" i="39"/>
  <c r="AY39" i="39"/>
  <c r="AX39" i="39"/>
  <c r="AW39" i="39"/>
  <c r="AV39" i="39"/>
  <c r="AU39" i="39"/>
  <c r="AT39" i="39"/>
  <c r="AS39" i="39"/>
  <c r="AR39" i="39"/>
  <c r="AQ39" i="39"/>
  <c r="AP39" i="39"/>
  <c r="AO39" i="39"/>
  <c r="AN39" i="39"/>
  <c r="AM39" i="39"/>
  <c r="AL39" i="39"/>
  <c r="AK39" i="39"/>
  <c r="AJ39" i="39"/>
  <c r="AI39" i="39"/>
  <c r="AH39" i="39"/>
  <c r="AG39" i="39"/>
  <c r="AF39" i="39"/>
  <c r="AE39" i="39"/>
  <c r="AD39" i="39"/>
  <c r="AC39" i="39"/>
  <c r="AB39" i="39"/>
  <c r="AA39" i="39"/>
  <c r="Z39" i="39"/>
  <c r="Y39" i="39"/>
  <c r="X39" i="39"/>
  <c r="W39" i="39"/>
  <c r="V39" i="39"/>
  <c r="U39" i="39"/>
  <c r="T39" i="39"/>
  <c r="S39" i="39"/>
  <c r="R39" i="39"/>
  <c r="Q39" i="39"/>
  <c r="P39" i="39"/>
  <c r="O39" i="39"/>
  <c r="N39" i="39"/>
  <c r="M39" i="39"/>
  <c r="L39" i="39"/>
  <c r="K39" i="39"/>
  <c r="J39" i="39"/>
  <c r="I39" i="39"/>
  <c r="H39" i="39"/>
  <c r="G39" i="39"/>
  <c r="F39" i="39"/>
  <c r="E39" i="39"/>
  <c r="CX38" i="39"/>
  <c r="CW38" i="39"/>
  <c r="CV38" i="39"/>
  <c r="CU38" i="39"/>
  <c r="CT38" i="39"/>
  <c r="CS38" i="39"/>
  <c r="CR38" i="39"/>
  <c r="CQ38" i="39"/>
  <c r="CP38" i="39"/>
  <c r="CO38" i="39"/>
  <c r="CN38" i="39"/>
  <c r="CM38" i="39"/>
  <c r="CL38" i="39"/>
  <c r="CK38" i="39"/>
  <c r="CJ38" i="39"/>
  <c r="CI38" i="39"/>
  <c r="CH38" i="39"/>
  <c r="CG38" i="39"/>
  <c r="CF38" i="39"/>
  <c r="CE38" i="39"/>
  <c r="CD38" i="39"/>
  <c r="CC38" i="39"/>
  <c r="CB38" i="39"/>
  <c r="CA38" i="39"/>
  <c r="BZ38" i="39"/>
  <c r="BY38" i="39"/>
  <c r="BX38" i="39"/>
  <c r="BW38" i="39"/>
  <c r="BV38" i="39"/>
  <c r="BU38" i="39"/>
  <c r="BT38" i="39"/>
  <c r="BS38" i="39"/>
  <c r="BR38" i="39"/>
  <c r="BQ38" i="39"/>
  <c r="BP38" i="39"/>
  <c r="BO38" i="39"/>
  <c r="BN38" i="39"/>
  <c r="BM38" i="39"/>
  <c r="BL38" i="39"/>
  <c r="BK38" i="39"/>
  <c r="BJ38" i="39"/>
  <c r="BI38" i="39"/>
  <c r="BH38" i="39"/>
  <c r="BG38" i="39"/>
  <c r="BF38" i="39"/>
  <c r="BE38" i="39"/>
  <c r="BD38" i="39"/>
  <c r="BC38" i="39"/>
  <c r="BB38" i="39"/>
  <c r="BA38" i="39"/>
  <c r="AZ38" i="39"/>
  <c r="AY38" i="39"/>
  <c r="AX38" i="39"/>
  <c r="AW38" i="39"/>
  <c r="AV38" i="39"/>
  <c r="AU38" i="39"/>
  <c r="AT38" i="39"/>
  <c r="AS38" i="39"/>
  <c r="AR38" i="39"/>
  <c r="AQ38" i="39"/>
  <c r="AP38" i="39"/>
  <c r="AO38" i="39"/>
  <c r="AN38" i="39"/>
  <c r="AM38" i="39"/>
  <c r="AL38" i="39"/>
  <c r="AK38" i="39"/>
  <c r="AJ38" i="39"/>
  <c r="AI38" i="39"/>
  <c r="AH38" i="39"/>
  <c r="AG38" i="39"/>
  <c r="AF38" i="39"/>
  <c r="AE38" i="39"/>
  <c r="AD38" i="39"/>
  <c r="AC38" i="39"/>
  <c r="AB38" i="39"/>
  <c r="AA38" i="39"/>
  <c r="Z38" i="39"/>
  <c r="Y38" i="39"/>
  <c r="X38" i="39"/>
  <c r="W38" i="39"/>
  <c r="V38" i="39"/>
  <c r="U38" i="39"/>
  <c r="T38" i="39"/>
  <c r="S38" i="39"/>
  <c r="R38" i="39"/>
  <c r="Q38" i="39"/>
  <c r="P38" i="39"/>
  <c r="O38" i="39"/>
  <c r="N38" i="39"/>
  <c r="M38" i="39"/>
  <c r="L38" i="39"/>
  <c r="K38" i="39"/>
  <c r="J38" i="39"/>
  <c r="I38" i="39"/>
  <c r="H38" i="39"/>
  <c r="G38" i="39"/>
  <c r="F38" i="39"/>
  <c r="E38" i="39"/>
  <c r="CX37" i="39"/>
  <c r="CW37" i="39"/>
  <c r="CV37" i="39"/>
  <c r="CU37" i="39"/>
  <c r="CT37" i="39"/>
  <c r="CS37" i="39"/>
  <c r="CR37" i="39"/>
  <c r="CQ37" i="39"/>
  <c r="CP37" i="39"/>
  <c r="CO37" i="39"/>
  <c r="CN37" i="39"/>
  <c r="CM37" i="39"/>
  <c r="CL37" i="39"/>
  <c r="CK37" i="39"/>
  <c r="CJ37" i="39"/>
  <c r="CI37" i="39"/>
  <c r="CH37" i="39"/>
  <c r="CG37" i="39"/>
  <c r="CF37" i="39"/>
  <c r="CE37" i="39"/>
  <c r="CD37" i="39"/>
  <c r="CC37" i="39"/>
  <c r="CB37" i="39"/>
  <c r="CA37" i="39"/>
  <c r="BZ37" i="39"/>
  <c r="BY37" i="39"/>
  <c r="BX37" i="39"/>
  <c r="BW37" i="39"/>
  <c r="BV37" i="39"/>
  <c r="BU37" i="39"/>
  <c r="BT37" i="39"/>
  <c r="BS37" i="39"/>
  <c r="BR37" i="39"/>
  <c r="BQ37" i="39"/>
  <c r="BP37" i="39"/>
  <c r="BO37" i="39"/>
  <c r="BN37" i="39"/>
  <c r="BM37" i="39"/>
  <c r="BL37" i="39"/>
  <c r="BK37" i="39"/>
  <c r="BJ37" i="39"/>
  <c r="BI37" i="39"/>
  <c r="BH37" i="39"/>
  <c r="BG37" i="39"/>
  <c r="BF37" i="39"/>
  <c r="BE37" i="39"/>
  <c r="BD37" i="39"/>
  <c r="BC37" i="39"/>
  <c r="BB37" i="39"/>
  <c r="BA37" i="39"/>
  <c r="AZ37" i="39"/>
  <c r="AY37" i="39"/>
  <c r="AX37" i="39"/>
  <c r="AW37" i="39"/>
  <c r="AV37" i="39"/>
  <c r="AU37" i="39"/>
  <c r="AT37" i="39"/>
  <c r="AS37" i="39"/>
  <c r="AR37" i="39"/>
  <c r="AQ37" i="39"/>
  <c r="AP37" i="39"/>
  <c r="AO37" i="39"/>
  <c r="AN37" i="39"/>
  <c r="AM37" i="39"/>
  <c r="AL37" i="39"/>
  <c r="AK37" i="39"/>
  <c r="AJ37" i="39"/>
  <c r="AI37" i="39"/>
  <c r="AH37" i="39"/>
  <c r="AG37" i="39"/>
  <c r="AF37" i="39"/>
  <c r="AE37" i="39"/>
  <c r="AD37" i="39"/>
  <c r="AC37" i="39"/>
  <c r="AB37" i="39"/>
  <c r="AA37" i="39"/>
  <c r="Z37" i="39"/>
  <c r="Y37" i="39"/>
  <c r="X37" i="39"/>
  <c r="W37" i="39"/>
  <c r="V37" i="39"/>
  <c r="U37" i="39"/>
  <c r="T37" i="39"/>
  <c r="S37" i="39"/>
  <c r="R37" i="39"/>
  <c r="Q37" i="39"/>
  <c r="P37" i="39"/>
  <c r="O37" i="39"/>
  <c r="N37" i="39"/>
  <c r="M37" i="39"/>
  <c r="L37" i="39"/>
  <c r="K37" i="39"/>
  <c r="J37" i="39"/>
  <c r="I37" i="39"/>
  <c r="H37" i="39"/>
  <c r="G37" i="39"/>
  <c r="F37" i="39"/>
  <c r="E37" i="39"/>
  <c r="CX36" i="39"/>
  <c r="CW36" i="39"/>
  <c r="CV36" i="39"/>
  <c r="CU36" i="39"/>
  <c r="CT36" i="39"/>
  <c r="CS36" i="39"/>
  <c r="CR36" i="39"/>
  <c r="CQ36" i="39"/>
  <c r="CP36" i="39"/>
  <c r="CO36" i="39"/>
  <c r="CN36" i="39"/>
  <c r="CM36" i="39"/>
  <c r="CL36" i="39"/>
  <c r="CK36" i="39"/>
  <c r="CJ36" i="39"/>
  <c r="CI36" i="39"/>
  <c r="CH36" i="39"/>
  <c r="CG36" i="39"/>
  <c r="CF36" i="39"/>
  <c r="CE36" i="39"/>
  <c r="CD36" i="39"/>
  <c r="CC36" i="39"/>
  <c r="CB36" i="39"/>
  <c r="CA36" i="39"/>
  <c r="BZ36" i="39"/>
  <c r="BY36" i="39"/>
  <c r="BX36" i="39"/>
  <c r="BW36" i="39"/>
  <c r="BV36" i="39"/>
  <c r="BU36" i="39"/>
  <c r="BT36" i="39"/>
  <c r="BS36" i="39"/>
  <c r="BR36" i="39"/>
  <c r="BQ36" i="39"/>
  <c r="BP36" i="39"/>
  <c r="BO36" i="39"/>
  <c r="BN36" i="39"/>
  <c r="BM36" i="39"/>
  <c r="BL36" i="39"/>
  <c r="BK36" i="39"/>
  <c r="BJ36" i="39"/>
  <c r="BI36" i="39"/>
  <c r="BH36" i="39"/>
  <c r="BG36" i="39"/>
  <c r="BF36" i="39"/>
  <c r="BE36" i="39"/>
  <c r="BD36" i="39"/>
  <c r="BC36" i="39"/>
  <c r="BB36" i="39"/>
  <c r="BA36" i="39"/>
  <c r="AZ36" i="39"/>
  <c r="AY36" i="39"/>
  <c r="AX36" i="39"/>
  <c r="AW36" i="39"/>
  <c r="AV36" i="39"/>
  <c r="AU36" i="39"/>
  <c r="AT36" i="39"/>
  <c r="AS36" i="39"/>
  <c r="AR36" i="39"/>
  <c r="AQ36" i="39"/>
  <c r="AP36" i="39"/>
  <c r="AO36" i="39"/>
  <c r="AN36" i="39"/>
  <c r="AM36" i="39"/>
  <c r="AL36" i="39"/>
  <c r="AK36" i="39"/>
  <c r="AJ36" i="39"/>
  <c r="AI36" i="39"/>
  <c r="AH36" i="39"/>
  <c r="AG36" i="39"/>
  <c r="AF36" i="39"/>
  <c r="AE36" i="39"/>
  <c r="AD36" i="39"/>
  <c r="AC36" i="39"/>
  <c r="AB36" i="39"/>
  <c r="AA36" i="39"/>
  <c r="Z36" i="39"/>
  <c r="Y36" i="39"/>
  <c r="X36" i="39"/>
  <c r="W36" i="39"/>
  <c r="V36" i="39"/>
  <c r="U36" i="39"/>
  <c r="T36" i="39"/>
  <c r="S36" i="39"/>
  <c r="R36" i="39"/>
  <c r="Q36" i="39"/>
  <c r="P36" i="39"/>
  <c r="O36" i="39"/>
  <c r="N36" i="39"/>
  <c r="M36" i="39"/>
  <c r="L36" i="39"/>
  <c r="K36" i="39"/>
  <c r="J36" i="39"/>
  <c r="I36" i="39"/>
  <c r="H36" i="39"/>
  <c r="G36" i="39"/>
  <c r="F36" i="39"/>
  <c r="E36" i="39"/>
  <c r="CX35" i="39"/>
  <c r="CW35" i="39"/>
  <c r="CV35" i="39"/>
  <c r="CU35" i="39"/>
  <c r="CT35" i="39"/>
  <c r="CS35" i="39"/>
  <c r="CR35" i="39"/>
  <c r="CQ35" i="39"/>
  <c r="CP35" i="39"/>
  <c r="CO35" i="39"/>
  <c r="CN35" i="39"/>
  <c r="CM35" i="39"/>
  <c r="CL35" i="39"/>
  <c r="CK35" i="39"/>
  <c r="CJ35" i="39"/>
  <c r="CI35" i="39"/>
  <c r="CH35" i="39"/>
  <c r="CG35" i="39"/>
  <c r="CF35" i="39"/>
  <c r="CE35" i="39"/>
  <c r="CD35" i="39"/>
  <c r="CC35" i="39"/>
  <c r="CB35" i="39"/>
  <c r="CA35" i="39"/>
  <c r="BZ35" i="39"/>
  <c r="BY35" i="39"/>
  <c r="BX35" i="39"/>
  <c r="BW35" i="39"/>
  <c r="BV35" i="39"/>
  <c r="BU35" i="39"/>
  <c r="BT35" i="39"/>
  <c r="BS35" i="39"/>
  <c r="BR35" i="39"/>
  <c r="BQ35" i="39"/>
  <c r="BP35" i="39"/>
  <c r="BO35" i="39"/>
  <c r="BN35" i="39"/>
  <c r="BM35" i="39"/>
  <c r="BL35" i="39"/>
  <c r="BK35" i="39"/>
  <c r="BJ35" i="39"/>
  <c r="BI35" i="39"/>
  <c r="BH35" i="39"/>
  <c r="BG35" i="39"/>
  <c r="BF35" i="39"/>
  <c r="BE35" i="39"/>
  <c r="BD35" i="39"/>
  <c r="BC35" i="39"/>
  <c r="BB35" i="39"/>
  <c r="BA35" i="39"/>
  <c r="AZ35" i="39"/>
  <c r="AY35" i="39"/>
  <c r="AX35" i="39"/>
  <c r="AW35" i="39"/>
  <c r="AV35" i="39"/>
  <c r="AU35" i="39"/>
  <c r="AT35" i="39"/>
  <c r="AS35" i="39"/>
  <c r="AR35" i="39"/>
  <c r="AQ35" i="39"/>
  <c r="AP35" i="39"/>
  <c r="AO35" i="39"/>
  <c r="AN35" i="39"/>
  <c r="AM35" i="39"/>
  <c r="AL35" i="39"/>
  <c r="AK35" i="39"/>
  <c r="AJ35" i="39"/>
  <c r="AI35" i="39"/>
  <c r="AH35" i="39"/>
  <c r="AG35" i="39"/>
  <c r="AF35" i="39"/>
  <c r="AE35" i="39"/>
  <c r="AD35" i="39"/>
  <c r="AC35" i="39"/>
  <c r="AB35" i="39"/>
  <c r="AA35" i="39"/>
  <c r="Z35" i="39"/>
  <c r="Y35" i="39"/>
  <c r="X35" i="39"/>
  <c r="W35" i="39"/>
  <c r="V35" i="39"/>
  <c r="U35" i="39"/>
  <c r="T35" i="39"/>
  <c r="S35" i="39"/>
  <c r="R35" i="39"/>
  <c r="Q35" i="39"/>
  <c r="P35" i="39"/>
  <c r="O35" i="39"/>
  <c r="N35" i="39"/>
  <c r="M35" i="39"/>
  <c r="L35" i="39"/>
  <c r="K35" i="39"/>
  <c r="J35" i="39"/>
  <c r="I35" i="39"/>
  <c r="H35" i="39"/>
  <c r="G35" i="39"/>
  <c r="F35" i="39"/>
  <c r="E35" i="39"/>
  <c r="CX34" i="39"/>
  <c r="CW34" i="39"/>
  <c r="CV34" i="39"/>
  <c r="CU34" i="39"/>
  <c r="CT34" i="39"/>
  <c r="CS34" i="39"/>
  <c r="CR34" i="39"/>
  <c r="CQ34" i="39"/>
  <c r="CP34" i="39"/>
  <c r="CO34" i="39"/>
  <c r="CN34" i="39"/>
  <c r="CM34" i="39"/>
  <c r="CL34" i="39"/>
  <c r="CK34" i="39"/>
  <c r="CJ34" i="39"/>
  <c r="CI34" i="39"/>
  <c r="CH34" i="39"/>
  <c r="CG34" i="39"/>
  <c r="CF34" i="39"/>
  <c r="CE34" i="39"/>
  <c r="CD34" i="39"/>
  <c r="CC34" i="39"/>
  <c r="CB34" i="39"/>
  <c r="CA34" i="39"/>
  <c r="BZ34" i="39"/>
  <c r="BY34" i="39"/>
  <c r="BX34" i="39"/>
  <c r="BW34" i="39"/>
  <c r="BV34" i="39"/>
  <c r="BU34" i="39"/>
  <c r="BT34" i="39"/>
  <c r="BS34" i="39"/>
  <c r="BR34" i="39"/>
  <c r="BQ34" i="39"/>
  <c r="BP34" i="39"/>
  <c r="BO34" i="39"/>
  <c r="BN34" i="39"/>
  <c r="BM34" i="39"/>
  <c r="BL34" i="39"/>
  <c r="BK34" i="39"/>
  <c r="BJ34" i="39"/>
  <c r="BI34" i="39"/>
  <c r="BH34" i="39"/>
  <c r="BG34" i="39"/>
  <c r="BF34" i="39"/>
  <c r="BE34" i="39"/>
  <c r="BD34" i="39"/>
  <c r="BC34" i="39"/>
  <c r="BB34" i="39"/>
  <c r="BA34" i="39"/>
  <c r="AZ34" i="39"/>
  <c r="AY34" i="39"/>
  <c r="AX34" i="39"/>
  <c r="AW34" i="39"/>
  <c r="AV34" i="39"/>
  <c r="AU34" i="39"/>
  <c r="AT34" i="39"/>
  <c r="AS34" i="39"/>
  <c r="AR34" i="39"/>
  <c r="AQ34" i="39"/>
  <c r="AP34" i="39"/>
  <c r="AO34" i="39"/>
  <c r="AN34" i="39"/>
  <c r="AM34" i="39"/>
  <c r="AL34" i="39"/>
  <c r="AK34" i="39"/>
  <c r="AJ34" i="39"/>
  <c r="AI34" i="39"/>
  <c r="AH34" i="39"/>
  <c r="AG34" i="39"/>
  <c r="AF34" i="39"/>
  <c r="AE34" i="39"/>
  <c r="AD34" i="39"/>
  <c r="AC34" i="39"/>
  <c r="AB34" i="39"/>
  <c r="AA34" i="39"/>
  <c r="Z34" i="39"/>
  <c r="Y34" i="39"/>
  <c r="X34" i="39"/>
  <c r="W34" i="39"/>
  <c r="V34" i="39"/>
  <c r="U34" i="39"/>
  <c r="T34" i="39"/>
  <c r="S34" i="39"/>
  <c r="R34" i="39"/>
  <c r="Q34" i="39"/>
  <c r="P34" i="39"/>
  <c r="O34" i="39"/>
  <c r="N34" i="39"/>
  <c r="M34" i="39"/>
  <c r="L34" i="39"/>
  <c r="K34" i="39"/>
  <c r="J34" i="39"/>
  <c r="I34" i="39"/>
  <c r="H34" i="39"/>
  <c r="G34" i="39"/>
  <c r="F34" i="39"/>
  <c r="E34" i="39"/>
  <c r="CX33" i="39"/>
  <c r="CW33" i="39"/>
  <c r="CV33" i="39"/>
  <c r="CU33" i="39"/>
  <c r="CT33" i="39"/>
  <c r="CS33" i="39"/>
  <c r="CR33" i="39"/>
  <c r="CQ33" i="39"/>
  <c r="CP33" i="39"/>
  <c r="CO33" i="39"/>
  <c r="CN33" i="39"/>
  <c r="CM33" i="39"/>
  <c r="CL33" i="39"/>
  <c r="CK33" i="39"/>
  <c r="CJ33" i="39"/>
  <c r="CI33" i="39"/>
  <c r="CH33" i="39"/>
  <c r="CG33" i="39"/>
  <c r="CF33" i="39"/>
  <c r="CE33" i="39"/>
  <c r="CD33" i="39"/>
  <c r="CC33" i="39"/>
  <c r="CB33" i="39"/>
  <c r="CA33" i="39"/>
  <c r="BZ33" i="39"/>
  <c r="BY33" i="39"/>
  <c r="BX33" i="39"/>
  <c r="BW33" i="39"/>
  <c r="BV33" i="39"/>
  <c r="BU33" i="39"/>
  <c r="BT33" i="39"/>
  <c r="BS33" i="39"/>
  <c r="BR33" i="39"/>
  <c r="BQ33" i="39"/>
  <c r="BP33" i="39"/>
  <c r="BO33" i="39"/>
  <c r="BN33" i="39"/>
  <c r="BM33" i="39"/>
  <c r="BL33" i="39"/>
  <c r="BK33" i="39"/>
  <c r="BJ33" i="39"/>
  <c r="BI33" i="39"/>
  <c r="BH33" i="39"/>
  <c r="BG33" i="39"/>
  <c r="BF33" i="39"/>
  <c r="BE33" i="39"/>
  <c r="BD33" i="39"/>
  <c r="BC33" i="39"/>
  <c r="BB33" i="39"/>
  <c r="BA33" i="39"/>
  <c r="AZ33" i="39"/>
  <c r="AY33" i="39"/>
  <c r="AX33" i="39"/>
  <c r="AW33" i="39"/>
  <c r="AV33" i="39"/>
  <c r="AU33" i="39"/>
  <c r="AT33" i="39"/>
  <c r="AS33" i="39"/>
  <c r="AR33" i="39"/>
  <c r="AQ33" i="39"/>
  <c r="AP33" i="39"/>
  <c r="AO33" i="39"/>
  <c r="AN33" i="39"/>
  <c r="AM33" i="39"/>
  <c r="AL33" i="39"/>
  <c r="AK33" i="39"/>
  <c r="AJ33" i="39"/>
  <c r="AI33" i="39"/>
  <c r="AH33" i="39"/>
  <c r="AG33" i="39"/>
  <c r="AF33" i="39"/>
  <c r="AE33" i="39"/>
  <c r="AD33" i="39"/>
  <c r="AC33" i="39"/>
  <c r="AB33" i="39"/>
  <c r="AA33" i="39"/>
  <c r="Z33" i="39"/>
  <c r="Y33" i="39"/>
  <c r="X33" i="39"/>
  <c r="W33" i="39"/>
  <c r="V33" i="39"/>
  <c r="U33" i="39"/>
  <c r="T33" i="39"/>
  <c r="S33" i="39"/>
  <c r="R33" i="39"/>
  <c r="Q33" i="39"/>
  <c r="P33" i="39"/>
  <c r="O33" i="39"/>
  <c r="N33" i="39"/>
  <c r="M33" i="39"/>
  <c r="L33" i="39"/>
  <c r="K33" i="39"/>
  <c r="J33" i="39"/>
  <c r="I33" i="39"/>
  <c r="H33" i="39"/>
  <c r="G33" i="39"/>
  <c r="F33" i="39"/>
  <c r="E33" i="39"/>
  <c r="CX32" i="39"/>
  <c r="CW32" i="39"/>
  <c r="CV32" i="39"/>
  <c r="CU32" i="39"/>
  <c r="CT32" i="39"/>
  <c r="CS32" i="39"/>
  <c r="CR32" i="39"/>
  <c r="CQ32" i="39"/>
  <c r="CP32" i="39"/>
  <c r="CO32" i="39"/>
  <c r="CN32" i="39"/>
  <c r="CM32" i="39"/>
  <c r="CL32" i="39"/>
  <c r="CK32" i="39"/>
  <c r="CJ32" i="39"/>
  <c r="CI32" i="39"/>
  <c r="CH32" i="39"/>
  <c r="CG32" i="39"/>
  <c r="CF32" i="39"/>
  <c r="CE32" i="39"/>
  <c r="CD32" i="39"/>
  <c r="CC32" i="39"/>
  <c r="CB32" i="39"/>
  <c r="CA32" i="39"/>
  <c r="BZ32" i="39"/>
  <c r="BY32" i="39"/>
  <c r="BX32" i="39"/>
  <c r="BW32" i="39"/>
  <c r="BV32" i="39"/>
  <c r="BU32" i="39"/>
  <c r="BT32" i="39"/>
  <c r="BS32" i="39"/>
  <c r="BR32" i="39"/>
  <c r="BQ32" i="39"/>
  <c r="BP32" i="39"/>
  <c r="BO32" i="39"/>
  <c r="BN32" i="39"/>
  <c r="BM32" i="39"/>
  <c r="BL32" i="39"/>
  <c r="BK32" i="39"/>
  <c r="BJ32" i="39"/>
  <c r="BI32" i="39"/>
  <c r="BH32" i="39"/>
  <c r="BG32" i="39"/>
  <c r="BF32" i="39"/>
  <c r="BE32" i="39"/>
  <c r="BD32" i="39"/>
  <c r="BC32" i="39"/>
  <c r="BB32" i="39"/>
  <c r="BA32" i="39"/>
  <c r="AZ32" i="39"/>
  <c r="AY32" i="39"/>
  <c r="AX32" i="39"/>
  <c r="AW32" i="39"/>
  <c r="AV32" i="39"/>
  <c r="AU32" i="39"/>
  <c r="AT32" i="39"/>
  <c r="AS32" i="39"/>
  <c r="AR32" i="39"/>
  <c r="AQ32" i="39"/>
  <c r="AP32" i="39"/>
  <c r="AO32" i="39"/>
  <c r="AN32" i="39"/>
  <c r="AM32" i="39"/>
  <c r="AL32" i="39"/>
  <c r="AK32" i="39"/>
  <c r="AJ32" i="39"/>
  <c r="AI32" i="39"/>
  <c r="AH32" i="39"/>
  <c r="AG32" i="39"/>
  <c r="AF32" i="39"/>
  <c r="AE32" i="39"/>
  <c r="AD32" i="39"/>
  <c r="AC32" i="39"/>
  <c r="AB32" i="39"/>
  <c r="AA32" i="39"/>
  <c r="Z32" i="39"/>
  <c r="Y32" i="39"/>
  <c r="X32" i="39"/>
  <c r="W32" i="39"/>
  <c r="V32" i="39"/>
  <c r="U32" i="39"/>
  <c r="T32" i="39"/>
  <c r="S32" i="39"/>
  <c r="R32" i="39"/>
  <c r="Q32" i="39"/>
  <c r="P32" i="39"/>
  <c r="O32" i="39"/>
  <c r="N32" i="39"/>
  <c r="M32" i="39"/>
  <c r="L32" i="39"/>
  <c r="K32" i="39"/>
  <c r="J32" i="39"/>
  <c r="I32" i="39"/>
  <c r="H32" i="39"/>
  <c r="G32" i="39"/>
  <c r="F32" i="39"/>
  <c r="E32" i="39"/>
  <c r="CX31" i="39"/>
  <c r="CW31" i="39"/>
  <c r="CV31" i="39"/>
  <c r="CU31" i="39"/>
  <c r="CT31" i="39"/>
  <c r="CS31" i="39"/>
  <c r="CR31" i="39"/>
  <c r="CQ31" i="39"/>
  <c r="CP31" i="39"/>
  <c r="CO31" i="39"/>
  <c r="CN31" i="39"/>
  <c r="CM31" i="39"/>
  <c r="CL31" i="39"/>
  <c r="CK31" i="39"/>
  <c r="CJ31" i="39"/>
  <c r="CI31" i="39"/>
  <c r="CH31" i="39"/>
  <c r="CG31" i="39"/>
  <c r="CF31" i="39"/>
  <c r="CE31" i="39"/>
  <c r="CD31" i="39"/>
  <c r="CC31" i="39"/>
  <c r="CB31" i="39"/>
  <c r="CA31" i="39"/>
  <c r="BZ31" i="39"/>
  <c r="BY31" i="39"/>
  <c r="BX31" i="39"/>
  <c r="BW31" i="39"/>
  <c r="BV31" i="39"/>
  <c r="BU31" i="39"/>
  <c r="BT31" i="39"/>
  <c r="BS31" i="39"/>
  <c r="BR31" i="39"/>
  <c r="BQ31" i="39"/>
  <c r="BP31" i="39"/>
  <c r="BO31" i="39"/>
  <c r="BN31" i="39"/>
  <c r="BM31" i="39"/>
  <c r="BL31" i="39"/>
  <c r="BK31" i="39"/>
  <c r="BJ31" i="39"/>
  <c r="BI31" i="39"/>
  <c r="BH31" i="39"/>
  <c r="BG31" i="39"/>
  <c r="BF31" i="39"/>
  <c r="BE31" i="39"/>
  <c r="BD31" i="39"/>
  <c r="BC31" i="39"/>
  <c r="BB31" i="39"/>
  <c r="BA31" i="39"/>
  <c r="AZ31" i="39"/>
  <c r="AY31" i="39"/>
  <c r="AX31" i="39"/>
  <c r="AW31" i="39"/>
  <c r="AV31" i="39"/>
  <c r="AU31" i="39"/>
  <c r="AT31" i="39"/>
  <c r="AS31" i="39"/>
  <c r="AR31" i="39"/>
  <c r="AQ31" i="39"/>
  <c r="AP31" i="39"/>
  <c r="AO31" i="39"/>
  <c r="AN31" i="39"/>
  <c r="AM31" i="39"/>
  <c r="AL31" i="39"/>
  <c r="AK31" i="39"/>
  <c r="AJ31" i="39"/>
  <c r="AI31" i="39"/>
  <c r="AH31" i="39"/>
  <c r="AG31" i="39"/>
  <c r="AF31" i="39"/>
  <c r="AE31" i="39"/>
  <c r="AD31" i="39"/>
  <c r="AC31" i="39"/>
  <c r="AB31" i="39"/>
  <c r="AA31" i="39"/>
  <c r="Z31" i="39"/>
  <c r="Y31" i="39"/>
  <c r="X31" i="39"/>
  <c r="W31" i="39"/>
  <c r="V31" i="39"/>
  <c r="U31" i="39"/>
  <c r="T31" i="39"/>
  <c r="S31" i="39"/>
  <c r="R31" i="39"/>
  <c r="Q31" i="39"/>
  <c r="P31" i="39"/>
  <c r="O31" i="39"/>
  <c r="N31" i="39"/>
  <c r="M31" i="39"/>
  <c r="L31" i="39"/>
  <c r="K31" i="39"/>
  <c r="J31" i="39"/>
  <c r="I31" i="39"/>
  <c r="H31" i="39"/>
  <c r="G31" i="39"/>
  <c r="F31" i="39"/>
  <c r="E31" i="39"/>
  <c r="CX30" i="39"/>
  <c r="CW30" i="39"/>
  <c r="CV30" i="39"/>
  <c r="CU30" i="39"/>
  <c r="CT30" i="39"/>
  <c r="CS30" i="39"/>
  <c r="CR30" i="39"/>
  <c r="CQ30" i="39"/>
  <c r="CP30" i="39"/>
  <c r="CO30" i="39"/>
  <c r="CN30" i="39"/>
  <c r="CM30" i="39"/>
  <c r="CL30" i="39"/>
  <c r="CK30" i="39"/>
  <c r="CJ30" i="39"/>
  <c r="CI30" i="39"/>
  <c r="CH30" i="39"/>
  <c r="CG30" i="39"/>
  <c r="CF30" i="39"/>
  <c r="CE30" i="39"/>
  <c r="CD30" i="39"/>
  <c r="CC30" i="39"/>
  <c r="CB30" i="39"/>
  <c r="CA30" i="39"/>
  <c r="BZ30" i="39"/>
  <c r="BY30" i="39"/>
  <c r="BX30" i="39"/>
  <c r="BW30" i="39"/>
  <c r="BV30" i="39"/>
  <c r="BU30" i="39"/>
  <c r="BT30" i="39"/>
  <c r="BS30" i="39"/>
  <c r="BR30" i="39"/>
  <c r="BQ30" i="39"/>
  <c r="BP30" i="39"/>
  <c r="BO30" i="39"/>
  <c r="BN30" i="39"/>
  <c r="BM30" i="39"/>
  <c r="BL30" i="39"/>
  <c r="BK30" i="39"/>
  <c r="BJ30" i="39"/>
  <c r="BI30" i="39"/>
  <c r="BH30" i="39"/>
  <c r="BG30" i="39"/>
  <c r="BF30" i="39"/>
  <c r="BE30" i="39"/>
  <c r="BD30" i="39"/>
  <c r="BC30" i="39"/>
  <c r="BB30" i="39"/>
  <c r="BA30" i="39"/>
  <c r="AZ30" i="39"/>
  <c r="AY30" i="39"/>
  <c r="AX30" i="39"/>
  <c r="AW30" i="39"/>
  <c r="AV30" i="39"/>
  <c r="AU30" i="39"/>
  <c r="AT30" i="39"/>
  <c r="AS30" i="39"/>
  <c r="AR30" i="39"/>
  <c r="AQ30" i="39"/>
  <c r="AP30" i="39"/>
  <c r="AO30" i="39"/>
  <c r="AN30" i="39"/>
  <c r="AM30" i="39"/>
  <c r="AL30" i="39"/>
  <c r="AK30" i="39"/>
  <c r="AJ30" i="39"/>
  <c r="AI30" i="39"/>
  <c r="AH30" i="39"/>
  <c r="AG30" i="39"/>
  <c r="AF30" i="39"/>
  <c r="AE30" i="39"/>
  <c r="AD30" i="39"/>
  <c r="AC30" i="39"/>
  <c r="AB30" i="39"/>
  <c r="AA30" i="39"/>
  <c r="Z30" i="39"/>
  <c r="Y30" i="39"/>
  <c r="X30" i="39"/>
  <c r="W30" i="39"/>
  <c r="V30" i="39"/>
  <c r="U30" i="39"/>
  <c r="T30" i="39"/>
  <c r="S30" i="39"/>
  <c r="R30" i="39"/>
  <c r="Q30" i="39"/>
  <c r="P30" i="39"/>
  <c r="O30" i="39"/>
  <c r="N30" i="39"/>
  <c r="M30" i="39"/>
  <c r="L30" i="39"/>
  <c r="K30" i="39"/>
  <c r="J30" i="39"/>
  <c r="I30" i="39"/>
  <c r="H30" i="39"/>
  <c r="G30" i="39"/>
  <c r="F30" i="39"/>
  <c r="E30" i="39"/>
  <c r="CX29" i="39"/>
  <c r="CW29" i="39"/>
  <c r="CV29" i="39"/>
  <c r="CU29" i="39"/>
  <c r="CT29" i="39"/>
  <c r="CS29" i="39"/>
  <c r="CR29" i="39"/>
  <c r="CQ29" i="39"/>
  <c r="CP29" i="39"/>
  <c r="CO29" i="39"/>
  <c r="CN29" i="39"/>
  <c r="CM29" i="39"/>
  <c r="CL29" i="39"/>
  <c r="CK29" i="39"/>
  <c r="CJ29" i="39"/>
  <c r="CI29" i="39"/>
  <c r="CH29" i="39"/>
  <c r="CG29" i="39"/>
  <c r="CF29" i="39"/>
  <c r="CE29" i="39"/>
  <c r="CD29" i="39"/>
  <c r="CC29" i="39"/>
  <c r="CB29" i="39"/>
  <c r="CA29" i="39"/>
  <c r="BZ29" i="39"/>
  <c r="BY29" i="39"/>
  <c r="BX29" i="39"/>
  <c r="BW29" i="39"/>
  <c r="BV29" i="39"/>
  <c r="BU29" i="39"/>
  <c r="BT29" i="39"/>
  <c r="BS29" i="39"/>
  <c r="BR29" i="39"/>
  <c r="BQ29" i="39"/>
  <c r="BP29" i="39"/>
  <c r="BO29" i="39"/>
  <c r="BN29" i="39"/>
  <c r="BM29" i="39"/>
  <c r="BL29" i="39"/>
  <c r="BK29" i="39"/>
  <c r="BJ29" i="39"/>
  <c r="BI29" i="39"/>
  <c r="BH29" i="39"/>
  <c r="BG29" i="39"/>
  <c r="BF29" i="39"/>
  <c r="BE29" i="39"/>
  <c r="BD29" i="39"/>
  <c r="BC29" i="39"/>
  <c r="BB29" i="39"/>
  <c r="BA29" i="39"/>
  <c r="AZ29" i="39"/>
  <c r="AY29" i="39"/>
  <c r="AX29" i="39"/>
  <c r="AW29" i="39"/>
  <c r="AV29" i="39"/>
  <c r="AU29" i="39"/>
  <c r="AT29" i="39"/>
  <c r="AS29" i="39"/>
  <c r="AR29" i="39"/>
  <c r="AQ29" i="39"/>
  <c r="AP29" i="39"/>
  <c r="AO29" i="39"/>
  <c r="AN29" i="39"/>
  <c r="AM29" i="39"/>
  <c r="AL29" i="39"/>
  <c r="AK29" i="39"/>
  <c r="AJ29" i="39"/>
  <c r="AI29" i="39"/>
  <c r="AH29" i="39"/>
  <c r="AG29" i="39"/>
  <c r="AF29" i="39"/>
  <c r="AE29" i="39"/>
  <c r="AD29" i="39"/>
  <c r="AC29" i="39"/>
  <c r="AB29" i="39"/>
  <c r="AA29" i="39"/>
  <c r="Z29" i="39"/>
  <c r="Y29" i="39"/>
  <c r="X29" i="39"/>
  <c r="W29" i="39"/>
  <c r="V29" i="39"/>
  <c r="U29" i="39"/>
  <c r="T29" i="39"/>
  <c r="S29" i="39"/>
  <c r="R29" i="39"/>
  <c r="Q29" i="39"/>
  <c r="P29" i="39"/>
  <c r="O29" i="39"/>
  <c r="N29" i="39"/>
  <c r="M29" i="39"/>
  <c r="L29" i="39"/>
  <c r="K29" i="39"/>
  <c r="J29" i="39"/>
  <c r="I29" i="39"/>
  <c r="H29" i="39"/>
  <c r="G29" i="39"/>
  <c r="F29" i="39"/>
  <c r="E29" i="39"/>
  <c r="CX28" i="39"/>
  <c r="CW28" i="39"/>
  <c r="CV28" i="39"/>
  <c r="CU28" i="39"/>
  <c r="CT28" i="39"/>
  <c r="CS28" i="39"/>
  <c r="CR28" i="39"/>
  <c r="CQ28" i="39"/>
  <c r="CP28" i="39"/>
  <c r="CO28" i="39"/>
  <c r="CN28" i="39"/>
  <c r="CM28" i="39"/>
  <c r="CL28" i="39"/>
  <c r="CK28" i="39"/>
  <c r="CJ28" i="39"/>
  <c r="CI28" i="39"/>
  <c r="CH28" i="39"/>
  <c r="CG28" i="39"/>
  <c r="CF28" i="39"/>
  <c r="CE28" i="39"/>
  <c r="CD28" i="39"/>
  <c r="CC28" i="39"/>
  <c r="CB28" i="39"/>
  <c r="CA28" i="39"/>
  <c r="BZ28" i="39"/>
  <c r="BY28" i="39"/>
  <c r="BX28" i="39"/>
  <c r="BW28" i="39"/>
  <c r="BV28" i="39"/>
  <c r="BU28" i="39"/>
  <c r="BT28" i="39"/>
  <c r="BS28" i="39"/>
  <c r="BR28" i="39"/>
  <c r="BQ28" i="39"/>
  <c r="BP28" i="39"/>
  <c r="BO28" i="39"/>
  <c r="BN28" i="39"/>
  <c r="BM28" i="39"/>
  <c r="BL28" i="39"/>
  <c r="BK28" i="39"/>
  <c r="BJ28" i="39"/>
  <c r="BI28" i="39"/>
  <c r="BH28" i="39"/>
  <c r="BG28" i="39"/>
  <c r="BF28" i="39"/>
  <c r="BE28" i="39"/>
  <c r="BD28" i="39"/>
  <c r="BC28" i="39"/>
  <c r="BB28" i="39"/>
  <c r="BA28" i="39"/>
  <c r="AZ28" i="39"/>
  <c r="AY28" i="39"/>
  <c r="AX28" i="39"/>
  <c r="AW28" i="39"/>
  <c r="AV28" i="39"/>
  <c r="AU28" i="39"/>
  <c r="AT28" i="39"/>
  <c r="AS28" i="39"/>
  <c r="AR28" i="39"/>
  <c r="AQ28" i="39"/>
  <c r="AP28" i="39"/>
  <c r="AO28" i="39"/>
  <c r="AN28" i="39"/>
  <c r="AM28" i="39"/>
  <c r="AL28" i="39"/>
  <c r="AK28" i="39"/>
  <c r="AJ28" i="39"/>
  <c r="AI28" i="39"/>
  <c r="AH28" i="39"/>
  <c r="AG28" i="39"/>
  <c r="AF28" i="39"/>
  <c r="AE28" i="39"/>
  <c r="AD28" i="39"/>
  <c r="AC28" i="39"/>
  <c r="AB28" i="39"/>
  <c r="AA28" i="39"/>
  <c r="Z28" i="39"/>
  <c r="Y28" i="39"/>
  <c r="X28" i="39"/>
  <c r="W28" i="39"/>
  <c r="V28" i="39"/>
  <c r="U28" i="39"/>
  <c r="T28" i="39"/>
  <c r="S28" i="39"/>
  <c r="R28" i="39"/>
  <c r="Q28" i="39"/>
  <c r="P28" i="39"/>
  <c r="O28" i="39"/>
  <c r="N28" i="39"/>
  <c r="M28" i="39"/>
  <c r="L28" i="39"/>
  <c r="K28" i="39"/>
  <c r="J28" i="39"/>
  <c r="I28" i="39"/>
  <c r="H28" i="39"/>
  <c r="G28" i="39"/>
  <c r="F28" i="39"/>
  <c r="E28" i="39"/>
  <c r="CX27" i="39"/>
  <c r="CW27" i="39"/>
  <c r="CV27" i="39"/>
  <c r="CU27" i="39"/>
  <c r="CT27" i="39"/>
  <c r="CS27" i="39"/>
  <c r="CR27" i="39"/>
  <c r="CQ27" i="39"/>
  <c r="CP27" i="39"/>
  <c r="CO27" i="39"/>
  <c r="CN27" i="39"/>
  <c r="CM27" i="39"/>
  <c r="CL27" i="39"/>
  <c r="CK27" i="39"/>
  <c r="CJ27" i="39"/>
  <c r="CI27" i="39"/>
  <c r="CH27" i="39"/>
  <c r="CG27" i="39"/>
  <c r="CF27" i="39"/>
  <c r="CE27" i="39"/>
  <c r="CD27" i="39"/>
  <c r="CC27" i="39"/>
  <c r="CB27" i="39"/>
  <c r="CA27" i="39"/>
  <c r="BZ27" i="39"/>
  <c r="BY27" i="39"/>
  <c r="BX27" i="39"/>
  <c r="BW27" i="39"/>
  <c r="BV27" i="39"/>
  <c r="BU27" i="39"/>
  <c r="BT27" i="39"/>
  <c r="BS27" i="39"/>
  <c r="BR27" i="39"/>
  <c r="BQ27" i="39"/>
  <c r="BP27" i="39"/>
  <c r="BO27" i="39"/>
  <c r="BN27" i="39"/>
  <c r="BM27" i="39"/>
  <c r="BL27" i="39"/>
  <c r="BK27" i="39"/>
  <c r="BJ27" i="39"/>
  <c r="BI27" i="39"/>
  <c r="BH27" i="39"/>
  <c r="BG27" i="39"/>
  <c r="BF27" i="39"/>
  <c r="BE27" i="39"/>
  <c r="BD27" i="39"/>
  <c r="BC27" i="39"/>
  <c r="BB27" i="39"/>
  <c r="BA27" i="39"/>
  <c r="AZ27" i="39"/>
  <c r="AY27" i="39"/>
  <c r="AX27" i="39"/>
  <c r="AW27" i="39"/>
  <c r="AV27" i="39"/>
  <c r="AU27" i="39"/>
  <c r="AT27" i="39"/>
  <c r="AS27" i="39"/>
  <c r="AR27" i="39"/>
  <c r="AQ27" i="39"/>
  <c r="AP27" i="39"/>
  <c r="AO27" i="39"/>
  <c r="AN27" i="39"/>
  <c r="AM27" i="39"/>
  <c r="AL27" i="39"/>
  <c r="AK27" i="39"/>
  <c r="AJ27" i="39"/>
  <c r="AI27" i="39"/>
  <c r="AH27" i="39"/>
  <c r="AG27" i="39"/>
  <c r="AF27" i="39"/>
  <c r="AE27" i="39"/>
  <c r="AD27" i="39"/>
  <c r="AC27" i="39"/>
  <c r="AB27" i="39"/>
  <c r="AA27" i="39"/>
  <c r="Z27" i="39"/>
  <c r="Y27" i="39"/>
  <c r="X27" i="39"/>
  <c r="W27" i="39"/>
  <c r="V27" i="39"/>
  <c r="U27" i="39"/>
  <c r="T27" i="39"/>
  <c r="S27" i="39"/>
  <c r="R27" i="39"/>
  <c r="Q27" i="39"/>
  <c r="P27" i="39"/>
  <c r="O27" i="39"/>
  <c r="N27" i="39"/>
  <c r="M27" i="39"/>
  <c r="L27" i="39"/>
  <c r="K27" i="39"/>
  <c r="J27" i="39"/>
  <c r="I27" i="39"/>
  <c r="H27" i="39"/>
  <c r="G27" i="39"/>
  <c r="F27" i="39"/>
  <c r="E27" i="39"/>
  <c r="CX26" i="39"/>
  <c r="CW26" i="39"/>
  <c r="CV26" i="39"/>
  <c r="CU26" i="39"/>
  <c r="CT26" i="39"/>
  <c r="CS26" i="39"/>
  <c r="CR26" i="39"/>
  <c r="CQ26" i="39"/>
  <c r="CP26" i="39"/>
  <c r="CO26" i="39"/>
  <c r="CN26" i="39"/>
  <c r="CM26" i="39"/>
  <c r="CL26" i="39"/>
  <c r="CK26" i="39"/>
  <c r="CJ26" i="39"/>
  <c r="CI26" i="39"/>
  <c r="CH26" i="39"/>
  <c r="CG26" i="39"/>
  <c r="CF26" i="39"/>
  <c r="CE26" i="39"/>
  <c r="CD26" i="39"/>
  <c r="CC26" i="39"/>
  <c r="CB26" i="39"/>
  <c r="CA26" i="39"/>
  <c r="BZ26" i="39"/>
  <c r="BY26" i="39"/>
  <c r="BX26" i="39"/>
  <c r="BW26" i="39"/>
  <c r="BV26" i="39"/>
  <c r="BU26" i="39"/>
  <c r="BT26" i="39"/>
  <c r="BS26" i="39"/>
  <c r="BR26" i="39"/>
  <c r="BQ26" i="39"/>
  <c r="BP26" i="39"/>
  <c r="BO26" i="39"/>
  <c r="BN26" i="39"/>
  <c r="BM26" i="39"/>
  <c r="BL26" i="39"/>
  <c r="BK26" i="39"/>
  <c r="BJ26" i="39"/>
  <c r="BI26" i="39"/>
  <c r="BH26" i="39"/>
  <c r="BG26" i="39"/>
  <c r="BF26" i="39"/>
  <c r="BE26" i="39"/>
  <c r="BD26" i="39"/>
  <c r="BC26" i="39"/>
  <c r="BB26" i="39"/>
  <c r="BA26" i="39"/>
  <c r="AZ26" i="39"/>
  <c r="AY26" i="39"/>
  <c r="AX26" i="39"/>
  <c r="AW26" i="39"/>
  <c r="AV26" i="39"/>
  <c r="AU26" i="39"/>
  <c r="AT26" i="39"/>
  <c r="AS26" i="39"/>
  <c r="AR26" i="39"/>
  <c r="AQ26" i="39"/>
  <c r="AP26" i="39"/>
  <c r="AO26" i="39"/>
  <c r="AN26" i="39"/>
  <c r="AM26" i="39"/>
  <c r="AL26" i="39"/>
  <c r="AK26" i="39"/>
  <c r="AJ26" i="39"/>
  <c r="AI26" i="39"/>
  <c r="AH26" i="39"/>
  <c r="AG26" i="39"/>
  <c r="AF26" i="39"/>
  <c r="AE26" i="39"/>
  <c r="AD26" i="39"/>
  <c r="AC26" i="39"/>
  <c r="AB26" i="39"/>
  <c r="AA26" i="39"/>
  <c r="Z26" i="39"/>
  <c r="Y26" i="39"/>
  <c r="X26" i="39"/>
  <c r="W26" i="39"/>
  <c r="V26" i="39"/>
  <c r="U26" i="39"/>
  <c r="T26" i="39"/>
  <c r="S26" i="39"/>
  <c r="R26" i="39"/>
  <c r="Q26" i="39"/>
  <c r="P26" i="39"/>
  <c r="O26" i="39"/>
  <c r="N26" i="39"/>
  <c r="M26" i="39"/>
  <c r="L26" i="39"/>
  <c r="K26" i="39"/>
  <c r="J26" i="39"/>
  <c r="I26" i="39"/>
  <c r="H26" i="39"/>
  <c r="G26" i="39"/>
  <c r="F26" i="39"/>
  <c r="E26" i="39"/>
  <c r="CX25" i="39"/>
  <c r="CW25" i="39"/>
  <c r="CV25" i="39"/>
  <c r="CU25" i="39"/>
  <c r="CT25" i="39"/>
  <c r="CS25" i="39"/>
  <c r="CR25" i="39"/>
  <c r="CQ25" i="39"/>
  <c r="CP25" i="39"/>
  <c r="CO25" i="39"/>
  <c r="CN25" i="39"/>
  <c r="CM25" i="39"/>
  <c r="CL25" i="39"/>
  <c r="CK25" i="39"/>
  <c r="CJ25" i="39"/>
  <c r="CI25" i="39"/>
  <c r="CH25" i="39"/>
  <c r="CG25" i="39"/>
  <c r="CF25" i="39"/>
  <c r="CE25" i="39"/>
  <c r="CD25" i="39"/>
  <c r="CC25" i="39"/>
  <c r="CB25" i="39"/>
  <c r="CA25" i="39"/>
  <c r="BZ25" i="39"/>
  <c r="BY25" i="39"/>
  <c r="BX25" i="39"/>
  <c r="BW25" i="39"/>
  <c r="BV25" i="39"/>
  <c r="BU25" i="39"/>
  <c r="BT25" i="39"/>
  <c r="BS25" i="39"/>
  <c r="BR25" i="39"/>
  <c r="BQ25" i="39"/>
  <c r="BP25" i="39"/>
  <c r="BO25" i="39"/>
  <c r="BN25" i="39"/>
  <c r="BM25" i="39"/>
  <c r="BL25" i="39"/>
  <c r="BK25" i="39"/>
  <c r="BJ25" i="39"/>
  <c r="BI25" i="39"/>
  <c r="BH25" i="39"/>
  <c r="BG25" i="39"/>
  <c r="BF25" i="39"/>
  <c r="BE25" i="39"/>
  <c r="BD25" i="39"/>
  <c r="BC25" i="39"/>
  <c r="BB25" i="39"/>
  <c r="BA25" i="39"/>
  <c r="AZ25" i="39"/>
  <c r="AY25" i="39"/>
  <c r="AX25" i="39"/>
  <c r="AW25" i="39"/>
  <c r="AV25" i="39"/>
  <c r="AU25" i="39"/>
  <c r="AT25" i="39"/>
  <c r="AS25" i="39"/>
  <c r="AR25" i="39"/>
  <c r="AQ25" i="39"/>
  <c r="AP25" i="39"/>
  <c r="AO25" i="39"/>
  <c r="AN25" i="39"/>
  <c r="AM25" i="39"/>
  <c r="AL25" i="39"/>
  <c r="AK25" i="39"/>
  <c r="AJ25" i="39"/>
  <c r="AI25" i="39"/>
  <c r="AH25" i="39"/>
  <c r="AG25" i="39"/>
  <c r="AF25" i="39"/>
  <c r="AE25" i="39"/>
  <c r="AD25" i="39"/>
  <c r="AC25" i="39"/>
  <c r="AB25" i="39"/>
  <c r="AA25" i="39"/>
  <c r="Z25" i="39"/>
  <c r="Y25" i="39"/>
  <c r="X25" i="39"/>
  <c r="W25" i="39"/>
  <c r="V25" i="39"/>
  <c r="U25" i="39"/>
  <c r="T25" i="39"/>
  <c r="S25" i="39"/>
  <c r="R25" i="39"/>
  <c r="Q25" i="39"/>
  <c r="P25" i="39"/>
  <c r="O25" i="39"/>
  <c r="N25" i="39"/>
  <c r="M25" i="39"/>
  <c r="L25" i="39"/>
  <c r="K25" i="39"/>
  <c r="J25" i="39"/>
  <c r="I25" i="39"/>
  <c r="H25" i="39"/>
  <c r="G25" i="39"/>
  <c r="F25" i="39"/>
  <c r="E25" i="39"/>
  <c r="CX24" i="39"/>
  <c r="CW24" i="39"/>
  <c r="CV24" i="39"/>
  <c r="CU24" i="39"/>
  <c r="CT24" i="39"/>
  <c r="CS24" i="39"/>
  <c r="CR24" i="39"/>
  <c r="CQ24" i="39"/>
  <c r="CP24" i="39"/>
  <c r="CO24" i="39"/>
  <c r="CN24" i="39"/>
  <c r="CM24" i="39"/>
  <c r="CL24" i="39"/>
  <c r="CK24" i="39"/>
  <c r="CJ24" i="39"/>
  <c r="CI24" i="39"/>
  <c r="CH24" i="39"/>
  <c r="CG24" i="39"/>
  <c r="CF24" i="39"/>
  <c r="CE24" i="39"/>
  <c r="CD24" i="39"/>
  <c r="CC24" i="39"/>
  <c r="CB24" i="39"/>
  <c r="CA24" i="39"/>
  <c r="BZ24" i="39"/>
  <c r="BY24" i="39"/>
  <c r="BX24" i="39"/>
  <c r="BW24" i="39"/>
  <c r="BV24" i="39"/>
  <c r="BU24" i="39"/>
  <c r="BT24" i="39"/>
  <c r="BS24" i="39"/>
  <c r="BR24" i="39"/>
  <c r="BQ24" i="39"/>
  <c r="BP24" i="39"/>
  <c r="BO24" i="39"/>
  <c r="BN24" i="39"/>
  <c r="BM24" i="39"/>
  <c r="BL24" i="39"/>
  <c r="BK24" i="39"/>
  <c r="BJ24" i="39"/>
  <c r="BI24" i="39"/>
  <c r="BH24" i="39"/>
  <c r="BG24" i="39"/>
  <c r="BF24" i="39"/>
  <c r="BE24" i="39"/>
  <c r="BD24" i="39"/>
  <c r="BC24" i="39"/>
  <c r="BB24" i="39"/>
  <c r="BA24" i="39"/>
  <c r="AZ24" i="39"/>
  <c r="AY24" i="39"/>
  <c r="AX24" i="39"/>
  <c r="AW24" i="39"/>
  <c r="AV24" i="39"/>
  <c r="AU24" i="39"/>
  <c r="AT24" i="39"/>
  <c r="AS24" i="39"/>
  <c r="AR24" i="39"/>
  <c r="AQ24" i="39"/>
  <c r="AP24" i="39"/>
  <c r="AO24" i="39"/>
  <c r="AN24" i="39"/>
  <c r="AM24" i="39"/>
  <c r="AL24" i="39"/>
  <c r="AK24" i="39"/>
  <c r="AJ24" i="39"/>
  <c r="AI24" i="39"/>
  <c r="AH24" i="39"/>
  <c r="AG24" i="39"/>
  <c r="AF24" i="39"/>
  <c r="AE24" i="39"/>
  <c r="AD24" i="39"/>
  <c r="AC24" i="39"/>
  <c r="AB24" i="39"/>
  <c r="AA24" i="39"/>
  <c r="Z24" i="39"/>
  <c r="Y24" i="39"/>
  <c r="X24" i="39"/>
  <c r="W24" i="39"/>
  <c r="V24" i="39"/>
  <c r="U24" i="39"/>
  <c r="T24" i="39"/>
  <c r="S24" i="39"/>
  <c r="R24" i="39"/>
  <c r="Q24" i="39"/>
  <c r="P24" i="39"/>
  <c r="O24" i="39"/>
  <c r="N24" i="39"/>
  <c r="M24" i="39"/>
  <c r="L24" i="39"/>
  <c r="K24" i="39"/>
  <c r="J24" i="39"/>
  <c r="I24" i="39"/>
  <c r="H24" i="39"/>
  <c r="G24" i="39"/>
  <c r="F24" i="39"/>
  <c r="E24" i="39"/>
  <c r="CX23" i="39"/>
  <c r="CW23" i="39"/>
  <c r="CV23" i="39"/>
  <c r="CU23" i="39"/>
  <c r="CT23" i="39"/>
  <c r="CS23" i="39"/>
  <c r="CR23" i="39"/>
  <c r="CQ23" i="39"/>
  <c r="CP23" i="39"/>
  <c r="CO23" i="39"/>
  <c r="CN23" i="39"/>
  <c r="CM23" i="39"/>
  <c r="CL23" i="39"/>
  <c r="CK23" i="39"/>
  <c r="CJ23" i="39"/>
  <c r="CI23" i="39"/>
  <c r="CH23" i="39"/>
  <c r="CG23" i="39"/>
  <c r="CF23" i="39"/>
  <c r="CE23" i="39"/>
  <c r="CD23" i="39"/>
  <c r="CC23" i="39"/>
  <c r="CB23" i="39"/>
  <c r="CA23" i="39"/>
  <c r="BZ23" i="39"/>
  <c r="BY23" i="39"/>
  <c r="BX23" i="39"/>
  <c r="BW23" i="39"/>
  <c r="BV23" i="39"/>
  <c r="BU23" i="39"/>
  <c r="BT23" i="39"/>
  <c r="BS23" i="39"/>
  <c r="BR23" i="39"/>
  <c r="BQ23" i="39"/>
  <c r="BP23" i="39"/>
  <c r="BO23" i="39"/>
  <c r="BN23" i="39"/>
  <c r="BM23" i="39"/>
  <c r="BL23" i="39"/>
  <c r="BK23" i="39"/>
  <c r="BJ23" i="39"/>
  <c r="BI23" i="39"/>
  <c r="BH23" i="39"/>
  <c r="BG23" i="39"/>
  <c r="BF23" i="39"/>
  <c r="BE23" i="39"/>
  <c r="BD23" i="39"/>
  <c r="BC23" i="39"/>
  <c r="BB23" i="39"/>
  <c r="BA23" i="39"/>
  <c r="AZ23" i="39"/>
  <c r="AY23" i="39"/>
  <c r="AX23" i="39"/>
  <c r="AW23" i="39"/>
  <c r="AV23" i="39"/>
  <c r="AU23" i="39"/>
  <c r="AT23" i="39"/>
  <c r="AS23" i="39"/>
  <c r="AR23" i="39"/>
  <c r="AQ23" i="39"/>
  <c r="AP23" i="39"/>
  <c r="AO23" i="39"/>
  <c r="AN23" i="39"/>
  <c r="AM23" i="39"/>
  <c r="AL23" i="39"/>
  <c r="AK23" i="39"/>
  <c r="AJ23" i="39"/>
  <c r="AI23" i="39"/>
  <c r="AH23" i="39"/>
  <c r="AG23" i="39"/>
  <c r="AF23" i="39"/>
  <c r="AE23" i="39"/>
  <c r="AD23" i="39"/>
  <c r="AC23" i="39"/>
  <c r="AB23" i="39"/>
  <c r="AA23" i="39"/>
  <c r="Z23" i="39"/>
  <c r="Y23" i="39"/>
  <c r="X23" i="39"/>
  <c r="W23" i="39"/>
  <c r="V23" i="39"/>
  <c r="U23" i="39"/>
  <c r="T23" i="39"/>
  <c r="S23" i="39"/>
  <c r="R23" i="39"/>
  <c r="Q23" i="39"/>
  <c r="P23" i="39"/>
  <c r="O23" i="39"/>
  <c r="N23" i="39"/>
  <c r="M23" i="39"/>
  <c r="L23" i="39"/>
  <c r="K23" i="39"/>
  <c r="J23" i="39"/>
  <c r="I23" i="39"/>
  <c r="H23" i="39"/>
  <c r="G23" i="39"/>
  <c r="F23" i="39"/>
  <c r="E23" i="39"/>
  <c r="CX22" i="39"/>
  <c r="CW22" i="39"/>
  <c r="CV22" i="39"/>
  <c r="CU22" i="39"/>
  <c r="CT22" i="39"/>
  <c r="CS22" i="39"/>
  <c r="CR22" i="39"/>
  <c r="CQ22" i="39"/>
  <c r="CP22" i="39"/>
  <c r="CO22" i="39"/>
  <c r="CN22" i="39"/>
  <c r="CM22" i="39"/>
  <c r="CL22" i="39"/>
  <c r="CK22" i="39"/>
  <c r="CJ22" i="39"/>
  <c r="CI22" i="39"/>
  <c r="CH22" i="39"/>
  <c r="CG22" i="39"/>
  <c r="CF22" i="39"/>
  <c r="CE22" i="39"/>
  <c r="CD22" i="39"/>
  <c r="CC22" i="39"/>
  <c r="CB22" i="39"/>
  <c r="CA22" i="39"/>
  <c r="BZ22" i="39"/>
  <c r="BY22" i="39"/>
  <c r="BX22" i="39"/>
  <c r="BW22" i="39"/>
  <c r="BV22" i="39"/>
  <c r="BU22" i="39"/>
  <c r="BT22" i="39"/>
  <c r="BS22" i="39"/>
  <c r="BR22" i="39"/>
  <c r="BQ22" i="39"/>
  <c r="BP22" i="39"/>
  <c r="BO22" i="39"/>
  <c r="BN22" i="39"/>
  <c r="BM22" i="39"/>
  <c r="BL22" i="39"/>
  <c r="BK22" i="39"/>
  <c r="BJ22" i="39"/>
  <c r="BI22" i="39"/>
  <c r="BH22" i="39"/>
  <c r="BG22" i="39"/>
  <c r="BF22" i="39"/>
  <c r="BE22" i="39"/>
  <c r="BD22" i="39"/>
  <c r="BC22" i="39"/>
  <c r="BB22" i="39"/>
  <c r="BA22" i="39"/>
  <c r="AZ22" i="39"/>
  <c r="AY22" i="39"/>
  <c r="AX22" i="39"/>
  <c r="AW22" i="39"/>
  <c r="AV22" i="39"/>
  <c r="AU22" i="39"/>
  <c r="AT22" i="39"/>
  <c r="AS22" i="39"/>
  <c r="AR22" i="39"/>
  <c r="AQ22" i="39"/>
  <c r="AP22" i="39"/>
  <c r="AO22" i="39"/>
  <c r="AN22" i="39"/>
  <c r="AM22" i="39"/>
  <c r="AL22" i="39"/>
  <c r="AK22" i="39"/>
  <c r="AJ22" i="39"/>
  <c r="AI22" i="39"/>
  <c r="AH22" i="39"/>
  <c r="AG22" i="39"/>
  <c r="AF22" i="39"/>
  <c r="AE22" i="39"/>
  <c r="AD22" i="39"/>
  <c r="AC22" i="39"/>
  <c r="AB22" i="39"/>
  <c r="AA22" i="39"/>
  <c r="Z22" i="39"/>
  <c r="Y22" i="39"/>
  <c r="X22" i="39"/>
  <c r="W22" i="39"/>
  <c r="V22" i="39"/>
  <c r="U22" i="39"/>
  <c r="T22" i="39"/>
  <c r="S22" i="39"/>
  <c r="R22" i="39"/>
  <c r="Q22" i="39"/>
  <c r="P22" i="39"/>
  <c r="O22" i="39"/>
  <c r="N22" i="39"/>
  <c r="M22" i="39"/>
  <c r="L22" i="39"/>
  <c r="K22" i="39"/>
  <c r="J22" i="39"/>
  <c r="I22" i="39"/>
  <c r="H22" i="39"/>
  <c r="G22" i="39"/>
  <c r="F22" i="39"/>
  <c r="E22" i="39"/>
  <c r="CX21" i="39"/>
  <c r="CW21" i="39"/>
  <c r="CV21" i="39"/>
  <c r="CU21" i="39"/>
  <c r="CT21" i="39"/>
  <c r="CS21" i="39"/>
  <c r="CR21" i="39"/>
  <c r="CQ21" i="39"/>
  <c r="CP21" i="39"/>
  <c r="CO21" i="39"/>
  <c r="CN21" i="39"/>
  <c r="CM21" i="39"/>
  <c r="CL21" i="39"/>
  <c r="CK21" i="39"/>
  <c r="CJ21" i="39"/>
  <c r="CI21" i="39"/>
  <c r="CH21" i="39"/>
  <c r="CG21" i="39"/>
  <c r="CF21" i="39"/>
  <c r="CE21" i="39"/>
  <c r="CD21" i="39"/>
  <c r="CC21" i="39"/>
  <c r="CB21" i="39"/>
  <c r="CA21" i="39"/>
  <c r="BZ21" i="39"/>
  <c r="BY21" i="39"/>
  <c r="BX21" i="39"/>
  <c r="BW21" i="39"/>
  <c r="BV21" i="39"/>
  <c r="BU21" i="39"/>
  <c r="BT21" i="39"/>
  <c r="BS21" i="39"/>
  <c r="BR21" i="39"/>
  <c r="BQ21" i="39"/>
  <c r="BP21" i="39"/>
  <c r="BO21" i="39"/>
  <c r="BN21" i="39"/>
  <c r="BM21" i="39"/>
  <c r="BL21" i="39"/>
  <c r="BK21" i="39"/>
  <c r="BJ21" i="39"/>
  <c r="BI21" i="39"/>
  <c r="BH21" i="39"/>
  <c r="BG21" i="39"/>
  <c r="BF21" i="39"/>
  <c r="BE21" i="39"/>
  <c r="BD21" i="39"/>
  <c r="BC21" i="39"/>
  <c r="BB21" i="39"/>
  <c r="BA21" i="39"/>
  <c r="AZ21" i="39"/>
  <c r="AY21" i="39"/>
  <c r="AX21" i="39"/>
  <c r="AW21" i="39"/>
  <c r="AV21" i="39"/>
  <c r="AU21" i="39"/>
  <c r="AT21" i="39"/>
  <c r="AS21" i="39"/>
  <c r="AR21" i="39"/>
  <c r="AQ21" i="39"/>
  <c r="AP21" i="39"/>
  <c r="AO21" i="39"/>
  <c r="AN21" i="39"/>
  <c r="AM21" i="39"/>
  <c r="AL21" i="39"/>
  <c r="AK21" i="39"/>
  <c r="AJ21" i="39"/>
  <c r="AI21" i="39"/>
  <c r="AH21" i="39"/>
  <c r="AG21" i="39"/>
  <c r="AF21" i="39"/>
  <c r="AE21" i="39"/>
  <c r="AD21" i="39"/>
  <c r="AC21" i="39"/>
  <c r="AB21" i="39"/>
  <c r="AA21" i="39"/>
  <c r="Z21" i="39"/>
  <c r="Y21" i="39"/>
  <c r="X21" i="39"/>
  <c r="W21" i="39"/>
  <c r="V21" i="39"/>
  <c r="U21" i="39"/>
  <c r="T21" i="39"/>
  <c r="S21" i="39"/>
  <c r="R21" i="39"/>
  <c r="Q21" i="39"/>
  <c r="P21" i="39"/>
  <c r="O21" i="39"/>
  <c r="N21" i="39"/>
  <c r="M21" i="39"/>
  <c r="L21" i="39"/>
  <c r="K21" i="39"/>
  <c r="J21" i="39"/>
  <c r="I21" i="39"/>
  <c r="H21" i="39"/>
  <c r="G21" i="39"/>
  <c r="F21" i="39"/>
  <c r="E21" i="39"/>
  <c r="CX20" i="39"/>
  <c r="CW20" i="39"/>
  <c r="CV20" i="39"/>
  <c r="CU20" i="39"/>
  <c r="CT20" i="39"/>
  <c r="CS20" i="39"/>
  <c r="CR20" i="39"/>
  <c r="CQ20" i="39"/>
  <c r="CP20" i="39"/>
  <c r="CO20" i="39"/>
  <c r="CN20" i="39"/>
  <c r="CM20" i="39"/>
  <c r="CL20" i="39"/>
  <c r="CK20" i="39"/>
  <c r="CJ20" i="39"/>
  <c r="CI20" i="39"/>
  <c r="CH20" i="39"/>
  <c r="CG20" i="39"/>
  <c r="CF20" i="39"/>
  <c r="CE20" i="39"/>
  <c r="CD20" i="39"/>
  <c r="CC20" i="39"/>
  <c r="CB20" i="39"/>
  <c r="CA20" i="39"/>
  <c r="BZ20" i="39"/>
  <c r="BY20" i="39"/>
  <c r="BX20" i="39"/>
  <c r="BW20" i="39"/>
  <c r="BV20" i="39"/>
  <c r="BU20" i="39"/>
  <c r="BT20" i="39"/>
  <c r="BS20" i="39"/>
  <c r="BR20" i="39"/>
  <c r="BQ20" i="39"/>
  <c r="BP20" i="39"/>
  <c r="BO20" i="39"/>
  <c r="BN20" i="39"/>
  <c r="BM20" i="39"/>
  <c r="BL20" i="39"/>
  <c r="BK20" i="39"/>
  <c r="BJ20" i="39"/>
  <c r="BI20" i="39"/>
  <c r="BH20" i="39"/>
  <c r="BG20" i="39"/>
  <c r="BF20" i="39"/>
  <c r="BE20" i="39"/>
  <c r="BD20" i="39"/>
  <c r="BC20" i="39"/>
  <c r="BB20" i="39"/>
  <c r="BA20" i="39"/>
  <c r="AZ20" i="39"/>
  <c r="AY20" i="39"/>
  <c r="AX20" i="39"/>
  <c r="AW20" i="39"/>
  <c r="AV20" i="39"/>
  <c r="AU20" i="39"/>
  <c r="AT20" i="39"/>
  <c r="AS20" i="39"/>
  <c r="AR20" i="39"/>
  <c r="AQ20" i="39"/>
  <c r="AP20" i="39"/>
  <c r="AO20" i="39"/>
  <c r="AN20" i="39"/>
  <c r="AM20" i="39"/>
  <c r="AL20" i="39"/>
  <c r="AK20" i="39"/>
  <c r="AJ20" i="39"/>
  <c r="AI20" i="39"/>
  <c r="AH20" i="39"/>
  <c r="AG20" i="39"/>
  <c r="AF20" i="39"/>
  <c r="AE20" i="39"/>
  <c r="AD20" i="39"/>
  <c r="AC20" i="39"/>
  <c r="AB20" i="39"/>
  <c r="AA20" i="39"/>
  <c r="Z20" i="39"/>
  <c r="Y20" i="39"/>
  <c r="X20" i="39"/>
  <c r="W20" i="39"/>
  <c r="V20" i="39"/>
  <c r="U20" i="39"/>
  <c r="T20" i="39"/>
  <c r="S20" i="39"/>
  <c r="R20" i="39"/>
  <c r="Q20" i="39"/>
  <c r="P20" i="39"/>
  <c r="O20" i="39"/>
  <c r="N20" i="39"/>
  <c r="M20" i="39"/>
  <c r="L20" i="39"/>
  <c r="K20" i="39"/>
  <c r="J20" i="39"/>
  <c r="I20" i="39"/>
  <c r="H20" i="39"/>
  <c r="G20" i="39"/>
  <c r="F20" i="39"/>
  <c r="E20" i="39"/>
  <c r="CX19" i="39"/>
  <c r="CW19" i="39"/>
  <c r="CV19" i="39"/>
  <c r="CU19" i="39"/>
  <c r="CT19" i="39"/>
  <c r="CS19" i="39"/>
  <c r="CR19" i="39"/>
  <c r="CQ19" i="39"/>
  <c r="CP19" i="39"/>
  <c r="CO19" i="39"/>
  <c r="CN19" i="39"/>
  <c r="CM19" i="39"/>
  <c r="CL19" i="39"/>
  <c r="CK19" i="39"/>
  <c r="CJ19" i="39"/>
  <c r="CI19" i="39"/>
  <c r="CH19" i="39"/>
  <c r="CG19" i="39"/>
  <c r="CF19" i="39"/>
  <c r="CE19" i="39"/>
  <c r="CD19" i="39"/>
  <c r="CC19" i="39"/>
  <c r="CB19" i="39"/>
  <c r="CA19" i="39"/>
  <c r="BZ19" i="39"/>
  <c r="BY19" i="39"/>
  <c r="BX19" i="39"/>
  <c r="BW19" i="39"/>
  <c r="BV19" i="39"/>
  <c r="BU19" i="39"/>
  <c r="BT19" i="39"/>
  <c r="BS19" i="39"/>
  <c r="BR19" i="39"/>
  <c r="BQ19" i="39"/>
  <c r="BP19" i="39"/>
  <c r="BO19" i="39"/>
  <c r="BN19" i="39"/>
  <c r="BM19" i="39"/>
  <c r="BL19" i="39"/>
  <c r="BK19" i="39"/>
  <c r="BJ19" i="39"/>
  <c r="BI19" i="39"/>
  <c r="BH19" i="39"/>
  <c r="BG19" i="39"/>
  <c r="BF19" i="39"/>
  <c r="BE19" i="39"/>
  <c r="BD19" i="39"/>
  <c r="BC19" i="39"/>
  <c r="BB19" i="39"/>
  <c r="BA19" i="39"/>
  <c r="AZ19" i="39"/>
  <c r="AY19" i="39"/>
  <c r="AX19" i="39"/>
  <c r="AW19" i="39"/>
  <c r="AV19" i="39"/>
  <c r="AU19" i="39"/>
  <c r="AT19" i="39"/>
  <c r="AS19" i="39"/>
  <c r="AR19" i="39"/>
  <c r="AQ19" i="39"/>
  <c r="AP19" i="39"/>
  <c r="AO19" i="39"/>
  <c r="AN19" i="39"/>
  <c r="AM19" i="39"/>
  <c r="AL19" i="39"/>
  <c r="AK19" i="39"/>
  <c r="AJ19" i="39"/>
  <c r="AI19" i="39"/>
  <c r="AH19" i="39"/>
  <c r="AG19" i="39"/>
  <c r="AF19" i="39"/>
  <c r="AE19" i="39"/>
  <c r="AD19" i="39"/>
  <c r="AC19" i="39"/>
  <c r="AB19" i="39"/>
  <c r="AA19" i="39"/>
  <c r="Z19" i="39"/>
  <c r="Y19" i="39"/>
  <c r="X19" i="39"/>
  <c r="W19" i="39"/>
  <c r="V19" i="39"/>
  <c r="U19" i="39"/>
  <c r="T19" i="39"/>
  <c r="S19" i="39"/>
  <c r="R19" i="39"/>
  <c r="Q19" i="39"/>
  <c r="P19" i="39"/>
  <c r="O19" i="39"/>
  <c r="N19" i="39"/>
  <c r="M19" i="39"/>
  <c r="L19" i="39"/>
  <c r="K19" i="39"/>
  <c r="J19" i="39"/>
  <c r="I19" i="39"/>
  <c r="H19" i="39"/>
  <c r="G19" i="39"/>
  <c r="F19" i="39"/>
  <c r="E19" i="39"/>
  <c r="CX18" i="39"/>
  <c r="CW18" i="39"/>
  <c r="CV18" i="39"/>
  <c r="CU18" i="39"/>
  <c r="CT18" i="39"/>
  <c r="CS18" i="39"/>
  <c r="CR18" i="39"/>
  <c r="CQ18" i="39"/>
  <c r="CP18" i="39"/>
  <c r="CO18" i="39"/>
  <c r="CN18" i="39"/>
  <c r="CM18" i="39"/>
  <c r="CL18" i="39"/>
  <c r="CK18" i="39"/>
  <c r="CJ18" i="39"/>
  <c r="CI18" i="39"/>
  <c r="CH18" i="39"/>
  <c r="CG18" i="39"/>
  <c r="CF18" i="39"/>
  <c r="CE18" i="39"/>
  <c r="CD18" i="39"/>
  <c r="CC18" i="39"/>
  <c r="CB18" i="39"/>
  <c r="CA18" i="39"/>
  <c r="BZ18" i="39"/>
  <c r="BY18" i="39"/>
  <c r="BX18" i="39"/>
  <c r="BW18" i="39"/>
  <c r="BV18" i="39"/>
  <c r="BU18" i="39"/>
  <c r="BT18" i="39"/>
  <c r="BS18" i="39"/>
  <c r="BR18" i="39"/>
  <c r="BQ18" i="39"/>
  <c r="BP18" i="39"/>
  <c r="BO18" i="39"/>
  <c r="BN18" i="39"/>
  <c r="BM18" i="39"/>
  <c r="BL18" i="39"/>
  <c r="BK18" i="39"/>
  <c r="BJ18" i="39"/>
  <c r="BI18" i="39"/>
  <c r="BH18" i="39"/>
  <c r="BG18" i="39"/>
  <c r="BF18" i="39"/>
  <c r="BE18" i="39"/>
  <c r="BD18" i="39"/>
  <c r="BC18" i="39"/>
  <c r="BB18" i="39"/>
  <c r="BA18" i="39"/>
  <c r="AZ18" i="39"/>
  <c r="AY18" i="39"/>
  <c r="AX18" i="39"/>
  <c r="AW18" i="39"/>
  <c r="AV18" i="39"/>
  <c r="AU18" i="39"/>
  <c r="AT18" i="39"/>
  <c r="AS18" i="39"/>
  <c r="AR18" i="39"/>
  <c r="AQ18" i="39"/>
  <c r="AP18" i="39"/>
  <c r="AO18" i="39"/>
  <c r="AN18" i="39"/>
  <c r="AM18" i="39"/>
  <c r="AL18" i="39"/>
  <c r="AK18" i="39"/>
  <c r="AJ18" i="39"/>
  <c r="AI18" i="39"/>
  <c r="AH18" i="39"/>
  <c r="AG18" i="39"/>
  <c r="AF18" i="39"/>
  <c r="AE18" i="39"/>
  <c r="AD18" i="39"/>
  <c r="AC18" i="39"/>
  <c r="AB18" i="39"/>
  <c r="AA18" i="39"/>
  <c r="Z18" i="39"/>
  <c r="Y18" i="39"/>
  <c r="X18" i="39"/>
  <c r="W18" i="39"/>
  <c r="V18" i="39"/>
  <c r="U18" i="39"/>
  <c r="T18" i="39"/>
  <c r="S18" i="39"/>
  <c r="R18" i="39"/>
  <c r="Q18" i="39"/>
  <c r="P18" i="39"/>
  <c r="O18" i="39"/>
  <c r="N18" i="39"/>
  <c r="M18" i="39"/>
  <c r="L18" i="39"/>
  <c r="K18" i="39"/>
  <c r="J18" i="39"/>
  <c r="I18" i="39"/>
  <c r="H18" i="39"/>
  <c r="G18" i="39"/>
  <c r="F18" i="39"/>
  <c r="E18" i="39"/>
  <c r="CX17" i="39"/>
  <c r="CW17" i="39"/>
  <c r="CV17" i="39"/>
  <c r="CU17" i="39"/>
  <c r="CT17" i="39"/>
  <c r="CS17" i="39"/>
  <c r="CR17" i="39"/>
  <c r="CQ17" i="39"/>
  <c r="CP17" i="39"/>
  <c r="CO17" i="39"/>
  <c r="CN17" i="39"/>
  <c r="CM17" i="39"/>
  <c r="CL17" i="39"/>
  <c r="CK17" i="39"/>
  <c r="CJ17" i="39"/>
  <c r="CI17" i="39"/>
  <c r="CH17" i="39"/>
  <c r="CG17" i="39"/>
  <c r="CF17" i="39"/>
  <c r="CE17" i="39"/>
  <c r="CD17" i="39"/>
  <c r="CC17" i="39"/>
  <c r="CB17" i="39"/>
  <c r="CA17" i="39"/>
  <c r="BZ17" i="39"/>
  <c r="BY17" i="39"/>
  <c r="BX17" i="39"/>
  <c r="BW17" i="39"/>
  <c r="BV17" i="39"/>
  <c r="BU17" i="39"/>
  <c r="BT17" i="39"/>
  <c r="BS17" i="39"/>
  <c r="BR17" i="39"/>
  <c r="BQ17" i="39"/>
  <c r="BP17" i="39"/>
  <c r="BO17" i="39"/>
  <c r="BN17" i="39"/>
  <c r="BM17" i="39"/>
  <c r="BL17" i="39"/>
  <c r="BK17" i="39"/>
  <c r="BJ17" i="39"/>
  <c r="BI17" i="39"/>
  <c r="BH17" i="39"/>
  <c r="BG17" i="39"/>
  <c r="BF17" i="39"/>
  <c r="BE17" i="39"/>
  <c r="BD17" i="39"/>
  <c r="BC17" i="39"/>
  <c r="BB17" i="39"/>
  <c r="BA17" i="39"/>
  <c r="AZ17" i="39"/>
  <c r="AY17" i="39"/>
  <c r="AX17" i="39"/>
  <c r="AW17" i="39"/>
  <c r="AV17" i="39"/>
  <c r="AU17" i="39"/>
  <c r="AT17" i="39"/>
  <c r="AS17" i="39"/>
  <c r="AR17" i="39"/>
  <c r="AQ17" i="39"/>
  <c r="AP17" i="39"/>
  <c r="AO17" i="39"/>
  <c r="AN17" i="39"/>
  <c r="AM17" i="39"/>
  <c r="AL17" i="39"/>
  <c r="AK17" i="39"/>
  <c r="AJ17" i="39"/>
  <c r="AI17" i="39"/>
  <c r="AH17" i="39"/>
  <c r="AG17" i="39"/>
  <c r="AF17" i="39"/>
  <c r="AE17" i="39"/>
  <c r="AD17" i="39"/>
  <c r="AC17" i="39"/>
  <c r="AB17" i="39"/>
  <c r="AA17" i="39"/>
  <c r="Z17" i="39"/>
  <c r="Y17" i="39"/>
  <c r="X17" i="39"/>
  <c r="W17" i="39"/>
  <c r="V17" i="39"/>
  <c r="U17" i="39"/>
  <c r="T17" i="39"/>
  <c r="S17" i="39"/>
  <c r="R17" i="39"/>
  <c r="Q17" i="39"/>
  <c r="P17" i="39"/>
  <c r="O17" i="39"/>
  <c r="N17" i="39"/>
  <c r="M17" i="39"/>
  <c r="L17" i="39"/>
  <c r="K17" i="39"/>
  <c r="J17" i="39"/>
  <c r="I17" i="39"/>
  <c r="H17" i="39"/>
  <c r="G17" i="39"/>
  <c r="F17" i="39"/>
  <c r="E17" i="39"/>
  <c r="CX16" i="39"/>
  <c r="CW16" i="39"/>
  <c r="CV16" i="39"/>
  <c r="CU16" i="39"/>
  <c r="CT16" i="39"/>
  <c r="CS16" i="39"/>
  <c r="CR16" i="39"/>
  <c r="CQ16" i="39"/>
  <c r="CP16" i="39"/>
  <c r="CO16" i="39"/>
  <c r="CN16" i="39"/>
  <c r="CM16" i="39"/>
  <c r="CL16" i="39"/>
  <c r="CK16" i="39"/>
  <c r="CJ16" i="39"/>
  <c r="CI16" i="39"/>
  <c r="CH16" i="39"/>
  <c r="CG16" i="39"/>
  <c r="CF16" i="39"/>
  <c r="CE16" i="39"/>
  <c r="CD16" i="39"/>
  <c r="CC16" i="39"/>
  <c r="CB16" i="39"/>
  <c r="CA16" i="39"/>
  <c r="BZ16" i="39"/>
  <c r="BY16" i="39"/>
  <c r="BX16" i="39"/>
  <c r="BW16" i="39"/>
  <c r="BV16" i="39"/>
  <c r="BU16" i="39"/>
  <c r="BT16" i="39"/>
  <c r="BS16" i="39"/>
  <c r="BR16" i="39"/>
  <c r="BQ16" i="39"/>
  <c r="BP16" i="39"/>
  <c r="BO16" i="39"/>
  <c r="BN16" i="39"/>
  <c r="BM16" i="39"/>
  <c r="BL16" i="39"/>
  <c r="BK16" i="39"/>
  <c r="BJ16" i="39"/>
  <c r="BI16" i="39"/>
  <c r="BH16" i="39"/>
  <c r="BG16" i="39"/>
  <c r="BF16" i="39"/>
  <c r="BE16" i="39"/>
  <c r="BD16" i="39"/>
  <c r="BC16" i="39"/>
  <c r="BB16" i="39"/>
  <c r="BA16" i="39"/>
  <c r="AZ16" i="39"/>
  <c r="AY16" i="39"/>
  <c r="AX16" i="39"/>
  <c r="AW16" i="39"/>
  <c r="AV16" i="39"/>
  <c r="AU16" i="39"/>
  <c r="AT16" i="39"/>
  <c r="AS16" i="39"/>
  <c r="AR16" i="39"/>
  <c r="AQ16" i="39"/>
  <c r="AP16" i="39"/>
  <c r="AO16" i="39"/>
  <c r="AN16" i="39"/>
  <c r="AM16" i="39"/>
  <c r="AL16" i="39"/>
  <c r="AK16" i="39"/>
  <c r="AJ16" i="39"/>
  <c r="AI16" i="39"/>
  <c r="AH16" i="39"/>
  <c r="AG16" i="39"/>
  <c r="AF16" i="39"/>
  <c r="AE16" i="39"/>
  <c r="AD16" i="39"/>
  <c r="AC16" i="39"/>
  <c r="AB16" i="39"/>
  <c r="AA16" i="39"/>
  <c r="Z16" i="39"/>
  <c r="Y16" i="39"/>
  <c r="X16" i="39"/>
  <c r="W16" i="39"/>
  <c r="V16" i="39"/>
  <c r="U16" i="39"/>
  <c r="T16" i="39"/>
  <c r="S16" i="39"/>
  <c r="R16" i="39"/>
  <c r="Q16" i="39"/>
  <c r="P16" i="39"/>
  <c r="O16" i="39"/>
  <c r="N16" i="39"/>
  <c r="M16" i="39"/>
  <c r="L16" i="39"/>
  <c r="K16" i="39"/>
  <c r="J16" i="39"/>
  <c r="I16" i="39"/>
  <c r="H16" i="39"/>
  <c r="G16" i="39"/>
  <c r="F16" i="39"/>
  <c r="E16" i="39"/>
  <c r="CX15" i="39"/>
  <c r="CW15" i="39"/>
  <c r="CV15" i="39"/>
  <c r="CU15" i="39"/>
  <c r="CT15" i="39"/>
  <c r="CS15" i="39"/>
  <c r="CR15" i="39"/>
  <c r="CQ15" i="39"/>
  <c r="CP15" i="39"/>
  <c r="CO15" i="39"/>
  <c r="CN15" i="39"/>
  <c r="CM15" i="39"/>
  <c r="CL15" i="39"/>
  <c r="CK15" i="39"/>
  <c r="CJ15" i="39"/>
  <c r="CI15" i="39"/>
  <c r="CH15" i="39"/>
  <c r="CG15" i="39"/>
  <c r="CF15" i="39"/>
  <c r="CE15" i="39"/>
  <c r="CD15" i="39"/>
  <c r="CC15" i="39"/>
  <c r="CB15" i="39"/>
  <c r="CA15" i="39"/>
  <c r="BZ15" i="39"/>
  <c r="BY15" i="39"/>
  <c r="BX15" i="39"/>
  <c r="BW15" i="39"/>
  <c r="BV15" i="39"/>
  <c r="BU15" i="39"/>
  <c r="BT15" i="39"/>
  <c r="BS15" i="39"/>
  <c r="BR15" i="39"/>
  <c r="BQ15" i="39"/>
  <c r="BP15" i="39"/>
  <c r="BO15" i="39"/>
  <c r="BN15" i="39"/>
  <c r="BM15" i="39"/>
  <c r="BL15" i="39"/>
  <c r="BK15" i="39"/>
  <c r="BJ15" i="39"/>
  <c r="BI15" i="39"/>
  <c r="BH15" i="39"/>
  <c r="BG15" i="39"/>
  <c r="BF15" i="39"/>
  <c r="BE15" i="39"/>
  <c r="BD15" i="39"/>
  <c r="BC15" i="39"/>
  <c r="BB15" i="39"/>
  <c r="BA15" i="39"/>
  <c r="AZ15" i="39"/>
  <c r="AY15" i="39"/>
  <c r="AX15" i="39"/>
  <c r="AW15" i="39"/>
  <c r="AV15" i="39"/>
  <c r="AU15" i="39"/>
  <c r="AT15" i="39"/>
  <c r="AS15" i="39"/>
  <c r="AR15" i="39"/>
  <c r="AQ15" i="39"/>
  <c r="AP15" i="39"/>
  <c r="AO15" i="39"/>
  <c r="AN15" i="39"/>
  <c r="AM15" i="39"/>
  <c r="AL15" i="39"/>
  <c r="AK15" i="39"/>
  <c r="AJ15" i="39"/>
  <c r="AI15" i="39"/>
  <c r="AH15" i="39"/>
  <c r="AG15" i="39"/>
  <c r="AF15" i="39"/>
  <c r="AE15" i="39"/>
  <c r="AD15" i="39"/>
  <c r="AC15" i="39"/>
  <c r="AB15" i="39"/>
  <c r="AA15" i="39"/>
  <c r="Z15" i="39"/>
  <c r="Y15" i="39"/>
  <c r="X15" i="39"/>
  <c r="W15" i="39"/>
  <c r="V15" i="39"/>
  <c r="U15" i="39"/>
  <c r="T15" i="39"/>
  <c r="S15" i="39"/>
  <c r="R15" i="39"/>
  <c r="Q15" i="39"/>
  <c r="P15" i="39"/>
  <c r="O15" i="39"/>
  <c r="N15" i="39"/>
  <c r="M15" i="39"/>
  <c r="L15" i="39"/>
  <c r="K15" i="39"/>
  <c r="J15" i="39"/>
  <c r="I15" i="39"/>
  <c r="H15" i="39"/>
  <c r="G15" i="39"/>
  <c r="F15" i="39"/>
  <c r="E15" i="39"/>
  <c r="CX14" i="39"/>
  <c r="CW14" i="39"/>
  <c r="CV14" i="39"/>
  <c r="CU14" i="39"/>
  <c r="CT14" i="39"/>
  <c r="CS14" i="39"/>
  <c r="CR14" i="39"/>
  <c r="CQ14" i="39"/>
  <c r="CP14" i="39"/>
  <c r="CO14" i="39"/>
  <c r="CN14" i="39"/>
  <c r="CM14" i="39"/>
  <c r="CL14" i="39"/>
  <c r="CK14" i="39"/>
  <c r="CJ14" i="39"/>
  <c r="CI14" i="39"/>
  <c r="CH14" i="39"/>
  <c r="CG14" i="39"/>
  <c r="CF14" i="39"/>
  <c r="CE14" i="39"/>
  <c r="CD14" i="39"/>
  <c r="CC14" i="39"/>
  <c r="CB14" i="39"/>
  <c r="CA14" i="39"/>
  <c r="BZ14" i="39"/>
  <c r="BY14" i="39"/>
  <c r="BX14" i="39"/>
  <c r="BW14" i="39"/>
  <c r="BV14" i="39"/>
  <c r="BU14" i="39"/>
  <c r="BT14" i="39"/>
  <c r="BS14" i="39"/>
  <c r="BR14" i="39"/>
  <c r="BQ14" i="39"/>
  <c r="BP14" i="39"/>
  <c r="BO14" i="39"/>
  <c r="BN14" i="39"/>
  <c r="BM14" i="39"/>
  <c r="BL14" i="39"/>
  <c r="BK14" i="39"/>
  <c r="BJ14" i="39"/>
  <c r="BI14" i="39"/>
  <c r="BH14" i="39"/>
  <c r="BG14" i="39"/>
  <c r="BF14" i="39"/>
  <c r="BE14" i="39"/>
  <c r="BD14" i="39"/>
  <c r="BC14" i="39"/>
  <c r="BB14" i="39"/>
  <c r="BA14" i="39"/>
  <c r="AZ14" i="39"/>
  <c r="AY14" i="39"/>
  <c r="AX14" i="39"/>
  <c r="AW14" i="39"/>
  <c r="AV14" i="39"/>
  <c r="AU14" i="39"/>
  <c r="AT14" i="39"/>
  <c r="AS14" i="39"/>
  <c r="AR14" i="39"/>
  <c r="AQ14" i="39"/>
  <c r="AP14" i="39"/>
  <c r="AO14" i="39"/>
  <c r="AN14" i="39"/>
  <c r="AM14" i="39"/>
  <c r="AL14" i="39"/>
  <c r="AK14" i="39"/>
  <c r="AJ14" i="39"/>
  <c r="AI14" i="39"/>
  <c r="AH14" i="39"/>
  <c r="AG14" i="39"/>
  <c r="AF14" i="39"/>
  <c r="AE14" i="39"/>
  <c r="AD14" i="39"/>
  <c r="AC14" i="39"/>
  <c r="AB14" i="39"/>
  <c r="AA14" i="39"/>
  <c r="Z14" i="39"/>
  <c r="Y14" i="39"/>
  <c r="X14" i="39"/>
  <c r="W14" i="39"/>
  <c r="V14" i="39"/>
  <c r="U14" i="39"/>
  <c r="T14" i="39"/>
  <c r="S14" i="39"/>
  <c r="R14" i="39"/>
  <c r="Q14" i="39"/>
  <c r="P14" i="39"/>
  <c r="O14" i="39"/>
  <c r="N14" i="39"/>
  <c r="M14" i="39"/>
  <c r="L14" i="39"/>
  <c r="K14" i="39"/>
  <c r="J14" i="39"/>
  <c r="I14" i="39"/>
  <c r="H14" i="39"/>
  <c r="G14" i="39"/>
  <c r="F14" i="39"/>
  <c r="E14" i="39"/>
  <c r="CX13" i="39"/>
  <c r="CW13" i="39"/>
  <c r="CV13" i="39"/>
  <c r="CU13" i="39"/>
  <c r="CT13" i="39"/>
  <c r="CS13" i="39"/>
  <c r="CR13" i="39"/>
  <c r="CQ13" i="39"/>
  <c r="CP13" i="39"/>
  <c r="CO13" i="39"/>
  <c r="CN13" i="39"/>
  <c r="CM13" i="39"/>
  <c r="CL13" i="39"/>
  <c r="CK13" i="39"/>
  <c r="CJ13" i="39"/>
  <c r="CI13" i="39"/>
  <c r="CH13" i="39"/>
  <c r="CG13" i="39"/>
  <c r="CF13" i="39"/>
  <c r="CE13" i="39"/>
  <c r="CD13" i="39"/>
  <c r="CC13" i="39"/>
  <c r="CB13" i="39"/>
  <c r="CA13" i="39"/>
  <c r="BZ13" i="39"/>
  <c r="BY13" i="39"/>
  <c r="BX13" i="39"/>
  <c r="BW13" i="39"/>
  <c r="BV13" i="39"/>
  <c r="BU13" i="39"/>
  <c r="BT13" i="39"/>
  <c r="BS13" i="39"/>
  <c r="BR13" i="39"/>
  <c r="BQ13" i="39"/>
  <c r="BP13" i="39"/>
  <c r="BO13" i="39"/>
  <c r="BN13" i="39"/>
  <c r="BM13" i="39"/>
  <c r="BL13" i="39"/>
  <c r="BK13" i="39"/>
  <c r="BJ13" i="39"/>
  <c r="BI13" i="39"/>
  <c r="BH13" i="39"/>
  <c r="BG13" i="39"/>
  <c r="BF13" i="39"/>
  <c r="BE13" i="39"/>
  <c r="BD13" i="39"/>
  <c r="BC13" i="39"/>
  <c r="BB13" i="39"/>
  <c r="BA13" i="39"/>
  <c r="AZ13" i="39"/>
  <c r="AY13" i="39"/>
  <c r="AX13" i="39"/>
  <c r="AW13" i="39"/>
  <c r="AV13" i="39"/>
  <c r="AU13" i="39"/>
  <c r="AT13" i="39"/>
  <c r="AS13" i="39"/>
  <c r="AR13" i="39"/>
  <c r="AQ13" i="39"/>
  <c r="AP13" i="39"/>
  <c r="AO13" i="39"/>
  <c r="AN13" i="39"/>
  <c r="AM13" i="39"/>
  <c r="AL13" i="39"/>
  <c r="AK13" i="39"/>
  <c r="AJ13" i="39"/>
  <c r="AI13" i="39"/>
  <c r="AH13" i="39"/>
  <c r="AG13" i="39"/>
  <c r="AF13" i="39"/>
  <c r="AE13" i="39"/>
  <c r="AD13" i="39"/>
  <c r="AC13" i="39"/>
  <c r="AB13" i="39"/>
  <c r="AA13" i="39"/>
  <c r="Z13" i="39"/>
  <c r="Y13" i="39"/>
  <c r="X13" i="39"/>
  <c r="W13" i="39"/>
  <c r="V13" i="39"/>
  <c r="U13" i="39"/>
  <c r="T13" i="39"/>
  <c r="S13" i="39"/>
  <c r="R13" i="39"/>
  <c r="Q13" i="39"/>
  <c r="P13" i="39"/>
  <c r="O13" i="39"/>
  <c r="N13" i="39"/>
  <c r="M13" i="39"/>
  <c r="L13" i="39"/>
  <c r="K13" i="39"/>
  <c r="J13" i="39"/>
  <c r="I13" i="39"/>
  <c r="H13" i="39"/>
  <c r="G13" i="39"/>
  <c r="F13" i="39"/>
  <c r="E13" i="39"/>
  <c r="CX12" i="39"/>
  <c r="CW12" i="39"/>
  <c r="CV12" i="39"/>
  <c r="CU12" i="39"/>
  <c r="CT12" i="39"/>
  <c r="CS12" i="39"/>
  <c r="CR12" i="39"/>
  <c r="CQ12" i="39"/>
  <c r="CP12" i="39"/>
  <c r="CO12" i="39"/>
  <c r="CN12" i="39"/>
  <c r="CM12" i="39"/>
  <c r="CL12" i="39"/>
  <c r="CK12" i="39"/>
  <c r="CJ12" i="39"/>
  <c r="CI12" i="39"/>
  <c r="CH12" i="39"/>
  <c r="CG12" i="39"/>
  <c r="CF12" i="39"/>
  <c r="CE12" i="39"/>
  <c r="CD12" i="39"/>
  <c r="CC12" i="39"/>
  <c r="CB12" i="39"/>
  <c r="CA12" i="39"/>
  <c r="BZ12" i="39"/>
  <c r="BY12" i="39"/>
  <c r="BX12" i="39"/>
  <c r="BW12" i="39"/>
  <c r="BV12" i="39"/>
  <c r="BU12" i="39"/>
  <c r="BT12" i="39"/>
  <c r="BS12" i="39"/>
  <c r="BR12" i="39"/>
  <c r="BQ12" i="39"/>
  <c r="BP12" i="39"/>
  <c r="BO12" i="39"/>
  <c r="BN12" i="39"/>
  <c r="BM12" i="39"/>
  <c r="BL12" i="39"/>
  <c r="BK12" i="39"/>
  <c r="BJ12" i="39"/>
  <c r="BI12" i="39"/>
  <c r="BH12" i="39"/>
  <c r="BG12" i="39"/>
  <c r="BF12" i="39"/>
  <c r="BE12" i="39"/>
  <c r="BD12" i="39"/>
  <c r="BC12" i="39"/>
  <c r="BB12" i="39"/>
  <c r="BA12" i="39"/>
  <c r="AZ12" i="39"/>
  <c r="AY12" i="39"/>
  <c r="AX12" i="39"/>
  <c r="AW12" i="39"/>
  <c r="AV12" i="39"/>
  <c r="AU12" i="39"/>
  <c r="AT12" i="39"/>
  <c r="AS12" i="39"/>
  <c r="AR12" i="39"/>
  <c r="AQ12" i="39"/>
  <c r="AP12" i="39"/>
  <c r="AO12" i="39"/>
  <c r="AN12" i="39"/>
  <c r="AM12" i="39"/>
  <c r="AL12" i="39"/>
  <c r="AK12" i="39"/>
  <c r="AJ12" i="39"/>
  <c r="AI12" i="39"/>
  <c r="AH12" i="39"/>
  <c r="AG12" i="39"/>
  <c r="AF12" i="39"/>
  <c r="AE12" i="39"/>
  <c r="AD12" i="39"/>
  <c r="AC12" i="39"/>
  <c r="AB12" i="39"/>
  <c r="AA12" i="39"/>
  <c r="Z12" i="39"/>
  <c r="Y12" i="39"/>
  <c r="X12" i="39"/>
  <c r="W12" i="39"/>
  <c r="V12" i="39"/>
  <c r="U12" i="39"/>
  <c r="T12" i="39"/>
  <c r="S12" i="39"/>
  <c r="R12" i="39"/>
  <c r="Q12" i="39"/>
  <c r="P12" i="39"/>
  <c r="O12" i="39"/>
  <c r="N12" i="39"/>
  <c r="M12" i="39"/>
  <c r="L12" i="39"/>
  <c r="K12" i="39"/>
  <c r="J12" i="39"/>
  <c r="I12" i="39"/>
  <c r="H12" i="39"/>
  <c r="G12" i="39"/>
  <c r="F12" i="39"/>
  <c r="E12" i="39"/>
  <c r="CX11" i="39"/>
  <c r="CW11" i="39"/>
  <c r="CV11" i="39"/>
  <c r="CU11" i="39"/>
  <c r="CT11" i="39"/>
  <c r="CS11" i="39"/>
  <c r="CR11" i="39"/>
  <c r="CQ11" i="39"/>
  <c r="CP11" i="39"/>
  <c r="CO11" i="39"/>
  <c r="CN11" i="39"/>
  <c r="CM11" i="39"/>
  <c r="CL11" i="39"/>
  <c r="CK11" i="39"/>
  <c r="CJ11" i="39"/>
  <c r="CI11" i="39"/>
  <c r="CH11" i="39"/>
  <c r="CG11" i="39"/>
  <c r="CF11" i="39"/>
  <c r="CE11" i="39"/>
  <c r="CD11" i="39"/>
  <c r="CC11" i="39"/>
  <c r="CB11" i="39"/>
  <c r="CA11" i="39"/>
  <c r="BZ11" i="39"/>
  <c r="BY11" i="39"/>
  <c r="BX11" i="39"/>
  <c r="BW11" i="39"/>
  <c r="BV11" i="39"/>
  <c r="BU11" i="39"/>
  <c r="BT11" i="39"/>
  <c r="BS11" i="39"/>
  <c r="BR11" i="39"/>
  <c r="BQ11" i="39"/>
  <c r="BP11" i="39"/>
  <c r="BO11" i="39"/>
  <c r="BN11" i="39"/>
  <c r="BM11" i="39"/>
  <c r="BL11" i="39"/>
  <c r="BK11" i="39"/>
  <c r="BJ11" i="39"/>
  <c r="BI11" i="39"/>
  <c r="BH11" i="39"/>
  <c r="BG11" i="39"/>
  <c r="BF11" i="39"/>
  <c r="BE11" i="39"/>
  <c r="BD11" i="39"/>
  <c r="BC11" i="39"/>
  <c r="BB11" i="39"/>
  <c r="BA11" i="39"/>
  <c r="AZ11" i="39"/>
  <c r="AY11" i="39"/>
  <c r="AX11" i="39"/>
  <c r="AW11" i="39"/>
  <c r="AV11" i="39"/>
  <c r="AU11" i="39"/>
  <c r="AT11" i="39"/>
  <c r="AS11" i="39"/>
  <c r="AR11" i="39"/>
  <c r="AQ11" i="39"/>
  <c r="AP11" i="39"/>
  <c r="AO11" i="39"/>
  <c r="AN11" i="39"/>
  <c r="AM11" i="39"/>
  <c r="AL11" i="39"/>
  <c r="AK11" i="39"/>
  <c r="AJ11" i="39"/>
  <c r="AI11" i="39"/>
  <c r="AH11" i="39"/>
  <c r="AG11" i="39"/>
  <c r="AF11" i="39"/>
  <c r="AE11" i="39"/>
  <c r="AD11" i="39"/>
  <c r="AC11" i="39"/>
  <c r="AB11" i="39"/>
  <c r="AA11" i="39"/>
  <c r="Z11" i="39"/>
  <c r="Y11" i="39"/>
  <c r="X11" i="39"/>
  <c r="W11" i="39"/>
  <c r="V11" i="39"/>
  <c r="U11" i="39"/>
  <c r="T11" i="39"/>
  <c r="S11" i="39"/>
  <c r="R11" i="39"/>
  <c r="Q11" i="39"/>
  <c r="P11" i="39"/>
  <c r="O11" i="39"/>
  <c r="N11" i="39"/>
  <c r="M11" i="39"/>
  <c r="L11" i="39"/>
  <c r="K11" i="39"/>
  <c r="J11" i="39"/>
  <c r="I11" i="39"/>
  <c r="H11" i="39"/>
  <c r="G11" i="39"/>
  <c r="F11" i="39"/>
  <c r="E11" i="39"/>
  <c r="CX10" i="39"/>
  <c r="CW10" i="39"/>
  <c r="CV10" i="39"/>
  <c r="CU10" i="39"/>
  <c r="CT10" i="39"/>
  <c r="CS10" i="39"/>
  <c r="CR10" i="39"/>
  <c r="CQ10" i="39"/>
  <c r="CP10" i="39"/>
  <c r="CO10" i="39"/>
  <c r="CN10" i="39"/>
  <c r="CM10" i="39"/>
  <c r="CL10" i="39"/>
  <c r="CK10" i="39"/>
  <c r="CJ10" i="39"/>
  <c r="CI10" i="39"/>
  <c r="CH10" i="39"/>
  <c r="CG10" i="39"/>
  <c r="CF10" i="39"/>
  <c r="CE10" i="39"/>
  <c r="CD10" i="39"/>
  <c r="CC10" i="39"/>
  <c r="CB10" i="39"/>
  <c r="CA10" i="39"/>
  <c r="BZ10" i="39"/>
  <c r="BY10" i="39"/>
  <c r="BX10" i="39"/>
  <c r="BW10" i="39"/>
  <c r="BV10" i="39"/>
  <c r="BU10" i="39"/>
  <c r="BT10" i="39"/>
  <c r="BS10" i="39"/>
  <c r="BR10" i="39"/>
  <c r="BQ10" i="39"/>
  <c r="BP10" i="39"/>
  <c r="BO10" i="39"/>
  <c r="BN10" i="39"/>
  <c r="BM10" i="39"/>
  <c r="BL10" i="39"/>
  <c r="BK10" i="39"/>
  <c r="BJ10" i="39"/>
  <c r="BI10" i="39"/>
  <c r="BH10" i="39"/>
  <c r="BG10" i="39"/>
  <c r="BF10" i="39"/>
  <c r="BE10" i="39"/>
  <c r="BD10" i="39"/>
  <c r="BC10" i="39"/>
  <c r="BB10" i="39"/>
  <c r="BA10" i="39"/>
  <c r="AZ10" i="39"/>
  <c r="AY10" i="39"/>
  <c r="AX10" i="39"/>
  <c r="AW10" i="39"/>
  <c r="AV10" i="39"/>
  <c r="AU10" i="39"/>
  <c r="AT10" i="39"/>
  <c r="AS10" i="39"/>
  <c r="AR10" i="39"/>
  <c r="AQ10" i="39"/>
  <c r="AP10" i="39"/>
  <c r="AO10" i="39"/>
  <c r="AN10" i="39"/>
  <c r="AM10" i="39"/>
  <c r="AL10" i="39"/>
  <c r="AK10" i="39"/>
  <c r="AJ10" i="39"/>
  <c r="AI10" i="39"/>
  <c r="AH10" i="39"/>
  <c r="AG10" i="39"/>
  <c r="AF10" i="39"/>
  <c r="AE10" i="39"/>
  <c r="AD10" i="39"/>
  <c r="AC10" i="39"/>
  <c r="AB10" i="39"/>
  <c r="AA10" i="39"/>
  <c r="Z10" i="39"/>
  <c r="Y10" i="39"/>
  <c r="X10" i="39"/>
  <c r="W10" i="39"/>
  <c r="V10" i="39"/>
  <c r="U10" i="39"/>
  <c r="T10" i="39"/>
  <c r="S10" i="39"/>
  <c r="R10" i="39"/>
  <c r="Q10" i="39"/>
  <c r="P10" i="39"/>
  <c r="O10" i="39"/>
  <c r="N10" i="39"/>
  <c r="M10" i="39"/>
  <c r="L10" i="39"/>
  <c r="K10" i="39"/>
  <c r="J10" i="39"/>
  <c r="I10" i="39"/>
  <c r="H10" i="39"/>
  <c r="G10" i="39"/>
  <c r="F10" i="39"/>
  <c r="E10" i="39"/>
  <c r="F9" i="39"/>
  <c r="G9" i="39"/>
  <c r="H9" i="39"/>
  <c r="I9" i="39"/>
  <c r="J9" i="39"/>
  <c r="K9" i="39"/>
  <c r="L9" i="39"/>
  <c r="M9" i="39"/>
  <c r="N9" i="39"/>
  <c r="O9" i="39"/>
  <c r="P9" i="39"/>
  <c r="Q9" i="39"/>
  <c r="R9" i="39"/>
  <c r="S9" i="39"/>
  <c r="T9" i="39"/>
  <c r="U9" i="39"/>
  <c r="V9" i="39"/>
  <c r="W9" i="39"/>
  <c r="X9" i="39"/>
  <c r="Y9" i="39"/>
  <c r="Z9" i="39"/>
  <c r="AA9" i="39"/>
  <c r="AB9" i="39"/>
  <c r="AC9" i="39"/>
  <c r="AD9" i="39"/>
  <c r="AE9" i="39"/>
  <c r="AF9" i="39"/>
  <c r="AG9" i="39"/>
  <c r="AH9" i="39"/>
  <c r="AI9" i="39"/>
  <c r="AJ9" i="39"/>
  <c r="AK9" i="39"/>
  <c r="AL9" i="39"/>
  <c r="AM9" i="39"/>
  <c r="AN9" i="39"/>
  <c r="AO9" i="39"/>
  <c r="AP9" i="39"/>
  <c r="AQ9" i="39"/>
  <c r="T12" i="37" s="1"/>
  <c r="AR9" i="39"/>
  <c r="AS9" i="39"/>
  <c r="AT9" i="39"/>
  <c r="AU9" i="39"/>
  <c r="AV9" i="39"/>
  <c r="AW9" i="39"/>
  <c r="AX9" i="39"/>
  <c r="AY9" i="39"/>
  <c r="AZ9" i="39"/>
  <c r="BA9" i="39"/>
  <c r="BB9" i="39"/>
  <c r="BC9" i="39"/>
  <c r="BD9" i="39"/>
  <c r="BE9" i="39"/>
  <c r="BF9" i="39"/>
  <c r="BG9" i="39"/>
  <c r="BH9" i="39"/>
  <c r="BI9" i="39"/>
  <c r="BJ9" i="39"/>
  <c r="BK9" i="39"/>
  <c r="BL9" i="39"/>
  <c r="BM9" i="39"/>
  <c r="BN9" i="39"/>
  <c r="BO9" i="39"/>
  <c r="BP9" i="39"/>
  <c r="BQ9" i="39"/>
  <c r="BR9" i="39"/>
  <c r="BS9" i="39"/>
  <c r="BT9" i="39"/>
  <c r="BU9" i="39"/>
  <c r="BV9" i="39"/>
  <c r="BW9" i="39"/>
  <c r="BX9" i="39"/>
  <c r="BY9" i="39"/>
  <c r="BZ9" i="39"/>
  <c r="CA9" i="39"/>
  <c r="CB9" i="39"/>
  <c r="CC9" i="39"/>
  <c r="CD9" i="39"/>
  <c r="CE9" i="39"/>
  <c r="CF9" i="39"/>
  <c r="CG9" i="39"/>
  <c r="CH9" i="39"/>
  <c r="CI9" i="39"/>
  <c r="CJ9" i="39"/>
  <c r="CK9" i="39"/>
  <c r="CL9" i="39"/>
  <c r="CM9" i="39"/>
  <c r="CN9" i="39"/>
  <c r="CO9" i="39"/>
  <c r="CP9" i="39"/>
  <c r="CQ9" i="39"/>
  <c r="CR9" i="39"/>
  <c r="CS9" i="39"/>
  <c r="CT9" i="39"/>
  <c r="CU9" i="39"/>
  <c r="CV9" i="39"/>
  <c r="CW9" i="39"/>
  <c r="CX9" i="39"/>
  <c r="E9" i="39"/>
  <c r="E8" i="38"/>
  <c r="F8" i="38"/>
  <c r="G8" i="38"/>
  <c r="H8" i="38"/>
  <c r="I8" i="38"/>
  <c r="J8" i="38"/>
  <c r="K8" i="38"/>
  <c r="L8" i="38"/>
  <c r="M8" i="38"/>
  <c r="N8" i="38"/>
  <c r="O8" i="38"/>
  <c r="P8" i="38"/>
  <c r="Q8" i="38"/>
  <c r="R8" i="38"/>
  <c r="S8" i="38"/>
  <c r="T8" i="38"/>
  <c r="U8" i="38"/>
  <c r="V8" i="38"/>
  <c r="W8" i="38"/>
  <c r="X8" i="38"/>
  <c r="Y8" i="38"/>
  <c r="E9" i="38"/>
  <c r="F9" i="38"/>
  <c r="G9" i="38"/>
  <c r="H9" i="38"/>
  <c r="I9" i="38"/>
  <c r="J9" i="38"/>
  <c r="K9" i="38"/>
  <c r="L9" i="38"/>
  <c r="M9" i="38"/>
  <c r="N9" i="38"/>
  <c r="O9" i="38"/>
  <c r="P9" i="38"/>
  <c r="Q9" i="38"/>
  <c r="R9" i="38"/>
  <c r="S9" i="38"/>
  <c r="T9" i="38"/>
  <c r="U9" i="38"/>
  <c r="V9" i="38"/>
  <c r="W9" i="38"/>
  <c r="X9" i="38"/>
  <c r="Y9" i="38"/>
  <c r="E10" i="38"/>
  <c r="F10" i="38"/>
  <c r="G10" i="38"/>
  <c r="H10" i="38"/>
  <c r="I10" i="38"/>
  <c r="J10" i="38"/>
  <c r="K10" i="38"/>
  <c r="L10" i="38"/>
  <c r="M10" i="38"/>
  <c r="N10" i="38"/>
  <c r="O10" i="38"/>
  <c r="P10" i="38"/>
  <c r="Q10" i="38"/>
  <c r="R10" i="38"/>
  <c r="S10" i="38"/>
  <c r="T10" i="38"/>
  <c r="U10" i="38"/>
  <c r="V10" i="38"/>
  <c r="W10" i="38"/>
  <c r="X10" i="38"/>
  <c r="Y10" i="38"/>
  <c r="E11" i="38"/>
  <c r="F11" i="38"/>
  <c r="G11" i="38"/>
  <c r="H11" i="38"/>
  <c r="I11" i="38"/>
  <c r="J11" i="38"/>
  <c r="K11" i="38"/>
  <c r="L11" i="38"/>
  <c r="M11" i="38"/>
  <c r="N11" i="38"/>
  <c r="O11" i="38"/>
  <c r="P11" i="38"/>
  <c r="Q11" i="38"/>
  <c r="R11" i="38"/>
  <c r="S11" i="38"/>
  <c r="T11" i="38"/>
  <c r="U11" i="38"/>
  <c r="V11" i="38"/>
  <c r="W11" i="38"/>
  <c r="X11" i="38"/>
  <c r="Y11" i="38"/>
  <c r="E12" i="38"/>
  <c r="F12" i="38"/>
  <c r="G12" i="38"/>
  <c r="H12" i="38"/>
  <c r="I12" i="38"/>
  <c r="J12" i="38"/>
  <c r="K12" i="38"/>
  <c r="L12" i="38"/>
  <c r="M12" i="38"/>
  <c r="N12" i="38"/>
  <c r="O12" i="38"/>
  <c r="P12" i="38"/>
  <c r="Q12" i="38"/>
  <c r="R12" i="38"/>
  <c r="S12" i="38"/>
  <c r="T12" i="38"/>
  <c r="U12" i="38"/>
  <c r="V12" i="38"/>
  <c r="W12" i="38"/>
  <c r="X12" i="38"/>
  <c r="Y12" i="38"/>
  <c r="E13" i="38"/>
  <c r="F13" i="38"/>
  <c r="G13" i="38"/>
  <c r="H13" i="38"/>
  <c r="I13" i="38"/>
  <c r="J13" i="38"/>
  <c r="K13" i="38"/>
  <c r="L13" i="38"/>
  <c r="M13" i="38"/>
  <c r="N13" i="38"/>
  <c r="O13" i="38"/>
  <c r="P13" i="38"/>
  <c r="Q13" i="38"/>
  <c r="R13" i="38"/>
  <c r="S13" i="38"/>
  <c r="T13" i="38"/>
  <c r="U13" i="38"/>
  <c r="V13" i="38"/>
  <c r="W13" i="38"/>
  <c r="X13" i="38"/>
  <c r="Y13" i="38"/>
  <c r="E14" i="38"/>
  <c r="F14" i="38"/>
  <c r="G14" i="38"/>
  <c r="H14" i="38"/>
  <c r="I14" i="38"/>
  <c r="J14" i="38"/>
  <c r="K14" i="38"/>
  <c r="L14" i="38"/>
  <c r="M14" i="38"/>
  <c r="N14" i="38"/>
  <c r="O14" i="38"/>
  <c r="P14" i="38"/>
  <c r="Q14" i="38"/>
  <c r="R14" i="38"/>
  <c r="S14" i="38"/>
  <c r="T14" i="38"/>
  <c r="U14" i="38"/>
  <c r="V14" i="38"/>
  <c r="W14" i="38"/>
  <c r="X14" i="38"/>
  <c r="Y14" i="38"/>
  <c r="E15" i="38"/>
  <c r="F15" i="38"/>
  <c r="G15" i="38"/>
  <c r="H15" i="38"/>
  <c r="I15" i="38"/>
  <c r="J15" i="38"/>
  <c r="K15" i="38"/>
  <c r="L15" i="38"/>
  <c r="M15" i="38"/>
  <c r="N15" i="38"/>
  <c r="O15" i="38"/>
  <c r="P15" i="38"/>
  <c r="Q15" i="38"/>
  <c r="R15" i="38"/>
  <c r="S15" i="38"/>
  <c r="T15" i="38"/>
  <c r="U15" i="38"/>
  <c r="V15" i="38"/>
  <c r="W15" i="38"/>
  <c r="X15" i="38"/>
  <c r="Y15" i="38"/>
  <c r="E16" i="38"/>
  <c r="F16" i="38"/>
  <c r="G16" i="38"/>
  <c r="H16" i="38"/>
  <c r="I16" i="38"/>
  <c r="J16" i="38"/>
  <c r="K16" i="38"/>
  <c r="L16" i="38"/>
  <c r="M16" i="38"/>
  <c r="N16" i="38"/>
  <c r="O16" i="38"/>
  <c r="P16" i="38"/>
  <c r="Q16" i="38"/>
  <c r="R16" i="38"/>
  <c r="S16" i="38"/>
  <c r="T16" i="38"/>
  <c r="U16" i="38"/>
  <c r="V16" i="38"/>
  <c r="W16" i="38"/>
  <c r="X16" i="38"/>
  <c r="Y16" i="38"/>
  <c r="E17" i="38"/>
  <c r="F17" i="38"/>
  <c r="G17" i="38"/>
  <c r="H17" i="38"/>
  <c r="I17" i="38"/>
  <c r="J17" i="38"/>
  <c r="K17" i="38"/>
  <c r="L17" i="38"/>
  <c r="M17" i="38"/>
  <c r="N17" i="38"/>
  <c r="O17" i="38"/>
  <c r="P17" i="38"/>
  <c r="Q17" i="38"/>
  <c r="R17" i="38"/>
  <c r="S17" i="38"/>
  <c r="T17" i="38"/>
  <c r="U17" i="38"/>
  <c r="V17" i="38"/>
  <c r="W17" i="38"/>
  <c r="X17" i="38"/>
  <c r="Y17" i="38"/>
  <c r="E18" i="38"/>
  <c r="F18" i="38"/>
  <c r="G18" i="38"/>
  <c r="H18" i="38"/>
  <c r="I18" i="38"/>
  <c r="J18" i="38"/>
  <c r="K18" i="38"/>
  <c r="L18" i="38"/>
  <c r="M18" i="38"/>
  <c r="N18" i="38"/>
  <c r="O18" i="38"/>
  <c r="P18" i="38"/>
  <c r="Q18" i="38"/>
  <c r="R18" i="38"/>
  <c r="S18" i="38"/>
  <c r="T18" i="38"/>
  <c r="U18" i="38"/>
  <c r="V18" i="38"/>
  <c r="W18" i="38"/>
  <c r="X18" i="38"/>
  <c r="Y18" i="38"/>
  <c r="E19" i="38"/>
  <c r="F19" i="38"/>
  <c r="G19" i="38"/>
  <c r="H19" i="38"/>
  <c r="I19" i="38"/>
  <c r="J19" i="38"/>
  <c r="K19" i="38"/>
  <c r="L19" i="38"/>
  <c r="M19" i="38"/>
  <c r="N19" i="38"/>
  <c r="O19" i="38"/>
  <c r="P19" i="38"/>
  <c r="Q19" i="38"/>
  <c r="R19" i="38"/>
  <c r="S19" i="38"/>
  <c r="T19" i="38"/>
  <c r="U19" i="38"/>
  <c r="V19" i="38"/>
  <c r="W19" i="38"/>
  <c r="X19" i="38"/>
  <c r="Y19" i="38"/>
  <c r="E20" i="38"/>
  <c r="F20" i="38"/>
  <c r="G20" i="38"/>
  <c r="H20" i="38"/>
  <c r="I20" i="38"/>
  <c r="J20" i="38"/>
  <c r="K20" i="38"/>
  <c r="L20" i="38"/>
  <c r="M20" i="38"/>
  <c r="N20" i="38"/>
  <c r="O20" i="38"/>
  <c r="P20" i="38"/>
  <c r="Q20" i="38"/>
  <c r="R20" i="38"/>
  <c r="S20" i="38"/>
  <c r="T20" i="38"/>
  <c r="U20" i="38"/>
  <c r="V20" i="38"/>
  <c r="W20" i="38"/>
  <c r="X20" i="38"/>
  <c r="Y20" i="38"/>
  <c r="E21" i="38"/>
  <c r="F21" i="38"/>
  <c r="G21" i="38"/>
  <c r="H21" i="38"/>
  <c r="I21" i="38"/>
  <c r="J21" i="38"/>
  <c r="K21" i="38"/>
  <c r="L21" i="38"/>
  <c r="M21" i="38"/>
  <c r="N21" i="38"/>
  <c r="O21" i="38"/>
  <c r="P21" i="38"/>
  <c r="Q21" i="38"/>
  <c r="R21" i="38"/>
  <c r="S21" i="38"/>
  <c r="T21" i="38"/>
  <c r="U21" i="38"/>
  <c r="V21" i="38"/>
  <c r="W21" i="38"/>
  <c r="X21" i="38"/>
  <c r="Y21" i="38"/>
  <c r="E22" i="38"/>
  <c r="F22" i="38"/>
  <c r="G22" i="38"/>
  <c r="H22" i="38"/>
  <c r="I22" i="38"/>
  <c r="J22" i="38"/>
  <c r="K22" i="38"/>
  <c r="L22" i="38"/>
  <c r="M22" i="38"/>
  <c r="N22" i="38"/>
  <c r="O22" i="38"/>
  <c r="P22" i="38"/>
  <c r="Q22" i="38"/>
  <c r="R22" i="38"/>
  <c r="S22" i="38"/>
  <c r="T22" i="38"/>
  <c r="U22" i="38"/>
  <c r="V22" i="38"/>
  <c r="W22" i="38"/>
  <c r="X22" i="38"/>
  <c r="Y22" i="38"/>
  <c r="E23" i="38"/>
  <c r="F23" i="38"/>
  <c r="G23" i="38"/>
  <c r="H23" i="38"/>
  <c r="I23" i="38"/>
  <c r="J23" i="38"/>
  <c r="K23" i="38"/>
  <c r="L23" i="38"/>
  <c r="M23" i="38"/>
  <c r="N23" i="38"/>
  <c r="O23" i="38"/>
  <c r="P23" i="38"/>
  <c r="Q23" i="38"/>
  <c r="R23" i="38"/>
  <c r="S23" i="38"/>
  <c r="T23" i="38"/>
  <c r="U23" i="38"/>
  <c r="V23" i="38"/>
  <c r="W23" i="38"/>
  <c r="X23" i="38"/>
  <c r="Y23" i="38"/>
  <c r="E24" i="38"/>
  <c r="F24" i="38"/>
  <c r="G24" i="38"/>
  <c r="H24" i="38"/>
  <c r="I24" i="38"/>
  <c r="J24" i="38"/>
  <c r="K24" i="38"/>
  <c r="L24" i="38"/>
  <c r="M24" i="38"/>
  <c r="N24" i="38"/>
  <c r="O24" i="38"/>
  <c r="P24" i="38"/>
  <c r="Q24" i="38"/>
  <c r="R24" i="38"/>
  <c r="S24" i="38"/>
  <c r="T24" i="38"/>
  <c r="U24" i="38"/>
  <c r="V24" i="38"/>
  <c r="W24" i="38"/>
  <c r="X24" i="38"/>
  <c r="Y24" i="38"/>
  <c r="E25" i="38"/>
  <c r="F25" i="38"/>
  <c r="G25" i="38"/>
  <c r="H25" i="38"/>
  <c r="I25" i="38"/>
  <c r="J25" i="38"/>
  <c r="K25" i="38"/>
  <c r="L25" i="38"/>
  <c r="M25" i="38"/>
  <c r="N25" i="38"/>
  <c r="O25" i="38"/>
  <c r="P25" i="38"/>
  <c r="Q25" i="38"/>
  <c r="R25" i="38"/>
  <c r="S25" i="38"/>
  <c r="T25" i="38"/>
  <c r="U25" i="38"/>
  <c r="V25" i="38"/>
  <c r="W25" i="38"/>
  <c r="X25" i="38"/>
  <c r="Y25" i="38"/>
  <c r="E26" i="38"/>
  <c r="F26" i="38"/>
  <c r="G26" i="38"/>
  <c r="H26" i="38"/>
  <c r="I26" i="38"/>
  <c r="J26" i="38"/>
  <c r="K26" i="38"/>
  <c r="L26" i="38"/>
  <c r="M26" i="38"/>
  <c r="N26" i="38"/>
  <c r="O26" i="38"/>
  <c r="P26" i="38"/>
  <c r="Q26" i="38"/>
  <c r="R26" i="38"/>
  <c r="S26" i="38"/>
  <c r="T26" i="38"/>
  <c r="U26" i="38"/>
  <c r="V26" i="38"/>
  <c r="W26" i="38"/>
  <c r="X26" i="38"/>
  <c r="Y26" i="38"/>
  <c r="E27" i="38"/>
  <c r="F27" i="38"/>
  <c r="G27" i="38"/>
  <c r="H27" i="38"/>
  <c r="I27" i="38"/>
  <c r="J27" i="38"/>
  <c r="K27" i="38"/>
  <c r="L27" i="38"/>
  <c r="M27" i="38"/>
  <c r="N27" i="38"/>
  <c r="O27" i="38"/>
  <c r="P27" i="38"/>
  <c r="Q27" i="38"/>
  <c r="R27" i="38"/>
  <c r="S27" i="38"/>
  <c r="T27" i="38"/>
  <c r="U27" i="38"/>
  <c r="V27" i="38"/>
  <c r="W27" i="38"/>
  <c r="X27" i="38"/>
  <c r="Y27" i="38"/>
  <c r="E28" i="38"/>
  <c r="F28" i="38"/>
  <c r="G28" i="38"/>
  <c r="H28" i="38"/>
  <c r="I28" i="38"/>
  <c r="J28" i="38"/>
  <c r="K28" i="38"/>
  <c r="L28" i="38"/>
  <c r="M28" i="38"/>
  <c r="N28" i="38"/>
  <c r="O28" i="38"/>
  <c r="P28" i="38"/>
  <c r="Q28" i="38"/>
  <c r="R28" i="38"/>
  <c r="S28" i="38"/>
  <c r="T28" i="38"/>
  <c r="U28" i="38"/>
  <c r="V28" i="38"/>
  <c r="W28" i="38"/>
  <c r="X28" i="38"/>
  <c r="Y28" i="38"/>
  <c r="E29" i="38"/>
  <c r="F29" i="38"/>
  <c r="G29" i="38"/>
  <c r="H29" i="38"/>
  <c r="I29" i="38"/>
  <c r="J29" i="38"/>
  <c r="K29" i="38"/>
  <c r="L29" i="38"/>
  <c r="M29" i="38"/>
  <c r="N29" i="38"/>
  <c r="O29" i="38"/>
  <c r="P29" i="38"/>
  <c r="Q29" i="38"/>
  <c r="R29" i="38"/>
  <c r="S29" i="38"/>
  <c r="T29" i="38"/>
  <c r="U29" i="38"/>
  <c r="V29" i="38"/>
  <c r="W29" i="38"/>
  <c r="X29" i="38"/>
  <c r="Y29" i="38"/>
  <c r="E30" i="38"/>
  <c r="F30" i="38"/>
  <c r="G30" i="38"/>
  <c r="H30" i="38"/>
  <c r="I30" i="38"/>
  <c r="J30" i="38"/>
  <c r="K30" i="38"/>
  <c r="L30" i="38"/>
  <c r="M30" i="38"/>
  <c r="N30" i="38"/>
  <c r="O30" i="38"/>
  <c r="P30" i="38"/>
  <c r="Q30" i="38"/>
  <c r="R30" i="38"/>
  <c r="S30" i="38"/>
  <c r="T30" i="38"/>
  <c r="U30" i="38"/>
  <c r="V30" i="38"/>
  <c r="W30" i="38"/>
  <c r="X30" i="38"/>
  <c r="Y30" i="38"/>
  <c r="E31" i="38"/>
  <c r="F31" i="38"/>
  <c r="G31" i="38"/>
  <c r="H31" i="38"/>
  <c r="I31" i="38"/>
  <c r="J31" i="38"/>
  <c r="K31" i="38"/>
  <c r="L31" i="38"/>
  <c r="M31" i="38"/>
  <c r="N31" i="38"/>
  <c r="O31" i="38"/>
  <c r="P31" i="38"/>
  <c r="Q31" i="38"/>
  <c r="R31" i="38"/>
  <c r="S31" i="38"/>
  <c r="T31" i="38"/>
  <c r="U31" i="38"/>
  <c r="V31" i="38"/>
  <c r="W31" i="38"/>
  <c r="X31" i="38"/>
  <c r="Y31" i="38"/>
  <c r="E32" i="38"/>
  <c r="F32" i="38"/>
  <c r="G32" i="38"/>
  <c r="H32" i="38"/>
  <c r="I32" i="38"/>
  <c r="J32" i="38"/>
  <c r="K32" i="38"/>
  <c r="L32" i="38"/>
  <c r="M32" i="38"/>
  <c r="N32" i="38"/>
  <c r="O32" i="38"/>
  <c r="P32" i="38"/>
  <c r="Q32" i="38"/>
  <c r="R32" i="38"/>
  <c r="S32" i="38"/>
  <c r="T32" i="38"/>
  <c r="U32" i="38"/>
  <c r="V32" i="38"/>
  <c r="W32" i="38"/>
  <c r="X32" i="38"/>
  <c r="Y32" i="38"/>
  <c r="E33" i="38"/>
  <c r="F33" i="38"/>
  <c r="G33" i="38"/>
  <c r="H33" i="38"/>
  <c r="I33" i="38"/>
  <c r="J33" i="38"/>
  <c r="K33" i="38"/>
  <c r="L33" i="38"/>
  <c r="M33" i="38"/>
  <c r="N33" i="38"/>
  <c r="O33" i="38"/>
  <c r="P33" i="38"/>
  <c r="Q33" i="38"/>
  <c r="R33" i="38"/>
  <c r="S33" i="38"/>
  <c r="T33" i="38"/>
  <c r="U33" i="38"/>
  <c r="V33" i="38"/>
  <c r="W33" i="38"/>
  <c r="X33" i="38"/>
  <c r="Y33" i="38"/>
  <c r="E34" i="38"/>
  <c r="F34" i="38"/>
  <c r="G34" i="38"/>
  <c r="H34" i="38"/>
  <c r="I34" i="38"/>
  <c r="J34" i="38"/>
  <c r="K34" i="38"/>
  <c r="L34" i="38"/>
  <c r="M34" i="38"/>
  <c r="N34" i="38"/>
  <c r="O34" i="38"/>
  <c r="P34" i="38"/>
  <c r="Q34" i="38"/>
  <c r="R34" i="38"/>
  <c r="S34" i="38"/>
  <c r="T34" i="38"/>
  <c r="U34" i="38"/>
  <c r="V34" i="38"/>
  <c r="W34" i="38"/>
  <c r="X34" i="38"/>
  <c r="Y34" i="38"/>
  <c r="E35" i="38"/>
  <c r="F35" i="38"/>
  <c r="G35" i="38"/>
  <c r="H35" i="38"/>
  <c r="I35" i="38"/>
  <c r="J35" i="38"/>
  <c r="K35" i="38"/>
  <c r="L35" i="38"/>
  <c r="M35" i="38"/>
  <c r="N35" i="38"/>
  <c r="O35" i="38"/>
  <c r="P35" i="38"/>
  <c r="Q35" i="38"/>
  <c r="R35" i="38"/>
  <c r="S35" i="38"/>
  <c r="T35" i="38"/>
  <c r="U35" i="38"/>
  <c r="V35" i="38"/>
  <c r="W35" i="38"/>
  <c r="X35" i="38"/>
  <c r="Y35" i="38"/>
  <c r="E36" i="38"/>
  <c r="F36" i="38"/>
  <c r="G36" i="38"/>
  <c r="H36" i="38"/>
  <c r="I36" i="38"/>
  <c r="J36" i="38"/>
  <c r="K36" i="38"/>
  <c r="L36" i="38"/>
  <c r="M36" i="38"/>
  <c r="N36" i="38"/>
  <c r="O36" i="38"/>
  <c r="P36" i="38"/>
  <c r="Q36" i="38"/>
  <c r="R36" i="38"/>
  <c r="S36" i="38"/>
  <c r="T36" i="38"/>
  <c r="U36" i="38"/>
  <c r="V36" i="38"/>
  <c r="W36" i="38"/>
  <c r="X36" i="38"/>
  <c r="Y36" i="38"/>
  <c r="E37" i="38"/>
  <c r="F37" i="38"/>
  <c r="G37" i="38"/>
  <c r="H37" i="38"/>
  <c r="I37" i="38"/>
  <c r="J37" i="38"/>
  <c r="K37" i="38"/>
  <c r="L37" i="38"/>
  <c r="M37" i="38"/>
  <c r="N37" i="38"/>
  <c r="O37" i="38"/>
  <c r="P37" i="38"/>
  <c r="Q37" i="38"/>
  <c r="R37" i="38"/>
  <c r="S37" i="38"/>
  <c r="T37" i="38"/>
  <c r="U37" i="38"/>
  <c r="V37" i="38"/>
  <c r="W37" i="38"/>
  <c r="X37" i="38"/>
  <c r="Y37" i="38"/>
  <c r="E38" i="38"/>
  <c r="F38" i="38"/>
  <c r="G38" i="38"/>
  <c r="H38" i="38"/>
  <c r="I38" i="38"/>
  <c r="J38" i="38"/>
  <c r="K38" i="38"/>
  <c r="L38" i="38"/>
  <c r="M38" i="38"/>
  <c r="N38" i="38"/>
  <c r="O38" i="38"/>
  <c r="P38" i="38"/>
  <c r="Q38" i="38"/>
  <c r="R38" i="38"/>
  <c r="S38" i="38"/>
  <c r="T38" i="38"/>
  <c r="U38" i="38"/>
  <c r="V38" i="38"/>
  <c r="W38" i="38"/>
  <c r="X38" i="38"/>
  <c r="Y38" i="38"/>
  <c r="E39" i="38"/>
  <c r="F39" i="38"/>
  <c r="G39" i="38"/>
  <c r="H39" i="38"/>
  <c r="I39" i="38"/>
  <c r="J39" i="38"/>
  <c r="K39" i="38"/>
  <c r="L39" i="38"/>
  <c r="M39" i="38"/>
  <c r="N39" i="38"/>
  <c r="O39" i="38"/>
  <c r="P39" i="38"/>
  <c r="Q39" i="38"/>
  <c r="R39" i="38"/>
  <c r="S39" i="38"/>
  <c r="T39" i="38"/>
  <c r="U39" i="38"/>
  <c r="V39" i="38"/>
  <c r="W39" i="38"/>
  <c r="X39" i="38"/>
  <c r="Y39" i="38"/>
  <c r="E40" i="38"/>
  <c r="F40" i="38"/>
  <c r="G40" i="38"/>
  <c r="H40" i="38"/>
  <c r="I40" i="38"/>
  <c r="J40" i="38"/>
  <c r="K40" i="38"/>
  <c r="L40" i="38"/>
  <c r="M40" i="38"/>
  <c r="N40" i="38"/>
  <c r="O40" i="38"/>
  <c r="P40" i="38"/>
  <c r="Q40" i="38"/>
  <c r="R40" i="38"/>
  <c r="S40" i="38"/>
  <c r="T40" i="38"/>
  <c r="U40" i="38"/>
  <c r="V40" i="38"/>
  <c r="W40" i="38"/>
  <c r="X40" i="38"/>
  <c r="Y40" i="38"/>
  <c r="E41" i="38"/>
  <c r="F41" i="38"/>
  <c r="G41" i="38"/>
  <c r="H41" i="38"/>
  <c r="I41" i="38"/>
  <c r="J41" i="38"/>
  <c r="K41" i="38"/>
  <c r="L41" i="38"/>
  <c r="M41" i="38"/>
  <c r="N41" i="38"/>
  <c r="O41" i="38"/>
  <c r="P41" i="38"/>
  <c r="Q41" i="38"/>
  <c r="R41" i="38"/>
  <c r="S41" i="38"/>
  <c r="T41" i="38"/>
  <c r="U41" i="38"/>
  <c r="V41" i="38"/>
  <c r="W41" i="38"/>
  <c r="X41" i="38"/>
  <c r="Y41" i="38"/>
  <c r="E42" i="38"/>
  <c r="F42" i="38"/>
  <c r="G42" i="38"/>
  <c r="H42" i="38"/>
  <c r="I42" i="38"/>
  <c r="J42" i="38"/>
  <c r="K42" i="38"/>
  <c r="L42" i="38"/>
  <c r="M42" i="38"/>
  <c r="N42" i="38"/>
  <c r="O42" i="38"/>
  <c r="P42" i="38"/>
  <c r="Q42" i="38"/>
  <c r="R42" i="38"/>
  <c r="S42" i="38"/>
  <c r="T42" i="38"/>
  <c r="U42" i="38"/>
  <c r="V42" i="38"/>
  <c r="W42" i="38"/>
  <c r="X42" i="38"/>
  <c r="Y42" i="38"/>
  <c r="E43" i="38"/>
  <c r="F43" i="38"/>
  <c r="G43" i="38"/>
  <c r="H43" i="38"/>
  <c r="I43" i="38"/>
  <c r="J43" i="38"/>
  <c r="K43" i="38"/>
  <c r="L43" i="38"/>
  <c r="M43" i="38"/>
  <c r="N43" i="38"/>
  <c r="O43" i="38"/>
  <c r="P43" i="38"/>
  <c r="Q43" i="38"/>
  <c r="R43" i="38"/>
  <c r="S43" i="38"/>
  <c r="T43" i="38"/>
  <c r="U43" i="38"/>
  <c r="V43" i="38"/>
  <c r="W43" i="38"/>
  <c r="X43" i="38"/>
  <c r="Y43" i="38"/>
  <c r="E44" i="38"/>
  <c r="F44" i="38"/>
  <c r="G44" i="38"/>
  <c r="H44" i="38"/>
  <c r="I44" i="38"/>
  <c r="J44" i="38"/>
  <c r="K44" i="38"/>
  <c r="L44" i="38"/>
  <c r="M44" i="38"/>
  <c r="N44" i="38"/>
  <c r="O44" i="38"/>
  <c r="P44" i="38"/>
  <c r="Q44" i="38"/>
  <c r="R44" i="38"/>
  <c r="S44" i="38"/>
  <c r="T44" i="38"/>
  <c r="U44" i="38"/>
  <c r="V44" i="38"/>
  <c r="W44" i="38"/>
  <c r="X44" i="38"/>
  <c r="Y44" i="38"/>
  <c r="E45" i="38"/>
  <c r="F45" i="38"/>
  <c r="G45" i="38"/>
  <c r="H45" i="38"/>
  <c r="I45" i="38"/>
  <c r="J45" i="38"/>
  <c r="K45" i="38"/>
  <c r="L45" i="38"/>
  <c r="M45" i="38"/>
  <c r="N45" i="38"/>
  <c r="O45" i="38"/>
  <c r="P45" i="38"/>
  <c r="Q45" i="38"/>
  <c r="R45" i="38"/>
  <c r="S45" i="38"/>
  <c r="T45" i="38"/>
  <c r="U45" i="38"/>
  <c r="V45" i="38"/>
  <c r="W45" i="38"/>
  <c r="X45" i="38"/>
  <c r="Y45" i="38"/>
  <c r="E46" i="38"/>
  <c r="F46" i="38"/>
  <c r="G46" i="38"/>
  <c r="H46" i="38"/>
  <c r="I46" i="38"/>
  <c r="J46" i="38"/>
  <c r="K46" i="38"/>
  <c r="L46" i="38"/>
  <c r="M46" i="38"/>
  <c r="N46" i="38"/>
  <c r="O46" i="38"/>
  <c r="P46" i="38"/>
  <c r="Q46" i="38"/>
  <c r="R46" i="38"/>
  <c r="S46" i="38"/>
  <c r="T46" i="38"/>
  <c r="U46" i="38"/>
  <c r="V46" i="38"/>
  <c r="W46" i="38"/>
  <c r="X46" i="38"/>
  <c r="Y46" i="38"/>
  <c r="E47" i="38"/>
  <c r="F47" i="38"/>
  <c r="G47" i="38"/>
  <c r="H47" i="38"/>
  <c r="I47" i="38"/>
  <c r="J47" i="38"/>
  <c r="K47" i="38"/>
  <c r="L47" i="38"/>
  <c r="M47" i="38"/>
  <c r="N47" i="38"/>
  <c r="O47" i="38"/>
  <c r="P47" i="38"/>
  <c r="Q47" i="38"/>
  <c r="R47" i="38"/>
  <c r="S47" i="38"/>
  <c r="T47" i="38"/>
  <c r="U47" i="38"/>
  <c r="V47" i="38"/>
  <c r="W47" i="38"/>
  <c r="X47" i="38"/>
  <c r="Y47" i="38"/>
  <c r="E48" i="38"/>
  <c r="F48" i="38"/>
  <c r="G48" i="38"/>
  <c r="H48" i="38"/>
  <c r="I48" i="38"/>
  <c r="J48" i="38"/>
  <c r="K48" i="38"/>
  <c r="L48" i="38"/>
  <c r="M48" i="38"/>
  <c r="N48" i="38"/>
  <c r="O48" i="38"/>
  <c r="P48" i="38"/>
  <c r="Q48" i="38"/>
  <c r="R48" i="38"/>
  <c r="S48" i="38"/>
  <c r="T48" i="38"/>
  <c r="U48" i="38"/>
  <c r="V48" i="38"/>
  <c r="W48" i="38"/>
  <c r="X48" i="38"/>
  <c r="Y48" i="38"/>
  <c r="E49" i="38"/>
  <c r="F49" i="38"/>
  <c r="G49" i="38"/>
  <c r="H49" i="38"/>
  <c r="I49" i="38"/>
  <c r="J49" i="38"/>
  <c r="K49" i="38"/>
  <c r="L49" i="38"/>
  <c r="M49" i="38"/>
  <c r="N49" i="38"/>
  <c r="O49" i="38"/>
  <c r="P49" i="38"/>
  <c r="Q49" i="38"/>
  <c r="R49" i="38"/>
  <c r="S49" i="38"/>
  <c r="T49" i="38"/>
  <c r="U49" i="38"/>
  <c r="V49" i="38"/>
  <c r="W49" i="38"/>
  <c r="X49" i="38"/>
  <c r="Y49" i="38"/>
  <c r="E50" i="38"/>
  <c r="F50" i="38"/>
  <c r="G50" i="38"/>
  <c r="H50" i="38"/>
  <c r="I50" i="38"/>
  <c r="J50" i="38"/>
  <c r="K50" i="38"/>
  <c r="L50" i="38"/>
  <c r="M50" i="38"/>
  <c r="N50" i="38"/>
  <c r="O50" i="38"/>
  <c r="P50" i="38"/>
  <c r="Q50" i="38"/>
  <c r="R50" i="38"/>
  <c r="S50" i="38"/>
  <c r="T50" i="38"/>
  <c r="U50" i="38"/>
  <c r="V50" i="38"/>
  <c r="W50" i="38"/>
  <c r="X50" i="38"/>
  <c r="Y50" i="38"/>
  <c r="F7" i="38"/>
  <c r="G7" i="38"/>
  <c r="H7" i="38"/>
  <c r="I7" i="38"/>
  <c r="J7" i="38"/>
  <c r="K7" i="38"/>
  <c r="L7" i="38"/>
  <c r="M7" i="38"/>
  <c r="N7" i="38"/>
  <c r="O7" i="38"/>
  <c r="P7" i="38"/>
  <c r="Q7" i="38"/>
  <c r="R7" i="38"/>
  <c r="S7" i="38"/>
  <c r="T7" i="38"/>
  <c r="U7" i="38"/>
  <c r="V7" i="38"/>
  <c r="W7" i="38"/>
  <c r="X7" i="38"/>
  <c r="Y7" i="38"/>
  <c r="E7" i="38"/>
  <c r="Y13" i="37"/>
  <c r="Y9" i="37"/>
  <c r="W9" i="37" s="1"/>
  <c r="Y12" i="37"/>
  <c r="V13" i="37"/>
  <c r="V11" i="37"/>
  <c r="R12" i="37"/>
  <c r="S12" i="37" s="1"/>
  <c r="P12" i="37"/>
  <c r="Q12" i="37" s="1"/>
  <c r="N12" i="37"/>
  <c r="L12" i="37" s="1"/>
  <c r="F13" i="37"/>
  <c r="F12" i="37"/>
  <c r="F11" i="37"/>
  <c r="F8" i="37"/>
  <c r="F9" i="37"/>
  <c r="E12" i="37" l="1"/>
  <c r="X8" i="37"/>
  <c r="X13" i="37" s="1"/>
  <c r="X14" i="37" s="1"/>
  <c r="K14" i="37"/>
  <c r="E13" i="37"/>
  <c r="E14" i="37"/>
  <c r="H127" i="42"/>
  <c r="E11" i="37"/>
  <c r="E8" i="37"/>
  <c r="F14" i="37"/>
  <c r="T11" i="37"/>
  <c r="T13" i="37"/>
  <c r="W12" i="37"/>
  <c r="N13" i="37"/>
  <c r="N8" i="37" s="1"/>
  <c r="N14" i="37" s="1"/>
  <c r="X9" i="37"/>
  <c r="P13" i="37"/>
  <c r="Q13" i="37" s="1"/>
  <c r="Y8" i="37"/>
  <c r="W8" i="37" s="1"/>
  <c r="X12" i="37"/>
  <c r="W13" i="37"/>
  <c r="R13" i="37"/>
  <c r="S13" i="37" s="1"/>
  <c r="V8" i="37"/>
  <c r="V14" i="37" s="1"/>
  <c r="O12" i="37"/>
  <c r="M728" i="42"/>
  <c r="H86" i="42"/>
  <c r="H724" i="42"/>
  <c r="M724" i="42"/>
  <c r="Q19" i="30"/>
  <c r="Q18" i="30"/>
  <c r="G19" i="30"/>
  <c r="G18" i="30"/>
  <c r="S15" i="30"/>
  <c r="R15" i="30"/>
  <c r="O15" i="30"/>
  <c r="N15" i="30"/>
  <c r="J15" i="30"/>
  <c r="I15" i="30"/>
  <c r="H15" i="30"/>
  <c r="AR110" i="29"/>
  <c r="AQ110" i="29"/>
  <c r="AR108" i="29"/>
  <c r="AQ108" i="29"/>
  <c r="AP108" i="29"/>
  <c r="AR76" i="29"/>
  <c r="AF76" i="29"/>
  <c r="G85" i="17" s="1"/>
  <c r="G86" i="17" s="1"/>
  <c r="AQ76" i="29"/>
  <c r="AE76" i="29"/>
  <c r="F85" i="17" s="1"/>
  <c r="F86" i="17" s="1"/>
  <c r="AR75" i="29"/>
  <c r="AF75" i="29"/>
  <c r="G81" i="17" s="1"/>
  <c r="G82" i="17" s="1"/>
  <c r="AQ75" i="29"/>
  <c r="AE75" i="29"/>
  <c r="F81" i="17" s="1"/>
  <c r="F82" i="17" s="1"/>
  <c r="AR73" i="29"/>
  <c r="AF73" i="29"/>
  <c r="G76" i="17" s="1"/>
  <c r="G77" i="17" s="1"/>
  <c r="AQ73" i="29"/>
  <c r="AE73" i="29"/>
  <c r="F76" i="17" s="1"/>
  <c r="AR58" i="29"/>
  <c r="AF58" i="29"/>
  <c r="G71" i="17" s="1"/>
  <c r="G72" i="17" s="1"/>
  <c r="AR57" i="29"/>
  <c r="AF57" i="29"/>
  <c r="G67" i="17" s="1"/>
  <c r="G68" i="17" s="1"/>
  <c r="AQ58" i="29"/>
  <c r="AE58" i="29"/>
  <c r="F71" i="17" s="1"/>
  <c r="F72" i="17" s="1"/>
  <c r="AQ57" i="29"/>
  <c r="AE57" i="29"/>
  <c r="F67" i="17" s="1"/>
  <c r="F68" i="17" s="1"/>
  <c r="AR55" i="29"/>
  <c r="AF55" i="29"/>
  <c r="G62" i="17" s="1"/>
  <c r="G63" i="17" s="1"/>
  <c r="AQ55" i="29"/>
  <c r="AE55" i="29"/>
  <c r="F62" i="17" s="1"/>
  <c r="F63" i="17" s="1"/>
  <c r="AR49" i="29"/>
  <c r="AF49" i="29"/>
  <c r="G57" i="17" s="1"/>
  <c r="G58" i="17" s="1"/>
  <c r="AR48" i="29"/>
  <c r="AF48" i="29"/>
  <c r="G53" i="17" s="1"/>
  <c r="G54" i="17" s="1"/>
  <c r="AR46" i="29"/>
  <c r="AF46" i="29"/>
  <c r="G48" i="17" s="1"/>
  <c r="AR36" i="29"/>
  <c r="AQ36" i="29"/>
  <c r="AP36" i="29"/>
  <c r="AF36" i="29"/>
  <c r="AE36" i="29"/>
  <c r="AD36" i="29"/>
  <c r="AF34" i="29"/>
  <c r="G37" i="17" s="1"/>
  <c r="AE34" i="29"/>
  <c r="F37" i="17" s="1"/>
  <c r="AF33" i="29"/>
  <c r="G38" i="17" s="1"/>
  <c r="AE33" i="29"/>
  <c r="F38" i="17" s="1"/>
  <c r="F35" i="17" s="1"/>
  <c r="AF25" i="29"/>
  <c r="AE25" i="29"/>
  <c r="AD25" i="29"/>
  <c r="AR34" i="29"/>
  <c r="AQ34" i="29"/>
  <c r="AR33" i="29"/>
  <c r="AQ33" i="29"/>
  <c r="AR25" i="29"/>
  <c r="AQ25" i="29"/>
  <c r="AP25" i="29"/>
  <c r="AF110" i="29"/>
  <c r="AE110" i="29"/>
  <c r="AF108" i="29"/>
  <c r="AE108" i="29"/>
  <c r="AD108" i="29"/>
  <c r="H61" i="28"/>
  <c r="I61" i="28"/>
  <c r="J61" i="28"/>
  <c r="H60" i="28"/>
  <c r="K60" i="28" s="1"/>
  <c r="G60" i="28"/>
  <c r="H57" i="28"/>
  <c r="K57" i="28" s="1"/>
  <c r="G57" i="28"/>
  <c r="K56" i="28"/>
  <c r="H56" i="28"/>
  <c r="G56" i="28"/>
  <c r="J49" i="27"/>
  <c r="K49" i="27" s="1"/>
  <c r="I49" i="27"/>
  <c r="J48" i="27"/>
  <c r="K48" i="27" s="1"/>
  <c r="I48" i="27"/>
  <c r="J53" i="27"/>
  <c r="K53" i="27" s="1"/>
  <c r="I53" i="27"/>
  <c r="H51" i="27"/>
  <c r="K51" i="27" s="1"/>
  <c r="H50" i="27"/>
  <c r="K50" i="27" s="1"/>
  <c r="G51" i="27"/>
  <c r="G50" i="27"/>
  <c r="K46" i="27"/>
  <c r="K47" i="27"/>
  <c r="K52" i="27"/>
  <c r="K54" i="27"/>
  <c r="K55" i="27"/>
  <c r="K56" i="27"/>
  <c r="J45" i="27"/>
  <c r="I45" i="27"/>
  <c r="H45" i="27"/>
  <c r="G45" i="27"/>
  <c r="R8" i="37" l="1"/>
  <c r="S8" i="37" s="1"/>
  <c r="S14" i="37" s="1"/>
  <c r="K45" i="27"/>
  <c r="K44" i="27" s="1"/>
  <c r="P8" i="37"/>
  <c r="P14" i="37" s="1"/>
  <c r="F77" i="17"/>
  <c r="K61" i="28"/>
  <c r="T8" i="37"/>
  <c r="T14" i="37" s="1"/>
  <c r="R14" i="37"/>
  <c r="Y14" i="37"/>
  <c r="W14" i="37" s="1"/>
  <c r="L13" i="37"/>
  <c r="L8" i="37" s="1"/>
  <c r="O13" i="37"/>
  <c r="P19" i="30"/>
  <c r="K19" i="30"/>
  <c r="F19" i="30"/>
  <c r="P18" i="30"/>
  <c r="K18" i="30"/>
  <c r="F18" i="30"/>
  <c r="P17" i="30"/>
  <c r="K17" i="30"/>
  <c r="F17" i="30"/>
  <c r="P16" i="30"/>
  <c r="K16" i="30"/>
  <c r="F16" i="30"/>
  <c r="S14" i="30"/>
  <c r="K15" i="30"/>
  <c r="F15" i="30"/>
  <c r="R14" i="30"/>
  <c r="Q14" i="30"/>
  <c r="O14" i="30"/>
  <c r="M14" i="30"/>
  <c r="L14" i="30"/>
  <c r="J14" i="30"/>
  <c r="I14" i="30"/>
  <c r="H14" i="30"/>
  <c r="G14" i="30"/>
  <c r="F13" i="30"/>
  <c r="G13" i="30" s="1"/>
  <c r="H13" i="30" s="1"/>
  <c r="I13" i="30" s="1"/>
  <c r="J13" i="30" s="1"/>
  <c r="K13" i="30" s="1"/>
  <c r="L13" i="30" s="1"/>
  <c r="M13" i="30" s="1"/>
  <c r="N13" i="30" s="1"/>
  <c r="O13" i="30" s="1"/>
  <c r="P13" i="30" s="1"/>
  <c r="Q13" i="30" s="1"/>
  <c r="R13" i="30" s="1"/>
  <c r="S13" i="30" s="1"/>
  <c r="T13" i="30" s="1"/>
  <c r="E13" i="30"/>
  <c r="AN114" i="29"/>
  <c r="AL114" i="29"/>
  <c r="AK114" i="29"/>
  <c r="AJ114" i="29"/>
  <c r="AI114" i="29"/>
  <c r="AH114" i="29"/>
  <c r="AB114" i="29"/>
  <c r="S114" i="29"/>
  <c r="AT114" i="29" s="1"/>
  <c r="Q114" i="29"/>
  <c r="P114" i="29"/>
  <c r="O114" i="29"/>
  <c r="N114" i="29"/>
  <c r="M114" i="29" s="1"/>
  <c r="G114" i="29"/>
  <c r="AN112" i="29"/>
  <c r="AL112" i="29"/>
  <c r="AK112" i="29"/>
  <c r="AJ112" i="29"/>
  <c r="AI112" i="29"/>
  <c r="AH112" i="29" s="1"/>
  <c r="AB112" i="29"/>
  <c r="S112" i="29"/>
  <c r="AT112" i="29" s="1"/>
  <c r="Q112" i="29"/>
  <c r="P112" i="29"/>
  <c r="O112" i="29"/>
  <c r="N112" i="29"/>
  <c r="M112" i="29" s="1"/>
  <c r="G112" i="29"/>
  <c r="AN110" i="29"/>
  <c r="AT110" i="29" s="1"/>
  <c r="AJ110" i="29"/>
  <c r="AI110" i="29"/>
  <c r="AL110" i="29"/>
  <c r="AB110" i="29"/>
  <c r="S110" i="29"/>
  <c r="Q110" i="29"/>
  <c r="P110" i="29"/>
  <c r="O110" i="29"/>
  <c r="N110" i="29"/>
  <c r="M110" i="29"/>
  <c r="G110" i="29"/>
  <c r="AN108" i="29"/>
  <c r="AT108" i="29" s="1"/>
  <c r="AL108" i="29"/>
  <c r="AJ108" i="29"/>
  <c r="AI108" i="29"/>
  <c r="AB108" i="29"/>
  <c r="S108" i="29"/>
  <c r="Q108" i="29"/>
  <c r="P108" i="29"/>
  <c r="O108" i="29"/>
  <c r="N108" i="29"/>
  <c r="M108" i="29"/>
  <c r="G108" i="29"/>
  <c r="AN106" i="29"/>
  <c r="AL106" i="29"/>
  <c r="AK106" i="29"/>
  <c r="AJ106" i="29"/>
  <c r="AI106" i="29"/>
  <c r="AH106" i="29"/>
  <c r="AB106" i="29"/>
  <c r="S106" i="29"/>
  <c r="AT106" i="29" s="1"/>
  <c r="Q106" i="29"/>
  <c r="P106" i="29"/>
  <c r="O106" i="29"/>
  <c r="N106" i="29"/>
  <c r="M106" i="29"/>
  <c r="G106" i="29"/>
  <c r="AN105" i="29"/>
  <c r="AL105" i="29"/>
  <c r="AK105" i="29"/>
  <c r="AJ105" i="29"/>
  <c r="AI105" i="29"/>
  <c r="AH105" i="29"/>
  <c r="AB105" i="29"/>
  <c r="S105" i="29"/>
  <c r="AT105" i="29" s="1"/>
  <c r="Q105" i="29"/>
  <c r="Q104" i="29" s="1"/>
  <c r="P105" i="29"/>
  <c r="O105" i="29"/>
  <c r="N105" i="29"/>
  <c r="M105" i="29"/>
  <c r="G105" i="29"/>
  <c r="AR104" i="29"/>
  <c r="AQ104" i="29"/>
  <c r="AP104" i="29"/>
  <c r="AO104" i="29"/>
  <c r="AN104" i="29" s="1"/>
  <c r="AL104" i="29"/>
  <c r="AK104" i="29"/>
  <c r="AJ104" i="29"/>
  <c r="AI104" i="29"/>
  <c r="AH104" i="29" s="1"/>
  <c r="AF104" i="29"/>
  <c r="AE104" i="29"/>
  <c r="AD104" i="29"/>
  <c r="AC104" i="29"/>
  <c r="AB104" i="29"/>
  <c r="W104" i="29"/>
  <c r="W95" i="29" s="1"/>
  <c r="W93" i="29" s="1"/>
  <c r="V104" i="29"/>
  <c r="U104" i="29"/>
  <c r="T104" i="29"/>
  <c r="S104" i="29" s="1"/>
  <c r="AT104" i="29" s="1"/>
  <c r="P104" i="29"/>
  <c r="O104" i="29"/>
  <c r="N104" i="29"/>
  <c r="M104" i="29" s="1"/>
  <c r="K104" i="29"/>
  <c r="J104" i="29"/>
  <c r="I104" i="29"/>
  <c r="H104" i="29"/>
  <c r="G104" i="29"/>
  <c r="AN102" i="29"/>
  <c r="AL102" i="29"/>
  <c r="AK102" i="29"/>
  <c r="AJ102" i="29"/>
  <c r="AI102" i="29"/>
  <c r="AH102" i="29" s="1"/>
  <c r="AB102" i="29"/>
  <c r="S102" i="29"/>
  <c r="AT102" i="29" s="1"/>
  <c r="Q102" i="29"/>
  <c r="Q99" i="29" s="1"/>
  <c r="P102" i="29"/>
  <c r="O102" i="29"/>
  <c r="N102" i="29"/>
  <c r="G102" i="29"/>
  <c r="AN101" i="29"/>
  <c r="AL101" i="29"/>
  <c r="AK101" i="29"/>
  <c r="AJ101" i="29"/>
  <c r="AH101" i="29" s="1"/>
  <c r="AI101" i="29"/>
  <c r="AB101" i="29"/>
  <c r="S101" i="29"/>
  <c r="AT101" i="29" s="1"/>
  <c r="Q101" i="29"/>
  <c r="P101" i="29"/>
  <c r="O101" i="29"/>
  <c r="N101" i="29"/>
  <c r="M101" i="29" s="1"/>
  <c r="G101" i="29"/>
  <c r="AN100" i="29"/>
  <c r="AL100" i="29"/>
  <c r="AL99" i="29" s="1"/>
  <c r="AK100" i="29"/>
  <c r="AK99" i="29" s="1"/>
  <c r="AJ100" i="29"/>
  <c r="AJ99" i="29" s="1"/>
  <c r="AI100" i="29"/>
  <c r="AB100" i="29"/>
  <c r="S100" i="29"/>
  <c r="AT100" i="29" s="1"/>
  <c r="Q100" i="29"/>
  <c r="P100" i="29"/>
  <c r="O100" i="29"/>
  <c r="O99" i="29" s="1"/>
  <c r="N100" i="29"/>
  <c r="M100" i="29" s="1"/>
  <c r="G100" i="29"/>
  <c r="AR99" i="29"/>
  <c r="AQ99" i="29"/>
  <c r="AQ95" i="29" s="1"/>
  <c r="AQ93" i="29" s="1"/>
  <c r="AP99" i="29"/>
  <c r="AP95" i="29" s="1"/>
  <c r="AP93" i="29" s="1"/>
  <c r="AO99" i="29"/>
  <c r="AF99" i="29"/>
  <c r="AF95" i="29" s="1"/>
  <c r="AF93" i="29" s="1"/>
  <c r="AE99" i="29"/>
  <c r="AE95" i="29" s="1"/>
  <c r="AD99" i="29"/>
  <c r="AC99" i="29"/>
  <c r="W99" i="29"/>
  <c r="V99" i="29"/>
  <c r="U99" i="29"/>
  <c r="U95" i="29" s="1"/>
  <c r="U93" i="29" s="1"/>
  <c r="T99" i="29"/>
  <c r="T95" i="29" s="1"/>
  <c r="S99" i="29"/>
  <c r="K99" i="29"/>
  <c r="K95" i="29" s="1"/>
  <c r="J99" i="29"/>
  <c r="J95" i="29" s="1"/>
  <c r="J93" i="29" s="1"/>
  <c r="I99" i="29"/>
  <c r="I95" i="29" s="1"/>
  <c r="H99" i="29"/>
  <c r="AN97" i="29"/>
  <c r="AL97" i="29"/>
  <c r="AK97" i="29"/>
  <c r="AJ97" i="29"/>
  <c r="AI97" i="29"/>
  <c r="AH97" i="29" s="1"/>
  <c r="AB97" i="29"/>
  <c r="S97" i="29"/>
  <c r="AT97" i="29" s="1"/>
  <c r="Q97" i="29"/>
  <c r="P97" i="29"/>
  <c r="O97" i="29"/>
  <c r="N97" i="29"/>
  <c r="M97" i="29"/>
  <c r="G97" i="29"/>
  <c r="AR95" i="29"/>
  <c r="AD95" i="29"/>
  <c r="AJ95" i="29" s="1"/>
  <c r="AC95" i="29"/>
  <c r="V95" i="29"/>
  <c r="V93" i="29" s="1"/>
  <c r="H95" i="29"/>
  <c r="N95" i="29" s="1"/>
  <c r="G95" i="29"/>
  <c r="P93" i="29"/>
  <c r="H93" i="29"/>
  <c r="N93" i="29" s="1"/>
  <c r="AN89" i="29"/>
  <c r="AL89" i="29"/>
  <c r="AH89" i="29" s="1"/>
  <c r="AK89" i="29"/>
  <c r="AJ89" i="29"/>
  <c r="AI89" i="29"/>
  <c r="AB89" i="29"/>
  <c r="S89" i="29"/>
  <c r="AT89" i="29" s="1"/>
  <c r="Q89" i="29"/>
  <c r="P89" i="29"/>
  <c r="M89" i="29" s="1"/>
  <c r="O89" i="29"/>
  <c r="N89" i="29"/>
  <c r="G89" i="29"/>
  <c r="AT88" i="29"/>
  <c r="AN88" i="29"/>
  <c r="AL88" i="29"/>
  <c r="AK88" i="29"/>
  <c r="AH88" i="29" s="1"/>
  <c r="AJ88" i="29"/>
  <c r="AI88" i="29"/>
  <c r="AB88" i="29"/>
  <c r="S88" i="29"/>
  <c r="Q88" i="29"/>
  <c r="P88" i="29"/>
  <c r="O88" i="29"/>
  <c r="N88" i="29"/>
  <c r="G88" i="29"/>
  <c r="AN87" i="29"/>
  <c r="AL87" i="29"/>
  <c r="AK87" i="29"/>
  <c r="AK86" i="29" s="1"/>
  <c r="AJ87" i="29"/>
  <c r="AI87" i="29"/>
  <c r="AB87" i="29"/>
  <c r="S87" i="29"/>
  <c r="Q87" i="29"/>
  <c r="P87" i="29"/>
  <c r="P86" i="29" s="1"/>
  <c r="O87" i="29"/>
  <c r="N87" i="29"/>
  <c r="G87" i="29"/>
  <c r="AR86" i="29"/>
  <c r="AQ86" i="29"/>
  <c r="AP86" i="29"/>
  <c r="AO86" i="29"/>
  <c r="AN86" i="29"/>
  <c r="AI86" i="29"/>
  <c r="AF86" i="29"/>
  <c r="AE86" i="29"/>
  <c r="AD86" i="29"/>
  <c r="AB86" i="29" s="1"/>
  <c r="AC86" i="29"/>
  <c r="W86" i="29"/>
  <c r="V86" i="29"/>
  <c r="U86" i="29"/>
  <c r="T86" i="29"/>
  <c r="S86" i="29" s="1"/>
  <c r="Q86" i="29"/>
  <c r="K86" i="29"/>
  <c r="J86" i="29"/>
  <c r="I86" i="29"/>
  <c r="H86" i="29"/>
  <c r="G86" i="29" s="1"/>
  <c r="AN85" i="29"/>
  <c r="AL85" i="29"/>
  <c r="AK85" i="29"/>
  <c r="AH85" i="29" s="1"/>
  <c r="AJ85" i="29"/>
  <c r="AI85" i="29"/>
  <c r="AB85" i="29"/>
  <c r="S85" i="29"/>
  <c r="AT85" i="29" s="1"/>
  <c r="Q85" i="29"/>
  <c r="P85" i="29"/>
  <c r="O85" i="29"/>
  <c r="N85" i="29"/>
  <c r="M85" i="29" s="1"/>
  <c r="G85" i="29"/>
  <c r="AN84" i="29"/>
  <c r="AL84" i="29"/>
  <c r="AL83" i="29" s="1"/>
  <c r="AK84" i="29"/>
  <c r="AK83" i="29" s="1"/>
  <c r="AK81" i="29" s="1"/>
  <c r="AJ84" i="29"/>
  <c r="AJ83" i="29" s="1"/>
  <c r="AI84" i="29"/>
  <c r="AB84" i="29"/>
  <c r="S84" i="29"/>
  <c r="AT84" i="29" s="1"/>
  <c r="Q84" i="29"/>
  <c r="P84" i="29"/>
  <c r="P83" i="29" s="1"/>
  <c r="O84" i="29"/>
  <c r="N84" i="29"/>
  <c r="M84" i="29" s="1"/>
  <c r="G84" i="29"/>
  <c r="AR83" i="29"/>
  <c r="AQ83" i="29"/>
  <c r="AP83" i="29"/>
  <c r="AP81" i="29" s="1"/>
  <c r="AO83" i="29"/>
  <c r="AO81" i="29" s="1"/>
  <c r="AN83" i="29"/>
  <c r="AF83" i="29"/>
  <c r="AF81" i="29" s="1"/>
  <c r="AE83" i="29"/>
  <c r="AE81" i="29" s="1"/>
  <c r="AD83" i="29"/>
  <c r="AD81" i="29" s="1"/>
  <c r="AC83" i="29"/>
  <c r="AB83" i="29" s="1"/>
  <c r="W83" i="29"/>
  <c r="V83" i="29"/>
  <c r="U83" i="29"/>
  <c r="T83" i="29"/>
  <c r="T81" i="29" s="1"/>
  <c r="Q83" i="29"/>
  <c r="Q81" i="29" s="1"/>
  <c r="K83" i="29"/>
  <c r="J83" i="29"/>
  <c r="J81" i="29" s="1"/>
  <c r="I83" i="29"/>
  <c r="I81" i="29" s="1"/>
  <c r="H83" i="29"/>
  <c r="AN82" i="29"/>
  <c r="AL82" i="29"/>
  <c r="AK82" i="29"/>
  <c r="AJ82" i="29"/>
  <c r="AI82" i="29"/>
  <c r="AH82" i="29"/>
  <c r="AB82" i="29"/>
  <c r="S82" i="29"/>
  <c r="AT82" i="29" s="1"/>
  <c r="Q82" i="29"/>
  <c r="M82" i="29" s="1"/>
  <c r="P82" i="29"/>
  <c r="O82" i="29"/>
  <c r="N82" i="29"/>
  <c r="G82" i="29"/>
  <c r="AR81" i="29"/>
  <c r="AQ81" i="29"/>
  <c r="AC81" i="29"/>
  <c r="AB81" i="29"/>
  <c r="V81" i="29"/>
  <c r="U81" i="29"/>
  <c r="K81" i="29"/>
  <c r="AN80" i="29"/>
  <c r="AL80" i="29"/>
  <c r="AK80" i="29"/>
  <c r="AH80" i="29" s="1"/>
  <c r="AJ80" i="29"/>
  <c r="AI80" i="29"/>
  <c r="AB80" i="29"/>
  <c r="S80" i="29"/>
  <c r="AT80" i="29" s="1"/>
  <c r="Q80" i="29"/>
  <c r="P80" i="29"/>
  <c r="O80" i="29"/>
  <c r="M80" i="29" s="1"/>
  <c r="N80" i="29"/>
  <c r="G80" i="29"/>
  <c r="AN79" i="29"/>
  <c r="AL79" i="29"/>
  <c r="AK79" i="29"/>
  <c r="AJ79" i="29"/>
  <c r="AI79" i="29"/>
  <c r="AB79" i="29"/>
  <c r="S79" i="29"/>
  <c r="AT79" i="29" s="1"/>
  <c r="Q79" i="29"/>
  <c r="P79" i="29"/>
  <c r="O79" i="29"/>
  <c r="N79" i="29"/>
  <c r="G79" i="29"/>
  <c r="AN78" i="29"/>
  <c r="AL78" i="29"/>
  <c r="AK78" i="29"/>
  <c r="AJ78" i="29"/>
  <c r="AI78" i="29"/>
  <c r="AB78" i="29"/>
  <c r="S78" i="29"/>
  <c r="AT78" i="29" s="1"/>
  <c r="Q78" i="29"/>
  <c r="Q77" i="29" s="1"/>
  <c r="P78" i="29"/>
  <c r="O78" i="29"/>
  <c r="O77" i="29" s="1"/>
  <c r="O72" i="29" s="1"/>
  <c r="N78" i="29"/>
  <c r="M78" i="29"/>
  <c r="G78" i="29"/>
  <c r="AR77" i="29"/>
  <c r="AQ77" i="29"/>
  <c r="AP77" i="29"/>
  <c r="AO77" i="29"/>
  <c r="AL77" i="29"/>
  <c r="AF77" i="29"/>
  <c r="AE77" i="29"/>
  <c r="AD77" i="29"/>
  <c r="AC77" i="29"/>
  <c r="W77" i="29"/>
  <c r="V77" i="29"/>
  <c r="U77" i="29"/>
  <c r="T77" i="29"/>
  <c r="S77" i="29" s="1"/>
  <c r="P77" i="29"/>
  <c r="K77" i="29"/>
  <c r="J77" i="29"/>
  <c r="G77" i="29" s="1"/>
  <c r="I77" i="29"/>
  <c r="H77" i="29"/>
  <c r="AN76" i="29"/>
  <c r="AL76" i="29"/>
  <c r="AK76" i="29"/>
  <c r="AJ76" i="29"/>
  <c r="AI76" i="29"/>
  <c r="AB76" i="29"/>
  <c r="S76" i="29"/>
  <c r="Q76" i="29"/>
  <c r="P76" i="29"/>
  <c r="P74" i="29" s="1"/>
  <c r="O76" i="29"/>
  <c r="N76" i="29"/>
  <c r="M76" i="29"/>
  <c r="G76" i="29"/>
  <c r="AN75" i="29"/>
  <c r="AL75" i="29"/>
  <c r="AJ75" i="29"/>
  <c r="AI75" i="29"/>
  <c r="AK75" i="29"/>
  <c r="S75" i="29"/>
  <c r="Q75" i="29"/>
  <c r="P75" i="29"/>
  <c r="O75" i="29"/>
  <c r="N75" i="29"/>
  <c r="G75" i="29"/>
  <c r="AR74" i="29"/>
  <c r="AR72" i="29" s="1"/>
  <c r="AQ74" i="29"/>
  <c r="AQ72" i="29" s="1"/>
  <c r="AP74" i="29"/>
  <c r="AO74" i="29"/>
  <c r="AJ74" i="29"/>
  <c r="AF74" i="29"/>
  <c r="AF72" i="29" s="1"/>
  <c r="AD74" i="29"/>
  <c r="AC74" i="29"/>
  <c r="W74" i="29"/>
  <c r="V74" i="29"/>
  <c r="V72" i="29" s="1"/>
  <c r="U74" i="29"/>
  <c r="U72" i="29" s="1"/>
  <c r="T74" i="29"/>
  <c r="S74" i="29" s="1"/>
  <c r="Q74" i="29"/>
  <c r="Q72" i="29" s="1"/>
  <c r="O74" i="29"/>
  <c r="K74" i="29"/>
  <c r="K72" i="29" s="1"/>
  <c r="J74" i="29"/>
  <c r="I74" i="29"/>
  <c r="H74" i="29"/>
  <c r="AN73" i="29"/>
  <c r="AT73" i="29" s="1"/>
  <c r="AJ73" i="29"/>
  <c r="AI73" i="29"/>
  <c r="AL73" i="29"/>
  <c r="AK73" i="29"/>
  <c r="AB73" i="29"/>
  <c r="S73" i="29"/>
  <c r="Q73" i="29"/>
  <c r="P73" i="29"/>
  <c r="O73" i="29"/>
  <c r="N73" i="29"/>
  <c r="G73" i="29"/>
  <c r="AP72" i="29"/>
  <c r="AO72" i="29"/>
  <c r="W72" i="29"/>
  <c r="T72" i="29"/>
  <c r="S72" i="29" s="1"/>
  <c r="J72" i="29"/>
  <c r="I72" i="29"/>
  <c r="AN71" i="29"/>
  <c r="AL71" i="29"/>
  <c r="AK71" i="29"/>
  <c r="AJ71" i="29"/>
  <c r="AI71" i="29"/>
  <c r="AB71" i="29"/>
  <c r="S71" i="29"/>
  <c r="AT71" i="29" s="1"/>
  <c r="Q71" i="29"/>
  <c r="P71" i="29"/>
  <c r="O71" i="29"/>
  <c r="N71" i="29"/>
  <c r="G71" i="29"/>
  <c r="AN70" i="29"/>
  <c r="AL70" i="29"/>
  <c r="AK70" i="29"/>
  <c r="AJ70" i="29"/>
  <c r="AI70" i="29"/>
  <c r="AB70" i="29"/>
  <c r="S70" i="29"/>
  <c r="AT70" i="29" s="1"/>
  <c r="Q70" i="29"/>
  <c r="P70" i="29"/>
  <c r="M70" i="29" s="1"/>
  <c r="O70" i="29"/>
  <c r="N70" i="29"/>
  <c r="G70" i="29"/>
  <c r="AN69" i="29"/>
  <c r="AL69" i="29"/>
  <c r="AL68" i="29" s="1"/>
  <c r="AK69" i="29"/>
  <c r="AJ69" i="29"/>
  <c r="AI69" i="29"/>
  <c r="AH69" i="29"/>
  <c r="AB69" i="29"/>
  <c r="S69" i="29"/>
  <c r="AT69" i="29" s="1"/>
  <c r="Q69" i="29"/>
  <c r="Q68" i="29" s="1"/>
  <c r="P69" i="29"/>
  <c r="P68" i="29" s="1"/>
  <c r="O69" i="29"/>
  <c r="N69" i="29"/>
  <c r="M69" i="29" s="1"/>
  <c r="G69" i="29"/>
  <c r="AR68" i="29"/>
  <c r="AQ68" i="29"/>
  <c r="AP68" i="29"/>
  <c r="AO68" i="29"/>
  <c r="AN68" i="29" s="1"/>
  <c r="AK68" i="29"/>
  <c r="AF68" i="29"/>
  <c r="AE68" i="29"/>
  <c r="AE63" i="29" s="1"/>
  <c r="AD68" i="29"/>
  <c r="AC68" i="29"/>
  <c r="W68" i="29"/>
  <c r="V68" i="29"/>
  <c r="U68" i="29"/>
  <c r="T68" i="29"/>
  <c r="S68" i="29"/>
  <c r="O68" i="29"/>
  <c r="K68" i="29"/>
  <c r="J68" i="29"/>
  <c r="I68" i="29"/>
  <c r="H68" i="29"/>
  <c r="G68" i="29" s="1"/>
  <c r="AT67" i="29"/>
  <c r="AN67" i="29"/>
  <c r="AL67" i="29"/>
  <c r="AL65" i="29" s="1"/>
  <c r="AK67" i="29"/>
  <c r="AJ67" i="29"/>
  <c r="AI67" i="29"/>
  <c r="AH67" i="29" s="1"/>
  <c r="AB67" i="29"/>
  <c r="S67" i="29"/>
  <c r="Q67" i="29"/>
  <c r="P67" i="29"/>
  <c r="P65" i="29" s="1"/>
  <c r="O67" i="29"/>
  <c r="N67" i="29"/>
  <c r="M67" i="29"/>
  <c r="G67" i="29"/>
  <c r="AN66" i="29"/>
  <c r="AL66" i="29"/>
  <c r="AK66" i="29"/>
  <c r="AJ66" i="29"/>
  <c r="AJ65" i="29" s="1"/>
  <c r="AI66" i="29"/>
  <c r="AI65" i="29" s="1"/>
  <c r="AH66" i="29"/>
  <c r="AB66" i="29"/>
  <c r="S66" i="29"/>
  <c r="AT66" i="29" s="1"/>
  <c r="Q66" i="29"/>
  <c r="Q65" i="29" s="1"/>
  <c r="P66" i="29"/>
  <c r="O66" i="29"/>
  <c r="N66" i="29"/>
  <c r="N65" i="29" s="1"/>
  <c r="G66" i="29"/>
  <c r="AR65" i="29"/>
  <c r="AQ65" i="29"/>
  <c r="AQ63" i="29" s="1"/>
  <c r="AP65" i="29"/>
  <c r="AO65" i="29"/>
  <c r="AK65" i="29"/>
  <c r="AH65" i="29"/>
  <c r="AF65" i="29"/>
  <c r="AE65" i="29"/>
  <c r="AD65" i="29"/>
  <c r="AD63" i="29" s="1"/>
  <c r="AC65" i="29"/>
  <c r="AB65" i="29"/>
  <c r="W65" i="29"/>
  <c r="V65" i="29"/>
  <c r="U65" i="29"/>
  <c r="T65" i="29"/>
  <c r="O65" i="29"/>
  <c r="O63" i="29" s="1"/>
  <c r="K65" i="29"/>
  <c r="K63" i="29" s="1"/>
  <c r="J65" i="29"/>
  <c r="I65" i="29"/>
  <c r="H65" i="29"/>
  <c r="H63" i="29" s="1"/>
  <c r="AT64" i="29"/>
  <c r="AN64" i="29"/>
  <c r="AL64" i="29"/>
  <c r="AK64" i="29"/>
  <c r="AJ64" i="29"/>
  <c r="AI64" i="29"/>
  <c r="AH64" i="29" s="1"/>
  <c r="AB64" i="29"/>
  <c r="S64" i="29"/>
  <c r="Q64" i="29"/>
  <c r="P64" i="29"/>
  <c r="O64" i="29"/>
  <c r="M64" i="29" s="1"/>
  <c r="N64" i="29"/>
  <c r="G64" i="29"/>
  <c r="AR63" i="29"/>
  <c r="AP63" i="29"/>
  <c r="AO63" i="29"/>
  <c r="AF63" i="29"/>
  <c r="AC63" i="29"/>
  <c r="W63" i="29"/>
  <c r="V63" i="29"/>
  <c r="T63" i="29"/>
  <c r="J63" i="29"/>
  <c r="I63" i="29"/>
  <c r="AN62" i="29"/>
  <c r="AL62" i="29"/>
  <c r="AK62" i="29"/>
  <c r="AJ62" i="29"/>
  <c r="AI62" i="29"/>
  <c r="AB62" i="29"/>
  <c r="S62" i="29"/>
  <c r="AT62" i="29" s="1"/>
  <c r="Q62" i="29"/>
  <c r="P62" i="29"/>
  <c r="M62" i="29" s="1"/>
  <c r="O62" i="29"/>
  <c r="N62" i="29"/>
  <c r="G62" i="29"/>
  <c r="AN61" i="29"/>
  <c r="AL61" i="29"/>
  <c r="AK61" i="29"/>
  <c r="AJ61" i="29"/>
  <c r="AI61" i="29"/>
  <c r="AH61" i="29"/>
  <c r="AB61" i="29"/>
  <c r="S61" i="29"/>
  <c r="AT61" i="29" s="1"/>
  <c r="Q61" i="29"/>
  <c r="P61" i="29"/>
  <c r="O61" i="29"/>
  <c r="M61" i="29" s="1"/>
  <c r="N61" i="29"/>
  <c r="G61" i="29"/>
  <c r="AN60" i="29"/>
  <c r="AL60" i="29"/>
  <c r="AK60" i="29"/>
  <c r="AK59" i="29" s="1"/>
  <c r="AJ60" i="29"/>
  <c r="AH60" i="29" s="1"/>
  <c r="AI60" i="29"/>
  <c r="AB60" i="29"/>
  <c r="S60" i="29"/>
  <c r="AT60" i="29" s="1"/>
  <c r="Q60" i="29"/>
  <c r="P60" i="29"/>
  <c r="P59" i="29" s="1"/>
  <c r="O60" i="29"/>
  <c r="O59" i="29" s="1"/>
  <c r="N60" i="29"/>
  <c r="M60" i="29" s="1"/>
  <c r="G60" i="29"/>
  <c r="AR59" i="29"/>
  <c r="AQ59" i="29"/>
  <c r="AP59" i="29"/>
  <c r="AO59" i="29"/>
  <c r="AN59" i="29"/>
  <c r="AF59" i="29"/>
  <c r="AE59" i="29"/>
  <c r="AD59" i="29"/>
  <c r="AC59" i="29"/>
  <c r="W59" i="29"/>
  <c r="V59" i="29"/>
  <c r="U59" i="29"/>
  <c r="T59" i="29"/>
  <c r="Q59" i="29"/>
  <c r="Q54" i="29" s="1"/>
  <c r="N59" i="29"/>
  <c r="M59" i="29" s="1"/>
  <c r="K59" i="29"/>
  <c r="J59" i="29"/>
  <c r="I59" i="29"/>
  <c r="H59" i="29"/>
  <c r="AN58" i="29"/>
  <c r="AK58" i="29"/>
  <c r="AJ58" i="29"/>
  <c r="AI58" i="29"/>
  <c r="AF56" i="29"/>
  <c r="AF54" i="29" s="1"/>
  <c r="S58" i="29"/>
  <c r="AT58" i="29" s="1"/>
  <c r="Q58" i="29"/>
  <c r="P58" i="29"/>
  <c r="M58" i="29" s="1"/>
  <c r="O58" i="29"/>
  <c r="N58" i="29"/>
  <c r="G58" i="29"/>
  <c r="AR56" i="29"/>
  <c r="AR54" i="29" s="1"/>
  <c r="AQ56" i="29"/>
  <c r="AQ54" i="29" s="1"/>
  <c r="AN57" i="29"/>
  <c r="AT57" i="29" s="1"/>
  <c r="AJ57" i="29"/>
  <c r="AI57" i="29"/>
  <c r="AI56" i="29" s="1"/>
  <c r="AL57" i="29"/>
  <c r="AK57" i="29"/>
  <c r="AK56" i="29" s="1"/>
  <c r="AB57" i="29"/>
  <c r="S57" i="29"/>
  <c r="Q57" i="29"/>
  <c r="P57" i="29"/>
  <c r="P56" i="29" s="1"/>
  <c r="P54" i="29" s="1"/>
  <c r="O57" i="29"/>
  <c r="N57" i="29"/>
  <c r="M57" i="29" s="1"/>
  <c r="G57" i="29"/>
  <c r="AP56" i="29"/>
  <c r="AO56" i="29"/>
  <c r="AD56" i="29"/>
  <c r="AC56" i="29"/>
  <c r="W56" i="29"/>
  <c r="W54" i="29" s="1"/>
  <c r="V56" i="29"/>
  <c r="U56" i="29"/>
  <c r="T56" i="29"/>
  <c r="Q56" i="29"/>
  <c r="O56" i="29"/>
  <c r="O54" i="29" s="1"/>
  <c r="N56" i="29"/>
  <c r="K56" i="29"/>
  <c r="J56" i="29"/>
  <c r="J54" i="29" s="1"/>
  <c r="I56" i="29"/>
  <c r="H56" i="29"/>
  <c r="AN55" i="29"/>
  <c r="AK55" i="29"/>
  <c r="AJ55" i="29"/>
  <c r="AI55" i="29"/>
  <c r="AB55" i="29"/>
  <c r="S55" i="29"/>
  <c r="AT55" i="29" s="1"/>
  <c r="Q55" i="29"/>
  <c r="P55" i="29"/>
  <c r="O55" i="29"/>
  <c r="N55" i="29"/>
  <c r="M55" i="29"/>
  <c r="G55" i="29"/>
  <c r="AO54" i="29"/>
  <c r="AC54" i="29"/>
  <c r="V54" i="29"/>
  <c r="U54" i="29"/>
  <c r="K54" i="29"/>
  <c r="I54" i="29"/>
  <c r="AN53" i="29"/>
  <c r="AL53" i="29"/>
  <c r="AK53" i="29"/>
  <c r="AJ53" i="29"/>
  <c r="AI53" i="29"/>
  <c r="AB53" i="29"/>
  <c r="S53" i="29"/>
  <c r="AT53" i="29" s="1"/>
  <c r="Q53" i="29"/>
  <c r="P53" i="29"/>
  <c r="P50" i="29" s="1"/>
  <c r="O53" i="29"/>
  <c r="N53" i="29"/>
  <c r="M53" i="29" s="1"/>
  <c r="G53" i="29"/>
  <c r="AT52" i="29"/>
  <c r="AN52" i="29"/>
  <c r="AL52" i="29"/>
  <c r="AK52" i="29"/>
  <c r="AK50" i="29" s="1"/>
  <c r="AJ52" i="29"/>
  <c r="AI52" i="29"/>
  <c r="AH52" i="29" s="1"/>
  <c r="AB52" i="29"/>
  <c r="S52" i="29"/>
  <c r="Q52" i="29"/>
  <c r="P52" i="29"/>
  <c r="O52" i="29"/>
  <c r="N52" i="29"/>
  <c r="G52" i="29"/>
  <c r="AN51" i="29"/>
  <c r="AL51" i="29"/>
  <c r="AK51" i="29"/>
  <c r="AJ51" i="29"/>
  <c r="AI51" i="29"/>
  <c r="AB51" i="29"/>
  <c r="S51" i="29"/>
  <c r="Q51" i="29"/>
  <c r="P51" i="29"/>
  <c r="O51" i="29"/>
  <c r="N51" i="29"/>
  <c r="G51" i="29"/>
  <c r="AR50" i="29"/>
  <c r="AQ50" i="29"/>
  <c r="AP50" i="29"/>
  <c r="AO50" i="29"/>
  <c r="AN50" i="29"/>
  <c r="AI50" i="29"/>
  <c r="AF50" i="29"/>
  <c r="AE50" i="29"/>
  <c r="AD50" i="29"/>
  <c r="AB50" i="29" s="1"/>
  <c r="AC50" i="29"/>
  <c r="W50" i="29"/>
  <c r="V50" i="29"/>
  <c r="V45" i="29" s="1"/>
  <c r="V44" i="29" s="1"/>
  <c r="U50" i="29"/>
  <c r="T50" i="29"/>
  <c r="Q50" i="29"/>
  <c r="K50" i="29"/>
  <c r="K45" i="29" s="1"/>
  <c r="K44" i="29" s="1"/>
  <c r="J50" i="29"/>
  <c r="I50" i="29"/>
  <c r="H50" i="29"/>
  <c r="AR47" i="29"/>
  <c r="AR45" i="29" s="1"/>
  <c r="AQ47" i="29"/>
  <c r="AQ45" i="29" s="1"/>
  <c r="AN49" i="29"/>
  <c r="AT49" i="29" s="1"/>
  <c r="AJ49" i="29"/>
  <c r="AI49" i="29"/>
  <c r="AL49" i="29"/>
  <c r="AK49" i="29"/>
  <c r="AB49" i="29"/>
  <c r="S49" i="29"/>
  <c r="Q49" i="29"/>
  <c r="P49" i="29"/>
  <c r="O49" i="29"/>
  <c r="N49" i="29"/>
  <c r="M49" i="29" s="1"/>
  <c r="G49" i="29"/>
  <c r="AN48" i="29"/>
  <c r="AT48" i="29" s="1"/>
  <c r="AL48" i="29"/>
  <c r="AK48" i="29"/>
  <c r="AK47" i="29" s="1"/>
  <c r="AK45" i="29" s="1"/>
  <c r="AJ48" i="29"/>
  <c r="AI48" i="29"/>
  <c r="AI47" i="29" s="1"/>
  <c r="AB48" i="29"/>
  <c r="S48" i="29"/>
  <c r="Q48" i="29"/>
  <c r="P48" i="29"/>
  <c r="P47" i="29" s="1"/>
  <c r="P45" i="29" s="1"/>
  <c r="O48" i="29"/>
  <c r="O47" i="29" s="1"/>
  <c r="N48" i="29"/>
  <c r="M48" i="29" s="1"/>
  <c r="G48" i="29"/>
  <c r="AP47" i="29"/>
  <c r="AO47" i="29"/>
  <c r="AO45" i="29" s="1"/>
  <c r="AJ47" i="29"/>
  <c r="AF47" i="29"/>
  <c r="AE47" i="29"/>
  <c r="AE45" i="29" s="1"/>
  <c r="AD47" i="29"/>
  <c r="AC47" i="29"/>
  <c r="W47" i="29"/>
  <c r="V47" i="29"/>
  <c r="U47" i="29"/>
  <c r="T47" i="29"/>
  <c r="Q47" i="29"/>
  <c r="Q45" i="29" s="1"/>
  <c r="N47" i="29"/>
  <c r="K47" i="29"/>
  <c r="J47" i="29"/>
  <c r="I47" i="29"/>
  <c r="I45" i="29" s="1"/>
  <c r="I44" i="29" s="1"/>
  <c r="I21" i="29" s="1"/>
  <c r="O21" i="29" s="1"/>
  <c r="H47" i="29"/>
  <c r="AN46" i="29"/>
  <c r="AK46" i="29"/>
  <c r="AJ46" i="29"/>
  <c r="AI46" i="29"/>
  <c r="S46" i="29"/>
  <c r="Q46" i="29"/>
  <c r="P46" i="29"/>
  <c r="M46" i="29" s="1"/>
  <c r="O46" i="29"/>
  <c r="N46" i="29"/>
  <c r="G46" i="29"/>
  <c r="AP45" i="29"/>
  <c r="AC45" i="29"/>
  <c r="T45" i="29"/>
  <c r="J45" i="29"/>
  <c r="AO44" i="29"/>
  <c r="AT42" i="29"/>
  <c r="AN42" i="29"/>
  <c r="AL42" i="29"/>
  <c r="AK42" i="29"/>
  <c r="AJ42" i="29"/>
  <c r="AI42" i="29"/>
  <c r="AH42" i="29" s="1"/>
  <c r="AB42" i="29"/>
  <c r="S42" i="29"/>
  <c r="Q42" i="29"/>
  <c r="P42" i="29"/>
  <c r="O42" i="29"/>
  <c r="N42" i="29"/>
  <c r="M42" i="29"/>
  <c r="G42" i="29"/>
  <c r="AN40" i="29"/>
  <c r="AL40" i="29"/>
  <c r="AK40" i="29"/>
  <c r="AJ40" i="29"/>
  <c r="AI40" i="29"/>
  <c r="AH40" i="29"/>
  <c r="AB40" i="29"/>
  <c r="S40" i="29"/>
  <c r="AT40" i="29" s="1"/>
  <c r="Q40" i="29"/>
  <c r="P40" i="29"/>
  <c r="O40" i="29"/>
  <c r="M40" i="29" s="1"/>
  <c r="N40" i="29"/>
  <c r="G40" i="29"/>
  <c r="AN38" i="29"/>
  <c r="AL38" i="29"/>
  <c r="AJ38" i="29"/>
  <c r="AI38" i="29"/>
  <c r="S38" i="29"/>
  <c r="Q38" i="29"/>
  <c r="P38" i="29"/>
  <c r="O38" i="29"/>
  <c r="M38" i="29" s="1"/>
  <c r="N38" i="29"/>
  <c r="G38" i="29"/>
  <c r="AN36" i="29"/>
  <c r="AT36" i="29" s="1"/>
  <c r="AL36" i="29"/>
  <c r="AK36" i="29"/>
  <c r="AJ36" i="29"/>
  <c r="AI36" i="29"/>
  <c r="AB36" i="29"/>
  <c r="S36" i="29"/>
  <c r="Q36" i="29"/>
  <c r="P36" i="29"/>
  <c r="O36" i="29"/>
  <c r="N36" i="29"/>
  <c r="M36" i="29"/>
  <c r="G36" i="29"/>
  <c r="AN34" i="29"/>
  <c r="AL34" i="29"/>
  <c r="AK34" i="29"/>
  <c r="AJ34" i="29"/>
  <c r="AI34" i="29"/>
  <c r="AB34" i="29"/>
  <c r="S34" i="29"/>
  <c r="Q34" i="29"/>
  <c r="P34" i="29"/>
  <c r="P32" i="29" s="1"/>
  <c r="O34" i="29"/>
  <c r="M34" i="29" s="1"/>
  <c r="N34" i="29"/>
  <c r="G34" i="29"/>
  <c r="AN33" i="29"/>
  <c r="AL33" i="29"/>
  <c r="AK33" i="29"/>
  <c r="AJ33" i="29"/>
  <c r="AI33" i="29"/>
  <c r="AB33" i="29"/>
  <c r="S33" i="29"/>
  <c r="Q33" i="29"/>
  <c r="P33" i="29"/>
  <c r="O33" i="29"/>
  <c r="N33" i="29"/>
  <c r="M33" i="29" s="1"/>
  <c r="G33" i="29"/>
  <c r="AR32" i="29"/>
  <c r="AQ32" i="29"/>
  <c r="AP32" i="29"/>
  <c r="AO32" i="29"/>
  <c r="AJ32" i="29"/>
  <c r="AI32" i="29"/>
  <c r="AF32" i="29"/>
  <c r="AE32" i="29"/>
  <c r="AD32" i="29"/>
  <c r="AC32" i="29"/>
  <c r="W32" i="29"/>
  <c r="V32" i="29"/>
  <c r="U32" i="29"/>
  <c r="S32" i="29" s="1"/>
  <c r="T32" i="29"/>
  <c r="Q32" i="29"/>
  <c r="N32" i="29"/>
  <c r="K32" i="29"/>
  <c r="J32" i="29"/>
  <c r="I32" i="29"/>
  <c r="H32" i="29"/>
  <c r="G32" i="29" s="1"/>
  <c r="AN30" i="29"/>
  <c r="AL30" i="29"/>
  <c r="AK30" i="29"/>
  <c r="AJ30" i="29"/>
  <c r="AI30" i="29"/>
  <c r="AH30" i="29"/>
  <c r="AB30" i="29"/>
  <c r="S30" i="29"/>
  <c r="AT30" i="29" s="1"/>
  <c r="Q30" i="29"/>
  <c r="Q27" i="29" s="1"/>
  <c r="P30" i="29"/>
  <c r="O30" i="29"/>
  <c r="M30" i="29" s="1"/>
  <c r="N30" i="29"/>
  <c r="G30" i="29"/>
  <c r="AN29" i="29"/>
  <c r="AL29" i="29"/>
  <c r="AL27" i="29" s="1"/>
  <c r="AK29" i="29"/>
  <c r="AJ29" i="29"/>
  <c r="AH29" i="29" s="1"/>
  <c r="AI29" i="29"/>
  <c r="AB29" i="29"/>
  <c r="S29" i="29"/>
  <c r="AT29" i="29" s="1"/>
  <c r="Q29" i="29"/>
  <c r="P29" i="29"/>
  <c r="O29" i="29"/>
  <c r="N29" i="29"/>
  <c r="M29" i="29" s="1"/>
  <c r="G29" i="29"/>
  <c r="AN28" i="29"/>
  <c r="AL28" i="29"/>
  <c r="AK28" i="29"/>
  <c r="AK27" i="29" s="1"/>
  <c r="AJ28" i="29"/>
  <c r="AI28" i="29"/>
  <c r="AH28" i="29" s="1"/>
  <c r="AB28" i="29"/>
  <c r="S28" i="29"/>
  <c r="AT28" i="29" s="1"/>
  <c r="Q28" i="29"/>
  <c r="P28" i="29"/>
  <c r="O28" i="29"/>
  <c r="N28" i="29"/>
  <c r="G28" i="29"/>
  <c r="AR27" i="29"/>
  <c r="AQ27" i="29"/>
  <c r="AP27" i="29"/>
  <c r="AO27" i="29"/>
  <c r="AJ27" i="29"/>
  <c r="AI27" i="29"/>
  <c r="AH27" i="29" s="1"/>
  <c r="AF27" i="29"/>
  <c r="AE27" i="29"/>
  <c r="AD27" i="29"/>
  <c r="AC27" i="29"/>
  <c r="AB27" i="29" s="1"/>
  <c r="W27" i="29"/>
  <c r="V27" i="29"/>
  <c r="U27" i="29"/>
  <c r="T27" i="29"/>
  <c r="S27" i="29"/>
  <c r="P27" i="29"/>
  <c r="N27" i="29"/>
  <c r="K27" i="29"/>
  <c r="J27" i="29"/>
  <c r="I27" i="29"/>
  <c r="G27" i="29" s="1"/>
  <c r="H27" i="29"/>
  <c r="AR23" i="29"/>
  <c r="AL25" i="29"/>
  <c r="AJ25" i="29"/>
  <c r="AI25" i="29"/>
  <c r="AB25" i="29"/>
  <c r="S25" i="29"/>
  <c r="Q25" i="29"/>
  <c r="P25" i="29"/>
  <c r="O25" i="29"/>
  <c r="N25" i="29"/>
  <c r="G25" i="29"/>
  <c r="AQ23" i="29"/>
  <c r="AP23" i="29"/>
  <c r="AO23" i="29"/>
  <c r="AI23" i="29"/>
  <c r="AF23" i="29"/>
  <c r="AD23" i="29"/>
  <c r="AC23" i="29"/>
  <c r="W23" i="29"/>
  <c r="V23" i="29"/>
  <c r="S23" i="29" s="1"/>
  <c r="U23" i="29"/>
  <c r="T23" i="29"/>
  <c r="O23" i="29"/>
  <c r="K23" i="29"/>
  <c r="G23" i="29" s="1"/>
  <c r="J23" i="29"/>
  <c r="P23" i="29" s="1"/>
  <c r="I23" i="29"/>
  <c r="H23" i="29"/>
  <c r="N23" i="29" s="1"/>
  <c r="D9" i="29"/>
  <c r="K68" i="28"/>
  <c r="J68" i="28"/>
  <c r="I68" i="28"/>
  <c r="H68" i="28"/>
  <c r="G68" i="28"/>
  <c r="K25" i="28"/>
  <c r="K24" i="28"/>
  <c r="H24" i="28"/>
  <c r="J21" i="28"/>
  <c r="I21" i="28"/>
  <c r="H21" i="28"/>
  <c r="G20" i="28"/>
  <c r="K50" i="28"/>
  <c r="J50" i="28"/>
  <c r="H16" i="28"/>
  <c r="G16" i="28"/>
  <c r="I50" i="28"/>
  <c r="H15" i="28"/>
  <c r="G15" i="28"/>
  <c r="K32" i="28"/>
  <c r="J32" i="28"/>
  <c r="I32" i="28"/>
  <c r="H32" i="28"/>
  <c r="G32" i="28"/>
  <c r="K30" i="28"/>
  <c r="J30" i="28"/>
  <c r="I30" i="28"/>
  <c r="H30" i="28"/>
  <c r="G30" i="28"/>
  <c r="K29" i="28"/>
  <c r="J29" i="28"/>
  <c r="I29" i="28"/>
  <c r="H29" i="28"/>
  <c r="G29" i="28"/>
  <c r="K28" i="28"/>
  <c r="J28" i="28"/>
  <c r="I28" i="28"/>
  <c r="H28" i="28"/>
  <c r="G28" i="28"/>
  <c r="K27" i="28"/>
  <c r="J27" i="28"/>
  <c r="I27" i="28"/>
  <c r="H27" i="28"/>
  <c r="G27" i="28"/>
  <c r="K26" i="28"/>
  <c r="J26" i="28"/>
  <c r="I26" i="28"/>
  <c r="H26" i="28"/>
  <c r="G26" i="28"/>
  <c r="J25" i="28"/>
  <c r="I25" i="28"/>
  <c r="H25" i="28"/>
  <c r="J24" i="28"/>
  <c r="I24" i="28"/>
  <c r="G24" i="28"/>
  <c r="K23" i="28"/>
  <c r="J23" i="28"/>
  <c r="I23" i="28"/>
  <c r="H23" i="28"/>
  <c r="G23" i="28"/>
  <c r="K22" i="28"/>
  <c r="J22" i="28"/>
  <c r="I22" i="28"/>
  <c r="H22" i="28"/>
  <c r="G22" i="28"/>
  <c r="K21" i="28"/>
  <c r="G21" i="28"/>
  <c r="K20" i="28"/>
  <c r="J20" i="28"/>
  <c r="I20" i="28"/>
  <c r="H20" i="28"/>
  <c r="K19" i="28"/>
  <c r="J19" i="28"/>
  <c r="I19" i="28"/>
  <c r="H19" i="28"/>
  <c r="G19" i="28"/>
  <c r="K18" i="28"/>
  <c r="J18" i="28"/>
  <c r="I18" i="28"/>
  <c r="H18" i="28"/>
  <c r="G18" i="28"/>
  <c r="K17" i="28"/>
  <c r="J17" i="28"/>
  <c r="I17" i="28"/>
  <c r="H17" i="28"/>
  <c r="G17" i="28"/>
  <c r="I16" i="28"/>
  <c r="K15" i="28"/>
  <c r="J15" i="28"/>
  <c r="I15" i="28"/>
  <c r="E12" i="28"/>
  <c r="F12" i="28" s="1"/>
  <c r="G12" i="28" s="1"/>
  <c r="H12" i="28" s="1"/>
  <c r="I12" i="28" s="1"/>
  <c r="J12" i="28" s="1"/>
  <c r="K12" i="28" s="1"/>
  <c r="K59" i="27"/>
  <c r="J59" i="27"/>
  <c r="I59" i="27"/>
  <c r="H59" i="27"/>
  <c r="G59" i="27"/>
  <c r="I26" i="27"/>
  <c r="K21" i="27"/>
  <c r="H20" i="27"/>
  <c r="J18" i="27"/>
  <c r="G17" i="27"/>
  <c r="J44" i="27"/>
  <c r="J74" i="27" s="1"/>
  <c r="I15" i="27"/>
  <c r="K29" i="27"/>
  <c r="J29" i="27"/>
  <c r="I29" i="27"/>
  <c r="H29" i="27"/>
  <c r="G29" i="27"/>
  <c r="K27" i="27"/>
  <c r="J27" i="27"/>
  <c r="I27" i="27"/>
  <c r="H27" i="27"/>
  <c r="G27" i="27"/>
  <c r="K26" i="27"/>
  <c r="J26" i="27"/>
  <c r="H26" i="27"/>
  <c r="G26" i="27"/>
  <c r="K25" i="27"/>
  <c r="J25" i="27"/>
  <c r="I25" i="27"/>
  <c r="H25" i="27"/>
  <c r="G25" i="27"/>
  <c r="K24" i="27"/>
  <c r="J24" i="27"/>
  <c r="I24" i="27"/>
  <c r="H24" i="27"/>
  <c r="G24" i="27"/>
  <c r="K23" i="27"/>
  <c r="J23" i="27"/>
  <c r="I23" i="27"/>
  <c r="H23" i="27"/>
  <c r="G23" i="27"/>
  <c r="K22" i="27"/>
  <c r="J22" i="27"/>
  <c r="I22" i="27"/>
  <c r="H22" i="27"/>
  <c r="G22" i="27"/>
  <c r="J21" i="27"/>
  <c r="I21" i="27"/>
  <c r="H21" i="27"/>
  <c r="G21" i="27"/>
  <c r="K20" i="27"/>
  <c r="J20" i="27"/>
  <c r="I20" i="27"/>
  <c r="G20" i="27"/>
  <c r="K19" i="27"/>
  <c r="J19" i="27"/>
  <c r="I19" i="27"/>
  <c r="H19" i="27"/>
  <c r="G19" i="27"/>
  <c r="K18" i="27"/>
  <c r="I18" i="27"/>
  <c r="H18" i="27"/>
  <c r="G18" i="27"/>
  <c r="K17" i="27"/>
  <c r="J17" i="27"/>
  <c r="I17" i="27"/>
  <c r="H17" i="27"/>
  <c r="K16" i="27"/>
  <c r="J16" i="27"/>
  <c r="I16" i="27"/>
  <c r="H16" i="27"/>
  <c r="G16" i="27"/>
  <c r="J15" i="27"/>
  <c r="H15" i="27"/>
  <c r="G15" i="27"/>
  <c r="F12" i="27"/>
  <c r="G12" i="27" s="1"/>
  <c r="H12" i="27" s="1"/>
  <c r="I12" i="27" s="1"/>
  <c r="J12" i="27" s="1"/>
  <c r="K12" i="27" s="1"/>
  <c r="E12" i="27"/>
  <c r="K15" i="27" l="1"/>
  <c r="Q8" i="37"/>
  <c r="Q14" i="37" s="1"/>
  <c r="AT34" i="29"/>
  <c r="AQ44" i="29"/>
  <c r="AT33" i="29"/>
  <c r="AT76" i="29"/>
  <c r="F14" i="30"/>
  <c r="AH76" i="29"/>
  <c r="AT75" i="29"/>
  <c r="AN32" i="29"/>
  <c r="AT32" i="29" s="1"/>
  <c r="AR44" i="29"/>
  <c r="AR21" i="29"/>
  <c r="AQ21" i="29"/>
  <c r="AL23" i="29"/>
  <c r="AJ23" i="29"/>
  <c r="AT23" i="29"/>
  <c r="AN23" i="29"/>
  <c r="AL95" i="29"/>
  <c r="AD93" i="29"/>
  <c r="AJ93" i="29" s="1"/>
  <c r="AB95" i="29"/>
  <c r="AL74" i="29"/>
  <c r="AL72" i="29" s="1"/>
  <c r="AK74" i="29"/>
  <c r="AH48" i="29"/>
  <c r="AH36" i="29"/>
  <c r="AB32" i="29"/>
  <c r="AH34" i="29"/>
  <c r="AL32" i="29"/>
  <c r="AH33" i="29"/>
  <c r="I14" i="28"/>
  <c r="I14" i="27"/>
  <c r="K14" i="27"/>
  <c r="H14" i="27"/>
  <c r="N14" i="30"/>
  <c r="K14" i="30" s="1"/>
  <c r="W21" i="29"/>
  <c r="AB38" i="29"/>
  <c r="AK38" i="29"/>
  <c r="AH38" i="29" s="1"/>
  <c r="S50" i="29"/>
  <c r="AT50" i="29" s="1"/>
  <c r="U45" i="29"/>
  <c r="M71" i="29"/>
  <c r="N68" i="29"/>
  <c r="M68" i="29" s="1"/>
  <c r="V21" i="29"/>
  <c r="AL50" i="29"/>
  <c r="AH53" i="29"/>
  <c r="AK63" i="29"/>
  <c r="AB46" i="29"/>
  <c r="AL46" i="29"/>
  <c r="AH46" i="29" s="1"/>
  <c r="AN27" i="29"/>
  <c r="J44" i="29"/>
  <c r="J21" i="29" s="1"/>
  <c r="P21" i="29" s="1"/>
  <c r="AB47" i="29"/>
  <c r="AD45" i="29"/>
  <c r="G50" i="29"/>
  <c r="M56" i="29"/>
  <c r="N54" i="29"/>
  <c r="M54" i="29" s="1"/>
  <c r="AH57" i="29"/>
  <c r="AJ59" i="29"/>
  <c r="AH62" i="29"/>
  <c r="AI59" i="29"/>
  <c r="AN63" i="29"/>
  <c r="G63" i="29"/>
  <c r="AN65" i="29"/>
  <c r="Q63" i="29"/>
  <c r="AH70" i="29"/>
  <c r="AI68" i="29"/>
  <c r="AN74" i="29"/>
  <c r="AT74" i="29" s="1"/>
  <c r="AN77" i="29"/>
  <c r="AT77" i="29" s="1"/>
  <c r="O83" i="29"/>
  <c r="AT87" i="29"/>
  <c r="K21" i="29"/>
  <c r="Q21" i="29" s="1"/>
  <c r="M28" i="29"/>
  <c r="O27" i="29"/>
  <c r="M27" i="29" s="1"/>
  <c r="M75" i="29"/>
  <c r="N74" i="29"/>
  <c r="AK77" i="29"/>
  <c r="AK32" i="29"/>
  <c r="AH32" i="29" s="1"/>
  <c r="M47" i="29"/>
  <c r="AT51" i="29"/>
  <c r="AI54" i="29"/>
  <c r="AL55" i="29"/>
  <c r="AH55" i="29" s="1"/>
  <c r="S59" i="29"/>
  <c r="AT59" i="29" s="1"/>
  <c r="AL59" i="29"/>
  <c r="AB68" i="29"/>
  <c r="AN72" i="29"/>
  <c r="AT72" i="29" s="1"/>
  <c r="G74" i="29"/>
  <c r="H72" i="29"/>
  <c r="G72" i="29" s="1"/>
  <c r="AH79" i="29"/>
  <c r="AJ77" i="29"/>
  <c r="AJ72" i="29" s="1"/>
  <c r="G83" i="29"/>
  <c r="H81" i="29"/>
  <c r="G81" i="29" s="1"/>
  <c r="AN81" i="29"/>
  <c r="P81" i="29"/>
  <c r="M88" i="29"/>
  <c r="O86" i="29"/>
  <c r="AR93" i="29"/>
  <c r="AL93" i="29" s="1"/>
  <c r="AI95" i="29"/>
  <c r="G99" i="29"/>
  <c r="AH100" i="29"/>
  <c r="W45" i="29"/>
  <c r="W44" i="29" s="1"/>
  <c r="S47" i="29"/>
  <c r="AT47" i="29" s="1"/>
  <c r="AN99" i="29"/>
  <c r="AT99" i="29" s="1"/>
  <c r="AO95" i="29"/>
  <c r="Q23" i="29"/>
  <c r="M23" i="29" s="1"/>
  <c r="AE23" i="29"/>
  <c r="AB23" i="29" s="1"/>
  <c r="O32" i="29"/>
  <c r="S45" i="29"/>
  <c r="Q44" i="29"/>
  <c r="O45" i="29"/>
  <c r="AI45" i="29"/>
  <c r="M52" i="29"/>
  <c r="O50" i="29"/>
  <c r="AJ56" i="29"/>
  <c r="AJ54" i="29" s="1"/>
  <c r="G59" i="29"/>
  <c r="H54" i="29"/>
  <c r="G54" i="29" s="1"/>
  <c r="M79" i="29"/>
  <c r="N77" i="29"/>
  <c r="M77" i="29" s="1"/>
  <c r="W81" i="29"/>
  <c r="S81" i="29" s="1"/>
  <c r="AT81" i="29" s="1"/>
  <c r="S83" i="29"/>
  <c r="AT83" i="29" s="1"/>
  <c r="O95" i="29"/>
  <c r="M95" i="29" s="1"/>
  <c r="I93" i="29"/>
  <c r="AB99" i="29"/>
  <c r="U63" i="29"/>
  <c r="S63" i="29" s="1"/>
  <c r="AT63" i="29" s="1"/>
  <c r="S65" i="29"/>
  <c r="AT65" i="29" s="1"/>
  <c r="AN25" i="29"/>
  <c r="AT25" i="29" s="1"/>
  <c r="AK25" i="29"/>
  <c r="AH25" i="29" s="1"/>
  <c r="AC44" i="29"/>
  <c r="AJ45" i="29"/>
  <c r="S56" i="29"/>
  <c r="T54" i="29"/>
  <c r="S54" i="29" s="1"/>
  <c r="AK72" i="29"/>
  <c r="AB77" i="29"/>
  <c r="AC72" i="29"/>
  <c r="AH87" i="29"/>
  <c r="AJ86" i="29"/>
  <c r="AJ81" i="29" s="1"/>
  <c r="T93" i="29"/>
  <c r="S93" i="29" s="1"/>
  <c r="S95" i="29"/>
  <c r="AO21" i="29"/>
  <c r="AF45" i="29"/>
  <c r="AF44" i="29" s="1"/>
  <c r="AF21" i="29" s="1"/>
  <c r="AL21" i="29" s="1"/>
  <c r="AN47" i="29"/>
  <c r="AH49" i="29"/>
  <c r="AH51" i="29"/>
  <c r="AJ50" i="29"/>
  <c r="G56" i="29"/>
  <c r="AN56" i="29"/>
  <c r="AP54" i="29"/>
  <c r="AN54" i="29" s="1"/>
  <c r="G114" i="42" s="1"/>
  <c r="AB58" i="29"/>
  <c r="AL58" i="29"/>
  <c r="AH58" i="29" s="1"/>
  <c r="AB63" i="29"/>
  <c r="AL63" i="29"/>
  <c r="AT68" i="29"/>
  <c r="M73" i="29"/>
  <c r="AD72" i="29"/>
  <c r="AH75" i="29"/>
  <c r="AI74" i="29"/>
  <c r="AH78" i="29"/>
  <c r="AI77" i="29"/>
  <c r="AH77" i="29" s="1"/>
  <c r="AT86" i="29"/>
  <c r="M87" i="29"/>
  <c r="N86" i="29"/>
  <c r="M86" i="29" s="1"/>
  <c r="K93" i="29"/>
  <c r="Q93" i="29" s="1"/>
  <c r="Q95" i="29"/>
  <c r="AK95" i="29"/>
  <c r="AE93" i="29"/>
  <c r="AK93" i="29" s="1"/>
  <c r="M102" i="29"/>
  <c r="M32" i="29"/>
  <c r="M25" i="29"/>
  <c r="AT27" i="29"/>
  <c r="AT38" i="29"/>
  <c r="AT46" i="29"/>
  <c r="G47" i="29"/>
  <c r="H45" i="29"/>
  <c r="AN45" i="29"/>
  <c r="G113" i="42" s="1"/>
  <c r="AL47" i="29"/>
  <c r="M51" i="29"/>
  <c r="N50" i="29"/>
  <c r="M50" i="29" s="1"/>
  <c r="AK54" i="29"/>
  <c r="AB59" i="29"/>
  <c r="AD54" i="29"/>
  <c r="M65" i="29"/>
  <c r="N63" i="29"/>
  <c r="P63" i="29"/>
  <c r="P44" i="29" s="1"/>
  <c r="AJ68" i="29"/>
  <c r="AJ63" i="29" s="1"/>
  <c r="AH71" i="29"/>
  <c r="AH73" i="29"/>
  <c r="P72" i="29"/>
  <c r="N83" i="29"/>
  <c r="AH84" i="29"/>
  <c r="AL86" i="29"/>
  <c r="AL81" i="29" s="1"/>
  <c r="AC93" i="29"/>
  <c r="P95" i="29"/>
  <c r="P99" i="29"/>
  <c r="G65" i="29"/>
  <c r="M66" i="29"/>
  <c r="AB75" i="29"/>
  <c r="AI99" i="29"/>
  <c r="AH99" i="29" s="1"/>
  <c r="AK108" i="29"/>
  <c r="AH108" i="29" s="1"/>
  <c r="AE56" i="29"/>
  <c r="AI83" i="29"/>
  <c r="N99" i="29"/>
  <c r="M99" i="29" s="1"/>
  <c r="AK110" i="29"/>
  <c r="AH110" i="29" s="1"/>
  <c r="AE74" i="29"/>
  <c r="AE72" i="29" s="1"/>
  <c r="H14" i="28"/>
  <c r="H50" i="28"/>
  <c r="J16" i="28"/>
  <c r="J14" i="28" s="1"/>
  <c r="K16" i="28"/>
  <c r="K14" i="28" s="1"/>
  <c r="G14" i="27"/>
  <c r="J14" i="27"/>
  <c r="G44" i="27"/>
  <c r="H44" i="27"/>
  <c r="I44" i="27"/>
  <c r="M14" i="37" l="1"/>
  <c r="L14" i="37"/>
  <c r="AL56" i="29"/>
  <c r="AL54" i="29" s="1"/>
  <c r="AK44" i="29"/>
  <c r="AB74" i="29"/>
  <c r="AH54" i="29"/>
  <c r="I74" i="27"/>
  <c r="AT54" i="29"/>
  <c r="AT56" i="29"/>
  <c r="T44" i="29"/>
  <c r="N45" i="29"/>
  <c r="M74" i="29"/>
  <c r="N72" i="29"/>
  <c r="M72" i="29" s="1"/>
  <c r="O81" i="29"/>
  <c r="O44" i="29" s="1"/>
  <c r="AE54" i="29"/>
  <c r="AE44" i="29" s="1"/>
  <c r="AE21" i="29" s="1"/>
  <c r="AK21" i="29" s="1"/>
  <c r="AB56" i="29"/>
  <c r="AJ44" i="29"/>
  <c r="O93" i="29"/>
  <c r="M93" i="29" s="1"/>
  <c r="G93" i="29"/>
  <c r="AT45" i="29"/>
  <c r="AH59" i="29"/>
  <c r="AD44" i="29"/>
  <c r="AD21" i="29" s="1"/>
  <c r="N81" i="29"/>
  <c r="M81" i="29" s="1"/>
  <c r="M83" i="29"/>
  <c r="H44" i="29"/>
  <c r="G45" i="29"/>
  <c r="AH50" i="29"/>
  <c r="AH86" i="29"/>
  <c r="AB45" i="29"/>
  <c r="AP44" i="29"/>
  <c r="U44" i="29"/>
  <c r="U21" i="29" s="1"/>
  <c r="AB93" i="29"/>
  <c r="AI93" i="29"/>
  <c r="AH93" i="29" s="1"/>
  <c r="AL45" i="29"/>
  <c r="AL44" i="29" s="1"/>
  <c r="AC21" i="29"/>
  <c r="AK23" i="29"/>
  <c r="AH23" i="29" s="1"/>
  <c r="AH68" i="29"/>
  <c r="AI63" i="29"/>
  <c r="AH63" i="29" s="1"/>
  <c r="M63" i="29"/>
  <c r="AI81" i="29"/>
  <c r="AH81" i="29" s="1"/>
  <c r="AH83" i="29"/>
  <c r="AB72" i="29"/>
  <c r="AH56" i="29"/>
  <c r="AI72" i="29"/>
  <c r="AH72" i="29" s="1"/>
  <c r="AH74" i="29"/>
  <c r="AH47" i="29"/>
  <c r="AO93" i="29"/>
  <c r="AN93" i="29" s="1"/>
  <c r="AN95" i="29"/>
  <c r="AT95" i="29" s="1"/>
  <c r="AT93" i="29" s="1"/>
  <c r="AH95" i="29"/>
  <c r="AU93" i="29" l="1"/>
  <c r="AV93" i="29" s="1"/>
  <c r="F113" i="42"/>
  <c r="H113" i="42" s="1"/>
  <c r="AB44" i="29"/>
  <c r="T21" i="29"/>
  <c r="S21" i="29" s="1"/>
  <c r="S44" i="29"/>
  <c r="AH45" i="29"/>
  <c r="N44" i="29"/>
  <c r="M44" i="29" s="1"/>
  <c r="M45" i="29"/>
  <c r="AP21" i="29"/>
  <c r="AN21" i="29" s="1"/>
  <c r="AN44" i="29"/>
  <c r="AI44" i="29"/>
  <c r="AH44" i="29" s="1"/>
  <c r="G44" i="29"/>
  <c r="H21" i="29"/>
  <c r="AB21" i="29"/>
  <c r="AI21" i="29"/>
  <c r="AB54" i="29"/>
  <c r="F114" i="42" s="1"/>
  <c r="H114" i="42" s="1"/>
  <c r="D10" i="13"/>
  <c r="C10" i="13"/>
  <c r="G83" i="25"/>
  <c r="H83" i="25" s="1"/>
  <c r="G82" i="25"/>
  <c r="H82" i="25" s="1"/>
  <c r="G81" i="25"/>
  <c r="H81" i="25" s="1"/>
  <c r="H80" i="25"/>
  <c r="H77" i="25"/>
  <c r="H76" i="25"/>
  <c r="H75" i="25"/>
  <c r="H78" i="25" s="1"/>
  <c r="G72" i="25"/>
  <c r="H72" i="25" s="1"/>
  <c r="G71" i="25"/>
  <c r="H71" i="25" s="1"/>
  <c r="G69" i="25"/>
  <c r="H69" i="25" s="1"/>
  <c r="G68" i="25"/>
  <c r="H68" i="25" s="1"/>
  <c r="G66" i="25"/>
  <c r="H66" i="25" s="1"/>
  <c r="G65" i="25"/>
  <c r="H65" i="25" s="1"/>
  <c r="G64" i="25"/>
  <c r="H64" i="25" s="1"/>
  <c r="G63" i="25"/>
  <c r="H63" i="25" s="1"/>
  <c r="G62" i="25"/>
  <c r="H62" i="25" s="1"/>
  <c r="G61" i="25"/>
  <c r="H61" i="25" s="1"/>
  <c r="G60" i="25"/>
  <c r="H60" i="25" s="1"/>
  <c r="A8" i="25"/>
  <c r="B7" i="25"/>
  <c r="C7" i="25" s="1"/>
  <c r="D7" i="25" s="1"/>
  <c r="E7" i="25" s="1"/>
  <c r="F7" i="25" l="1"/>
  <c r="G7" i="25" s="1"/>
  <c r="G84" i="25"/>
  <c r="H84" i="25" s="1"/>
  <c r="I77" i="25"/>
  <c r="J77" i="25" s="1"/>
  <c r="AJ21" i="29"/>
  <c r="AH21" i="29" s="1"/>
  <c r="G21" i="29"/>
  <c r="N21" i="29"/>
  <c r="M21" i="29" s="1"/>
  <c r="AT44" i="29"/>
  <c r="AT21" i="29" s="1"/>
  <c r="AV21" i="29" s="1"/>
  <c r="H73" i="25"/>
  <c r="H79" i="25" s="1"/>
  <c r="I68" i="25"/>
  <c r="J68" i="25" s="1"/>
  <c r="I62" i="25"/>
  <c r="J62" i="25" s="1"/>
  <c r="I72" i="25"/>
  <c r="J72" i="25" s="1"/>
  <c r="I81" i="25"/>
  <c r="J81" i="25" s="1"/>
  <c r="I60" i="25"/>
  <c r="J60" i="25" s="1"/>
  <c r="I63" i="25"/>
  <c r="J63" i="25" s="1"/>
  <c r="I82" i="25"/>
  <c r="J82" i="25" s="1"/>
  <c r="I71" i="25"/>
  <c r="J71" i="25" s="1"/>
  <c r="I64" i="25"/>
  <c r="J64" i="25" s="1"/>
  <c r="I83" i="25"/>
  <c r="J83" i="25" s="1"/>
  <c r="I61" i="25"/>
  <c r="J61" i="25" s="1"/>
  <c r="I65" i="25"/>
  <c r="J65" i="25" s="1"/>
  <c r="I84" i="25"/>
  <c r="J84" i="25" s="1"/>
  <c r="I69" i="25"/>
  <c r="J69" i="25" s="1"/>
  <c r="I66" i="25"/>
  <c r="J66" i="25" s="1"/>
  <c r="H86" i="25"/>
  <c r="I75" i="25"/>
  <c r="J75" i="25" s="1"/>
  <c r="I80" i="25"/>
  <c r="J80" i="25" s="1"/>
  <c r="G85" i="25"/>
  <c r="H85" i="25" s="1"/>
  <c r="I76" i="25"/>
  <c r="J76" i="25" s="1"/>
  <c r="J78" i="25" l="1"/>
  <c r="H88" i="25"/>
  <c r="J86" i="25"/>
  <c r="I85" i="25"/>
  <c r="J85" i="25" s="1"/>
  <c r="J73" i="25"/>
  <c r="I78" i="25"/>
  <c r="I86" i="25"/>
  <c r="I73" i="25"/>
  <c r="I79" i="25" s="1"/>
  <c r="I88" i="25" s="1"/>
  <c r="J79" i="25" l="1"/>
  <c r="J88" i="25" s="1"/>
  <c r="G17" i="14"/>
  <c r="F17" i="14"/>
  <c r="H10" i="12"/>
  <c r="D105" i="16"/>
  <c r="D69" i="16"/>
  <c r="H17" i="15"/>
  <c r="K49" i="17"/>
  <c r="G30" i="15"/>
  <c r="F30" i="15"/>
  <c r="H31" i="15"/>
  <c r="H29" i="15"/>
  <c r="G27" i="15"/>
  <c r="E13" i="15"/>
  <c r="E14" i="15" s="1"/>
  <c r="E14" i="14" s="1"/>
  <c r="E13" i="14" s="1"/>
  <c r="G32" i="15"/>
  <c r="F18" i="14"/>
  <c r="F16" i="15"/>
  <c r="F16" i="14" s="1"/>
  <c r="G16" i="15"/>
  <c r="G16" i="14" s="1"/>
  <c r="D56" i="11"/>
  <c r="D64" i="11"/>
  <c r="D62" i="11"/>
  <c r="D58" i="11"/>
  <c r="D55" i="11"/>
  <c r="D36" i="11"/>
  <c r="A3" i="16"/>
  <c r="A16" i="17" s="1"/>
  <c r="G18" i="14" l="1"/>
  <c r="G28" i="15"/>
  <c r="E27" i="15"/>
  <c r="E28" i="15" s="1"/>
  <c r="G14" i="15"/>
  <c r="G14" i="14" s="1"/>
  <c r="H30" i="15"/>
  <c r="F32" i="15"/>
  <c r="H32" i="15" s="1"/>
  <c r="T15" i="30" l="1"/>
  <c r="T14" i="30" l="1"/>
  <c r="P14" i="30" s="1"/>
  <c r="P15" i="30"/>
  <c r="G719" i="42" l="1"/>
  <c r="L722" i="42"/>
  <c r="D45" i="11"/>
  <c r="D43" i="11"/>
  <c r="D42" i="11"/>
  <c r="D39" i="11"/>
  <c r="D20" i="11" s="1"/>
  <c r="L719" i="42" l="1"/>
  <c r="L725" i="42"/>
  <c r="D13" i="11"/>
  <c r="D9" i="11"/>
  <c r="D8" i="11"/>
  <c r="D7" i="11" l="1"/>
  <c r="B932" i="17"/>
  <c r="B908" i="17"/>
  <c r="B907" i="17"/>
  <c r="B936" i="17" s="1"/>
  <c r="B904" i="17"/>
  <c r="B933" i="17" s="1"/>
  <c r="B903" i="17"/>
  <c r="B902" i="17"/>
  <c r="Y400" i="17"/>
  <c r="W400" i="17"/>
  <c r="U400" i="17"/>
  <c r="S400" i="17"/>
  <c r="R400" i="17"/>
  <c r="P400" i="17"/>
  <c r="N400" i="17"/>
  <c r="L400" i="17"/>
  <c r="J400" i="17"/>
  <c r="H400" i="17"/>
  <c r="F400" i="17"/>
  <c r="D400" i="17"/>
  <c r="Y399" i="17"/>
  <c r="W399" i="17"/>
  <c r="U399" i="17"/>
  <c r="S399" i="17"/>
  <c r="R399" i="17"/>
  <c r="P399" i="17"/>
  <c r="N399" i="17"/>
  <c r="L399" i="17"/>
  <c r="J399" i="17"/>
  <c r="H399" i="17"/>
  <c r="F399" i="17"/>
  <c r="D399" i="17"/>
  <c r="Y398" i="17"/>
  <c r="W398" i="17"/>
  <c r="U398" i="17"/>
  <c r="S398" i="17"/>
  <c r="R398" i="17"/>
  <c r="P398" i="17"/>
  <c r="N398" i="17"/>
  <c r="L398" i="17"/>
  <c r="J398" i="17"/>
  <c r="H398" i="17"/>
  <c r="F398" i="17"/>
  <c r="D398" i="17"/>
  <c r="Y397" i="17"/>
  <c r="W397" i="17"/>
  <c r="U397" i="17"/>
  <c r="S397" i="17"/>
  <c r="R397" i="17"/>
  <c r="P397" i="17"/>
  <c r="N397" i="17"/>
  <c r="L397" i="17"/>
  <c r="J397" i="17"/>
  <c r="H397" i="17"/>
  <c r="F397" i="17"/>
  <c r="D397" i="17"/>
  <c r="X396" i="17"/>
  <c r="V396" i="17"/>
  <c r="T396" i="17"/>
  <c r="Y396" i="17" s="1"/>
  <c r="R396" i="17"/>
  <c r="Q396" i="17"/>
  <c r="O396" i="17"/>
  <c r="M396" i="17"/>
  <c r="K396" i="17"/>
  <c r="I396" i="17"/>
  <c r="G396" i="17"/>
  <c r="L396" i="17" s="1"/>
  <c r="E396" i="17"/>
  <c r="C396" i="17"/>
  <c r="B396" i="17"/>
  <c r="P396" i="17" s="1"/>
  <c r="Y395" i="17"/>
  <c r="W395" i="17"/>
  <c r="U395" i="17"/>
  <c r="S395" i="17"/>
  <c r="R395" i="17"/>
  <c r="P395" i="17"/>
  <c r="N395" i="17"/>
  <c r="L395" i="17"/>
  <c r="J395" i="17"/>
  <c r="H395" i="17"/>
  <c r="F395" i="17"/>
  <c r="D395" i="17"/>
  <c r="Y394" i="17"/>
  <c r="W394" i="17"/>
  <c r="U394" i="17"/>
  <c r="S394" i="17"/>
  <c r="R394" i="17"/>
  <c r="P394" i="17"/>
  <c r="N394" i="17"/>
  <c r="L394" i="17"/>
  <c r="J394" i="17"/>
  <c r="H394" i="17"/>
  <c r="F394" i="17"/>
  <c r="D394" i="17"/>
  <c r="Y393" i="17"/>
  <c r="W393" i="17"/>
  <c r="U393" i="17"/>
  <c r="S393" i="17"/>
  <c r="R393" i="17"/>
  <c r="P393" i="17"/>
  <c r="N393" i="17"/>
  <c r="L393" i="17"/>
  <c r="J393" i="17"/>
  <c r="H393" i="17"/>
  <c r="F393" i="17"/>
  <c r="D393" i="17"/>
  <c r="Y392" i="17"/>
  <c r="W392" i="17"/>
  <c r="U392" i="17"/>
  <c r="S392" i="17"/>
  <c r="R392" i="17"/>
  <c r="P392" i="17"/>
  <c r="N392" i="17"/>
  <c r="L392" i="17"/>
  <c r="J392" i="17"/>
  <c r="H392" i="17"/>
  <c r="F392" i="17"/>
  <c r="D392" i="17"/>
  <c r="X391" i="17"/>
  <c r="V391" i="17"/>
  <c r="T391" i="17"/>
  <c r="Y391" i="17" s="1"/>
  <c r="R391" i="17"/>
  <c r="Q391" i="17"/>
  <c r="O391" i="17"/>
  <c r="M391" i="17"/>
  <c r="L391" i="17"/>
  <c r="K391" i="17"/>
  <c r="I391" i="17"/>
  <c r="G391" i="17"/>
  <c r="E391" i="17"/>
  <c r="C391" i="17"/>
  <c r="B391" i="17"/>
  <c r="P391" i="17" s="1"/>
  <c r="G388" i="17"/>
  <c r="F388" i="17"/>
  <c r="E388" i="17"/>
  <c r="D388" i="17"/>
  <c r="G386" i="17"/>
  <c r="F386" i="17"/>
  <c r="E386" i="17"/>
  <c r="D386" i="17"/>
  <c r="G385" i="17"/>
  <c r="F385" i="17"/>
  <c r="E385" i="17"/>
  <c r="D385" i="17"/>
  <c r="L384" i="17"/>
  <c r="G384" i="17" s="1"/>
  <c r="K384" i="17"/>
  <c r="J384" i="17"/>
  <c r="I384" i="17"/>
  <c r="D384" i="17"/>
  <c r="G383" i="17"/>
  <c r="F383" i="17"/>
  <c r="E383" i="17"/>
  <c r="D383" i="17"/>
  <c r="G381" i="17"/>
  <c r="F381" i="17"/>
  <c r="E381" i="17"/>
  <c r="D381" i="17"/>
  <c r="K380" i="17"/>
  <c r="J380" i="17"/>
  <c r="I380" i="17"/>
  <c r="K373" i="17"/>
  <c r="J373" i="17"/>
  <c r="I373" i="17"/>
  <c r="G372" i="17"/>
  <c r="F372" i="17"/>
  <c r="E372" i="17"/>
  <c r="D372" i="17"/>
  <c r="G371" i="17"/>
  <c r="F371" i="17"/>
  <c r="E371" i="17"/>
  <c r="D371" i="17"/>
  <c r="L370" i="17"/>
  <c r="E370" i="17" s="1"/>
  <c r="K370" i="17"/>
  <c r="J370" i="17"/>
  <c r="I370" i="17"/>
  <c r="G370" i="17"/>
  <c r="F370" i="17"/>
  <c r="D370" i="17"/>
  <c r="G369" i="17"/>
  <c r="F369" i="17"/>
  <c r="E369" i="17"/>
  <c r="D369" i="17"/>
  <c r="J368" i="17"/>
  <c r="J366" i="17" s="1"/>
  <c r="G367" i="17"/>
  <c r="F367" i="17"/>
  <c r="E367" i="17"/>
  <c r="D367" i="17"/>
  <c r="K366" i="17"/>
  <c r="I366" i="17"/>
  <c r="J365" i="17"/>
  <c r="J364" i="17" s="1"/>
  <c r="K364" i="17"/>
  <c r="I364" i="17"/>
  <c r="Q322" i="17"/>
  <c r="P322" i="17"/>
  <c r="O322" i="17"/>
  <c r="Q321" i="17"/>
  <c r="P321" i="17"/>
  <c r="O321" i="17"/>
  <c r="Q316" i="17"/>
  <c r="P316" i="17"/>
  <c r="O316" i="17"/>
  <c r="M316" i="17" s="1"/>
  <c r="Q315" i="17"/>
  <c r="P315" i="17"/>
  <c r="O315" i="17"/>
  <c r="M315" i="17" s="1"/>
  <c r="Q314" i="17"/>
  <c r="P314" i="17"/>
  <c r="O314" i="17"/>
  <c r="M314" i="17" s="1"/>
  <c r="Q312" i="17"/>
  <c r="P312" i="17"/>
  <c r="O312" i="17"/>
  <c r="M312" i="17" s="1"/>
  <c r="Q306" i="17"/>
  <c r="P306" i="17"/>
  <c r="O306" i="17"/>
  <c r="M306" i="17" s="1"/>
  <c r="Q305" i="17"/>
  <c r="P305" i="17"/>
  <c r="O305" i="17"/>
  <c r="M305" i="17" s="1"/>
  <c r="Q304" i="17"/>
  <c r="P304" i="17"/>
  <c r="O304" i="17"/>
  <c r="M304" i="17" s="1"/>
  <c r="Q302" i="17"/>
  <c r="P302" i="17"/>
  <c r="O302" i="17"/>
  <c r="M302" i="17" s="1"/>
  <c r="Q301" i="17"/>
  <c r="P301" i="17"/>
  <c r="O301" i="17"/>
  <c r="M301" i="17" s="1"/>
  <c r="M300" i="17"/>
  <c r="Q289" i="17"/>
  <c r="P289" i="17"/>
  <c r="M289" i="17" s="1"/>
  <c r="O289" i="17"/>
  <c r="Q288" i="17"/>
  <c r="P288" i="17"/>
  <c r="O288" i="17"/>
  <c r="M288" i="17" s="1"/>
  <c r="Q287" i="17"/>
  <c r="P287" i="17"/>
  <c r="M287" i="17" s="1"/>
  <c r="O287" i="17"/>
  <c r="Q286" i="17"/>
  <c r="P286" i="17"/>
  <c r="O286" i="17"/>
  <c r="M286" i="17" s="1"/>
  <c r="Q285" i="17"/>
  <c r="P285" i="17"/>
  <c r="M285" i="17" s="1"/>
  <c r="O285" i="17"/>
  <c r="Q284" i="17"/>
  <c r="P284" i="17"/>
  <c r="O284" i="17"/>
  <c r="M284" i="17" s="1"/>
  <c r="Q283" i="17"/>
  <c r="P283" i="17"/>
  <c r="M283" i="17" s="1"/>
  <c r="O283" i="17"/>
  <c r="Q282" i="17"/>
  <c r="P282" i="17"/>
  <c r="O282" i="17"/>
  <c r="M282" i="17" s="1"/>
  <c r="Q280" i="17"/>
  <c r="P280" i="17"/>
  <c r="M280" i="17" s="1"/>
  <c r="O280" i="17"/>
  <c r="Q279" i="17"/>
  <c r="P279" i="17"/>
  <c r="O279" i="17"/>
  <c r="M279" i="17" s="1"/>
  <c r="Q277" i="17"/>
  <c r="P277" i="17"/>
  <c r="O277" i="17"/>
  <c r="N277" i="17"/>
  <c r="M277" i="17" s="1"/>
  <c r="Q276" i="17"/>
  <c r="P276" i="17"/>
  <c r="O276" i="17"/>
  <c r="N276" i="17"/>
  <c r="M276" i="17"/>
  <c r="Q275" i="17"/>
  <c r="P275" i="17"/>
  <c r="O275" i="17"/>
  <c r="N275" i="17"/>
  <c r="M275" i="17" s="1"/>
  <c r="H233" i="17"/>
  <c r="C233" i="17"/>
  <c r="H232" i="17"/>
  <c r="C232" i="17"/>
  <c r="H231" i="17"/>
  <c r="C231" i="17"/>
  <c r="H230" i="17"/>
  <c r="C230" i="17"/>
  <c r="K214" i="17"/>
  <c r="H214" i="17" s="1"/>
  <c r="F214" i="17"/>
  <c r="C214" i="17"/>
  <c r="Q214" i="17" s="1"/>
  <c r="K213" i="17"/>
  <c r="H213" i="17" s="1"/>
  <c r="F213" i="17"/>
  <c r="C213" i="17"/>
  <c r="Q213" i="17" s="1"/>
  <c r="P195" i="17"/>
  <c r="K195" i="17"/>
  <c r="H195" i="17" s="1"/>
  <c r="C195" i="17"/>
  <c r="Q195" i="17" s="1"/>
  <c r="K194" i="17"/>
  <c r="H194" i="17" s="1"/>
  <c r="F194" i="17"/>
  <c r="C194" i="17" s="1"/>
  <c r="K193" i="17"/>
  <c r="K234" i="17" s="1"/>
  <c r="F193" i="17"/>
  <c r="F234" i="17" s="1"/>
  <c r="H192" i="17"/>
  <c r="H191" i="17"/>
  <c r="C191" i="17"/>
  <c r="N190" i="17"/>
  <c r="C190" i="17"/>
  <c r="Q190" i="17" s="1"/>
  <c r="N189" i="17"/>
  <c r="C189" i="17"/>
  <c r="Q189" i="17" s="1"/>
  <c r="F188" i="17"/>
  <c r="C188" i="17" s="1"/>
  <c r="H151" i="17"/>
  <c r="C151" i="17"/>
  <c r="H150" i="17"/>
  <c r="C150" i="17"/>
  <c r="H149" i="17"/>
  <c r="C149" i="17"/>
  <c r="H148" i="17"/>
  <c r="C148" i="17"/>
  <c r="H147" i="17"/>
  <c r="C147" i="17"/>
  <c r="L146" i="17"/>
  <c r="K146" i="17"/>
  <c r="H146" i="17" s="1"/>
  <c r="G146" i="17"/>
  <c r="F146" i="17"/>
  <c r="C146" i="17" s="1"/>
  <c r="H145" i="17"/>
  <c r="C145" i="17"/>
  <c r="L144" i="17"/>
  <c r="K144" i="17"/>
  <c r="H144" i="17" s="1"/>
  <c r="G144" i="17"/>
  <c r="F144" i="17"/>
  <c r="F132" i="17" s="1"/>
  <c r="H143" i="17"/>
  <c r="C143" i="17"/>
  <c r="H142" i="17"/>
  <c r="G142" i="17"/>
  <c r="C142" i="17" s="1"/>
  <c r="L141" i="17"/>
  <c r="H141" i="17"/>
  <c r="H140" i="17"/>
  <c r="C140" i="17"/>
  <c r="L139" i="17"/>
  <c r="H139" i="17" s="1"/>
  <c r="H138" i="17"/>
  <c r="C138" i="17"/>
  <c r="H137" i="17"/>
  <c r="C137" i="17"/>
  <c r="L136" i="17"/>
  <c r="H136" i="17" s="1"/>
  <c r="G136" i="17"/>
  <c r="C136" i="17"/>
  <c r="H135" i="17"/>
  <c r="C135" i="17"/>
  <c r="G134" i="17"/>
  <c r="C134" i="17" s="1"/>
  <c r="K132" i="17"/>
  <c r="J115" i="17"/>
  <c r="E115" i="17"/>
  <c r="H113" i="17"/>
  <c r="C113" i="17"/>
  <c r="Q100" i="17"/>
  <c r="P100" i="17"/>
  <c r="H100" i="17"/>
  <c r="C100" i="17"/>
  <c r="O100" i="17" s="1"/>
  <c r="M100" i="17" s="1"/>
  <c r="K99" i="17"/>
  <c r="H99" i="17"/>
  <c r="F99" i="17"/>
  <c r="C99" i="17" s="1"/>
  <c r="H92" i="17"/>
  <c r="C92" i="17"/>
  <c r="H91" i="17"/>
  <c r="C91" i="17"/>
  <c r="H90" i="17"/>
  <c r="C90" i="17"/>
  <c r="H89" i="17"/>
  <c r="C89" i="17"/>
  <c r="K88" i="17"/>
  <c r="H88" i="17" s="1"/>
  <c r="L88" i="17"/>
  <c r="C88" i="17"/>
  <c r="L86" i="17"/>
  <c r="C86" i="17"/>
  <c r="P86" i="17" s="1"/>
  <c r="L84" i="17"/>
  <c r="K84" i="17"/>
  <c r="H84" i="17" s="1"/>
  <c r="L82" i="17"/>
  <c r="L79" i="17"/>
  <c r="L78" i="17"/>
  <c r="K78" i="17"/>
  <c r="H78" i="17" s="1"/>
  <c r="C78" i="17"/>
  <c r="P78" i="17" s="1"/>
  <c r="L77" i="17"/>
  <c r="K77" i="17"/>
  <c r="H77" i="17" s="1"/>
  <c r="L74" i="17"/>
  <c r="K74" i="17"/>
  <c r="H74" i="17" s="1"/>
  <c r="K73" i="17"/>
  <c r="H73" i="17" s="1"/>
  <c r="L70" i="17"/>
  <c r="K70" i="17"/>
  <c r="H70" i="17" s="1"/>
  <c r="C70" i="17"/>
  <c r="P70" i="17" s="1"/>
  <c r="L69" i="17"/>
  <c r="C69" i="17"/>
  <c r="K69" i="17"/>
  <c r="H69" i="17" s="1"/>
  <c r="K68" i="17"/>
  <c r="H68" i="17" s="1"/>
  <c r="K67" i="17"/>
  <c r="C68" i="17"/>
  <c r="O68" i="17" s="1"/>
  <c r="L65" i="17"/>
  <c r="K65" i="17"/>
  <c r="H65" i="17" s="1"/>
  <c r="K64" i="17"/>
  <c r="H64" i="17" s="1"/>
  <c r="K60" i="17"/>
  <c r="H60" i="17" s="1"/>
  <c r="L59" i="17"/>
  <c r="K59" i="17"/>
  <c r="H59" i="17" s="1"/>
  <c r="L58" i="17"/>
  <c r="C58" i="17"/>
  <c r="L56" i="17"/>
  <c r="K56" i="17"/>
  <c r="H56" i="17" s="1"/>
  <c r="C56" i="17"/>
  <c r="Q56" i="17" s="1"/>
  <c r="L55" i="17"/>
  <c r="K55" i="17"/>
  <c r="H55" i="17" s="1"/>
  <c r="K54" i="17"/>
  <c r="H54" i="17" s="1"/>
  <c r="L54" i="17"/>
  <c r="L51" i="17"/>
  <c r="K51" i="17"/>
  <c r="H51" i="17" s="1"/>
  <c r="L50" i="17"/>
  <c r="K50" i="17"/>
  <c r="H50" i="17" s="1"/>
  <c r="C50" i="17"/>
  <c r="C44" i="17"/>
  <c r="C43" i="17"/>
  <c r="G41" i="17"/>
  <c r="E39" i="17"/>
  <c r="G35" i="17"/>
  <c r="F36" i="17"/>
  <c r="F34" i="17" s="1"/>
  <c r="C37" i="17"/>
  <c r="O33" i="17"/>
  <c r="H33" i="17"/>
  <c r="C33" i="17"/>
  <c r="Q33" i="17" s="1"/>
  <c r="Q32" i="17"/>
  <c r="P32" i="17"/>
  <c r="H32" i="17"/>
  <c r="C32" i="17"/>
  <c r="O32" i="17" s="1"/>
  <c r="M32" i="17" s="1"/>
  <c r="P31" i="17"/>
  <c r="O31" i="17"/>
  <c r="H31" i="17"/>
  <c r="C31" i="17"/>
  <c r="Q31" i="17" s="1"/>
  <c r="L30" i="17"/>
  <c r="K30" i="17"/>
  <c r="H30" i="17" s="1"/>
  <c r="J30" i="17"/>
  <c r="G30" i="17"/>
  <c r="F30" i="17"/>
  <c r="E30" i="17"/>
  <c r="IX27" i="17"/>
  <c r="E25" i="17"/>
  <c r="H26" i="17"/>
  <c r="C26" i="17"/>
  <c r="G25" i="17"/>
  <c r="H23" i="17"/>
  <c r="C23" i="17"/>
  <c r="P23" i="17" s="1"/>
  <c r="H22" i="17"/>
  <c r="IZ21" i="17"/>
  <c r="L21" i="17" s="1"/>
  <c r="L20" i="17" s="1"/>
  <c r="IY21" i="17"/>
  <c r="J21" i="17"/>
  <c r="K21" i="17"/>
  <c r="K20" i="17" s="1"/>
  <c r="E20" i="17"/>
  <c r="G20" i="17"/>
  <c r="F20" i="17"/>
  <c r="H19" i="17"/>
  <c r="C19" i="17"/>
  <c r="H18" i="17"/>
  <c r="C18" i="17"/>
  <c r="O18" i="17" s="1"/>
  <c r="H18" i="15"/>
  <c r="H63" i="14"/>
  <c r="H42" i="14"/>
  <c r="H38" i="14"/>
  <c r="H37" i="14" s="1"/>
  <c r="H26" i="14"/>
  <c r="G66" i="14"/>
  <c r="H17" i="14"/>
  <c r="G64" i="14"/>
  <c r="H15" i="14"/>
  <c r="P66" i="11"/>
  <c r="O66" i="11"/>
  <c r="N66" i="11"/>
  <c r="M66" i="11"/>
  <c r="M53" i="11" s="1"/>
  <c r="M15" i="11" s="1"/>
  <c r="L66" i="11"/>
  <c r="K66" i="11"/>
  <c r="J66" i="11"/>
  <c r="J28" i="11" s="1"/>
  <c r="I66" i="11"/>
  <c r="H66" i="11"/>
  <c r="G66" i="11"/>
  <c r="F66" i="11"/>
  <c r="E66" i="11"/>
  <c r="E53" i="11" s="1"/>
  <c r="E15" i="11" s="1"/>
  <c r="P60" i="11"/>
  <c r="O60" i="11"/>
  <c r="O22" i="11" s="1"/>
  <c r="N60" i="11"/>
  <c r="M60" i="11"/>
  <c r="L60" i="11"/>
  <c r="K60" i="11"/>
  <c r="J60" i="11"/>
  <c r="J53" i="11" s="1"/>
  <c r="I60" i="11"/>
  <c r="H60" i="11"/>
  <c r="G60" i="11"/>
  <c r="G22" i="11" s="1"/>
  <c r="F60" i="11"/>
  <c r="E60" i="11"/>
  <c r="P54" i="11"/>
  <c r="O54" i="11"/>
  <c r="N54" i="11"/>
  <c r="M54" i="11"/>
  <c r="L54" i="11"/>
  <c r="L53" i="11" s="1"/>
  <c r="L15" i="11" s="1"/>
  <c r="K54" i="11"/>
  <c r="J54" i="11"/>
  <c r="I54" i="11"/>
  <c r="I53" i="11" s="1"/>
  <c r="I15" i="11" s="1"/>
  <c r="H54" i="11"/>
  <c r="G54" i="11"/>
  <c r="F54" i="11"/>
  <c r="E54" i="11"/>
  <c r="P53" i="11"/>
  <c r="N53" i="11"/>
  <c r="K53" i="11"/>
  <c r="H53" i="11"/>
  <c r="F53" i="11"/>
  <c r="P47" i="11"/>
  <c r="O47" i="11"/>
  <c r="N47" i="11"/>
  <c r="N28" i="11" s="1"/>
  <c r="M47" i="11"/>
  <c r="L47" i="11"/>
  <c r="K47" i="11"/>
  <c r="K28" i="11" s="1"/>
  <c r="J47" i="11"/>
  <c r="I47" i="11"/>
  <c r="H47" i="11"/>
  <c r="G47" i="11"/>
  <c r="F47" i="11"/>
  <c r="F28" i="11" s="1"/>
  <c r="E47" i="11"/>
  <c r="D41" i="11"/>
  <c r="P41" i="11"/>
  <c r="P34" i="11" s="1"/>
  <c r="P15" i="11" s="1"/>
  <c r="O41" i="11"/>
  <c r="N41" i="11"/>
  <c r="M41" i="11"/>
  <c r="L41" i="11"/>
  <c r="K41" i="11"/>
  <c r="K34" i="11" s="1"/>
  <c r="K15" i="11" s="1"/>
  <c r="J41" i="11"/>
  <c r="I41" i="11"/>
  <c r="H41" i="11"/>
  <c r="H34" i="11" s="1"/>
  <c r="H15" i="11" s="1"/>
  <c r="G41" i="11"/>
  <c r="F41" i="11"/>
  <c r="E41" i="11"/>
  <c r="P35" i="11"/>
  <c r="O35" i="11"/>
  <c r="N35" i="11"/>
  <c r="M35" i="11"/>
  <c r="M34" i="11" s="1"/>
  <c r="L35" i="11"/>
  <c r="K35" i="11"/>
  <c r="J35" i="11"/>
  <c r="J34" i="11" s="1"/>
  <c r="I35" i="11"/>
  <c r="H35" i="11"/>
  <c r="G35" i="11"/>
  <c r="F35" i="11"/>
  <c r="E35" i="11"/>
  <c r="E34" i="11" s="1"/>
  <c r="O34" i="11"/>
  <c r="L34" i="11"/>
  <c r="I34" i="11"/>
  <c r="G34" i="11"/>
  <c r="P33" i="11"/>
  <c r="O33" i="11"/>
  <c r="N33" i="11"/>
  <c r="M33" i="11"/>
  <c r="L33" i="11"/>
  <c r="K33" i="11"/>
  <c r="J33" i="11"/>
  <c r="I33" i="11"/>
  <c r="H33" i="11"/>
  <c r="G33" i="11"/>
  <c r="F33" i="11"/>
  <c r="E33" i="11"/>
  <c r="P32" i="11"/>
  <c r="O32" i="11"/>
  <c r="N32" i="11"/>
  <c r="M32" i="11"/>
  <c r="L32" i="11"/>
  <c r="K32" i="11"/>
  <c r="J32" i="11"/>
  <c r="I32" i="11"/>
  <c r="H32" i="11"/>
  <c r="G32" i="11"/>
  <c r="F32" i="11"/>
  <c r="E32" i="11"/>
  <c r="P31" i="11"/>
  <c r="O31" i="11"/>
  <c r="N31" i="11"/>
  <c r="M31" i="11"/>
  <c r="L31" i="11"/>
  <c r="K31" i="11"/>
  <c r="J31" i="11"/>
  <c r="I31" i="11"/>
  <c r="H31" i="11"/>
  <c r="G31" i="11"/>
  <c r="F31" i="11"/>
  <c r="E31" i="11"/>
  <c r="P30" i="11"/>
  <c r="O30" i="11"/>
  <c r="N30" i="11"/>
  <c r="M30" i="11"/>
  <c r="L30" i="11"/>
  <c r="K30" i="11"/>
  <c r="J30" i="11"/>
  <c r="I30" i="11"/>
  <c r="H30" i="11"/>
  <c r="G30" i="11"/>
  <c r="F30" i="11"/>
  <c r="E30" i="11"/>
  <c r="P29" i="11"/>
  <c r="O29" i="11"/>
  <c r="N29" i="11"/>
  <c r="M29" i="11"/>
  <c r="L29" i="11"/>
  <c r="K29" i="11"/>
  <c r="J29" i="11"/>
  <c r="I29" i="11"/>
  <c r="H29" i="11"/>
  <c r="G29" i="11"/>
  <c r="F29" i="11"/>
  <c r="E29" i="11"/>
  <c r="P28" i="11"/>
  <c r="O28" i="11"/>
  <c r="M28" i="11"/>
  <c r="L28" i="11"/>
  <c r="I28" i="11"/>
  <c r="H28" i="11"/>
  <c r="G28" i="11"/>
  <c r="E28" i="11"/>
  <c r="P27" i="11"/>
  <c r="O27" i="11"/>
  <c r="N27" i="11"/>
  <c r="M27" i="11"/>
  <c r="L27" i="11"/>
  <c r="K27" i="11"/>
  <c r="J27" i="11"/>
  <c r="I27" i="11"/>
  <c r="H27" i="11"/>
  <c r="G27" i="11"/>
  <c r="F27" i="11"/>
  <c r="E27" i="11"/>
  <c r="P26" i="11"/>
  <c r="O26" i="11"/>
  <c r="N26" i="11"/>
  <c r="M26" i="11"/>
  <c r="L26" i="11"/>
  <c r="K26" i="11"/>
  <c r="J26" i="11"/>
  <c r="I26" i="11"/>
  <c r="H26" i="11"/>
  <c r="G26" i="11"/>
  <c r="F26" i="11"/>
  <c r="E26" i="11"/>
  <c r="P25" i="11"/>
  <c r="O25" i="11"/>
  <c r="N25" i="11"/>
  <c r="M25" i="11"/>
  <c r="L25" i="11"/>
  <c r="K25" i="11"/>
  <c r="J25" i="11"/>
  <c r="I25" i="11"/>
  <c r="H25" i="11"/>
  <c r="G25" i="11"/>
  <c r="F25" i="11"/>
  <c r="E25" i="11"/>
  <c r="P24" i="11"/>
  <c r="O24" i="11"/>
  <c r="N24" i="11"/>
  <c r="M24" i="11"/>
  <c r="L24" i="11"/>
  <c r="K24" i="11"/>
  <c r="J24" i="11"/>
  <c r="I24" i="11"/>
  <c r="H24" i="11"/>
  <c r="G24" i="11"/>
  <c r="F24" i="11"/>
  <c r="E24" i="11"/>
  <c r="P23" i="11"/>
  <c r="O23" i="11"/>
  <c r="N23" i="11"/>
  <c r="M23" i="11"/>
  <c r="L23" i="11"/>
  <c r="K23" i="11"/>
  <c r="J23" i="11"/>
  <c r="I23" i="11"/>
  <c r="H23" i="11"/>
  <c r="G23" i="11"/>
  <c r="F23" i="11"/>
  <c r="E23" i="11"/>
  <c r="N22" i="11"/>
  <c r="M22" i="11"/>
  <c r="L22" i="11"/>
  <c r="K22" i="11"/>
  <c r="J22" i="11"/>
  <c r="I22" i="11"/>
  <c r="F22" i="11"/>
  <c r="E22" i="11"/>
  <c r="P21" i="11"/>
  <c r="O21" i="11"/>
  <c r="N21" i="11"/>
  <c r="M21" i="11"/>
  <c r="L21" i="11"/>
  <c r="K21" i="11"/>
  <c r="J21" i="11"/>
  <c r="I21" i="11"/>
  <c r="H21" i="11"/>
  <c r="G21" i="11"/>
  <c r="F21" i="11"/>
  <c r="E21" i="11"/>
  <c r="P20" i="11"/>
  <c r="O20" i="11"/>
  <c r="N20" i="11"/>
  <c r="M20" i="11"/>
  <c r="L20" i="11"/>
  <c r="K20" i="11"/>
  <c r="J20" i="11"/>
  <c r="I20" i="11"/>
  <c r="H20" i="11"/>
  <c r="G20" i="11"/>
  <c r="F20" i="11"/>
  <c r="E20" i="11"/>
  <c r="P19" i="11"/>
  <c r="O19" i="11"/>
  <c r="N19" i="11"/>
  <c r="M19" i="11"/>
  <c r="L19" i="11"/>
  <c r="K19" i="11"/>
  <c r="J19" i="11"/>
  <c r="I19" i="11"/>
  <c r="H19" i="11"/>
  <c r="G19" i="11"/>
  <c r="F19" i="11"/>
  <c r="E19" i="11"/>
  <c r="P18" i="11"/>
  <c r="O18" i="11"/>
  <c r="N18" i="11"/>
  <c r="M18" i="11"/>
  <c r="L18" i="11"/>
  <c r="K18" i="11"/>
  <c r="J18" i="11"/>
  <c r="I18" i="11"/>
  <c r="H18" i="11"/>
  <c r="G18" i="11"/>
  <c r="F18" i="11"/>
  <c r="E18" i="11"/>
  <c r="P17" i="11"/>
  <c r="O17" i="11"/>
  <c r="N17" i="11"/>
  <c r="M17" i="11"/>
  <c r="L17" i="11"/>
  <c r="K17" i="11"/>
  <c r="J17" i="11"/>
  <c r="I17" i="11"/>
  <c r="H17" i="11"/>
  <c r="G17" i="11"/>
  <c r="F17" i="11"/>
  <c r="E17" i="11"/>
  <c r="P16" i="11"/>
  <c r="O16" i="11"/>
  <c r="N16" i="11"/>
  <c r="M16" i="11"/>
  <c r="L16" i="11"/>
  <c r="K16" i="11"/>
  <c r="H16" i="11"/>
  <c r="G16" i="11"/>
  <c r="F16" i="11"/>
  <c r="E16" i="11"/>
  <c r="P13" i="11"/>
  <c r="P12" i="11"/>
  <c r="O11" i="11"/>
  <c r="N11" i="11"/>
  <c r="M11" i="11"/>
  <c r="L11" i="11"/>
  <c r="K11" i="11"/>
  <c r="J11" i="11"/>
  <c r="I11" i="11"/>
  <c r="H11" i="11"/>
  <c r="G11" i="11"/>
  <c r="F11" i="11"/>
  <c r="E11" i="11"/>
  <c r="P9" i="11"/>
  <c r="P8" i="11"/>
  <c r="O7" i="11"/>
  <c r="N7" i="11"/>
  <c r="M7" i="11"/>
  <c r="L7" i="11"/>
  <c r="K7" i="11"/>
  <c r="J7" i="11"/>
  <c r="I7" i="11"/>
  <c r="H7" i="11"/>
  <c r="G7" i="11"/>
  <c r="F7" i="11"/>
  <c r="E7" i="11"/>
  <c r="F294" i="10"/>
  <c r="E294" i="10"/>
  <c r="IX37" i="17" l="1"/>
  <c r="J27" i="17"/>
  <c r="J25" i="17" s="1"/>
  <c r="IY27" i="17"/>
  <c r="IZ27" i="17" s="1"/>
  <c r="O23" i="17"/>
  <c r="M23" i="17" s="1"/>
  <c r="Q23" i="17"/>
  <c r="P68" i="17"/>
  <c r="C20" i="17"/>
  <c r="L376" i="17" s="1"/>
  <c r="N18" i="17"/>
  <c r="P11" i="11"/>
  <c r="E24" i="17"/>
  <c r="E93" i="17" s="1"/>
  <c r="E101" i="17" s="1"/>
  <c r="C72" i="17"/>
  <c r="P72" i="17" s="1"/>
  <c r="C74" i="17"/>
  <c r="P74" i="17" s="1"/>
  <c r="C77" i="17"/>
  <c r="O77" i="17" s="1"/>
  <c r="K82" i="17"/>
  <c r="H82" i="17" s="1"/>
  <c r="D54" i="11"/>
  <c r="D17" i="17"/>
  <c r="C17" i="17" s="1"/>
  <c r="O17" i="17" s="1"/>
  <c r="G36" i="17"/>
  <c r="G34" i="17" s="1"/>
  <c r="C34" i="17" s="1"/>
  <c r="G62" i="14"/>
  <c r="G61" i="14" s="1"/>
  <c r="H21" i="17"/>
  <c r="I17" i="17"/>
  <c r="H17" i="17" s="1"/>
  <c r="L378" i="17" s="1"/>
  <c r="C35" i="17"/>
  <c r="C54" i="17"/>
  <c r="O54" i="17" s="1"/>
  <c r="K72" i="17"/>
  <c r="H72" i="17" s="1"/>
  <c r="K86" i="17"/>
  <c r="H86" i="17" s="1"/>
  <c r="P7" i="11"/>
  <c r="H16" i="15"/>
  <c r="C65" i="17"/>
  <c r="O65" i="17" s="1"/>
  <c r="C84" i="17"/>
  <c r="O84" i="17" s="1"/>
  <c r="C82" i="17"/>
  <c r="P82" i="17" s="1"/>
  <c r="K57" i="17"/>
  <c r="Q22" i="17"/>
  <c r="P22" i="17"/>
  <c r="O22" i="17"/>
  <c r="IX38" i="17"/>
  <c r="IY37" i="17"/>
  <c r="O37" i="17"/>
  <c r="Q37" i="17"/>
  <c r="C42" i="17"/>
  <c r="F41" i="17"/>
  <c r="C41" i="17" s="1"/>
  <c r="L71" i="17"/>
  <c r="O50" i="17"/>
  <c r="Q50" i="17"/>
  <c r="P50" i="17"/>
  <c r="P21" i="17"/>
  <c r="Q26" i="17"/>
  <c r="P26" i="17"/>
  <c r="O26" i="17"/>
  <c r="M26" i="17" s="1"/>
  <c r="M31" i="17"/>
  <c r="G376" i="17"/>
  <c r="F376" i="17"/>
  <c r="E376" i="17"/>
  <c r="D376" i="17"/>
  <c r="L85" i="17"/>
  <c r="Q21" i="17"/>
  <c r="C30" i="17"/>
  <c r="P37" i="17"/>
  <c r="L49" i="17"/>
  <c r="O58" i="17"/>
  <c r="Q58" i="17"/>
  <c r="O69" i="17"/>
  <c r="P69" i="17"/>
  <c r="K27" i="17"/>
  <c r="K25" i="17" s="1"/>
  <c r="F25" i="17"/>
  <c r="C25" i="17" s="1"/>
  <c r="L53" i="17"/>
  <c r="L27" i="17"/>
  <c r="L25" i="17" s="1"/>
  <c r="G80" i="17"/>
  <c r="L81" i="17"/>
  <c r="G52" i="17"/>
  <c r="C79" i="17"/>
  <c r="P79" i="17" s="1"/>
  <c r="O99" i="17"/>
  <c r="Q99" i="17"/>
  <c r="P18" i="17"/>
  <c r="C40" i="17"/>
  <c r="Q40" i="17" s="1"/>
  <c r="H49" i="17"/>
  <c r="C51" i="17"/>
  <c r="O51" i="17" s="1"/>
  <c r="K53" i="17"/>
  <c r="C55" i="17"/>
  <c r="O55" i="17" s="1"/>
  <c r="K58" i="17"/>
  <c r="H58" i="17" s="1"/>
  <c r="L60" i="17"/>
  <c r="F66" i="17"/>
  <c r="L72" i="17"/>
  <c r="K79" i="17"/>
  <c r="H79" i="17" s="1"/>
  <c r="C81" i="17"/>
  <c r="O81" i="17" s="1"/>
  <c r="J20" i="17"/>
  <c r="E263" i="17"/>
  <c r="O21" i="17"/>
  <c r="O56" i="17"/>
  <c r="C63" i="17"/>
  <c r="P63" i="17" s="1"/>
  <c r="L64" i="17"/>
  <c r="C67" i="17"/>
  <c r="O67" i="17" s="1"/>
  <c r="Q70" i="17"/>
  <c r="O70" i="17"/>
  <c r="C71" i="17"/>
  <c r="O71" i="17" s="1"/>
  <c r="L73" i="17"/>
  <c r="Q188" i="17"/>
  <c r="O188" i="17"/>
  <c r="N188" i="17"/>
  <c r="F192" i="17"/>
  <c r="C234" i="17"/>
  <c r="P234" i="17"/>
  <c r="P56" i="17"/>
  <c r="L63" i="17"/>
  <c r="L76" i="17"/>
  <c r="K235" i="17"/>
  <c r="H234" i="17"/>
  <c r="F39" i="17"/>
  <c r="P33" i="17"/>
  <c r="M33" i="17" s="1"/>
  <c r="C38" i="17"/>
  <c r="Q38" i="17" s="1"/>
  <c r="G39" i="17"/>
  <c r="F52" i="17"/>
  <c r="P58" i="17"/>
  <c r="K71" i="17"/>
  <c r="Q18" i="17"/>
  <c r="F263" i="17"/>
  <c r="C27" i="17"/>
  <c r="P27" i="17" s="1"/>
  <c r="C49" i="17"/>
  <c r="O49" i="17" s="1"/>
  <c r="C53" i="17"/>
  <c r="O53" i="17" s="1"/>
  <c r="C57" i="17"/>
  <c r="P57" i="17" s="1"/>
  <c r="C60" i="17"/>
  <c r="Q60" i="17" s="1"/>
  <c r="K63" i="17"/>
  <c r="H63" i="17" s="1"/>
  <c r="C73" i="17"/>
  <c r="C59" i="17"/>
  <c r="O59" i="17" s="1"/>
  <c r="Q69" i="17"/>
  <c r="L83" i="17"/>
  <c r="L87" i="17"/>
  <c r="M190" i="17"/>
  <c r="Q78" i="17"/>
  <c r="O78" i="17"/>
  <c r="K81" i="17"/>
  <c r="F80" i="17"/>
  <c r="F75" i="17" s="1"/>
  <c r="Q86" i="17"/>
  <c r="O86" i="17"/>
  <c r="C64" i="17"/>
  <c r="L68" i="17"/>
  <c r="Q68" i="17"/>
  <c r="M68" i="17" s="1"/>
  <c r="K85" i="17"/>
  <c r="C85" i="17"/>
  <c r="O85" i="17" s="1"/>
  <c r="P88" i="17"/>
  <c r="O88" i="17"/>
  <c r="Q88" i="17"/>
  <c r="P99" i="17"/>
  <c r="L134" i="17"/>
  <c r="C193" i="17"/>
  <c r="O195" i="17"/>
  <c r="M195" i="17" s="1"/>
  <c r="O213" i="17"/>
  <c r="M213" i="17" s="1"/>
  <c r="O214" i="17"/>
  <c r="E384" i="17"/>
  <c r="J391" i="17"/>
  <c r="J396" i="17"/>
  <c r="K83" i="17"/>
  <c r="H83" i="17" s="1"/>
  <c r="K87" i="17"/>
  <c r="H87" i="17" s="1"/>
  <c r="P213" i="17"/>
  <c r="P214" i="17"/>
  <c r="F384" i="17"/>
  <c r="S391" i="17"/>
  <c r="S396" i="17"/>
  <c r="G141" i="17"/>
  <c r="C144" i="17"/>
  <c r="H193" i="17"/>
  <c r="D391" i="17"/>
  <c r="D396" i="17"/>
  <c r="U391" i="17"/>
  <c r="U396" i="17"/>
  <c r="O189" i="17"/>
  <c r="M189" i="17" s="1"/>
  <c r="O190" i="17"/>
  <c r="F391" i="17"/>
  <c r="N391" i="17"/>
  <c r="F396" i="17"/>
  <c r="N396" i="17"/>
  <c r="C83" i="17"/>
  <c r="O83" i="17" s="1"/>
  <c r="C87" i="17"/>
  <c r="O87" i="17" s="1"/>
  <c r="P188" i="17"/>
  <c r="P189" i="17"/>
  <c r="P190" i="17"/>
  <c r="W391" i="17"/>
  <c r="W396" i="17"/>
  <c r="H391" i="17"/>
  <c r="H396" i="17"/>
  <c r="G13" i="14"/>
  <c r="F66" i="14"/>
  <c r="H66" i="14" s="1"/>
  <c r="H18" i="14"/>
  <c r="F64" i="14"/>
  <c r="H64" i="14" s="1"/>
  <c r="H30" i="14"/>
  <c r="H25" i="14" s="1"/>
  <c r="H16" i="14"/>
  <c r="F37" i="14"/>
  <c r="E62" i="14"/>
  <c r="F65" i="14"/>
  <c r="H65" i="14" s="1"/>
  <c r="F25" i="14"/>
  <c r="J15" i="11"/>
  <c r="F15" i="11"/>
  <c r="H22" i="11"/>
  <c r="P22" i="11"/>
  <c r="F34" i="11"/>
  <c r="N34" i="11"/>
  <c r="N15" i="11" s="1"/>
  <c r="G53" i="11"/>
  <c r="G15" i="11" s="1"/>
  <c r="O53" i="11"/>
  <c r="O15" i="11" s="1"/>
  <c r="I16" i="11"/>
  <c r="D17" i="11"/>
  <c r="J16" i="11"/>
  <c r="M70" i="17" l="1"/>
  <c r="N17" i="17"/>
  <c r="P17" i="17"/>
  <c r="L363" i="17"/>
  <c r="P20" i="17"/>
  <c r="O20" i="17"/>
  <c r="Q20" i="17"/>
  <c r="M21" i="17"/>
  <c r="C39" i="17"/>
  <c r="O72" i="17"/>
  <c r="Q72" i="17"/>
  <c r="M50" i="17"/>
  <c r="Q65" i="17"/>
  <c r="O74" i="17"/>
  <c r="Q74" i="17"/>
  <c r="Q83" i="17"/>
  <c r="Q84" i="17"/>
  <c r="P77" i="17"/>
  <c r="Q82" i="17"/>
  <c r="O82" i="17"/>
  <c r="Q77" i="17"/>
  <c r="M77" i="17" s="1"/>
  <c r="Q54" i="17"/>
  <c r="P54" i="17"/>
  <c r="M54" i="17" s="1"/>
  <c r="P51" i="17"/>
  <c r="H71" i="17"/>
  <c r="P49" i="17"/>
  <c r="E95" i="17"/>
  <c r="E94" i="17" s="1"/>
  <c r="M18" i="17"/>
  <c r="O35" i="17"/>
  <c r="Q35" i="17"/>
  <c r="P84" i="17"/>
  <c r="Q55" i="17"/>
  <c r="O40" i="17"/>
  <c r="M65" i="17"/>
  <c r="Q85" i="17"/>
  <c r="M86" i="17"/>
  <c r="P81" i="17"/>
  <c r="P65" i="17"/>
  <c r="C36" i="17"/>
  <c r="G263" i="17"/>
  <c r="P40" i="17"/>
  <c r="P35" i="17"/>
  <c r="M78" i="17"/>
  <c r="P55" i="17"/>
  <c r="Q81" i="17"/>
  <c r="Q17" i="17"/>
  <c r="P64" i="17"/>
  <c r="O64" i="17"/>
  <c r="C52" i="17"/>
  <c r="O52" i="17" s="1"/>
  <c r="G363" i="17"/>
  <c r="L365" i="17"/>
  <c r="F363" i="17"/>
  <c r="E363" i="17"/>
  <c r="D363" i="17"/>
  <c r="Q193" i="17"/>
  <c r="P193" i="17"/>
  <c r="O193" i="17"/>
  <c r="M193" i="17" s="1"/>
  <c r="P83" i="17"/>
  <c r="G139" i="17"/>
  <c r="C141" i="17"/>
  <c r="H134" i="17"/>
  <c r="L133" i="17"/>
  <c r="H85" i="17"/>
  <c r="Q87" i="17"/>
  <c r="K66" i="17"/>
  <c r="O38" i="17"/>
  <c r="P38" i="17"/>
  <c r="P71" i="17"/>
  <c r="M81" i="17"/>
  <c r="K76" i="17"/>
  <c r="C76" i="17"/>
  <c r="P76" i="17" s="1"/>
  <c r="F24" i="17"/>
  <c r="M58" i="17"/>
  <c r="IZ37" i="17"/>
  <c r="L37" i="17" s="1"/>
  <c r="K37" i="17"/>
  <c r="G24" i="17"/>
  <c r="M188" i="17"/>
  <c r="P192" i="17"/>
  <c r="F178" i="17"/>
  <c r="F235" i="17"/>
  <c r="C192" i="17"/>
  <c r="M56" i="17"/>
  <c r="IX40" i="17"/>
  <c r="IY38" i="17"/>
  <c r="H81" i="17"/>
  <c r="K80" i="17"/>
  <c r="P59" i="17"/>
  <c r="Q59" i="17"/>
  <c r="G66" i="17"/>
  <c r="G61" i="17" s="1"/>
  <c r="L67" i="17"/>
  <c r="Q67" i="17"/>
  <c r="Q51" i="17"/>
  <c r="M51" i="17" s="1"/>
  <c r="Q57" i="17"/>
  <c r="L57" i="17"/>
  <c r="H57" i="17" s="1"/>
  <c r="Q49" i="17"/>
  <c r="M49" i="17" s="1"/>
  <c r="M17" i="17"/>
  <c r="O42" i="17"/>
  <c r="Q42" i="17"/>
  <c r="M22" i="17"/>
  <c r="C80" i="17"/>
  <c r="O80" i="17" s="1"/>
  <c r="O79" i="17"/>
  <c r="Q79" i="17"/>
  <c r="O73" i="17"/>
  <c r="P73" i="17"/>
  <c r="L48" i="17"/>
  <c r="G47" i="17"/>
  <c r="O27" i="17"/>
  <c r="M214" i="17"/>
  <c r="M88" i="17"/>
  <c r="M20" i="17"/>
  <c r="P60" i="17"/>
  <c r="O60" i="17"/>
  <c r="G378" i="17"/>
  <c r="F378" i="17"/>
  <c r="L379" i="17"/>
  <c r="E378" i="17"/>
  <c r="D378" i="17"/>
  <c r="L62" i="17"/>
  <c r="Q64" i="17"/>
  <c r="H27" i="17"/>
  <c r="H53" i="17"/>
  <c r="K52" i="17"/>
  <c r="Q27" i="17"/>
  <c r="L80" i="17"/>
  <c r="L75" i="17" s="1"/>
  <c r="P42" i="17"/>
  <c r="Q73" i="17"/>
  <c r="C48" i="17"/>
  <c r="O48" i="17" s="1"/>
  <c r="F47" i="17"/>
  <c r="K48" i="17"/>
  <c r="O57" i="17"/>
  <c r="H235" i="17"/>
  <c r="K189" i="17"/>
  <c r="G75" i="17"/>
  <c r="P87" i="17"/>
  <c r="F61" i="17"/>
  <c r="K62" i="17"/>
  <c r="C62" i="17"/>
  <c r="O62" i="17" s="1"/>
  <c r="Q53" i="17"/>
  <c r="M69" i="17"/>
  <c r="P85" i="17"/>
  <c r="M85" i="17" s="1"/>
  <c r="O234" i="17"/>
  <c r="Q234" i="17"/>
  <c r="O63" i="17"/>
  <c r="Q63" i="17"/>
  <c r="H20" i="17"/>
  <c r="P67" i="17"/>
  <c r="M99" i="17"/>
  <c r="P53" i="17"/>
  <c r="Q71" i="17"/>
  <c r="M37" i="17"/>
  <c r="E61" i="14"/>
  <c r="M82" i="17" l="1"/>
  <c r="M79" i="17"/>
  <c r="M84" i="17"/>
  <c r="M83" i="17"/>
  <c r="M57" i="17"/>
  <c r="M35" i="17"/>
  <c r="M72" i="17"/>
  <c r="M74" i="17"/>
  <c r="M55" i="17"/>
  <c r="M87" i="17"/>
  <c r="M59" i="17"/>
  <c r="Q80" i="17"/>
  <c r="M67" i="17"/>
  <c r="M64" i="17"/>
  <c r="M40" i="17"/>
  <c r="O36" i="17"/>
  <c r="Q36" i="17"/>
  <c r="M27" i="17"/>
  <c r="P36" i="17"/>
  <c r="M36" i="17" s="1"/>
  <c r="M71" i="17"/>
  <c r="M53" i="17"/>
  <c r="Q52" i="17"/>
  <c r="P52" i="17"/>
  <c r="M52" i="17" s="1"/>
  <c r="F98" i="17"/>
  <c r="F46" i="17"/>
  <c r="C47" i="17"/>
  <c r="P47" i="17" s="1"/>
  <c r="G97" i="17"/>
  <c r="F95" i="17"/>
  <c r="C24" i="17"/>
  <c r="O24" i="17" s="1"/>
  <c r="H133" i="17"/>
  <c r="L132" i="17"/>
  <c r="H132" i="17" s="1"/>
  <c r="Q62" i="17"/>
  <c r="M63" i="17"/>
  <c r="P48" i="17"/>
  <c r="M48" i="17" s="1"/>
  <c r="M73" i="17"/>
  <c r="M42" i="17"/>
  <c r="IZ38" i="17"/>
  <c r="L38" i="17" s="1"/>
  <c r="L36" i="17" s="1"/>
  <c r="K38" i="17"/>
  <c r="O76" i="17"/>
  <c r="Q76" i="17"/>
  <c r="M38" i="17"/>
  <c r="P62" i="17"/>
  <c r="K190" i="17"/>
  <c r="H190" i="17" s="1"/>
  <c r="K188" i="17"/>
  <c r="H188" i="17" s="1"/>
  <c r="H238" i="17" s="1"/>
  <c r="H189" i="17"/>
  <c r="L66" i="17"/>
  <c r="H66" i="17" s="1"/>
  <c r="H67" i="17"/>
  <c r="IY40" i="17"/>
  <c r="J40" i="17"/>
  <c r="IX42" i="17"/>
  <c r="IY42" i="17" s="1"/>
  <c r="H76" i="17"/>
  <c r="K75" i="17"/>
  <c r="H75" i="17" s="1"/>
  <c r="C139" i="17"/>
  <c r="G133" i="17"/>
  <c r="C75" i="17"/>
  <c r="O75" i="17" s="1"/>
  <c r="F379" i="17"/>
  <c r="E379" i="17"/>
  <c r="D379" i="17"/>
  <c r="G379" i="17"/>
  <c r="G95" i="17"/>
  <c r="C66" i="17"/>
  <c r="Q66" i="17" s="1"/>
  <c r="K61" i="17"/>
  <c r="H62" i="17"/>
  <c r="H25" i="17"/>
  <c r="H37" i="17"/>
  <c r="F365" i="17"/>
  <c r="E365" i="17"/>
  <c r="D365" i="17"/>
  <c r="L364" i="17"/>
  <c r="G365" i="17"/>
  <c r="F97" i="17"/>
  <c r="C61" i="17"/>
  <c r="O61" i="17" s="1"/>
  <c r="Q48" i="17"/>
  <c r="Q192" i="17"/>
  <c r="O192" i="17"/>
  <c r="M192" i="17" s="1"/>
  <c r="H48" i="17"/>
  <c r="K47" i="17"/>
  <c r="L52" i="17"/>
  <c r="H52" i="17" s="1"/>
  <c r="L61" i="17"/>
  <c r="L97" i="17" s="1"/>
  <c r="M60" i="17"/>
  <c r="G98" i="17"/>
  <c r="Q47" i="17"/>
  <c r="G46" i="17"/>
  <c r="P80" i="17"/>
  <c r="H80" i="17"/>
  <c r="C235" i="17"/>
  <c r="L47" i="17" l="1"/>
  <c r="H47" i="17" s="1"/>
  <c r="M80" i="17"/>
  <c r="H38" i="17"/>
  <c r="Q24" i="17"/>
  <c r="M62" i="17"/>
  <c r="M76" i="17"/>
  <c r="Q75" i="17"/>
  <c r="P61" i="17"/>
  <c r="M61" i="17" s="1"/>
  <c r="K98" i="17"/>
  <c r="K46" i="17"/>
  <c r="L35" i="17"/>
  <c r="L34" i="17"/>
  <c r="G132" i="17"/>
  <c r="C132" i="17" s="1"/>
  <c r="C133" i="17"/>
  <c r="C95" i="17"/>
  <c r="O95" i="17" s="1"/>
  <c r="F364" i="17"/>
  <c r="E364" i="17"/>
  <c r="D364" i="17"/>
  <c r="G364" i="17"/>
  <c r="G96" i="17"/>
  <c r="G94" i="17" s="1"/>
  <c r="O235" i="17"/>
  <c r="Q235" i="17"/>
  <c r="C238" i="17"/>
  <c r="K97" i="17"/>
  <c r="H61" i="17"/>
  <c r="Q61" i="17"/>
  <c r="P235" i="17"/>
  <c r="O66" i="17"/>
  <c r="P66" i="17"/>
  <c r="IZ42" i="17"/>
  <c r="L42" i="17" s="1"/>
  <c r="L41" i="17" s="1"/>
  <c r="K42" i="17"/>
  <c r="O47" i="17"/>
  <c r="M47" i="17" s="1"/>
  <c r="J39" i="17"/>
  <c r="K36" i="17"/>
  <c r="IZ40" i="17"/>
  <c r="L40" i="17" s="1"/>
  <c r="L39" i="17" s="1"/>
  <c r="K40" i="17"/>
  <c r="K39" i="17" s="1"/>
  <c r="F45" i="17"/>
  <c r="F115" i="17" s="1"/>
  <c r="C46" i="17"/>
  <c r="O46" i="17" s="1"/>
  <c r="G45" i="17"/>
  <c r="C97" i="17"/>
  <c r="O97" i="17" s="1"/>
  <c r="F96" i="17"/>
  <c r="F94" i="17" s="1"/>
  <c r="P75" i="17"/>
  <c r="P24" i="17"/>
  <c r="C98" i="17"/>
  <c r="O98" i="17" s="1"/>
  <c r="M24" i="17" l="1"/>
  <c r="L46" i="17"/>
  <c r="L45" i="17" s="1"/>
  <c r="L120" i="17" s="1"/>
  <c r="L98" i="17"/>
  <c r="M75" i="17"/>
  <c r="Q98" i="17"/>
  <c r="P98" i="17"/>
  <c r="C94" i="17"/>
  <c r="O94" i="17" s="1"/>
  <c r="Q46" i="17"/>
  <c r="M46" i="17" s="1"/>
  <c r="P46" i="17"/>
  <c r="K34" i="17"/>
  <c r="H36" i="17"/>
  <c r="K35" i="17"/>
  <c r="C155" i="17"/>
  <c r="D153" i="17"/>
  <c r="C156" i="17"/>
  <c r="L24" i="17"/>
  <c r="H40" i="17"/>
  <c r="H97" i="17"/>
  <c r="K96" i="17"/>
  <c r="C96" i="17"/>
  <c r="O96" i="17" s="1"/>
  <c r="H39" i="17"/>
  <c r="J24" i="17"/>
  <c r="M66" i="17"/>
  <c r="K45" i="17"/>
  <c r="F120" i="17"/>
  <c r="C45" i="17"/>
  <c r="P45" i="17" s="1"/>
  <c r="F93" i="17"/>
  <c r="K41" i="17"/>
  <c r="H41" i="17" s="1"/>
  <c r="H42" i="17"/>
  <c r="P97" i="17"/>
  <c r="G120" i="17"/>
  <c r="G93" i="17"/>
  <c r="Q95" i="17"/>
  <c r="G115" i="17"/>
  <c r="L96" i="17"/>
  <c r="Q97" i="17"/>
  <c r="P95" i="17"/>
  <c r="H98" i="17"/>
  <c r="H46" i="17" l="1"/>
  <c r="L115" i="17"/>
  <c r="M98" i="17"/>
  <c r="M95" i="17"/>
  <c r="Q94" i="17"/>
  <c r="M97" i="17"/>
  <c r="K120" i="17"/>
  <c r="H45" i="17"/>
  <c r="L382" i="17" s="1"/>
  <c r="G101" i="17"/>
  <c r="H34" i="17"/>
  <c r="K24" i="17"/>
  <c r="J93" i="17"/>
  <c r="J95" i="17"/>
  <c r="L95" i="17"/>
  <c r="L94" i="17" s="1"/>
  <c r="L93" i="17"/>
  <c r="L101" i="17" s="1"/>
  <c r="Q45" i="17"/>
  <c r="K115" i="17"/>
  <c r="F101" i="17"/>
  <c r="C93" i="17"/>
  <c r="Q93" i="17" s="1"/>
  <c r="Q96" i="17"/>
  <c r="P96" i="17"/>
  <c r="M96" i="17" s="1"/>
  <c r="L368" i="17"/>
  <c r="O45" i="17"/>
  <c r="C109" i="17"/>
  <c r="C110" i="17"/>
  <c r="H96" i="17"/>
  <c r="P94" i="17"/>
  <c r="M94" i="17" l="1"/>
  <c r="P93" i="17"/>
  <c r="M45" i="17"/>
  <c r="C101" i="17"/>
  <c r="Q101" i="17" s="1"/>
  <c r="J101" i="17"/>
  <c r="K93" i="17"/>
  <c r="K101" i="17" s="1"/>
  <c r="K95" i="17"/>
  <c r="K94" i="17" s="1"/>
  <c r="D368" i="17"/>
  <c r="L374" i="17"/>
  <c r="L375" i="17" s="1"/>
  <c r="G368" i="17"/>
  <c r="L366" i="17"/>
  <c r="F368" i="17"/>
  <c r="E368" i="17"/>
  <c r="E382" i="17"/>
  <c r="D382" i="17"/>
  <c r="G382" i="17"/>
  <c r="L380" i="17"/>
  <c r="F382" i="17"/>
  <c r="H24" i="17"/>
  <c r="O93" i="17"/>
  <c r="J94" i="17"/>
  <c r="H94" i="17" l="1"/>
  <c r="H95" i="17"/>
  <c r="E375" i="17"/>
  <c r="D375" i="17"/>
  <c r="G375" i="17"/>
  <c r="F375" i="17"/>
  <c r="H101" i="17"/>
  <c r="H103" i="17" s="1"/>
  <c r="G366" i="17"/>
  <c r="F366" i="17"/>
  <c r="E366" i="17"/>
  <c r="D366" i="17"/>
  <c r="H93" i="17"/>
  <c r="L387" i="17" s="1"/>
  <c r="C103" i="17"/>
  <c r="O101" i="17"/>
  <c r="G380" i="17"/>
  <c r="F380" i="17"/>
  <c r="E380" i="17"/>
  <c r="D380" i="17"/>
  <c r="G374" i="17"/>
  <c r="F374" i="17"/>
  <c r="E374" i="17"/>
  <c r="D374" i="17"/>
  <c r="L373" i="17"/>
  <c r="P101" i="17"/>
  <c r="G373" i="17" l="1"/>
  <c r="F373" i="17"/>
  <c r="E373" i="17"/>
  <c r="D373" i="17"/>
  <c r="D387" i="17"/>
  <c r="G387" i="17"/>
  <c r="F387" i="17"/>
  <c r="E387" i="17"/>
  <c r="J41" i="9" l="1"/>
  <c r="J40" i="9"/>
  <c r="J39" i="9" s="1"/>
  <c r="I39" i="9"/>
  <c r="H39" i="9"/>
  <c r="G39" i="9"/>
  <c r="F39" i="9"/>
  <c r="J36" i="9"/>
  <c r="J35" i="9"/>
  <c r="J34" i="9"/>
  <c r="J33" i="9"/>
  <c r="J32" i="9"/>
  <c r="J31" i="9"/>
  <c r="J30" i="9"/>
  <c r="J29" i="9"/>
  <c r="J28" i="9"/>
  <c r="J27" i="9"/>
  <c r="J26" i="9"/>
  <c r="J25" i="9"/>
  <c r="J24" i="9"/>
  <c r="J23" i="9"/>
  <c r="J20" i="9"/>
  <c r="J19" i="9"/>
  <c r="I18" i="9"/>
  <c r="J707" i="42" s="1"/>
  <c r="J709" i="42" s="1"/>
  <c r="H18" i="9"/>
  <c r="I707" i="42" s="1"/>
  <c r="G18" i="9"/>
  <c r="F18" i="9"/>
  <c r="F707" i="42" s="1"/>
  <c r="J45" i="8"/>
  <c r="J43" i="8"/>
  <c r="J41" i="8"/>
  <c r="J39" i="8"/>
  <c r="J38" i="8"/>
  <c r="J36" i="8"/>
  <c r="J35" i="8"/>
  <c r="J34" i="8"/>
  <c r="J33" i="8"/>
  <c r="J32" i="8"/>
  <c r="J31" i="8"/>
  <c r="J30" i="8"/>
  <c r="J29" i="8"/>
  <c r="J28" i="8"/>
  <c r="J27" i="8"/>
  <c r="J26" i="8"/>
  <c r="J25" i="8"/>
  <c r="J24" i="8"/>
  <c r="J23" i="8"/>
  <c r="J20" i="8"/>
  <c r="J19" i="8"/>
  <c r="I18" i="8"/>
  <c r="I37" i="9" s="1"/>
  <c r="H18" i="8"/>
  <c r="G18" i="8"/>
  <c r="K39" i="7"/>
  <c r="F39" i="7"/>
  <c r="M38" i="7"/>
  <c r="L38" i="7"/>
  <c r="L36" i="7" s="1"/>
  <c r="M37" i="7"/>
  <c r="M36" i="7" s="1"/>
  <c r="L37" i="7"/>
  <c r="K36" i="7"/>
  <c r="J36" i="7"/>
  <c r="I36" i="7"/>
  <c r="H36" i="7"/>
  <c r="G36" i="7"/>
  <c r="F36" i="7"/>
  <c r="M35" i="7"/>
  <c r="L35" i="7"/>
  <c r="M34" i="7"/>
  <c r="L34" i="7"/>
  <c r="M33" i="7"/>
  <c r="L33" i="7"/>
  <c r="M32" i="7"/>
  <c r="L32" i="7"/>
  <c r="M31" i="7"/>
  <c r="L31" i="7"/>
  <c r="M30" i="7"/>
  <c r="L30" i="7"/>
  <c r="M29" i="7"/>
  <c r="L29" i="7"/>
  <c r="M28" i="7"/>
  <c r="L28" i="7"/>
  <c r="M27" i="7"/>
  <c r="L27" i="7"/>
  <c r="M26" i="7"/>
  <c r="L26" i="7"/>
  <c r="M25" i="7"/>
  <c r="L25" i="7"/>
  <c r="M24" i="7"/>
  <c r="L24" i="7"/>
  <c r="M23" i="7"/>
  <c r="L23" i="7"/>
  <c r="M22" i="7"/>
  <c r="L22" i="7"/>
  <c r="M21" i="7"/>
  <c r="L21" i="7"/>
  <c r="L19" i="7" s="1"/>
  <c r="L18" i="7" s="1"/>
  <c r="L39" i="7" s="1"/>
  <c r="M20" i="7"/>
  <c r="M19" i="7" s="1"/>
  <c r="M18" i="7" s="1"/>
  <c r="L20" i="7"/>
  <c r="K19" i="7"/>
  <c r="J19" i="7"/>
  <c r="I19" i="7"/>
  <c r="H19" i="7"/>
  <c r="G19" i="7"/>
  <c r="F19" i="7"/>
  <c r="K18" i="7"/>
  <c r="J18" i="7"/>
  <c r="J39" i="7" s="1"/>
  <c r="I18" i="7"/>
  <c r="I39" i="7" s="1"/>
  <c r="H18" i="7"/>
  <c r="H39" i="7" s="1"/>
  <c r="G18" i="7"/>
  <c r="G39" i="7" s="1"/>
  <c r="F18" i="7"/>
  <c r="BM35" i="6"/>
  <c r="BL35" i="6"/>
  <c r="BK35" i="6"/>
  <c r="BH35" i="6" s="1"/>
  <c r="BJ35" i="6"/>
  <c r="BI35" i="6"/>
  <c r="BG35" i="6"/>
  <c r="BF35" i="6"/>
  <c r="BE35" i="6"/>
  <c r="BD35" i="6"/>
  <c r="BC35" i="6"/>
  <c r="BB35" i="6" s="1"/>
  <c r="AV35" i="6"/>
  <c r="AP35" i="6"/>
  <c r="AJ35" i="6"/>
  <c r="AD35" i="6"/>
  <c r="X35" i="6"/>
  <c r="R35" i="6"/>
  <c r="L35" i="6"/>
  <c r="F35" i="6"/>
  <c r="BM34" i="6"/>
  <c r="BL34" i="6"/>
  <c r="BK34" i="6"/>
  <c r="BJ34" i="6"/>
  <c r="BI34" i="6"/>
  <c r="BH34" i="6" s="1"/>
  <c r="BG34" i="6"/>
  <c r="BF34" i="6"/>
  <c r="BE34" i="6"/>
  <c r="BD34" i="6"/>
  <c r="BC34" i="6"/>
  <c r="BB34" i="6" s="1"/>
  <c r="AV34" i="6"/>
  <c r="AP34" i="6"/>
  <c r="AJ34" i="6"/>
  <c r="AD34" i="6"/>
  <c r="X34" i="6"/>
  <c r="R34" i="6"/>
  <c r="L34" i="6"/>
  <c r="F34" i="6"/>
  <c r="BM33" i="6"/>
  <c r="BL33" i="6"/>
  <c r="BK33" i="6"/>
  <c r="BH33" i="6" s="1"/>
  <c r="BJ33" i="6"/>
  <c r="BI33" i="6"/>
  <c r="BG33" i="6"/>
  <c r="BF33" i="6"/>
  <c r="BE33" i="6"/>
  <c r="BD33" i="6"/>
  <c r="BC33" i="6"/>
  <c r="BB33" i="6" s="1"/>
  <c r="AV33" i="6"/>
  <c r="AP33" i="6"/>
  <c r="AJ33" i="6"/>
  <c r="AD33" i="6"/>
  <c r="X33" i="6"/>
  <c r="R33" i="6"/>
  <c r="L33" i="6"/>
  <c r="F33" i="6"/>
  <c r="BM32" i="6"/>
  <c r="BL32" i="6"/>
  <c r="BK32" i="6"/>
  <c r="BJ32" i="6"/>
  <c r="BI32" i="6"/>
  <c r="BH32" i="6" s="1"/>
  <c r="BG32" i="6"/>
  <c r="BF32" i="6"/>
  <c r="BE32" i="6"/>
  <c r="BD32" i="6"/>
  <c r="BC32" i="6"/>
  <c r="BB32" i="6" s="1"/>
  <c r="AV32" i="6"/>
  <c r="AP32" i="6"/>
  <c r="AJ32" i="6"/>
  <c r="AD32" i="6"/>
  <c r="X32" i="6"/>
  <c r="R32" i="6"/>
  <c r="L32" i="6"/>
  <c r="F32" i="6"/>
  <c r="BM31" i="6"/>
  <c r="BL31" i="6"/>
  <c r="BK31" i="6"/>
  <c r="BH31" i="6" s="1"/>
  <c r="BJ31" i="6"/>
  <c r="BI31" i="6"/>
  <c r="BG31" i="6"/>
  <c r="BF31" i="6"/>
  <c r="BE31" i="6"/>
  <c r="BD31" i="6"/>
  <c r="BC31" i="6"/>
  <c r="BB31" i="6" s="1"/>
  <c r="AV31" i="6"/>
  <c r="AP31" i="6"/>
  <c r="AJ31" i="6"/>
  <c r="AD31" i="6"/>
  <c r="X31" i="6"/>
  <c r="R31" i="6"/>
  <c r="L31" i="6"/>
  <c r="F31" i="6"/>
  <c r="BM30" i="6"/>
  <c r="BL30" i="6"/>
  <c r="BK30" i="6"/>
  <c r="BJ30" i="6"/>
  <c r="BI30" i="6"/>
  <c r="BH30" i="6" s="1"/>
  <c r="BG30" i="6"/>
  <c r="BF30" i="6"/>
  <c r="BE30" i="6"/>
  <c r="BD30" i="6"/>
  <c r="BC30" i="6"/>
  <c r="BB30" i="6" s="1"/>
  <c r="AV30" i="6"/>
  <c r="AP30" i="6"/>
  <c r="AJ30" i="6"/>
  <c r="AD30" i="6"/>
  <c r="X30" i="6"/>
  <c r="R30" i="6"/>
  <c r="L30" i="6"/>
  <c r="F30" i="6"/>
  <c r="BM29" i="6"/>
  <c r="BL29" i="6"/>
  <c r="BK29" i="6"/>
  <c r="BH29" i="6" s="1"/>
  <c r="BJ29" i="6"/>
  <c r="BI29" i="6"/>
  <c r="BG29" i="6"/>
  <c r="BF29" i="6"/>
  <c r="BE29" i="6"/>
  <c r="BD29" i="6"/>
  <c r="BC29" i="6"/>
  <c r="BB29" i="6" s="1"/>
  <c r="AV29" i="6"/>
  <c r="AP29" i="6"/>
  <c r="AJ29" i="6"/>
  <c r="AD29" i="6"/>
  <c r="X29" i="6"/>
  <c r="R29" i="6"/>
  <c r="L29" i="6"/>
  <c r="F29" i="6"/>
  <c r="BM28" i="6"/>
  <c r="BL28" i="6"/>
  <c r="BK28" i="6"/>
  <c r="BJ28" i="6"/>
  <c r="BI28" i="6"/>
  <c r="BH28" i="6" s="1"/>
  <c r="BG28" i="6"/>
  <c r="BF28" i="6"/>
  <c r="BE28" i="6"/>
  <c r="BD28" i="6"/>
  <c r="BC28" i="6"/>
  <c r="BB28" i="6" s="1"/>
  <c r="AV28" i="6"/>
  <c r="AP28" i="6"/>
  <c r="AJ28" i="6"/>
  <c r="AD28" i="6"/>
  <c r="X28" i="6"/>
  <c r="R28" i="6"/>
  <c r="L28" i="6"/>
  <c r="F28" i="6"/>
  <c r="BM27" i="6"/>
  <c r="BL27" i="6"/>
  <c r="BK27" i="6"/>
  <c r="BH27" i="6" s="1"/>
  <c r="BJ27" i="6"/>
  <c r="BI27" i="6"/>
  <c r="BG27" i="6"/>
  <c r="BF27" i="6"/>
  <c r="BE27" i="6"/>
  <c r="BD27" i="6"/>
  <c r="BC27" i="6"/>
  <c r="BB27" i="6" s="1"/>
  <c r="AV27" i="6"/>
  <c r="AP27" i="6"/>
  <c r="AJ27" i="6"/>
  <c r="AD27" i="6"/>
  <c r="X27" i="6"/>
  <c r="R27" i="6"/>
  <c r="L27" i="6"/>
  <c r="F27" i="6"/>
  <c r="BM26" i="6"/>
  <c r="BL26" i="6"/>
  <c r="BK26" i="6"/>
  <c r="BJ26" i="6"/>
  <c r="BI26" i="6"/>
  <c r="BH26" i="6" s="1"/>
  <c r="BG26" i="6"/>
  <c r="BF26" i="6"/>
  <c r="BE26" i="6"/>
  <c r="BD26" i="6"/>
  <c r="BC26" i="6"/>
  <c r="BB26" i="6" s="1"/>
  <c r="AV26" i="6"/>
  <c r="AP26" i="6"/>
  <c r="AJ26" i="6"/>
  <c r="AD26" i="6"/>
  <c r="X26" i="6"/>
  <c r="R26" i="6"/>
  <c r="L26" i="6"/>
  <c r="F26" i="6"/>
  <c r="BM25" i="6"/>
  <c r="BL25" i="6"/>
  <c r="BK25" i="6"/>
  <c r="BH25" i="6" s="1"/>
  <c r="BJ25" i="6"/>
  <c r="BI25" i="6"/>
  <c r="BG25" i="6"/>
  <c r="BF25" i="6"/>
  <c r="BE25" i="6"/>
  <c r="BD25" i="6"/>
  <c r="BC25" i="6"/>
  <c r="BB25" i="6" s="1"/>
  <c r="AV25" i="6"/>
  <c r="AP25" i="6"/>
  <c r="AJ25" i="6"/>
  <c r="AD25" i="6"/>
  <c r="X25" i="6"/>
  <c r="R25" i="6"/>
  <c r="L25" i="6"/>
  <c r="F25" i="6"/>
  <c r="BM24" i="6"/>
  <c r="BL24" i="6"/>
  <c r="BK24" i="6"/>
  <c r="BJ24" i="6"/>
  <c r="BI24" i="6"/>
  <c r="BH24" i="6" s="1"/>
  <c r="BG24" i="6"/>
  <c r="BF24" i="6"/>
  <c r="BE24" i="6"/>
  <c r="BD24" i="6"/>
  <c r="BC24" i="6"/>
  <c r="BB24" i="6" s="1"/>
  <c r="AV24" i="6"/>
  <c r="AP24" i="6"/>
  <c r="AJ24" i="6"/>
  <c r="AD24" i="6"/>
  <c r="X24" i="6"/>
  <c r="R24" i="6"/>
  <c r="L24" i="6"/>
  <c r="F24" i="6"/>
  <c r="BM23" i="6"/>
  <c r="BL23" i="6"/>
  <c r="BK23" i="6"/>
  <c r="BH23" i="6" s="1"/>
  <c r="BJ23" i="6"/>
  <c r="BI23" i="6"/>
  <c r="BG23" i="6"/>
  <c r="BF23" i="6"/>
  <c r="BE23" i="6"/>
  <c r="BD23" i="6"/>
  <c r="BC23" i="6"/>
  <c r="BB23" i="6" s="1"/>
  <c r="AV23" i="6"/>
  <c r="AP23" i="6"/>
  <c r="AJ23" i="6"/>
  <c r="AD23" i="6"/>
  <c r="X23" i="6"/>
  <c r="R23" i="6"/>
  <c r="L23" i="6"/>
  <c r="F23" i="6"/>
  <c r="BM22" i="6"/>
  <c r="BL22" i="6"/>
  <c r="BK22" i="6"/>
  <c r="BJ22" i="6"/>
  <c r="BI22" i="6"/>
  <c r="BH22" i="6" s="1"/>
  <c r="BG22" i="6"/>
  <c r="BF22" i="6"/>
  <c r="BE22" i="6"/>
  <c r="BD22" i="6"/>
  <c r="BC22" i="6"/>
  <c r="BB22" i="6" s="1"/>
  <c r="AV22" i="6"/>
  <c r="AP22" i="6"/>
  <c r="AJ22" i="6"/>
  <c r="AD22" i="6"/>
  <c r="X22" i="6"/>
  <c r="R22" i="6"/>
  <c r="L22" i="6"/>
  <c r="F22" i="6"/>
  <c r="BM21" i="6"/>
  <c r="BL21" i="6"/>
  <c r="BK21" i="6"/>
  <c r="BH21" i="6" s="1"/>
  <c r="BJ21" i="6"/>
  <c r="BI21" i="6"/>
  <c r="BG21" i="6"/>
  <c r="BF21" i="6"/>
  <c r="BE21" i="6"/>
  <c r="BD21" i="6"/>
  <c r="BC21" i="6"/>
  <c r="BB21" i="6" s="1"/>
  <c r="AV21" i="6"/>
  <c r="AP21" i="6"/>
  <c r="AJ21" i="6"/>
  <c r="AD21" i="6"/>
  <c r="X21" i="6"/>
  <c r="R21" i="6"/>
  <c r="L21" i="6"/>
  <c r="F21" i="6"/>
  <c r="BM20" i="6"/>
  <c r="BL20" i="6"/>
  <c r="BL19" i="6" s="1"/>
  <c r="BL18" i="6" s="1"/>
  <c r="BL39" i="6" s="1"/>
  <c r="BK20" i="6"/>
  <c r="BJ20" i="6"/>
  <c r="BI20" i="6"/>
  <c r="BH20" i="6" s="1"/>
  <c r="BG20" i="6"/>
  <c r="BG19" i="6" s="1"/>
  <c r="BG18" i="6" s="1"/>
  <c r="BG39" i="6" s="1"/>
  <c r="BF20" i="6"/>
  <c r="BE20" i="6"/>
  <c r="BD20" i="6"/>
  <c r="BD19" i="6" s="1"/>
  <c r="BD18" i="6" s="1"/>
  <c r="BD39" i="6" s="1"/>
  <c r="BC20" i="6"/>
  <c r="BB20" i="6" s="1"/>
  <c r="AV20" i="6"/>
  <c r="AP20" i="6"/>
  <c r="AJ20" i="6"/>
  <c r="AD20" i="6"/>
  <c r="X20" i="6"/>
  <c r="R20" i="6"/>
  <c r="L20" i="6"/>
  <c r="F20" i="6"/>
  <c r="BM19" i="6"/>
  <c r="BK19" i="6"/>
  <c r="BJ19" i="6"/>
  <c r="BI19" i="6"/>
  <c r="BF19" i="6"/>
  <c r="BE19" i="6"/>
  <c r="BC19" i="6"/>
  <c r="BC18" i="6" s="1"/>
  <c r="BA19" i="6"/>
  <c r="AZ19" i="6"/>
  <c r="AZ18" i="6" s="1"/>
  <c r="AZ39" i="6" s="1"/>
  <c r="AY19" i="6"/>
  <c r="AX19" i="6"/>
  <c r="AW19" i="6"/>
  <c r="AV19" i="6" s="1"/>
  <c r="AU19" i="6"/>
  <c r="AU18" i="6" s="1"/>
  <c r="AU39" i="6" s="1"/>
  <c r="AT19" i="6"/>
  <c r="AS19" i="6"/>
  <c r="AR19" i="6"/>
  <c r="AR18" i="6" s="1"/>
  <c r="AR39" i="6" s="1"/>
  <c r="AQ19" i="6"/>
  <c r="AP19" i="6" s="1"/>
  <c r="AO19" i="6"/>
  <c r="AN19" i="6"/>
  <c r="AM19" i="6"/>
  <c r="AJ19" i="6" s="1"/>
  <c r="AL19" i="6"/>
  <c r="AK19" i="6"/>
  <c r="AI19" i="6"/>
  <c r="AH19" i="6"/>
  <c r="AG19" i="6"/>
  <c r="AF19" i="6"/>
  <c r="AE19" i="6"/>
  <c r="AE18" i="6" s="1"/>
  <c r="AC19" i="6"/>
  <c r="AB19" i="6"/>
  <c r="AB18" i="6" s="1"/>
  <c r="AB39" i="6" s="1"/>
  <c r="AA19" i="6"/>
  <c r="Z19" i="6"/>
  <c r="Y19" i="6"/>
  <c r="X19" i="6" s="1"/>
  <c r="W19" i="6"/>
  <c r="W18" i="6" s="1"/>
  <c r="W39" i="6" s="1"/>
  <c r="V19" i="6"/>
  <c r="U19" i="6"/>
  <c r="T19" i="6"/>
  <c r="T18" i="6" s="1"/>
  <c r="T39" i="6" s="1"/>
  <c r="S19" i="6"/>
  <c r="R19" i="6" s="1"/>
  <c r="Q19" i="6"/>
  <c r="P19" i="6"/>
  <c r="O19" i="6"/>
  <c r="L19" i="6" s="1"/>
  <c r="N19" i="6"/>
  <c r="M19" i="6"/>
  <c r="K19" i="6"/>
  <c r="J19" i="6"/>
  <c r="I19" i="6"/>
  <c r="H19" i="6"/>
  <c r="G19" i="6"/>
  <c r="G18" i="6" s="1"/>
  <c r="BM18" i="6"/>
  <c r="BM39" i="6" s="1"/>
  <c r="BJ18" i="6"/>
  <c r="BJ39" i="6" s="1"/>
  <c r="BI18" i="6"/>
  <c r="BI39" i="6" s="1"/>
  <c r="BF18" i="6"/>
  <c r="BF39" i="6" s="1"/>
  <c r="BE18" i="6"/>
  <c r="BE39" i="6" s="1"/>
  <c r="BA18" i="6"/>
  <c r="BA39" i="6" s="1"/>
  <c r="AY18" i="6"/>
  <c r="AV18" i="6" s="1"/>
  <c r="AX18" i="6"/>
  <c r="AX39" i="6" s="1"/>
  <c r="AW18" i="6"/>
  <c r="AW39" i="6" s="1"/>
  <c r="AT18" i="6"/>
  <c r="AT39" i="6" s="1"/>
  <c r="AS18" i="6"/>
  <c r="AS39" i="6" s="1"/>
  <c r="AQ18" i="6"/>
  <c r="AQ39" i="6" s="1"/>
  <c r="AO18" i="6"/>
  <c r="AO39" i="6" s="1"/>
  <c r="AN18" i="6"/>
  <c r="AN39" i="6" s="1"/>
  <c r="AL18" i="6"/>
  <c r="AL39" i="6" s="1"/>
  <c r="AK18" i="6"/>
  <c r="AK39" i="6" s="1"/>
  <c r="AI18" i="6"/>
  <c r="AI39" i="6" s="1"/>
  <c r="AH18" i="6"/>
  <c r="AH39" i="6" s="1"/>
  <c r="AG18" i="6"/>
  <c r="AG39" i="6" s="1"/>
  <c r="AF18" i="6"/>
  <c r="AF39" i="6" s="1"/>
  <c r="AC18" i="6"/>
  <c r="AC39" i="6" s="1"/>
  <c r="AA18" i="6"/>
  <c r="X18" i="6" s="1"/>
  <c r="Z18" i="6"/>
  <c r="Z39" i="6" s="1"/>
  <c r="Y18" i="6"/>
  <c r="Y39" i="6" s="1"/>
  <c r="V18" i="6"/>
  <c r="V39" i="6" s="1"/>
  <c r="U18" i="6"/>
  <c r="U39" i="6" s="1"/>
  <c r="S18" i="6"/>
  <c r="S39" i="6" s="1"/>
  <c r="Q18" i="6"/>
  <c r="Q39" i="6" s="1"/>
  <c r="P18" i="6"/>
  <c r="P39" i="6" s="1"/>
  <c r="N18" i="6"/>
  <c r="N39" i="6" s="1"/>
  <c r="M18" i="6"/>
  <c r="M39" i="6" s="1"/>
  <c r="K18" i="6"/>
  <c r="K39" i="6" s="1"/>
  <c r="J18" i="6"/>
  <c r="J39" i="6" s="1"/>
  <c r="I18" i="6"/>
  <c r="I39" i="6" s="1"/>
  <c r="H18" i="6"/>
  <c r="H39" i="6" s="1"/>
  <c r="D37" i="11"/>
  <c r="D61" i="11"/>
  <c r="H85" i="2"/>
  <c r="H80" i="2"/>
  <c r="S41" i="2"/>
  <c r="P29" i="2"/>
  <c r="E8" i="2"/>
  <c r="I709" i="42" l="1"/>
  <c r="K709" i="42" s="1"/>
  <c r="K707" i="42"/>
  <c r="H37" i="9"/>
  <c r="J18" i="9"/>
  <c r="G707" i="42"/>
  <c r="H707" i="42" s="1"/>
  <c r="F709" i="42"/>
  <c r="F116" i="42" s="1"/>
  <c r="F110" i="42" s="1"/>
  <c r="J18" i="8"/>
  <c r="G37" i="9"/>
  <c r="BI9" i="8"/>
  <c r="D60" i="11"/>
  <c r="D23" i="11"/>
  <c r="D18" i="11"/>
  <c r="D35" i="11"/>
  <c r="M39" i="7"/>
  <c r="G39" i="6"/>
  <c r="F39" i="6" s="1"/>
  <c r="F18" i="6"/>
  <c r="L39" i="6"/>
  <c r="AP39" i="6"/>
  <c r="AE39" i="6"/>
  <c r="AD39" i="6" s="1"/>
  <c r="AD18" i="6"/>
  <c r="R39" i="6"/>
  <c r="BH19" i="6"/>
  <c r="BC39" i="6"/>
  <c r="BB39" i="6" s="1"/>
  <c r="BB18" i="6"/>
  <c r="R18" i="6"/>
  <c r="AP18" i="6"/>
  <c r="F19" i="6"/>
  <c r="AD19" i="6"/>
  <c r="BB19" i="6"/>
  <c r="L18" i="6"/>
  <c r="AJ18" i="6"/>
  <c r="AY39" i="6"/>
  <c r="AV39" i="6" s="1"/>
  <c r="AA39" i="6"/>
  <c r="X39" i="6" s="1"/>
  <c r="O18" i="6"/>
  <c r="O39" i="6" s="1"/>
  <c r="AM18" i="6"/>
  <c r="AM39" i="6" s="1"/>
  <c r="AJ39" i="6" s="1"/>
  <c r="BK18" i="6"/>
  <c r="BK39" i="6" s="1"/>
  <c r="BH39" i="6" s="1"/>
  <c r="J37" i="9" l="1"/>
  <c r="G709" i="42"/>
  <c r="L709" i="42" s="1"/>
  <c r="L707" i="42"/>
  <c r="M707" i="42" s="1"/>
  <c r="F743" i="42"/>
  <c r="F726" i="42"/>
  <c r="F730" i="42" s="1"/>
  <c r="L730" i="42" s="1"/>
  <c r="H709" i="42"/>
  <c r="M709" i="42"/>
  <c r="D22" i="11"/>
  <c r="D53" i="11"/>
  <c r="D34" i="11"/>
  <c r="D16" i="11"/>
  <c r="BH18" i="6"/>
  <c r="M730" i="42" l="1"/>
  <c r="L726" i="42"/>
  <c r="M726" i="42" s="1"/>
  <c r="F118" i="42"/>
  <c r="H118" i="42" s="1"/>
  <c r="F722" i="42"/>
  <c r="H116" i="42"/>
  <c r="F742" i="42"/>
  <c r="F744" i="42" s="1"/>
  <c r="H110" i="42"/>
  <c r="D15" i="11"/>
  <c r="F14" i="15"/>
  <c r="F27" i="15"/>
  <c r="H13" i="15"/>
  <c r="K15" i="15" s="1"/>
  <c r="G10" i="12" l="1"/>
  <c r="F725" i="42"/>
  <c r="F719" i="42"/>
  <c r="H722" i="42"/>
  <c r="M722" i="42"/>
  <c r="G61" i="28"/>
  <c r="BS9" i="18"/>
  <c r="J44" i="8"/>
  <c r="J42" i="8"/>
  <c r="BI9" i="18"/>
  <c r="D106" i="16"/>
  <c r="D104" i="16" s="1"/>
  <c r="F18" i="8"/>
  <c r="F37" i="9" s="1"/>
  <c r="H27" i="15"/>
  <c r="F28" i="15"/>
  <c r="H28" i="15" s="1"/>
  <c r="F14" i="14"/>
  <c r="H14" i="15"/>
  <c r="H719" i="42" l="1"/>
  <c r="M719" i="42"/>
  <c r="H725" i="42"/>
  <c r="M725" i="42"/>
  <c r="G25" i="28"/>
  <c r="G14" i="28" s="1"/>
  <c r="G50" i="28"/>
  <c r="F62" i="14"/>
  <c r="F13" i="14"/>
  <c r="H13" i="14" s="1"/>
  <c r="H14" i="14"/>
  <c r="H62" i="14" l="1"/>
  <c r="H61" i="14" s="1"/>
  <c r="F61" i="14"/>
</calcChain>
</file>

<file path=xl/comments1.xml><?xml version="1.0" encoding="utf-8"?>
<comments xmlns="http://schemas.openxmlformats.org/spreadsheetml/2006/main">
  <authors>
    <author>Автор</author>
  </authors>
  <commentList>
    <comment ref="A273" authorId="0" shapeId="0">
      <text>
        <r>
          <rPr>
            <b/>
            <sz val="12"/>
            <color indexed="81"/>
            <rFont val="Tahoma"/>
            <family val="2"/>
            <charset val="204"/>
          </rPr>
          <t>Автор:</t>
        </r>
        <r>
          <rPr>
            <sz val="12"/>
            <color indexed="81"/>
            <rFont val="Tahoma"/>
            <family val="2"/>
            <charset val="204"/>
          </rPr>
          <t xml:space="preserve">
сайт АО АТС
личный кабинет\ персональный раздел \ персональные\ отчет 77\ </t>
        </r>
        <r>
          <rPr>
            <b/>
            <sz val="12"/>
            <color indexed="81"/>
            <rFont val="Tahoma"/>
            <family val="2"/>
            <charset val="204"/>
          </rPr>
          <t>яч. В9</t>
        </r>
      </text>
    </comment>
    <comment ref="A274" authorId="0" shapeId="0">
      <text>
        <r>
          <rPr>
            <b/>
            <sz val="8"/>
            <color indexed="81"/>
            <rFont val="Tahoma"/>
            <family val="2"/>
            <charset val="204"/>
          </rPr>
          <t>Автор:</t>
        </r>
        <r>
          <rPr>
            <sz val="8"/>
            <color indexed="81"/>
            <rFont val="Tahoma"/>
            <family val="2"/>
            <charset val="204"/>
          </rPr>
          <t xml:space="preserve">
сайт АО АТС
</t>
        </r>
        <r>
          <rPr>
            <b/>
            <sz val="11"/>
            <color indexed="81"/>
            <rFont val="Tahoma"/>
            <family val="2"/>
            <charset val="204"/>
          </rPr>
          <t>личный кабинет\ персональный раздел \ персональные\ отчет 77\ яч. E9</t>
        </r>
        <r>
          <rPr>
            <sz val="8"/>
            <color indexed="81"/>
            <rFont val="Tahoma"/>
            <family val="2"/>
            <charset val="204"/>
          </rPr>
          <t xml:space="preserve">
собственный  максимум потребления мощности населением, определенный  в соответствии с принятыми ФСТ России тарифно-балансовыми решениями на расчетный период в месяц m
Pпик_нас=Pоплач_пик_нас/1,06
</t>
        </r>
      </text>
    </comment>
    <comment ref="A275" authorId="0" shapeId="0">
      <text>
        <r>
          <rPr>
            <b/>
            <sz val="12"/>
            <color indexed="81"/>
            <rFont val="Tahoma"/>
            <family val="2"/>
            <charset val="204"/>
          </rPr>
          <t>Автор:</t>
        </r>
        <r>
          <rPr>
            <sz val="12"/>
            <color indexed="81"/>
            <rFont val="Tahoma"/>
            <family val="2"/>
            <charset val="204"/>
          </rPr>
          <t xml:space="preserve">
сайт АО АТС
личный кабинет\персональный раздел\персональные\отчет 77\ </t>
        </r>
        <r>
          <rPr>
            <b/>
            <sz val="12"/>
            <color indexed="81"/>
            <rFont val="Tahoma"/>
            <family val="2"/>
            <charset val="204"/>
          </rPr>
          <t>F9/(B9-D9)</t>
        </r>
      </text>
    </comment>
    <comment ref="A372" authorId="0" shapeId="0">
      <text>
        <r>
          <rPr>
            <b/>
            <sz val="8"/>
            <color indexed="81"/>
            <rFont val="Tahoma"/>
            <family val="2"/>
            <charset val="204"/>
          </rPr>
          <t>Автор:</t>
        </r>
        <r>
          <rPr>
            <sz val="8"/>
            <color indexed="81"/>
            <rFont val="Tahoma"/>
            <family val="2"/>
            <charset val="204"/>
          </rPr>
          <t xml:space="preserve">
Из отчета о нашрузочных потерях</t>
        </r>
      </text>
    </comment>
  </commentList>
</comments>
</file>

<file path=xl/comments2.xml><?xml version="1.0" encoding="utf-8"?>
<comments xmlns="http://schemas.openxmlformats.org/spreadsheetml/2006/main">
  <authors>
    <author>Разяпов Руслан Глимханович</author>
  </authors>
  <commentList>
    <comment ref="C128" authorId="0" shapeId="0">
      <text>
        <r>
          <rPr>
            <b/>
            <sz val="9"/>
            <color indexed="81"/>
            <rFont val="Tahoma"/>
            <family val="2"/>
            <charset val="204"/>
          </rPr>
          <t>100</t>
        </r>
      </text>
    </comment>
    <comment ref="C129" authorId="0" shapeId="0">
      <text>
        <r>
          <rPr>
            <b/>
            <sz val="9"/>
            <color indexed="81"/>
            <rFont val="Tahoma"/>
            <family val="2"/>
            <charset val="204"/>
          </rPr>
          <t>5090</t>
        </r>
      </text>
    </comment>
    <comment ref="C131" authorId="0" shapeId="0">
      <text>
        <r>
          <rPr>
            <b/>
            <sz val="9"/>
            <color indexed="81"/>
            <rFont val="Tahoma"/>
            <family val="2"/>
            <charset val="204"/>
          </rPr>
          <t>5280</t>
        </r>
      </text>
    </comment>
    <comment ref="C132" authorId="0" shapeId="0">
      <text>
        <r>
          <rPr>
            <b/>
            <sz val="9"/>
            <color indexed="81"/>
            <rFont val="Tahoma"/>
            <family val="2"/>
            <charset val="204"/>
          </rPr>
          <t>1659-2201</t>
        </r>
      </text>
    </comment>
    <comment ref="C133" authorId="0" shapeId="0">
      <text>
        <r>
          <rPr>
            <b/>
            <sz val="9"/>
            <color indexed="81"/>
            <rFont val="Tahoma"/>
            <family val="2"/>
            <charset val="204"/>
          </rPr>
          <t>7161-2101</t>
        </r>
      </text>
    </comment>
    <comment ref="C134" authorId="0" shapeId="0">
      <text>
        <r>
          <rPr>
            <b/>
            <sz val="9"/>
            <color indexed="81"/>
            <rFont val="Tahoma"/>
            <family val="2"/>
            <charset val="204"/>
          </rPr>
          <t>5270</t>
        </r>
      </text>
    </comment>
    <comment ref="C135" authorId="0" shapeId="0">
      <text>
        <r>
          <rPr>
            <sz val="9"/>
            <color indexed="81"/>
            <rFont val="Tahoma"/>
            <family val="2"/>
            <charset val="204"/>
          </rPr>
          <t>5416</t>
        </r>
      </text>
    </comment>
    <comment ref="C136" authorId="0" shapeId="0">
      <text>
        <r>
          <rPr>
            <b/>
            <sz val="9"/>
            <color indexed="81"/>
            <rFont val="Tahoma"/>
            <family val="2"/>
            <charset val="204"/>
          </rPr>
          <t>7030-2007</t>
        </r>
      </text>
    </comment>
  </commentList>
</comments>
</file>

<file path=xl/sharedStrings.xml><?xml version="1.0" encoding="utf-8"?>
<sst xmlns="http://schemas.openxmlformats.org/spreadsheetml/2006/main" count="7934" uniqueCount="2369">
  <si>
    <t>Отчет о потреблении для управлений</t>
  </si>
  <si>
    <t>Параметры:</t>
  </si>
  <si>
    <t>Период отчета: 01.06.2026 - 30.06.2026</t>
  </si>
  <si>
    <t>Отбор:</t>
  </si>
  <si>
    <t>Подразделение В группе "ООО "НЭСКО"" И
Вид долга Равно "Полезный отпуск" И
Вид цены Не в списке "Купля продажа; Нормативные потери; Сверхнормативные потери" И
Договор Не в списке "2874; 5920; 5944; 5945; 5946; 5947; 6540-2201; 6609-1902; 8001-2601; 8003-2408;..."</t>
  </si>
  <si>
    <t>Тариф</t>
  </si>
  <si>
    <t>Среднее 1 (СН1)</t>
  </si>
  <si>
    <t>Среднее 2 (СН2)</t>
  </si>
  <si>
    <t>Низкое (НН)</t>
  </si>
  <si>
    <t>Итого</t>
  </si>
  <si>
    <t>Группа потребления</t>
  </si>
  <si>
    <t>Количество кВтч</t>
  </si>
  <si>
    <t>Количество (покупка) кВт</t>
  </si>
  <si>
    <t>Количество (передача) кВт</t>
  </si>
  <si>
    <t>По документам</t>
  </si>
  <si>
    <t>Тариф.Ценовая категория</t>
  </si>
  <si>
    <t>Цена</t>
  </si>
  <si>
    <t>Сумма без НДС</t>
  </si>
  <si>
    <t>Сумма НДС</t>
  </si>
  <si>
    <t>Сумма с НДС</t>
  </si>
  <si>
    <t>Диапазон потребления</t>
  </si>
  <si>
    <t>1ЦК/Ставка за электроэнергию/Менее 670 кВт/НН</t>
  </si>
  <si>
    <t>Городское население, проживающее в домах, оборудованных электроплитами и не оборудованных электроотопительными установка</t>
  </si>
  <si>
    <t>Городской бюджет</t>
  </si>
  <si>
    <t>ГП и ЭСО</t>
  </si>
  <si>
    <t>Жилые объекты соц.защиты (оборудованные электроплитами)</t>
  </si>
  <si>
    <t>Некоммерческие объединения граждан (гаражно-строительные, гаражные кооперативы)</t>
  </si>
  <si>
    <t>Непромышленные потребители</t>
  </si>
  <si>
    <t>Окружной бюджет</t>
  </si>
  <si>
    <t>Предприятия ЖКХ</t>
  </si>
  <si>
    <t>Промышленность</t>
  </si>
  <si>
    <t>Промышленные и приравненные к ним потребители</t>
  </si>
  <si>
    <t>Прочие</t>
  </si>
  <si>
    <t>Федеральный бюджет</t>
  </si>
  <si>
    <t>1ЦК/Ставка за электроэнергию/Менее 670 кВт/СН</t>
  </si>
  <si>
    <t>1ЦК/Ставка за электроэнергию/Менее 670 кВт/СН2</t>
  </si>
  <si>
    <t>Бюджетные организации (содержание осужденных)</t>
  </si>
  <si>
    <t>УК, ТСЖ, ЖСК (МКД оборудованные электроплитами)</t>
  </si>
  <si>
    <t>2ЦК/Ставка за электроэнергию/Менее 670 кВт/НН/2 зоны</t>
  </si>
  <si>
    <t>2ЦК/Ставка за электроэнергию/Менее 670 кВт/СН2/2 зоны</t>
  </si>
  <si>
    <t>3ЦК/Ставка за мощность/Менее 670 кВт/СН2</t>
  </si>
  <si>
    <t>3ЦК/Ставка за мощность/От 670 кВт до 10МВт/НН</t>
  </si>
  <si>
    <t>3ЦК/Ставка за мощность/От 670 кВт до 10МВт/СН1</t>
  </si>
  <si>
    <t>3ЦК/Ставка за мощность/От 670 кВт до 10МВт/СН2</t>
  </si>
  <si>
    <t>3ЦК/Ставка за электроэнергию/Менее 670 кВт/СН2</t>
  </si>
  <si>
    <t>3ЦК/Ставка за электроэнергию/От 670 кВт до 10МВт/НН</t>
  </si>
  <si>
    <t>3ЦК/Ставка за электроэнергию/От 670 кВт до 10МВт/СН1</t>
  </si>
  <si>
    <t>3ЦК/Ставка за электроэнергию/От 670 кВт до 10МВт/СН2</t>
  </si>
  <si>
    <t>4ЦК/Ставка за мощность/Менее 670 кВт/НН</t>
  </si>
  <si>
    <t>4ЦК/Ставка за мощность/Менее 670 кВт/СН2</t>
  </si>
  <si>
    <t>4ЦК/Ставка за мощность/От 670 кВт до 10МВт/НН</t>
  </si>
  <si>
    <t>4ЦК/Ставка за мощность/От 670 кВт до 10МВт/СН2</t>
  </si>
  <si>
    <t>4ЦК/Ставка за электроэнергию/Менее 670 кВт/НН</t>
  </si>
  <si>
    <t>4ЦК/Ставка за электроэнергию/Менее 670 кВт/СН2</t>
  </si>
  <si>
    <t>4ЦК/Ставка за электроэнергию/От 670 кВт до 10МВт/НН</t>
  </si>
  <si>
    <t>4ЦК/Ставка за электроэнергию/От 670 кВт до 10МВт/СН2</t>
  </si>
  <si>
    <t>4ЦК/Ставка тарифа на услуги по передаче ЭЭ/Менее 670 кВт/НН</t>
  </si>
  <si>
    <t>4ЦК/Ставка тарифа на услуги по передаче ЭЭ/Менее 670 кВт/СН2</t>
  </si>
  <si>
    <t>4ЦК/Ставка тарифа на услуги по передаче ЭЭ/От 670 кВт до 10МВт/НН</t>
  </si>
  <si>
    <t>4ЦК/Ставка тарифа на услуги по передаче ЭЭ/От 670 кВт до 10МВт/СН2</t>
  </si>
  <si>
    <t>Население, проживающее в городских населенных пунктах (эл. плиты и электроотопит. уст.), НН</t>
  </si>
  <si>
    <t>Городское население, проживающее в домах, оборудованных электроплитами и электроотопительными установками</t>
  </si>
  <si>
    <t>Население, проживающее в городских населенных пунктах (эл. плиты и электроотопит. уст.), НН, 2 зоны</t>
  </si>
  <si>
    <t>Население, проживающее в городских населенных пунктах (эл.плиты), НН</t>
  </si>
  <si>
    <t>Население, проживающее в городских населенных пунктах (эл.плиты), НН, 2 зоны</t>
  </si>
  <si>
    <t>Население, проживающее в городских населенных пунктах (эл.плиты), СН2</t>
  </si>
  <si>
    <t>Население, проживающее в городских населенных пунктах (эл.плиты), СН2, 2 зоны</t>
  </si>
  <si>
    <t>Садоводческие, огороднические или дачные некоммерческие объединения граждан</t>
  </si>
  <si>
    <t>Население, проживающее в городских населенных пунктах, НН</t>
  </si>
  <si>
    <t>Городское население, проживающее в домах, не оборудованных электроплитами и электроотопительными установками</t>
  </si>
  <si>
    <t>Население, проживающее в городских населенных пунктах, НН, 2 зоны</t>
  </si>
  <si>
    <t>Потребители, приравненные к  городскому населению, НН</t>
  </si>
  <si>
    <t>Религиозные организации</t>
  </si>
  <si>
    <t>Хозяйственные постройки физических лиц</t>
  </si>
  <si>
    <t>Потребители, приравненные к  городскому населению, НН, 2 зоны</t>
  </si>
  <si>
    <t>Потребители, приравненные к  городскому населению, СН2</t>
  </si>
  <si>
    <t>Потребители, приравненные к  городскому населению, СН2, 2 зоны</t>
  </si>
  <si>
    <t>Жилые объекты соц.защиты (не оборудованные электроплитами)</t>
  </si>
  <si>
    <t>Отбор: Тариф.Вид тарифа Равно "Нерегулируемый"</t>
  </si>
  <si>
    <t>1 ценовая категория</t>
  </si>
  <si>
    <t>2 ценовая категория</t>
  </si>
  <si>
    <t>3 ценовая категория</t>
  </si>
  <si>
    <t>4 ценовая категория</t>
  </si>
  <si>
    <t>Отбор: Тариф.Вид тарифа Равно "Регулируемый"</t>
  </si>
  <si>
    <t>Диапазон 1</t>
  </si>
  <si>
    <t>Диапазон 2</t>
  </si>
  <si>
    <t>Диапазон 3</t>
  </si>
  <si>
    <t xml:space="preserve">   обновление данных для проверки отчёта</t>
  </si>
  <si>
    <t>Cведения о полезном отпуске (продаже) электрической энергии и мощности отдельным категориям потребителей</t>
  </si>
  <si>
    <t>Форма № 46-ЭЭ (полезный отпуск)</t>
  </si>
  <si>
    <t>Субъект РФ</t>
  </si>
  <si>
    <t>Ханты-Мансийский автономный округ</t>
  </si>
  <si>
    <t>MANDATORY</t>
  </si>
  <si>
    <t>Приказ Росстата:_x000D_
Об утверждении формы от 24.03.2022 № 141</t>
  </si>
  <si>
    <t>region</t>
  </si>
  <si>
    <t>Отчётный период</t>
  </si>
  <si>
    <t>Месячная, годовая</t>
  </si>
  <si>
    <t>Сроки предоставления: _x000D_
25 числа после отчётного месяца,_x000D_
15 февраля - за отчётный год</t>
  </si>
  <si>
    <t>Год</t>
  </si>
  <si>
    <t>2026</t>
  </si>
  <si>
    <t>rptYear</t>
  </si>
  <si>
    <t>Месяц</t>
  </si>
  <si>
    <t>Июнь</t>
  </si>
  <si>
    <t>rptMonth</t>
  </si>
  <si>
    <t>Предоставляют: _x000D_
- юридические лица, кроме субъектов малого предпринимательства - поставщики электрической энергии (мощности) оптового и розничного рынков электроэнергии (мощности);_x000D_
  - гарантирующие поставщики электрической энергии (мощности);_x000D_
  - покупатели - субъекты оптового рынка электроэнергии (мощности);_x000D_
  - энергосбытовые и энергоснабжающие организации;_x000D_
  - участники оптового рынка электроэнергии (мощности), в отношении которых не приняты балансовые решения_x000D_
Федеральной антимонопольной службе по установленному адресу</t>
  </si>
  <si>
    <t>RST_ORG_ID</t>
  </si>
  <si>
    <t>Наименование ЮЛ / ИП</t>
  </si>
  <si>
    <t>ООО "Нижневартовская энергосбытовая компания"</t>
  </si>
  <si>
    <t>org</t>
  </si>
  <si>
    <t>ИНН</t>
  </si>
  <si>
    <t>8603109926</t>
  </si>
  <si>
    <t>inn</t>
  </si>
  <si>
    <t>КПП</t>
  </si>
  <si>
    <t>860301001</t>
  </si>
  <si>
    <t>kpp</t>
  </si>
  <si>
    <t>ОГРН</t>
  </si>
  <si>
    <t>1038601750472</t>
  </si>
  <si>
    <t>ogrn</t>
  </si>
  <si>
    <t>Организационно-правовая форма</t>
  </si>
  <si>
    <t>1 23 00 | Общества с ограниченной ответственностью</t>
  </si>
  <si>
    <t>opf</t>
  </si>
  <si>
    <t>Вид(-ы) деятельности</t>
  </si>
  <si>
    <t>ГП</t>
  </si>
  <si>
    <t>activity</t>
  </si>
  <si>
    <t>Тип отчёта</t>
  </si>
  <si>
    <t>В целом по организации</t>
  </si>
  <si>
    <t>rptType</t>
  </si>
  <si>
    <t>Наименование обособленного подразделения</t>
  </si>
  <si>
    <t>subsidiary</t>
  </si>
  <si>
    <t>Код по ОКПО</t>
  </si>
  <si>
    <t>13512888</t>
  </si>
  <si>
    <t>ОКПО - Общероссийский Классификатор Предприятий и Организаций</t>
  </si>
  <si>
    <t>okpo</t>
  </si>
  <si>
    <t>ОКАТО</t>
  </si>
  <si>
    <t>71135000000</t>
  </si>
  <si>
    <t>ОКАТО - Общероссийский Классификатор Административно-Территориальных Образований</t>
  </si>
  <si>
    <t>okato</t>
  </si>
  <si>
    <t>Генерирующая компания</t>
  </si>
  <si>
    <t>Нет</t>
  </si>
  <si>
    <t>gen</t>
  </si>
  <si>
    <t>Гарантирующий поставщик</t>
  </si>
  <si>
    <t>Да</t>
  </si>
  <si>
    <t>gp</t>
  </si>
  <si>
    <t>Независимый сбыт</t>
  </si>
  <si>
    <t>independentSales</t>
  </si>
  <si>
    <t>Способ приобретения электроэнергии</t>
  </si>
  <si>
    <t>с ОРЭМ</t>
  </si>
  <si>
    <t>eePurchaseMethod</t>
  </si>
  <si>
    <t>Система налогообложения</t>
  </si>
  <si>
    <t>ОСН</t>
  </si>
  <si>
    <t>ОСН - общая система налогообложения_x000D_
УСН - упрощенная система налогообложения_x000D_
ПСН - патентная система налогообложения_x000D_
НПД - налог на профессиональный доход_x000D_
ЕСХН - единый сельскохозяйственный налог</t>
  </si>
  <si>
    <t>taxSystem</t>
  </si>
  <si>
    <t>Контактные данные</t>
  </si>
  <si>
    <t>Адрес организации</t>
  </si>
  <si>
    <t>Юридический</t>
  </si>
  <si>
    <t>628611 г.Нижневартовск, ул.Ленина,34А</t>
  </si>
  <si>
    <t>addressLegal</t>
  </si>
  <si>
    <t>Почтовый</t>
  </si>
  <si>
    <t>addressPost</t>
  </si>
  <si>
    <t>Руководитель</t>
  </si>
  <si>
    <t>ФИО</t>
  </si>
  <si>
    <t>Эсауленко Валерий Васильевич</t>
  </si>
  <si>
    <t>nameCEO</t>
  </si>
  <si>
    <t>Контактный телефон</t>
  </si>
  <si>
    <t>(3466) 47-08-50</t>
  </si>
  <si>
    <t>phoneCEO</t>
  </si>
  <si>
    <t>Главный бухгалтер</t>
  </si>
  <si>
    <t>Ярмоленко Александра Владимировна</t>
  </si>
  <si>
    <t>nameAccountant</t>
  </si>
  <si>
    <t>(3466) 49-15-55</t>
  </si>
  <si>
    <t>phoneAccountant</t>
  </si>
  <si>
    <t>Должностное лицо, ответственное за составление формы</t>
  </si>
  <si>
    <t>Разяпов Руслан Глимханович</t>
  </si>
  <si>
    <t>nameReporting</t>
  </si>
  <si>
    <t>Должность</t>
  </si>
  <si>
    <t>Начальник ПАО</t>
  </si>
  <si>
    <t>positionReporting</t>
  </si>
  <si>
    <t>(3466) 45-41-43</t>
  </si>
  <si>
    <t>phoneReporting</t>
  </si>
  <si>
    <t>e-mail</t>
  </si>
  <si>
    <t>razyapov@gesnv.ru</t>
  </si>
  <si>
    <t>emailReporting</t>
  </si>
  <si>
    <t>Дата последнего обновления реестра организаций: 24.02.2026, 15:30:58</t>
  </si>
  <si>
    <t>Если срок представления отчёта за период истёк, необходимо указать URL-ссылку на пояснительную записку (документ)</t>
  </si>
  <si>
    <t>URL-ссылку на пояснительную записку (документ)  необходимо указывать только в случае, если срок представления отчёта за период истёк</t>
  </si>
  <si>
    <t>Образец пояснительной записки (документа) можно скачать по ссылке</t>
  </si>
  <si>
    <t>Январь</t>
  </si>
  <si>
    <t>Дата отчёта</t>
  </si>
  <si>
    <t>25.02.2026 15:12:36</t>
  </si>
  <si>
    <t>Статус отчёта</t>
  </si>
  <si>
    <t>Принят</t>
  </si>
  <si>
    <t>Февраль</t>
  </si>
  <si>
    <t>23.03.2026 08:39:14</t>
  </si>
  <si>
    <t>Март</t>
  </si>
  <si>
    <t>21.04.2026 13:00:58</t>
  </si>
  <si>
    <t>Апрель</t>
  </si>
  <si>
    <t>25.05.2026 14:26:09</t>
  </si>
  <si>
    <t>Май</t>
  </si>
  <si>
    <t>25.06.2026 13:55:52</t>
  </si>
  <si>
    <t>Июль</t>
  </si>
  <si>
    <t>Август</t>
  </si>
  <si>
    <t>Сентябрь</t>
  </si>
  <si>
    <t>Октябрь</t>
  </si>
  <si>
    <t>Ноябрь</t>
  </si>
  <si>
    <t>Декабрь</t>
  </si>
  <si>
    <t>1PC</t>
  </si>
  <si>
    <t>2PC</t>
  </si>
  <si>
    <t>35PC</t>
  </si>
  <si>
    <t>46PC</t>
  </si>
  <si>
    <t>TTL</t>
  </si>
  <si>
    <t>HV</t>
  </si>
  <si>
    <t>AV1</t>
  </si>
  <si>
    <t>AV2</t>
  </si>
  <si>
    <t>LV</t>
  </si>
  <si>
    <t>FSK</t>
  </si>
  <si>
    <t>GV</t>
  </si>
  <si>
    <t>enrVlm1pcTtl</t>
  </si>
  <si>
    <t>enrVlm1pcHv</t>
  </si>
  <si>
    <t>enrVlm1pcAv1</t>
  </si>
  <si>
    <t>enrVlm1pcAv2</t>
  </si>
  <si>
    <t>enrVlm1pcLv</t>
  </si>
  <si>
    <t>enrVlm1pcFsk</t>
  </si>
  <si>
    <t>enrVlm1pcGv</t>
  </si>
  <si>
    <t>enrCost1pcTtl</t>
  </si>
  <si>
    <t>enrCost1pcHv</t>
  </si>
  <si>
    <t>enrCost1pcAv1</t>
  </si>
  <si>
    <t>enrCost1pcAv2</t>
  </si>
  <si>
    <t>enrCost1pcLv</t>
  </si>
  <si>
    <t>enrCost1pcFsk</t>
  </si>
  <si>
    <t>enrCost1pcGv</t>
  </si>
  <si>
    <t>enrVlm2pcTtl</t>
  </si>
  <si>
    <t>enrVlm2pcHv</t>
  </si>
  <si>
    <t>enrVlm2pcAv1</t>
  </si>
  <si>
    <t>enrVlm2pcAv2</t>
  </si>
  <si>
    <t>enrVlm2pcLv</t>
  </si>
  <si>
    <t>enrVlm2pcFsk</t>
  </si>
  <si>
    <t>enrVlm2pcGv</t>
  </si>
  <si>
    <t>enrCost2pcTtl</t>
  </si>
  <si>
    <t>enrCost2pcHv</t>
  </si>
  <si>
    <t>enrCost2pcAv1</t>
  </si>
  <si>
    <t>enrCost2pcAv2</t>
  </si>
  <si>
    <t>enrCost2pcLv</t>
  </si>
  <si>
    <t>enrCost2pcFsk</t>
  </si>
  <si>
    <t>enrCost2pcGv</t>
  </si>
  <si>
    <t>enrVlm35pcTtl</t>
  </si>
  <si>
    <t>enrVlm35pcHv</t>
  </si>
  <si>
    <t>enrVlm35pcAv1</t>
  </si>
  <si>
    <t>enrVlm35pcAv2</t>
  </si>
  <si>
    <t>enrVlm35pcLv</t>
  </si>
  <si>
    <t>enrVlm35pcFsk</t>
  </si>
  <si>
    <t>enrVlm35pcGv</t>
  </si>
  <si>
    <t>enrCost35pcTtl</t>
  </si>
  <si>
    <t>enrCost35pcHv</t>
  </si>
  <si>
    <t>enrCost35pcAv1</t>
  </si>
  <si>
    <t>enrCost35pcAv2</t>
  </si>
  <si>
    <t>enrCost35pcLv</t>
  </si>
  <si>
    <t>enrCost35pcFsk</t>
  </si>
  <si>
    <t>enrCost35pcGv</t>
  </si>
  <si>
    <t>pwrVlm35pcTtl</t>
  </si>
  <si>
    <t>pwrVlm35pcHv</t>
  </si>
  <si>
    <t>pwrVlm35pcAv1</t>
  </si>
  <si>
    <t>pwrVlm35pcAv2</t>
  </si>
  <si>
    <t>pwrVlm35pcLv</t>
  </si>
  <si>
    <t>pwrVlm35pcFsk</t>
  </si>
  <si>
    <t>pwrVlm35pcGv</t>
  </si>
  <si>
    <t>pwrCost35pcTtl</t>
  </si>
  <si>
    <t>pwrCost35pcHv</t>
  </si>
  <si>
    <t>pwrCost35pcAv1</t>
  </si>
  <si>
    <t>pwrCost35pcAv2</t>
  </si>
  <si>
    <t>pwrCost35pcLv</t>
  </si>
  <si>
    <t>pwrCost35pcFsk</t>
  </si>
  <si>
    <t>pwrCost35pcGv</t>
  </si>
  <si>
    <t>enrVlm46pcTtl</t>
  </si>
  <si>
    <t>enrVlm46pcHv</t>
  </si>
  <si>
    <t>enrVlm46pcAv1</t>
  </si>
  <si>
    <t>enrVlm46pcAv2</t>
  </si>
  <si>
    <t>enrVlm46pcLv</t>
  </si>
  <si>
    <t>enrVlm46pcFsk</t>
  </si>
  <si>
    <t>enrVlm46pcGv</t>
  </si>
  <si>
    <t>enrCost46pcTtl</t>
  </si>
  <si>
    <t>enrCost46pcHv</t>
  </si>
  <si>
    <t>enrCost46pcAv1</t>
  </si>
  <si>
    <t>enrCost46pcAv2</t>
  </si>
  <si>
    <t>enrCost46pcLv</t>
  </si>
  <si>
    <t>enrCost46pcFsk</t>
  </si>
  <si>
    <t>enrCost46pcGv</t>
  </si>
  <si>
    <t>pwrVlm46pcTtl</t>
  </si>
  <si>
    <t>pwrVlm46pcHv</t>
  </si>
  <si>
    <t>pwrVlm46pcAv1</t>
  </si>
  <si>
    <t>pwrVlm46pcAv2</t>
  </si>
  <si>
    <t>pwrVlm46pcLv</t>
  </si>
  <si>
    <t>pwrVlm46pcFsk</t>
  </si>
  <si>
    <t>pwrVlm46pcGv</t>
  </si>
  <si>
    <t>pwrCost46pcTtl</t>
  </si>
  <si>
    <t>pwrCost46pcHv</t>
  </si>
  <si>
    <t>pwrCost46pcAv1</t>
  </si>
  <si>
    <t>pwrCost46pcAv2</t>
  </si>
  <si>
    <t>pwrCost46pcLv</t>
  </si>
  <si>
    <t>pwrCost46pcFsk</t>
  </si>
  <si>
    <t>pwrCost46pcGv</t>
  </si>
  <si>
    <t>pwrTrVlm46pcTtl</t>
  </si>
  <si>
    <t>pwrTrVlm46pcHv</t>
  </si>
  <si>
    <t>pwrTrVlm46pcAv1</t>
  </si>
  <si>
    <t>pwrTrVlm46pcAv2</t>
  </si>
  <si>
    <t>pwrTrVlm46pcLv</t>
  </si>
  <si>
    <t>pwrTrVlm46pcFsk</t>
  </si>
  <si>
    <t>pwrTrVlm46pcGv</t>
  </si>
  <si>
    <t>pwrTrCost46pcTtl</t>
  </si>
  <si>
    <t>pwrTrCost46pcHv</t>
  </si>
  <si>
    <t>pwrTrCost46pcAv1</t>
  </si>
  <si>
    <t>pwrTrCost46pcAv2</t>
  </si>
  <si>
    <t>pwrTrCost46pcLv</t>
  </si>
  <si>
    <t>pwrTrCost46pcFsk</t>
  </si>
  <si>
    <t>pwrTrCost46pcGv</t>
  </si>
  <si>
    <t>Раздел I. Полезный отпуск электроэнергии и мощности, реализуемой по нерегулируемым ценам в ценовых зонах оптового рынка и по регулируемым ценам (тарифа) в неценовых зонах ОРЭ</t>
  </si>
  <si>
    <t>А. Полезный отпуск электроэнергии и мощности, реализуемой по нерегулируемым (в ценовых зонах ОРЭ) и по регулируемым (в неценовых зонах ОРЭ) ценам по договорам энергоснабжения</t>
  </si>
  <si>
    <t>Коды по ОКЕИ: 1000 киловатт-часов – 245, мегаватт – 215, тысяча рублей – 384</t>
  </si>
  <si>
    <r>
      <rPr>
        <b/>
        <sz val="8"/>
        <color theme="4" tint="-0.249977111117893"/>
        <rFont val="Tahoma"/>
        <family val="2"/>
        <charset val="204"/>
      </rPr>
      <t>* Постановление</t>
    </r>
    <r>
      <rPr>
        <sz val="8"/>
        <rFont val="Tahoma"/>
        <family val="2"/>
        <charset val="204"/>
      </rPr>
      <t xml:space="preserve"> Правительства Российской Федерации от 26 ноября 2021 г. №2062</t>
    </r>
  </si>
  <si>
    <t>без НДС</t>
  </si>
  <si>
    <t>Потребители</t>
  </si>
  <si>
    <t>Код строки</t>
  </si>
  <si>
    <t>3 и 5 ценовые категории</t>
  </si>
  <si>
    <t>4 и 6 ценовые категории</t>
  </si>
  <si>
    <t>Объём электрической энергии (мощности) потребителей за отчётный месяц (год)</t>
  </si>
  <si>
    <t>Стоимость электрической энергии (мощности) потребителей за отчётный месяц (год)</t>
  </si>
  <si>
    <t>Объём электрической энергии потребителей за отчётный месяц (год)</t>
  </si>
  <si>
    <t>Стоимость электрической энергии потребителей за отчётный месяц (год)</t>
  </si>
  <si>
    <t>Объём электрической мощности за отчётный месяц (год)</t>
  </si>
  <si>
    <t>Стоимость электрической мощности за отчётный месяц (год)</t>
  </si>
  <si>
    <t>Объём мощности услуг по передаче электроэнергии потребителей за отчётный месяц (год)</t>
  </si>
  <si>
    <t>Стоимость мощности услуг по передаче электроэнергии потребителей за отчётный месяц (год)</t>
  </si>
  <si>
    <t>всего</t>
  </si>
  <si>
    <t>в том числе:</t>
  </si>
  <si>
    <t>ВН</t>
  </si>
  <si>
    <t>СН1</t>
  </si>
  <si>
    <t>СН2</t>
  </si>
  <si>
    <t>НН</t>
  </si>
  <si>
    <t>ФСК</t>
  </si>
  <si>
    <t>ГН</t>
  </si>
  <si>
    <t>тыс.кВтч</t>
  </si>
  <si>
    <t>тыс.руб.</t>
  </si>
  <si>
    <t>МВт</t>
  </si>
  <si>
    <t>Поставка электрической энергии гарантирующим поставщиком потребителям (покупателям), функционирующим в зоне деятельности данного ГП</t>
  </si>
  <si>
    <t>100</t>
  </si>
  <si>
    <t>Потребители с максимальной мощностью принадлежащих им энергопринимающих устройств не менее 10 МВт</t>
  </si>
  <si>
    <t>200</t>
  </si>
  <si>
    <t>Потребители электрической энергии (мощности) на территории Дальневосточного федерального округа, в отношении которых осуществляется доведение цен (тарифов) на электрическую энергию (мощность) до базовых уровней цен (тарифов) на электрическую энергию (мощность)</t>
  </si>
  <si>
    <t>210</t>
  </si>
  <si>
    <r>
      <t xml:space="preserve">Потребители, указанные в пункте 1 критериев, утверждённых </t>
    </r>
    <r>
      <rPr>
        <b/>
        <sz val="8"/>
        <color theme="4" tint="-0.249977111117893"/>
        <rFont val="Tahoma"/>
        <family val="2"/>
        <charset val="204"/>
      </rPr>
      <t>Постановлением *</t>
    </r>
  </si>
  <si>
    <t>211</t>
  </si>
  <si>
    <r>
      <t xml:space="preserve">Потребители, указанные в пункте 2 критериев, утверждённых </t>
    </r>
    <r>
      <rPr>
        <b/>
        <sz val="8"/>
        <color theme="4" tint="-0.249977111117893"/>
        <rFont val="Tahoma"/>
        <family val="2"/>
        <charset val="204"/>
      </rPr>
      <t>Постановлением *</t>
    </r>
  </si>
  <si>
    <t>212</t>
  </si>
  <si>
    <r>
      <t xml:space="preserve">Потребители, указанные в пункте 3 критериев, утверждённых </t>
    </r>
    <r>
      <rPr>
        <b/>
        <sz val="8"/>
        <color theme="4" tint="-0.249977111117893"/>
        <rFont val="Tahoma"/>
        <family val="2"/>
        <charset val="204"/>
      </rPr>
      <t>Постановлением *</t>
    </r>
  </si>
  <si>
    <t>213</t>
  </si>
  <si>
    <r>
      <t xml:space="preserve">Потребители, указанные в пункте 4 критериев, утверждённых </t>
    </r>
    <r>
      <rPr>
        <b/>
        <sz val="8"/>
        <color theme="4" tint="-0.249977111117893"/>
        <rFont val="Tahoma"/>
        <family val="2"/>
        <charset val="204"/>
      </rPr>
      <t>Постановлением *</t>
    </r>
  </si>
  <si>
    <t>214</t>
  </si>
  <si>
    <r>
      <t xml:space="preserve">Потребители, указанные в пункте 5 критериев, утверждённых </t>
    </r>
    <r>
      <rPr>
        <b/>
        <sz val="8"/>
        <color theme="4" tint="-0.249977111117893"/>
        <rFont val="Tahoma"/>
        <family val="2"/>
        <charset val="204"/>
      </rPr>
      <t>Постановлением *</t>
    </r>
  </si>
  <si>
    <t>215</t>
  </si>
  <si>
    <r>
      <t xml:space="preserve">Потребители, указанные в пункте 6 критериев, утверждённых </t>
    </r>
    <r>
      <rPr>
        <b/>
        <sz val="8"/>
        <color theme="4" tint="-0.249977111117893"/>
        <rFont val="Tahoma"/>
        <family val="2"/>
        <charset val="204"/>
      </rPr>
      <t>Постановлением *</t>
    </r>
  </si>
  <si>
    <t>216</t>
  </si>
  <si>
    <r>
      <t xml:space="preserve">Потребители, указанные в пункте 7 критериев, утверждённых </t>
    </r>
    <r>
      <rPr>
        <b/>
        <sz val="8"/>
        <color theme="4" tint="-0.249977111117893"/>
        <rFont val="Tahoma"/>
        <family val="2"/>
        <charset val="204"/>
      </rPr>
      <t>Постановлением *</t>
    </r>
  </si>
  <si>
    <t>217</t>
  </si>
  <si>
    <r>
      <t xml:space="preserve">Потребители, указанные в пункте 8 критериев, утверждённых </t>
    </r>
    <r>
      <rPr>
        <b/>
        <sz val="8"/>
        <color theme="4" tint="-0.249977111117893"/>
        <rFont val="Tahoma"/>
        <family val="2"/>
        <charset val="204"/>
      </rPr>
      <t>Постановлением *</t>
    </r>
  </si>
  <si>
    <t>218</t>
  </si>
  <si>
    <r>
      <t xml:space="preserve">Потребители, указанные в пункте 9 критериев, утверждённых </t>
    </r>
    <r>
      <rPr>
        <b/>
        <sz val="8"/>
        <color theme="4" tint="-0.249977111117893"/>
        <rFont val="Tahoma"/>
        <family val="2"/>
        <charset val="204"/>
      </rPr>
      <t>Постановлением *</t>
    </r>
  </si>
  <si>
    <t>219</t>
  </si>
  <si>
    <t>220</t>
  </si>
  <si>
    <t>Электрифицированный железнодорожный транспорт</t>
  </si>
  <si>
    <t>230</t>
  </si>
  <si>
    <t>Электрифицированный городской транспорт</t>
  </si>
  <si>
    <t>240</t>
  </si>
  <si>
    <t>250</t>
  </si>
  <si>
    <t>Сельскохозяйственные товаропроизводители</t>
  </si>
  <si>
    <t>260</t>
  </si>
  <si>
    <t>Бюджетные потребители</t>
  </si>
  <si>
    <t>270</t>
  </si>
  <si>
    <t>Иные потребители (покупатели)</t>
  </si>
  <si>
    <t>280</t>
  </si>
  <si>
    <t>Потребители с максимальной мощностью принадлежащих им энергопринимающих устройств от 670 кВт до 10 МВт</t>
  </si>
  <si>
    <t>300</t>
  </si>
  <si>
    <t>310</t>
  </si>
  <si>
    <t>311</t>
  </si>
  <si>
    <t>312</t>
  </si>
  <si>
    <t>313</t>
  </si>
  <si>
    <t>314</t>
  </si>
  <si>
    <t>315</t>
  </si>
  <si>
    <t>316</t>
  </si>
  <si>
    <t>317</t>
  </si>
  <si>
    <t>318</t>
  </si>
  <si>
    <t>319</t>
  </si>
  <si>
    <t>320</t>
  </si>
  <si>
    <t>330</t>
  </si>
  <si>
    <t>340</t>
  </si>
  <si>
    <t>350</t>
  </si>
  <si>
    <t>360</t>
  </si>
  <si>
    <t>370</t>
  </si>
  <si>
    <t>380</t>
  </si>
  <si>
    <t>Потребители с максимальной мощностью принадлежащих им энергопринимающих устройств менее 670 кВт</t>
  </si>
  <si>
    <t>400</t>
  </si>
  <si>
    <t>410</t>
  </si>
  <si>
    <t>411</t>
  </si>
  <si>
    <t>412</t>
  </si>
  <si>
    <t>413</t>
  </si>
  <si>
    <t>414</t>
  </si>
  <si>
    <t>415</t>
  </si>
  <si>
    <t>416</t>
  </si>
  <si>
    <t>417</t>
  </si>
  <si>
    <t>418</t>
  </si>
  <si>
    <t>419</t>
  </si>
  <si>
    <t>420</t>
  </si>
  <si>
    <t>430</t>
  </si>
  <si>
    <t>440</t>
  </si>
  <si>
    <t>450</t>
  </si>
  <si>
    <t>460</t>
  </si>
  <si>
    <t>470</t>
  </si>
  <si>
    <t>480</t>
  </si>
  <si>
    <t>Поставка электрической энергии гарантирующим поставщиком потребителям (покупателям), функционирующим вне зоны деятельности данного ГП, а также поставка электрической энергии независимыми энергосбытовыми, энергоснабжающими организациями потребителям</t>
  </si>
  <si>
    <t>500</t>
  </si>
  <si>
    <t>510</t>
  </si>
  <si>
    <t>511</t>
  </si>
  <si>
    <t>512</t>
  </si>
  <si>
    <t>513</t>
  </si>
  <si>
    <t>514</t>
  </si>
  <si>
    <t>515</t>
  </si>
  <si>
    <t>516</t>
  </si>
  <si>
    <t>517</t>
  </si>
  <si>
    <t>518</t>
  </si>
  <si>
    <t>519</t>
  </si>
  <si>
    <t>520</t>
  </si>
  <si>
    <t>530</t>
  </si>
  <si>
    <t>540</t>
  </si>
  <si>
    <t>550</t>
  </si>
  <si>
    <t>560</t>
  </si>
  <si>
    <t>570</t>
  </si>
  <si>
    <t>580</t>
  </si>
  <si>
    <t>Полезный отпуск - всего</t>
  </si>
  <si>
    <t>700</t>
  </si>
  <si>
    <t>34PC</t>
  </si>
  <si>
    <t>56PC</t>
  </si>
  <si>
    <t>enrVlm1pc</t>
  </si>
  <si>
    <t>enrCost1pc</t>
  </si>
  <si>
    <t>enrVlm2pc</t>
  </si>
  <si>
    <t>enrCost2pc</t>
  </si>
  <si>
    <t>enrVlm34pc</t>
  </si>
  <si>
    <t>enrCost34pc</t>
  </si>
  <si>
    <t>pwrVlm34pc</t>
  </si>
  <si>
    <t>pwrCost34pc</t>
  </si>
  <si>
    <t>enrVlm56pc</t>
  </si>
  <si>
    <t>enrCost56pc</t>
  </si>
  <si>
    <t>pwrVlm56pc</t>
  </si>
  <si>
    <t>pwrCost56pc</t>
  </si>
  <si>
    <t>Раздел I. Полезный отпуск электроэнергии и мощности, реализуемой по нерегулируемым ценам</t>
  </si>
  <si>
    <t>Б. Полезный отпуск электроэнергии и мощности, реализуемой по нерегулируемым (в ценовых зонах ОРЭ) и по регулируемым (в неценовых зонах ОРЭ) ценам по договорам купли-продажи</t>
  </si>
  <si>
    <t>3 и 4 ценовые категории</t>
  </si>
  <si>
    <t>5 и 6 ценовые категории</t>
  </si>
  <si>
    <t>Поставка электрической энергии сетевым организациям для целей компенсации потерь электрической энергии (мощности)</t>
  </si>
  <si>
    <t>Поставка электрической энергии сетевым организациям для целей компенсации потерь электрической энергии (мощности) в пределах балансовых показателей</t>
  </si>
  <si>
    <t>710</t>
  </si>
  <si>
    <t>Поставка электрической энергии сетевым организациям для целей компенсации потерь электрической энергии (мощности) сверх балансовых показателей</t>
  </si>
  <si>
    <t>720</t>
  </si>
  <si>
    <t>ctznVlmTtl</t>
  </si>
  <si>
    <t>ctznCostTaxTtl</t>
  </si>
  <si>
    <t>ctznCostNoTaxTtl</t>
  </si>
  <si>
    <t>ctznVlm1st</t>
  </si>
  <si>
    <t>ctznCostTax1st</t>
  </si>
  <si>
    <t>ctznCostNoTax1st</t>
  </si>
  <si>
    <t>ctznVlm2znNight</t>
  </si>
  <si>
    <t>ctznVlm2znDay</t>
  </si>
  <si>
    <t>ctznCostTax2znNight</t>
  </si>
  <si>
    <t>ctznCostTax2znDay</t>
  </si>
  <si>
    <t>ctznCostNoTax2znNight</t>
  </si>
  <si>
    <t>ctznCostNoTax2znDay</t>
  </si>
  <si>
    <t>ctznVlm3znNight</t>
  </si>
  <si>
    <t>ctznVlm3znPeak</t>
  </si>
  <si>
    <t>ctznVlm3znSemiPeak</t>
  </si>
  <si>
    <t>ctznCostTax3znNight</t>
  </si>
  <si>
    <t>ctznCostTax3znPeak</t>
  </si>
  <si>
    <t>ctznCostTax3znSemiPeak</t>
  </si>
  <si>
    <t>ctznCostNoTax3znNight</t>
  </si>
  <si>
    <t>ctznCostNoTax3znPeak</t>
  </si>
  <si>
    <t>ctznCostNoTax3znSemiPeak</t>
  </si>
  <si>
    <t>Раздел I. Полезный отпуск электроэнергии и мощности, реализуемой по регулируемым тарифам (ценам)</t>
  </si>
  <si>
    <t>В. Полезный отпуск электроэнергии, реализуемой населению и приравненным к нему категориям потребителей</t>
  </si>
  <si>
    <t>с НДС</t>
  </si>
  <si>
    <t>Объём электрической энергии за отчётный месяц (год)</t>
  </si>
  <si>
    <t>Стоимость электрической энергии за отчётный месяц (год)</t>
  </si>
  <si>
    <t>Объём электрической энергии потребителей, осуществляющих оплату по одноставочному тарифу за отчётный месяц (год)</t>
  </si>
  <si>
    <t>Стоимость электрической энергии потребителей, осуществляющих оплату по одноставочному тарифу за отчётный месяц (год)</t>
  </si>
  <si>
    <t>Объём электрической энергии потребителей, осуществляющих оплату по зонным тарифам по двум зонам суток за отчётный месяц (год)</t>
  </si>
  <si>
    <t>Стоимость электрической энергии потребителей, осуществляющих оплату по зонным тарифам по двум зонам суток за отчётный месяц (год)</t>
  </si>
  <si>
    <t>Объём электрической энергии потребителей, осуществляющих оплату по зонным тарифам по трём зонам суток за отчётный месяц (год)</t>
  </si>
  <si>
    <t>Стоимость электрической энергии потребителей, осуществляющих оплату по зонным тарифам по трём зонам суток за отчётный месяц (год)</t>
  </si>
  <si>
    <t>ночь</t>
  </si>
  <si>
    <t>день</t>
  </si>
  <si>
    <t>пик</t>
  </si>
  <si>
    <t>полупик</t>
  </si>
  <si>
    <t>Всего по населению и приравненным к нему категориям</t>
  </si>
  <si>
    <t>в пределах социальной нормы</t>
  </si>
  <si>
    <t>110</t>
  </si>
  <si>
    <t>сверх социальной нормы</t>
  </si>
  <si>
    <t>120</t>
  </si>
  <si>
    <t>Население, всего</t>
  </si>
  <si>
    <t>201</t>
  </si>
  <si>
    <t>202</t>
  </si>
  <si>
    <t>Население, не относящееся к категории населения, проживающего в городских населенных пунктах в домах, оборудованных стационарными электроплитами и (или) электроотопительными установками, и категории населения, проживающего в сельских населенных пунктах, а также приравненные к нему категории</t>
  </si>
  <si>
    <t>Население, проживающее в городских населенных пунктах в домах, оборудованных стационарными электроплитами и электроотопительными установками, а также приравненные к нему категории</t>
  </si>
  <si>
    <t>221</t>
  </si>
  <si>
    <t>222</t>
  </si>
  <si>
    <t>Население, проживающее в городских населенных пунктах в домах, оборудованных стационарными электроплитами и не оборудованных электроотопительными установками, а также приравненные к нему категории потребителей</t>
  </si>
  <si>
    <t>231</t>
  </si>
  <si>
    <t>232</t>
  </si>
  <si>
    <t>Население, проживающее в городских населенных пунктах в домах, оборудованных электроотопительными установками и не оборудованных стационарными электроплитами, а также приравненные к нему категории потребителей</t>
  </si>
  <si>
    <t>241</t>
  </si>
  <si>
    <t>242</t>
  </si>
  <si>
    <t>Население, проживающее в сельских населенных пунктах, а также приравненные к нему категории потребителей</t>
  </si>
  <si>
    <t>251</t>
  </si>
  <si>
    <t>252</t>
  </si>
  <si>
    <t>Приравненные к населению категории потребителей, всего</t>
  </si>
  <si>
    <t>301</t>
  </si>
  <si>
    <t>302</t>
  </si>
  <si>
    <t>Исполнители коммунальных услуг, наймодатели</t>
  </si>
  <si>
    <t>Садоводческие или огороднические некоммерческие товарищества</t>
  </si>
  <si>
    <t>321</t>
  </si>
  <si>
    <t>322</t>
  </si>
  <si>
    <t>Юридические лица, приобретающие электрическую энергию (мощность) в целях потребления осужденными в помещениях для их содержания при условии наличия раздельного учёта электрической энергии для указанных помещений</t>
  </si>
  <si>
    <t>331</t>
  </si>
  <si>
    <t>332</t>
  </si>
  <si>
    <t>Содержащиеся за счет прихожан религиозные организации</t>
  </si>
  <si>
    <t>341</t>
  </si>
  <si>
    <t>342</t>
  </si>
  <si>
    <t>Гарантирующие поставщики, энергосбытовые, энергоснабжающие организации, приобретающие электрическую энергию (мощность) в целях дальнейшей продажи населению</t>
  </si>
  <si>
    <t>351</t>
  </si>
  <si>
    <t>352</t>
  </si>
  <si>
    <t>Некоммерческие объединения граждан (гаражно-строительные, гаражные кооперативы), объединения граждан, приобретающих электрическую энергию (мощность) для использования в принадлежащих им хозяйственных постройках</t>
  </si>
  <si>
    <t>361</t>
  </si>
  <si>
    <t>362</t>
  </si>
  <si>
    <t>Для сведения: общедомовые нужды (сверх норматива потребления)</t>
  </si>
  <si>
    <t>enrVlm1stTtl</t>
  </si>
  <si>
    <t>enrVlm1stHv</t>
  </si>
  <si>
    <t>enrVlm1stAv1</t>
  </si>
  <si>
    <t>enrVlm1stAv2</t>
  </si>
  <si>
    <t>enrVlm1stLv</t>
  </si>
  <si>
    <t>enrVlm1stGv</t>
  </si>
  <si>
    <t>enrCost1stTtl</t>
  </si>
  <si>
    <t>enrCost1stHv</t>
  </si>
  <si>
    <t>enrCost1stAv1</t>
  </si>
  <si>
    <t>enrCost1stAv2</t>
  </si>
  <si>
    <t>enrCost1stLv</t>
  </si>
  <si>
    <t>enrCost1stGv</t>
  </si>
  <si>
    <t>enrVlmZnTtl</t>
  </si>
  <si>
    <t>enrVlmZnHv</t>
  </si>
  <si>
    <t>enrVlmZnAv1</t>
  </si>
  <si>
    <t>enrVlmZnAv2</t>
  </si>
  <si>
    <t>enrVlmZnLv</t>
  </si>
  <si>
    <t>enrVlmZnGv</t>
  </si>
  <si>
    <t>enrCostZnTtl</t>
  </si>
  <si>
    <t>enrCostZnHv</t>
  </si>
  <si>
    <t>enrCostZnAv1</t>
  </si>
  <si>
    <t>enrCostZnAv2</t>
  </si>
  <si>
    <t>enrCostZnLv</t>
  </si>
  <si>
    <t>enrCostZnGv</t>
  </si>
  <si>
    <t>enrVlm3stTtl</t>
  </si>
  <si>
    <t>enrVlm3stHv</t>
  </si>
  <si>
    <t>enrVlm3stAv1</t>
  </si>
  <si>
    <t>enrVlm3stAv2</t>
  </si>
  <si>
    <t>enrVlm3stLv</t>
  </si>
  <si>
    <t>enrVlm3stGv</t>
  </si>
  <si>
    <t>enrCost3stTtl</t>
  </si>
  <si>
    <t>enrCost3stHv</t>
  </si>
  <si>
    <t>enrCost3stAv1</t>
  </si>
  <si>
    <t>enrCost3stAv2</t>
  </si>
  <si>
    <t>enrCost3stLv</t>
  </si>
  <si>
    <t>enrCost3stGv</t>
  </si>
  <si>
    <t>pwrTrVlm2stTtl</t>
  </si>
  <si>
    <t>pwrTrVlm2stHv</t>
  </si>
  <si>
    <t>pwrTrVlm2stAv1</t>
  </si>
  <si>
    <t>pwrTrVlm2stAv2</t>
  </si>
  <si>
    <t>pwrTrVlm2stLv</t>
  </si>
  <si>
    <t>pwrTrVlm2stGv</t>
  </si>
  <si>
    <t>pwrTrCost2stTtl</t>
  </si>
  <si>
    <t>pwrTrCost2stHv</t>
  </si>
  <si>
    <t>pwrTrCost2stAv1</t>
  </si>
  <si>
    <t>pwrTrCost2stAv2</t>
  </si>
  <si>
    <t>pwrTrCost2stLv</t>
  </si>
  <si>
    <t>pwrTrCost2stGv</t>
  </si>
  <si>
    <t>ttlVlmTtl</t>
  </si>
  <si>
    <t>ttlVlmHv</t>
  </si>
  <si>
    <t>ttlVlmAv1</t>
  </si>
  <si>
    <t>ttlVlmAv2</t>
  </si>
  <si>
    <t>ttlVlmLv</t>
  </si>
  <si>
    <t>ttlVlmGv</t>
  </si>
  <si>
    <t>ttlCostTtl</t>
  </si>
  <si>
    <t>ttlCostHv</t>
  </si>
  <si>
    <t>ttlCostAv1</t>
  </si>
  <si>
    <t>ttlCostAv2</t>
  </si>
  <si>
    <t>ttlCostLv</t>
  </si>
  <si>
    <t>ttlCostGv</t>
  </si>
  <si>
    <t>Раздел II. Полезный отпуск электроэнергии и мощности, реализуемой по регулируемым тарифам (ценам)</t>
  </si>
  <si>
    <t>А. Полезный отпуск электроэнергии и мощности, реализуемой по регулируемым тарифам (ценам), по договорам энергоснабжения</t>
  </si>
  <si>
    <t>Объём электрической энергии потребителей, осуществляющих оплату по одноставочным тарифам (ценам) за отчётный месяц (год)</t>
  </si>
  <si>
    <t>Стоимость электрической энергии потребителей, осуществляющих оплату по одноставочным тарифам (ценам) за отчётный месяц (год)</t>
  </si>
  <si>
    <t>Объём электрической энергии потребителей, осуществляющих оплату по зонным тарифам (ценам) за отчётный месяц (год)</t>
  </si>
  <si>
    <t>Стоимость электрической энергии потребителей, осуществляющих оплату по зонным тарифам (ценам) за отчётный месяц (год)</t>
  </si>
  <si>
    <t>Объём электрической энергии потребителей, осуществляющих оплату по трёхставочным тарифам (ценам) за отчётный месяц (год)</t>
  </si>
  <si>
    <t>Стоимость электрической энергии потребителей, осуществляющих оплату по трёхставочным тарифам (ценам) за отчётный месяц (год)</t>
  </si>
  <si>
    <t>Объём электрической мощности потребителей, осуществляющих оплату услуг по передаче электрической энергии по двухставочным тарифам за отчётный месяц (год)</t>
  </si>
  <si>
    <t>Стоимость электрической мощности потребителей, осуществляющих оплату услуг по передаче электрической энергии по двухставочным тарифам за отчётный месяц (год)</t>
  </si>
  <si>
    <t>Стоимость электрической энергии (мощности) за отчётный месяц (год)</t>
  </si>
  <si>
    <t>Прочие потребители</t>
  </si>
  <si>
    <t>111</t>
  </si>
  <si>
    <t>112</t>
  </si>
  <si>
    <t>113</t>
  </si>
  <si>
    <t>114</t>
  </si>
  <si>
    <t>115</t>
  </si>
  <si>
    <t>116</t>
  </si>
  <si>
    <t>117</t>
  </si>
  <si>
    <t>118</t>
  </si>
  <si>
    <t>119</t>
  </si>
  <si>
    <t>130</t>
  </si>
  <si>
    <t>140</t>
  </si>
  <si>
    <t>150</t>
  </si>
  <si>
    <t>160</t>
  </si>
  <si>
    <t>170</t>
  </si>
  <si>
    <t>180</t>
  </si>
  <si>
    <t xml:space="preserve">Полезный отпуск - всего </t>
  </si>
  <si>
    <t>enrVlm1st</t>
  </si>
  <si>
    <t>enrCost1st</t>
  </si>
  <si>
    <t>enrVlmZn</t>
  </si>
  <si>
    <t>enrCostZn</t>
  </si>
  <si>
    <t>enrVlm3st</t>
  </si>
  <si>
    <t>enrCost3st</t>
  </si>
  <si>
    <t>ttlVlm</t>
  </si>
  <si>
    <t>ttlCost</t>
  </si>
  <si>
    <t>Б. Полезный отпуск электроэнергии и мощности, реализуемой по регулируемым тарифам (ценам) по договорам купли-продажи</t>
  </si>
  <si>
    <t>600</t>
  </si>
  <si>
    <t>enrVlmValue</t>
  </si>
  <si>
    <t>enrCostValue</t>
  </si>
  <si>
    <t>pwrVlmValue</t>
  </si>
  <si>
    <t>pwrCostValue</t>
  </si>
  <si>
    <t>Раздел III. Продажа электрической энергии и мощности</t>
  </si>
  <si>
    <t xml:space="preserve">Наименование </t>
  </si>
  <si>
    <t>Величина электрической мощности за отчётный месяц (в среднем _x000D_
за год)</t>
  </si>
  <si>
    <t>Стоимость без дифференциации на энергию и мощность за отчётный месяц (год)</t>
  </si>
  <si>
    <t xml:space="preserve">Продажа </t>
  </si>
  <si>
    <t>В обеспечение СД</t>
  </si>
  <si>
    <t>101</t>
  </si>
  <si>
    <t>В обеспечение регулируемых договоров (РД)</t>
  </si>
  <si>
    <t>102</t>
  </si>
  <si>
    <t>В обеспечение биржевых СДМ</t>
  </si>
  <si>
    <t>103</t>
  </si>
  <si>
    <t>В обеспечение внебиржевых СДМ</t>
  </si>
  <si>
    <t>104</t>
  </si>
  <si>
    <t>По договорам предоставления мощности ДПМ</t>
  </si>
  <si>
    <t>105</t>
  </si>
  <si>
    <t>По договорам купли-продажи от новых АЭС/ГЭС</t>
  </si>
  <si>
    <t>106</t>
  </si>
  <si>
    <t>По ценам РСВ</t>
  </si>
  <si>
    <t>107</t>
  </si>
  <si>
    <t>БР</t>
  </si>
  <si>
    <t>108</t>
  </si>
  <si>
    <t>По ценам ВР</t>
  </si>
  <si>
    <t>109</t>
  </si>
  <si>
    <t>Экспортно-импортная и приграничная торговля</t>
  </si>
  <si>
    <t>По результатам КОМ</t>
  </si>
  <si>
    <t>КОМ МОД</t>
  </si>
  <si>
    <t>По ДПМ ВИЭ</t>
  </si>
  <si>
    <t>На розничном рынке по нерегулируемым ценам</t>
  </si>
  <si>
    <t>В неценовых зонах оптового рынка за исключением двусторонних договоров</t>
  </si>
  <si>
    <t>121</t>
  </si>
  <si>
    <t>В неценовых зонах оптового рынка по двусторонним договорам</t>
  </si>
  <si>
    <t>122</t>
  </si>
  <si>
    <t>По регулируемым тарифам (ценам) на розничном рынке за исключением двусторонних договоров купли-продажи электрической энергии (мощности), заключаемых в ТИТЭС</t>
  </si>
  <si>
    <t>131</t>
  </si>
  <si>
    <t>По двусторонним договорам купли-продажи электрической энергии (мощности), заключаемым в ТИТЭС</t>
  </si>
  <si>
    <t>132</t>
  </si>
  <si>
    <t>Собственное производство</t>
  </si>
  <si>
    <t>Штрафные санкции ЦФР</t>
  </si>
  <si>
    <t>Мощность, заявленная на КОМ</t>
  </si>
  <si>
    <t>Аттестованная мощность</t>
  </si>
  <si>
    <t>Надбавка на безопасность АЭС</t>
  </si>
  <si>
    <t>Надбавка к цене на мощность, поставляемую в ценовых зонах оптового рынка субъектами оптового рынка - производителями электрической энергии (мощности), установленная и применяемая в порядке, установленном Правительством Российской Федерации, в целях достижения в субъектах Российской Федерации, входящих в состав Дальневосточного федерального округа, планируемых на следующий период регулирования базовых уровней цен (тарифов) на электрическую энергию (мощность)</t>
  </si>
  <si>
    <t>Надбавка, прибавляемая к равновесной цене оптового рынка для определения цены электрической энергии, произведенной на функционирующих на основе использования возобновляемых источников энергии квалифицированных генерирующих объектах (в случаях и в порядке, которые предусмотрены Правительством Российской Федерации)</t>
  </si>
  <si>
    <t>800</t>
  </si>
  <si>
    <t>Надбавка к цене на мощность в целях частичной компенсации субъектам оптового рынка - производителям электрической энергии (мощности) капитальных и эксплуатационных затрат для генерирующих объектов тепловых электростанций, построенных и введенных в эксплуатацию на территориях Республики Крым и (или) г. Севастополя</t>
  </si>
  <si>
    <t>900</t>
  </si>
  <si>
    <t>Надбавка к цене на мощность, установленная и применяемая в порядке, установленном Правительством Российской Федерации, в целях частичной компенсации стоимости мощности и (или) электрической энергии субъектов оптового рынка - производителей электрической энергии (мощности), генерирующее оборудование которых расположено на территории субъекта Российской Федерации, не имеющего административных границ с другими субъектами Российской Федерации и не относящегося к территориям островов, - Калининградской области</t>
  </si>
  <si>
    <t>1000</t>
  </si>
  <si>
    <t>Раздел IV. Покупка электрической энергии и мощности</t>
  </si>
  <si>
    <t xml:space="preserve"> Коды по ОКЕИ: 1000 киловатт-часов – 245, мегаватт – 215, тысяча рублей – 384</t>
  </si>
  <si>
    <t>Покупка</t>
  </si>
  <si>
    <t>Итого покупка с учётом продажи</t>
  </si>
  <si>
    <t>Собственное потребление</t>
  </si>
  <si>
    <t>Услуги по передаче электрической энергии</t>
  </si>
  <si>
    <t>оказанные организацией по управлению единой национальной (общероссийской) электрической сетью</t>
  </si>
  <si>
    <t>оказанные территориальными сетевыми организациями</t>
  </si>
  <si>
    <t>Наименование показателя</t>
  </si>
  <si>
    <t>Единица измерения показателя</t>
  </si>
  <si>
    <t>Объём факт. покупки э/э на ОРЭМ (акт сальдо-перетока)</t>
  </si>
  <si>
    <t>МВт*ч</t>
  </si>
  <si>
    <t>Плановый объем потребления э/э</t>
  </si>
  <si>
    <t>Объем покупки э/э в регулируемом секторе (для раскрытия)</t>
  </si>
  <si>
    <t>Объем покупки э/э в секторе своб. торговли (для раскрытия)</t>
  </si>
  <si>
    <t>Полный объем покупки э/э на ОРЭМ (факт)</t>
  </si>
  <si>
    <t>Объем продажи э/э по договорам комиссии с ЗАО "ЦФР"</t>
  </si>
  <si>
    <t>Объем нагрузочных оплачиваемых потерь</t>
  </si>
  <si>
    <t>Стоимость нагрузочных потерь</t>
  </si>
  <si>
    <t>руб.</t>
  </si>
  <si>
    <t>покупка нагрузочных потерь ЕНЭС, РСК</t>
  </si>
  <si>
    <t>Сальдо по э/э на ОРЭМ</t>
  </si>
  <si>
    <t>Мощность на ОРЭМ всего (факт)</t>
  </si>
  <si>
    <t>Всего затраты на ОРЭМ (без НДС)</t>
  </si>
  <si>
    <t>в т.ч 41-й счет (без розницы)</t>
  </si>
  <si>
    <t>в т.ч 60/20.5.3 (услуги АТС, ЦФР, СО)</t>
  </si>
  <si>
    <t>в т.ч 76.15/44.1.1 (комисс. Вознагражд ЦФР)</t>
  </si>
  <si>
    <t>в т.ч 60/20.5.6 (услуги биржи МЭБ)</t>
  </si>
  <si>
    <t>Проверка расчета 41-й счет на ОРЭМ (без НДС)</t>
  </si>
  <si>
    <t>Всего затраты на ОРЭМ (с НДС)</t>
  </si>
  <si>
    <t>в т.ч. НДС</t>
  </si>
  <si>
    <t>Всего затраты за минусом прибыли</t>
  </si>
  <si>
    <t>Всего затраты на покупку э/э (факт) (без НДС)</t>
  </si>
  <si>
    <t>Всего прибыль от продажи э/э (без НДС)</t>
  </si>
  <si>
    <t>СВЦ покупки э/э</t>
  </si>
  <si>
    <t>руб./МВт*ч</t>
  </si>
  <si>
    <t>СВЦ продажи э/э</t>
  </si>
  <si>
    <t>Всего затраты на покупку мощности (факт) (без НДС)</t>
  </si>
  <si>
    <t>Всего прибыль от продажи мощности (без НДС)</t>
  </si>
  <si>
    <t>СВЦ покупки мощности</t>
  </si>
  <si>
    <t>руб/МВт</t>
  </si>
  <si>
    <t>Всего затрат по услугам инфраструктурных орг. (без НДС)</t>
  </si>
  <si>
    <t>Всего затрат по услугам биржи МЭБ (без НДС)</t>
  </si>
  <si>
    <t>Всего затрат за комиссионное вознаграждение (без НДС)</t>
  </si>
  <si>
    <t>Проверка</t>
  </si>
  <si>
    <t>Всего прибыль на ОРЭМ (без НДС)</t>
  </si>
  <si>
    <t>Всего затраты с учетом прибыли на ОРЭМ (без НДС)</t>
  </si>
  <si>
    <t>Средневзвешенный тариф покупки э/э с учетом мощности на ОРЭМ</t>
  </si>
  <si>
    <t>Срв. тариф покупки э/э с уч. мощн. на ОРЭМ без инфраструктуры</t>
  </si>
  <si>
    <t>Средневзвешенный тариф покупки э/э с учетом мощности на ОРЭМ без учета прибыли</t>
  </si>
  <si>
    <t>ставка э/э</t>
  </si>
  <si>
    <t>ставка мощности</t>
  </si>
  <si>
    <t>РЕГУЛИРУЕМЫЙ СЕКТОР</t>
  </si>
  <si>
    <t>Объем  покупки э/э по регулируемым ценам</t>
  </si>
  <si>
    <t>Мощность по регулируемым ценам</t>
  </si>
  <si>
    <t>Всего затрат по регулируемым ценам (без НДС)</t>
  </si>
  <si>
    <t>Всего затрат по регулируемым ценам (с НДС)</t>
  </si>
  <si>
    <t>Тариф на э/э с учетом мощности по РД</t>
  </si>
  <si>
    <t>Фактическая доля покупки э/э по регулируемым ценам</t>
  </si>
  <si>
    <t>РД</t>
  </si>
  <si>
    <t>Э/Э</t>
  </si>
  <si>
    <t>Объем покупки э/э по РД с учетом потерь (3%), в том числе:</t>
  </si>
  <si>
    <t>В т.ч. Объем покупки э/э по РД без учета потерь (3%):</t>
  </si>
  <si>
    <t>В т.ч. Объем э/э для компенсации потерь (3%), учитываемых в РД</t>
  </si>
  <si>
    <t>Тариф покупки э/э по РД</t>
  </si>
  <si>
    <t>Стоимость э/э по РД (без НДС)</t>
  </si>
  <si>
    <t>Стоимость э/э по РД (с НДС)</t>
  </si>
  <si>
    <t>МОЩНОСТЬ</t>
  </si>
  <si>
    <t>Мощность по РД</t>
  </si>
  <si>
    <t>Тариф на мощность по РД</t>
  </si>
  <si>
    <t>Стоимость мощности по РД (без НДС)</t>
  </si>
  <si>
    <t>Стоимость мощности по РД (с НДС)</t>
  </si>
  <si>
    <t>НЕРЕГУЛИРУЕМЫЙ СЕКТОР</t>
  </si>
  <si>
    <t>Объем  покупки э/э по нерегулируемым ценам</t>
  </si>
  <si>
    <t>Мощность по нерегулируемым ценам</t>
  </si>
  <si>
    <t>Всего затрат по нерегулируемым ценам (без НДС)</t>
  </si>
  <si>
    <t>Всего затрат по нерегулируемым ценам (с НДС)</t>
  </si>
  <si>
    <t>В т.ч. Объем покупки э/э по нерег. ценам без учета потерь</t>
  </si>
  <si>
    <t>В т.ч. Объем покупки потерь</t>
  </si>
  <si>
    <t>Тариф покупки э/э по нерегулируемым ценам</t>
  </si>
  <si>
    <t>Стоимость э/э по нерегулируемым ценам (без НДС)</t>
  </si>
  <si>
    <t>Стоимость э/э по нерегулируемым ценам (с НДС)</t>
  </si>
  <si>
    <t>Объем  продажи э/э по нерегулируемым ценам</t>
  </si>
  <si>
    <t>В т.ч. Объем продажи э/э по нерег. ценам без учета потерь</t>
  </si>
  <si>
    <t>В т.ч. Объем продажи потерь</t>
  </si>
  <si>
    <t>Тариф продажи э/э по нерегулируемым ценам</t>
  </si>
  <si>
    <t>Стоимость продажи э/э по нерегулируемым ценам (без НДС)</t>
  </si>
  <si>
    <t>Стоимость продажи э/э по нерегулируемым ценам (с НДС)</t>
  </si>
  <si>
    <t>Сальдо э/э по нерегулируемым ценам</t>
  </si>
  <si>
    <t>В т.ч. Сальдо э/э по нерегулируемым ценам без учета потерь</t>
  </si>
  <si>
    <t>В т.ч. Сальдо потерь</t>
  </si>
  <si>
    <t>Тариф покупки сальдо э/э по нерегулируемым ценам</t>
  </si>
  <si>
    <t>Стоимость сальдо э/э по нерегулируемым ценам (без НДС)</t>
  </si>
  <si>
    <t>Стоимость сальдо э/э по нерегулируемым ценам (с НДС)</t>
  </si>
  <si>
    <t>Тариф на мощность по нерегулируемым ценам</t>
  </si>
  <si>
    <t>Стоимость мощности по нерегулируемым ценам (без НДС)</t>
  </si>
  <si>
    <t>Стоимость мощности по нерегулируемым ценам (с НДС)</t>
  </si>
  <si>
    <t>Средневзвешенная нерегулируемая цена - расчетная</t>
  </si>
  <si>
    <t>Средневзвешенная нерегулируемая цена - ОАО "АТС"</t>
  </si>
  <si>
    <t>РСВ</t>
  </si>
  <si>
    <t>Объем  покупки э/э на РСВ c учетом расчетных потерь</t>
  </si>
  <si>
    <t>В т.ч. Объем покупки э/э на РСВ без учета потерь</t>
  </si>
  <si>
    <t>В т.ч. Объем покупки э/э для компенсации  расчетных потерь, учитываемых на РСВ</t>
  </si>
  <si>
    <t>В т.ч. Покупка разницы нагрузочых потерь по РД</t>
  </si>
  <si>
    <t>Тариф покупки э/э на РСВ</t>
  </si>
  <si>
    <t>Стоимость покупки э/э на РСВ (без НДС)</t>
  </si>
  <si>
    <t>Стоимость покупки э/э на РСВ (с НДС)</t>
  </si>
  <si>
    <t>Тарифы 2010</t>
  </si>
  <si>
    <t>Объем продажи э/э на РСВ</t>
  </si>
  <si>
    <t>В т.ч. Объем продажи разницы нагрузочых потерь по РД</t>
  </si>
  <si>
    <t>В т.ч. Объем продажи в обеспечение РД без учёта потерь</t>
  </si>
  <si>
    <t>В т.ч. Объем продажи потерь, отнесённых к обьёму продажи в обеспечение РД</t>
  </si>
  <si>
    <t>В т.ч. Объем продажи в обеспечение СДД (СДЭМ)</t>
  </si>
  <si>
    <t>Тариф продажи э/э на РСВ</t>
  </si>
  <si>
    <t>Стоимость продажи э/э на РСВ (без НДС)</t>
  </si>
  <si>
    <t>Стоимость продажи э/э на РСВ (с НДС)</t>
  </si>
  <si>
    <t>Объем покупки э/э на БР</t>
  </si>
  <si>
    <t>Тариф покупки э/э на БР</t>
  </si>
  <si>
    <t>Стоимость покупки э/э на БР (без НДС)</t>
  </si>
  <si>
    <t>Стоимость покупки э/э на БР (с НДС)</t>
  </si>
  <si>
    <t>Объем продажи э/э на БР</t>
  </si>
  <si>
    <t>Тариф продажи э/э на БР</t>
  </si>
  <si>
    <t>Стоимость продажи э/э на БР (без НДС)</t>
  </si>
  <si>
    <t>Стоимость продажи э/э на БР (с НДС)</t>
  </si>
  <si>
    <t>Модуль фактических отклонений</t>
  </si>
  <si>
    <t>Отклонения в плюс - покупка</t>
  </si>
  <si>
    <t>%</t>
  </si>
  <si>
    <t>Отклонения в минус - продажа</t>
  </si>
  <si>
    <t>Величина нормативных отклонений ∆ i,p,t (транслируется)</t>
  </si>
  <si>
    <t>СДЭМ</t>
  </si>
  <si>
    <t>Всего затрат по СДЭМ (без НДС)</t>
  </si>
  <si>
    <t>Всего затрат по СДЭМ (с НДС)</t>
  </si>
  <si>
    <t>Всего затрат по СДЭМ (без НДС) без снижения стоимости мощности</t>
  </si>
  <si>
    <t>Тариф по э/э и мощности</t>
  </si>
  <si>
    <t>Экономия от заключения СДЭМ (без НДС)</t>
  </si>
  <si>
    <t>Экономия от заключения СДЭМ (с НДС)</t>
  </si>
  <si>
    <t>Объем покупки э/э по СДЭМ всего</t>
  </si>
  <si>
    <t>Тариф покупки э/э по СДЭМ всего</t>
  </si>
  <si>
    <t>Стоимость покупки э/э по СДЭМ всего (без НДС)</t>
  </si>
  <si>
    <t>Стоимость покупки э/э по СДЭМ всего (с НДС)</t>
  </si>
  <si>
    <t>Объем покупки э/э по СДЭМв</t>
  </si>
  <si>
    <t>Тариф покупки э/э по СДЭМв</t>
  </si>
  <si>
    <t>Стоимость покупки э/э по СДЭМв (без НДС)</t>
  </si>
  <si>
    <t>Стоимость покупки э/э по СДЭМв (с НДС)</t>
  </si>
  <si>
    <t>Объем покупки э/э по СДЭМб</t>
  </si>
  <si>
    <t>Тариф покупки э/э по СДЭМб</t>
  </si>
  <si>
    <t>Стоимость покупки э/э по СДЭМб (без НДС)</t>
  </si>
  <si>
    <t>Стоимость покупки э/э по СДЭМб (с НДС)</t>
  </si>
  <si>
    <t>Мощность по СДЭМ всего</t>
  </si>
  <si>
    <t>Тариф на мощность по СДЭМ всего</t>
  </si>
  <si>
    <t>Тариф на мощность по СДЭМ всего без снижения стоимости мощности</t>
  </si>
  <si>
    <t>Предварительная стоимость мощности без применения понижающих коэффициентов (без НДС)</t>
  </si>
  <si>
    <t>Величина снижения стоимости мощности</t>
  </si>
  <si>
    <t>Стоимость мощности по СДЭМ всего (без НДС)</t>
  </si>
  <si>
    <t>Стоимость мощности по СДЭМ всего (с НДС)</t>
  </si>
  <si>
    <t>Мощность по СДЭМв</t>
  </si>
  <si>
    <t>Тариф на мощность по СДЭМв</t>
  </si>
  <si>
    <t>Тариф на мощность по СДЭМв без снижения стоимости мощности</t>
  </si>
  <si>
    <t>Стоимость мощности по СДЭМв (без НДС)</t>
  </si>
  <si>
    <t>Стоимость мощности по СДЭМв (с НДС)</t>
  </si>
  <si>
    <t>Мощность по СДЭМб</t>
  </si>
  <si>
    <t>Тариф на мощность по СДЭМб</t>
  </si>
  <si>
    <t>Тариф на мощность по СДЭМб без снижения стоимости мощности</t>
  </si>
  <si>
    <t>Стоимость мощности по СДЭМб (без НДС)</t>
  </si>
  <si>
    <t>Стоимость мощности по СДЭМб (с НДС)</t>
  </si>
  <si>
    <t>ДПМ</t>
  </si>
  <si>
    <t>Мощность по ДПМ</t>
  </si>
  <si>
    <t>Тариф на мощность по ДПМ</t>
  </si>
  <si>
    <t>Стоимость мощности по ДПМ (без НДС)</t>
  </si>
  <si>
    <t>Стоимость мощности по ДПМ (с НДС)</t>
  </si>
  <si>
    <t>ГЭС/АЭС</t>
  </si>
  <si>
    <t>Мощность по ГЭС/АЭС</t>
  </si>
  <si>
    <t>Тариф на мощность по ГЭС/АЭС</t>
  </si>
  <si>
    <t>Стоимость мощности по ГЭС/АЭС (без НДС)</t>
  </si>
  <si>
    <t>Стоимость мощности по ГЭС/АЭС (с НДС)</t>
  </si>
  <si>
    <t>ДПМ ВИЭ</t>
  </si>
  <si>
    <t>Мощность по ДПМ ВИЭ</t>
  </si>
  <si>
    <t>Тариф на мощность по ДПМ ВИЭ</t>
  </si>
  <si>
    <t>Стоимость мощности по ДПМ ВИЭ (без НДС)</t>
  </si>
  <si>
    <t>Стоимость мощности по ДПМ ВИЭ (с НДС)</t>
  </si>
  <si>
    <t>ВЫНУЖДЕННЫЙ РЕЖИМ</t>
  </si>
  <si>
    <t>Мощность по ВР</t>
  </si>
  <si>
    <t>Тариф на мощность по ВР</t>
  </si>
  <si>
    <t>Стоимость мощности по ВР (без НДС)</t>
  </si>
  <si>
    <t>Стоимость мощности по ВР (с НДС)</t>
  </si>
  <si>
    <t>бНЦЗ</t>
  </si>
  <si>
    <t>Мощность по бНЦЗ</t>
  </si>
  <si>
    <t>Тариф на мощность по бНЦЗ</t>
  </si>
  <si>
    <t>Стоимость мощности по бНЦЗ (без НДС)</t>
  </si>
  <si>
    <t>Стоимость мощности по бНЦЗ (с НДС)</t>
  </si>
  <si>
    <t>КОММОД</t>
  </si>
  <si>
    <t>Мощность по КОММОД (покупка)</t>
  </si>
  <si>
    <t>Тариф на мощность по КОММОД</t>
  </si>
  <si>
    <t>Стоимость мощности по КОММОД (без НДС)</t>
  </si>
  <si>
    <t>Стоимость мощности по КОММОД (с НДС)</t>
  </si>
  <si>
    <t>КОМ</t>
  </si>
  <si>
    <t>Мощность по КОМ (покупка)</t>
  </si>
  <si>
    <t>Тариф на мощность по КОМ</t>
  </si>
  <si>
    <t>Стоимость мощности по КОМ (без НДС)</t>
  </si>
  <si>
    <t>Стоимость мощности по КОМ (с НДС)</t>
  </si>
  <si>
    <t>Предварительная средневзв.цена мощности по рез-там КОМ</t>
  </si>
  <si>
    <t>Средневзв.цена покупки мощности по рез-там КОМ</t>
  </si>
  <si>
    <t>Фактический собственный максимум потребления</t>
  </si>
  <si>
    <t>Величина планового пикового потребления мощности населением по Балансу ФСТ</t>
  </si>
  <si>
    <t>Фактический коэффициент наличия мощности k_факт_налич</t>
  </si>
  <si>
    <t>Фактический объем покупки мощности N_пок_факт_ЗСП</t>
  </si>
  <si>
    <t>Совокупный объем покупки мощности N_пок_ДПМ</t>
  </si>
  <si>
    <t>Объем покупки мощности по договору КОМ с ЦФР</t>
  </si>
  <si>
    <t>Услуги по управлению изменением режима потребления электрической энергии</t>
  </si>
  <si>
    <t>Объем снижения потребления электроэнергии</t>
  </si>
  <si>
    <t xml:space="preserve">Тариф </t>
  </si>
  <si>
    <t>Стоимость услуги (без НДС)</t>
  </si>
  <si>
    <t>Стоимость услуги (с НДС)</t>
  </si>
  <si>
    <t>Услуги инфраструктурных организаций</t>
  </si>
  <si>
    <t>Всего затрат по услугам (без НДС)</t>
  </si>
  <si>
    <t>Всего затрат по услугам (с НДС)</t>
  </si>
  <si>
    <t>Объем по услугам ОАО "АТС"</t>
  </si>
  <si>
    <t>Стоимость услуг ОАО "АТС" (без НДС)</t>
  </si>
  <si>
    <t>Стоимость услуг ОАО "АТС" (с НДС)</t>
  </si>
  <si>
    <t>Объем по услугам ЗАО "ЦФР"</t>
  </si>
  <si>
    <t>Стоимость услуг ЗАО "ЦФР" (без НДС)</t>
  </si>
  <si>
    <t>Стоимость услуг ЗАО "ЦФР" (с НДС)</t>
  </si>
  <si>
    <t>Объем по услугам ОАО "СО ЕЭС" (Системного оператора)</t>
  </si>
  <si>
    <t>Стоимость услуг ОАО "СО ЕЭС" (без НДС)</t>
  </si>
  <si>
    <t>Стоимость услуг ОАО "СО ЕЭС" (с НДС)</t>
  </si>
  <si>
    <t>Услуги "Совета рынка" (членские взносы)</t>
  </si>
  <si>
    <t>Услуги Биржи</t>
  </si>
  <si>
    <t>Суммарная стоимость исполненных заявок на электроэнергию и мощность</t>
  </si>
  <si>
    <t>Абонентная плата (без НДС)</t>
  </si>
  <si>
    <t>Биржевой сбор по исполненным заявкам на электроэнергию и мощность (без НДС)</t>
  </si>
  <si>
    <t>Итого стоимость (без НДС)</t>
  </si>
  <si>
    <t>Итого стоимость (с НДС)</t>
  </si>
  <si>
    <t>Комиссионное вознаграждение ЗАО "ЦФР"</t>
  </si>
  <si>
    <t>Всего затрат за комиссионное вознаграждение (с НДС)</t>
  </si>
  <si>
    <t>по Договору комиссии РСВ (без НДС)</t>
  </si>
  <si>
    <t>по Договору комиссии РСВ (с НДС)</t>
  </si>
  <si>
    <t>по Договору комиссии БР (без НДС)</t>
  </si>
  <si>
    <t>по Договору комиссии БР (с НДС)</t>
  </si>
  <si>
    <t>по Договору коммерческого представительства KPR (без НДС)</t>
  </si>
  <si>
    <t>по Договору коммерческого представительства KPR (с НДС)</t>
  </si>
  <si>
    <t>по Договору коммерческого представительства RDP (без НДС)</t>
  </si>
  <si>
    <t>по Договору коммерческого представительства RDP (с НДС)</t>
  </si>
  <si>
    <t>по Договору коммерческого представительства RES-P-13 (без НДС)</t>
  </si>
  <si>
    <t>по Договору коммерческого представительства RES (с НДС)</t>
  </si>
  <si>
    <t>по Агентский договор AD-RES-14 (без НДС)</t>
  </si>
  <si>
    <t>по Агентский договор AD-KOM-15 (без НДС)</t>
  </si>
  <si>
    <t>по Договору коммерческого представительства KOM (с НДС)</t>
  </si>
  <si>
    <t>по Агентский договор TBO-P-17 (без НДС)</t>
  </si>
  <si>
    <t>УСЛУГИ ПО ПЕРЕДАЧЕ</t>
  </si>
  <si>
    <t>Объем по услугам по передаче ОАО "ГЭС" ВН всего</t>
  </si>
  <si>
    <t>Тариф ВН</t>
  </si>
  <si>
    <t>Стоимость услуг по передаче ОАО "ГЭС" (без НДС)</t>
  </si>
  <si>
    <t>Стоимость услуг по передаче ОАО "ГЭС" (с НДС)</t>
  </si>
  <si>
    <t>Объем по услугам по передаче ОАО "ГЭС" ВН по РД</t>
  </si>
  <si>
    <t>Стоимость услуг по передаче ОАО "ГЭС" ВН по РД (без НДС)</t>
  </si>
  <si>
    <t>Стоимость услуг по передаче ОАО "ГЭС" ВН по РД (с НДС)</t>
  </si>
  <si>
    <t>Объем по услугам по передаче ОАО "ГЭС" ВН по нерег.ценам</t>
  </si>
  <si>
    <t>Стоимость услуг по передаче ОАО "ГЭС" ВН по нерег. ценам (без НДС)</t>
  </si>
  <si>
    <t>Стоимость услуг по передаче ОАО "ГЭС" ВН по нерег. ценам (с НДС)</t>
  </si>
  <si>
    <t>Объем компенсируемых потерь ОАО "ГЭС" всего</t>
  </si>
  <si>
    <t>Цена ээ для покупки в целях компенсации потерь ээ</t>
  </si>
  <si>
    <t>Стоимость компенсируемых потерь (без НДС)</t>
  </si>
  <si>
    <t>Стоимость компенсируемых потерь (с НДС)</t>
  </si>
  <si>
    <t>Объем компенсируемых потерь ОАО "ГЭС" по РД</t>
  </si>
  <si>
    <t>Цена ээ для покупки в целях компенсации потерь ээ по РД</t>
  </si>
  <si>
    <t>Стоимость компенсируемых потерь ээ по РД (без НДС)</t>
  </si>
  <si>
    <t>Стоимость компенсируемых потерь ээ по РД (с НДС)</t>
  </si>
  <si>
    <t>Объем компенсируемых потерь ОАО "ГЭС" по нерег. ценам</t>
  </si>
  <si>
    <t>Цена ээ для покупки в целях компенсации потерь ээ по нерег.</t>
  </si>
  <si>
    <t>Стоимость компенсируемых потерь ээ по нерег. (без НДС)</t>
  </si>
  <si>
    <t>Стоимость компенсируемых потерь ээ по нерег. (с НДС)</t>
  </si>
  <si>
    <t>Потери в прочих сетях, не компенсируемые ОАО "ГЭС"</t>
  </si>
  <si>
    <t>Объем потерь ФСК</t>
  </si>
  <si>
    <t>Ст-ть потерь ФСК</t>
  </si>
  <si>
    <t>944,01</t>
  </si>
  <si>
    <t>Объем потерь РСК</t>
  </si>
  <si>
    <t>Ст-ть потерь РСК</t>
  </si>
  <si>
    <t>Ст-ть покупки РСВ без потерь</t>
  </si>
  <si>
    <t>755,05</t>
  </si>
  <si>
    <t>Ст-ть продажи РСВ</t>
  </si>
  <si>
    <t>Ст-ть покупки БР</t>
  </si>
  <si>
    <t>Ст-ть продажи БР</t>
  </si>
  <si>
    <t>1007,43</t>
  </si>
  <si>
    <t>ДЕБИТОРКА на 01.08.2011г.:</t>
  </si>
  <si>
    <t>0301-BMA-E-KM-08</t>
  </si>
  <si>
    <t>0301-KOM-E-KM-08</t>
  </si>
  <si>
    <t>0301-RSV-E-KM-08</t>
  </si>
  <si>
    <t>Сумма</t>
  </si>
  <si>
    <t>ДЕБИТОРКА на 01.11.2011г.:</t>
  </si>
  <si>
    <t>ДЕБИТОРКА на 01.06.2012г.:</t>
  </si>
  <si>
    <t>Договора</t>
  </si>
  <si>
    <t>ДПМ ГЭС АЭС</t>
  </si>
  <si>
    <t>ВР</t>
  </si>
  <si>
    <t>Приложение</t>
  </si>
  <si>
    <t>Поставщик электрической энергии: ____________________________________________________________________________________</t>
  </si>
  <si>
    <t>№</t>
  </si>
  <si>
    <t>Группы потребителей</t>
  </si>
  <si>
    <t>Ед. изм.</t>
  </si>
  <si>
    <t>Население и приравненные к нему категории потребителей</t>
  </si>
  <si>
    <t>1.1.</t>
  </si>
  <si>
    <t>Средневзвешенный тариф на э/энергию</t>
  </si>
  <si>
    <t>руб./кВтч (с НДС)</t>
  </si>
  <si>
    <t>1.2.</t>
  </si>
  <si>
    <t>Полезный отпуск э/энергии</t>
  </si>
  <si>
    <t>МВтч</t>
  </si>
  <si>
    <t>1.3.</t>
  </si>
  <si>
    <t>Необходимая валовая выручка</t>
  </si>
  <si>
    <t>тыс.руб. (с НДС)</t>
  </si>
  <si>
    <t>Сетевые организации, покупающие э/энергию для компенсации потерь э/энергии</t>
  </si>
  <si>
    <t>2.1.</t>
  </si>
  <si>
    <t>руб./кВтч (без НДС)</t>
  </si>
  <si>
    <t>2.2.</t>
  </si>
  <si>
    <t>2.3.</t>
  </si>
  <si>
    <t>тыс.руб. (без НДС)</t>
  </si>
  <si>
    <t>3.1.</t>
  </si>
  <si>
    <t>Средневзвешенная цена на э/энергию, в том числе с дифференциацией по максимальной мощности энергопринимающих устройств:</t>
  </si>
  <si>
    <t>3.1.1.</t>
  </si>
  <si>
    <t>менее 670 кВт</t>
  </si>
  <si>
    <t>Сельскохозяйственные потребители</t>
  </si>
  <si>
    <t xml:space="preserve">Прочие </t>
  </si>
  <si>
    <t>3.1.2.</t>
  </si>
  <si>
    <t>от 670 до 10 МВт</t>
  </si>
  <si>
    <t>3.1.3.</t>
  </si>
  <si>
    <t>не менее 10 МВт</t>
  </si>
  <si>
    <t>3.2.</t>
  </si>
  <si>
    <t>Полезный отпуск э/энергии, в том числе с дифференциацией по максимальной мощности энергопринимающих устройств:</t>
  </si>
  <si>
    <t>3.2.1.</t>
  </si>
  <si>
    <t>Прчие</t>
  </si>
  <si>
    <t>3.2.2.</t>
  </si>
  <si>
    <t>3.2.3.</t>
  </si>
  <si>
    <t>3.3.</t>
  </si>
  <si>
    <t>Необходимая валовая выручка, в том числе с дифференциацией по максимальной мощности энергопринимающих устройств:</t>
  </si>
  <si>
    <t>3.3.1.</t>
  </si>
  <si>
    <t>3.3.2.</t>
  </si>
  <si>
    <t>3.3.3.</t>
  </si>
  <si>
    <t>Исполнитель: Аверкина Зоя Анатольевна</t>
  </si>
  <si>
    <t xml:space="preserve">Тел. </t>
  </si>
  <si>
    <t>8-3466-45-41-43</t>
  </si>
  <si>
    <t>Информация, подлежащая раскрытию в соответствии со Стандартами раскрытия информации субъектами оптового и розничных рынков электрической энергии, утвержденными Постановлением Правительства РФ от 21.01.2004г. № 24</t>
  </si>
  <si>
    <t>ГП: ООО "Нижневартовская энергосбытовая компания"</t>
  </si>
  <si>
    <t>Субъект РФ: Тюменская область</t>
  </si>
  <si>
    <t>(пп. «б» п. 52 Стандартов)
Информация о фактическом полезном отпуске электрической энергии (мощности) потребителям с выделением поставки населению</t>
  </si>
  <si>
    <t>Показатель</t>
  </si>
  <si>
    <t>ед. изм.</t>
  </si>
  <si>
    <t>Всего</t>
  </si>
  <si>
    <t>в т.ч. население и  приравненные к нему категории потребителей</t>
  </si>
  <si>
    <t>Полезный отпуск</t>
  </si>
  <si>
    <t>млн.кВт*ч</t>
  </si>
  <si>
    <t xml:space="preserve">(пп. «а» п. 52 Стандартов)
Информация об объемах покупки электрической энергии (мощности) на розничном рынке электроэнергии </t>
  </si>
  <si>
    <t>Договор</t>
  </si>
  <si>
    <t>Наименование</t>
  </si>
  <si>
    <t xml:space="preserve"> Объем , кВтч</t>
  </si>
  <si>
    <t>средневзв. тариф, руб/кВтч</t>
  </si>
  <si>
    <t>Договор № ЭС-09/414-03 от 30.10.2015</t>
  </si>
  <si>
    <t>(пп. «г», «д»  п. 45 Стандартов)
Фактический полезный отпуск электроэнергии и мощности по группам потребителей</t>
  </si>
  <si>
    <t>№ п/п</t>
  </si>
  <si>
    <t>СН-1</t>
  </si>
  <si>
    <t>СН-2</t>
  </si>
  <si>
    <t>в разрезе сетевых компаний:</t>
  </si>
  <si>
    <t>ПАО "Горэлектросеть"</t>
  </si>
  <si>
    <t>ВСЕГО:</t>
  </si>
  <si>
    <t>Объем ПО э/э, млн.кВт.ч.</t>
  </si>
  <si>
    <t>Прочие потребители с шин</t>
  </si>
  <si>
    <t>Сельско-хозяйственные товаропроизводители 
и организации потребкооперациии</t>
  </si>
  <si>
    <t>Население</t>
  </si>
  <si>
    <t>ООО "Нижневартовскэнергонефть"</t>
  </si>
  <si>
    <t>АО "ЮРЭСК"</t>
  </si>
  <si>
    <t xml:space="preserve">                           -      </t>
  </si>
  <si>
    <t>Настоящим ООО «НЭСКО» раскрывает следующую информацию:</t>
  </si>
  <si>
    <t>источник: ООО «НЭСКО»</t>
  </si>
  <si>
    <r>
      <t xml:space="preserve">по теме: </t>
    </r>
    <r>
      <rPr>
        <sz val="7.5"/>
        <color indexed="8"/>
        <rFont val="Verdana"/>
        <family val="2"/>
        <charset val="204"/>
      </rPr>
      <t xml:space="preserve">[Электроэнергетика] [ОТРАСЛИ ЭКОНОМИКИ] </t>
    </r>
  </si>
  <si>
    <t xml:space="preserve"> Настоящим Общество с ограниченной ответственностью "Нижневартовская Энергосбытовая компания" (ООО "НЭСКО", ОГРН  1038601750472, ИНН 8603109926) в соответствии с п.п. "г"  п. 45 Стандартов раскрытия информации субъектами оптового и розничных рынков электрической энергии (утв. Постановлением Правительства РФ от 21.01.2004 г. № 24) сообщает, что ООО "НЭСКО" не рассчитывает и не использует в расчетах нерегулируемую составляющую ставки 
покупки потерь и коэффициент бета, долю покупки потерь по нерегулируемой цене, и предоставляет следующую информацию об объеме фактического полезного отпуска электроэнергии и мощности.
</t>
  </si>
  <si>
    <t xml:space="preserve">Фактический полезный отпуск электроэнергии </t>
  </si>
  <si>
    <t>Сетевая организация                            ПАО «Горэлектросеть»</t>
  </si>
  <si>
    <t>млн. кВт.ч</t>
  </si>
  <si>
    <t>Сельскохозяйственные товаропроизводители  и организации потребкооперации</t>
  </si>
  <si>
    <t>Фактический отпуск мощности</t>
  </si>
  <si>
    <t>млн. кВт</t>
  </si>
  <si>
    <t>Структура потребления электрической энергии</t>
  </si>
  <si>
    <t>Общество с ограниченной ответственностью "Нижневартовская Энергосбытовая компания" (ООО "НЭСКО")</t>
  </si>
  <si>
    <t>Направления отпуска</t>
  </si>
  <si>
    <t>Код</t>
  </si>
  <si>
    <t>Отпуск электрической энергии за отчетный месяц, тыс. кВт∙ч</t>
  </si>
  <si>
    <t>электрической энергии по видам экономической деятельности потребителей (по ОКВЭД), категориям потребителей</t>
  </si>
  <si>
    <t>ОКВЭД</t>
  </si>
  <si>
    <r>
      <t>строки</t>
    </r>
    <r>
      <rPr>
        <sz val="9"/>
        <color theme="1"/>
        <rFont val="Garamond"/>
        <family val="1"/>
        <charset val="204"/>
      </rPr>
      <t>*</t>
    </r>
    <r>
      <rPr>
        <b/>
        <sz val="9"/>
        <color theme="1"/>
        <rFont val="Garamond"/>
        <family val="1"/>
        <charset val="204"/>
      </rPr>
      <t xml:space="preserve"> </t>
    </r>
  </si>
  <si>
    <t>Сельское хозяйство, лесное хозяйство, охота, рыболовство и рыбоводство</t>
  </si>
  <si>
    <t>Раздел А</t>
  </si>
  <si>
    <t>01, 02, 03</t>
  </si>
  <si>
    <t>Рыболовство и рыбоводство</t>
  </si>
  <si>
    <t>Добыча полезных ископаемых</t>
  </si>
  <si>
    <t>Раздел В</t>
  </si>
  <si>
    <t>в том числе потребители с потреблением электроэнергии</t>
  </si>
  <si>
    <t>120 млн. кВт∙ч в год и выше:</t>
  </si>
  <si>
    <t>Потребитель 1</t>
  </si>
  <si>
    <t>**</t>
  </si>
  <si>
    <t>Потребитель 2</t>
  </si>
  <si>
    <t xml:space="preserve">… </t>
  </si>
  <si>
    <t xml:space="preserve">Обрабатывающие производства </t>
  </si>
  <si>
    <t>Раздел С</t>
  </si>
  <si>
    <t xml:space="preserve">Обработка древесины и производство изделий из дерева и пробки, кроме мебели, производство изделий из соломки и материалов для плетения </t>
  </si>
  <si>
    <t>16, 17</t>
  </si>
  <si>
    <t>-</t>
  </si>
  <si>
    <t>Производство бумаги и бумажных изделий</t>
  </si>
  <si>
    <t>……</t>
  </si>
  <si>
    <t xml:space="preserve">Производство кокса и нефтепродуктов </t>
  </si>
  <si>
    <t>Производство химических веществ и химических продуктов</t>
  </si>
  <si>
    <t>Производство металлургическое</t>
  </si>
  <si>
    <t>…….</t>
  </si>
  <si>
    <t>Производство компьютеров, электронных и оптических изделий</t>
  </si>
  <si>
    <t>26, 27</t>
  </si>
  <si>
    <t>Производство электрического оборудования</t>
  </si>
  <si>
    <t>Производство машин и оборудования не включенных в другие</t>
  </si>
  <si>
    <t>группировки</t>
  </si>
  <si>
    <t>Производство автотранспортных средств, прицепов и полуприцепов</t>
  </si>
  <si>
    <t>29, 30</t>
  </si>
  <si>
    <t>Производство прочих транспортных средств и оборудования</t>
  </si>
  <si>
    <t>Обеспечение электрической энергией, газом и паром, кондиционирование воздуха</t>
  </si>
  <si>
    <t>Раздел D                35</t>
  </si>
  <si>
    <t>Водоснабжение; водоотведение, организация сбора и утилизации отходов, деятельность по ликвидации загрязнений</t>
  </si>
  <si>
    <t>Раздел E             36 – 39</t>
  </si>
  <si>
    <t xml:space="preserve">Строительство </t>
  </si>
  <si>
    <t>Раздел F</t>
  </si>
  <si>
    <t>41 - 43</t>
  </si>
  <si>
    <t xml:space="preserve">Транспортировка и хранение </t>
  </si>
  <si>
    <t>Раздел H</t>
  </si>
  <si>
    <t>49 – 53</t>
  </si>
  <si>
    <t>Деятельность в области информации и связи</t>
  </si>
  <si>
    <t>Раздел J</t>
  </si>
  <si>
    <t>58 - 63</t>
  </si>
  <si>
    <t xml:space="preserve">Деятельность железнодорожного транспорта </t>
  </si>
  <si>
    <t>49.1, 49.2, 49.31.1</t>
  </si>
  <si>
    <t xml:space="preserve">Деятельность городского электрического транспорта </t>
  </si>
  <si>
    <t>49.31.22, 49.31.23, 49.31.24, 49.31.25</t>
  </si>
  <si>
    <t>Деятельность трубопроводного транспорта</t>
  </si>
  <si>
    <t>49.5</t>
  </si>
  <si>
    <t>Торговля оптовая и розничная; ремонт автотранспортных средств и мотоциклов</t>
  </si>
  <si>
    <t>Раздел G            45, 46, 47</t>
  </si>
  <si>
    <t>Прочие виды экономической деятельности, не вошедшие в вышеперечисленные группировки</t>
  </si>
  <si>
    <t>Население и приравненные к нему группы потребителей</t>
  </si>
  <si>
    <r>
      <t>Полезный отпуск потребителям, всего</t>
    </r>
    <r>
      <rPr>
        <sz val="9"/>
        <color theme="1"/>
        <rFont val="Garamond"/>
        <family val="1"/>
        <charset val="204"/>
      </rPr>
      <t xml:space="preserve"> </t>
    </r>
  </si>
  <si>
    <t>(строки 10100 + 10200 + 10300 + 10400 +10440 + 10500 + 10610 + 10620 + 10510 +10700 + 10800)</t>
  </si>
  <si>
    <t>*   В соответствии с макетом 10112 «Отпуск электроэнергии потребителям» (код указан при наличии в макете).</t>
  </si>
  <si>
    <t>** В ячейках указывается код ОКВЭД при заполнении данных по конкретному потребителю.</t>
  </si>
  <si>
    <t xml:space="preserve">____________             _____________________________________________________ </t>
  </si>
  <si>
    <t xml:space="preserve">          (подпись)       (должность, ФИО уполномоченного лица)         </t>
  </si>
  <si>
    <t>ООО"Нижневартовская Энергосбытовая компания"</t>
  </si>
  <si>
    <t>АО "Горэлектросеть"</t>
  </si>
  <si>
    <t>Утверждаю:</t>
  </si>
  <si>
    <t>Согласовано:</t>
  </si>
  <si>
    <t>Директор</t>
  </si>
  <si>
    <t>Генеральный директор</t>
  </si>
  <si>
    <t>____________________________В.В. Эсауленко</t>
  </si>
  <si>
    <t>____________________________Ю.А. Елин</t>
  </si>
  <si>
    <t>"______"_________________2019г</t>
  </si>
  <si>
    <t xml:space="preserve">Структура полезного отпуска электрической энергии (мощности) по группам потребителей на 2020 год </t>
  </si>
  <si>
    <t>Наименование энергосбытовой организации:</t>
  </si>
  <si>
    <t>ООО "НЭСКО"</t>
  </si>
  <si>
    <t>Группа потребителей</t>
  </si>
  <si>
    <t>Объем полезного отпуска электроэнергии, млн.кВтч.</t>
  </si>
  <si>
    <t xml:space="preserve">Заявленная (расчетная) мощность, тыс.кВт. </t>
  </si>
  <si>
    <t xml:space="preserve">Доля потребления на разных диапазонах напряжений, % </t>
  </si>
  <si>
    <t xml:space="preserve">Всего </t>
  </si>
  <si>
    <t>СН-1 (35кВ)</t>
  </si>
  <si>
    <t>СН-2 (20-1кВ)</t>
  </si>
  <si>
    <t>ЧЧИМ</t>
  </si>
  <si>
    <t>1.</t>
  </si>
  <si>
    <t>Получено Всего:</t>
  </si>
  <si>
    <t>Всего: в сеть АО "Горэлектросеть"</t>
  </si>
  <si>
    <t>в т.ч. ООО "Нижневартовскэнергонефть""</t>
  </si>
  <si>
    <t>2.</t>
  </si>
  <si>
    <t xml:space="preserve">Технологические потери, всего </t>
  </si>
  <si>
    <t>в сети  АО "Горэлектросеть"</t>
  </si>
  <si>
    <t>в сети  АО "ЮРЭСК"</t>
  </si>
  <si>
    <t>3.</t>
  </si>
  <si>
    <t>Потребители 1 Ценовой категории</t>
  </si>
  <si>
    <t>менее 150 кВт</t>
  </si>
  <si>
    <t>670 кВт-10 МВт</t>
  </si>
  <si>
    <t>свыше 10 МВт</t>
  </si>
  <si>
    <t>Производственные с/х потребители  и организации потребкооперации.</t>
  </si>
  <si>
    <t>Потребители 2 Ценовой категории</t>
  </si>
  <si>
    <t>Тарифы, дифференцированные по двум зонам суток*</t>
  </si>
  <si>
    <t>- дневная зона с 7-00 до 23-00 часов</t>
  </si>
  <si>
    <t>- ночная зона с 23-00 до 7-00 часов</t>
  </si>
  <si>
    <t>4.</t>
  </si>
  <si>
    <t>Потребители 3 Ценовой категории</t>
  </si>
  <si>
    <t>5.</t>
  </si>
  <si>
    <t>Потребители 4 Ценовой категории</t>
  </si>
  <si>
    <t>6.</t>
  </si>
  <si>
    <t>Потребители 5 Ценовой категории</t>
  </si>
  <si>
    <t>7.</t>
  </si>
  <si>
    <t>Потребители 6 Ценовой категории</t>
  </si>
  <si>
    <t>8.</t>
  </si>
  <si>
    <t>Население и потребители приравненные к населению</t>
  </si>
  <si>
    <t>8.1.</t>
  </si>
  <si>
    <t>Городское население</t>
  </si>
  <si>
    <t>8.1.1.</t>
  </si>
  <si>
    <t xml:space="preserve">Население, проживающее в домах, оборудованных газовыми плитами </t>
  </si>
  <si>
    <t>Одноставочный тариф</t>
  </si>
  <si>
    <t>до 3,9</t>
  </si>
  <si>
    <t>до 3,9-6</t>
  </si>
  <si>
    <t>от 6</t>
  </si>
  <si>
    <t>8.1.2.</t>
  </si>
  <si>
    <t xml:space="preserve">Население, проживающее в домах, оборудованных в установленном порядке стационарными электроплитами  и электроотопительными установками </t>
  </si>
  <si>
    <t>Тарифы, дифференцированные по двум зонам суток</t>
  </si>
  <si>
    <t>8.2.</t>
  </si>
  <si>
    <t>Потребители, приравненные к населению</t>
  </si>
  <si>
    <t>8.2.1.</t>
  </si>
  <si>
    <t>8.2.2.</t>
  </si>
  <si>
    <t>8.2.3.</t>
  </si>
  <si>
    <t>9.</t>
  </si>
  <si>
    <t>Другие ЭСО</t>
  </si>
  <si>
    <t>10.</t>
  </si>
  <si>
    <t>ИТОГО</t>
  </si>
  <si>
    <t>10.1.</t>
  </si>
  <si>
    <t>в.т.ч. Полезный отпуск потребителям, подключенным к сети АО "Горэлектросеть"</t>
  </si>
  <si>
    <t>в т.ч. Прочие</t>
  </si>
  <si>
    <t>в т.ч. Население</t>
  </si>
  <si>
    <t>с коэф. "0,7"</t>
  </si>
  <si>
    <t>с коэф. "1"</t>
  </si>
  <si>
    <t>10.2.</t>
  </si>
  <si>
    <t>в.ч. АО "ЮРЭСК"</t>
  </si>
  <si>
    <t>11.</t>
  </si>
  <si>
    <t>ИТОГО c потерями</t>
  </si>
  <si>
    <t>юр.л.</t>
  </si>
  <si>
    <t>физ.</t>
  </si>
  <si>
    <t>Наименование сетевой организации</t>
  </si>
  <si>
    <t>январь</t>
  </si>
  <si>
    <t>Всего:</t>
  </si>
  <si>
    <t>в т.ч. из сети ОАО "Горэлектросеть"</t>
  </si>
  <si>
    <t>в т.ч. у ЗАО" ЕЭСнК"</t>
  </si>
  <si>
    <t>150-670 кВт</t>
  </si>
  <si>
    <t>3.3</t>
  </si>
  <si>
    <t>3.4</t>
  </si>
  <si>
    <t>3.5</t>
  </si>
  <si>
    <t>3.6</t>
  </si>
  <si>
    <t>4</t>
  </si>
  <si>
    <t>4.1</t>
  </si>
  <si>
    <t>4.1.1.</t>
  </si>
  <si>
    <t>4.1.2.</t>
  </si>
  <si>
    <t>4.2.</t>
  </si>
  <si>
    <t>4.2.1.</t>
  </si>
  <si>
    <t>4.2.2.</t>
  </si>
  <si>
    <t>ОАО "Черогорэнерго"</t>
  </si>
  <si>
    <t>Период регулирования январь</t>
  </si>
  <si>
    <t>3.4.</t>
  </si>
  <si>
    <t>3.5.</t>
  </si>
  <si>
    <t>3.6.</t>
  </si>
  <si>
    <t>4.1.</t>
  </si>
  <si>
    <t xml:space="preserve">Показатели </t>
  </si>
  <si>
    <t>Единицы измерения</t>
  </si>
  <si>
    <t>PNVAREK1: Распределительные сети г.Нижневартовска</t>
  </si>
  <si>
    <t>П 2014</t>
  </si>
  <si>
    <t>Ф 2014</t>
  </si>
  <si>
    <t>I</t>
  </si>
  <si>
    <t>Электроэнергия</t>
  </si>
  <si>
    <t>1</t>
  </si>
  <si>
    <t>Потребление электроэнергии</t>
  </si>
  <si>
    <t>млн.кВтч</t>
  </si>
  <si>
    <t>2</t>
  </si>
  <si>
    <t>Покупка электроэнергии всего, в т.ч.</t>
  </si>
  <si>
    <t>2.1</t>
  </si>
  <si>
    <t>с ОРЭМ, в т.ч.</t>
  </si>
  <si>
    <t>2.1.1</t>
  </si>
  <si>
    <t>население и (или) приравненные к нему категории потребителей</t>
  </si>
  <si>
    <t>2.1.1.1</t>
  </si>
  <si>
    <t>2.1.1.2</t>
  </si>
  <si>
    <t>2.2</t>
  </si>
  <si>
    <t>от розничных производителей , в т.ч.</t>
  </si>
  <si>
    <t>2.2.1</t>
  </si>
  <si>
    <t>2.2.1.1</t>
  </si>
  <si>
    <t>2.2.1.2</t>
  </si>
  <si>
    <t>3</t>
  </si>
  <si>
    <t>Отпуск электроэнергии собственным потребителям, в т.ч.</t>
  </si>
  <si>
    <t>3.1</t>
  </si>
  <si>
    <t>3.2</t>
  </si>
  <si>
    <t>прочие</t>
  </si>
  <si>
    <t xml:space="preserve">потери в региональных  электрических сетях </t>
  </si>
  <si>
    <t>II</t>
  </si>
  <si>
    <t>Мощность</t>
  </si>
  <si>
    <t>5</t>
  </si>
  <si>
    <t xml:space="preserve">Средняя  нагрузка потребления </t>
  </si>
  <si>
    <t>5.1</t>
  </si>
  <si>
    <t>Покупка мощности с ОРЭМ</t>
  </si>
  <si>
    <t>5.1.1</t>
  </si>
  <si>
    <t>в т.ч. население и (или) приравненные к нему категории потребителей</t>
  </si>
  <si>
    <t>5.1.1.1</t>
  </si>
  <si>
    <t>5.1.1.2</t>
  </si>
  <si>
    <t>5.2</t>
  </si>
  <si>
    <t>покупка мощности от розничных производителей, в т.ч.</t>
  </si>
  <si>
    <t>5.2.1</t>
  </si>
  <si>
    <t>5.2.1.1</t>
  </si>
  <si>
    <t>5.2.1.2</t>
  </si>
  <si>
    <t>6</t>
  </si>
  <si>
    <t>Заявленная мощность потребителей услуг по передаче электроэнергии</t>
  </si>
  <si>
    <t>7</t>
  </si>
  <si>
    <t>Кроме того: заявленная мощность потребителей розничного рынка, присоединенных к сетям ЕНЭС</t>
  </si>
  <si>
    <t>в т.ч. выручка от потребителей по договору  ЭСК</t>
  </si>
  <si>
    <t>млн.руб.</t>
  </si>
  <si>
    <t>в т.ч. выручка по прочим видам деятельности</t>
  </si>
  <si>
    <t>По ценовым категориям</t>
  </si>
  <si>
    <t>1 Ценовая категория</t>
  </si>
  <si>
    <t>в т.ч. по СН-I</t>
  </si>
  <si>
    <t>в т.ч. по СН-II</t>
  </si>
  <si>
    <t>в т.ч. по НН</t>
  </si>
  <si>
    <t>2 Ценовая категория</t>
  </si>
  <si>
    <t>3 Ценовая категория</t>
  </si>
  <si>
    <t>4 Ценовая категория</t>
  </si>
  <si>
    <t>в пределах соц нормы</t>
  </si>
  <si>
    <t>свыше соцнормы</t>
  </si>
  <si>
    <t>Население (газовые плиты)</t>
  </si>
  <si>
    <t>Одноставочный тариф по СН-1</t>
  </si>
  <si>
    <t>дифференцированные по двум зонам суток* по СН-1</t>
  </si>
  <si>
    <t>Одноставочный тариф по НН</t>
  </si>
  <si>
    <t>дифференцированные по двум зонам суток* по НН</t>
  </si>
  <si>
    <t>Население (электроплиты)</t>
  </si>
  <si>
    <t>дифференцированные по двум зонам суток</t>
  </si>
  <si>
    <t>Одноставочный тариф по СН-2</t>
  </si>
  <si>
    <t>дифференцированные по двум зонам суток* по СН-2</t>
  </si>
  <si>
    <t>Потери ВСЕГО:</t>
  </si>
  <si>
    <t>Потери в сетях ОАО "Горэлектросеть"</t>
  </si>
  <si>
    <t>Потери в сетях ООО "НЭН"</t>
  </si>
  <si>
    <t>Потери в сетях ОАО "Черногорэнерго"</t>
  </si>
  <si>
    <t>Объем отпуска электроэнергии</t>
  </si>
  <si>
    <t>сверх соц нормы</t>
  </si>
  <si>
    <t xml:space="preserve"> дифференцированные по двум зонам суток* по СН-1</t>
  </si>
  <si>
    <t>Объем отпуска электроэнергии по группам:</t>
  </si>
  <si>
    <t>в т.ч. потребителям в качестве ЭСК</t>
  </si>
  <si>
    <t>в т.ч. потребителям</t>
  </si>
  <si>
    <t xml:space="preserve">          бюджетные потребители</t>
  </si>
  <si>
    <t xml:space="preserve">          население</t>
  </si>
  <si>
    <t xml:space="preserve">          прочие</t>
  </si>
  <si>
    <t>в т.ч. потери</t>
  </si>
  <si>
    <t>Средний тариф</t>
  </si>
  <si>
    <t>руб./кВтч</t>
  </si>
  <si>
    <t>Тарифы, дифференцированные по двум зонам суток* по СН-1</t>
  </si>
  <si>
    <t>Тарифы, дифференцированные по двум зонам суток* по НН</t>
  </si>
  <si>
    <t>Тарифы, дифференцированные по двум зонам суток* по СН-2</t>
  </si>
  <si>
    <t>Потери</t>
  </si>
  <si>
    <t>Справочно:</t>
  </si>
  <si>
    <t>средневзвешенный тариф для потребителей и потерь</t>
  </si>
  <si>
    <t>Процент реализации потерь</t>
  </si>
  <si>
    <t>Объем покупной электроэнергии</t>
  </si>
  <si>
    <t>Объем покупной электроэнергии в качестве ГП</t>
  </si>
  <si>
    <t>в т.ч. с ОРЭМ</t>
  </si>
  <si>
    <t>в т.ч. с РРЭ как ГП у ОАО "ТЭК"</t>
  </si>
  <si>
    <t>в т.ч. с РРЭ как ГП у ЗАО "ЕЭСнК"</t>
  </si>
  <si>
    <t>в т.ч. с РРЭ как ЭСК у ОАО "ТЭК"</t>
  </si>
  <si>
    <t>Средний тариф покупки</t>
  </si>
  <si>
    <t>тариф на ОРЭМ (нерег)</t>
  </si>
  <si>
    <t>в т.ч. с ОРЭМ (РД)</t>
  </si>
  <si>
    <t xml:space="preserve">средневзвешенный тариф на ОРЭМ </t>
  </si>
  <si>
    <t>Стоимость покупной электроэнергии</t>
  </si>
  <si>
    <t>Стоимость покупной электроэнергии как ГП</t>
  </si>
  <si>
    <t>Услуги по передаче э/э</t>
  </si>
  <si>
    <t>Объём услуг по передаче э/э ПАО "ГЭС"</t>
  </si>
  <si>
    <t>Объём услуг по передаче э/э "ПРОЧИЕ"</t>
  </si>
  <si>
    <t>тариф на услуги по передаче</t>
  </si>
  <si>
    <t>Стоимость услуг по передаче э/э "ПРОЧИЕ"</t>
  </si>
  <si>
    <t>Нагрузочные потери</t>
  </si>
  <si>
    <t>Объём услуг по передаче э/э "НАСЕЛЕНИЕ"</t>
  </si>
  <si>
    <t>Объём услуг по передаче э/э "НАСЕЛЕНИЕ" коэфф. "1"</t>
  </si>
  <si>
    <t>Объём услуг по передаче э/э "НАСЕЛЕНИЕ" коэфф. "1" в пределах соц нормы</t>
  </si>
  <si>
    <t>Объём услуг по передаче э/э "НАСЕЛЕНИЕ" коэфф. "1" сверх соц нормы</t>
  </si>
  <si>
    <t>тариф на услуги по передаче соц.норма</t>
  </si>
  <si>
    <t>тариф на услуги по передаче сверх соц нормы</t>
  </si>
  <si>
    <t>Стоимость услуг по передаче коэфф. "1"</t>
  </si>
  <si>
    <t>Объём услуг по передаче э/э "НАСЕЛЕНИЕ" коэфф. "0,7"</t>
  </si>
  <si>
    <t>Объём услуг по передаче э/э "НАСЕЛЕНИЕ" коэфф. "0,7" в пределах соц нормы</t>
  </si>
  <si>
    <t>Объём услуг по передаче э/э "НАСЕЛЕНИЕ" коэфф. "0,7" сверх соц нормы</t>
  </si>
  <si>
    <t>Стоимость услуг по передаче коэфф. "0,7"</t>
  </si>
  <si>
    <t>Стоимость услуг по передаче группа "НАСЕЛЕНИЕ"</t>
  </si>
  <si>
    <t>Объём услуг по передаче электрической энергии по ставке на оплату технологического расхода - потерь (двухставочный тариф)</t>
  </si>
  <si>
    <t xml:space="preserve">тариф </t>
  </si>
  <si>
    <t>Стоимость услуг (двухставочный тариф)</t>
  </si>
  <si>
    <t>Услуги по передаче электрической энергии по ставке на содержание сетей (двухставочный тариф)</t>
  </si>
  <si>
    <t>Стоимость услуг по передаче э/э ОАО"ГЭС"</t>
  </si>
  <si>
    <t>Объём услуг по передаче э/э ООО "НЭН"</t>
  </si>
  <si>
    <t>Стоимость услуг по передаче э/э ООО"НЭН"</t>
  </si>
  <si>
    <t>Объём услуг по передаче э/э ОАО "Черногорэнерго"</t>
  </si>
  <si>
    <t>Стоимость услуг по передаче э/э ОАО"Черногорэнерго"</t>
  </si>
  <si>
    <t>Объём услуг по передаче э/э ВСЕГО:</t>
  </si>
  <si>
    <t>Стоимость услуг по передаче э/э ВСЕГО:</t>
  </si>
  <si>
    <t>НВВ сбыта</t>
  </si>
  <si>
    <t>в том числе резерв по сомнительным долгам</t>
  </si>
  <si>
    <t>Федеральные факторы</t>
  </si>
  <si>
    <t>ОАО "АТС"</t>
  </si>
  <si>
    <t>услуги ЦФР</t>
  </si>
  <si>
    <t>Совет рынка</t>
  </si>
  <si>
    <t>Биржа Арена</t>
  </si>
  <si>
    <t>услуги системного оператора</t>
  </si>
  <si>
    <t>Комиссионное вознаграждение ЦФР</t>
  </si>
  <si>
    <t>Количество абонентов</t>
  </si>
  <si>
    <t>Юр.лица</t>
  </si>
  <si>
    <t>ед.</t>
  </si>
  <si>
    <t>Физ.лица</t>
  </si>
  <si>
    <t>13.</t>
  </si>
  <si>
    <t>Доходы/Расходы (прибыль)</t>
  </si>
  <si>
    <t>15.</t>
  </si>
  <si>
    <t>Поступление денежных средств ГП</t>
  </si>
  <si>
    <t>млн.руб. без НДС</t>
  </si>
  <si>
    <t>Поступление денежных средств ЭСО</t>
  </si>
  <si>
    <t>16.</t>
  </si>
  <si>
    <t>Поступление денежных средств ВСЕГО</t>
  </si>
  <si>
    <t>Исполнитель _________________________</t>
  </si>
  <si>
    <t>Разяпов Р.Г.</t>
  </si>
  <si>
    <t>Согласовано ________________________</t>
  </si>
  <si>
    <t>Стукалов А.В.</t>
  </si>
  <si>
    <t>Раздел I. Данные за отчетный месяц</t>
  </si>
  <si>
    <t xml:space="preserve">Наименование вида товара </t>
  </si>
  <si>
    <t>Единица</t>
  </si>
  <si>
    <t>Цена за единицу</t>
  </si>
  <si>
    <t>Отгружено товара</t>
  </si>
  <si>
    <t>Код причины</t>
  </si>
  <si>
    <t xml:space="preserve">(услуги), отобранного для </t>
  </si>
  <si>
    <t>строки</t>
  </si>
  <si>
    <t>товара</t>
  </si>
  <si>
    <t>вида</t>
  </si>
  <si>
    <t>измере-</t>
  </si>
  <si>
    <t>канала</t>
  </si>
  <si>
    <t>товара (услуги)</t>
  </si>
  <si>
    <t>(услуги) в преды-</t>
  </si>
  <si>
    <t>изменения</t>
  </si>
  <si>
    <t xml:space="preserve">регистрации (марка, модель, сорт </t>
  </si>
  <si>
    <t>(услуги)</t>
  </si>
  <si>
    <t>ния</t>
  </si>
  <si>
    <t>реализа-</t>
  </si>
  <si>
    <t>в отчетном</t>
  </si>
  <si>
    <t>дущем месяце,</t>
  </si>
  <si>
    <r>
      <t>цены</t>
    </r>
    <r>
      <rPr>
        <vertAlign val="superscript"/>
        <sz val="9"/>
        <rFont val="Times New Roman"/>
        <family val="1"/>
        <charset val="204"/>
      </rPr>
      <t>1</t>
    </r>
  </si>
  <si>
    <t>объема</t>
  </si>
  <si>
    <t xml:space="preserve"> и так далее)</t>
  </si>
  <si>
    <t>по</t>
  </si>
  <si>
    <r>
      <t>(услуги)</t>
    </r>
    <r>
      <rPr>
        <vertAlign val="superscript"/>
        <sz val="9"/>
        <rFont val="Times New Roman"/>
        <family val="1"/>
        <charset val="204"/>
      </rPr>
      <t>1</t>
    </r>
  </si>
  <si>
    <r>
      <t>по ОКЕИ</t>
    </r>
    <r>
      <rPr>
        <vertAlign val="superscript"/>
        <sz val="9"/>
        <rFont val="Times New Roman"/>
        <family val="1"/>
        <charset val="204"/>
      </rPr>
      <t>1</t>
    </r>
  </si>
  <si>
    <r>
      <t>ции</t>
    </r>
    <r>
      <rPr>
        <vertAlign val="superscript"/>
        <sz val="9"/>
        <rFont val="Times New Roman"/>
        <family val="1"/>
        <charset val="204"/>
      </rPr>
      <t>1, 2</t>
    </r>
  </si>
  <si>
    <t>месяце без НДС,</t>
  </si>
  <si>
    <t>в натуральном</t>
  </si>
  <si>
    <r>
      <t>отгрузки</t>
    </r>
    <r>
      <rPr>
        <vertAlign val="superscript"/>
        <sz val="9"/>
        <rFont val="Times New Roman"/>
        <family val="1"/>
        <charset val="204"/>
      </rPr>
      <t>1</t>
    </r>
  </si>
  <si>
    <r>
      <t>ОКПД2</t>
    </r>
    <r>
      <rPr>
        <vertAlign val="superscript"/>
        <sz val="9"/>
        <rFont val="Times New Roman"/>
        <family val="1"/>
        <charset val="204"/>
      </rPr>
      <t>1</t>
    </r>
  </si>
  <si>
    <r>
      <t>руб.</t>
    </r>
    <r>
      <rPr>
        <vertAlign val="superscript"/>
        <sz val="9"/>
        <rFont val="Times New Roman"/>
        <family val="1"/>
        <charset val="204"/>
      </rPr>
      <t>3</t>
    </r>
  </si>
  <si>
    <t>выражении</t>
  </si>
  <si>
    <t>А</t>
  </si>
  <si>
    <t>Б</t>
  </si>
  <si>
    <t>В</t>
  </si>
  <si>
    <t>Г</t>
  </si>
  <si>
    <t>Д</t>
  </si>
  <si>
    <t>Е</t>
  </si>
  <si>
    <t>8</t>
  </si>
  <si>
    <t>Электроэнергия, отпущенная промышленным потребителям по свободным тарифам</t>
  </si>
  <si>
    <t>01</t>
  </si>
  <si>
    <t>35.13.10.005.00001</t>
  </si>
  <si>
    <t>246</t>
  </si>
  <si>
    <r>
      <rPr>
        <vertAlign val="superscript"/>
        <sz val="8"/>
        <rFont val="Times New Roman"/>
        <family val="1"/>
        <charset val="204"/>
      </rPr>
      <t>1</t>
    </r>
    <r>
      <rPr>
        <sz val="8"/>
        <rFont val="Times New Roman"/>
        <family val="1"/>
        <charset val="204"/>
      </rPr>
      <t xml:space="preserve"> Код выбирается из соответствующего справочника согласно пункту 15 Указаний по заполнению формы.</t>
    </r>
  </si>
  <si>
    <r>
      <rPr>
        <vertAlign val="superscript"/>
        <sz val="8"/>
        <rFont val="Times New Roman"/>
        <family val="1"/>
        <charset val="204"/>
      </rPr>
      <t>2</t>
    </r>
    <r>
      <rPr>
        <sz val="8"/>
        <rFont val="Times New Roman"/>
        <family val="1"/>
        <charset val="204"/>
      </rPr>
      <t xml:space="preserve"> На внутренний рынок — код 20, на экспорт — код 16.</t>
    </r>
  </si>
  <si>
    <r>
      <rPr>
        <vertAlign val="superscript"/>
        <sz val="8"/>
        <rFont val="Times New Roman"/>
        <family val="1"/>
        <charset val="204"/>
      </rPr>
      <t>3</t>
    </r>
    <r>
      <rPr>
        <sz val="8"/>
        <rFont val="Times New Roman"/>
        <family val="1"/>
        <charset val="204"/>
      </rPr>
      <t xml:space="preserve"> Цена (тариф) на электроэнергию указывается за предыдущий месяц.</t>
    </r>
  </si>
  <si>
    <t>Значение</t>
  </si>
  <si>
    <t>2.4.</t>
  </si>
  <si>
    <t>в том числе</t>
  </si>
  <si>
    <t>Общий</t>
  </si>
  <si>
    <t>Отчет 46 ЭС полезного отпуска электрической энергии (мощности) по группам потребителей</t>
  </si>
  <si>
    <t>Объем полезного отпуска электроэнергии, кВт*час</t>
  </si>
  <si>
    <t>Тариф, руб/ кВт*час</t>
  </si>
  <si>
    <t>Стоимость электроэнергии, руб.без НДС</t>
  </si>
  <si>
    <t>Покупка Всего:</t>
  </si>
  <si>
    <t>от ОАО ТЭК в качестве СК</t>
  </si>
  <si>
    <t>по тарифу прочие</t>
  </si>
  <si>
    <t>1 ценовая категория в т.ч.:</t>
  </si>
  <si>
    <t xml:space="preserve">ДКП электроэнергия менее 670 кВт </t>
  </si>
  <si>
    <t xml:space="preserve">ЭС электроэнергия менее 670 кВт </t>
  </si>
  <si>
    <t>3 ценовая категория в т.ч.:</t>
  </si>
  <si>
    <t>электроэнергия от 670 до 10 МВт</t>
  </si>
  <si>
    <t xml:space="preserve">мощность, 3 ценовая категория </t>
  </si>
  <si>
    <t>электроэнергия менее 670 МВт</t>
  </si>
  <si>
    <t>4 ценовая категория в т.ч:</t>
  </si>
  <si>
    <t xml:space="preserve">мощность, 4 ценовая категория </t>
  </si>
  <si>
    <t>мощность, 4 ценовая категория (услуги)</t>
  </si>
  <si>
    <t>по тарифу население</t>
  </si>
  <si>
    <t>Потребители, приравненные к населению дневная зона</t>
  </si>
  <si>
    <t>Потребители, приравненные к населению ночная зона</t>
  </si>
  <si>
    <t>Базовые потребители</t>
  </si>
  <si>
    <t>по договору ОАО "Нижневартовскавиа"</t>
  </si>
  <si>
    <t>Первая ценовая категория, в том числе:</t>
  </si>
  <si>
    <t>Э/Э ПС "Нижневартовская "</t>
  </si>
  <si>
    <t>Э/Э ПС "Мегион"</t>
  </si>
  <si>
    <t>Первая ценовая категория</t>
  </si>
  <si>
    <t xml:space="preserve">Итого </t>
  </si>
  <si>
    <t>Итого (рег.ц)</t>
  </si>
  <si>
    <t>Итого (нерег.ц)</t>
  </si>
  <si>
    <t>В т.ч. Полезный отпуск (итого)</t>
  </si>
  <si>
    <t>В т.ч. Полезный отпуск (рег.ц)</t>
  </si>
  <si>
    <t>В т.ч. Полезный отпуск (нерег.ц)</t>
  </si>
  <si>
    <t xml:space="preserve">Директор ООО "НЭСКО" </t>
  </si>
  <si>
    <t>В.В.Эсауленко</t>
  </si>
  <si>
    <t>Исп: Разяпов Р.Г.</t>
  </si>
  <si>
    <t>Наименование работ</t>
  </si>
  <si>
    <t>Еденица измерения</t>
  </si>
  <si>
    <t>Количество</t>
  </si>
  <si>
    <t>Сумма без НДС (руб.)</t>
  </si>
  <si>
    <t>НДС (руб.)</t>
  </si>
  <si>
    <t>Сумма с НДС (руб.)</t>
  </si>
  <si>
    <t>Услуги по передаче электрической энергии по ставке на содержание сетей (одноставочный тариф)</t>
  </si>
  <si>
    <t>1.4.</t>
  </si>
  <si>
    <t>СН-2 К1</t>
  </si>
  <si>
    <t>1.5.</t>
  </si>
  <si>
    <t>НН К1</t>
  </si>
  <si>
    <t>1.6.</t>
  </si>
  <si>
    <t>СН-2 К0,7</t>
  </si>
  <si>
    <t>1.7.</t>
  </si>
  <si>
    <t>НН К0,7</t>
  </si>
  <si>
    <t>1.8.</t>
  </si>
  <si>
    <t>1.9.</t>
  </si>
  <si>
    <t>Услуги по передаче электрической энергии по ставке на оплату технологического расхода - потерь (двухставочный тариф)</t>
  </si>
  <si>
    <t>1.10.</t>
  </si>
  <si>
    <t>1.11.</t>
  </si>
  <si>
    <t>Услуги по передаче электрической энергии по ставке на оплату потерь</t>
  </si>
  <si>
    <t>ВСЕГО</t>
  </si>
  <si>
    <t>ФСК РСК</t>
  </si>
  <si>
    <t xml:space="preserve"> РСК РСК</t>
  </si>
  <si>
    <t>Нагрузочные потери в сетях ФСК, учтенные в равновесных ценах на электрическую энергию для участников ОРЭ, отнесенные на отпуск из сетей РСК</t>
  </si>
  <si>
    <t>Нагрузочные потери в сетях РСК, учтенные в равновесных ценах на электрическую энергию для участников ОРЭ, отнесенные на отпуск из сетей РСК</t>
  </si>
  <si>
    <t>ИТОГО к оплате с учетом нагрузочных потерь</t>
  </si>
  <si>
    <t>АО Газпром Энергосбыт Тюмень</t>
  </si>
  <si>
    <t>Зона суток</t>
  </si>
  <si>
    <t>День</t>
  </si>
  <si>
    <t>Ночь</t>
  </si>
  <si>
    <t>Объём электрической энергии за отчётный месяц (год), тыс.кВтч</t>
  </si>
  <si>
    <t>Стоимость электрической энергии за отчётный месяц (год), тыс.руб.</t>
  </si>
  <si>
    <t>Величина электрической мощности за отчётный месяц (средняя по году), МВт</t>
  </si>
  <si>
    <t>Стоимость электрической мощности за отчётный месяц (год), тыс.руб.</t>
  </si>
  <si>
    <t>Стоимость без дифференциации на энергию и мощность за отчётный месяц (год), тыс.руб.</t>
  </si>
  <si>
    <t>Тюменский регион - ВСЕГО</t>
  </si>
  <si>
    <t>1.1</t>
  </si>
  <si>
    <t>В обеспечение РД</t>
  </si>
  <si>
    <t>1.2</t>
  </si>
  <si>
    <t>В обеспечение биржевых СДЭМ</t>
  </si>
  <si>
    <t>1.3</t>
  </si>
  <si>
    <t>В обеспечение внебиржевых СДЭМ</t>
  </si>
  <si>
    <t>1.4</t>
  </si>
  <si>
    <t>В обеспечение СДД</t>
  </si>
  <si>
    <t>1.5</t>
  </si>
  <si>
    <t>В обеспечение договоров с ГЭС/АЭС</t>
  </si>
  <si>
    <t>1.6</t>
  </si>
  <si>
    <t>1.7</t>
  </si>
  <si>
    <t>1.8</t>
  </si>
  <si>
    <t>1.9</t>
  </si>
  <si>
    <t>1.10</t>
  </si>
  <si>
    <t>На розничном рынке по регулируемым ценам</t>
  </si>
  <si>
    <t>1.11</t>
  </si>
  <si>
    <t>На розничном рынке по свободным ценам</t>
  </si>
  <si>
    <t>1.12</t>
  </si>
  <si>
    <t>Прочее</t>
  </si>
  <si>
    <t>Юг Тюменской области</t>
  </si>
  <si>
    <t>Ямало-Ненецкий автономный округ</t>
  </si>
  <si>
    <t>Продажа</t>
  </si>
  <si>
    <t>На розничном рынке по регулируемым ценам *</t>
  </si>
  <si>
    <t>На розничном рынке по свободным ценам *</t>
  </si>
  <si>
    <t>* Рассчитывается как сумма по всем категориям потребителей</t>
  </si>
  <si>
    <t>Добавить месяц</t>
  </si>
  <si>
    <t>Тарифное меню</t>
  </si>
  <si>
    <t>Задолженность на начало периода (тыс.руб.)</t>
  </si>
  <si>
    <t>Итого платёжные обязательства за отчётный месяц (тыс.руб.)</t>
  </si>
  <si>
    <t>Оплачено (тыс.руб.)</t>
  </si>
  <si>
    <t>Задолженность на конец периода (тыс.руб.)</t>
  </si>
  <si>
    <t>Отчётный месяц</t>
  </si>
  <si>
    <t>COST</t>
  </si>
  <si>
    <t>Объём (э/э или мощность) (тыс.кВтч или МВт)</t>
  </si>
  <si>
    <t>Цена (руб./кВтч или руб./МВт)</t>
  </si>
  <si>
    <t>Стоимость (тыс.руб.)</t>
  </si>
  <si>
    <t>ВСЕГО, в т.ч.:</t>
  </si>
  <si>
    <t>Продажа на РРЭМ по нерегулируемым ценам, всего</t>
  </si>
  <si>
    <t>Первая ценовая категория (интегральный учет)</t>
  </si>
  <si>
    <t>Вторая ценовая категория (трехзонный учет), в т.ч.:</t>
  </si>
  <si>
    <t>4.1.1</t>
  </si>
  <si>
    <t>4.1.2</t>
  </si>
  <si>
    <t>Пик</t>
  </si>
  <si>
    <t>4.1.3</t>
  </si>
  <si>
    <t>Полупик</t>
  </si>
  <si>
    <t>4.2</t>
  </si>
  <si>
    <t>Вторая ценовая категория (двухзонный учет), в т.ч.:</t>
  </si>
  <si>
    <t>4.2.1</t>
  </si>
  <si>
    <t>4.2.2</t>
  </si>
  <si>
    <t>Третья ценовая категория (почасовой учет, одноставочный тариф за услуги по передаче)</t>
  </si>
  <si>
    <t>Четвертая ценовая категория (почасовой учет, двухставочный тариф за услуги по передаче)</t>
  </si>
  <si>
    <t>Пятая ценовая категория (почасовое планирование и учет, одноставочный тариф за услуги по передаче)</t>
  </si>
  <si>
    <t>Шестая ценовая категория (почасовое планирование и учет, двухставочный тариф за услуги по передаче)</t>
  </si>
  <si>
    <t>9</t>
  </si>
  <si>
    <t>Продажа на РРЭМ по регулируемым ценам, всего (с учетом НДС)</t>
  </si>
  <si>
    <t>10</t>
  </si>
  <si>
    <t>Население, за исключением указанного в пунктах 11 и 12</t>
  </si>
  <si>
    <t>10.1</t>
  </si>
  <si>
    <t>Одноставочный</t>
  </si>
  <si>
    <t>10.2</t>
  </si>
  <si>
    <t>По двум зонам суток (всего) в т.ч.:</t>
  </si>
  <si>
    <t>10.2.1</t>
  </si>
  <si>
    <t>Дневная зона</t>
  </si>
  <si>
    <t>10.2.2</t>
  </si>
  <si>
    <t>Ночная зона</t>
  </si>
  <si>
    <t>10.3</t>
  </si>
  <si>
    <t>По трем зонам суток (всего) в т.ч.:</t>
  </si>
  <si>
    <t>10.3.1</t>
  </si>
  <si>
    <t>Пиковая зона</t>
  </si>
  <si>
    <t>10.3.2</t>
  </si>
  <si>
    <t>Полупиковая зона</t>
  </si>
  <si>
    <t>10.3.3</t>
  </si>
  <si>
    <t>11</t>
  </si>
  <si>
    <t>Население, проживающее в городских населенных пунктах в домах, оборудованных в установленном порядке стационарными электроплитами и (или) электроотопительными установками</t>
  </si>
  <si>
    <t>11.1</t>
  </si>
  <si>
    <t>11.2</t>
  </si>
  <si>
    <t>11.2.1</t>
  </si>
  <si>
    <t>11.2.2</t>
  </si>
  <si>
    <t>11.3</t>
  </si>
  <si>
    <t>11.3.1</t>
  </si>
  <si>
    <t>11.3.2</t>
  </si>
  <si>
    <t>11.3.3</t>
  </si>
  <si>
    <t>12</t>
  </si>
  <si>
    <t xml:space="preserve">Население, проживающее в сельских населенных пунктах </t>
  </si>
  <si>
    <t>12.1</t>
  </si>
  <si>
    <t>12.2</t>
  </si>
  <si>
    <t>12.2.1</t>
  </si>
  <si>
    <t>12.2.2</t>
  </si>
  <si>
    <t>12.3</t>
  </si>
  <si>
    <t>12.3.1</t>
  </si>
  <si>
    <t>12.3.2</t>
  </si>
  <si>
    <t>12.3.3</t>
  </si>
  <si>
    <t>13.1</t>
  </si>
  <si>
    <t>Потребители, приравненные к населению (с газовыми плитами)</t>
  </si>
  <si>
    <t>13.1.1</t>
  </si>
  <si>
    <t>13.1.2</t>
  </si>
  <si>
    <t>13.1.2.1</t>
  </si>
  <si>
    <t>13.1.2.2</t>
  </si>
  <si>
    <t>13.1.3</t>
  </si>
  <si>
    <t>13.1.3.1</t>
  </si>
  <si>
    <t>13.1.3.2</t>
  </si>
  <si>
    <t>13.1.3.3</t>
  </si>
  <si>
    <t>13.2</t>
  </si>
  <si>
    <t>Потребители, приравненные к населению (с электрическими плитами)</t>
  </si>
  <si>
    <t>13.2.1</t>
  </si>
  <si>
    <t>13.2.2</t>
  </si>
  <si>
    <t>13.2.2.1</t>
  </si>
  <si>
    <t>13.2.2.2</t>
  </si>
  <si>
    <t>13.2.3</t>
  </si>
  <si>
    <t>13.2.3.1</t>
  </si>
  <si>
    <t>13.2.3.2</t>
  </si>
  <si>
    <t>13.2.3.3</t>
  </si>
  <si>
    <t>14</t>
  </si>
  <si>
    <t>15</t>
  </si>
  <si>
    <t>16</t>
  </si>
  <si>
    <t>17</t>
  </si>
  <si>
    <t>17.1</t>
  </si>
  <si>
    <t>17.2</t>
  </si>
  <si>
    <t>17.3</t>
  </si>
  <si>
    <t>18</t>
  </si>
  <si>
    <t>18.1</t>
  </si>
  <si>
    <t>18.2</t>
  </si>
  <si>
    <t>19</t>
  </si>
  <si>
    <t>20</t>
  </si>
  <si>
    <t>21</t>
  </si>
  <si>
    <t>22</t>
  </si>
  <si>
    <t>Электроэнергия (тыс.кВтч)</t>
  </si>
  <si>
    <t>Мощность (МВт)</t>
  </si>
  <si>
    <t>СН 1</t>
  </si>
  <si>
    <t>СН 2</t>
  </si>
  <si>
    <t>Единый "котловой" тариф</t>
  </si>
  <si>
    <t>одноставочный</t>
  </si>
  <si>
    <t>двухставочный</t>
  </si>
  <si>
    <t>Оплата услуг ФСК</t>
  </si>
  <si>
    <t>Оплата услуг СО ЦДУ</t>
  </si>
  <si>
    <t>Оплата услуг АТС/ЦФР</t>
  </si>
  <si>
    <t>Подразделение В группе "ООО "НЭСКО"" И
Вид долга Равно "Полезный отпуск" И
Вид цены Не в списке "Нормативные потери; Сверхнормативные потери" И
Договор Не в списке "2874; 5920; 5944; 5945; 5946; 5947; 6540-2201; 6609-1902; 8001-2601; 8003-2408;..."</t>
  </si>
  <si>
    <t>PART_SR_DATA_26</t>
  </si>
  <si>
    <t>1.1.5</t>
  </si>
  <si>
    <t>Первое число расчётного месяца в формате "YYYYMMDD"</t>
  </si>
  <si>
    <t xml:space="preserve">Код участника в реестре АТС </t>
  </si>
  <si>
    <t>OOONESKO</t>
  </si>
  <si>
    <t>Код субъекта РФ</t>
  </si>
  <si>
    <t>Код(ы) ГТП в реестре АТС</t>
  </si>
  <si>
    <t>code</t>
  </si>
  <si>
    <t>PNVAREK1</t>
  </si>
  <si>
    <t xml:space="preserve"> Алтайский край</t>
  </si>
  <si>
    <t xml:space="preserve"> Краснодарский край</t>
  </si>
  <si>
    <t xml:space="preserve"> Красноярский край</t>
  </si>
  <si>
    <t>Приморский край</t>
  </si>
  <si>
    <t xml:space="preserve"> Ставропольский край</t>
  </si>
  <si>
    <t>Хабаровский край</t>
  </si>
  <si>
    <t>Амурская область</t>
  </si>
  <si>
    <t>Архангельская область</t>
  </si>
  <si>
    <t xml:space="preserve"> Астраханская область</t>
  </si>
  <si>
    <t xml:space="preserve"> Белгородская область</t>
  </si>
  <si>
    <t xml:space="preserve"> Брянская область</t>
  </si>
  <si>
    <t xml:space="preserve"> Владимирская область</t>
  </si>
  <si>
    <t xml:space="preserve"> Волгоградская область</t>
  </si>
  <si>
    <t xml:space="preserve"> Вологодская область</t>
  </si>
  <si>
    <t xml:space="preserve"> Воронежская область</t>
  </si>
  <si>
    <t xml:space="preserve"> Нижегородская область</t>
  </si>
  <si>
    <t xml:space="preserve"> Ивановская область</t>
  </si>
  <si>
    <t xml:space="preserve"> Иркутская область</t>
  </si>
  <si>
    <t xml:space="preserve"> Республика Ингушетия</t>
  </si>
  <si>
    <t>Калининградская область</t>
  </si>
  <si>
    <t xml:space="preserve"> Тверская область</t>
  </si>
  <si>
    <t xml:space="preserve"> Калужская область</t>
  </si>
  <si>
    <t xml:space="preserve"> Кемеровская область</t>
  </si>
  <si>
    <t xml:space="preserve"> Кировская область</t>
  </si>
  <si>
    <t xml:space="preserve"> Костромская область</t>
  </si>
  <si>
    <t xml:space="preserve"> Республика Крым</t>
  </si>
  <si>
    <t xml:space="preserve"> Самарская область</t>
  </si>
  <si>
    <t xml:space="preserve"> Курганская область</t>
  </si>
  <si>
    <t xml:space="preserve"> Курская область</t>
  </si>
  <si>
    <t xml:space="preserve"> Город Санкт-Петербург</t>
  </si>
  <si>
    <t xml:space="preserve"> Ленинградская область</t>
  </si>
  <si>
    <t xml:space="preserve"> Липецкая область</t>
  </si>
  <si>
    <t xml:space="preserve"> Город Москва</t>
  </si>
  <si>
    <t xml:space="preserve"> Московская область</t>
  </si>
  <si>
    <t xml:space="preserve"> Мурманская область</t>
  </si>
  <si>
    <t xml:space="preserve"> Новгородская область</t>
  </si>
  <si>
    <t xml:space="preserve"> Новосибирская область</t>
  </si>
  <si>
    <t xml:space="preserve"> Омская область</t>
  </si>
  <si>
    <t xml:space="preserve"> Оренбургская область</t>
  </si>
  <si>
    <t xml:space="preserve"> Орловская область</t>
  </si>
  <si>
    <t xml:space="preserve"> Пензенская область</t>
  </si>
  <si>
    <t xml:space="preserve"> Пермский край</t>
  </si>
  <si>
    <t xml:space="preserve"> Псковская область</t>
  </si>
  <si>
    <t xml:space="preserve"> Ростовская область</t>
  </si>
  <si>
    <t xml:space="preserve"> Рязанская область</t>
  </si>
  <si>
    <t xml:space="preserve"> Саратовская область</t>
  </si>
  <si>
    <t xml:space="preserve"> Свердловская область</t>
  </si>
  <si>
    <t xml:space="preserve"> Смоленская область</t>
  </si>
  <si>
    <t xml:space="preserve"> Город Севастополь</t>
  </si>
  <si>
    <t xml:space="preserve"> Тамбовская область</t>
  </si>
  <si>
    <t xml:space="preserve"> Томская область</t>
  </si>
  <si>
    <t xml:space="preserve"> Тульская область</t>
  </si>
  <si>
    <t xml:space="preserve"> Тюменская область</t>
  </si>
  <si>
    <t xml:space="preserve"> Ульяновская область</t>
  </si>
  <si>
    <t xml:space="preserve"> Челябинская область</t>
  </si>
  <si>
    <t xml:space="preserve"> Забайкальский край</t>
  </si>
  <si>
    <t xml:space="preserve"> Ярославская область</t>
  </si>
  <si>
    <t xml:space="preserve"> Республика Башкортостан</t>
  </si>
  <si>
    <t xml:space="preserve"> Республика Бурятия</t>
  </si>
  <si>
    <t xml:space="preserve"> Республика Дагестан</t>
  </si>
  <si>
    <t xml:space="preserve"> Кабардино-Балкарская Республика</t>
  </si>
  <si>
    <t xml:space="preserve"> Республика Алтай</t>
  </si>
  <si>
    <t xml:space="preserve"> Республика Калмыкия</t>
  </si>
  <si>
    <t xml:space="preserve"> Республика Карелия</t>
  </si>
  <si>
    <t>Республика Коми</t>
  </si>
  <si>
    <t xml:space="preserve"> Республика Марий Эл</t>
  </si>
  <si>
    <t xml:space="preserve"> Республика Мордовия</t>
  </si>
  <si>
    <t xml:space="preserve"> Республика Северная Осетия-Алания</t>
  </si>
  <si>
    <t xml:space="preserve"> Карачаево-Черкесская Республика</t>
  </si>
  <si>
    <t xml:space="preserve"> Республика Татарстан</t>
  </si>
  <si>
    <t xml:space="preserve"> Республика Тыва</t>
  </si>
  <si>
    <t xml:space="preserve"> Удмуртская Республика</t>
  </si>
  <si>
    <t xml:space="preserve"> Республика Хакасия</t>
  </si>
  <si>
    <t xml:space="preserve"> Чеченская Республика</t>
  </si>
  <si>
    <t xml:space="preserve"> Чувашская Республика-Чувашия</t>
  </si>
  <si>
    <t>Республика Саха (Якутия)</t>
  </si>
  <si>
    <t>Еврейская автономная область</t>
  </si>
  <si>
    <t xml:space="preserve"> ИТОГО по ГП (с ДКП)</t>
  </si>
  <si>
    <t>ДКП</t>
  </si>
  <si>
    <t>ФСК до 330 кВ и выше</t>
  </si>
  <si>
    <t>ФСК - 220 кВ и ниже</t>
  </si>
  <si>
    <t>ГН для ВН</t>
  </si>
  <si>
    <t>ГН для СН1</t>
  </si>
  <si>
    <t>ГН для СН2</t>
  </si>
  <si>
    <t>ВН1</t>
  </si>
  <si>
    <t>ИТОГО по ГП (без учета ДКП)</t>
  </si>
  <si>
    <t>Средневзвешенные значения предельных уровней нерегулируемых цен/конечных регулируемых цен и их составляющие за расчетный период по уровням напряжения</t>
  </si>
  <si>
    <t>Уровень напряжения</t>
  </si>
  <si>
    <t>Одноставочный тариф на услуги по передаче электрической энергии, руб./МВт∙ч</t>
  </si>
  <si>
    <t>Дифференцированная по уровням напряжения ставка для определения расходов на оплату нормативных технологических потерь электрической энергии в электрических сетях тарифа на услуги по передаче электрической энергии, руб./МВт∙ч</t>
  </si>
  <si>
    <t>Дифференцированная по уровням напряжения ставка, отражающая удельную величину расходов на содержание электрических сетей, тарифа на услуги по передаче электрической энергии, руб./МВт</t>
  </si>
  <si>
    <t>Средневзвешенный предельный уровень нерегулируемой цены на электрическую энергию (мощность) для 1-й ценовой категории для ЦЗ/
Средневзвешенная конечная регулируемая цена на электрическую энергию (мощность) для 1-й ценовой категории для НЦЗ, руб./МВт∙ч</t>
  </si>
  <si>
    <t>Объем потребления электрической энергии потребителями 1-й ценовой категории, МВт∙ч</t>
  </si>
  <si>
    <t>Средневзвешенный предельный уровень нерегулируемой цены на электрическую энергию (мощность) для 2-й ценовой категории для ЦЗ/ Средневзвешенная конечная регулируемая цена на электрическую энергию (мощность) для 2-й ценовой категории для НЦЗ, руб./МВт∙ч</t>
  </si>
  <si>
    <t>Объем потребления электрической энергии потребителями 2-й ценовой категории, МВт∙ч</t>
  </si>
  <si>
    <t>3-я ценовая категория</t>
  </si>
  <si>
    <t>4-я ценовая категория</t>
  </si>
  <si>
    <t>5-я ценовая категория</t>
  </si>
  <si>
    <t>6-я ценовая категория</t>
  </si>
  <si>
    <t>ночная зона для трех и двух зон суток</t>
  </si>
  <si>
    <t>дневная зона</t>
  </si>
  <si>
    <t>полупиковая зона</t>
  </si>
  <si>
    <t>пиковая зона</t>
  </si>
  <si>
    <t>Суммарный объем фактического потребления электрической энергии по категории, МВт∙ч</t>
  </si>
  <si>
    <t>Средневзвешенный тариф, руб./МВт∙ч</t>
  </si>
  <si>
    <t>в т.ч. первый диапазон объемов потребления электрической энергии (мощности)</t>
  </si>
  <si>
    <t>в т.ч. второй диапазон объемов потребления электрической энергии (мощности)</t>
  </si>
  <si>
    <t>в т.ч. третий диапазон объемов потребления электрической энергии (мощности)</t>
  </si>
  <si>
    <t>Средневзвешенный по категории предельный уровень нерегулируемой цены на электрическую энергию (мощность) для ЦЗ/ Средневзвешенная по категории конечная регулируемая цена на электрическую энергию (мощность) для НЦЗ, руб./МВт∙ч</t>
  </si>
  <si>
    <t xml:space="preserve"> в т. ч.</t>
  </si>
  <si>
    <t>Объем потребления электрической энергии потребителями 3-й ценовой категории, МВт∙ч</t>
  </si>
  <si>
    <t>Средневзвешенный по категории предельный уровень нерегулируемой цены на электрическую энергию (мощность) для ЦЗ/
Средневзвешенная по категории конечная регулируемая цена на электрическую энергию (мощность) для НЦЗ, руб./МВт∙ч</t>
  </si>
  <si>
    <t>Объем потребления электрической энергии потребителями 4-й ценовой категории, МВт∙ч</t>
  </si>
  <si>
    <t>Объем потребления электрической энергии потребителями 5-й ценовой категории, МВт∙ч</t>
  </si>
  <si>
    <t>Объем потребления электрической энергии потребителями 6-й ценовой категории, МВт∙ч</t>
  </si>
  <si>
    <t>Суммарный объем фактического потребления электрической энергии по диапазону категории, МВт∙ч</t>
  </si>
  <si>
    <t>Средневзвешенный тариф по диапазону категории, руб./МВт∙ч</t>
  </si>
  <si>
    <t>Средневзвешенная нерегулируемая цена на электрическую энергию (мощность) для ЦЗ/ Средневзвешенная регулируемая цена на электрическую энергию (мощность) для НЦЗ, руб./МВт∙ч</t>
  </si>
  <si>
    <t>Средневзвешенная нерегулируемая цена на электрическую энергию (мощность) для ЦЗ/
Средневзвешенная регулируемая цена на электрическую энергию (мощность) для НЦЗ, руб./МВт∙ч</t>
  </si>
  <si>
    <t>lvl</t>
  </si>
  <si>
    <t>v1</t>
  </si>
  <si>
    <t>v2</t>
  </si>
  <si>
    <t>v3</t>
  </si>
  <si>
    <t>v4</t>
  </si>
  <si>
    <t>v19</t>
  </si>
  <si>
    <t>v5</t>
  </si>
  <si>
    <t>v6</t>
  </si>
  <si>
    <t>v7</t>
  </si>
  <si>
    <t>v8</t>
  </si>
  <si>
    <t>v20</t>
  </si>
  <si>
    <t>v9</t>
  </si>
  <si>
    <t>v10</t>
  </si>
  <si>
    <t>v25</t>
  </si>
  <si>
    <t>v28</t>
  </si>
  <si>
    <t>v26</t>
  </si>
  <si>
    <t>v29</t>
  </si>
  <si>
    <t>v27</t>
  </si>
  <si>
    <t>v30</t>
  </si>
  <si>
    <t>v11</t>
  </si>
  <si>
    <t>v12</t>
  </si>
  <si>
    <t>v21</t>
  </si>
  <si>
    <t>v13</t>
  </si>
  <si>
    <t>v14</t>
  </si>
  <si>
    <t>v22</t>
  </si>
  <si>
    <t>v15</t>
  </si>
  <si>
    <t>v16</t>
  </si>
  <si>
    <t>v23</t>
  </si>
  <si>
    <t>v17</t>
  </si>
  <si>
    <t>v18</t>
  </si>
  <si>
    <t>v24</t>
  </si>
  <si>
    <t>Полезный отпуск электроэнергии, реализуемой населению и приравненным к нему категориям потребителей</t>
  </si>
  <si>
    <t>Объем электрической энергии,
тыс. кВт·ч</t>
  </si>
  <si>
    <t>Стоимость электрической энергии с НДС,
тыс. руб.</t>
  </si>
  <si>
    <t>Стоимость электрической энергии без НДС,
тыс. руб.</t>
  </si>
  <si>
    <t>Объем электрической энергии потребителей, осуществляющих оплату по одноставочному тарифу,
тыс. кВт·ч</t>
  </si>
  <si>
    <t>Стоимость электрической энергии потребителей, осуществляющих оплату по одноставочному тарифу с НДС,
тыс. руб.</t>
  </si>
  <si>
    <t>Стоимость электрической энергии потребителей, осуществляющих оплату по одноставочному тарифу без НДС,
тыс. руб.</t>
  </si>
  <si>
    <t>Объем электрической энергии потребителей, осуществляющих оплату по зонным тарифам по двум зонам суток, тыс. кВт·ч</t>
  </si>
  <si>
    <t>Стоимость электрической энергии потребителей, осуществляющих оплату по зонным тарифам
по двум зонам суток
с НДС, тыс. руб.</t>
  </si>
  <si>
    <t>Стоимость электрической энергии потребителей, осуществляющих оплату
по зонным тарифам по двум зонам суток
без НДС, тыс. руб.</t>
  </si>
  <si>
    <t>Объем электрической энергии потребителей, осуществляющих оплату
по зонным тарифам по трем зонам суток, тыс. кВт·ч</t>
  </si>
  <si>
    <t>Стоимость электрической энергии потребителей, осуществляющих оплату
по зонным тарифам по трем зонам суток с НДС,
тыс. руб.</t>
  </si>
  <si>
    <t>Стоимость электрической энергии потребителей, осуществляющих оплату
по зонным тарифам по трем зонам без НДС,
тыс. руб.</t>
  </si>
  <si>
    <t>pk</t>
  </si>
  <si>
    <t>sn</t>
  </si>
  <si>
    <t>КодСтр</t>
  </si>
  <si>
    <t>Население, проживающее в городских населенных пунктах в домах, оборудованных стационарными электроплитами и не оборудованных электроотопительными установками</t>
  </si>
  <si>
    <t>Население, проживающее в городских населенных пунктах в домах, оборудованных электроотопительными установками и не оборудованных стационарными электроплитами</t>
  </si>
  <si>
    <t>Население, проживающее в сельских населенных пунктах</t>
  </si>
  <si>
    <t>Юридические лица, приобретающие электрическую энергию (мощность) 
в целях потребления осужденными 
в помещениях для их содержания 
при условии наличия раздельного учета электрической энергии для указанных помещений</t>
  </si>
  <si>
    <t>Для сведения
Общедомовые нужды (сверх норматива потребления)</t>
  </si>
  <si>
    <t>Полезный отпуск электроэнергии и мощности, реализуемой по нерегулируемым (в ценовых зонах ОРЭМ) и по регулируемым (в неценовых зонах ОРЭМ) ценам по договорам энергоснабжения</t>
  </si>
  <si>
    <t>1-я ценовая категория</t>
  </si>
  <si>
    <t>2-я ценовая категория</t>
  </si>
  <si>
    <t>3-я и 5-я ценовые категории</t>
  </si>
  <si>
    <t>4-я и 6-я ценовые категории</t>
  </si>
  <si>
    <t>Объем электрической энергии (мощности) потребителей, тыс. кВт·ч</t>
  </si>
  <si>
    <t>Стоимость электрической энергии (мощности) потребителей без НДС, тыс. руб.</t>
  </si>
  <si>
    <t>Объем электрической энергии потребителей, тыс. кВт·ч</t>
  </si>
  <si>
    <t>Стоимость электрической энергии потребителей без НДС, тыс. руб.</t>
  </si>
  <si>
    <t>Объем электрической мощности, МВт</t>
  </si>
  <si>
    <t>Стоимость электрической мощности без НДС, тыс. руб.</t>
  </si>
  <si>
    <t>Объем мощности услуг по передаче электроэнергии потребителей, МВт</t>
  </si>
  <si>
    <t xml:space="preserve">Стоимость мощности услуг по передаче электроэнергии потребителей без НДС, тыс. руб. </t>
  </si>
  <si>
    <t>в том числе: </t>
  </si>
  <si>
    <t>ck</t>
  </si>
  <si>
    <t>gc</t>
  </si>
  <si>
    <t>V20</t>
  </si>
  <si>
    <t>V21</t>
  </si>
  <si>
    <t>V22</t>
  </si>
  <si>
    <t>V23</t>
  </si>
  <si>
    <t>V24</t>
  </si>
  <si>
    <t>V25</t>
  </si>
  <si>
    <t>V26</t>
  </si>
  <si>
    <t>V27</t>
  </si>
  <si>
    <t>V28</t>
  </si>
  <si>
    <t>V29</t>
  </si>
  <si>
    <t>V30</t>
  </si>
  <si>
    <t>V31</t>
  </si>
  <si>
    <t>V32</t>
  </si>
  <si>
    <t>V33</t>
  </si>
  <si>
    <t>V34</t>
  </si>
  <si>
    <t>V35</t>
  </si>
  <si>
    <t>V36</t>
  </si>
  <si>
    <t>V37</t>
  </si>
  <si>
    <t>V38</t>
  </si>
  <si>
    <t>V39</t>
  </si>
  <si>
    <t>V40</t>
  </si>
  <si>
    <t>V41</t>
  </si>
  <si>
    <t>V42</t>
  </si>
  <si>
    <t>V43</t>
  </si>
  <si>
    <t>V44</t>
  </si>
  <si>
    <t>V45</t>
  </si>
  <si>
    <t>V46</t>
  </si>
  <si>
    <t>V47</t>
  </si>
  <si>
    <t>V48</t>
  </si>
  <si>
    <t>V49</t>
  </si>
  <si>
    <t>V50</t>
  </si>
  <si>
    <t>V51</t>
  </si>
  <si>
    <t>V52</t>
  </si>
  <si>
    <t>V53</t>
  </si>
  <si>
    <t>V54</t>
  </si>
  <si>
    <t>V55</t>
  </si>
  <si>
    <t>V56</t>
  </si>
  <si>
    <t>V57</t>
  </si>
  <si>
    <t>V58</t>
  </si>
  <si>
    <t>V59</t>
  </si>
  <si>
    <t>V60</t>
  </si>
  <si>
    <t>V61</t>
  </si>
  <si>
    <t>V62</t>
  </si>
  <si>
    <t>V63</t>
  </si>
  <si>
    <t>V64</t>
  </si>
  <si>
    <t>V65</t>
  </si>
  <si>
    <t>V66</t>
  </si>
  <si>
    <t>V67</t>
  </si>
  <si>
    <t>V68</t>
  </si>
  <si>
    <t>V69</t>
  </si>
  <si>
    <t>V70</t>
  </si>
  <si>
    <t>V71</t>
  </si>
  <si>
    <t>V72</t>
  </si>
  <si>
    <t>V73</t>
  </si>
  <si>
    <t>V74</t>
  </si>
  <si>
    <t>V75</t>
  </si>
  <si>
    <t>V76</t>
  </si>
  <si>
    <t>V77</t>
  </si>
  <si>
    <t>V78</t>
  </si>
  <si>
    <t>V79</t>
  </si>
  <si>
    <t>V80</t>
  </si>
  <si>
    <t>V81</t>
  </si>
  <si>
    <t>V82</t>
  </si>
  <si>
    <t>V83</t>
  </si>
  <si>
    <t>V84</t>
  </si>
  <si>
    <t>V85</t>
  </si>
  <si>
    <t>V86</t>
  </si>
  <si>
    <t>V87</t>
  </si>
  <si>
    <t>V88</t>
  </si>
  <si>
    <t>V89</t>
  </si>
  <si>
    <t>V90</t>
  </si>
  <si>
    <t>V91</t>
  </si>
  <si>
    <t>V92</t>
  </si>
  <si>
    <t>V93</t>
  </si>
  <si>
    <t>V94</t>
  </si>
  <si>
    <t>V95</t>
  </si>
  <si>
    <t>V96</t>
  </si>
  <si>
    <t>V97</t>
  </si>
  <si>
    <t>V98</t>
  </si>
  <si>
    <t>Поставка электрической энергии гарантирующим поставщиком потребителям по группам точек поставки, по которым определена зона деятельности гарантирующего поставщика</t>
  </si>
  <si>
    <t>Потребители с максимальной мощностью принадлежащих им энергопринимающих устройств от 10 МВт</t>
  </si>
  <si>
    <t xml:space="preserve">    Потребители, указанные в пункте 1 критериев, утвержденных Постановлением Правительства Российской Федерации от 26 ноября 2021 г. № 2062 (далее - Постановление)</t>
  </si>
  <si>
    <t xml:space="preserve">    Потребители, указанные в пункте 2 критериев, утвержденных Постановлением</t>
  </si>
  <si>
    <t xml:space="preserve">    Потребители, указанные в пункте 3 критериев, утвержденных Постановлением</t>
  </si>
  <si>
    <t xml:space="preserve">    Потребители, указанные в пункте 4 критериев, утвержденных Постановлением</t>
  </si>
  <si>
    <t xml:space="preserve">    Потребители, указанные в пункте 5 критериев, утвержденных Постановлением</t>
  </si>
  <si>
    <t xml:space="preserve">    Потребители, указанные в пункте 6 критериев, утвержденных Постановлением</t>
  </si>
  <si>
    <t xml:space="preserve">    Потребители, указанные в пункте 7 критериев, утвержденных Постановлением</t>
  </si>
  <si>
    <t xml:space="preserve">    Потребители, указанные в пункте 8 критериев, утвержденных Постановлением</t>
  </si>
  <si>
    <t xml:space="preserve">    Потребители, указанные в пункте 9 критериев, утвержденных Постановлением</t>
  </si>
  <si>
    <t>Потребители с максимальной мощностью принадлежащих им энергопринимающих устройств до 670 кВт</t>
  </si>
  <si>
    <t>Полезный отпуск - всего по организации</t>
  </si>
  <si>
    <t>Полезный отпуск электроэнергии и мощности, реализуемой по нерегулируемым (в ценовых зонах ОРЭМ) и по регулируемым (в неценовых зонах ОРЭМ) ценам по договорам купли-продажи</t>
  </si>
  <si>
    <t>Объем электрической энергии (мощности) потребителей,
тыс. кВт·ч</t>
  </si>
  <si>
    <t>Стоимость электрической 
энергии (мощности) потребителей  без НДС, тыс. руб.</t>
  </si>
  <si>
    <t>Стоимость электрической 
энергии (мощности) потребителей без НДС, тыс. руб.</t>
  </si>
  <si>
    <t>Стоимость электрической 
энергии потребителей
без НДС, тыс. руб.</t>
  </si>
  <si>
    <t>Объем электрической энергии, тыс. кВт·ч</t>
  </si>
  <si>
    <t>Стоимость электрической энергии 
без НДС, тыс. руб.</t>
  </si>
  <si>
    <t>Макет 4.41 Сведения об объемах и стоимости электрической энергии для потребителей по видам экономической деятельности (10112)</t>
  </si>
  <si>
    <t>Отчетный период</t>
  </si>
  <si>
    <t>Объект наблюдения</t>
  </si>
  <si>
    <t>900252</t>
  </si>
  <si>
    <t>ООО "Нижневартовская энергосбытовая компания"   (Ханты-Мансийский АО - Югра [Тюменская область])</t>
  </si>
  <si>
    <t>Раздел Конфиденциальность</t>
  </si>
  <si>
    <t>Код стр.</t>
  </si>
  <si>
    <t>Варианты ответа (да/нет)</t>
  </si>
  <si>
    <t>Гр1</t>
  </si>
  <si>
    <t>Сведения, содержащиеся в форме, составляют коммерческую тайну</t>
  </si>
  <si>
    <t>ДА</t>
  </si>
  <si>
    <t>Раздел Кодовые привязки</t>
  </si>
  <si>
    <t>Полное наименование организации, предоставляющей информацию</t>
  </si>
  <si>
    <t>Общество с ограниченной ответственностью "Нижневартовская энергосбытовая компания"</t>
  </si>
  <si>
    <t>Краткое наименование организации, предоставляющей информацию</t>
  </si>
  <si>
    <t>Почтовый адрес организации</t>
  </si>
  <si>
    <t>628611, Тюменская обл., ХМАО-Югра, г. Нижневартовск, ул. Ленина, дом 34а</t>
  </si>
  <si>
    <t>Раздел Кодовые привязки 2</t>
  </si>
  <si>
    <t>Код отчитывающейся организации по ОГРН</t>
  </si>
  <si>
    <t>Раздел Кодовые привязки 3</t>
  </si>
  <si>
    <t>Код ИНН отчитывающейся организации</t>
  </si>
  <si>
    <t>Раздел Кодовые привязки 4</t>
  </si>
  <si>
    <t>Код отчитывающейся организации по ОКПО</t>
  </si>
  <si>
    <t>Раздел 1. Полезный отпуск и стоимость электрической энергии, отпущенной на розничных рынках электрической энергии потребителям по видам экономической деятельности</t>
  </si>
  <si>
    <t>Виды деятельности</t>
  </si>
  <si>
    <t>Объем электрической энергии потребителям всего за отчетный месяц, МВтч</t>
  </si>
  <si>
    <t>Стоимость электрической энергии и мощности потребителям всего за отчетный месяц, тыс.руб.</t>
  </si>
  <si>
    <t>Цена (тариф) электрической энергии за отчетный месяц, руб/кВтч</t>
  </si>
  <si>
    <t>Объем электрической энергии потребителям всего нарастающим итогом с начала года, МВтч</t>
  </si>
  <si>
    <t>Стоимость электрической энергии и мощности потребителям всего нарастающим итогом с начала года, тыс.руб.</t>
  </si>
  <si>
    <t>Средняя цена (тариф) электрической энергии с начала года, руб/кВтч</t>
  </si>
  <si>
    <t>Объем электрической энергии бюджетным потребителям за отчетный месяц, МВтч</t>
  </si>
  <si>
    <t>Стоимость электрической энергии и мощности бюджетным потребителям за отчетный месяц, тыс.руб.</t>
  </si>
  <si>
    <t>Цена (тариф) электрической энергии бюджетным потребителям за отчетный месяц, руб/кВтч</t>
  </si>
  <si>
    <t>Объем электрической энергии бюджетным потребителям нарастающим итогом с начала года, МВтч</t>
  </si>
  <si>
    <t>Стоимость электрической энергии и мощности бюджетным потребителям нарастающим итогом с начала года, тыс.руб.</t>
  </si>
  <si>
    <t>Средняя цена (тариф) электрической энергии бюджетным потребителям с начала года, руб/кВтч</t>
  </si>
  <si>
    <t>Объем электрической энергии субъектам малого и среднего предпринимательства за отчетный месяц, МВтч</t>
  </si>
  <si>
    <t>Стоимость электрической энергии и мощности субъектам малого и среднего предпринимательства за отчетный месяц, тыс.руб.</t>
  </si>
  <si>
    <t>Цена (тариф) электрической энергии субъектам малого и среднего предпринимательства за отчетный месяц, руб/кВтч</t>
  </si>
  <si>
    <t>Объем электрической энергии субъектам малого и среднего предпринимательства нарастающим итогом с начала года, МВтч</t>
  </si>
  <si>
    <t>Стоимость электрической энергии и мощности субъектам малого и среднего предпринимательства нарастающим итогом с начала года, тыс.руб.</t>
  </si>
  <si>
    <t>Цена (тариф) электрической энергии субъектам малого и среднего предпринимательства нарастающим итогом с начала года, руб/кВтч</t>
  </si>
  <si>
    <t>Задолженность (+), переплата (-) на начало года, тыс. руб.</t>
  </si>
  <si>
    <t>Задолженность (+), переплата (-) на конец отчетного периода, тыс. руб.</t>
  </si>
  <si>
    <t>в том числе текущая</t>
  </si>
  <si>
    <t>в том числе реструктурированная</t>
  </si>
  <si>
    <t>Гр2</t>
  </si>
  <si>
    <t>Гр3</t>
  </si>
  <si>
    <t>Гр4</t>
  </si>
  <si>
    <t>Гр5</t>
  </si>
  <si>
    <t>Гр6</t>
  </si>
  <si>
    <t>Гр7</t>
  </si>
  <si>
    <t>Гр8</t>
  </si>
  <si>
    <t>Гр9</t>
  </si>
  <si>
    <t>Гр10</t>
  </si>
  <si>
    <t>Гр11</t>
  </si>
  <si>
    <t>Гр12</t>
  </si>
  <si>
    <t>Гр13</t>
  </si>
  <si>
    <t>Гр14</t>
  </si>
  <si>
    <t>Гр15</t>
  </si>
  <si>
    <t>Гр16</t>
  </si>
  <si>
    <t>Гр17</t>
  </si>
  <si>
    <t>Гр18</t>
  </si>
  <si>
    <t>Гр19</t>
  </si>
  <si>
    <t>Гр20</t>
  </si>
  <si>
    <t>Гр21</t>
  </si>
  <si>
    <t>Гр22</t>
  </si>
  <si>
    <t>Сельское хозяйство, лесное хозяйство, охота и рыболовство, всего (Раздел А, 01, 02, 03)</t>
  </si>
  <si>
    <t>сельское хозяйство (01)</t>
  </si>
  <si>
    <t>рыболовство и рыбоводство (03)</t>
  </si>
  <si>
    <t>Добыча полезных ископаемых, всего (Раздел В, 05, 06, 07, 08, 09)</t>
  </si>
  <si>
    <t>добыча угля (05)</t>
  </si>
  <si>
    <t>добыча сырой нефти и нефтяного (попутного) газа (06.1)</t>
  </si>
  <si>
    <t>добыча природного газа и газового конденсата (06.2)</t>
  </si>
  <si>
    <t>Обрабатывающие производства, всего (Раздел С, 10 - 33)</t>
  </si>
  <si>
    <t>производство бумаги и бумажных изделий (17)</t>
  </si>
  <si>
    <t>производство кокса и нефтепродуктов (19)</t>
  </si>
  <si>
    <t>производство химических веществ и химических продуктов (20)</t>
  </si>
  <si>
    <t>производство прочей неметаллической минеральной продукции (23)</t>
  </si>
  <si>
    <t>производство металлургическое, всего (24)</t>
  </si>
  <si>
    <t>из них:</t>
  </si>
  <si>
    <t>производство чугуна, стали и ферросплавов (24.1)</t>
  </si>
  <si>
    <t>производство стальных труб, полых профилей и фитингов (24.2)</t>
  </si>
  <si>
    <t>производство алюминия (24.42)</t>
  </si>
  <si>
    <t>производство готовых металлических изделий, кроме машин и оборудования (25)</t>
  </si>
  <si>
    <t>производство машин и оборудования, не включенных в другие группировки (28)</t>
  </si>
  <si>
    <t>производство автотранспортных средств, прицепов и полуприцепов (29)</t>
  </si>
  <si>
    <t>Обеспечение электрической энергией, газом и паром, кондиционирование воздуха, всего (Раздел D, 35)</t>
  </si>
  <si>
    <t>производство, передача и распределение электрической энергии (35.1)</t>
  </si>
  <si>
    <t>производство электрической энергии (35.11)</t>
  </si>
  <si>
    <t>передача, распределение электрической энергии и технологическое присоединение к распределительным электрическим сетям (35.12, 35.13)</t>
  </si>
  <si>
    <t>торговля электрической энергией (35.14)</t>
  </si>
  <si>
    <t>хозяйственные нужды гарантирующего поставщика, энергосбытовой (энергоснабжающей) организации</t>
  </si>
  <si>
    <t>производство и распределение газообразного топлива (35.2)</t>
  </si>
  <si>
    <t>производство, передача и распределение пара и горячей воды, кондиционирование воздуха (35.3)</t>
  </si>
  <si>
    <t>Водоснабжение; водоотведение, организация сбора и утилизации отходов, деятельность по ликвидации загрязнений (Раздел Е, 36 - 39)</t>
  </si>
  <si>
    <t>забор, очистка и распределение воды (36); сбор и обработка сточных вод (37)</t>
  </si>
  <si>
    <t>Строительство (Раздел F, 41, 42, 43)</t>
  </si>
  <si>
    <t>Торговля оптовая и розничная; ремонт автотранспортных средств и мотоциклов (Раздел G, 45, 46, 47)</t>
  </si>
  <si>
    <t>Транспортировка и хранение, всего (Раздел H, 49, 50, 51, 52, 53)</t>
  </si>
  <si>
    <t>деятельность железнодорожного транспорта (49.1, 49.2, 49.31.1)</t>
  </si>
  <si>
    <t>деятельность городского электрического транспорта  (49.31.22, 49.31.23, 49.31.24, 49.31.25)</t>
  </si>
  <si>
    <t>деятельность трубопроводного транспорта (49.5)</t>
  </si>
  <si>
    <t>Деятельность в области информации и связи (Раздел J, 58, 59, 60, 61, 62, 63)</t>
  </si>
  <si>
    <t>деятельность в сфере телекоммуникаций (61)</t>
  </si>
  <si>
    <t xml:space="preserve">Прочие виды экономической деятельности, не вошедшие в вышеперечисленные группировки  </t>
  </si>
  <si>
    <t>Население и приравненные к нему группы потребителей (с НДС)</t>
  </si>
  <si>
    <t>население городское</t>
  </si>
  <si>
    <t>из них с электроплитами и (или) электроотопительными установками</t>
  </si>
  <si>
    <t>население сельское</t>
  </si>
  <si>
    <t>Полезный отпуск потребителям, всего</t>
  </si>
  <si>
    <t>по договорам энергоснабжения</t>
  </si>
  <si>
    <t>по договорам купли-продажи электрической энергии</t>
  </si>
  <si>
    <t>кроме того</t>
  </si>
  <si>
    <t>Отпуск территориальным сетевым организациям (ТСО) на компенсацию потерь в электрических сетях, всего</t>
  </si>
  <si>
    <t>межрегиональным распределительным сетевым компаниям (ДО ПАО "Россети")</t>
  </si>
  <si>
    <t>иным ТСО</t>
  </si>
  <si>
    <t>из строки 10401</t>
  </si>
  <si>
    <t>Отпуск иным гарантирующим поставщикам, энергосбытовым (энергоснабжающим) организациям, всего</t>
  </si>
  <si>
    <t>АО "Газпром энергосбыт Тюмень"</t>
  </si>
  <si>
    <t>АО "ЕЭСнК"</t>
  </si>
  <si>
    <t>ОАО "ЭК "Восток"</t>
  </si>
  <si>
    <t>ООО "РГ-Энерготрейд"</t>
  </si>
  <si>
    <t>ООО  "РН-Энерго"</t>
  </si>
  <si>
    <t>АО "ЮТЭК-НВР"</t>
  </si>
  <si>
    <t>ООО "МСК Энерго"</t>
  </si>
  <si>
    <t>ООО "МагнитЭнерго"</t>
  </si>
  <si>
    <t>ООО "Юралс Актив"</t>
  </si>
  <si>
    <t>ООО "ПрофСервисТрейд"</t>
  </si>
  <si>
    <t xml:space="preserve">   Прочие</t>
  </si>
  <si>
    <t>Покупка на розничных рынках электрической энергии у иных гарантирующих поставщиков, энергосбытовых (энергоснабжающих) организаций, всего</t>
  </si>
  <si>
    <t xml:space="preserve">Покупка на розничных рынках электрической энергии у производителей электрической энергии </t>
  </si>
  <si>
    <t>из строки 10900</t>
  </si>
  <si>
    <t>Отпуск электрической энергии собственного производства конечным потребителям на розничных рынках электрической энергии</t>
  </si>
  <si>
    <t>из собственных электрических сетей</t>
  </si>
  <si>
    <t>Раздел 2. Объем потребления и стоимость электрической энергии и мощности потребителя - участника оптового рынка электрической энергии и мощности (ОРЭМ) для нужд собственного потребления по видам деятельности</t>
  </si>
  <si>
    <t>Объем потребления электрической энергии за отчетный месяц, МВтч</t>
  </si>
  <si>
    <t>Стоимость электрической энергии и мощности за отчетный месяц, тыс.руб.</t>
  </si>
  <si>
    <t>Цена электрической энергии за отчетный месяц, руб/кВтч</t>
  </si>
  <si>
    <t>Объем электрической энергии нарастающим итогом с начала года, МВтч</t>
  </si>
  <si>
    <t>Стоимость электрической энергии и мощности нарастающим итогом с начала года, тыс.руб.</t>
  </si>
  <si>
    <t>Средняя цена электрической энергии с начала года, руб/кВтч</t>
  </si>
  <si>
    <t>передача электрической энергии и технологическое присоединение к распределительным электрическим сетям (35.12, 35.13)</t>
  </si>
  <si>
    <t>Торговля оптовая и розничная; ремонт автотранспортных средств и мотоциклов (Раздел G,45, 46, 47)</t>
  </si>
  <si>
    <t>Раздел 3. Информация о расчетах гарантирующих поставщиков, энергосбытовых (энергоснабжающих) организаций и потребителей ОРЭМ с организациями технологической и коммерческой инфраструктуры ОРЭМ и субъектами розничных рынков электрической энергии</t>
  </si>
  <si>
    <t>Объем электрической энергии за отчетный месяц, МВтч</t>
  </si>
  <si>
    <t>Стоимость электрической энергии за отчетный месяц (без учета стоимости мощности), тыс.руб.</t>
  </si>
  <si>
    <t>Цена (тариф) электрической энергии за отчетный месяц (без учета стоимости мощности), руб/кВтч</t>
  </si>
  <si>
    <t>Мощность за отчетный месяц, МВт</t>
  </si>
  <si>
    <t>Стоимость мощности за отчетный месяц, тыс.руб.</t>
  </si>
  <si>
    <t>Цена мощности за отчетный месяц, руб/МВт</t>
  </si>
  <si>
    <t>Задолженность (+), переплата (-) на начало года, тыс.руб.</t>
  </si>
  <si>
    <t>Задолженность (+), переплата (-) на конец отчетного периода, тыс.руб.</t>
  </si>
  <si>
    <t>Покупка электрической энергии и мощности на ОРЭМ</t>
  </si>
  <si>
    <t>Продажа электрической энергии и мощности на ОРЭМ</t>
  </si>
  <si>
    <t>Сальдо покупки и продажи электрической энергии и мощности с ОРЭМ</t>
  </si>
  <si>
    <t>Раздел Сведения о расчетах с организациями коммерческой и технологической инфраструктуры ОРЭМ и розничных рынков электрической энергии</t>
  </si>
  <si>
    <t>Перечень услуг</t>
  </si>
  <si>
    <t>Стоимость электрической энергии  за отчетный месяц (без учета стоимости мощности), тыс.руб.</t>
  </si>
  <si>
    <t>Цена (тариф) электрической энергии нарастающим итогом с начала года, руб/кВтч</t>
  </si>
  <si>
    <t>услуги по передаче электрической энергии по ЕНЭС</t>
  </si>
  <si>
    <t>услуги по передаче электрической энергии в электрических сетях, принадлежащих на праве собственности или ином законном основании ТСО</t>
  </si>
  <si>
    <t>по одноставочным тарифам</t>
  </si>
  <si>
    <t>по двухставочным тарифам</t>
  </si>
  <si>
    <t>Cбытовая надбавка гарантирующего поставщика (без НДС)</t>
  </si>
  <si>
    <t>по группе "население и приравненные к нему группы потребителей"</t>
  </si>
  <si>
    <t>по группе "сетевые организации, покупающие электрическую энергию для компенсации потерь электрической энергии"</t>
  </si>
  <si>
    <t>по группе "прочие потребители"</t>
  </si>
  <si>
    <t>Услуги по оперативно-диспетчерскому управлению в электроэнергетике</t>
  </si>
  <si>
    <t>Услуги, оказываемые организациями коммерческой инфраструктуры ОРЭМ</t>
  </si>
  <si>
    <t>Раздел 4. Проверочный баланс</t>
  </si>
  <si>
    <t>Объем ЭЭ за отчетный месяц, тыс.кВтч</t>
  </si>
  <si>
    <t>Объем ЭЭ с начала года, тыс.кВтч</t>
  </si>
  <si>
    <t>Причина небаланса</t>
  </si>
  <si>
    <t>Продажа + собственное потребление</t>
  </si>
  <si>
    <t/>
  </si>
  <si>
    <t>Покупка + собственное производство</t>
  </si>
  <si>
    <t>Небаланс</t>
  </si>
  <si>
    <t>Раздел Контактная информация</t>
  </si>
  <si>
    <t>Контактная информация</t>
  </si>
  <si>
    <t>Контактный телефон (с кодом города)</t>
  </si>
  <si>
    <t>Адрес электронной почты</t>
  </si>
  <si>
    <t>Руководитель организации</t>
  </si>
  <si>
    <t>83466454143</t>
  </si>
  <si>
    <t>evv@gesnv.ru</t>
  </si>
  <si>
    <t>Ответственный за заполнение макета</t>
  </si>
  <si>
    <t>Рыжикова Кристина Сергеевна</t>
  </si>
  <si>
    <t>экономист</t>
  </si>
  <si>
    <t>ryzhikova@gesnv.ru</t>
  </si>
  <si>
    <t>&lt;&lt; &gt;&gt;</t>
  </si>
  <si>
    <t>Версия admin_net - 1.0.2.70</t>
  </si>
  <si>
    <t>Версия АРМ - 12.09.2024 12.25.28</t>
  </si>
  <si>
    <t>930 10 1:2</t>
  </si>
  <si>
    <t>НЕТ</t>
  </si>
  <si>
    <t>Документ</t>
  </si>
  <si>
    <t>Объект</t>
  </si>
  <si>
    <t>Период начисления</t>
  </si>
  <si>
    <t>Точка учета</t>
  </si>
  <si>
    <t>Номенклатура</t>
  </si>
  <si>
    <t>Поставщик</t>
  </si>
  <si>
    <t>Зона действия</t>
  </si>
  <si>
    <t>Вид ставки</t>
  </si>
  <si>
    <t>Вид цены</t>
  </si>
  <si>
    <t>Акт реализации № 46012 от 30.06.2026 23:59:59</t>
  </si>
  <si>
    <t>АБК  ЗАО РН-Снабжение</t>
  </si>
  <si>
    <t>01.06.2026</t>
  </si>
  <si>
    <t>Точка учета 4660</t>
  </si>
  <si>
    <t>Активная энергия</t>
  </si>
  <si>
    <t>НЭСКО ООО</t>
  </si>
  <si>
    <t>Ханты-Мансийский АО</t>
  </si>
  <si>
    <t>Для покупателей с интегральным учетом</t>
  </si>
  <si>
    <t>АБК №1 АО СНГ</t>
  </si>
  <si>
    <t>Точка учета 4658</t>
  </si>
  <si>
    <t>АБК АО Самотлорнефтегаз</t>
  </si>
  <si>
    <t>Точка учета 4663</t>
  </si>
  <si>
    <t>АБК АО СНГ</t>
  </si>
  <si>
    <t>Точка учета 4640</t>
  </si>
  <si>
    <t>Точка учета 4643</t>
  </si>
  <si>
    <t>Точка учета 4650</t>
  </si>
  <si>
    <t>Административное здание</t>
  </si>
  <si>
    <t>Точка учета 4672</t>
  </si>
  <si>
    <t>АО Черногорэнерго</t>
  </si>
  <si>
    <t>Точка учета 4666</t>
  </si>
  <si>
    <t>ЗАО ЕПРС</t>
  </si>
  <si>
    <t>Точка учета 4653</t>
  </si>
  <si>
    <t>Инженерный корпус АБК  ООО ННПО</t>
  </si>
  <si>
    <t>Точка учета 4662</t>
  </si>
  <si>
    <t>ИП Агаев Р.А.о.</t>
  </si>
  <si>
    <t>Точка учета 4651</t>
  </si>
  <si>
    <t>ИП Наумов О.Н.</t>
  </si>
  <si>
    <t>Точка учета 4645</t>
  </si>
  <si>
    <t>ИП Степченкова С.В. (сауна)</t>
  </si>
  <si>
    <t>Точка учета 4657</t>
  </si>
  <si>
    <t>ИП Турушев А.И.</t>
  </si>
  <si>
    <t>Точка учета 4655</t>
  </si>
  <si>
    <t>малосемейное общежитие Башкирия</t>
  </si>
  <si>
    <t>Точка учета 4669</t>
  </si>
  <si>
    <t>ООО ЗСПК</t>
  </si>
  <si>
    <t>Точка учета 4665</t>
  </si>
  <si>
    <t>ООО НЭН</t>
  </si>
  <si>
    <t>Точка учета 4647</t>
  </si>
  <si>
    <t>ООО НЭН АБК</t>
  </si>
  <si>
    <t>Точка учета 4642</t>
  </si>
  <si>
    <t>ООО СеверСпецСервис</t>
  </si>
  <si>
    <t>Точка учета 4646</t>
  </si>
  <si>
    <t>Точка учета 4659</t>
  </si>
  <si>
    <t>ОООИнтерТул</t>
  </si>
  <si>
    <t>Точка учета 4652</t>
  </si>
  <si>
    <t>Производственная база</t>
  </si>
  <si>
    <t>Точка учета 4671</t>
  </si>
  <si>
    <t>Производственная база (быв.Башнефть)</t>
  </si>
  <si>
    <t>Точка учета 4668</t>
  </si>
  <si>
    <t>Производственный корпус №1 ООО Десятка</t>
  </si>
  <si>
    <t>Точка учета 4670</t>
  </si>
  <si>
    <t>Промышленная база ОАО Инкомнефть</t>
  </si>
  <si>
    <t>Точка учета 4644</t>
  </si>
  <si>
    <t>СК Обьсервис</t>
  </si>
  <si>
    <t>Точка учета 4648</t>
  </si>
  <si>
    <t>Склад- магазин №10</t>
  </si>
  <si>
    <t>Точка учета 4661</t>
  </si>
  <si>
    <t>1659-2201</t>
  </si>
  <si>
    <t>Акт реализации № 43409 от 30.06.2026 23:59:59</t>
  </si>
  <si>
    <t>Административно-бытовой корпус</t>
  </si>
  <si>
    <t>Точка учета 950</t>
  </si>
  <si>
    <t>Точка учета 949</t>
  </si>
  <si>
    <t>2900</t>
  </si>
  <si>
    <t>Акт реализации № 44729 от 30.06.2026 23:59:59</t>
  </si>
  <si>
    <t>Газораспределительная станция ГРС-2</t>
  </si>
  <si>
    <t>Точка учета 1912</t>
  </si>
  <si>
    <t>Здание Народного суда</t>
  </si>
  <si>
    <t>Точка учета 1911</t>
  </si>
  <si>
    <t>2902</t>
  </si>
  <si>
    <t>Акт реализации № 44196 от 30.06.2026 23:59:59</t>
  </si>
  <si>
    <t>ООО Газпромнефть-Центр АЗС №444</t>
  </si>
  <si>
    <t>Точка учета 11406</t>
  </si>
  <si>
    <t>ООО Газпромнефть-Центр АЗС №445</t>
  </si>
  <si>
    <t>Точка учета 11402</t>
  </si>
  <si>
    <t>ООО Газпромнефть-Центр АЗС №446</t>
  </si>
  <si>
    <t>Точка учета 11403</t>
  </si>
  <si>
    <t>Радиомаяк БПРМ-206</t>
  </si>
  <si>
    <t>Точка учета 11408</t>
  </si>
  <si>
    <t>5090</t>
  </si>
  <si>
    <t>Акт реализации № 44937 от 30.06.2026 23:59:59</t>
  </si>
  <si>
    <t>Здание РКЦ</t>
  </si>
  <si>
    <t>Точка учета 2236</t>
  </si>
  <si>
    <t>5280</t>
  </si>
  <si>
    <t>Акт реализации № 45168 от 30.06.2026 23:59:59</t>
  </si>
  <si>
    <t>АБК ООО РН-Бурение</t>
  </si>
  <si>
    <t>Точка учета 11332</t>
  </si>
  <si>
    <t>АО Белорусское УПНП и КРС</t>
  </si>
  <si>
    <t>Точка учета 11328</t>
  </si>
  <si>
    <t>ООО НПРС-1</t>
  </si>
  <si>
    <t>Точка учета 11329</t>
  </si>
  <si>
    <t>ООО ТБинформ (АБК Алтай, АБК База связи</t>
  </si>
  <si>
    <t>Точка учета 11316</t>
  </si>
  <si>
    <t>Производственная база ООО РН-ГРП</t>
  </si>
  <si>
    <t>Точка учета 11334</t>
  </si>
  <si>
    <t>5416</t>
  </si>
  <si>
    <t>Акт реализации № 46021 от 30.06.2026 23:59:59</t>
  </si>
  <si>
    <t>Точка учета 11513</t>
  </si>
  <si>
    <t>7030-2007</t>
  </si>
  <si>
    <t>Акт реализации № 45985 от 30.06.2026 23:59:59</t>
  </si>
  <si>
    <t xml:space="preserve"> ГТС (ПАО Ростелеком)</t>
  </si>
  <si>
    <t>Точка учета 13379</t>
  </si>
  <si>
    <t>Здание Нижневартовского РУС</t>
  </si>
  <si>
    <t>Точка учета 13371</t>
  </si>
  <si>
    <t>Нежилое помещение (Банк)</t>
  </si>
  <si>
    <t>Точка учета 13378</t>
  </si>
  <si>
    <t>Нежилое помещение (БС-3294)</t>
  </si>
  <si>
    <t>Точка учета 13374</t>
  </si>
  <si>
    <t>оборудование связи</t>
  </si>
  <si>
    <t>Точка учета 13385</t>
  </si>
  <si>
    <t>Точка учета 13381</t>
  </si>
  <si>
    <t>Точка учета 13382</t>
  </si>
  <si>
    <t>Точка учета 13380</t>
  </si>
  <si>
    <t>Точка учета 13386</t>
  </si>
  <si>
    <t>Точка учета 13383</t>
  </si>
  <si>
    <t>ПАО Ростелеком Шкаф ТУД</t>
  </si>
  <si>
    <t>Точка учета 13398</t>
  </si>
  <si>
    <t>Ростелеком Шкаф ТУД</t>
  </si>
  <si>
    <t>Точка учета 13400</t>
  </si>
  <si>
    <t>Точка учета 13399</t>
  </si>
  <si>
    <t>Ростелеком шкаф ТУД</t>
  </si>
  <si>
    <t>Точка учета 13402</t>
  </si>
  <si>
    <t>Точка учета 13403</t>
  </si>
  <si>
    <t>Точка учета 13401</t>
  </si>
  <si>
    <t>Точка учета 13404</t>
  </si>
  <si>
    <t>улица Дзержинского, 19, оборудование связи</t>
  </si>
  <si>
    <t>Точка учета 13384</t>
  </si>
  <si>
    <t>Шкаф ТУД</t>
  </si>
  <si>
    <t>Точка учета 13389</t>
  </si>
  <si>
    <t>Точка учета 13391</t>
  </si>
  <si>
    <t>Точка учета 13392</t>
  </si>
  <si>
    <t>Точка учета 13395</t>
  </si>
  <si>
    <t>Точка учета 13394</t>
  </si>
  <si>
    <t>Точка учета 13387</t>
  </si>
  <si>
    <t>Точка учета 13390</t>
  </si>
  <si>
    <t>Точка учета 13397</t>
  </si>
  <si>
    <t>Точка учета 13388</t>
  </si>
  <si>
    <t>Точка учета 13396</t>
  </si>
  <si>
    <t>Точка учета 13393</t>
  </si>
  <si>
    <t>7161-2101</t>
  </si>
  <si>
    <t>Акт реализации № 45217 от 30.06.2026 23:59:59</t>
  </si>
  <si>
    <t>АЗС № 86640</t>
  </si>
  <si>
    <t>Точка учета 8264</t>
  </si>
  <si>
    <t>АЗС № 86641</t>
  </si>
  <si>
    <t>Точка учета 8265</t>
  </si>
  <si>
    <t>АЗС № 86642</t>
  </si>
  <si>
    <t>Точка учета 8266</t>
  </si>
  <si>
    <t>Базовая станция PL 86 0302</t>
  </si>
  <si>
    <t>Точка учета 8292</t>
  </si>
  <si>
    <t>Базовая станция PL 86 2033</t>
  </si>
  <si>
    <t>Точка учета 8312</t>
  </si>
  <si>
    <t>Базовая станция PL_86_2025</t>
  </si>
  <si>
    <t>Точка учета 8278</t>
  </si>
  <si>
    <t>8140-2409</t>
  </si>
  <si>
    <t>Акт реализации корректировочный № 43221 от 22.06.2026 23:58:00</t>
  </si>
  <si>
    <t>Магазин Пятерочка</t>
  </si>
  <si>
    <t>01.05.2026</t>
  </si>
  <si>
    <t>Точка учета 3253</t>
  </si>
  <si>
    <t>Точка учета 3259</t>
  </si>
  <si>
    <t>Акт реализации № 43222 от 30.06.2026 23:59:59</t>
  </si>
  <si>
    <t>Магазин  Пятерочка</t>
  </si>
  <si>
    <t>Точка учета 3258</t>
  </si>
  <si>
    <t>Точка учета 3267</t>
  </si>
  <si>
    <t>Точка учета 3261</t>
  </si>
  <si>
    <t>Точка учета 3266</t>
  </si>
  <si>
    <t>Точка учета 3255</t>
  </si>
  <si>
    <t>Точка учета 3264</t>
  </si>
  <si>
    <t>Точка учета 3256</t>
  </si>
  <si>
    <t>Точка учета 3265</t>
  </si>
  <si>
    <t>Точка учета 3262</t>
  </si>
  <si>
    <t>Точка учета 3270</t>
  </si>
  <si>
    <t>Точка учета 3260</t>
  </si>
  <si>
    <t>Точка учета 3251</t>
  </si>
  <si>
    <t>Точка учета 3263</t>
  </si>
  <si>
    <t>Точка учета 3252</t>
  </si>
  <si>
    <t>магазин Пятерочка (помещение №№10-17б, №№ 18-26)</t>
  </si>
  <si>
    <t>Точка учета 3268</t>
  </si>
  <si>
    <t>8162-2410</t>
  </si>
  <si>
    <t>Акт реализации № 46003 от 30.06.2026 23:59:59</t>
  </si>
  <si>
    <t>РДП Нижневартовского УМН</t>
  </si>
  <si>
    <t>Точка учета 3322</t>
  </si>
  <si>
    <t>РРС-23 Нижневартовск</t>
  </si>
  <si>
    <t>Точка учета 3321</t>
  </si>
  <si>
    <t>8250-2412</t>
  </si>
  <si>
    <t>Акт реализации № 43664 от 30.06.2026 23:59:59</t>
  </si>
  <si>
    <t>Магазин Мебель</t>
  </si>
  <si>
    <t>Точка учета 1742</t>
  </si>
  <si>
    <t>Нежилое помещение № 1001</t>
  </si>
  <si>
    <t>Точка учета 1743</t>
  </si>
  <si>
    <t>Нежилое помещение № 1001 (Мордвиненко С.В. ф.л.)</t>
  </si>
  <si>
    <t>Точка учета 3656</t>
  </si>
  <si>
    <t>Нежилое помещение № 1004 (Суманов В.П. ф.л.)</t>
  </si>
  <si>
    <t>Точка учета 1745</t>
  </si>
  <si>
    <t>Нежилое помещение № 1005 (Суманов В.П. ф.л.)</t>
  </si>
  <si>
    <t>Точка учета 3655</t>
  </si>
  <si>
    <t>в сети  АО "Россети Тюмень"</t>
  </si>
  <si>
    <t>Сетевая организация</t>
  </si>
  <si>
    <t>Объём электроэнергии, тыс.кВтч</t>
  </si>
  <si>
    <t>Цена, руб/кВтч</t>
  </si>
  <si>
    <t>Стоимость, тыс.руб.</t>
  </si>
  <si>
    <t>Стоимость нагрузочных потерь, тыс. руб.</t>
  </si>
  <si>
    <t>Стоимость по счёт-фактуре, тыс. руб.</t>
  </si>
  <si>
    <t>в том числе норматив</t>
  </si>
  <si>
    <t>в том числе сверхнорматив</t>
  </si>
  <si>
    <t>нерегулируемая цена на электрическую энергию с учётом мощности, приобретаемую с целью компенсации нормативной величины технологического расхода потерь</t>
  </si>
  <si>
    <t>нерегулируемая цена на электрическую энергию с учётом мощности</t>
  </si>
  <si>
    <t>АО "Городские электрические сети" г.Нижневартовск</t>
  </si>
  <si>
    <t>АО "Россети Тюмень"</t>
  </si>
  <si>
    <t>Период отчета: 01.08.2026 - 31.08.2026</t>
  </si>
  <si>
    <t>Собственные нужды</t>
  </si>
  <si>
    <t>2995-2601</t>
  </si>
  <si>
    <t>Подразделение В группе "ООО "НЭСКО"" И
Вид долга Равно "Полезный отпуск" И
Вид цены Не в списке "" И
Договор Не в списке "2874; 5920; 5944; 5945; 5946; 5947; 6540-2201; 6609-1902; 8001-2601; 8003-2408;..."</t>
  </si>
  <si>
    <t xml:space="preserve">СН-2 </t>
  </si>
  <si>
    <t>тариф АО ГЭТ (ВН) с сайта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</si>
</sst>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9">
    <numFmt numFmtId="43" formatCode="_-* #,##0.00_-;\-* #,##0.00_-;_-* &quot;-&quot;??_-;_-@_-"/>
    <numFmt numFmtId="164" formatCode="#,##0.0000000"/>
    <numFmt numFmtId="165" formatCode="0.00000"/>
    <numFmt numFmtId="166" formatCode="0.0000000"/>
    <numFmt numFmtId="167" formatCode="#,##0.00000"/>
    <numFmt numFmtId="168" formatCode="#,##0.000"/>
    <numFmt numFmtId="169" formatCode="0.000"/>
    <numFmt numFmtId="170" formatCode="#,##0_);[Red]\(#,##0\)"/>
    <numFmt numFmtId="171" formatCode="#,##0.00000000000"/>
    <numFmt numFmtId="172" formatCode="0.000%"/>
    <numFmt numFmtId="173" formatCode="_-* #,##0.000_р_._-;\-* #,##0.000_р_._-;_-* &quot;-&quot;???_р_._-;_-@_-"/>
    <numFmt numFmtId="174" formatCode="_(* #,##0.00_);_(* \(#,##0.00\);_(* &quot;-&quot;??_);_(@_)"/>
    <numFmt numFmtId="175" formatCode="_(* #,##0.0_);_(* \(#,##0.0\);_(* &quot;-&quot;??_);_(@_)"/>
    <numFmt numFmtId="176" formatCode="_-* #,##0.000_р_._-;\-* #,##0.000_р_._-;_-* &quot;-&quot;?????_р_._-;_-@_-"/>
    <numFmt numFmtId="177" formatCode="_(* #,##0.000_);_(* \(#,##0.000\);_(* &quot;-&quot;??_);_(@_)"/>
    <numFmt numFmtId="178" formatCode="_-* #,##0.00_р_._-;\-* #,##0.00_р_._-;_-* &quot;-&quot;??_р_._-;_-@_-"/>
    <numFmt numFmtId="179" formatCode="_-* #,##0_р_._-;\-* #,##0_р_._-;_-* &quot;-&quot;_р_._-;_-@_-"/>
    <numFmt numFmtId="180" formatCode="_-* #,##0.00000_р_._-;\-* #,##0.00000_р_._-;_-* &quot;-&quot;??_р_._-;_-@_-"/>
    <numFmt numFmtId="181" formatCode="_-* #,##0.000_р_._-;\-* #,##0.000_р_._-;_-* &quot;-&quot;??_р_._-;_-@_-"/>
    <numFmt numFmtId="182" formatCode="_-* #,##0.0_р_._-;\-* #,##0.0_р_._-;_-* &quot;-&quot;?_р_._-;_-@_-"/>
    <numFmt numFmtId="183" formatCode="0.000000"/>
    <numFmt numFmtId="184" formatCode="0.0%"/>
    <numFmt numFmtId="185" formatCode="0.0000"/>
    <numFmt numFmtId="186" formatCode="#,##0.000000"/>
    <numFmt numFmtId="187" formatCode="#,##0.0000"/>
    <numFmt numFmtId="188" formatCode="#,##0_ ;\-#,##0\ "/>
    <numFmt numFmtId="189" formatCode="#,##0.00_ ;\-#,##0.00\ "/>
    <numFmt numFmtId="190" formatCode="0.0"/>
    <numFmt numFmtId="191" formatCode="#,##0.0"/>
    <numFmt numFmtId="192" formatCode="#,##0.0_ ;\-#,##0.0\ "/>
    <numFmt numFmtId="193" formatCode="#,##0.00000000"/>
    <numFmt numFmtId="194" formatCode="###,###,###,##0.000"/>
    <numFmt numFmtId="195" formatCode="###,###,###,##0.00000"/>
    <numFmt numFmtId="196" formatCode="#,##0.000000000"/>
    <numFmt numFmtId="197" formatCode="0.000000000"/>
    <numFmt numFmtId="198" formatCode="0.00000000"/>
    <numFmt numFmtId="199" formatCode="#,##0.0000000000"/>
    <numFmt numFmtId="200" formatCode="0.0000000000"/>
    <numFmt numFmtId="201" formatCode="#,##0.0000000000000"/>
  </numFmts>
  <fonts count="222" x14ac:knownFonts="1">
    <font>
      <sz val="8"/>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rgb="FF64512D"/>
      <name val="Arial"/>
      <family val="2"/>
      <charset val="204"/>
    </font>
    <font>
      <b/>
      <sz val="10"/>
      <color rgb="FF64512D"/>
      <name val="Arial"/>
      <family val="2"/>
      <charset val="204"/>
    </font>
    <font>
      <b/>
      <sz val="8"/>
      <color rgb="FF64512D"/>
      <name val="Arial"/>
      <family val="2"/>
      <charset val="204"/>
    </font>
    <font>
      <sz val="8"/>
      <name val="Arial"/>
      <family val="2"/>
      <charset val="204"/>
    </font>
    <font>
      <sz val="9"/>
      <color rgb="FFCC0000"/>
      <name val="Tahoma"/>
      <family val="2"/>
      <charset val="204"/>
    </font>
    <font>
      <sz val="9"/>
      <name val="Tahoma"/>
      <family val="2"/>
      <charset val="204"/>
    </font>
    <font>
      <sz val="8"/>
      <color theme="1"/>
      <name val="Tahoma"/>
      <family val="2"/>
      <charset val="204"/>
    </font>
    <font>
      <sz val="8"/>
      <color rgb="FF000080"/>
      <name val="Tahoma"/>
      <family val="2"/>
      <charset val="204"/>
    </font>
    <font>
      <sz val="10"/>
      <name val="Tahoma"/>
      <family val="2"/>
      <charset val="204"/>
    </font>
    <font>
      <b/>
      <sz val="9"/>
      <name val="Tahoma"/>
      <family val="2"/>
      <charset val="204"/>
    </font>
    <font>
      <sz val="9"/>
      <color theme="1"/>
      <name val="Tahoma"/>
      <family val="2"/>
      <charset val="204"/>
    </font>
    <font>
      <u/>
      <sz val="8"/>
      <color rgb="FF0000FF"/>
      <name val="Tahoma"/>
      <family val="2"/>
      <charset val="204"/>
    </font>
    <font>
      <sz val="9"/>
      <color rgb="FFFFFFFF"/>
      <name val="Tahoma"/>
      <family val="2"/>
      <charset val="204"/>
    </font>
    <font>
      <sz val="9"/>
      <color rgb="FF000080"/>
      <name val="Tahoma"/>
      <family val="2"/>
      <charset val="204"/>
    </font>
    <font>
      <sz val="9"/>
      <color rgb="FF999999"/>
      <name val="Tahoma"/>
      <family val="2"/>
      <charset val="204"/>
    </font>
    <font>
      <u/>
      <sz val="8"/>
      <color rgb="FF000080"/>
      <name val="Tahoma"/>
      <family val="2"/>
      <charset val="204"/>
    </font>
    <font>
      <sz val="8"/>
      <name val="Tahoma"/>
      <family val="2"/>
      <charset val="204"/>
    </font>
    <font>
      <sz val="8"/>
      <color theme="0"/>
      <name val="Tahoma"/>
      <family val="2"/>
      <charset val="204"/>
    </font>
    <font>
      <sz val="11"/>
      <color rgb="FF000000"/>
      <name val="Calibri"/>
      <family val="2"/>
      <charset val="204"/>
    </font>
    <font>
      <b/>
      <sz val="8"/>
      <name val="Tahoma"/>
      <family val="2"/>
      <charset val="204"/>
    </font>
    <font>
      <b/>
      <sz val="8"/>
      <color theme="4" tint="-0.249977111117893"/>
      <name val="Tahoma"/>
      <family val="2"/>
      <charset val="204"/>
    </font>
    <font>
      <sz val="8"/>
      <color theme="0" tint="-0.249977111117893"/>
      <name val="Tahoma"/>
      <family val="2"/>
      <charset val="204"/>
    </font>
    <font>
      <sz val="8"/>
      <color rgb="FFCC0000"/>
      <name val="Tahoma"/>
      <family val="2"/>
      <charset val="204"/>
    </font>
    <font>
      <sz val="10"/>
      <name val="Arial Cyr"/>
      <charset val="204"/>
    </font>
    <font>
      <sz val="10"/>
      <name val="Helv"/>
    </font>
    <font>
      <b/>
      <sz val="10"/>
      <name val="Arial"/>
      <family val="2"/>
      <charset val="204"/>
    </font>
    <font>
      <b/>
      <sz val="10"/>
      <color indexed="12"/>
      <name val="Arial"/>
      <family val="2"/>
      <charset val="204"/>
    </font>
    <font>
      <sz val="10"/>
      <color indexed="12"/>
      <name val="Arial Cyr"/>
      <charset val="204"/>
    </font>
    <font>
      <sz val="10"/>
      <name val="Times New Roman Cyr"/>
      <family val="1"/>
      <charset val="204"/>
    </font>
    <font>
      <sz val="10"/>
      <color indexed="12"/>
      <name val="Arial"/>
      <family val="2"/>
      <charset val="204"/>
    </font>
    <font>
      <sz val="10"/>
      <name val="Arial"/>
      <family val="2"/>
      <charset val="204"/>
    </font>
    <font>
      <sz val="10"/>
      <color indexed="10"/>
      <name val="Arial Cyr"/>
      <charset val="204"/>
    </font>
    <font>
      <b/>
      <sz val="14"/>
      <color indexed="16"/>
      <name val="Arial"/>
      <family val="2"/>
      <charset val="204"/>
    </font>
    <font>
      <b/>
      <sz val="12"/>
      <name val="Arial"/>
      <family val="2"/>
      <charset val="204"/>
    </font>
    <font>
      <b/>
      <sz val="10"/>
      <color indexed="8"/>
      <name val="Arial"/>
      <family val="2"/>
      <charset val="204"/>
    </font>
    <font>
      <b/>
      <sz val="10"/>
      <name val="Arial Cyr"/>
      <charset val="204"/>
    </font>
    <font>
      <sz val="10"/>
      <color indexed="8"/>
      <name val="Arial"/>
      <family val="2"/>
      <charset val="204"/>
    </font>
    <font>
      <b/>
      <sz val="10"/>
      <color indexed="10"/>
      <name val="Arial"/>
      <family val="2"/>
      <charset val="204"/>
    </font>
    <font>
      <sz val="11"/>
      <color indexed="8"/>
      <name val="Calibri"/>
      <family val="2"/>
      <charset val="204"/>
    </font>
    <font>
      <b/>
      <sz val="14"/>
      <name val="Arial Cyr"/>
      <charset val="204"/>
    </font>
    <font>
      <b/>
      <sz val="12"/>
      <color indexed="81"/>
      <name val="Tahoma"/>
      <family val="2"/>
      <charset val="204"/>
    </font>
    <font>
      <sz val="12"/>
      <color indexed="81"/>
      <name val="Tahoma"/>
      <family val="2"/>
      <charset val="204"/>
    </font>
    <font>
      <b/>
      <sz val="8"/>
      <color indexed="81"/>
      <name val="Tahoma"/>
      <family val="2"/>
      <charset val="204"/>
    </font>
    <font>
      <sz val="8"/>
      <color indexed="81"/>
      <name val="Tahoma"/>
      <family val="2"/>
      <charset val="204"/>
    </font>
    <font>
      <b/>
      <sz val="11"/>
      <color indexed="81"/>
      <name val="Tahoma"/>
      <family val="2"/>
      <charset val="204"/>
    </font>
    <font>
      <sz val="11"/>
      <color theme="1"/>
      <name val="Calibri"/>
      <family val="2"/>
      <scheme val="minor"/>
    </font>
    <font>
      <sz val="11"/>
      <color theme="1"/>
      <name val="Times New Roman"/>
      <family val="1"/>
      <charset val="204"/>
    </font>
    <font>
      <b/>
      <sz val="11"/>
      <color theme="1"/>
      <name val="Times New Roman"/>
      <family val="1"/>
      <charset val="204"/>
    </font>
    <font>
      <sz val="11"/>
      <name val="Times New Roman"/>
      <family val="1"/>
      <charset val="204"/>
    </font>
    <font>
      <sz val="10"/>
      <name val="Times New Roman"/>
      <family val="1"/>
      <charset val="204"/>
    </font>
    <font>
      <b/>
      <sz val="14"/>
      <name val="Times New Roman"/>
      <family val="1"/>
      <charset val="204"/>
    </font>
    <font>
      <b/>
      <sz val="12"/>
      <name val="Times New Roman"/>
      <family val="1"/>
      <charset val="204"/>
    </font>
    <font>
      <sz val="12"/>
      <name val="Times New Roman"/>
      <family val="1"/>
      <charset val="204"/>
    </font>
    <font>
      <sz val="10"/>
      <color theme="0"/>
      <name val="Times New Roman"/>
      <family val="1"/>
      <charset val="204"/>
    </font>
    <font>
      <b/>
      <sz val="10"/>
      <name val="Times New Roman"/>
      <family val="1"/>
      <charset val="204"/>
    </font>
    <font>
      <b/>
      <sz val="13"/>
      <name val="Times New Roman"/>
      <family val="1"/>
      <charset val="204"/>
    </font>
    <font>
      <b/>
      <sz val="8"/>
      <name val="Times New Roman"/>
      <family val="1"/>
      <charset val="204"/>
    </font>
    <font>
      <b/>
      <sz val="16"/>
      <name val="Times New Roman"/>
      <family val="1"/>
      <charset val="204"/>
    </font>
    <font>
      <sz val="13"/>
      <name val="Times New Roman"/>
      <family val="1"/>
      <charset val="204"/>
    </font>
    <font>
      <sz val="13"/>
      <color indexed="9"/>
      <name val="Times New Roman"/>
      <family val="1"/>
      <charset val="204"/>
    </font>
    <font>
      <sz val="10"/>
      <color indexed="9"/>
      <name val="Arial Cyr"/>
      <charset val="204"/>
    </font>
    <font>
      <sz val="12"/>
      <color indexed="9"/>
      <name val="Times New Roman"/>
      <family val="1"/>
      <charset val="204"/>
    </font>
    <font>
      <b/>
      <sz val="13.5"/>
      <color indexed="8"/>
      <name val="Verdana"/>
      <family val="2"/>
      <charset val="204"/>
    </font>
    <font>
      <u/>
      <sz val="10"/>
      <color theme="10"/>
      <name val="Arial Cyr"/>
      <charset val="204"/>
    </font>
    <font>
      <sz val="7"/>
      <color indexed="8"/>
      <name val="Verdana"/>
      <family val="2"/>
      <charset val="204"/>
    </font>
    <font>
      <sz val="7.5"/>
      <color indexed="8"/>
      <name val="Verdana"/>
      <family val="2"/>
      <charset val="204"/>
    </font>
    <font>
      <sz val="8"/>
      <color indexed="8"/>
      <name val="Verdana"/>
      <family val="2"/>
      <charset val="204"/>
    </font>
    <font>
      <b/>
      <sz val="8.5"/>
      <color indexed="8"/>
      <name val="Verdana"/>
      <family val="2"/>
      <charset val="204"/>
    </font>
    <font>
      <sz val="8.5"/>
      <color indexed="8"/>
      <name val="Verdana"/>
      <family val="2"/>
      <charset val="204"/>
    </font>
    <font>
      <sz val="8.5"/>
      <color theme="0"/>
      <name val="Verdana"/>
      <family val="2"/>
      <charset val="204"/>
    </font>
    <font>
      <sz val="9"/>
      <color indexed="8"/>
      <name val="Verdana"/>
      <family val="2"/>
      <charset val="204"/>
    </font>
    <font>
      <b/>
      <sz val="12"/>
      <color theme="1"/>
      <name val="Garamond"/>
      <family val="1"/>
      <charset val="204"/>
    </font>
    <font>
      <b/>
      <vertAlign val="superscript"/>
      <sz val="12"/>
      <color theme="1"/>
      <name val="Garamond"/>
      <family val="1"/>
      <charset val="204"/>
    </font>
    <font>
      <i/>
      <sz val="9"/>
      <color theme="1"/>
      <name val="Garamond"/>
      <family val="1"/>
      <charset val="204"/>
    </font>
    <font>
      <b/>
      <sz val="9"/>
      <color theme="1"/>
      <name val="Garamond"/>
      <family val="1"/>
      <charset val="204"/>
    </font>
    <font>
      <sz val="9"/>
      <color theme="1"/>
      <name val="Garamond"/>
      <family val="1"/>
      <charset val="204"/>
    </font>
    <font>
      <sz val="12"/>
      <color theme="1"/>
      <name val="Garamond"/>
      <family val="1"/>
      <charset val="204"/>
    </font>
    <font>
      <i/>
      <sz val="12"/>
      <color theme="1"/>
      <name val="Garamond"/>
      <family val="1"/>
      <charset val="204"/>
    </font>
    <font>
      <i/>
      <sz val="9"/>
      <color rgb="FF243F60"/>
      <name val="Garamond"/>
      <family val="1"/>
      <charset val="204"/>
    </font>
    <font>
      <sz val="11"/>
      <color theme="1"/>
      <name val="Garamond"/>
      <family val="1"/>
      <charset val="204"/>
    </font>
    <font>
      <b/>
      <sz val="14"/>
      <name val="Tahoma"/>
      <family val="2"/>
      <charset val="204"/>
    </font>
    <font>
      <sz val="14"/>
      <name val="Tahoma"/>
      <family val="2"/>
      <charset val="204"/>
    </font>
    <font>
      <sz val="16"/>
      <name val="Times New Roman"/>
      <family val="1"/>
      <charset val="204"/>
    </font>
    <font>
      <sz val="12"/>
      <name val="Tahoma"/>
      <family val="2"/>
      <charset val="204"/>
    </font>
    <font>
      <sz val="11"/>
      <name val="Arial"/>
      <family val="2"/>
      <charset val="204"/>
    </font>
    <font>
      <b/>
      <sz val="14"/>
      <color indexed="8"/>
      <name val="Tahoma"/>
      <family val="2"/>
      <charset val="204"/>
    </font>
    <font>
      <b/>
      <i/>
      <sz val="12"/>
      <color indexed="12"/>
      <name val="Times New Roman"/>
      <family val="1"/>
      <charset val="204"/>
    </font>
    <font>
      <b/>
      <sz val="20"/>
      <name val="Times New Roman"/>
      <family val="1"/>
      <charset val="204"/>
    </font>
    <font>
      <b/>
      <i/>
      <u/>
      <sz val="14"/>
      <color indexed="10"/>
      <name val="Times New Roman"/>
      <family val="1"/>
      <charset val="204"/>
    </font>
    <font>
      <b/>
      <i/>
      <u/>
      <sz val="12"/>
      <name val="Times New Roman"/>
      <family val="1"/>
      <charset val="204"/>
    </font>
    <font>
      <b/>
      <sz val="14"/>
      <color indexed="8"/>
      <name val="Times New Roman"/>
      <family val="1"/>
      <charset val="204"/>
    </font>
    <font>
      <b/>
      <sz val="13"/>
      <color indexed="8"/>
      <name val="Times New Roman"/>
      <family val="1"/>
      <charset val="204"/>
    </font>
    <font>
      <sz val="14"/>
      <name val="Times New Roman"/>
      <family val="1"/>
      <charset val="204"/>
    </font>
    <font>
      <sz val="12"/>
      <color indexed="8"/>
      <name val="Times New Roman"/>
      <family val="1"/>
      <charset val="204"/>
    </font>
    <font>
      <sz val="13"/>
      <color indexed="8"/>
      <name val="Times New Roman"/>
      <family val="1"/>
      <charset val="204"/>
    </font>
    <font>
      <b/>
      <sz val="16"/>
      <color indexed="8"/>
      <name val="Times New Roman"/>
      <family val="1"/>
      <charset val="204"/>
    </font>
    <font>
      <b/>
      <i/>
      <sz val="12"/>
      <name val="Times New Roman"/>
      <family val="1"/>
      <charset val="204"/>
    </font>
    <font>
      <i/>
      <sz val="12"/>
      <name val="Times New Roman"/>
      <family val="1"/>
      <charset val="204"/>
    </font>
    <font>
      <sz val="10"/>
      <name val="Arial Cyr"/>
      <family val="2"/>
      <charset val="204"/>
    </font>
    <font>
      <sz val="9"/>
      <name val="Times New Roman"/>
      <family val="1"/>
      <charset val="204"/>
    </font>
    <font>
      <b/>
      <sz val="12"/>
      <color indexed="62"/>
      <name val="Tahoma"/>
      <family val="2"/>
      <charset val="204"/>
    </font>
    <font>
      <b/>
      <i/>
      <sz val="11"/>
      <color indexed="62"/>
      <name val="Tahoma"/>
      <family val="2"/>
      <charset val="204"/>
    </font>
    <font>
      <b/>
      <i/>
      <sz val="10"/>
      <color indexed="62"/>
      <name val="Tahoma"/>
      <family val="2"/>
      <charset val="204"/>
    </font>
    <font>
      <i/>
      <sz val="11"/>
      <color indexed="62"/>
      <name val="Tahoma"/>
      <family val="2"/>
      <charset val="204"/>
    </font>
    <font>
      <i/>
      <sz val="10"/>
      <color indexed="62"/>
      <name val="Tahoma"/>
      <family val="2"/>
      <charset val="204"/>
    </font>
    <font>
      <b/>
      <i/>
      <sz val="10"/>
      <name val="Tahoma"/>
      <family val="2"/>
      <charset val="204"/>
    </font>
    <font>
      <b/>
      <sz val="10"/>
      <name val="Tahoma"/>
      <family val="2"/>
      <charset val="204"/>
    </font>
    <font>
      <sz val="10"/>
      <color indexed="9"/>
      <name val="Tahoma"/>
      <family val="2"/>
      <charset val="204"/>
    </font>
    <font>
      <b/>
      <i/>
      <u/>
      <sz val="10"/>
      <color indexed="10"/>
      <name val="Tahoma"/>
      <family val="2"/>
      <charset val="204"/>
    </font>
    <font>
      <b/>
      <i/>
      <u/>
      <sz val="10"/>
      <color indexed="9"/>
      <name val="Tahoma"/>
      <family val="2"/>
      <charset val="204"/>
    </font>
    <font>
      <b/>
      <i/>
      <u/>
      <sz val="10"/>
      <name val="Tahoma"/>
      <family val="2"/>
      <charset val="204"/>
    </font>
    <font>
      <b/>
      <sz val="10"/>
      <color indexed="8"/>
      <name val="Tahoma"/>
      <family val="2"/>
      <charset val="204"/>
    </font>
    <font>
      <sz val="10"/>
      <color indexed="8"/>
      <name val="Tahoma"/>
      <family val="2"/>
      <charset val="204"/>
    </font>
    <font>
      <sz val="9"/>
      <color theme="0"/>
      <name val="Tahoma"/>
      <family val="2"/>
      <charset val="204"/>
    </font>
    <font>
      <b/>
      <sz val="9"/>
      <color theme="0"/>
      <name val="Tahoma"/>
      <family val="2"/>
      <charset val="204"/>
    </font>
    <font>
      <b/>
      <sz val="9"/>
      <color indexed="8"/>
      <name val="Tahoma"/>
      <family val="2"/>
      <charset val="204"/>
    </font>
    <font>
      <b/>
      <sz val="11"/>
      <name val="Tahoma"/>
      <family val="2"/>
      <charset val="204"/>
    </font>
    <font>
      <i/>
      <sz val="11"/>
      <name val="Tahoma"/>
      <family val="2"/>
      <charset val="204"/>
    </font>
    <font>
      <i/>
      <sz val="8"/>
      <name val="Tahoma"/>
      <family val="2"/>
      <charset val="204"/>
    </font>
    <font>
      <b/>
      <i/>
      <sz val="12"/>
      <name val="Tahoma"/>
      <family val="2"/>
      <charset val="204"/>
    </font>
    <font>
      <b/>
      <i/>
      <sz val="8"/>
      <color theme="4" tint="-0.249977111117893"/>
      <name val="Tahoma"/>
      <family val="2"/>
      <charset val="204"/>
    </font>
    <font>
      <b/>
      <sz val="12"/>
      <color theme="4" tint="-0.249977111117893"/>
      <name val="Tahoma"/>
      <family val="2"/>
      <charset val="204"/>
    </font>
    <font>
      <b/>
      <sz val="11"/>
      <color theme="4" tint="-0.249977111117893"/>
      <name val="Arial Cyr"/>
      <charset val="204"/>
    </font>
    <font>
      <i/>
      <sz val="11"/>
      <color theme="4" tint="-0.249977111117893"/>
      <name val="Tahoma"/>
      <family val="2"/>
      <charset val="204"/>
    </font>
    <font>
      <i/>
      <sz val="10"/>
      <color theme="4" tint="-0.249977111117893"/>
      <name val="Tahoma"/>
      <family val="2"/>
      <charset val="204"/>
    </font>
    <font>
      <i/>
      <sz val="8"/>
      <color theme="4" tint="-0.249977111117893"/>
      <name val="Tahoma"/>
      <family val="2"/>
      <charset val="204"/>
    </font>
    <font>
      <b/>
      <sz val="11"/>
      <color theme="4" tint="-0.249977111117893"/>
      <name val="Tahoma"/>
      <family val="2"/>
      <charset val="204"/>
    </font>
    <font>
      <b/>
      <sz val="11"/>
      <color rgb="FF00B050"/>
      <name val="Tahoma"/>
      <family val="2"/>
      <charset val="204"/>
    </font>
    <font>
      <sz val="12"/>
      <color rgb="FF00B050"/>
      <name val="Times New Roman"/>
      <family val="1"/>
      <charset val="204"/>
    </font>
    <font>
      <b/>
      <i/>
      <sz val="8"/>
      <color rgb="FF00B050"/>
      <name val="Tahoma"/>
      <family val="2"/>
      <charset val="204"/>
    </font>
    <font>
      <b/>
      <sz val="11"/>
      <color rgb="FFFF0000"/>
      <name val="Tahoma"/>
      <family val="2"/>
      <charset val="204"/>
    </font>
    <font>
      <sz val="12"/>
      <color rgb="FFFF0000"/>
      <name val="Times New Roman"/>
      <family val="1"/>
      <charset val="204"/>
    </font>
    <font>
      <b/>
      <i/>
      <sz val="8"/>
      <color rgb="FFFF0000"/>
      <name val="Tahoma"/>
      <family val="2"/>
      <charset val="204"/>
    </font>
    <font>
      <sz val="11"/>
      <name val="Tahoma"/>
      <family val="2"/>
      <charset val="204"/>
    </font>
    <font>
      <b/>
      <sz val="12"/>
      <name val="Tahoma"/>
      <family val="2"/>
      <charset val="204"/>
    </font>
    <font>
      <sz val="12"/>
      <color theme="4" tint="-0.249977111117893"/>
      <name val="Tahoma"/>
      <family val="2"/>
      <charset val="204"/>
    </font>
    <font>
      <i/>
      <sz val="10"/>
      <color rgb="FFFF0000"/>
      <name val="Tahoma"/>
      <family val="2"/>
      <charset val="204"/>
    </font>
    <font>
      <i/>
      <sz val="11"/>
      <color indexed="10"/>
      <name val="Tahoma"/>
      <family val="2"/>
      <charset val="204"/>
    </font>
    <font>
      <i/>
      <sz val="8"/>
      <color indexed="10"/>
      <name val="Tahoma"/>
      <family val="2"/>
      <charset val="204"/>
    </font>
    <font>
      <sz val="11"/>
      <color theme="1"/>
      <name val="Tahoma"/>
      <family val="2"/>
      <charset val="204"/>
    </font>
    <font>
      <i/>
      <sz val="11"/>
      <color theme="1"/>
      <name val="Tahoma"/>
      <family val="2"/>
      <charset val="204"/>
    </font>
    <font>
      <i/>
      <sz val="8"/>
      <color theme="1"/>
      <name val="Tahoma"/>
      <family val="2"/>
      <charset val="204"/>
    </font>
    <font>
      <b/>
      <sz val="11"/>
      <color theme="1"/>
      <name val="Tahoma"/>
      <family val="2"/>
      <charset val="204"/>
    </font>
    <font>
      <b/>
      <i/>
      <sz val="8"/>
      <color theme="1"/>
      <name val="Tahoma"/>
      <family val="2"/>
      <charset val="204"/>
    </font>
    <font>
      <b/>
      <sz val="12"/>
      <color theme="1"/>
      <name val="Tahoma"/>
      <family val="2"/>
      <charset val="204"/>
    </font>
    <font>
      <b/>
      <sz val="11"/>
      <color theme="1"/>
      <name val="Arial Cyr"/>
      <charset val="204"/>
    </font>
    <font>
      <i/>
      <sz val="10"/>
      <color theme="1"/>
      <name val="Tahoma"/>
      <family val="2"/>
      <charset val="204"/>
    </font>
    <font>
      <sz val="12"/>
      <color theme="1"/>
      <name val="Times New Roman"/>
      <family val="1"/>
      <charset val="204"/>
    </font>
    <font>
      <i/>
      <sz val="8"/>
      <color indexed="8"/>
      <name val="Tahoma"/>
      <family val="2"/>
      <charset val="204"/>
    </font>
    <font>
      <b/>
      <i/>
      <sz val="8"/>
      <color indexed="8"/>
      <name val="Tahoma"/>
      <family val="2"/>
      <charset val="204"/>
    </font>
    <font>
      <b/>
      <i/>
      <sz val="16"/>
      <color rgb="FFFF0000"/>
      <name val="Tahoma"/>
      <family val="2"/>
      <charset val="204"/>
    </font>
    <font>
      <i/>
      <sz val="10"/>
      <color rgb="FF00B0F0"/>
      <name val="Tahoma"/>
      <family val="2"/>
      <charset val="204"/>
    </font>
    <font>
      <i/>
      <sz val="8"/>
      <color rgb="FF00B0F0"/>
      <name val="Tahoma"/>
      <family val="2"/>
      <charset val="204"/>
    </font>
    <font>
      <sz val="10"/>
      <name val="Arial Cyr"/>
      <family val="2"/>
    </font>
    <font>
      <b/>
      <sz val="12"/>
      <name val="Tahoma"/>
      <family val="2"/>
    </font>
    <font>
      <vertAlign val="superscript"/>
      <sz val="9"/>
      <name val="Times New Roman"/>
      <family val="1"/>
      <charset val="204"/>
    </font>
    <font>
      <sz val="8"/>
      <name val="Times New Roman"/>
      <family val="1"/>
      <charset val="204"/>
    </font>
    <font>
      <vertAlign val="superscript"/>
      <sz val="8"/>
      <name val="Times New Roman"/>
      <family val="1"/>
      <charset val="204"/>
    </font>
    <font>
      <b/>
      <sz val="11"/>
      <color theme="1"/>
      <name val="Calibri"/>
      <family val="2"/>
      <charset val="204"/>
      <scheme val="minor"/>
    </font>
    <font>
      <b/>
      <i/>
      <sz val="12"/>
      <color indexed="12"/>
      <name val="Arial Cyr"/>
      <family val="2"/>
      <charset val="204"/>
    </font>
    <font>
      <sz val="12"/>
      <name val="Arial Cyr"/>
      <family val="2"/>
      <charset val="204"/>
    </font>
    <font>
      <b/>
      <sz val="14"/>
      <name val="Arial Cyr"/>
      <family val="2"/>
      <charset val="204"/>
    </font>
    <font>
      <b/>
      <sz val="14"/>
      <color indexed="10"/>
      <name val="Arial Cyr"/>
      <family val="2"/>
      <charset val="204"/>
    </font>
    <font>
      <b/>
      <i/>
      <u/>
      <sz val="14"/>
      <color indexed="10"/>
      <name val="Arial Cyr"/>
      <family val="2"/>
      <charset val="204"/>
    </font>
    <font>
      <b/>
      <sz val="13"/>
      <color indexed="8"/>
      <name val="Arial Cyr"/>
      <charset val="204"/>
    </font>
    <font>
      <b/>
      <sz val="12"/>
      <name val="Arial Cyr"/>
      <charset val="204"/>
    </font>
    <font>
      <sz val="12"/>
      <name val="Arial Cyr"/>
      <charset val="204"/>
    </font>
    <font>
      <b/>
      <sz val="10"/>
      <name val="Times New Roman CYR"/>
      <family val="1"/>
      <charset val="204"/>
    </font>
    <font>
      <sz val="13"/>
      <color indexed="8"/>
      <name val="Arial Cyr"/>
      <charset val="204"/>
    </font>
    <font>
      <i/>
      <sz val="13"/>
      <name val="Arial Cyr"/>
      <charset val="204"/>
    </font>
    <font>
      <i/>
      <sz val="13"/>
      <color indexed="8"/>
      <name val="Arial Cyr"/>
      <charset val="204"/>
    </font>
    <font>
      <b/>
      <sz val="13"/>
      <name val="Arial Cyr"/>
      <charset val="204"/>
    </font>
    <font>
      <b/>
      <sz val="12"/>
      <color indexed="9"/>
      <name val="Arial Cyr"/>
      <charset val="204"/>
    </font>
    <font>
      <sz val="12"/>
      <color indexed="8"/>
      <name val="Arial Cyr"/>
      <charset val="204"/>
    </font>
    <font>
      <b/>
      <sz val="12"/>
      <color indexed="8"/>
      <name val="Arial Cyr"/>
      <charset val="204"/>
    </font>
    <font>
      <sz val="12"/>
      <name val="Times New Roman CYR"/>
      <family val="1"/>
      <charset val="204"/>
    </font>
    <font>
      <sz val="13"/>
      <name val="Arial Cyr"/>
      <charset val="204"/>
    </font>
    <font>
      <b/>
      <i/>
      <sz val="12"/>
      <name val="Arial Cyr"/>
      <family val="2"/>
      <charset val="204"/>
    </font>
    <font>
      <b/>
      <i/>
      <sz val="9"/>
      <name val="Arial Cyr"/>
      <family val="2"/>
      <charset val="204"/>
    </font>
    <font>
      <sz val="8"/>
      <color indexed="25"/>
      <name val="Arial Cyr"/>
      <charset val="204"/>
    </font>
    <font>
      <b/>
      <sz val="7"/>
      <name val="Tahoma"/>
      <family val="2"/>
      <charset val="204"/>
    </font>
    <font>
      <sz val="9"/>
      <color indexed="9"/>
      <name val="Tahoma"/>
      <family val="2"/>
      <charset val="204"/>
    </font>
    <font>
      <b/>
      <sz val="10"/>
      <color indexed="9"/>
      <name val="Tahoma"/>
      <family val="2"/>
      <charset val="204"/>
    </font>
    <font>
      <sz val="9"/>
      <color indexed="8"/>
      <name val="Tahoma"/>
      <family val="2"/>
      <charset val="204"/>
    </font>
    <font>
      <sz val="9"/>
      <color indexed="55"/>
      <name val="Tahoma"/>
      <family val="2"/>
      <charset val="204"/>
    </font>
    <font>
      <sz val="10"/>
      <name val="Arial Cyr"/>
    </font>
    <font>
      <b/>
      <u/>
      <sz val="11"/>
      <color indexed="12"/>
      <name val="Arial"/>
      <family val="2"/>
      <charset val="204"/>
    </font>
    <font>
      <b/>
      <u/>
      <sz val="9"/>
      <color indexed="12"/>
      <name val="Tahoma"/>
      <family val="2"/>
      <charset val="204"/>
    </font>
    <font>
      <b/>
      <sz val="9"/>
      <color indexed="55"/>
      <name val="Tahoma"/>
      <family val="2"/>
      <charset val="204"/>
    </font>
    <font>
      <b/>
      <sz val="11"/>
      <color theme="0"/>
      <name val="Calibri"/>
      <family val="2"/>
      <charset val="204"/>
      <scheme val="minor"/>
    </font>
    <font>
      <sz val="10"/>
      <color theme="1"/>
      <name val="Arial"/>
      <family val="2"/>
      <charset val="204"/>
    </font>
    <font>
      <b/>
      <sz val="8"/>
      <name val="Arial Cyr"/>
      <family val="2"/>
      <charset val="204"/>
    </font>
    <font>
      <sz val="9"/>
      <color indexed="63"/>
      <name val="Tahoma"/>
      <family val="2"/>
      <charset val="204"/>
    </font>
    <font>
      <sz val="11"/>
      <color theme="1"/>
      <name val="Arial"/>
      <family val="2"/>
    </font>
    <font>
      <b/>
      <sz val="16"/>
      <color theme="1"/>
      <name val="Arial"/>
      <family val="2"/>
    </font>
    <font>
      <b/>
      <sz val="12"/>
      <color theme="1"/>
      <name val="Arial"/>
      <family val="2"/>
    </font>
    <font>
      <b/>
      <sz val="12"/>
      <color rgb="FF0000FF"/>
      <name val="Arial"/>
      <family val="2"/>
    </font>
    <font>
      <b/>
      <sz val="14"/>
      <color theme="1"/>
      <name val="Arial"/>
      <family val="2"/>
    </font>
    <font>
      <sz val="5"/>
      <color theme="1"/>
      <name val="Arial"/>
      <family val="2"/>
    </font>
    <font>
      <b/>
      <sz val="9"/>
      <color theme="1"/>
      <name val="Arial"/>
      <family val="2"/>
    </font>
    <font>
      <sz val="10"/>
      <color theme="1"/>
      <name val="Arial"/>
      <family val="2"/>
    </font>
    <font>
      <sz val="14"/>
      <color theme="1"/>
      <name val="Arial"/>
      <family val="2"/>
    </font>
    <font>
      <sz val="14"/>
      <color rgb="FF000000"/>
      <name val="Arial"/>
      <family val="2"/>
    </font>
    <font>
      <sz val="11"/>
      <color rgb="FFFFFFFF"/>
      <name val="Arial"/>
      <family val="2"/>
    </font>
    <font>
      <b/>
      <sz val="14"/>
      <color rgb="FFFFFFFF"/>
      <name val="Arial"/>
      <family val="2"/>
    </font>
    <font>
      <sz val="5"/>
      <color rgb="FFFFFFFF"/>
      <name val="Arial"/>
      <family val="2"/>
    </font>
    <font>
      <b/>
      <sz val="12"/>
      <color rgb="FFFFFFFF"/>
      <name val="Arial"/>
      <family val="2"/>
    </font>
    <font>
      <b/>
      <sz val="9"/>
      <color rgb="FFFFFFFF"/>
      <name val="Arial"/>
      <family val="2"/>
    </font>
    <font>
      <sz val="14"/>
      <color rgb="FFFFFFFF"/>
      <name val="Arial"/>
      <family val="2"/>
    </font>
    <font>
      <sz val="14"/>
      <color rgb="FF808080"/>
      <name val="Arial"/>
      <family val="2"/>
    </font>
    <font>
      <b/>
      <sz val="12"/>
      <color rgb="FF008000"/>
      <name val="Arial"/>
      <family val="2"/>
    </font>
    <font>
      <sz val="12"/>
      <color rgb="FF008000"/>
      <name val="Arial"/>
      <family val="2"/>
    </font>
    <font>
      <sz val="10"/>
      <color rgb="FF008000"/>
      <name val="Arial"/>
      <family val="2"/>
    </font>
    <font>
      <sz val="11"/>
      <color theme="1"/>
      <name val="Arial"/>
      <family val="2"/>
      <charset val="204"/>
    </font>
    <font>
      <sz val="9"/>
      <color indexed="81"/>
      <name val="Tahoma"/>
      <family val="2"/>
      <charset val="204"/>
    </font>
    <font>
      <b/>
      <sz val="9"/>
      <color indexed="81"/>
      <name val="Tahoma"/>
      <family val="2"/>
      <charset val="204"/>
    </font>
    <font>
      <b/>
      <sz val="10"/>
      <name val="Times New Roman Cyr"/>
      <charset val="204"/>
    </font>
  </fonts>
  <fills count="50">
    <fill>
      <patternFill patternType="none"/>
    </fill>
    <fill>
      <patternFill patternType="gray125"/>
    </fill>
    <fill>
      <patternFill patternType="solid">
        <fgColor rgb="FFEBEBCC"/>
        <bgColor auto="1"/>
      </patternFill>
    </fill>
    <fill>
      <patternFill patternType="solid">
        <fgColor rgb="FFF2F1D9"/>
        <bgColor auto="1"/>
      </patternFill>
    </fill>
    <fill>
      <patternFill patternType="solid">
        <fgColor rgb="FFFFFBF0"/>
        <bgColor auto="1"/>
      </patternFill>
    </fill>
    <fill>
      <patternFill patternType="solid">
        <fgColor rgb="FFFFCC99"/>
      </patternFill>
    </fill>
    <fill>
      <patternFill patternType="solid">
        <fgColor rgb="FFFFFFFF"/>
      </patternFill>
    </fill>
    <fill>
      <patternFill patternType="solid">
        <fgColor rgb="FFD7EAD3"/>
      </patternFill>
    </fill>
    <fill>
      <patternFill patternType="solid">
        <fgColor rgb="FFE3FAFD"/>
      </patternFill>
    </fill>
    <fill>
      <patternFill patternType="solid">
        <fgColor rgb="FFEAEBEE"/>
      </patternFill>
    </fill>
    <fill>
      <patternFill patternType="solid">
        <fgColor rgb="FFBCBCBC"/>
      </patternFill>
    </fill>
    <fill>
      <patternFill patternType="solid">
        <fgColor theme="0"/>
      </patternFill>
    </fill>
    <fill>
      <patternFill patternType="solid">
        <fgColor rgb="FFFFFF00"/>
      </patternFill>
    </fill>
    <fill>
      <patternFill patternType="solid">
        <fgColor rgb="FF999999"/>
      </patternFill>
    </fill>
    <fill>
      <patternFill patternType="solid">
        <fgColor rgb="FFCCFF99"/>
      </patternFill>
    </fill>
    <fill>
      <patternFill patternType="solid">
        <fgColor rgb="FFFFFFC0"/>
      </patternFill>
    </fill>
    <fill>
      <patternFill patternType="solid">
        <fgColor indexed="47"/>
        <bgColor indexed="64"/>
      </patternFill>
    </fill>
    <fill>
      <patternFill patternType="solid">
        <fgColor indexed="42"/>
        <bgColor indexed="64"/>
      </patternFill>
    </fill>
    <fill>
      <patternFill patternType="solid">
        <fgColor indexed="44"/>
        <bgColor indexed="64"/>
      </patternFill>
    </fill>
    <fill>
      <patternFill patternType="solid">
        <fgColor indexed="22"/>
        <bgColor indexed="64"/>
      </patternFill>
    </fill>
    <fill>
      <patternFill patternType="solid">
        <fgColor indexed="13"/>
        <bgColor indexed="64"/>
      </patternFill>
    </fill>
    <fill>
      <patternFill patternType="solid">
        <fgColor indexed="43"/>
        <bgColor indexed="64"/>
      </patternFill>
    </fill>
    <fill>
      <patternFill patternType="solid">
        <fgColor indexed="26"/>
        <bgColor indexed="64"/>
      </patternFill>
    </fill>
    <fill>
      <patternFill patternType="solid">
        <fgColor theme="4" tint="0.79995117038483843"/>
        <bgColor indexed="64"/>
      </patternFill>
    </fill>
    <fill>
      <patternFill patternType="solid">
        <fgColor theme="3" tint="0.79995117038483843"/>
        <bgColor indexed="64"/>
      </patternFill>
    </fill>
    <fill>
      <patternFill patternType="solid">
        <fgColor indexed="27"/>
        <bgColor indexed="64"/>
      </patternFill>
    </fill>
    <fill>
      <patternFill patternType="solid">
        <fgColor indexed="9"/>
        <bgColor indexed="64"/>
      </patternFill>
    </fill>
    <fill>
      <patternFill patternType="solid">
        <fgColor indexed="31"/>
        <bgColor indexed="64"/>
      </patternFill>
    </fill>
    <fill>
      <patternFill patternType="solid">
        <fgColor theme="0"/>
        <bgColor indexed="64"/>
      </patternFill>
    </fill>
    <fill>
      <patternFill patternType="solid">
        <fgColor rgb="FFFFFFFF"/>
        <bgColor indexed="64"/>
      </patternFill>
    </fill>
    <fill>
      <patternFill patternType="solid">
        <fgColor indexed="41"/>
        <bgColor indexed="64"/>
      </patternFill>
    </fill>
    <fill>
      <patternFill patternType="solid">
        <fgColor indexed="52"/>
        <bgColor indexed="64"/>
      </patternFill>
    </fill>
    <fill>
      <patternFill patternType="solid">
        <fgColor rgb="FF00B050"/>
        <bgColor indexed="64"/>
      </patternFill>
    </fill>
    <fill>
      <patternFill patternType="solid">
        <fgColor rgb="FFFFFF00"/>
        <bgColor indexed="64"/>
      </patternFill>
    </fill>
    <fill>
      <patternFill patternType="solid">
        <fgColor rgb="FFBDFBAF"/>
        <bgColor indexed="64"/>
      </patternFill>
    </fill>
    <fill>
      <patternFill patternType="solid">
        <fgColor rgb="FFFFFFCC"/>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3" tint="0.79998168889431442"/>
        <bgColor indexed="64"/>
      </patternFill>
    </fill>
    <fill>
      <patternFill patternType="solid">
        <fgColor theme="4"/>
        <bgColor theme="4"/>
      </patternFill>
    </fill>
    <fill>
      <patternFill patternType="solid">
        <fgColor theme="6" tint="0.59999389629810485"/>
        <bgColor indexed="64"/>
      </patternFill>
    </fill>
    <fill>
      <patternFill patternType="solid">
        <fgColor theme="6" tint="-0.249977111117893"/>
        <bgColor indexed="64"/>
      </patternFill>
    </fill>
    <fill>
      <patternFill patternType="solid">
        <fgColor theme="6"/>
        <bgColor indexed="64"/>
      </patternFill>
    </fill>
    <fill>
      <patternFill patternType="solid">
        <fgColor rgb="FFFF6E6E"/>
        <bgColor rgb="FFFFFFFF"/>
      </patternFill>
    </fill>
    <fill>
      <patternFill patternType="solid">
        <fgColor rgb="FF808080"/>
        <bgColor indexed="64"/>
      </patternFill>
    </fill>
    <fill>
      <patternFill patternType="solid">
        <fgColor rgb="FF00FFFF"/>
        <bgColor indexed="64"/>
      </patternFill>
    </fill>
    <fill>
      <patternFill patternType="solid">
        <fgColor rgb="FF00FFFF"/>
        <bgColor rgb="FFFF0000"/>
      </patternFill>
    </fill>
    <fill>
      <patternFill patternType="solid">
        <fgColor rgb="FFFF0000"/>
        <bgColor indexed="64"/>
      </patternFill>
    </fill>
  </fills>
  <borders count="153">
    <border>
      <left/>
      <right/>
      <top/>
      <bottom/>
      <diagonal/>
    </border>
    <border>
      <left style="thin">
        <color rgb="FFA0A0A0"/>
      </left>
      <right style="thin">
        <color rgb="FFA0A0A0"/>
      </right>
      <top style="thin">
        <color rgb="FFA0A0A0"/>
      </top>
      <bottom style="thin">
        <color rgb="FFA0A0A0"/>
      </bottom>
      <diagonal/>
    </border>
    <border>
      <left style="thin">
        <color rgb="FFA0A0A0"/>
      </left>
      <right/>
      <top/>
      <bottom/>
      <diagonal/>
    </border>
    <border>
      <left/>
      <right style="thin">
        <color rgb="FFA0A0A0"/>
      </right>
      <top/>
      <bottom/>
      <diagonal/>
    </border>
    <border>
      <left style="thin">
        <color rgb="FFA0A0A0"/>
      </left>
      <right/>
      <top/>
      <bottom style="thin">
        <color rgb="FFA0A0A0"/>
      </bottom>
      <diagonal/>
    </border>
    <border>
      <left/>
      <right style="thin">
        <color rgb="FFA0A0A0"/>
      </right>
      <top/>
      <bottom style="thin">
        <color rgb="FFA0A0A0"/>
      </bottom>
      <diagonal/>
    </border>
    <border>
      <left style="thin">
        <color rgb="FFA0A0A0"/>
      </left>
      <right style="thin">
        <color rgb="FFA0A0A0"/>
      </right>
      <top style="thin">
        <color rgb="FFA0A0A0"/>
      </top>
      <bottom/>
      <diagonal/>
    </border>
    <border>
      <left style="thin">
        <color rgb="FFA0A0A0"/>
      </left>
      <right style="thin">
        <color rgb="FFA0A0A0"/>
      </right>
      <top/>
      <bottom/>
      <diagonal/>
    </border>
    <border>
      <left style="thin">
        <color rgb="FFA0A0A0"/>
      </left>
      <right style="thin">
        <color rgb="FFA0A0A0"/>
      </right>
      <top/>
      <bottom style="thin">
        <color rgb="FFA0A0A0"/>
      </bottom>
      <diagonal/>
    </border>
    <border>
      <left style="thin">
        <color rgb="FFC8C0AD"/>
      </left>
      <right style="thin">
        <color rgb="FFC8C0AD"/>
      </right>
      <top style="thin">
        <color rgb="FFC8C0AD"/>
      </top>
      <bottom style="thin">
        <color rgb="FFC8C0AD"/>
      </bottom>
      <diagonal/>
    </border>
    <border>
      <left style="thin">
        <color rgb="FFC8C0AD"/>
      </left>
      <right/>
      <top style="thin">
        <color rgb="FFC8C0AD"/>
      </top>
      <bottom style="thin">
        <color rgb="FFC8C0AD"/>
      </bottom>
      <diagonal/>
    </border>
    <border>
      <left/>
      <right style="thin">
        <color rgb="FFC8C0AD"/>
      </right>
      <top style="thin">
        <color rgb="FFC8C0AD"/>
      </top>
      <bottom style="thin">
        <color rgb="FFC8C0AD"/>
      </bottom>
      <diagonal/>
    </border>
    <border>
      <left/>
      <right/>
      <top style="thin">
        <color rgb="FFC8C0AD"/>
      </top>
      <bottom style="thin">
        <color rgb="FFC8C0AD"/>
      </bottom>
      <diagonal/>
    </border>
    <border>
      <left style="thin">
        <color rgb="FFA0A0A0"/>
      </left>
      <right/>
      <top style="thin">
        <color rgb="FFA0A0A0"/>
      </top>
      <bottom style="thin">
        <color rgb="FFA0A0A0"/>
      </bottom>
      <diagonal/>
    </border>
    <border>
      <left/>
      <right style="thin">
        <color rgb="FFA0A0A0"/>
      </right>
      <top style="thin">
        <color rgb="FFA0A0A0"/>
      </top>
      <bottom style="thin">
        <color rgb="FFA0A0A0"/>
      </bottom>
      <diagonal/>
    </border>
    <border>
      <left/>
      <right/>
      <top style="thin">
        <color rgb="FFD9D9D9"/>
      </top>
      <bottom style="thin">
        <color rgb="FFD9D9D9"/>
      </bottom>
      <diagonal/>
    </border>
    <border>
      <left/>
      <right/>
      <top style="thin">
        <color rgb="FFBCBCBC"/>
      </top>
      <bottom style="thin">
        <color rgb="FFBCBCBC"/>
      </bottom>
      <diagonal/>
    </border>
    <border>
      <left style="thin">
        <color rgb="FFBCBCBC"/>
      </left>
      <right style="thin">
        <color rgb="FFBCBCBC"/>
      </right>
      <top style="thin">
        <color rgb="FFBCBCBC"/>
      </top>
      <bottom style="thin">
        <color rgb="FFBCBCBC"/>
      </bottom>
      <diagonal/>
    </border>
    <border>
      <left/>
      <right/>
      <top style="thin">
        <color rgb="FFBCBCBC"/>
      </top>
      <bottom/>
      <diagonal/>
    </border>
    <border>
      <left style="thin">
        <color rgb="FFBCBCBC"/>
      </left>
      <right/>
      <top style="thin">
        <color rgb="FFBCBCBC"/>
      </top>
      <bottom/>
      <diagonal/>
    </border>
    <border>
      <left style="thin">
        <color rgb="FFBCBCBC"/>
      </left>
      <right/>
      <top/>
      <bottom/>
      <diagonal/>
    </border>
    <border>
      <left style="thin">
        <color rgb="FFBCBCBC"/>
      </left>
      <right style="thin">
        <color rgb="FFBCBCBC"/>
      </right>
      <top style="thin">
        <color rgb="FFBCBCBC"/>
      </top>
      <bottom/>
      <diagonal/>
    </border>
    <border>
      <left/>
      <right/>
      <top/>
      <bottom style="thin">
        <color rgb="FFBCBCBC"/>
      </bottom>
      <diagonal/>
    </border>
    <border>
      <left style="thin">
        <color rgb="FFBCBCBC"/>
      </left>
      <right style="thin">
        <color rgb="FFBCBCBC"/>
      </right>
      <top/>
      <bottom/>
      <diagonal/>
    </border>
    <border>
      <left style="thin">
        <color rgb="FFBCBCBC"/>
      </left>
      <right style="thin">
        <color rgb="FFBCBCBC"/>
      </right>
      <top/>
      <bottom style="thin">
        <color rgb="FFBCBCBC"/>
      </bottom>
      <diagonal/>
    </border>
    <border>
      <left/>
      <right/>
      <top style="thin">
        <color rgb="FFD9D9D9"/>
      </top>
      <bottom/>
      <diagonal/>
    </border>
    <border>
      <left/>
      <right/>
      <top style="thin">
        <color rgb="FFD9D9D9"/>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right/>
      <top style="thin">
        <color indexed="55"/>
      </top>
      <bottom style="thin">
        <color indexed="55"/>
      </bottom>
      <diagonal/>
    </border>
    <border>
      <left style="thick">
        <color indexed="22"/>
      </left>
      <right style="thin">
        <color indexed="22"/>
      </right>
      <top style="thin">
        <color indexed="22"/>
      </top>
      <bottom style="thin">
        <color indexed="22"/>
      </bottom>
      <diagonal/>
    </border>
    <border>
      <left style="thin">
        <color indexed="22"/>
      </left>
      <right style="thick">
        <color indexed="22"/>
      </right>
      <top style="thin">
        <color indexed="22"/>
      </top>
      <bottom style="thin">
        <color indexed="22"/>
      </bottom>
      <diagonal/>
    </border>
    <border>
      <left/>
      <right/>
      <top style="thin">
        <color indexed="55"/>
      </top>
      <bottom style="double">
        <color indexed="55"/>
      </bottom>
      <diagonal/>
    </border>
    <border>
      <left style="thin">
        <color indexed="22"/>
      </left>
      <right style="thin">
        <color indexed="22"/>
      </right>
      <top/>
      <bottom style="thin">
        <color indexed="22"/>
      </bottom>
      <diagonal/>
    </border>
    <border>
      <left style="thin">
        <color indexed="22"/>
      </left>
      <right style="thick">
        <color indexed="22"/>
      </right>
      <top/>
      <bottom style="thin">
        <color indexed="22"/>
      </bottom>
      <diagonal/>
    </border>
    <border>
      <left/>
      <right/>
      <top style="double">
        <color indexed="55"/>
      </top>
      <bottom style="thin">
        <color indexed="22"/>
      </bottom>
      <diagonal/>
    </border>
    <border>
      <left style="thick">
        <color indexed="22"/>
      </left>
      <right style="thin">
        <color indexed="22"/>
      </right>
      <top/>
      <bottom style="thin">
        <color indexed="22"/>
      </bottom>
      <diagonal/>
    </border>
    <border>
      <left/>
      <right/>
      <top style="thin">
        <color indexed="22"/>
      </top>
      <bottom style="thin">
        <color indexed="22"/>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medium">
        <color indexed="64"/>
      </top>
      <bottom style="medium">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bottom style="thin">
        <color rgb="FFA0A0A0"/>
      </bottom>
      <diagonal/>
    </border>
    <border>
      <left style="thin">
        <color indexed="23"/>
      </left>
      <right style="thin">
        <color indexed="23"/>
      </right>
      <top style="thin">
        <color indexed="23"/>
      </top>
      <bottom style="thin">
        <color indexed="23"/>
      </bottom>
      <diagonal/>
    </border>
    <border>
      <left/>
      <right/>
      <top style="thin">
        <color indexed="64"/>
      </top>
      <bottom style="thin">
        <color indexed="23"/>
      </bottom>
      <diagonal/>
    </border>
    <border>
      <left style="thin">
        <color indexed="23"/>
      </left>
      <right style="thin">
        <color indexed="23"/>
      </right>
      <top style="thin">
        <color indexed="23"/>
      </top>
      <bottom/>
      <diagonal/>
    </border>
    <border>
      <left/>
      <right style="thin">
        <color indexed="23"/>
      </right>
      <top style="thin">
        <color indexed="23"/>
      </top>
      <bottom style="thin">
        <color indexed="23"/>
      </bottom>
      <diagonal/>
    </border>
    <border>
      <left style="thin">
        <color indexed="23"/>
      </left>
      <right style="thin">
        <color indexed="23"/>
      </right>
      <top/>
      <bottom/>
      <diagonal/>
    </border>
    <border>
      <left/>
      <right style="thin">
        <color indexed="23"/>
      </right>
      <top style="thin">
        <color indexed="23"/>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style="thin">
        <color indexed="23"/>
      </left>
      <right style="thin">
        <color indexed="23"/>
      </right>
      <top/>
      <bottom style="thin">
        <color indexed="23"/>
      </bottom>
      <diagonal/>
    </border>
    <border>
      <left/>
      <right style="thin">
        <color indexed="23"/>
      </right>
      <top/>
      <bottom style="thin">
        <color indexed="23"/>
      </bottom>
      <diagonal/>
    </border>
    <border>
      <left style="thin">
        <color indexed="63"/>
      </left>
      <right/>
      <top/>
      <bottom/>
      <diagonal/>
    </border>
    <border>
      <left style="thin">
        <color theme="0"/>
      </left>
      <right style="thin">
        <color theme="0"/>
      </right>
      <top/>
      <bottom style="thick">
        <color theme="0"/>
      </bottom>
      <diagonal/>
    </border>
    <border>
      <left style="thin">
        <color indexed="55"/>
      </left>
      <right/>
      <top style="thin">
        <color indexed="55"/>
      </top>
      <bottom/>
      <diagonal/>
    </border>
    <border>
      <left style="medium">
        <color indexed="64"/>
      </left>
      <right style="medium">
        <color indexed="64"/>
      </right>
      <top style="medium">
        <color rgb="FFD3D3D3"/>
      </top>
      <bottom style="medium">
        <color rgb="FFD3D3D3"/>
      </bottom>
      <diagonal/>
    </border>
    <border>
      <left style="medium">
        <color indexed="64"/>
      </left>
      <right style="medium">
        <color indexed="64"/>
      </right>
      <top style="medium">
        <color rgb="FFD3D3D3"/>
      </top>
      <bottom style="hair">
        <color rgb="FFD3D3D3"/>
      </bottom>
      <diagonal/>
    </border>
    <border>
      <left style="medium">
        <color indexed="64"/>
      </left>
      <right style="medium">
        <color indexed="64"/>
      </right>
      <top style="hair">
        <color rgb="FFD3D3D3"/>
      </top>
      <bottom style="hair">
        <color rgb="FFD3D3D3"/>
      </bottom>
      <diagonal/>
    </border>
    <border>
      <left style="medium">
        <color indexed="64"/>
      </left>
      <right style="medium">
        <color indexed="64"/>
      </right>
      <top style="hair">
        <color rgb="FFD3D3D3"/>
      </top>
      <bottom style="medium">
        <color rgb="FFD3D3D3"/>
      </bottom>
      <diagonal/>
    </border>
    <border>
      <left style="thin">
        <color rgb="FFFFFFFF"/>
      </left>
      <right style="thin">
        <color rgb="FFFFFFFF"/>
      </right>
      <top style="medium">
        <color rgb="FFFFFFFF"/>
      </top>
      <bottom style="thin">
        <color rgb="FFFFFFFF"/>
      </bottom>
      <diagonal/>
    </border>
    <border>
      <left style="thin">
        <color rgb="FFFFFFFF"/>
      </left>
      <right style="thin">
        <color rgb="FFFFFFFF"/>
      </right>
      <top style="thin">
        <color rgb="FFFFFFFF"/>
      </top>
      <bottom style="thin">
        <color rgb="FFFFFFFF"/>
      </bottom>
      <diagonal/>
    </border>
    <border>
      <left style="medium">
        <color rgb="FFFFFFFF"/>
      </left>
      <right style="medium">
        <color rgb="FFFFFFFF"/>
      </right>
      <top style="medium">
        <color rgb="FFFFFFFF"/>
      </top>
      <bottom style="medium">
        <color rgb="FFFFFFFF"/>
      </bottom>
      <diagonal/>
    </border>
    <border>
      <left style="medium">
        <color indexed="64"/>
      </left>
      <right style="hair">
        <color rgb="FFD3D3D3"/>
      </right>
      <top style="medium">
        <color rgb="FFD3D3D3"/>
      </top>
      <bottom style="hair">
        <color rgb="FFD3D3D3"/>
      </bottom>
      <diagonal/>
    </border>
    <border>
      <left style="hair">
        <color rgb="FFD3D3D3"/>
      </left>
      <right style="hair">
        <color rgb="FFD3D3D3"/>
      </right>
      <top style="medium">
        <color rgb="FFD3D3D3"/>
      </top>
      <bottom style="hair">
        <color rgb="FFD3D3D3"/>
      </bottom>
      <diagonal/>
    </border>
    <border>
      <left style="hair">
        <color rgb="FFD3D3D3"/>
      </left>
      <right style="medium">
        <color indexed="64"/>
      </right>
      <top style="medium">
        <color rgb="FFD3D3D3"/>
      </top>
      <bottom style="hair">
        <color rgb="FFD3D3D3"/>
      </bottom>
      <diagonal/>
    </border>
    <border>
      <left style="medium">
        <color indexed="64"/>
      </left>
      <right style="hair">
        <color rgb="FFD3D3D3"/>
      </right>
      <top style="hair">
        <color rgb="FFD3D3D3"/>
      </top>
      <bottom style="hair">
        <color rgb="FFD3D3D3"/>
      </bottom>
      <diagonal/>
    </border>
    <border>
      <left style="hair">
        <color rgb="FFD3D3D3"/>
      </left>
      <right style="hair">
        <color rgb="FFD3D3D3"/>
      </right>
      <top style="hair">
        <color rgb="FFD3D3D3"/>
      </top>
      <bottom style="hair">
        <color rgb="FFD3D3D3"/>
      </bottom>
      <diagonal/>
    </border>
    <border>
      <left style="hair">
        <color rgb="FFD3D3D3"/>
      </left>
      <right style="medium">
        <color indexed="64"/>
      </right>
      <top style="hair">
        <color rgb="FFD3D3D3"/>
      </top>
      <bottom style="hair">
        <color rgb="FFD3D3D3"/>
      </bottom>
      <diagonal/>
    </border>
    <border>
      <left style="medium">
        <color indexed="64"/>
      </left>
      <right style="hair">
        <color rgb="FFD3D3D3"/>
      </right>
      <top style="hair">
        <color rgb="FFD3D3D3"/>
      </top>
      <bottom style="medium">
        <color rgb="FFD3D3D3"/>
      </bottom>
      <diagonal/>
    </border>
    <border>
      <left style="hair">
        <color rgb="FFD3D3D3"/>
      </left>
      <right style="hair">
        <color rgb="FFD3D3D3"/>
      </right>
      <top style="hair">
        <color rgb="FFD3D3D3"/>
      </top>
      <bottom style="medium">
        <color rgb="FFD3D3D3"/>
      </bottom>
      <diagonal/>
    </border>
    <border>
      <left style="hair">
        <color rgb="FFD3D3D3"/>
      </left>
      <right style="medium">
        <color indexed="64"/>
      </right>
      <top style="hair">
        <color rgb="FFD3D3D3"/>
      </top>
      <bottom style="medium">
        <color rgb="FFD3D3D3"/>
      </bottom>
      <diagonal/>
    </border>
    <border>
      <left style="thin">
        <color indexed="63"/>
      </left>
      <right style="thin">
        <color indexed="64"/>
      </right>
      <top style="thin">
        <color indexed="63"/>
      </top>
      <bottom style="thin">
        <color indexed="64"/>
      </bottom>
      <diagonal/>
    </border>
    <border>
      <left style="thin">
        <color indexed="64"/>
      </left>
      <right style="thin">
        <color indexed="64"/>
      </right>
      <top style="thin">
        <color indexed="63"/>
      </top>
      <bottom style="thin">
        <color indexed="64"/>
      </bottom>
      <diagonal/>
    </border>
    <border>
      <left style="thin">
        <color indexed="64"/>
      </left>
      <right style="medium">
        <color indexed="63"/>
      </right>
      <top style="thin">
        <color indexed="63"/>
      </top>
      <bottom style="thin">
        <color indexed="64"/>
      </bottom>
      <diagonal/>
    </border>
    <border>
      <left style="thin">
        <color indexed="63"/>
      </left>
      <right style="thin">
        <color indexed="64"/>
      </right>
      <top style="thin">
        <color indexed="64"/>
      </top>
      <bottom style="thin">
        <color indexed="64"/>
      </bottom>
      <diagonal/>
    </border>
    <border>
      <left style="thin">
        <color indexed="64"/>
      </left>
      <right style="medium">
        <color indexed="63"/>
      </right>
      <top style="thin">
        <color indexed="64"/>
      </top>
      <bottom style="thin">
        <color indexed="64"/>
      </bottom>
      <diagonal/>
    </border>
    <border>
      <left/>
      <right style="medium">
        <color indexed="63"/>
      </right>
      <top style="thin">
        <color indexed="64"/>
      </top>
      <bottom style="thin">
        <color indexed="64"/>
      </bottom>
      <diagonal/>
    </border>
  </borders>
  <cellStyleXfs count="42">
    <xf numFmtId="0" fontId="0" fillId="0" borderId="0"/>
    <xf numFmtId="43" fontId="8" fillId="0" borderId="0" applyFont="0" applyFill="0" applyBorder="0" applyAlignment="0" applyProtection="0"/>
    <xf numFmtId="9" fontId="8" fillId="0" borderId="0" applyFont="0" applyFill="0" applyBorder="0" applyAlignment="0" applyProtection="0"/>
    <xf numFmtId="0" fontId="23" fillId="0" borderId="0" applyFill="0" applyBorder="0"/>
    <xf numFmtId="49" fontId="10" fillId="0" borderId="0" applyFill="0" applyBorder="0">
      <alignment vertical="top"/>
    </xf>
    <xf numFmtId="0" fontId="28" fillId="0" borderId="0"/>
    <xf numFmtId="0" fontId="29" fillId="0" borderId="0"/>
    <xf numFmtId="0" fontId="28" fillId="0" borderId="0"/>
    <xf numFmtId="170" fontId="8" fillId="0" borderId="0">
      <alignment vertical="top"/>
    </xf>
    <xf numFmtId="0" fontId="4" fillId="0" borderId="0"/>
    <xf numFmtId="0" fontId="43" fillId="0" borderId="0"/>
    <xf numFmtId="0" fontId="43" fillId="0" borderId="0"/>
    <xf numFmtId="0" fontId="50" fillId="0" borderId="0"/>
    <xf numFmtId="0" fontId="35" fillId="0" borderId="0"/>
    <xf numFmtId="174" fontId="35" fillId="0" borderId="0" applyFont="0" applyFill="0" applyBorder="0" applyAlignment="0" applyProtection="0"/>
    <xf numFmtId="4" fontId="68" fillId="0" borderId="0" applyNumberFormat="0" applyFill="0" applyBorder="0" applyAlignment="0" applyProtection="0">
      <alignment vertical="center"/>
    </xf>
    <xf numFmtId="0" fontId="89" fillId="0" borderId="0"/>
    <xf numFmtId="0" fontId="103" fillId="0" borderId="0"/>
    <xf numFmtId="9" fontId="28" fillId="0" borderId="0" applyFont="0" applyFill="0" applyBorder="0" applyAlignment="0" applyProtection="0"/>
    <xf numFmtId="0" fontId="28" fillId="0" borderId="0"/>
    <xf numFmtId="178" fontId="28" fillId="0" borderId="0" applyFont="0" applyFill="0" applyBorder="0" applyAlignment="0" applyProtection="0"/>
    <xf numFmtId="0" fontId="158" fillId="0" borderId="0"/>
    <xf numFmtId="0" fontId="28" fillId="0" borderId="0"/>
    <xf numFmtId="0" fontId="28" fillId="0" borderId="0"/>
    <xf numFmtId="0" fontId="35" fillId="0" borderId="0"/>
    <xf numFmtId="0" fontId="3" fillId="0" borderId="0"/>
    <xf numFmtId="4" fontId="28" fillId="0" borderId="0">
      <alignment vertical="center"/>
    </xf>
    <xf numFmtId="0" fontId="35" fillId="0" borderId="0"/>
    <xf numFmtId="0" fontId="8" fillId="0" borderId="0"/>
    <xf numFmtId="0" fontId="28" fillId="0" borderId="0"/>
    <xf numFmtId="0" fontId="190" fillId="0" borderId="0" applyFill="0" applyBorder="0"/>
    <xf numFmtId="0" fontId="28" fillId="0" borderId="0"/>
    <xf numFmtId="0" fontId="191" fillId="0" borderId="0" applyNumberFormat="0" applyFill="0" applyBorder="0" applyAlignment="0" applyProtection="0">
      <alignment vertical="top"/>
      <protection locked="0"/>
    </xf>
    <xf numFmtId="0" fontId="28" fillId="0" borderId="0"/>
    <xf numFmtId="0" fontId="2" fillId="0" borderId="0"/>
    <xf numFmtId="0" fontId="1" fillId="0" borderId="0"/>
    <xf numFmtId="0" fontId="28" fillId="0" borderId="0"/>
    <xf numFmtId="0" fontId="35" fillId="0" borderId="0"/>
    <xf numFmtId="0" fontId="28" fillId="0" borderId="0"/>
    <xf numFmtId="0" fontId="28" fillId="0" borderId="0"/>
    <xf numFmtId="0" fontId="43" fillId="0" borderId="0"/>
    <xf numFmtId="0" fontId="8" fillId="0" borderId="0"/>
  </cellStyleXfs>
  <cellXfs count="1770">
    <xf numFmtId="0" fontId="0" fillId="0" borderId="0" xfId="0"/>
    <xf numFmtId="0" fontId="6" fillId="3" borderId="9" xfId="0" applyFont="1" applyFill="1" applyBorder="1" applyAlignment="1">
      <alignment horizontal="right" vertical="top"/>
    </xf>
    <xf numFmtId="165"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xf>
    <xf numFmtId="0" fontId="0" fillId="0" borderId="10" xfId="0" applyBorder="1" applyAlignment="1">
      <alignment horizontal="left" vertical="top" wrapText="1" indent="2"/>
    </xf>
    <xf numFmtId="0" fontId="0" fillId="0" borderId="12" xfId="0" applyBorder="1" applyAlignment="1">
      <alignment horizontal="left" vertical="top" wrapText="1" indent="2"/>
    </xf>
    <xf numFmtId="0" fontId="0" fillId="0" borderId="11" xfId="0" applyBorder="1" applyAlignment="1">
      <alignment horizontal="left" vertical="top" wrapText="1" indent="2"/>
    </xf>
    <xf numFmtId="166" fontId="0" fillId="0" borderId="9" xfId="0" applyNumberFormat="1" applyBorder="1" applyAlignment="1">
      <alignment horizontal="right" vertical="top"/>
    </xf>
    <xf numFmtId="0" fontId="0" fillId="0" borderId="9" xfId="0" applyBorder="1" applyAlignment="1">
      <alignment horizontal="right" vertical="top"/>
    </xf>
    <xf numFmtId="165" fontId="0" fillId="0" borderId="9" xfId="0" applyNumberFormat="1" applyBorder="1" applyAlignment="1">
      <alignment horizontal="right" vertical="top"/>
    </xf>
    <xf numFmtId="4" fontId="0" fillId="0" borderId="9" xfId="0" applyNumberFormat="1" applyBorder="1" applyAlignment="1">
      <alignment horizontal="right" vertical="top"/>
    </xf>
    <xf numFmtId="166" fontId="6" fillId="3" borderId="9" xfId="0" applyNumberFormat="1" applyFont="1" applyFill="1" applyBorder="1" applyAlignment="1">
      <alignment horizontal="right" vertical="top"/>
    </xf>
    <xf numFmtId="167" fontId="6" fillId="3" borderId="9" xfId="0" applyNumberFormat="1" applyFont="1" applyFill="1" applyBorder="1" applyAlignment="1">
      <alignment horizontal="right" vertical="top"/>
    </xf>
    <xf numFmtId="167" fontId="0" fillId="0" borderId="9" xfId="0" applyNumberFormat="1" applyBorder="1" applyAlignment="1">
      <alignment horizontal="right" vertical="top"/>
    </xf>
    <xf numFmtId="0" fontId="6" fillId="3" borderId="10" xfId="0" applyFont="1" applyFill="1" applyBorder="1" applyAlignment="1">
      <alignment horizontal="right" vertical="top"/>
    </xf>
    <xf numFmtId="0" fontId="6" fillId="3" borderId="11" xfId="0" applyFont="1" applyFill="1" applyBorder="1" applyAlignment="1">
      <alignment horizontal="right" vertical="top"/>
    </xf>
    <xf numFmtId="0" fontId="0" fillId="0" borderId="10" xfId="0" applyBorder="1" applyAlignment="1">
      <alignment horizontal="right" vertical="top"/>
    </xf>
    <xf numFmtId="0" fontId="0" fillId="0" borderId="11" xfId="0" applyBorder="1" applyAlignment="1">
      <alignment horizontal="right" vertical="top"/>
    </xf>
    <xf numFmtId="165" fontId="6" fillId="2" borderId="1" xfId="0" applyNumberFormat="1" applyFont="1" applyFill="1" applyBorder="1" applyAlignment="1">
      <alignment horizontal="right" vertical="top"/>
    </xf>
    <xf numFmtId="4" fontId="6" fillId="2" borderId="1" xfId="0" applyNumberFormat="1" applyFont="1" applyFill="1" applyBorder="1" applyAlignment="1">
      <alignment horizontal="right" vertical="top"/>
    </xf>
    <xf numFmtId="0" fontId="9" fillId="0" borderId="15" xfId="0" applyFont="1" applyBorder="1"/>
    <xf numFmtId="0" fontId="10" fillId="0" borderId="0" xfId="0" applyFont="1"/>
    <xf numFmtId="0" fontId="11" fillId="0" borderId="0" xfId="0" applyFont="1"/>
    <xf numFmtId="0" fontId="0" fillId="0" borderId="0" xfId="0" applyFont="1"/>
    <xf numFmtId="0" fontId="9" fillId="0" borderId="0" xfId="0" applyFont="1"/>
    <xf numFmtId="0" fontId="12" fillId="0" borderId="0" xfId="0" applyFont="1" applyAlignment="1">
      <alignment horizontal="left" vertical="center" indent="4"/>
    </xf>
    <xf numFmtId="0" fontId="10" fillId="0" borderId="0" xfId="0" applyFont="1" applyAlignment="1">
      <alignment vertical="center" wrapText="1"/>
    </xf>
    <xf numFmtId="0" fontId="10" fillId="0" borderId="17" xfId="0" applyFont="1" applyBorder="1" applyAlignment="1">
      <alignment horizontal="left" vertical="center" wrapText="1" indent="1"/>
    </xf>
    <xf numFmtId="0" fontId="10" fillId="0" borderId="18" xfId="0" applyFont="1" applyBorder="1" applyAlignment="1">
      <alignment vertical="top"/>
    </xf>
    <xf numFmtId="0" fontId="14" fillId="0" borderId="18" xfId="0" applyFont="1" applyBorder="1" applyAlignment="1">
      <alignment vertical="center" wrapText="1"/>
    </xf>
    <xf numFmtId="0" fontId="15" fillId="0" borderId="0" xfId="0" applyFont="1"/>
    <xf numFmtId="0" fontId="14" fillId="0" borderId="0" xfId="0" applyFont="1" applyAlignment="1">
      <alignment vertical="center" wrapText="1"/>
    </xf>
    <xf numFmtId="0" fontId="10" fillId="7" borderId="19" xfId="0" applyFont="1" applyFill="1" applyBorder="1" applyAlignment="1">
      <alignment horizontal="left" vertical="center" wrapText="1" indent="1"/>
    </xf>
    <xf numFmtId="0" fontId="10" fillId="0" borderId="20" xfId="0" applyFont="1" applyBorder="1" applyAlignment="1">
      <alignment vertical="center" wrapText="1"/>
    </xf>
    <xf numFmtId="0" fontId="10" fillId="0" borderId="0" xfId="0" applyFont="1" applyAlignment="1">
      <alignment horizontal="center" vertical="center"/>
    </xf>
    <xf numFmtId="0" fontId="10" fillId="5" borderId="21" xfId="0" applyFont="1" applyFill="1" applyBorder="1" applyAlignment="1">
      <alignment horizontal="center" vertical="center" wrapText="1"/>
    </xf>
    <xf numFmtId="0" fontId="11" fillId="0" borderId="17" xfId="0" applyFont="1" applyBorder="1" applyAlignment="1">
      <alignment horizontal="center" vertical="center"/>
    </xf>
    <xf numFmtId="0" fontId="10" fillId="0" borderId="0" xfId="0" applyFont="1" applyAlignment="1">
      <alignment horizontal="right" vertical="top" indent="1"/>
    </xf>
    <xf numFmtId="0" fontId="10" fillId="0" borderId="0" xfId="0" applyFont="1" applyAlignment="1">
      <alignment horizontal="right" vertical="center" wrapText="1" indent="1"/>
    </xf>
    <xf numFmtId="0" fontId="14" fillId="0" borderId="0" xfId="0" applyFont="1"/>
    <xf numFmtId="0" fontId="10" fillId="0" borderId="18" xfId="0" applyFont="1" applyBorder="1" applyAlignment="1">
      <alignment vertical="center" wrapText="1"/>
    </xf>
    <xf numFmtId="0" fontId="11" fillId="0" borderId="0" xfId="0" applyFont="1" applyAlignment="1">
      <alignment horizontal="center" vertical="center"/>
    </xf>
    <xf numFmtId="0" fontId="16" fillId="0" borderId="0" xfId="0"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vertical="top"/>
    </xf>
    <xf numFmtId="0" fontId="14" fillId="0" borderId="22" xfId="0" applyFont="1" applyBorder="1" applyAlignment="1">
      <alignment vertical="center" wrapText="1"/>
    </xf>
    <xf numFmtId="0" fontId="10" fillId="0" borderId="22" xfId="0" applyFont="1" applyBorder="1" applyAlignment="1">
      <alignment vertical="center" wrapText="1"/>
    </xf>
    <xf numFmtId="0" fontId="10" fillId="7" borderId="19" xfId="0" applyFont="1" applyFill="1" applyBorder="1" applyAlignment="1">
      <alignment horizontal="left" vertical="center" indent="1"/>
    </xf>
    <xf numFmtId="0" fontId="10" fillId="8" borderId="19" xfId="0" applyFont="1" applyFill="1" applyBorder="1" applyAlignment="1" applyProtection="1">
      <alignment horizontal="left" vertical="center" indent="1"/>
      <protection locked="0"/>
    </xf>
    <xf numFmtId="0" fontId="11" fillId="5" borderId="17" xfId="0" applyFont="1" applyFill="1" applyBorder="1" applyAlignment="1">
      <alignment horizontal="center" vertical="center"/>
    </xf>
    <xf numFmtId="0" fontId="17" fillId="0" borderId="0" xfId="0" applyFont="1" applyAlignment="1">
      <alignment vertical="center" wrapText="1"/>
    </xf>
    <xf numFmtId="0" fontId="17" fillId="0" borderId="19" xfId="0" applyFont="1" applyBorder="1" applyAlignment="1">
      <alignment horizontal="left" vertical="center" wrapText="1" indent="1"/>
    </xf>
    <xf numFmtId="0" fontId="17" fillId="0" borderId="0" xfId="0" applyFont="1"/>
    <xf numFmtId="0" fontId="10" fillId="6" borderId="0" xfId="0" applyFont="1" applyFill="1" applyAlignment="1">
      <alignment vertical="center" wrapText="1"/>
    </xf>
    <xf numFmtId="0" fontId="10" fillId="6" borderId="0" xfId="0" applyFont="1" applyFill="1" applyAlignment="1">
      <alignment vertical="center"/>
    </xf>
    <xf numFmtId="0" fontId="10" fillId="6" borderId="18" xfId="0" applyFont="1" applyFill="1" applyBorder="1" applyAlignment="1">
      <alignment vertical="center" wrapText="1"/>
    </xf>
    <xf numFmtId="49" fontId="10" fillId="7" borderId="19" xfId="0" applyNumberFormat="1" applyFont="1" applyFill="1" applyBorder="1" applyAlignment="1">
      <alignment horizontal="left" vertical="center" wrapText="1" indent="1"/>
    </xf>
    <xf numFmtId="0" fontId="10" fillId="8" borderId="19" xfId="0" applyFont="1" applyFill="1" applyBorder="1" applyAlignment="1" applyProtection="1">
      <alignment horizontal="left" vertical="center" wrapText="1" indent="1"/>
      <protection locked="0"/>
    </xf>
    <xf numFmtId="0" fontId="11" fillId="5" borderId="24" xfId="0" applyFont="1" applyFill="1" applyBorder="1" applyAlignment="1">
      <alignment horizontal="center" vertical="center"/>
    </xf>
    <xf numFmtId="0" fontId="10" fillId="7" borderId="17" xfId="0" applyFont="1" applyFill="1" applyBorder="1" applyAlignment="1">
      <alignment horizontal="left" vertical="center" wrapText="1" indent="1"/>
    </xf>
    <xf numFmtId="0" fontId="10" fillId="5" borderId="17" xfId="0" applyFont="1" applyFill="1" applyBorder="1" applyAlignment="1">
      <alignment horizontal="center" vertical="center" wrapText="1"/>
    </xf>
    <xf numFmtId="49" fontId="10" fillId="8" borderId="17" xfId="0" applyNumberFormat="1" applyFont="1" applyFill="1" applyBorder="1" applyAlignment="1" applyProtection="1">
      <alignment horizontal="left" vertical="center" wrapText="1" indent="1"/>
      <protection locked="0"/>
    </xf>
    <xf numFmtId="0" fontId="10" fillId="0" borderId="0" xfId="0" applyFont="1" applyAlignment="1">
      <alignment horizontal="left" vertical="center" wrapText="1" indent="1"/>
    </xf>
    <xf numFmtId="0" fontId="10" fillId="8" borderId="17" xfId="0" applyFont="1" applyFill="1" applyBorder="1" applyAlignment="1" applyProtection="1">
      <alignment horizontal="left" vertical="center" wrapText="1" indent="1"/>
      <protection locked="0"/>
    </xf>
    <xf numFmtId="0" fontId="10" fillId="0" borderId="22" xfId="0" applyFont="1" applyBorder="1" applyAlignment="1">
      <alignment horizontal="left" vertical="center" wrapText="1" indent="1"/>
    </xf>
    <xf numFmtId="0" fontId="10" fillId="0" borderId="18" xfId="0" applyFont="1" applyBorder="1" applyAlignment="1">
      <alignment horizontal="left" vertical="center" wrapText="1" indent="1"/>
    </xf>
    <xf numFmtId="0" fontId="18" fillId="0" borderId="0" xfId="0" applyFont="1" applyAlignment="1">
      <alignment vertical="center" wrapText="1"/>
    </xf>
    <xf numFmtId="0" fontId="10" fillId="6" borderId="0" xfId="0" applyFont="1" applyFill="1" applyAlignment="1">
      <alignment horizontal="right" vertical="center" wrapText="1" indent="1"/>
    </xf>
    <xf numFmtId="0" fontId="20" fillId="9" borderId="17" xfId="0" applyFont="1" applyFill="1" applyBorder="1" applyAlignment="1">
      <alignment horizontal="left" vertical="center" wrapText="1" indent="1"/>
    </xf>
    <xf numFmtId="0" fontId="16" fillId="0" borderId="17" xfId="0" applyFont="1" applyBorder="1" applyAlignment="1">
      <alignment horizontal="left" vertical="center" wrapText="1" indent="1"/>
    </xf>
    <xf numFmtId="0" fontId="11" fillId="0" borderId="17" xfId="0" applyFont="1" applyBorder="1" applyAlignment="1">
      <alignment horizontal="right" vertical="center" indent="1"/>
    </xf>
    <xf numFmtId="0" fontId="11" fillId="0" borderId="23" xfId="0" applyFont="1" applyBorder="1"/>
    <xf numFmtId="0" fontId="21" fillId="9" borderId="17" xfId="0" applyFont="1" applyFill="1" applyBorder="1" applyAlignment="1">
      <alignment horizontal="left" vertical="center" wrapText="1" indent="1"/>
    </xf>
    <xf numFmtId="0" fontId="21" fillId="10" borderId="17" xfId="0" applyFont="1" applyFill="1" applyBorder="1" applyAlignment="1">
      <alignment horizontal="left" vertical="center" wrapText="1" indent="1"/>
    </xf>
    <xf numFmtId="0" fontId="21" fillId="0" borderId="0" xfId="0" applyFont="1"/>
    <xf numFmtId="0" fontId="21" fillId="11" borderId="0" xfId="0" applyFont="1" applyFill="1"/>
    <xf numFmtId="0" fontId="22" fillId="12" borderId="0" xfId="0" applyFont="1" applyFill="1" applyAlignment="1">
      <alignment horizontal="center" vertical="center"/>
    </xf>
    <xf numFmtId="0" fontId="22" fillId="13" borderId="0" xfId="0" applyFont="1" applyFill="1" applyAlignment="1">
      <alignment horizontal="center" vertical="center"/>
    </xf>
    <xf numFmtId="0" fontId="21" fillId="0" borderId="17" xfId="0" applyFont="1" applyBorder="1" applyAlignment="1">
      <alignment horizontal="center" vertical="center"/>
    </xf>
    <xf numFmtId="0" fontId="21" fillId="5" borderId="17" xfId="0" applyFont="1" applyFill="1" applyBorder="1" applyAlignment="1">
      <alignment horizontal="center" vertical="center"/>
    </xf>
    <xf numFmtId="49" fontId="21" fillId="0" borderId="0" xfId="0" applyNumberFormat="1" applyFont="1"/>
    <xf numFmtId="0" fontId="24" fillId="11" borderId="25" xfId="3" applyFont="1" applyFill="1" applyBorder="1" applyAlignment="1">
      <alignment vertical="center"/>
    </xf>
    <xf numFmtId="0" fontId="21" fillId="0" borderId="0" xfId="0" applyFont="1" applyAlignment="1">
      <alignment vertical="center"/>
    </xf>
    <xf numFmtId="49" fontId="21" fillId="11" borderId="0" xfId="4" applyNumberFormat="1" applyFont="1" applyFill="1" applyAlignment="1">
      <alignment vertical="center"/>
    </xf>
    <xf numFmtId="0" fontId="21" fillId="0" borderId="0" xfId="4" applyNumberFormat="1" applyFont="1" applyAlignment="1">
      <alignment vertical="center"/>
    </xf>
    <xf numFmtId="49" fontId="21" fillId="0" borderId="0" xfId="4" applyNumberFormat="1" applyFont="1" applyAlignment="1">
      <alignment horizontal="right" vertical="center" indent="1"/>
    </xf>
    <xf numFmtId="0" fontId="21" fillId="0" borderId="26" xfId="0" applyFont="1" applyBorder="1" applyAlignment="1">
      <alignment horizontal="left" vertical="center"/>
    </xf>
    <xf numFmtId="49" fontId="21" fillId="0" borderId="17" xfId="4" applyNumberFormat="1" applyFont="1" applyBorder="1" applyAlignment="1">
      <alignment horizontal="center" vertical="center" wrapText="1"/>
    </xf>
    <xf numFmtId="0" fontId="26" fillId="0" borderId="18" xfId="0" applyFont="1" applyBorder="1" applyAlignment="1">
      <alignment horizontal="center" vertical="center" wrapText="1"/>
    </xf>
    <xf numFmtId="0" fontId="26" fillId="0" borderId="0" xfId="0" applyFont="1" applyAlignment="1">
      <alignment horizontal="center" vertical="center" wrapText="1"/>
    </xf>
    <xf numFmtId="0" fontId="24" fillId="0" borderId="0" xfId="0" applyFont="1"/>
    <xf numFmtId="0" fontId="21" fillId="14" borderId="17" xfId="0" applyFont="1" applyFill="1" applyBorder="1" applyAlignment="1">
      <alignment horizontal="left" vertical="center" wrapText="1" indent="1"/>
    </xf>
    <xf numFmtId="0" fontId="21" fillId="14" borderId="17" xfId="0" applyFont="1" applyFill="1" applyBorder="1" applyAlignment="1">
      <alignment horizontal="center" vertical="center" wrapText="1"/>
    </xf>
    <xf numFmtId="168" fontId="21" fillId="7" borderId="17" xfId="0" applyNumberFormat="1" applyFont="1" applyFill="1" applyBorder="1" applyAlignment="1">
      <alignment horizontal="right" vertical="center"/>
    </xf>
    <xf numFmtId="0" fontId="21" fillId="9" borderId="17" xfId="0" applyFont="1" applyFill="1" applyBorder="1" applyAlignment="1">
      <alignment horizontal="left" vertical="center" wrapText="1" indent="2"/>
    </xf>
    <xf numFmtId="0" fontId="21" fillId="9" borderId="17" xfId="0" applyFont="1" applyFill="1" applyBorder="1" applyAlignment="1">
      <alignment horizontal="center" vertical="center" wrapText="1"/>
    </xf>
    <xf numFmtId="168" fontId="21" fillId="7" borderId="17" xfId="0" applyNumberFormat="1" applyFont="1" applyFill="1" applyBorder="1" applyAlignment="1">
      <alignment horizontal="right" vertical="center" wrapText="1"/>
    </xf>
    <xf numFmtId="0" fontId="21" fillId="11" borderId="17" xfId="4" applyNumberFormat="1" applyFont="1" applyFill="1" applyBorder="1" applyAlignment="1">
      <alignment horizontal="left" vertical="center" wrapText="1" indent="3"/>
    </xf>
    <xf numFmtId="0" fontId="21" fillId="11" borderId="17" xfId="4" applyNumberFormat="1" applyFont="1" applyFill="1" applyBorder="1" applyAlignment="1">
      <alignment horizontal="left" vertical="center" wrapText="1" indent="4"/>
    </xf>
    <xf numFmtId="168" fontId="21" fillId="15" borderId="17" xfId="0" applyNumberFormat="1" applyFont="1" applyFill="1" applyBorder="1" applyAlignment="1" applyProtection="1">
      <alignment horizontal="right" vertical="center" wrapText="1"/>
      <protection locked="0"/>
    </xf>
    <xf numFmtId="0" fontId="21" fillId="11" borderId="17" xfId="4" applyNumberFormat="1" applyFont="1" applyFill="1" applyBorder="1" applyAlignment="1">
      <alignment horizontal="left" vertical="center" wrapText="1" indent="2"/>
    </xf>
    <xf numFmtId="0" fontId="21" fillId="10" borderId="17" xfId="0" applyFont="1" applyFill="1" applyBorder="1"/>
    <xf numFmtId="0" fontId="24" fillId="0" borderId="25" xfId="3" applyFont="1" applyBorder="1" applyAlignment="1">
      <alignment vertical="center"/>
    </xf>
    <xf numFmtId="49" fontId="21" fillId="0" borderId="0" xfId="4" applyNumberFormat="1" applyFont="1" applyAlignment="1">
      <alignment vertical="center"/>
    </xf>
    <xf numFmtId="0" fontId="21" fillId="0" borderId="25" xfId="0" applyFont="1" applyBorder="1" applyAlignment="1">
      <alignment horizontal="left" vertical="center"/>
    </xf>
    <xf numFmtId="49" fontId="21" fillId="10" borderId="17" xfId="4" applyNumberFormat="1" applyFont="1" applyFill="1" applyBorder="1" applyAlignment="1">
      <alignment vertical="center" wrapText="1"/>
    </xf>
    <xf numFmtId="49" fontId="21" fillId="0" borderId="0" xfId="4" applyNumberFormat="1" applyFont="1">
      <alignment vertical="top"/>
    </xf>
    <xf numFmtId="49" fontId="21" fillId="0" borderId="21" xfId="4" applyNumberFormat="1" applyFont="1" applyBorder="1" applyAlignment="1">
      <alignment horizontal="center" vertical="center" wrapText="1"/>
    </xf>
    <xf numFmtId="0" fontId="21" fillId="0" borderId="0" xfId="0" applyFont="1" applyAlignment="1">
      <alignment horizontal="left" vertical="center"/>
    </xf>
    <xf numFmtId="49" fontId="21" fillId="10" borderId="17" xfId="4" applyNumberFormat="1" applyFont="1" applyFill="1" applyBorder="1" applyAlignment="1">
      <alignment horizontal="center" vertical="center" wrapText="1"/>
    </xf>
    <xf numFmtId="0" fontId="12" fillId="0" borderId="17" xfId="4" applyNumberFormat="1" applyFont="1" applyBorder="1" applyAlignment="1">
      <alignment horizontal="left" vertical="center" wrapText="1" indent="2"/>
    </xf>
    <xf numFmtId="0" fontId="27" fillId="0" borderId="17" xfId="4" applyNumberFormat="1" applyFont="1" applyBorder="1" applyAlignment="1">
      <alignment horizontal="left" vertical="center" wrapText="1" indent="2"/>
    </xf>
    <xf numFmtId="0" fontId="12" fillId="0" borderId="17" xfId="4" applyNumberFormat="1" applyFont="1" applyBorder="1" applyAlignment="1">
      <alignment horizontal="left" vertical="center" wrapText="1" indent="3"/>
    </xf>
    <xf numFmtId="0" fontId="27" fillId="0" borderId="17" xfId="4" applyNumberFormat="1" applyFont="1" applyBorder="1" applyAlignment="1">
      <alignment horizontal="left" vertical="center" wrapText="1" indent="3"/>
    </xf>
    <xf numFmtId="168" fontId="21" fillId="15" borderId="17" xfId="0" applyNumberFormat="1" applyFont="1" applyFill="1" applyBorder="1" applyAlignment="1" applyProtection="1">
      <alignment horizontal="right" vertical="center"/>
      <protection locked="0"/>
    </xf>
    <xf numFmtId="0" fontId="21" fillId="0" borderId="17" xfId="4" applyNumberFormat="1" applyFont="1" applyBorder="1" applyAlignment="1">
      <alignment horizontal="left" vertical="center" wrapText="1" indent="2"/>
    </xf>
    <xf numFmtId="49" fontId="21" fillId="0" borderId="0" xfId="4" applyNumberFormat="1" applyFont="1" applyAlignment="1">
      <alignment horizontal="right" vertical="center" indent="2"/>
    </xf>
    <xf numFmtId="0" fontId="24" fillId="0" borderId="0" xfId="0" applyFont="1" applyAlignment="1">
      <alignment horizontal="center" vertical="center"/>
    </xf>
    <xf numFmtId="0" fontId="24" fillId="0" borderId="0" xfId="3" applyFont="1" applyAlignment="1">
      <alignment vertical="center"/>
    </xf>
    <xf numFmtId="0" fontId="21" fillId="0" borderId="17" xfId="0" applyFont="1" applyBorder="1" applyAlignment="1">
      <alignment horizontal="center" vertical="center" wrapText="1"/>
    </xf>
    <xf numFmtId="0" fontId="26" fillId="0" borderId="22" xfId="0" applyFont="1" applyBorder="1" applyAlignment="1">
      <alignment horizontal="center" vertical="center" wrapText="1"/>
    </xf>
    <xf numFmtId="168" fontId="21" fillId="7" borderId="17" xfId="4" applyNumberFormat="1" applyFont="1" applyFill="1" applyBorder="1" applyAlignment="1">
      <alignment horizontal="right" vertical="center" wrapText="1"/>
    </xf>
    <xf numFmtId="168" fontId="21" fillId="15" borderId="17" xfId="4" applyNumberFormat="1" applyFont="1" applyFill="1" applyBorder="1" applyAlignment="1" applyProtection="1">
      <alignment horizontal="right" vertical="center" wrapText="1"/>
      <protection locked="0"/>
    </xf>
    <xf numFmtId="168" fontId="21" fillId="10" borderId="17" xfId="4" applyNumberFormat="1" applyFont="1" applyFill="1" applyBorder="1" applyAlignment="1">
      <alignment horizontal="right" vertical="center" wrapText="1"/>
    </xf>
    <xf numFmtId="0" fontId="26" fillId="0" borderId="16" xfId="0" applyFont="1" applyBorder="1" applyAlignment="1">
      <alignment horizontal="center" vertical="center" wrapText="1"/>
    </xf>
    <xf numFmtId="168" fontId="12" fillId="7" borderId="17" xfId="4" applyNumberFormat="1" applyFont="1" applyFill="1" applyBorder="1" applyAlignment="1">
      <alignment horizontal="right" vertical="center" wrapText="1"/>
    </xf>
    <xf numFmtId="0" fontId="28" fillId="0" borderId="0" xfId="5" applyNumberFormat="1" applyAlignment="1"/>
    <xf numFmtId="0" fontId="28" fillId="0" borderId="0" xfId="5" applyNumberFormat="1" applyFill="1" applyAlignment="1"/>
    <xf numFmtId="4" fontId="28" fillId="0" borderId="0" xfId="5" applyNumberFormat="1" applyFill="1" applyAlignment="1"/>
    <xf numFmtId="168" fontId="28" fillId="0" borderId="0" xfId="5" applyNumberFormat="1" applyAlignment="1"/>
    <xf numFmtId="0" fontId="28" fillId="0" borderId="0" xfId="5" applyAlignment="1"/>
    <xf numFmtId="168" fontId="28" fillId="0" borderId="0" xfId="5" applyNumberFormat="1" applyFill="1" applyAlignment="1"/>
    <xf numFmtId="4" fontId="30" fillId="0" borderId="29" xfId="6" applyNumberFormat="1" applyFont="1" applyBorder="1" applyAlignment="1">
      <alignment horizontal="center" vertical="center" wrapText="1"/>
    </xf>
    <xf numFmtId="4" fontId="30" fillId="0" borderId="29" xfId="6" applyNumberFormat="1" applyFont="1" applyBorder="1" applyAlignment="1">
      <alignment horizontal="left" vertical="center" wrapText="1"/>
    </xf>
    <xf numFmtId="168" fontId="30" fillId="0" borderId="29" xfId="6" applyNumberFormat="1" applyFont="1" applyBorder="1" applyAlignment="1">
      <alignment horizontal="center" vertical="center" wrapText="1"/>
    </xf>
    <xf numFmtId="4" fontId="31" fillId="0" borderId="29" xfId="6" applyNumberFormat="1" applyFont="1" applyFill="1" applyBorder="1" applyAlignment="1">
      <alignment vertical="center" wrapText="1"/>
    </xf>
    <xf numFmtId="4" fontId="31" fillId="0" borderId="29" xfId="6" applyNumberFormat="1" applyFont="1" applyBorder="1" applyAlignment="1">
      <alignment horizontal="center" vertical="center" wrapText="1"/>
    </xf>
    <xf numFmtId="168" fontId="31" fillId="0" borderId="29" xfId="6" applyNumberFormat="1" applyFont="1" applyBorder="1" applyAlignment="1">
      <alignment horizontal="center" vertical="center" wrapText="1"/>
    </xf>
    <xf numFmtId="0" fontId="32" fillId="0" borderId="0" xfId="5" applyFont="1" applyAlignment="1"/>
    <xf numFmtId="0" fontId="32" fillId="0" borderId="0" xfId="5" applyNumberFormat="1" applyFont="1" applyAlignment="1"/>
    <xf numFmtId="4" fontId="30" fillId="0" borderId="29" xfId="6" applyNumberFormat="1" applyFont="1" applyBorder="1" applyAlignment="1">
      <alignment vertical="center" wrapText="1"/>
    </xf>
    <xf numFmtId="168" fontId="33" fillId="0" borderId="29" xfId="6" applyNumberFormat="1" applyFont="1" applyFill="1" applyBorder="1" applyAlignment="1">
      <alignment vertical="center"/>
    </xf>
    <xf numFmtId="4" fontId="31" fillId="0" borderId="29" xfId="6" applyNumberFormat="1" applyFont="1" applyBorder="1" applyAlignment="1">
      <alignment horizontal="left" vertical="center" wrapText="1"/>
    </xf>
    <xf numFmtId="4" fontId="31" fillId="0" borderId="29" xfId="6" applyNumberFormat="1" applyFont="1" applyFill="1" applyBorder="1" applyAlignment="1">
      <alignment horizontal="center" vertical="center" wrapText="1"/>
    </xf>
    <xf numFmtId="168" fontId="31" fillId="0" borderId="29" xfId="6" applyNumberFormat="1" applyFont="1" applyFill="1" applyBorder="1" applyAlignment="1">
      <alignment horizontal="center" vertical="center" wrapText="1"/>
    </xf>
    <xf numFmtId="0" fontId="28" fillId="0" borderId="0" xfId="5" applyFill="1" applyAlignment="1"/>
    <xf numFmtId="4" fontId="31" fillId="0" borderId="29" xfId="6" applyNumberFormat="1" applyFont="1" applyBorder="1" applyAlignment="1">
      <alignment vertical="center" wrapText="1"/>
    </xf>
    <xf numFmtId="4" fontId="34" fillId="0" borderId="29" xfId="6" applyNumberFormat="1" applyFont="1" applyBorder="1" applyAlignment="1">
      <alignment vertical="center" wrapText="1"/>
    </xf>
    <xf numFmtId="0" fontId="28" fillId="0" borderId="29" xfId="5" applyBorder="1" applyAlignment="1"/>
    <xf numFmtId="4" fontId="31" fillId="0" borderId="29" xfId="6" applyNumberFormat="1" applyFont="1" applyFill="1" applyBorder="1" applyAlignment="1">
      <alignment horizontal="center" wrapText="1"/>
    </xf>
    <xf numFmtId="4" fontId="31" fillId="0" borderId="29" xfId="6" applyNumberFormat="1" applyFont="1" applyBorder="1" applyAlignment="1">
      <alignment horizontal="center" wrapText="1"/>
    </xf>
    <xf numFmtId="2" fontId="31" fillId="0" borderId="29" xfId="7" applyNumberFormat="1" applyFont="1" applyFill="1" applyBorder="1" applyAlignment="1">
      <alignment horizontal="center" vertical="center" wrapText="1"/>
    </xf>
    <xf numFmtId="0" fontId="35" fillId="0" borderId="29" xfId="5" applyFont="1" applyFill="1" applyBorder="1" applyAlignment="1">
      <alignment vertical="center" wrapText="1"/>
    </xf>
    <xf numFmtId="2" fontId="35" fillId="0" borderId="29" xfId="7" applyNumberFormat="1" applyFont="1" applyFill="1" applyBorder="1" applyAlignment="1">
      <alignment horizontal="center" vertical="center" wrapText="1"/>
    </xf>
    <xf numFmtId="4" fontId="35" fillId="0" borderId="29" xfId="5" applyNumberFormat="1" applyFont="1" applyFill="1" applyBorder="1" applyAlignment="1">
      <alignment horizontal="center" vertical="center" wrapText="1"/>
    </xf>
    <xf numFmtId="0" fontId="34" fillId="0" borderId="0" xfId="5" applyFont="1" applyFill="1" applyAlignment="1"/>
    <xf numFmtId="0" fontId="34" fillId="0" borderId="0" xfId="5" applyNumberFormat="1" applyFont="1" applyFill="1" applyAlignment="1"/>
    <xf numFmtId="4" fontId="34" fillId="0" borderId="0" xfId="5" applyNumberFormat="1" applyFont="1" applyFill="1" applyAlignment="1"/>
    <xf numFmtId="4" fontId="35" fillId="0" borderId="29" xfId="6" applyNumberFormat="1" applyFont="1" applyBorder="1" applyAlignment="1">
      <alignment vertical="center" wrapText="1"/>
    </xf>
    <xf numFmtId="4" fontId="35" fillId="0" borderId="29" xfId="6" applyNumberFormat="1" applyFont="1" applyBorder="1" applyAlignment="1">
      <alignment horizontal="center" vertical="center" wrapText="1"/>
    </xf>
    <xf numFmtId="2" fontId="30" fillId="0" borderId="29" xfId="7" applyNumberFormat="1" applyFont="1" applyFill="1" applyBorder="1" applyAlignment="1">
      <alignment horizontal="center" vertical="center" wrapText="1"/>
    </xf>
    <xf numFmtId="4" fontId="28" fillId="0" borderId="0" xfId="5" applyNumberFormat="1" applyAlignment="1"/>
    <xf numFmtId="4" fontId="30" fillId="0" borderId="29" xfId="6" applyNumberFormat="1" applyFont="1" applyFill="1" applyBorder="1" applyAlignment="1">
      <alignment horizontal="center" vertical="center" wrapText="1"/>
    </xf>
    <xf numFmtId="4" fontId="35" fillId="0" borderId="29" xfId="6" applyNumberFormat="1" applyFont="1" applyBorder="1" applyAlignment="1">
      <alignment horizontal="center" vertical="center"/>
    </xf>
    <xf numFmtId="4" fontId="35" fillId="0" borderId="29" xfId="6" applyNumberFormat="1" applyFont="1" applyFill="1" applyBorder="1" applyAlignment="1">
      <alignment horizontal="center" vertical="center" wrapText="1"/>
    </xf>
    <xf numFmtId="4" fontId="35" fillId="0" borderId="29" xfId="6" applyNumberFormat="1" applyFont="1" applyBorder="1" applyAlignment="1">
      <alignment vertical="center"/>
    </xf>
    <xf numFmtId="169" fontId="28" fillId="0" borderId="0" xfId="5" applyNumberFormat="1" applyAlignment="1"/>
    <xf numFmtId="4" fontId="35" fillId="0" borderId="29" xfId="6" applyNumberFormat="1" applyFont="1" applyBorder="1" applyAlignment="1">
      <alignment horizontal="center" wrapText="1"/>
    </xf>
    <xf numFmtId="2" fontId="34" fillId="0" borderId="29" xfId="7" applyNumberFormat="1" applyFont="1" applyFill="1" applyBorder="1" applyAlignment="1">
      <alignment horizontal="center" vertical="center" wrapText="1"/>
    </xf>
    <xf numFmtId="4" fontId="36" fillId="0" borderId="0" xfId="5" applyNumberFormat="1" applyFont="1" applyFill="1" applyAlignment="1"/>
    <xf numFmtId="4" fontId="30" fillId="0" borderId="30" xfId="6" applyNumberFormat="1" applyFont="1" applyBorder="1" applyAlignment="1">
      <alignment vertical="center" wrapText="1"/>
    </xf>
    <xf numFmtId="4" fontId="35" fillId="0" borderId="30" xfId="6" applyNumberFormat="1" applyFont="1" applyBorder="1" applyAlignment="1">
      <alignment horizontal="left" vertical="center" wrapText="1"/>
    </xf>
    <xf numFmtId="4" fontId="35" fillId="0" borderId="30" xfId="6" applyNumberFormat="1" applyFont="1" applyBorder="1" applyAlignment="1">
      <alignment vertical="center" wrapText="1"/>
    </xf>
    <xf numFmtId="4" fontId="30" fillId="0" borderId="29" xfId="6" applyNumberFormat="1" applyFont="1" applyBorder="1" applyAlignment="1">
      <alignment horizontal="center" vertical="center"/>
    </xf>
    <xf numFmtId="4" fontId="37" fillId="16" borderId="30" xfId="6" applyNumberFormat="1" applyFont="1" applyFill="1" applyBorder="1" applyAlignment="1">
      <alignment vertical="center" wrapText="1"/>
    </xf>
    <xf numFmtId="4" fontId="37" fillId="16" borderId="31" xfId="6" applyNumberFormat="1" applyFont="1" applyFill="1" applyBorder="1" applyAlignment="1">
      <alignment vertical="center" wrapText="1"/>
    </xf>
    <xf numFmtId="4" fontId="30" fillId="0" borderId="29" xfId="6" applyNumberFormat="1" applyFont="1" applyFill="1" applyBorder="1" applyAlignment="1">
      <alignment vertical="center" wrapText="1"/>
    </xf>
    <xf numFmtId="4" fontId="30" fillId="0" borderId="29" xfId="6" applyNumberFormat="1" applyFont="1" applyBorder="1" applyAlignment="1">
      <alignment horizontal="center" wrapText="1"/>
    </xf>
    <xf numFmtId="4" fontId="38" fillId="17" borderId="30" xfId="6" applyNumberFormat="1" applyFont="1" applyFill="1" applyBorder="1" applyAlignment="1">
      <alignment vertical="center" wrapText="1"/>
    </xf>
    <xf numFmtId="4" fontId="38" fillId="17" borderId="31" xfId="6" applyNumberFormat="1" applyFont="1" applyFill="1" applyBorder="1" applyAlignment="1">
      <alignment vertical="center" wrapText="1"/>
    </xf>
    <xf numFmtId="4" fontId="30" fillId="18" borderId="30" xfId="6" applyNumberFormat="1" applyFont="1" applyFill="1" applyBorder="1" applyAlignment="1">
      <alignment vertical="center" wrapText="1"/>
    </xf>
    <xf numFmtId="4" fontId="30" fillId="18" borderId="31" xfId="6" applyNumberFormat="1" applyFont="1" applyFill="1" applyBorder="1" applyAlignment="1">
      <alignment vertical="center" wrapText="1"/>
    </xf>
    <xf numFmtId="168" fontId="30" fillId="0" borderId="29" xfId="6" applyNumberFormat="1" applyFont="1" applyFill="1" applyBorder="1" applyAlignment="1">
      <alignment horizontal="center" vertical="center" wrapText="1"/>
    </xf>
    <xf numFmtId="168" fontId="35" fillId="0" borderId="29" xfId="6" applyNumberFormat="1" applyFont="1" applyBorder="1" applyAlignment="1">
      <alignment horizontal="center" vertical="center" wrapText="1"/>
    </xf>
    <xf numFmtId="4" fontId="30" fillId="0" borderId="29" xfId="8" applyNumberFormat="1" applyFont="1" applyBorder="1" applyAlignment="1">
      <alignment horizontal="center" vertical="center" wrapText="1"/>
    </xf>
    <xf numFmtId="4" fontId="30" fillId="0" borderId="29" xfId="7" applyNumberFormat="1" applyFont="1" applyFill="1" applyBorder="1" applyAlignment="1">
      <alignment horizontal="center" vertical="center" wrapText="1"/>
    </xf>
    <xf numFmtId="4" fontId="35" fillId="0" borderId="29" xfId="7" applyNumberFormat="1" applyFont="1" applyFill="1" applyBorder="1" applyAlignment="1">
      <alignment horizontal="center" vertical="center" wrapText="1"/>
    </xf>
    <xf numFmtId="4" fontId="39" fillId="19" borderId="30" xfId="6" applyNumberFormat="1" applyFont="1" applyFill="1" applyBorder="1" applyAlignment="1">
      <alignment vertical="center" wrapText="1"/>
    </xf>
    <xf numFmtId="4" fontId="39" fillId="19" borderId="31" xfId="6" applyNumberFormat="1" applyFont="1" applyFill="1" applyBorder="1" applyAlignment="1">
      <alignment vertical="center" wrapText="1"/>
    </xf>
    <xf numFmtId="168" fontId="40" fillId="0" borderId="0" xfId="5" applyNumberFormat="1" applyFont="1" applyAlignment="1">
      <alignment horizontal="center"/>
    </xf>
    <xf numFmtId="4" fontId="35" fillId="0" borderId="29" xfId="6" applyNumberFormat="1" applyFont="1" applyFill="1" applyBorder="1" applyAlignment="1">
      <alignment vertical="center" wrapText="1"/>
    </xf>
    <xf numFmtId="168" fontId="35" fillId="0" borderId="29" xfId="6" applyNumberFormat="1" applyFont="1" applyFill="1" applyBorder="1" applyAlignment="1">
      <alignment horizontal="center" vertical="center" wrapText="1"/>
    </xf>
    <xf numFmtId="4" fontId="30" fillId="0" borderId="29" xfId="8" applyNumberFormat="1" applyFont="1" applyFill="1" applyBorder="1" applyAlignment="1">
      <alignment horizontal="center" vertical="center" wrapText="1"/>
    </xf>
    <xf numFmtId="4" fontId="30" fillId="0" borderId="29" xfId="6" applyNumberFormat="1" applyFont="1" applyFill="1" applyBorder="1" applyAlignment="1">
      <alignment horizontal="center" vertical="center"/>
    </xf>
    <xf numFmtId="169" fontId="35" fillId="0" borderId="29" xfId="6" applyNumberFormat="1" applyFont="1" applyBorder="1" applyAlignment="1">
      <alignment horizontal="center" vertical="center" wrapText="1"/>
    </xf>
    <xf numFmtId="168" fontId="35" fillId="0" borderId="32" xfId="6" applyNumberFormat="1" applyFont="1" applyFill="1" applyBorder="1" applyAlignment="1">
      <alignment horizontal="right" vertical="center" wrapText="1"/>
    </xf>
    <xf numFmtId="171" fontId="30" fillId="0" borderId="29" xfId="6" applyNumberFormat="1" applyFont="1" applyBorder="1" applyAlignment="1">
      <alignment horizontal="center" vertical="center" wrapText="1"/>
    </xf>
    <xf numFmtId="169" fontId="28" fillId="0" borderId="0" xfId="5" applyNumberFormat="1" applyFill="1" applyAlignment="1"/>
    <xf numFmtId="4" fontId="33" fillId="0" borderId="29" xfId="6" applyNumberFormat="1" applyFont="1" applyBorder="1" applyAlignment="1">
      <alignment vertical="center"/>
    </xf>
    <xf numFmtId="172" fontId="28" fillId="0" borderId="0" xfId="5" applyNumberFormat="1" applyAlignment="1"/>
    <xf numFmtId="10" fontId="35" fillId="0" borderId="29" xfId="6" applyNumberFormat="1" applyFont="1" applyBorder="1" applyAlignment="1">
      <alignment horizontal="center" vertical="center" wrapText="1"/>
    </xf>
    <xf numFmtId="10" fontId="35" fillId="20" borderId="29" xfId="6" applyNumberFormat="1" applyFont="1" applyFill="1" applyBorder="1" applyAlignment="1">
      <alignment horizontal="center" vertical="center" wrapText="1"/>
    </xf>
    <xf numFmtId="10" fontId="35" fillId="0" borderId="29" xfId="6" applyNumberFormat="1" applyFont="1" applyFill="1" applyBorder="1" applyAlignment="1">
      <alignment horizontal="center" vertical="center" wrapText="1"/>
    </xf>
    <xf numFmtId="10" fontId="28" fillId="0" borderId="0" xfId="5" applyNumberFormat="1" applyAlignment="1"/>
    <xf numFmtId="4" fontId="38" fillId="17" borderId="33" xfId="6" applyNumberFormat="1" applyFont="1" applyFill="1" applyBorder="1" applyAlignment="1">
      <alignment vertical="center" wrapText="1"/>
    </xf>
    <xf numFmtId="4" fontId="28" fillId="20" borderId="0" xfId="5" applyNumberFormat="1" applyFill="1" applyAlignment="1"/>
    <xf numFmtId="0" fontId="28" fillId="20" borderId="0" xfId="5" applyFill="1" applyAlignment="1"/>
    <xf numFmtId="4" fontId="30" fillId="18" borderId="33" xfId="6" applyNumberFormat="1" applyFont="1" applyFill="1" applyBorder="1" applyAlignment="1">
      <alignment vertical="center" wrapText="1"/>
    </xf>
    <xf numFmtId="4" fontId="39" fillId="19" borderId="33" xfId="6" applyNumberFormat="1" applyFont="1" applyFill="1" applyBorder="1" applyAlignment="1">
      <alignment vertical="center" wrapText="1"/>
    </xf>
    <xf numFmtId="4" fontId="39" fillId="0" borderId="29" xfId="6" applyNumberFormat="1" applyFont="1" applyFill="1" applyBorder="1" applyAlignment="1">
      <alignment horizontal="center" vertical="center" wrapText="1"/>
    </xf>
    <xf numFmtId="4" fontId="41" fillId="0" borderId="29" xfId="6" applyNumberFormat="1" applyFont="1" applyFill="1" applyBorder="1" applyAlignment="1">
      <alignment horizontal="center" vertical="center" wrapText="1"/>
    </xf>
    <xf numFmtId="4" fontId="42" fillId="0" borderId="29" xfId="6" applyNumberFormat="1" applyFont="1" applyBorder="1" applyAlignment="1">
      <alignment vertical="center" wrapText="1"/>
    </xf>
    <xf numFmtId="4" fontId="42" fillId="0" borderId="29" xfId="6" applyNumberFormat="1" applyFont="1" applyBorder="1" applyAlignment="1">
      <alignment horizontal="center" wrapText="1"/>
    </xf>
    <xf numFmtId="4" fontId="42" fillId="0" borderId="29" xfId="6" applyNumberFormat="1" applyFont="1" applyBorder="1" applyAlignment="1">
      <alignment horizontal="center" vertical="center" wrapText="1"/>
    </xf>
    <xf numFmtId="4" fontId="38" fillId="17" borderId="29" xfId="6" applyNumberFormat="1" applyFont="1" applyFill="1" applyBorder="1" applyAlignment="1">
      <alignment vertical="center" wrapText="1"/>
    </xf>
    <xf numFmtId="4" fontId="39" fillId="19" borderId="29" xfId="6" applyNumberFormat="1" applyFont="1" applyFill="1" applyBorder="1" applyAlignment="1">
      <alignment vertical="center" wrapText="1"/>
    </xf>
    <xf numFmtId="168" fontId="30" fillId="21" borderId="29" xfId="6" applyNumberFormat="1" applyFont="1" applyFill="1" applyBorder="1" applyAlignment="1">
      <alignment horizontal="center" vertical="center" wrapText="1"/>
    </xf>
    <xf numFmtId="0" fontId="4" fillId="0" borderId="0" xfId="9"/>
    <xf numFmtId="4" fontId="30" fillId="0" borderId="29" xfId="6" applyNumberFormat="1" applyFont="1" applyFill="1" applyBorder="1" applyAlignment="1">
      <alignment horizontal="center" wrapText="1"/>
    </xf>
    <xf numFmtId="169" fontId="35" fillId="0" borderId="29" xfId="6" applyNumberFormat="1" applyFont="1" applyFill="1" applyBorder="1" applyAlignment="1">
      <alignment horizontal="center" vertical="center" wrapText="1"/>
    </xf>
    <xf numFmtId="168" fontId="35" fillId="21" borderId="29" xfId="6" applyNumberFormat="1" applyFont="1" applyFill="1" applyBorder="1" applyAlignment="1">
      <alignment horizontal="center" vertical="center" wrapText="1"/>
    </xf>
    <xf numFmtId="4" fontId="33" fillId="0" borderId="29" xfId="6" applyNumberFormat="1" applyFont="1" applyBorder="1" applyAlignment="1">
      <alignment vertical="center" wrapText="1"/>
    </xf>
    <xf numFmtId="4" fontId="35" fillId="0" borderId="29" xfId="6" applyNumberFormat="1" applyFont="1" applyBorder="1" applyAlignment="1">
      <alignment wrapText="1"/>
    </xf>
    <xf numFmtId="4" fontId="33" fillId="0" borderId="29" xfId="6" applyNumberFormat="1" applyFont="1" applyFill="1" applyBorder="1" applyAlignment="1">
      <alignment vertical="center"/>
    </xf>
    <xf numFmtId="0" fontId="28" fillId="0" borderId="0" xfId="5" applyFont="1" applyFill="1" applyAlignment="1"/>
    <xf numFmtId="0" fontId="28" fillId="0" borderId="0" xfId="5" applyNumberFormat="1" applyFont="1" applyFill="1" applyAlignment="1"/>
    <xf numFmtId="0" fontId="38" fillId="17" borderId="29" xfId="5" applyFont="1" applyFill="1" applyBorder="1" applyAlignment="1">
      <alignment vertical="center" wrapText="1"/>
    </xf>
    <xf numFmtId="0" fontId="31" fillId="0" borderId="29" xfId="5" applyFont="1" applyBorder="1" applyAlignment="1">
      <alignment vertical="center" wrapText="1"/>
    </xf>
    <xf numFmtId="0" fontId="31" fillId="0" borderId="29" xfId="5" applyFont="1" applyBorder="1" applyAlignment="1">
      <alignment horizontal="center" wrapText="1"/>
    </xf>
    <xf numFmtId="4" fontId="31" fillId="0" borderId="29" xfId="5" applyNumberFormat="1" applyFont="1" applyBorder="1" applyAlignment="1">
      <alignment horizontal="center" vertical="center" wrapText="1"/>
    </xf>
    <xf numFmtId="0" fontId="35" fillId="0" borderId="29" xfId="5" applyFont="1" applyBorder="1" applyAlignment="1">
      <alignment vertical="center" wrapText="1"/>
    </xf>
    <xf numFmtId="0" fontId="35" fillId="0" borderId="29" xfId="5" applyFont="1" applyBorder="1" applyAlignment="1">
      <alignment horizontal="center" wrapText="1"/>
    </xf>
    <xf numFmtId="4" fontId="35" fillId="0" borderId="29" xfId="5" applyNumberFormat="1" applyFont="1" applyBorder="1" applyAlignment="1">
      <alignment horizontal="center" vertical="center" wrapText="1"/>
    </xf>
    <xf numFmtId="0" fontId="30" fillId="0" borderId="29" xfId="5" applyFont="1" applyBorder="1" applyAlignment="1">
      <alignment vertical="center" wrapText="1"/>
    </xf>
    <xf numFmtId="0" fontId="30" fillId="0" borderId="29" xfId="5" applyFont="1" applyBorder="1" applyAlignment="1">
      <alignment horizontal="center" wrapText="1"/>
    </xf>
    <xf numFmtId="4" fontId="30" fillId="0" borderId="29" xfId="5" applyNumberFormat="1" applyFont="1" applyBorder="1" applyAlignment="1">
      <alignment horizontal="center" vertical="center" wrapText="1"/>
    </xf>
    <xf numFmtId="0" fontId="35" fillId="0" borderId="0" xfId="5" applyFont="1" applyBorder="1" applyAlignment="1">
      <alignment vertical="center" wrapText="1"/>
    </xf>
    <xf numFmtId="0" fontId="30" fillId="0" borderId="34" xfId="5" applyFont="1" applyBorder="1" applyAlignment="1">
      <alignment horizontal="center" wrapText="1"/>
    </xf>
    <xf numFmtId="4" fontId="35" fillId="0" borderId="34" xfId="5" applyNumberFormat="1" applyFont="1" applyBorder="1" applyAlignment="1">
      <alignment horizontal="center" vertical="center" wrapText="1"/>
    </xf>
    <xf numFmtId="0" fontId="35" fillId="0" borderId="0" xfId="5" applyFont="1" applyBorder="1" applyAlignment="1">
      <alignment horizontal="center" wrapText="1"/>
    </xf>
    <xf numFmtId="4" fontId="35" fillId="0" borderId="0" xfId="5" applyNumberFormat="1" applyFont="1" applyBorder="1" applyAlignment="1">
      <alignment horizontal="center" vertical="center" wrapText="1"/>
    </xf>
    <xf numFmtId="0" fontId="35" fillId="0" borderId="34" xfId="5" applyFont="1" applyBorder="1" applyAlignment="1">
      <alignment horizontal="center" wrapText="1"/>
    </xf>
    <xf numFmtId="4" fontId="35" fillId="0" borderId="35" xfId="6" applyNumberFormat="1" applyFont="1" applyBorder="1" applyAlignment="1">
      <alignment vertical="center" wrapText="1"/>
    </xf>
    <xf numFmtId="4" fontId="35" fillId="0" borderId="35" xfId="6" applyNumberFormat="1" applyFont="1" applyBorder="1" applyAlignment="1">
      <alignment horizontal="center" wrapText="1"/>
    </xf>
    <xf numFmtId="4" fontId="35" fillId="0" borderId="35" xfId="5" applyNumberFormat="1" applyFont="1" applyBorder="1" applyAlignment="1">
      <alignment horizontal="center" vertical="center" wrapText="1"/>
    </xf>
    <xf numFmtId="4" fontId="35" fillId="0" borderId="0" xfId="5" applyNumberFormat="1" applyFont="1" applyFill="1" applyBorder="1" applyAlignment="1">
      <alignment horizontal="center" vertical="center" wrapText="1"/>
    </xf>
    <xf numFmtId="0" fontId="28" fillId="0" borderId="29" xfId="5" applyNumberFormat="1" applyBorder="1" applyAlignment="1"/>
    <xf numFmtId="0" fontId="35" fillId="0" borderId="29" xfId="5" applyFont="1" applyFill="1" applyBorder="1" applyAlignment="1">
      <alignment horizontal="center" wrapText="1"/>
    </xf>
    <xf numFmtId="0" fontId="43" fillId="0" borderId="0" xfId="10"/>
    <xf numFmtId="4" fontId="43" fillId="0" borderId="0" xfId="11" applyNumberFormat="1" applyAlignment="1"/>
    <xf numFmtId="0" fontId="28" fillId="22" borderId="0" xfId="5" applyNumberFormat="1" applyFill="1" applyAlignment="1"/>
    <xf numFmtId="0" fontId="28" fillId="0" borderId="0" xfId="5" applyNumberFormat="1" applyAlignment="1">
      <alignment horizontal="center"/>
    </xf>
    <xf numFmtId="4" fontId="44" fillId="0" borderId="0" xfId="5" applyNumberFormat="1" applyFont="1" applyAlignment="1"/>
    <xf numFmtId="0" fontId="51" fillId="0" borderId="0" xfId="12" applyFont="1" applyAlignment="1">
      <alignment horizontal="center" vertical="center"/>
    </xf>
    <xf numFmtId="0" fontId="51" fillId="0" borderId="0" xfId="12" applyFont="1" applyAlignment="1">
      <alignment wrapText="1"/>
    </xf>
    <xf numFmtId="0" fontId="51" fillId="0" borderId="0" xfId="12" applyFont="1" applyAlignment="1">
      <alignment horizontal="center"/>
    </xf>
    <xf numFmtId="169" fontId="51" fillId="0" borderId="0" xfId="12" applyNumberFormat="1" applyFont="1"/>
    <xf numFmtId="0" fontId="51" fillId="0" borderId="0" xfId="12" applyFont="1"/>
    <xf numFmtId="0" fontId="51" fillId="0" borderId="0" xfId="12" applyFont="1" applyAlignment="1"/>
    <xf numFmtId="0" fontId="51" fillId="0" borderId="0" xfId="12" applyFont="1" applyBorder="1" applyAlignment="1">
      <alignment vertical="center"/>
    </xf>
    <xf numFmtId="0" fontId="51" fillId="0" borderId="0" xfId="12" applyFont="1" applyAlignment="1">
      <alignment horizontal="left" vertical="center"/>
    </xf>
    <xf numFmtId="0" fontId="51" fillId="0" borderId="29" xfId="12" applyFont="1" applyBorder="1" applyAlignment="1">
      <alignment vertical="center"/>
    </xf>
    <xf numFmtId="0" fontId="51" fillId="0" borderId="29" xfId="12" applyFont="1" applyBorder="1" applyAlignment="1">
      <alignment wrapText="1"/>
    </xf>
    <xf numFmtId="0" fontId="51" fillId="0" borderId="29" xfId="12" applyFont="1" applyBorder="1" applyAlignment="1"/>
    <xf numFmtId="0" fontId="52" fillId="0" borderId="29" xfId="12" applyFont="1" applyBorder="1" applyAlignment="1"/>
    <xf numFmtId="4" fontId="51" fillId="0" borderId="29" xfId="12" applyNumberFormat="1" applyFont="1" applyBorder="1" applyAlignment="1">
      <alignment horizontal="center" vertical="center"/>
    </xf>
    <xf numFmtId="0" fontId="51" fillId="0" borderId="29" xfId="12" applyFont="1" applyBorder="1" applyAlignment="1">
      <alignment horizontal="center" vertical="center"/>
    </xf>
    <xf numFmtId="0" fontId="51" fillId="0" borderId="29" xfId="12" applyFont="1" applyFill="1" applyBorder="1" applyAlignment="1">
      <alignment horizontal="center" vertical="center"/>
    </xf>
    <xf numFmtId="0" fontId="51" fillId="0" borderId="0" xfId="12" applyFont="1" applyFill="1"/>
    <xf numFmtId="0" fontId="52" fillId="0" borderId="29" xfId="12" applyFont="1" applyBorder="1" applyAlignment="1">
      <alignment horizontal="center" vertical="center"/>
    </xf>
    <xf numFmtId="0" fontId="52" fillId="0" borderId="29" xfId="12" applyFont="1" applyBorder="1" applyAlignment="1">
      <alignment wrapText="1"/>
    </xf>
    <xf numFmtId="0" fontId="52" fillId="0" borderId="29" xfId="12" applyFont="1" applyBorder="1"/>
    <xf numFmtId="0" fontId="52" fillId="0" borderId="0" xfId="12" applyFont="1" applyFill="1"/>
    <xf numFmtId="0" fontId="52" fillId="0" borderId="0" xfId="12" applyFont="1"/>
    <xf numFmtId="168" fontId="51" fillId="0" borderId="29" xfId="12" applyNumberFormat="1" applyFont="1" applyFill="1" applyBorder="1" applyAlignment="1">
      <alignment wrapText="1"/>
    </xf>
    <xf numFmtId="168" fontId="51" fillId="0" borderId="29" xfId="12" applyNumberFormat="1" applyFont="1" applyFill="1" applyBorder="1" applyAlignment="1">
      <alignment horizontal="center"/>
    </xf>
    <xf numFmtId="168" fontId="51" fillId="0" borderId="29" xfId="12" applyNumberFormat="1" applyFont="1" applyFill="1" applyBorder="1" applyAlignment="1">
      <alignment horizontal="center" vertical="center"/>
    </xf>
    <xf numFmtId="0" fontId="51" fillId="23" borderId="0" xfId="12" applyFont="1" applyFill="1"/>
    <xf numFmtId="3" fontId="51" fillId="0" borderId="29" xfId="12" applyNumberFormat="1" applyFont="1" applyFill="1" applyBorder="1" applyAlignment="1">
      <alignment horizontal="center"/>
    </xf>
    <xf numFmtId="3" fontId="51" fillId="0" borderId="29" xfId="12" applyNumberFormat="1" applyFont="1" applyFill="1" applyBorder="1" applyAlignment="1">
      <alignment horizontal="center" vertical="center"/>
    </xf>
    <xf numFmtId="0" fontId="52" fillId="0" borderId="29" xfId="12" applyFont="1" applyFill="1" applyBorder="1" applyAlignment="1">
      <alignment horizontal="center" vertical="center"/>
    </xf>
    <xf numFmtId="168" fontId="52" fillId="0" borderId="29" xfId="12" applyNumberFormat="1" applyFont="1" applyFill="1" applyBorder="1" applyAlignment="1">
      <alignment wrapText="1"/>
    </xf>
    <xf numFmtId="0" fontId="52" fillId="0" borderId="29" xfId="12" applyFont="1" applyFill="1" applyBorder="1"/>
    <xf numFmtId="4" fontId="51" fillId="0" borderId="29" xfId="12" applyNumberFormat="1" applyFont="1" applyFill="1" applyBorder="1" applyAlignment="1">
      <alignment horizontal="center"/>
    </xf>
    <xf numFmtId="168" fontId="51" fillId="0" borderId="29" xfId="12" applyNumberFormat="1" applyFont="1" applyFill="1" applyBorder="1" applyAlignment="1">
      <alignment vertical="center"/>
    </xf>
    <xf numFmtId="168" fontId="51" fillId="0" borderId="29" xfId="12" applyNumberFormat="1" applyFont="1" applyFill="1" applyBorder="1"/>
    <xf numFmtId="0" fontId="51" fillId="24" borderId="29" xfId="12" applyFont="1" applyFill="1" applyBorder="1" applyAlignment="1">
      <alignment horizontal="center" vertical="center"/>
    </xf>
    <xf numFmtId="168" fontId="52" fillId="24" borderId="29" xfId="12" applyNumberFormat="1" applyFont="1" applyFill="1" applyBorder="1" applyAlignment="1">
      <alignment vertical="center" wrapText="1"/>
    </xf>
    <xf numFmtId="168" fontId="51" fillId="24" borderId="29" xfId="12" applyNumberFormat="1" applyFont="1" applyFill="1" applyBorder="1" applyAlignment="1">
      <alignment horizontal="center" vertical="center"/>
    </xf>
    <xf numFmtId="168" fontId="51" fillId="24" borderId="29" xfId="12" applyNumberFormat="1" applyFont="1" applyFill="1" applyBorder="1" applyAlignment="1">
      <alignment horizontal="center" vertical="center" wrapText="1"/>
    </xf>
    <xf numFmtId="10" fontId="51" fillId="0" borderId="0" xfId="12" applyNumberFormat="1" applyFont="1" applyFill="1"/>
    <xf numFmtId="168" fontId="51" fillId="0" borderId="29" xfId="12" applyNumberFormat="1" applyFont="1" applyFill="1" applyBorder="1" applyAlignment="1">
      <alignment horizontal="center" vertical="center" wrapText="1"/>
    </xf>
    <xf numFmtId="0" fontId="52" fillId="24" borderId="29" xfId="12" applyFont="1" applyFill="1" applyBorder="1" applyAlignment="1">
      <alignment horizontal="center" vertical="center"/>
    </xf>
    <xf numFmtId="168" fontId="52" fillId="24" borderId="29" xfId="12" applyNumberFormat="1" applyFont="1" applyFill="1" applyBorder="1" applyAlignment="1">
      <alignment wrapText="1"/>
    </xf>
    <xf numFmtId="3" fontId="53" fillId="24" borderId="29" xfId="12" applyNumberFormat="1" applyFont="1" applyFill="1" applyBorder="1" applyAlignment="1">
      <alignment horizontal="center" vertical="center" wrapText="1"/>
    </xf>
    <xf numFmtId="3" fontId="53" fillId="0" borderId="29" xfId="12" applyNumberFormat="1" applyFont="1" applyFill="1" applyBorder="1" applyAlignment="1">
      <alignment horizontal="center"/>
    </xf>
    <xf numFmtId="3" fontId="51" fillId="0" borderId="29" xfId="12" applyNumberFormat="1" applyFont="1" applyFill="1" applyBorder="1"/>
    <xf numFmtId="0" fontId="51" fillId="0" borderId="29" xfId="12" applyFont="1" applyBorder="1" applyAlignment="1">
      <alignment horizontal="left" vertical="center"/>
    </xf>
    <xf numFmtId="0" fontId="51" fillId="0" borderId="29" xfId="12" applyFont="1" applyBorder="1"/>
    <xf numFmtId="3" fontId="51" fillId="0" borderId="0" xfId="12" applyNumberFormat="1" applyFont="1"/>
    <xf numFmtId="0" fontId="54" fillId="0" borderId="0" xfId="0" applyFont="1" applyFill="1" applyBorder="1" applyAlignment="1"/>
    <xf numFmtId="0" fontId="55" fillId="0" borderId="0" xfId="0" applyFont="1" applyFill="1" applyBorder="1" applyAlignment="1">
      <alignment wrapText="1"/>
    </xf>
    <xf numFmtId="0" fontId="54" fillId="0" borderId="0" xfId="0" applyFont="1" applyBorder="1" applyAlignment="1"/>
    <xf numFmtId="0" fontId="56" fillId="0" borderId="0" xfId="0" applyFont="1" applyFill="1" applyBorder="1" applyAlignment="1"/>
    <xf numFmtId="168" fontId="54" fillId="0" borderId="0" xfId="0" applyNumberFormat="1" applyFont="1" applyFill="1" applyBorder="1" applyAlignment="1">
      <alignment horizontal="center"/>
    </xf>
    <xf numFmtId="0" fontId="57" fillId="0" borderId="29" xfId="0" applyFont="1" applyFill="1" applyBorder="1" applyAlignment="1">
      <alignment horizontal="center" vertical="center"/>
    </xf>
    <xf numFmtId="0" fontId="57" fillId="0" borderId="29" xfId="0" applyFont="1" applyFill="1" applyBorder="1" applyAlignment="1">
      <alignment horizontal="center" vertical="center" wrapText="1"/>
    </xf>
    <xf numFmtId="168" fontId="57" fillId="0" borderId="29" xfId="0" applyNumberFormat="1" applyFont="1" applyFill="1" applyBorder="1" applyAlignment="1">
      <alignment horizontal="center" vertical="center"/>
    </xf>
    <xf numFmtId="0" fontId="57" fillId="0" borderId="29" xfId="0" applyFont="1" applyFill="1" applyBorder="1" applyAlignment="1">
      <alignment vertical="center" wrapText="1"/>
    </xf>
    <xf numFmtId="3" fontId="57" fillId="0" borderId="29" xfId="0" applyNumberFormat="1" applyFont="1" applyFill="1" applyBorder="1" applyAlignment="1">
      <alignment horizontal="center" vertical="center"/>
    </xf>
    <xf numFmtId="167" fontId="57" fillId="0" borderId="29" xfId="0" applyNumberFormat="1" applyFont="1" applyFill="1" applyBorder="1" applyAlignment="1">
      <alignment horizontal="center" vertical="center"/>
    </xf>
    <xf numFmtId="0" fontId="58" fillId="0" borderId="0" xfId="0" applyFont="1" applyBorder="1" applyAlignment="1"/>
    <xf numFmtId="0" fontId="58" fillId="0" borderId="0" xfId="0" applyFont="1" applyFill="1" applyBorder="1" applyAlignment="1"/>
    <xf numFmtId="173" fontId="56" fillId="0" borderId="0" xfId="0" applyNumberFormat="1" applyFont="1" applyFill="1" applyBorder="1" applyAlignment="1"/>
    <xf numFmtId="0" fontId="54" fillId="26" borderId="0" xfId="0" applyFont="1" applyFill="1" applyBorder="1" applyAlignment="1"/>
    <xf numFmtId="0" fontId="59" fillId="0" borderId="29" xfId="13" applyFont="1" applyBorder="1" applyAlignment="1">
      <alignment horizontal="center" vertical="center" wrapText="1"/>
    </xf>
    <xf numFmtId="0" fontId="60" fillId="0" borderId="35" xfId="13" applyFont="1" applyBorder="1" applyAlignment="1">
      <alignment horizontal="center" vertical="center" wrapText="1"/>
    </xf>
    <xf numFmtId="0" fontId="56" fillId="26" borderId="35" xfId="13" applyFont="1" applyFill="1" applyBorder="1" applyAlignment="1">
      <alignment horizontal="center" vertical="center" wrapText="1"/>
    </xf>
    <xf numFmtId="175" fontId="60" fillId="0" borderId="29" xfId="14" applyNumberFormat="1" applyFont="1" applyBorder="1" applyAlignment="1">
      <alignment horizontal="center" vertical="center" wrapText="1"/>
    </xf>
    <xf numFmtId="0" fontId="0" fillId="0" borderId="0" xfId="0" applyAlignment="1"/>
    <xf numFmtId="0" fontId="61" fillId="0" borderId="29" xfId="13" applyFont="1" applyBorder="1" applyAlignment="1">
      <alignment horizontal="center" vertical="center" wrapText="1"/>
    </xf>
    <xf numFmtId="0" fontId="61" fillId="26" borderId="29" xfId="13" applyFont="1" applyFill="1" applyBorder="1" applyAlignment="1">
      <alignment horizontal="center" vertical="center" wrapText="1"/>
    </xf>
    <xf numFmtId="4" fontId="62" fillId="27" borderId="31" xfId="13" applyNumberFormat="1" applyFont="1" applyFill="1" applyBorder="1" applyAlignment="1">
      <alignment horizontal="left" vertical="center" wrapText="1"/>
    </xf>
    <xf numFmtId="176" fontId="62" fillId="27" borderId="31" xfId="13" applyNumberFormat="1" applyFont="1" applyFill="1" applyBorder="1" applyAlignment="1">
      <alignment horizontal="left" vertical="center" wrapText="1"/>
    </xf>
    <xf numFmtId="176" fontId="62" fillId="27" borderId="33" xfId="13" applyNumberFormat="1" applyFont="1" applyFill="1" applyBorder="1" applyAlignment="1">
      <alignment horizontal="left" vertical="center" wrapText="1"/>
    </xf>
    <xf numFmtId="4" fontId="63" fillId="17" borderId="35" xfId="13" applyNumberFormat="1" applyFont="1" applyFill="1" applyBorder="1" applyAlignment="1">
      <alignment horizontal="right" vertical="center" wrapText="1"/>
    </xf>
    <xf numFmtId="176" fontId="63" fillId="17" borderId="37" xfId="14" applyNumberFormat="1" applyFont="1" applyFill="1" applyBorder="1" applyAlignment="1">
      <alignment vertical="center" wrapText="1"/>
    </xf>
    <xf numFmtId="176" fontId="60" fillId="17" borderId="37" xfId="14" applyNumberFormat="1" applyFont="1" applyFill="1" applyBorder="1" applyAlignment="1">
      <alignment vertical="center" wrapText="1"/>
    </xf>
    <xf numFmtId="4" fontId="63" fillId="17" borderId="35" xfId="13" applyNumberFormat="1" applyFont="1" applyFill="1" applyBorder="1" applyAlignment="1">
      <alignment horizontal="left" vertical="center" wrapText="1"/>
    </xf>
    <xf numFmtId="4" fontId="63" fillId="17" borderId="39" xfId="13" applyNumberFormat="1" applyFont="1" applyFill="1" applyBorder="1" applyAlignment="1">
      <alignment horizontal="left" vertical="center" wrapText="1"/>
    </xf>
    <xf numFmtId="176" fontId="60" fillId="17" borderId="40" xfId="14" applyNumberFormat="1" applyFont="1" applyFill="1" applyBorder="1" applyAlignment="1">
      <alignment vertical="center" wrapText="1"/>
    </xf>
    <xf numFmtId="176" fontId="63" fillId="17" borderId="40" xfId="14" applyNumberFormat="1" applyFont="1" applyFill="1" applyBorder="1" applyAlignment="1">
      <alignment vertical="center" wrapText="1"/>
    </xf>
    <xf numFmtId="176" fontId="60" fillId="17" borderId="39" xfId="14" applyNumberFormat="1" applyFont="1" applyFill="1" applyBorder="1" applyAlignment="1">
      <alignment horizontal="left" vertical="center" wrapText="1"/>
    </xf>
    <xf numFmtId="176" fontId="63" fillId="17" borderId="39" xfId="14" applyNumberFormat="1" applyFont="1" applyFill="1" applyBorder="1" applyAlignment="1">
      <alignment horizontal="left" vertical="center" wrapText="1"/>
    </xf>
    <xf numFmtId="4" fontId="63" fillId="17" borderId="41" xfId="13" applyNumberFormat="1" applyFont="1" applyFill="1" applyBorder="1" applyAlignment="1">
      <alignment horizontal="left" vertical="center" wrapText="1"/>
    </xf>
    <xf numFmtId="176" fontId="60" fillId="17" borderId="41" xfId="14" applyNumberFormat="1" applyFont="1" applyFill="1" applyBorder="1" applyAlignment="1">
      <alignment vertical="center" wrapText="1"/>
    </xf>
    <xf numFmtId="176" fontId="63" fillId="17" borderId="41" xfId="14" applyNumberFormat="1" applyFont="1" applyFill="1" applyBorder="1" applyAlignment="1">
      <alignment vertical="center" wrapText="1"/>
    </xf>
    <xf numFmtId="0" fontId="54" fillId="0" borderId="0" xfId="13" applyFont="1" applyAlignment="1">
      <alignment horizontal="center" vertical="center" wrapText="1"/>
    </xf>
    <xf numFmtId="0" fontId="63" fillId="0" borderId="0" xfId="13" applyFont="1" applyAlignment="1">
      <alignment vertical="center" wrapText="1"/>
    </xf>
    <xf numFmtId="0" fontId="54" fillId="26" borderId="0" xfId="13" applyFont="1" applyFill="1" applyAlignment="1">
      <alignment vertical="center" wrapText="1"/>
    </xf>
    <xf numFmtId="175" fontId="63" fillId="0" borderId="0" xfId="14" applyNumberFormat="1" applyFont="1" applyAlignment="1">
      <alignment vertical="center" wrapText="1"/>
    </xf>
    <xf numFmtId="177" fontId="64" fillId="0" borderId="0" xfId="14" applyNumberFormat="1" applyFont="1" applyAlignment="1">
      <alignment vertical="center" wrapText="1"/>
    </xf>
    <xf numFmtId="175" fontId="60" fillId="0" borderId="0" xfId="14" applyNumberFormat="1" applyFont="1" applyAlignment="1">
      <alignment vertical="center" wrapText="1"/>
    </xf>
    <xf numFmtId="177" fontId="63" fillId="0" borderId="0" xfId="14" applyNumberFormat="1" applyFont="1" applyAlignment="1">
      <alignment vertical="center" wrapText="1"/>
    </xf>
    <xf numFmtId="0" fontId="65" fillId="0" borderId="0" xfId="0" applyFont="1" applyAlignment="1"/>
    <xf numFmtId="0" fontId="66" fillId="0" borderId="43" xfId="0" applyFont="1" applyBorder="1" applyAlignment="1">
      <alignment vertical="center" wrapText="1"/>
    </xf>
    <xf numFmtId="0" fontId="66" fillId="0" borderId="44" xfId="0" applyFont="1" applyBorder="1" applyAlignment="1">
      <alignment vertical="center" wrapText="1"/>
    </xf>
    <xf numFmtId="0" fontId="66" fillId="0" borderId="45" xfId="0" applyFont="1" applyBorder="1" applyAlignment="1">
      <alignment vertical="center" wrapText="1"/>
    </xf>
    <xf numFmtId="0" fontId="66" fillId="0" borderId="46" xfId="0" applyFont="1" applyBorder="1" applyAlignment="1">
      <alignment vertical="center" wrapText="1"/>
    </xf>
    <xf numFmtId="173" fontId="66" fillId="0" borderId="43" xfId="0" applyNumberFormat="1" applyFont="1" applyBorder="1" applyAlignment="1">
      <alignment vertical="center" wrapText="1"/>
    </xf>
    <xf numFmtId="0" fontId="0" fillId="0" borderId="0" xfId="0" applyNumberFormat="1" applyAlignment="1"/>
    <xf numFmtId="0" fontId="68" fillId="0" borderId="0" xfId="15" applyNumberFormat="1" applyAlignment="1">
      <alignment vertical="center"/>
    </xf>
    <xf numFmtId="0" fontId="69" fillId="0" borderId="0" xfId="0" applyNumberFormat="1" applyFont="1" applyAlignment="1">
      <alignment vertical="center"/>
    </xf>
    <xf numFmtId="0" fontId="72" fillId="0" borderId="0" xfId="0" applyNumberFormat="1" applyFont="1" applyAlignment="1">
      <alignment horizontal="center" vertical="center"/>
    </xf>
    <xf numFmtId="0" fontId="72" fillId="0" borderId="43" xfId="0" applyNumberFormat="1" applyFont="1" applyBorder="1" applyAlignment="1">
      <alignment horizontal="center" vertical="center" wrapText="1"/>
    </xf>
    <xf numFmtId="0" fontId="72" fillId="0" borderId="44" xfId="0" applyNumberFormat="1" applyFont="1" applyBorder="1" applyAlignment="1">
      <alignment horizontal="center" vertical="center" wrapText="1"/>
    </xf>
    <xf numFmtId="0" fontId="73" fillId="0" borderId="48" xfId="0" applyNumberFormat="1" applyFont="1" applyBorder="1" applyAlignment="1">
      <alignment horizontal="center" vertical="center" wrapText="1"/>
    </xf>
    <xf numFmtId="0" fontId="74" fillId="0" borderId="46" xfId="0" applyNumberFormat="1" applyFont="1" applyBorder="1" applyAlignment="1">
      <alignment horizontal="center" vertical="center" wrapText="1"/>
    </xf>
    <xf numFmtId="0" fontId="73" fillId="0" borderId="45" xfId="0" applyNumberFormat="1" applyFont="1" applyBorder="1" applyAlignment="1">
      <alignment horizontal="center" vertical="center" wrapText="1"/>
    </xf>
    <xf numFmtId="0" fontId="73" fillId="0" borderId="46" xfId="0" applyNumberFormat="1" applyFont="1" applyBorder="1" applyAlignment="1">
      <alignment horizontal="center" vertical="center" wrapText="1"/>
    </xf>
    <xf numFmtId="0" fontId="71" fillId="0" borderId="46" xfId="0" applyNumberFormat="1" applyFont="1" applyBorder="1" applyAlignment="1">
      <alignment horizontal="center" vertical="center" wrapText="1"/>
    </xf>
    <xf numFmtId="169" fontId="57" fillId="0" borderId="46" xfId="0" applyNumberFormat="1" applyFont="1" applyBorder="1" applyAlignment="1">
      <alignment vertical="center" wrapText="1"/>
    </xf>
    <xf numFmtId="0" fontId="73" fillId="0" borderId="46" xfId="0" applyNumberFormat="1" applyFont="1" applyBorder="1" applyAlignment="1">
      <alignment horizontal="left" vertical="center" wrapText="1"/>
    </xf>
    <xf numFmtId="0" fontId="75" fillId="0" borderId="46" xfId="0" applyNumberFormat="1" applyFont="1" applyBorder="1" applyAlignment="1">
      <alignment horizontal="center" vertical="center" wrapText="1"/>
    </xf>
    <xf numFmtId="0" fontId="50" fillId="0" borderId="0" xfId="12"/>
    <xf numFmtId="0" fontId="79" fillId="0" borderId="47" xfId="12" applyFont="1" applyBorder="1" applyAlignment="1">
      <alignment horizontal="center" vertical="center" wrapText="1"/>
    </xf>
    <xf numFmtId="0" fontId="79" fillId="0" borderId="52" xfId="12" applyFont="1" applyBorder="1" applyAlignment="1">
      <alignment horizontal="center" vertical="center" wrapText="1"/>
    </xf>
    <xf numFmtId="0" fontId="79" fillId="0" borderId="45" xfId="12" applyFont="1" applyBorder="1" applyAlignment="1">
      <alignment horizontal="center" vertical="center" wrapText="1"/>
    </xf>
    <xf numFmtId="0" fontId="79" fillId="0" borderId="46" xfId="12" applyFont="1" applyBorder="1" applyAlignment="1">
      <alignment horizontal="center" vertical="center" wrapText="1"/>
    </xf>
    <xf numFmtId="0" fontId="80" fillId="0" borderId="45" xfId="12" applyFont="1" applyBorder="1" applyAlignment="1">
      <alignment horizontal="center" vertical="center" wrapText="1"/>
    </xf>
    <xf numFmtId="0" fontId="80" fillId="0" borderId="46" xfId="12" applyFont="1" applyBorder="1" applyAlignment="1">
      <alignment horizontal="center" vertical="center" wrapText="1"/>
    </xf>
    <xf numFmtId="0" fontId="80" fillId="0" borderId="46" xfId="12" applyFont="1" applyBorder="1" applyAlignment="1">
      <alignment horizontal="center" vertical="center"/>
    </xf>
    <xf numFmtId="0" fontId="79" fillId="0" borderId="48" xfId="12" applyFont="1" applyBorder="1" applyAlignment="1">
      <alignment horizontal="center" vertical="center" wrapText="1"/>
    </xf>
    <xf numFmtId="0" fontId="80" fillId="0" borderId="45" xfId="12" applyFont="1" applyBorder="1" applyAlignment="1">
      <alignment vertical="center" wrapText="1"/>
    </xf>
    <xf numFmtId="0" fontId="79" fillId="0" borderId="46" xfId="12" applyFont="1" applyBorder="1" applyAlignment="1">
      <alignment horizontal="center" vertical="center"/>
    </xf>
    <xf numFmtId="0" fontId="80" fillId="0" borderId="46" xfId="12" applyFont="1" applyBorder="1" applyAlignment="1">
      <alignment vertical="center" wrapText="1"/>
    </xf>
    <xf numFmtId="16" fontId="79" fillId="0" borderId="46" xfId="12" applyNumberFormat="1" applyFont="1" applyBorder="1" applyAlignment="1">
      <alignment horizontal="center" vertical="center" wrapText="1"/>
    </xf>
    <xf numFmtId="0" fontId="80" fillId="0" borderId="53" xfId="12" applyFont="1" applyBorder="1" applyAlignment="1">
      <alignment horizontal="right" vertical="center" wrapText="1"/>
    </xf>
    <xf numFmtId="0" fontId="80" fillId="0" borderId="45" xfId="12" applyFont="1" applyBorder="1" applyAlignment="1">
      <alignment horizontal="right" vertical="center" wrapText="1"/>
    </xf>
    <xf numFmtId="0" fontId="80" fillId="29" borderId="46" xfId="12" applyFont="1" applyFill="1" applyBorder="1" applyAlignment="1">
      <alignment horizontal="center" vertical="center" wrapText="1"/>
    </xf>
    <xf numFmtId="0" fontId="4" fillId="29" borderId="46" xfId="12" applyFont="1" applyFill="1" applyBorder="1" applyAlignment="1">
      <alignment vertical="center"/>
    </xf>
    <xf numFmtId="0" fontId="79" fillId="29" borderId="48" xfId="12" applyFont="1" applyFill="1" applyBorder="1" applyAlignment="1">
      <alignment horizontal="center" vertical="center" wrapText="1"/>
    </xf>
    <xf numFmtId="17" fontId="79" fillId="29" borderId="46" xfId="12" applyNumberFormat="1" applyFont="1" applyFill="1" applyBorder="1" applyAlignment="1">
      <alignment horizontal="center" vertical="center" wrapText="1"/>
    </xf>
    <xf numFmtId="0" fontId="80" fillId="29" borderId="46" xfId="12" applyFont="1" applyFill="1" applyBorder="1" applyAlignment="1">
      <alignment horizontal="center" vertical="center"/>
    </xf>
    <xf numFmtId="0" fontId="80" fillId="0" borderId="53" xfId="12" applyFont="1" applyBorder="1" applyAlignment="1">
      <alignment vertical="center" wrapText="1"/>
    </xf>
    <xf numFmtId="0" fontId="80" fillId="29" borderId="48" xfId="12" applyFont="1" applyFill="1" applyBorder="1" applyAlignment="1">
      <alignment horizontal="center" vertical="center"/>
    </xf>
    <xf numFmtId="0" fontId="50" fillId="0" borderId="45" xfId="12" applyBorder="1" applyAlignment="1">
      <alignment vertical="center" wrapText="1"/>
    </xf>
    <xf numFmtId="0" fontId="80" fillId="0" borderId="53" xfId="12" applyFont="1" applyBorder="1" applyAlignment="1">
      <alignment horizontal="justify" vertical="center" wrapText="1"/>
    </xf>
    <xf numFmtId="0" fontId="80" fillId="0" borderId="45" xfId="12" applyFont="1" applyBorder="1" applyAlignment="1">
      <alignment horizontal="justify" vertical="center" wrapText="1"/>
    </xf>
    <xf numFmtId="0" fontId="79" fillId="0" borderId="53" xfId="12" applyFont="1" applyBorder="1" applyAlignment="1">
      <alignment vertical="center" wrapText="1"/>
    </xf>
    <xf numFmtId="0" fontId="79" fillId="29" borderId="48" xfId="12" applyFont="1" applyFill="1" applyBorder="1" applyAlignment="1">
      <alignment horizontal="center" vertical="center"/>
    </xf>
    <xf numFmtId="0" fontId="79" fillId="29" borderId="52" xfId="12" applyFont="1" applyFill="1" applyBorder="1" applyAlignment="1">
      <alignment horizontal="center" vertical="center" wrapText="1"/>
    </xf>
    <xf numFmtId="0" fontId="79" fillId="29" borderId="46" xfId="12" applyFont="1" applyFill="1" applyBorder="1" applyAlignment="1">
      <alignment horizontal="center" vertical="center" wrapText="1"/>
    </xf>
    <xf numFmtId="0" fontId="79" fillId="29" borderId="52" xfId="12" applyFont="1" applyFill="1" applyBorder="1" applyAlignment="1">
      <alignment horizontal="center" vertical="center"/>
    </xf>
    <xf numFmtId="0" fontId="50" fillId="0" borderId="51" xfId="12" applyBorder="1"/>
    <xf numFmtId="0" fontId="50" fillId="29" borderId="46" xfId="12" applyFill="1" applyBorder="1" applyAlignment="1">
      <alignment vertical="center"/>
    </xf>
    <xf numFmtId="0" fontId="79" fillId="0" borderId="43" xfId="12" applyFont="1" applyBorder="1" applyAlignment="1">
      <alignment vertical="center" wrapText="1"/>
    </xf>
    <xf numFmtId="0" fontId="79" fillId="0" borderId="44" xfId="12" applyFont="1" applyBorder="1" applyAlignment="1">
      <alignment horizontal="center" vertical="center" wrapText="1"/>
    </xf>
    <xf numFmtId="0" fontId="79" fillId="0" borderId="44" xfId="12" applyFont="1" applyBorder="1" applyAlignment="1">
      <alignment horizontal="center" vertical="center"/>
    </xf>
    <xf numFmtId="4" fontId="80" fillId="0" borderId="43" xfId="12" applyNumberFormat="1" applyFont="1" applyBorder="1" applyAlignment="1"/>
    <xf numFmtId="0" fontId="79" fillId="0" borderId="45" xfId="12" applyFont="1" applyBorder="1" applyAlignment="1">
      <alignment vertical="center" wrapText="1"/>
    </xf>
    <xf numFmtId="4" fontId="80" fillId="0" borderId="46" xfId="12" applyNumberFormat="1" applyFont="1" applyBorder="1" applyAlignment="1">
      <alignment vertical="center" wrapText="1"/>
    </xf>
    <xf numFmtId="0" fontId="50" fillId="0" borderId="0" xfId="12" applyBorder="1"/>
    <xf numFmtId="0" fontId="50" fillId="0" borderId="0" xfId="12" applyAlignment="1"/>
    <xf numFmtId="0" fontId="85" fillId="0" borderId="0" xfId="0" applyFont="1" applyFill="1" applyAlignment="1">
      <alignment horizontal="left" vertical="center"/>
    </xf>
    <xf numFmtId="0" fontId="57" fillId="0" borderId="0" xfId="0" applyNumberFormat="1" applyFont="1" applyAlignment="1" applyProtection="1"/>
    <xf numFmtId="178" fontId="57" fillId="0" borderId="0" xfId="0" applyNumberFormat="1" applyFont="1" applyAlignment="1" applyProtection="1"/>
    <xf numFmtId="179" fontId="62" fillId="0" borderId="0" xfId="0" applyNumberFormat="1" applyFont="1" applyAlignment="1" applyProtection="1"/>
    <xf numFmtId="0" fontId="57" fillId="26" borderId="0" xfId="0" applyNumberFormat="1" applyFont="1" applyFill="1" applyAlignment="1" applyProtection="1"/>
    <xf numFmtId="0" fontId="57" fillId="26" borderId="0" xfId="0" applyNumberFormat="1" applyFont="1" applyFill="1" applyAlignment="1" applyProtection="1">
      <alignment horizontal="center"/>
    </xf>
    <xf numFmtId="0" fontId="86" fillId="0" borderId="0" xfId="0" applyFont="1" applyFill="1" applyAlignment="1">
      <alignment horizontal="left" vertical="center"/>
    </xf>
    <xf numFmtId="179" fontId="87" fillId="0" borderId="0" xfId="0" applyNumberFormat="1" applyFont="1" applyAlignment="1" applyProtection="1"/>
    <xf numFmtId="0" fontId="88" fillId="0" borderId="0" xfId="0" applyFont="1" applyFill="1" applyAlignment="1">
      <alignment horizontal="left" vertical="center"/>
    </xf>
    <xf numFmtId="179" fontId="57" fillId="0" borderId="0" xfId="0" applyNumberFormat="1" applyFont="1" applyAlignment="1" applyProtection="1"/>
    <xf numFmtId="178" fontId="54" fillId="0" borderId="0" xfId="0" applyNumberFormat="1" applyFont="1" applyAlignment="1" applyProtection="1"/>
    <xf numFmtId="2" fontId="57" fillId="0" borderId="0" xfId="0" applyNumberFormat="1" applyFont="1" applyAlignment="1" applyProtection="1"/>
    <xf numFmtId="180" fontId="53" fillId="0" borderId="0" xfId="0" applyNumberFormat="1" applyFont="1" applyAlignment="1" applyProtection="1"/>
    <xf numFmtId="0" fontId="90" fillId="0" borderId="0" xfId="16" applyFont="1" applyFill="1" applyAlignment="1">
      <alignment horizontal="left" vertical="center"/>
    </xf>
    <xf numFmtId="0" fontId="91" fillId="26" borderId="0" xfId="16" applyFont="1" applyFill="1" applyBorder="1" applyAlignment="1" applyProtection="1">
      <alignment horizontal="left" vertical="center" wrapText="1"/>
    </xf>
    <xf numFmtId="181" fontId="57" fillId="0" borderId="0" xfId="0" applyNumberFormat="1" applyFont="1" applyAlignment="1" applyProtection="1"/>
    <xf numFmtId="0" fontId="54" fillId="26" borderId="0" xfId="0" applyNumberFormat="1" applyFont="1" applyFill="1" applyAlignment="1" applyProtection="1"/>
    <xf numFmtId="0" fontId="54" fillId="0" borderId="0" xfId="0" applyNumberFormat="1" applyFont="1" applyAlignment="1" applyProtection="1"/>
    <xf numFmtId="0" fontId="54" fillId="0" borderId="0" xfId="0" applyNumberFormat="1" applyFont="1" applyAlignment="1" applyProtection="1">
      <alignment horizontal="center"/>
    </xf>
    <xf numFmtId="0" fontId="91" fillId="26" borderId="0" xfId="16" applyFont="1" applyFill="1" applyBorder="1" applyAlignment="1" applyProtection="1">
      <alignment horizontal="center" vertical="center" wrapText="1"/>
    </xf>
    <xf numFmtId="2" fontId="57" fillId="26" borderId="0" xfId="0" applyNumberFormat="1" applyFont="1" applyFill="1" applyBorder="1" applyAlignment="1" applyProtection="1"/>
    <xf numFmtId="0" fontId="57" fillId="26" borderId="0" xfId="0" applyNumberFormat="1" applyFont="1" applyFill="1" applyBorder="1" applyAlignment="1" applyProtection="1"/>
    <xf numFmtId="0" fontId="54" fillId="26" borderId="0" xfId="0" applyNumberFormat="1" applyFont="1" applyFill="1" applyBorder="1" applyAlignment="1" applyProtection="1"/>
    <xf numFmtId="0" fontId="57" fillId="26" borderId="0" xfId="0" applyNumberFormat="1" applyFont="1" applyFill="1" applyAlignment="1" applyProtection="1">
      <alignment horizontal="center" vertical="center"/>
    </xf>
    <xf numFmtId="0" fontId="57" fillId="0" borderId="0" xfId="0" applyNumberFormat="1" applyFont="1" applyFill="1" applyAlignment="1" applyProtection="1">
      <alignment horizontal="center" vertical="center"/>
    </xf>
    <xf numFmtId="2" fontId="57" fillId="0" borderId="29" xfId="0" applyNumberFormat="1" applyFont="1" applyFill="1" applyBorder="1" applyAlignment="1" applyProtection="1">
      <alignment horizontal="center" vertical="center"/>
    </xf>
    <xf numFmtId="2" fontId="57" fillId="0" borderId="29" xfId="0" applyNumberFormat="1" applyFont="1" applyFill="1" applyBorder="1" applyAlignment="1" applyProtection="1">
      <alignment horizontal="center" vertical="center" wrapText="1"/>
    </xf>
    <xf numFmtId="0" fontId="57" fillId="0" borderId="29" xfId="0" applyNumberFormat="1" applyFont="1" applyFill="1" applyBorder="1" applyAlignment="1" applyProtection="1">
      <alignment horizontal="center" vertical="center"/>
    </xf>
    <xf numFmtId="0" fontId="57" fillId="0" borderId="29" xfId="0" applyNumberFormat="1" applyFont="1" applyFill="1" applyBorder="1" applyAlignment="1" applyProtection="1">
      <alignment horizontal="center" vertical="center" wrapText="1"/>
    </xf>
    <xf numFmtId="1" fontId="57" fillId="0" borderId="56" xfId="0" applyNumberFormat="1" applyFont="1" applyFill="1" applyBorder="1" applyAlignment="1" applyProtection="1">
      <alignment horizontal="center"/>
    </xf>
    <xf numFmtId="1" fontId="57" fillId="26" borderId="0" xfId="0" applyNumberFormat="1" applyFont="1" applyFill="1" applyAlignment="1" applyProtection="1"/>
    <xf numFmtId="1" fontId="57" fillId="0" borderId="0" xfId="0" applyNumberFormat="1" applyFont="1" applyFill="1" applyAlignment="1" applyProtection="1"/>
    <xf numFmtId="1" fontId="57" fillId="0" borderId="0" xfId="0" applyNumberFormat="1" applyFont="1" applyFill="1" applyAlignment="1" applyProtection="1">
      <alignment horizontal="center"/>
    </xf>
    <xf numFmtId="0" fontId="94" fillId="26" borderId="0" xfId="0" applyNumberFormat="1" applyFont="1" applyFill="1" applyAlignment="1" applyProtection="1"/>
    <xf numFmtId="0" fontId="94" fillId="26" borderId="0" xfId="0" applyNumberFormat="1" applyFont="1" applyFill="1" applyAlignment="1" applyProtection="1">
      <alignment horizontal="center"/>
    </xf>
    <xf numFmtId="0" fontId="95" fillId="30" borderId="57" xfId="0" applyNumberFormat="1" applyFont="1" applyFill="1" applyBorder="1" applyAlignment="1" applyProtection="1">
      <alignment horizontal="center" vertical="center" wrapText="1"/>
    </xf>
    <xf numFmtId="0" fontId="96" fillId="30" borderId="58" xfId="0" applyNumberFormat="1" applyFont="1" applyFill="1" applyBorder="1" applyAlignment="1" applyProtection="1">
      <alignment horizontal="left" vertical="center" wrapText="1"/>
    </xf>
    <xf numFmtId="2" fontId="56" fillId="30" borderId="58" xfId="0" applyNumberFormat="1" applyFont="1" applyFill="1" applyBorder="1" applyAlignment="1" applyProtection="1">
      <alignment horizontal="center"/>
    </xf>
    <xf numFmtId="1" fontId="56" fillId="30" borderId="58" xfId="2" applyNumberFormat="1" applyFont="1" applyFill="1" applyBorder="1" applyAlignment="1" applyProtection="1">
      <alignment horizontal="center"/>
    </xf>
    <xf numFmtId="2" fontId="56" fillId="30" borderId="58" xfId="2" applyNumberFormat="1" applyFont="1" applyFill="1" applyBorder="1" applyAlignment="1" applyProtection="1">
      <alignment horizontal="center"/>
    </xf>
    <xf numFmtId="2" fontId="56" fillId="30" borderId="59" xfId="2" applyNumberFormat="1" applyFont="1" applyFill="1" applyBorder="1" applyAlignment="1" applyProtection="1">
      <alignment horizontal="center"/>
    </xf>
    <xf numFmtId="182" fontId="97" fillId="26" borderId="0" xfId="0" applyNumberFormat="1" applyFont="1" applyFill="1" applyBorder="1" applyAlignment="1" applyProtection="1"/>
    <xf numFmtId="0" fontId="97" fillId="0" borderId="0" xfId="0" applyNumberFormat="1" applyFont="1" applyFill="1" applyBorder="1" applyAlignment="1" applyProtection="1"/>
    <xf numFmtId="0" fontId="97" fillId="26" borderId="0" xfId="0" applyNumberFormat="1" applyFont="1" applyFill="1" applyBorder="1" applyAlignment="1" applyProtection="1"/>
    <xf numFmtId="0" fontId="97" fillId="0" borderId="0" xfId="0" applyNumberFormat="1" applyFont="1" applyFill="1" applyBorder="1" applyAlignment="1" applyProtection="1">
      <alignment horizontal="center"/>
    </xf>
    <xf numFmtId="16" fontId="57" fillId="0" borderId="60" xfId="0" applyNumberFormat="1" applyFont="1" applyFill="1" applyBorder="1" applyAlignment="1" applyProtection="1">
      <alignment horizontal="center"/>
    </xf>
    <xf numFmtId="0" fontId="98" fillId="0" borderId="29" xfId="0" applyNumberFormat="1" applyFont="1" applyFill="1" applyBorder="1" applyAlignment="1" applyProtection="1">
      <alignment horizontal="left" vertical="center" wrapText="1"/>
    </xf>
    <xf numFmtId="2" fontId="56" fillId="17" borderId="29" xfId="0" applyNumberFormat="1" applyFont="1" applyFill="1" applyBorder="1" applyAlignment="1" applyProtection="1">
      <alignment horizontal="center"/>
    </xf>
    <xf numFmtId="2" fontId="57" fillId="21" borderId="29" xfId="0" applyNumberFormat="1" applyFont="1" applyFill="1" applyBorder="1" applyAlignment="1" applyProtection="1">
      <alignment horizontal="center"/>
    </xf>
    <xf numFmtId="2" fontId="57" fillId="21" borderId="29" xfId="0" applyNumberFormat="1" applyFont="1" applyFill="1" applyBorder="1" applyAlignment="1" applyProtection="1">
      <alignment horizontal="center"/>
      <protection locked="0"/>
    </xf>
    <xf numFmtId="1" fontId="56" fillId="17" borderId="29" xfId="2" applyNumberFormat="1" applyFont="1" applyFill="1" applyBorder="1" applyAlignment="1" applyProtection="1">
      <alignment horizontal="center"/>
    </xf>
    <xf numFmtId="2" fontId="56" fillId="17" borderId="29" xfId="2" applyNumberFormat="1" applyFont="1" applyFill="1" applyBorder="1" applyAlignment="1" applyProtection="1">
      <alignment horizontal="center"/>
    </xf>
    <xf numFmtId="2" fontId="56" fillId="17" borderId="61" xfId="2" applyNumberFormat="1" applyFont="1" applyFill="1" applyBorder="1" applyAlignment="1" applyProtection="1">
      <alignment horizontal="center"/>
    </xf>
    <xf numFmtId="2" fontId="57" fillId="21" borderId="30" xfId="0" applyNumberFormat="1" applyFont="1" applyFill="1" applyBorder="1" applyAlignment="1" applyProtection="1">
      <alignment horizontal="center"/>
    </xf>
    <xf numFmtId="0" fontId="95" fillId="30" borderId="60" xfId="0" applyNumberFormat="1" applyFont="1" applyFill="1" applyBorder="1" applyAlignment="1" applyProtection="1">
      <alignment horizontal="center"/>
    </xf>
    <xf numFmtId="0" fontId="96" fillId="30" borderId="29" xfId="0" applyNumberFormat="1" applyFont="1" applyFill="1" applyBorder="1" applyAlignment="1" applyProtection="1">
      <alignment horizontal="left" vertical="center" wrapText="1"/>
    </xf>
    <xf numFmtId="2" fontId="56" fillId="30" borderId="29" xfId="0" applyNumberFormat="1" applyFont="1" applyFill="1" applyBorder="1" applyAlignment="1" applyProtection="1">
      <alignment horizontal="center"/>
    </xf>
    <xf numFmtId="1" fontId="56" fillId="30" borderId="29" xfId="2" applyNumberFormat="1" applyFont="1" applyFill="1" applyBorder="1" applyAlignment="1" applyProtection="1">
      <alignment horizontal="center"/>
    </xf>
    <xf numFmtId="2" fontId="56" fillId="30" borderId="29" xfId="2" applyNumberFormat="1" applyFont="1" applyFill="1" applyBorder="1" applyAlignment="1" applyProtection="1">
      <alignment horizontal="center"/>
    </xf>
    <xf numFmtId="2" fontId="56" fillId="30" borderId="61" xfId="2" applyNumberFormat="1" applyFont="1" applyFill="1" applyBorder="1" applyAlignment="1" applyProtection="1">
      <alignment horizontal="center"/>
    </xf>
    <xf numFmtId="0" fontId="99" fillId="30" borderId="29" xfId="0" applyNumberFormat="1" applyFont="1" applyFill="1" applyBorder="1" applyAlignment="1" applyProtection="1">
      <alignment horizontal="left" vertical="center" wrapText="1"/>
    </xf>
    <xf numFmtId="169" fontId="56" fillId="30" borderId="29" xfId="0" applyNumberFormat="1" applyFont="1" applyFill="1" applyBorder="1" applyAlignment="1" applyProtection="1">
      <alignment horizontal="center"/>
    </xf>
    <xf numFmtId="0" fontId="100" fillId="30" borderId="29" xfId="0" applyNumberFormat="1" applyFont="1" applyFill="1" applyBorder="1" applyAlignment="1" applyProtection="1">
      <alignment horizontal="left" vertical="center" wrapText="1"/>
    </xf>
    <xf numFmtId="14" fontId="95" fillId="17" borderId="60" xfId="0" applyNumberFormat="1" applyFont="1" applyFill="1" applyBorder="1" applyAlignment="1" applyProtection="1">
      <alignment horizontal="center"/>
    </xf>
    <xf numFmtId="0" fontId="95" fillId="17" borderId="29" xfId="0" applyNumberFormat="1" applyFont="1" applyFill="1" applyBorder="1" applyAlignment="1" applyProtection="1">
      <alignment horizontal="left" vertical="center" wrapText="1"/>
    </xf>
    <xf numFmtId="0" fontId="95" fillId="26" borderId="60" xfId="0" applyNumberFormat="1" applyFont="1" applyFill="1" applyBorder="1" applyAlignment="1" applyProtection="1">
      <alignment horizontal="center"/>
    </xf>
    <xf numFmtId="0" fontId="0" fillId="0" borderId="29" xfId="0" applyNumberFormat="1" applyBorder="1" applyAlignment="1">
      <alignment horizontal="left" indent="3"/>
    </xf>
    <xf numFmtId="2" fontId="56" fillId="26" borderId="29" xfId="0" applyNumberFormat="1" applyFont="1" applyFill="1" applyBorder="1" applyAlignment="1" applyProtection="1">
      <alignment horizontal="center"/>
    </xf>
    <xf numFmtId="2" fontId="97" fillId="0" borderId="0" xfId="0" applyNumberFormat="1" applyFont="1" applyFill="1" applyBorder="1" applyAlignment="1" applyProtection="1"/>
    <xf numFmtId="16" fontId="56" fillId="26" borderId="60" xfId="0" applyNumberFormat="1" applyFont="1" applyFill="1" applyBorder="1" applyAlignment="1" applyProtection="1">
      <alignment horizontal="center"/>
    </xf>
    <xf numFmtId="0" fontId="56" fillId="26" borderId="29" xfId="0" applyNumberFormat="1" applyFont="1" applyFill="1" applyBorder="1" applyAlignment="1" applyProtection="1"/>
    <xf numFmtId="1" fontId="56" fillId="26" borderId="29" xfId="2" applyNumberFormat="1" applyFont="1" applyFill="1" applyBorder="1" applyAlignment="1" applyProtection="1">
      <alignment horizontal="center"/>
    </xf>
    <xf numFmtId="2" fontId="56" fillId="26" borderId="29" xfId="2" applyNumberFormat="1" applyFont="1" applyFill="1" applyBorder="1" applyAlignment="1" applyProtection="1">
      <alignment horizontal="center"/>
    </xf>
    <xf numFmtId="2" fontId="56" fillId="26" borderId="61" xfId="2" applyNumberFormat="1" applyFont="1" applyFill="1" applyBorder="1" applyAlignment="1" applyProtection="1">
      <alignment horizontal="center"/>
    </xf>
    <xf numFmtId="0" fontId="56" fillId="26" borderId="60" xfId="0" applyNumberFormat="1" applyFont="1" applyFill="1" applyBorder="1" applyAlignment="1" applyProtection="1">
      <alignment horizontal="center"/>
    </xf>
    <xf numFmtId="0" fontId="56" fillId="26" borderId="0" xfId="0" applyNumberFormat="1" applyFont="1" applyFill="1" applyBorder="1" applyAlignment="1" applyProtection="1"/>
    <xf numFmtId="0" fontId="56" fillId="0" borderId="0" xfId="0" applyNumberFormat="1" applyFont="1" applyFill="1" applyBorder="1" applyAlignment="1" applyProtection="1"/>
    <xf numFmtId="0" fontId="56" fillId="26" borderId="60" xfId="0" applyNumberFormat="1" applyFont="1" applyFill="1" applyBorder="1" applyAlignment="1" applyProtection="1">
      <alignment horizontal="center" vertical="center"/>
    </xf>
    <xf numFmtId="0" fontId="56" fillId="26" borderId="29" xfId="0" applyNumberFormat="1" applyFont="1" applyFill="1" applyBorder="1" applyAlignment="1" applyProtection="1">
      <alignment wrapText="1"/>
    </xf>
    <xf numFmtId="0" fontId="95" fillId="17" borderId="60" xfId="0" applyNumberFormat="1" applyFont="1" applyFill="1" applyBorder="1" applyAlignment="1" applyProtection="1">
      <alignment horizontal="center"/>
    </xf>
    <xf numFmtId="0" fontId="57" fillId="0" borderId="60" xfId="0" applyNumberFormat="1" applyFont="1" applyFill="1" applyBorder="1" applyAlignment="1" applyProtection="1">
      <alignment horizontal="center"/>
    </xf>
    <xf numFmtId="0" fontId="57" fillId="0" borderId="29" xfId="0" applyNumberFormat="1" applyFont="1" applyFill="1" applyBorder="1" applyAlignment="1" applyProtection="1">
      <alignment shrinkToFit="1"/>
    </xf>
    <xf numFmtId="2" fontId="57" fillId="17" borderId="29" xfId="0" applyNumberFormat="1" applyFont="1" applyFill="1" applyBorder="1" applyAlignment="1" applyProtection="1">
      <alignment horizontal="center"/>
    </xf>
    <xf numFmtId="0" fontId="57" fillId="26" borderId="62" xfId="0" applyNumberFormat="1" applyFont="1" applyFill="1" applyBorder="1" applyAlignment="1" applyProtection="1">
      <alignment horizontal="center"/>
    </xf>
    <xf numFmtId="49" fontId="57" fillId="0" borderId="29" xfId="0" applyNumberFormat="1" applyFont="1" applyFill="1" applyBorder="1" applyAlignment="1" applyProtection="1"/>
    <xf numFmtId="0" fontId="57" fillId="26" borderId="63" xfId="0" applyNumberFormat="1" applyFont="1" applyFill="1" applyBorder="1" applyAlignment="1" applyProtection="1">
      <alignment horizontal="center"/>
    </xf>
    <xf numFmtId="0" fontId="56" fillId="30" borderId="60" xfId="0" applyNumberFormat="1" applyFont="1" applyFill="1" applyBorder="1" applyAlignment="1" applyProtection="1">
      <alignment horizontal="center" vertical="center"/>
    </xf>
    <xf numFmtId="0" fontId="56" fillId="30" borderId="29" xfId="0" applyNumberFormat="1" applyFont="1" applyFill="1" applyBorder="1" applyAlignment="1" applyProtection="1">
      <alignment wrapText="1"/>
    </xf>
    <xf numFmtId="0" fontId="56" fillId="0" borderId="0" xfId="0" applyNumberFormat="1" applyFont="1" applyFill="1" applyBorder="1" applyAlignment="1" applyProtection="1">
      <alignment horizontal="center"/>
    </xf>
    <xf numFmtId="0" fontId="56" fillId="17" borderId="60" xfId="0" applyNumberFormat="1" applyFont="1" applyFill="1" applyBorder="1" applyAlignment="1" applyProtection="1">
      <alignment horizontal="center"/>
    </xf>
    <xf numFmtId="0" fontId="56" fillId="17" borderId="29" xfId="0" applyNumberFormat="1" applyFont="1" applyFill="1" applyBorder="1" applyAlignment="1" applyProtection="1"/>
    <xf numFmtId="2" fontId="56" fillId="17" borderId="30" xfId="0" applyNumberFormat="1" applyFont="1" applyFill="1" applyBorder="1" applyAlignment="1" applyProtection="1">
      <alignment horizontal="center"/>
    </xf>
    <xf numFmtId="14" fontId="57" fillId="0" borderId="60" xfId="0" applyNumberFormat="1" applyFont="1" applyFill="1" applyBorder="1" applyAlignment="1" applyProtection="1">
      <alignment horizontal="center" vertical="center"/>
    </xf>
    <xf numFmtId="0" fontId="57" fillId="0" borderId="29" xfId="0" applyNumberFormat="1" applyFont="1" applyFill="1" applyBorder="1" applyAlignment="1" applyProtection="1">
      <alignment wrapText="1"/>
    </xf>
    <xf numFmtId="0" fontId="57" fillId="0" borderId="29" xfId="0" applyNumberFormat="1" applyFont="1" applyFill="1" applyBorder="1" applyAlignment="1" applyProtection="1"/>
    <xf numFmtId="2" fontId="56" fillId="21" borderId="29" xfId="0" applyNumberFormat="1" applyFont="1" applyFill="1" applyBorder="1" applyAlignment="1" applyProtection="1">
      <alignment horizontal="center"/>
      <protection locked="0"/>
    </xf>
    <xf numFmtId="2" fontId="56" fillId="21" borderId="29" xfId="0" applyNumberFormat="1" applyFont="1" applyFill="1" applyBorder="1" applyAlignment="1" applyProtection="1">
      <alignment horizontal="center"/>
    </xf>
    <xf numFmtId="0" fontId="57" fillId="26" borderId="64" xfId="0" applyNumberFormat="1" applyFont="1" applyFill="1" applyBorder="1" applyAlignment="1" applyProtection="1">
      <alignment horizontal="center"/>
    </xf>
    <xf numFmtId="0" fontId="57" fillId="0" borderId="29" xfId="0" applyNumberFormat="1" applyFont="1" applyFill="1" applyBorder="1" applyAlignment="1" applyProtection="1">
      <alignment horizontal="right"/>
    </xf>
    <xf numFmtId="0" fontId="57" fillId="0" borderId="60" xfId="0" applyNumberFormat="1" applyFont="1" applyFill="1" applyBorder="1" applyAlignment="1" applyProtection="1">
      <alignment horizontal="center" vertical="center"/>
    </xf>
    <xf numFmtId="0" fontId="54" fillId="0" borderId="29" xfId="0" applyNumberFormat="1" applyFont="1" applyFill="1" applyBorder="1" applyAlignment="1" applyProtection="1">
      <alignment wrapText="1"/>
    </xf>
    <xf numFmtId="14" fontId="57" fillId="0" borderId="60" xfId="0" applyNumberFormat="1" applyFont="1" applyFill="1" applyBorder="1" applyAlignment="1" applyProtection="1">
      <alignment horizontal="center"/>
    </xf>
    <xf numFmtId="2" fontId="57" fillId="17" borderId="30" xfId="0" applyNumberFormat="1" applyFont="1" applyFill="1" applyBorder="1" applyAlignment="1" applyProtection="1">
      <alignment horizontal="center"/>
    </xf>
    <xf numFmtId="0" fontId="56" fillId="17" borderId="29" xfId="0" applyNumberFormat="1" applyFont="1" applyFill="1" applyBorder="1" applyAlignment="1" applyProtection="1">
      <alignment wrapText="1"/>
    </xf>
    <xf numFmtId="2" fontId="56" fillId="17" borderId="29" xfId="0" applyNumberFormat="1" applyFont="1" applyFill="1" applyBorder="1" applyAlignment="1" applyProtection="1">
      <alignment horizontal="center"/>
      <protection locked="0"/>
    </xf>
    <xf numFmtId="0" fontId="56" fillId="30" borderId="62" xfId="0" applyNumberFormat="1" applyFont="1" applyFill="1" applyBorder="1" applyAlignment="1" applyProtection="1">
      <alignment horizontal="center"/>
    </xf>
    <xf numFmtId="0" fontId="56" fillId="30" borderId="35" xfId="0" applyNumberFormat="1" applyFont="1" applyFill="1" applyBorder="1" applyAlignment="1" applyProtection="1">
      <alignment wrapText="1"/>
    </xf>
    <xf numFmtId="2" fontId="56" fillId="30" borderId="35" xfId="0" applyNumberFormat="1" applyFont="1" applyFill="1" applyBorder="1" applyAlignment="1" applyProtection="1">
      <alignment horizontal="center"/>
    </xf>
    <xf numFmtId="1" fontId="56" fillId="30" borderId="35" xfId="2" applyNumberFormat="1" applyFont="1" applyFill="1" applyBorder="1" applyAlignment="1" applyProtection="1">
      <alignment horizontal="center"/>
    </xf>
    <xf numFmtId="2" fontId="56" fillId="30" borderId="35" xfId="2" applyNumberFormat="1" applyFont="1" applyFill="1" applyBorder="1" applyAlignment="1" applyProtection="1">
      <alignment horizontal="center"/>
    </xf>
    <xf numFmtId="2" fontId="56" fillId="30" borderId="65" xfId="2" applyNumberFormat="1" applyFont="1" applyFill="1" applyBorder="1" applyAlignment="1" applyProtection="1">
      <alignment horizontal="center"/>
    </xf>
    <xf numFmtId="49" fontId="57" fillId="0" borderId="62" xfId="0" applyNumberFormat="1" applyFont="1" applyFill="1" applyBorder="1" applyAlignment="1" applyProtection="1">
      <alignment horizontal="center" vertical="center"/>
    </xf>
    <xf numFmtId="0" fontId="101" fillId="0" borderId="35" xfId="0" applyNumberFormat="1" applyFont="1" applyFill="1" applyBorder="1" applyAlignment="1" applyProtection="1">
      <alignment wrapText="1"/>
    </xf>
    <xf numFmtId="2" fontId="56" fillId="21" borderId="35" xfId="0" applyNumberFormat="1" applyFont="1" applyFill="1" applyBorder="1" applyAlignment="1" applyProtection="1">
      <alignment horizontal="center"/>
    </xf>
    <xf numFmtId="0" fontId="57" fillId="0" borderId="35" xfId="0" applyNumberFormat="1" applyFont="1" applyFill="1" applyBorder="1" applyAlignment="1" applyProtection="1">
      <alignment wrapText="1"/>
    </xf>
    <xf numFmtId="2" fontId="102" fillId="21" borderId="29" xfId="0" applyNumberFormat="1" applyFont="1" applyFill="1" applyBorder="1" applyAlignment="1" applyProtection="1">
      <alignment horizontal="center"/>
      <protection locked="0"/>
    </xf>
    <xf numFmtId="2" fontId="57" fillId="21" borderId="35" xfId="0" applyNumberFormat="1" applyFont="1" applyFill="1" applyBorder="1" applyAlignment="1" applyProtection="1">
      <alignment horizontal="center"/>
      <protection locked="0"/>
    </xf>
    <xf numFmtId="2" fontId="56" fillId="21" borderId="35" xfId="0" applyNumberFormat="1" applyFont="1" applyFill="1" applyBorder="1" applyAlignment="1" applyProtection="1">
      <alignment horizontal="center"/>
      <protection locked="0"/>
    </xf>
    <xf numFmtId="2" fontId="57" fillId="21" borderId="35" xfId="0" applyNumberFormat="1" applyFont="1" applyFill="1" applyBorder="1" applyAlignment="1" applyProtection="1">
      <alignment horizontal="center"/>
    </xf>
    <xf numFmtId="0" fontId="56" fillId="30" borderId="66" xfId="0" applyNumberFormat="1" applyFont="1" applyFill="1" applyBorder="1" applyAlignment="1" applyProtection="1">
      <alignment horizontal="center"/>
    </xf>
    <xf numFmtId="0" fontId="56" fillId="30" borderId="67" xfId="0" applyNumberFormat="1" applyFont="1" applyFill="1" applyBorder="1" applyAlignment="1" applyProtection="1">
      <alignment wrapText="1"/>
    </xf>
    <xf numFmtId="2" fontId="56" fillId="30" borderId="67" xfId="0" applyNumberFormat="1" applyFont="1" applyFill="1" applyBorder="1" applyAlignment="1" applyProtection="1">
      <alignment horizontal="center"/>
    </xf>
    <xf numFmtId="1" fontId="56" fillId="30" borderId="67" xfId="2" applyNumberFormat="1" applyFont="1" applyFill="1" applyBorder="1" applyAlignment="1" applyProtection="1">
      <alignment horizontal="center"/>
    </xf>
    <xf numFmtId="2" fontId="56" fillId="30" borderId="67" xfId="2" applyNumberFormat="1" applyFont="1" applyFill="1" applyBorder="1" applyAlignment="1" applyProtection="1">
      <alignment horizontal="center"/>
    </xf>
    <xf numFmtId="2" fontId="56" fillId="30" borderId="68" xfId="2" applyNumberFormat="1" applyFont="1" applyFill="1" applyBorder="1" applyAlignment="1" applyProtection="1">
      <alignment horizontal="center"/>
    </xf>
    <xf numFmtId="0" fontId="87" fillId="26" borderId="0" xfId="0" applyNumberFormat="1" applyFont="1" applyFill="1" applyAlignment="1" applyProtection="1">
      <alignment horizontal="center"/>
    </xf>
    <xf numFmtId="0" fontId="87" fillId="26" borderId="0" xfId="0" applyNumberFormat="1" applyFont="1" applyFill="1" applyAlignment="1" applyProtection="1"/>
    <xf numFmtId="2" fontId="87" fillId="26" borderId="0" xfId="0" applyNumberFormat="1" applyFont="1" applyFill="1" applyAlignment="1" applyProtection="1"/>
    <xf numFmtId="166" fontId="54" fillId="26" borderId="0" xfId="0" applyNumberFormat="1" applyFont="1" applyFill="1" applyAlignment="1" applyProtection="1"/>
    <xf numFmtId="2" fontId="54" fillId="26" borderId="0" xfId="0" applyNumberFormat="1" applyFont="1" applyFill="1" applyAlignment="1" applyProtection="1"/>
    <xf numFmtId="165" fontId="54" fillId="26" borderId="0" xfId="0" applyNumberFormat="1" applyFont="1" applyFill="1" applyAlignment="1" applyProtection="1"/>
    <xf numFmtId="183" fontId="54" fillId="26" borderId="0" xfId="0" applyNumberFormat="1" applyFont="1" applyFill="1" applyAlignment="1" applyProtection="1"/>
    <xf numFmtId="2" fontId="57" fillId="26" borderId="0" xfId="0" applyNumberFormat="1" applyFont="1" applyFill="1" applyAlignment="1" applyProtection="1"/>
    <xf numFmtId="0" fontId="57" fillId="0" borderId="0" xfId="0" applyNumberFormat="1" applyFont="1" applyAlignment="1" applyProtection="1">
      <alignment horizontal="center"/>
    </xf>
    <xf numFmtId="184" fontId="57" fillId="26" borderId="0" xfId="0" applyNumberFormat="1" applyFont="1" applyFill="1" applyAlignment="1" applyProtection="1"/>
    <xf numFmtId="165" fontId="104" fillId="0" borderId="0" xfId="17" applyNumberFormat="1" applyFont="1" applyAlignment="1">
      <alignment vertical="center"/>
    </xf>
    <xf numFmtId="0" fontId="57" fillId="28" borderId="0" xfId="0" applyNumberFormat="1" applyFont="1" applyFill="1" applyBorder="1" applyAlignment="1" applyProtection="1">
      <alignment horizontal="center"/>
    </xf>
    <xf numFmtId="0" fontId="105" fillId="28" borderId="0" xfId="0" applyNumberFormat="1" applyFont="1" applyFill="1" applyBorder="1" applyAlignment="1"/>
    <xf numFmtId="184" fontId="57" fillId="26" borderId="0" xfId="2" applyNumberFormat="1" applyFont="1" applyFill="1" applyAlignment="1" applyProtection="1"/>
    <xf numFmtId="2" fontId="57" fillId="28" borderId="0" xfId="0" applyNumberFormat="1" applyFont="1" applyFill="1" applyBorder="1" applyAlignment="1" applyProtection="1"/>
    <xf numFmtId="185" fontId="57" fillId="28" borderId="0" xfId="0" applyNumberFormat="1" applyFont="1" applyFill="1" applyBorder="1" applyAlignment="1" applyProtection="1"/>
    <xf numFmtId="168" fontId="106" fillId="28" borderId="0" xfId="1" applyNumberFormat="1" applyFont="1" applyFill="1" applyBorder="1"/>
    <xf numFmtId="0" fontId="57" fillId="28" borderId="0" xfId="0" applyNumberFormat="1" applyFont="1" applyFill="1" applyBorder="1" applyAlignment="1" applyProtection="1"/>
    <xf numFmtId="0" fontId="57" fillId="0" borderId="0" xfId="0" applyNumberFormat="1" applyFont="1" applyBorder="1" applyAlignment="1" applyProtection="1">
      <alignment horizontal="center"/>
    </xf>
    <xf numFmtId="0" fontId="57" fillId="0" borderId="0" xfId="0" applyNumberFormat="1" applyFont="1" applyFill="1" applyBorder="1" applyAlignment="1" applyProtection="1">
      <alignment horizontal="left" wrapText="1"/>
    </xf>
    <xf numFmtId="2" fontId="57" fillId="0" borderId="0" xfId="0" applyNumberFormat="1" applyFont="1" applyBorder="1" applyAlignment="1" applyProtection="1"/>
    <xf numFmtId="0" fontId="57" fillId="0" borderId="0" xfId="0" applyNumberFormat="1" applyFont="1" applyBorder="1" applyAlignment="1" applyProtection="1"/>
    <xf numFmtId="0" fontId="57" fillId="26" borderId="0" xfId="0" applyNumberFormat="1" applyFont="1" applyFill="1" applyBorder="1" applyAlignment="1" applyProtection="1">
      <alignment horizontal="center"/>
    </xf>
    <xf numFmtId="0" fontId="57" fillId="0" borderId="0" xfId="0" applyNumberFormat="1" applyFont="1" applyFill="1" applyBorder="1" applyAlignment="1" applyProtection="1">
      <alignment horizontal="right"/>
    </xf>
    <xf numFmtId="168" fontId="107" fillId="0" borderId="0" xfId="1" applyNumberFormat="1" applyFont="1" applyFill="1" applyBorder="1"/>
    <xf numFmtId="0" fontId="57" fillId="0" borderId="0" xfId="0" applyNumberFormat="1" applyFont="1" applyFill="1" applyBorder="1" applyAlignment="1" applyProtection="1">
      <alignment horizontal="right" shrinkToFit="1"/>
    </xf>
    <xf numFmtId="0" fontId="108" fillId="0" borderId="0" xfId="0" applyNumberFormat="1" applyFont="1" applyFill="1" applyBorder="1" applyAlignment="1">
      <alignment horizontal="right"/>
    </xf>
    <xf numFmtId="10" fontId="57" fillId="0" borderId="0" xfId="0" applyNumberFormat="1" applyFont="1" applyBorder="1" applyAlignment="1" applyProtection="1"/>
    <xf numFmtId="168" fontId="109" fillId="0" borderId="0" xfId="1" applyNumberFormat="1" applyFont="1" applyFill="1" applyBorder="1"/>
    <xf numFmtId="168" fontId="106" fillId="0" borderId="0" xfId="1" applyNumberFormat="1" applyFont="1" applyFill="1" applyBorder="1"/>
    <xf numFmtId="0" fontId="57" fillId="0" borderId="0" xfId="0" applyNumberFormat="1" applyFont="1" applyFill="1" applyBorder="1" applyAlignment="1" applyProtection="1">
      <alignment horizontal="left"/>
    </xf>
    <xf numFmtId="10" fontId="57" fillId="0" borderId="0" xfId="0" applyNumberFormat="1" applyFont="1" applyAlignment="1" applyProtection="1"/>
    <xf numFmtId="183" fontId="57" fillId="0" borderId="0" xfId="0" applyNumberFormat="1" applyFont="1" applyAlignment="1" applyProtection="1"/>
    <xf numFmtId="0" fontId="13" fillId="31" borderId="0" xfId="0" applyNumberFormat="1" applyFont="1" applyFill="1" applyAlignment="1" applyProtection="1"/>
    <xf numFmtId="0" fontId="13" fillId="0" borderId="0" xfId="0" applyNumberFormat="1" applyFont="1" applyAlignment="1" applyProtection="1"/>
    <xf numFmtId="0" fontId="13" fillId="26" borderId="0" xfId="0" applyNumberFormat="1" applyFont="1" applyFill="1" applyAlignment="1" applyProtection="1"/>
    <xf numFmtId="0" fontId="13" fillId="0" borderId="0" xfId="0" applyNumberFormat="1" applyFont="1" applyAlignment="1" applyProtection="1">
      <alignment horizontal="center"/>
    </xf>
    <xf numFmtId="0" fontId="112" fillId="31" borderId="0" xfId="0" applyNumberFormat="1" applyFont="1" applyFill="1" applyAlignment="1" applyProtection="1">
      <alignment horizontal="center" vertical="center"/>
    </xf>
    <xf numFmtId="0" fontId="13" fillId="0" borderId="0" xfId="0" applyNumberFormat="1" applyFont="1" applyFill="1" applyAlignment="1" applyProtection="1">
      <alignment horizontal="center" vertical="center"/>
    </xf>
    <xf numFmtId="0" fontId="13" fillId="26" borderId="0" xfId="0" applyNumberFormat="1" applyFont="1" applyFill="1" applyAlignment="1" applyProtection="1">
      <alignment horizontal="center" vertical="center"/>
    </xf>
    <xf numFmtId="2" fontId="13" fillId="0" borderId="29" xfId="0" applyNumberFormat="1" applyFont="1" applyFill="1" applyBorder="1" applyAlignment="1" applyProtection="1">
      <alignment horizontal="center" vertical="center"/>
    </xf>
    <xf numFmtId="2" fontId="13" fillId="0" borderId="29" xfId="0" applyNumberFormat="1" applyFont="1" applyFill="1" applyBorder="1" applyAlignment="1" applyProtection="1">
      <alignment horizontal="center" vertical="center" wrapText="1"/>
    </xf>
    <xf numFmtId="0" fontId="13" fillId="0" borderId="29" xfId="0" applyNumberFormat="1" applyFont="1" applyFill="1" applyBorder="1" applyAlignment="1" applyProtection="1">
      <alignment horizontal="center" vertical="center"/>
    </xf>
    <xf numFmtId="0" fontId="13" fillId="0" borderId="29" xfId="0" applyNumberFormat="1" applyFont="1" applyFill="1" applyBorder="1" applyAlignment="1" applyProtection="1">
      <alignment horizontal="center" vertical="center" wrapText="1"/>
    </xf>
    <xf numFmtId="0" fontId="13" fillId="0" borderId="61" xfId="0" applyNumberFormat="1" applyFont="1" applyFill="1" applyBorder="1" applyAlignment="1" applyProtection="1">
      <alignment horizontal="center" vertical="center"/>
    </xf>
    <xf numFmtId="0" fontId="112" fillId="31" borderId="0" xfId="0" applyNumberFormat="1" applyFont="1" applyFill="1" applyAlignment="1" applyProtection="1">
      <alignment horizontal="right" vertical="center"/>
    </xf>
    <xf numFmtId="0" fontId="13" fillId="21" borderId="0" xfId="0" applyNumberFormat="1" applyFont="1" applyFill="1" applyAlignment="1" applyProtection="1">
      <alignment horizontal="center" vertical="center"/>
    </xf>
    <xf numFmtId="1" fontId="13" fillId="0" borderId="60" xfId="0" applyNumberFormat="1" applyFont="1" applyFill="1" applyBorder="1" applyAlignment="1" applyProtection="1">
      <alignment horizontal="center"/>
    </xf>
    <xf numFmtId="1" fontId="13" fillId="0" borderId="29" xfId="0" applyNumberFormat="1" applyFont="1" applyFill="1" applyBorder="1" applyAlignment="1" applyProtection="1">
      <alignment horizontal="center"/>
    </xf>
    <xf numFmtId="1" fontId="13" fillId="0" borderId="61" xfId="0" applyNumberFormat="1" applyFont="1" applyFill="1" applyBorder="1" applyAlignment="1" applyProtection="1">
      <alignment horizontal="center"/>
    </xf>
    <xf numFmtId="1" fontId="112" fillId="31" borderId="0" xfId="0" applyNumberFormat="1" applyFont="1" applyFill="1" applyAlignment="1" applyProtection="1">
      <alignment horizontal="right"/>
    </xf>
    <xf numFmtId="1" fontId="13" fillId="21" borderId="0" xfId="0" applyNumberFormat="1" applyFont="1" applyFill="1" applyAlignment="1" applyProtection="1"/>
    <xf numFmtId="1" fontId="13" fillId="21" borderId="0" xfId="0" applyNumberFormat="1" applyFont="1" applyFill="1" applyAlignment="1" applyProtection="1">
      <alignment horizontal="center"/>
    </xf>
    <xf numFmtId="0" fontId="114" fillId="31" borderId="0" xfId="0" applyNumberFormat="1" applyFont="1" applyFill="1" applyAlignment="1" applyProtection="1"/>
    <xf numFmtId="0" fontId="115" fillId="21" borderId="0" xfId="0" applyNumberFormat="1" applyFont="1" applyFill="1" applyAlignment="1" applyProtection="1"/>
    <xf numFmtId="0" fontId="115" fillId="21" borderId="0" xfId="0" applyNumberFormat="1" applyFont="1" applyFill="1" applyAlignment="1" applyProtection="1">
      <alignment horizontal="center"/>
    </xf>
    <xf numFmtId="49" fontId="116" fillId="17" borderId="60" xfId="0" applyNumberFormat="1" applyFont="1" applyFill="1" applyBorder="1" applyAlignment="1" applyProtection="1">
      <alignment horizontal="center" vertical="center" wrapText="1"/>
    </xf>
    <xf numFmtId="0" fontId="116" fillId="17" borderId="29" xfId="0" applyNumberFormat="1" applyFont="1" applyFill="1" applyBorder="1" applyAlignment="1" applyProtection="1">
      <alignment horizontal="left" vertical="center" wrapText="1"/>
    </xf>
    <xf numFmtId="169" fontId="111" fillId="17" borderId="29" xfId="0" applyNumberFormat="1" applyFont="1" applyFill="1" applyBorder="1" applyAlignment="1" applyProtection="1">
      <alignment horizontal="center"/>
    </xf>
    <xf numFmtId="1" fontId="111" fillId="17" borderId="29" xfId="18" applyNumberFormat="1" applyFont="1" applyFill="1" applyBorder="1" applyAlignment="1" applyProtection="1">
      <alignment horizontal="center"/>
    </xf>
    <xf numFmtId="2" fontId="111" fillId="17" borderId="29" xfId="18" applyNumberFormat="1" applyFont="1" applyFill="1" applyBorder="1" applyAlignment="1" applyProtection="1">
      <alignment horizontal="center"/>
    </xf>
    <xf numFmtId="2" fontId="111" fillId="17" borderId="61" xfId="18" applyNumberFormat="1" applyFont="1" applyFill="1" applyBorder="1" applyAlignment="1" applyProtection="1">
      <alignment horizontal="center"/>
    </xf>
    <xf numFmtId="0" fontId="112" fillId="31" borderId="0" xfId="0" applyNumberFormat="1" applyFont="1" applyFill="1" applyBorder="1" applyAlignment="1" applyProtection="1"/>
    <xf numFmtId="0" fontId="13" fillId="0" borderId="0" xfId="0" applyNumberFormat="1" applyFont="1" applyFill="1" applyBorder="1" applyAlignment="1" applyProtection="1"/>
    <xf numFmtId="0" fontId="13" fillId="26" borderId="0" xfId="0" applyNumberFormat="1" applyFont="1" applyFill="1" applyBorder="1" applyAlignment="1" applyProtection="1"/>
    <xf numFmtId="0" fontId="13" fillId="0" borderId="0" xfId="0" applyNumberFormat="1" applyFont="1" applyFill="1" applyBorder="1" applyAlignment="1" applyProtection="1">
      <alignment horizontal="center"/>
    </xf>
    <xf numFmtId="49" fontId="13" fillId="0" borderId="60" xfId="0" applyNumberFormat="1" applyFont="1" applyFill="1" applyBorder="1" applyAlignment="1" applyProtection="1">
      <alignment horizontal="center"/>
    </xf>
    <xf numFmtId="0" fontId="117" fillId="0" borderId="29" xfId="0" applyNumberFormat="1" applyFont="1" applyFill="1" applyBorder="1" applyAlignment="1" applyProtection="1">
      <alignment horizontal="left" vertical="center" wrapText="1"/>
    </xf>
    <xf numFmtId="169" fontId="111" fillId="0" borderId="29" xfId="0" applyNumberFormat="1" applyFont="1" applyFill="1" applyBorder="1" applyAlignment="1" applyProtection="1">
      <alignment horizontal="center"/>
    </xf>
    <xf numFmtId="169" fontId="13" fillId="0" borderId="29" xfId="0" applyNumberFormat="1" applyFont="1" applyFill="1" applyBorder="1" applyAlignment="1" applyProtection="1">
      <alignment horizontal="center"/>
    </xf>
    <xf numFmtId="169" fontId="13" fillId="0" borderId="29" xfId="0" applyNumberFormat="1" applyFont="1" applyFill="1" applyBorder="1" applyAlignment="1" applyProtection="1">
      <alignment horizontal="center"/>
      <protection locked="0"/>
    </xf>
    <xf numFmtId="1" fontId="111" fillId="0" borderId="29" xfId="18" applyNumberFormat="1" applyFont="1" applyFill="1" applyBorder="1" applyAlignment="1" applyProtection="1">
      <alignment horizontal="center"/>
    </xf>
    <xf numFmtId="2" fontId="111" fillId="0" borderId="29" xfId="18" applyNumberFormat="1" applyFont="1" applyFill="1" applyBorder="1" applyAlignment="1" applyProtection="1">
      <alignment horizontal="center"/>
    </xf>
    <xf numFmtId="2" fontId="111" fillId="0" borderId="61" xfId="18" applyNumberFormat="1" applyFont="1" applyFill="1" applyBorder="1" applyAlignment="1" applyProtection="1">
      <alignment horizontal="center"/>
    </xf>
    <xf numFmtId="169" fontId="111" fillId="0" borderId="29" xfId="0" applyNumberFormat="1" applyFont="1" applyFill="1" applyBorder="1" applyAlignment="1" applyProtection="1">
      <alignment horizontal="center"/>
      <protection locked="0"/>
    </xf>
    <xf numFmtId="0" fontId="13" fillId="31" borderId="0" xfId="0" applyNumberFormat="1" applyFont="1" applyFill="1" applyBorder="1" applyAlignment="1" applyProtection="1"/>
    <xf numFmtId="49" fontId="116" fillId="17" borderId="60" xfId="0" applyNumberFormat="1" applyFont="1" applyFill="1" applyBorder="1" applyAlignment="1" applyProtection="1">
      <alignment horizontal="center"/>
    </xf>
    <xf numFmtId="49" fontId="116" fillId="30" borderId="60" xfId="0" applyNumberFormat="1" applyFont="1" applyFill="1" applyBorder="1" applyAlignment="1" applyProtection="1">
      <alignment horizontal="center"/>
    </xf>
    <xf numFmtId="0" fontId="116" fillId="30" borderId="29" xfId="0" applyNumberFormat="1" applyFont="1" applyFill="1" applyBorder="1" applyAlignment="1" applyProtection="1">
      <alignment horizontal="left" vertical="center" wrapText="1"/>
    </xf>
    <xf numFmtId="169" fontId="111" fillId="30" borderId="29" xfId="0" applyNumberFormat="1" applyFont="1" applyFill="1" applyBorder="1" applyAlignment="1" applyProtection="1">
      <alignment horizontal="center"/>
    </xf>
    <xf numFmtId="1" fontId="111" fillId="30" borderId="29" xfId="18" applyNumberFormat="1" applyFont="1" applyFill="1" applyBorder="1" applyAlignment="1" applyProtection="1">
      <alignment horizontal="center"/>
    </xf>
    <xf numFmtId="2" fontId="111" fillId="30" borderId="29" xfId="18" applyNumberFormat="1" applyFont="1" applyFill="1" applyBorder="1" applyAlignment="1" applyProtection="1">
      <alignment horizontal="center"/>
    </xf>
    <xf numFmtId="2" fontId="111" fillId="30" borderId="61" xfId="18" applyNumberFormat="1" applyFont="1" applyFill="1" applyBorder="1" applyAlignment="1" applyProtection="1">
      <alignment horizontal="center"/>
    </xf>
    <xf numFmtId="49" fontId="116" fillId="0" borderId="60" xfId="0" applyNumberFormat="1" applyFont="1" applyFill="1" applyBorder="1" applyAlignment="1" applyProtection="1">
      <alignment horizontal="center"/>
    </xf>
    <xf numFmtId="0" fontId="13" fillId="0" borderId="29" xfId="0" applyNumberFormat="1" applyFont="1" applyFill="1" applyBorder="1" applyAlignment="1">
      <alignment horizontal="left" indent="3"/>
    </xf>
    <xf numFmtId="169" fontId="13" fillId="0" borderId="29" xfId="0" applyNumberFormat="1" applyFont="1" applyFill="1" applyBorder="1" applyAlignment="1" applyProtection="1"/>
    <xf numFmtId="0" fontId="116" fillId="0" borderId="29" xfId="0" applyNumberFormat="1" applyFont="1" applyFill="1" applyBorder="1" applyAlignment="1" applyProtection="1">
      <alignment horizontal="left" vertical="center" wrapText="1"/>
    </xf>
    <xf numFmtId="49" fontId="111" fillId="0" borderId="60" xfId="0" applyNumberFormat="1" applyFont="1" applyFill="1" applyBorder="1" applyAlignment="1" applyProtection="1">
      <alignment horizontal="center"/>
    </xf>
    <xf numFmtId="0" fontId="111" fillId="0" borderId="29" xfId="0" applyNumberFormat="1" applyFont="1" applyFill="1" applyBorder="1" applyAlignment="1" applyProtection="1"/>
    <xf numFmtId="0" fontId="111" fillId="31" borderId="0" xfId="0" applyNumberFormat="1" applyFont="1" applyFill="1" applyBorder="1" applyAlignment="1" applyProtection="1"/>
    <xf numFmtId="0" fontId="111" fillId="0" borderId="0" xfId="0" applyNumberFormat="1" applyFont="1" applyFill="1" applyBorder="1" applyAlignment="1" applyProtection="1"/>
    <xf numFmtId="0" fontId="111" fillId="26" borderId="0" xfId="0" applyNumberFormat="1" applyFont="1" applyFill="1" applyBorder="1" applyAlignment="1" applyProtection="1"/>
    <xf numFmtId="0" fontId="111" fillId="0" borderId="0" xfId="0" applyNumberFormat="1" applyFont="1" applyFill="1" applyBorder="1" applyAlignment="1" applyProtection="1">
      <alignment horizontal="center"/>
    </xf>
    <xf numFmtId="49" fontId="111" fillId="0" borderId="60" xfId="0" applyNumberFormat="1" applyFont="1" applyFill="1" applyBorder="1" applyAlignment="1" applyProtection="1">
      <alignment horizontal="center" vertical="center"/>
    </xf>
    <xf numFmtId="0" fontId="111" fillId="0" borderId="29" xfId="0" applyNumberFormat="1" applyFont="1" applyFill="1" applyBorder="1" applyAlignment="1" applyProtection="1">
      <alignment wrapText="1"/>
    </xf>
    <xf numFmtId="0" fontId="13" fillId="0" borderId="29" xfId="0" applyNumberFormat="1" applyFont="1" applyFill="1" applyBorder="1" applyAlignment="1" applyProtection="1">
      <alignment shrinkToFit="1"/>
    </xf>
    <xf numFmtId="49" fontId="13" fillId="0" borderId="29" xfId="0" applyNumberFormat="1" applyFont="1" applyFill="1" applyBorder="1" applyAlignment="1" applyProtection="1"/>
    <xf numFmtId="49" fontId="111" fillId="17" borderId="60" xfId="0" applyNumberFormat="1" applyFont="1" applyFill="1" applyBorder="1" applyAlignment="1" applyProtection="1">
      <alignment horizontal="center" vertical="center"/>
    </xf>
    <xf numFmtId="0" fontId="111" fillId="17" borderId="29" xfId="0" applyNumberFormat="1" applyFont="1" applyFill="1" applyBorder="1" applyAlignment="1" applyProtection="1">
      <alignment wrapText="1"/>
    </xf>
    <xf numFmtId="49" fontId="111" fillId="30" borderId="60" xfId="0" applyNumberFormat="1" applyFont="1" applyFill="1" applyBorder="1" applyAlignment="1" applyProtection="1">
      <alignment horizontal="center"/>
    </xf>
    <xf numFmtId="0" fontId="111" fillId="30" borderId="29" xfId="0" applyNumberFormat="1" applyFont="1" applyFill="1" applyBorder="1" applyAlignment="1" applyProtection="1"/>
    <xf numFmtId="49" fontId="13" fillId="0" borderId="60" xfId="0" applyNumberFormat="1" applyFont="1" applyFill="1" applyBorder="1" applyAlignment="1" applyProtection="1">
      <alignment horizontal="center" vertical="center"/>
    </xf>
    <xf numFmtId="0" fontId="13" fillId="0" borderId="29" xfId="0" applyNumberFormat="1" applyFont="1" applyFill="1" applyBorder="1" applyAlignment="1" applyProtection="1">
      <alignment wrapText="1"/>
    </xf>
    <xf numFmtId="0" fontId="13" fillId="0" borderId="29" xfId="0" applyNumberFormat="1" applyFont="1" applyFill="1" applyBorder="1" applyAlignment="1" applyProtection="1"/>
    <xf numFmtId="0" fontId="13" fillId="26" borderId="0" xfId="0" applyNumberFormat="1" applyFont="1" applyFill="1" applyAlignment="1" applyProtection="1">
      <alignment horizontal="center"/>
    </xf>
    <xf numFmtId="49" fontId="111" fillId="17" borderId="60" xfId="0" applyNumberFormat="1" applyFont="1" applyFill="1" applyBorder="1" applyAlignment="1" applyProtection="1">
      <alignment horizontal="center"/>
    </xf>
    <xf numFmtId="169" fontId="111" fillId="17" borderId="29" xfId="0" applyNumberFormat="1" applyFont="1" applyFill="1" applyBorder="1" applyAlignment="1" applyProtection="1">
      <alignment horizontal="center"/>
      <protection locked="0"/>
    </xf>
    <xf numFmtId="169" fontId="13" fillId="17" borderId="29" xfId="0" applyNumberFormat="1" applyFont="1" applyFill="1" applyBorder="1" applyAlignment="1" applyProtection="1">
      <alignment horizontal="center"/>
    </xf>
    <xf numFmtId="49" fontId="111" fillId="17" borderId="66" xfId="0" applyNumberFormat="1" applyFont="1" applyFill="1" applyBorder="1" applyAlignment="1" applyProtection="1">
      <alignment horizontal="center"/>
    </xf>
    <xf numFmtId="0" fontId="111" fillId="17" borderId="67" xfId="0" applyNumberFormat="1" applyFont="1" applyFill="1" applyBorder="1" applyAlignment="1" applyProtection="1">
      <alignment wrapText="1"/>
    </xf>
    <xf numFmtId="169" fontId="111" fillId="17" borderId="67" xfId="0" applyNumberFormat="1" applyFont="1" applyFill="1" applyBorder="1" applyAlignment="1" applyProtection="1">
      <alignment horizontal="center"/>
    </xf>
    <xf numFmtId="1" fontId="111" fillId="17" borderId="67" xfId="18" applyNumberFormat="1" applyFont="1" applyFill="1" applyBorder="1" applyAlignment="1" applyProtection="1">
      <alignment horizontal="center"/>
    </xf>
    <xf numFmtId="1" fontId="111" fillId="17" borderId="68" xfId="18" applyNumberFormat="1" applyFont="1" applyFill="1" applyBorder="1" applyAlignment="1" applyProtection="1">
      <alignment horizontal="center"/>
    </xf>
    <xf numFmtId="2" fontId="13" fillId="26" borderId="0" xfId="0" applyNumberFormat="1" applyFont="1" applyFill="1" applyAlignment="1" applyProtection="1"/>
    <xf numFmtId="0" fontId="112" fillId="0" borderId="0" xfId="0" applyNumberFormat="1" applyFont="1" applyFill="1" applyAlignment="1" applyProtection="1">
      <alignment horizontal="center" vertical="center"/>
    </xf>
    <xf numFmtId="0" fontId="13" fillId="0" borderId="0" xfId="0" applyNumberFormat="1" applyFont="1" applyFill="1" applyAlignment="1" applyProtection="1">
      <alignment horizontal="right" vertical="center"/>
    </xf>
    <xf numFmtId="1" fontId="13" fillId="0" borderId="0" xfId="0" applyNumberFormat="1" applyFont="1" applyFill="1" applyAlignment="1" applyProtection="1">
      <alignment horizontal="right"/>
    </xf>
    <xf numFmtId="0" fontId="115" fillId="0" borderId="0" xfId="0" applyNumberFormat="1" applyFont="1" applyFill="1" applyAlignment="1" applyProtection="1"/>
    <xf numFmtId="2" fontId="111" fillId="17" borderId="29" xfId="0" applyNumberFormat="1" applyFont="1" applyFill="1" applyBorder="1" applyAlignment="1" applyProtection="1">
      <alignment horizontal="center"/>
    </xf>
    <xf numFmtId="2" fontId="13" fillId="0" borderId="29" xfId="0" applyNumberFormat="1" applyFont="1" applyFill="1" applyBorder="1" applyAlignment="1" applyProtection="1">
      <alignment horizontal="center"/>
    </xf>
    <xf numFmtId="0" fontId="112" fillId="0" borderId="0" xfId="0" applyNumberFormat="1" applyFont="1" applyFill="1" applyBorder="1" applyAlignment="1" applyProtection="1"/>
    <xf numFmtId="2" fontId="111" fillId="0" borderId="29" xfId="0" applyNumberFormat="1" applyFont="1" applyFill="1" applyBorder="1" applyAlignment="1" applyProtection="1">
      <alignment horizontal="center"/>
    </xf>
    <xf numFmtId="169" fontId="13" fillId="32" borderId="29" xfId="0" applyNumberFormat="1" applyFont="1" applyFill="1" applyBorder="1" applyAlignment="1" applyProtection="1">
      <alignment horizontal="center"/>
    </xf>
    <xf numFmtId="2" fontId="111" fillId="30" borderId="29" xfId="0" applyNumberFormat="1" applyFont="1" applyFill="1" applyBorder="1" applyAlignment="1" applyProtection="1">
      <alignment horizontal="center"/>
    </xf>
    <xf numFmtId="2" fontId="111" fillId="0" borderId="29" xfId="0" applyNumberFormat="1" applyFont="1" applyFill="1" applyBorder="1" applyAlignment="1" applyProtection="1">
      <alignment horizontal="center"/>
      <protection locked="0"/>
    </xf>
    <xf numFmtId="2" fontId="13" fillId="17" borderId="29" xfId="0" applyNumberFormat="1" applyFont="1" applyFill="1" applyBorder="1" applyAlignment="1" applyProtection="1">
      <alignment horizontal="center"/>
    </xf>
    <xf numFmtId="2" fontId="111" fillId="17" borderId="67" xfId="0" applyNumberFormat="1" applyFont="1" applyFill="1" applyBorder="1" applyAlignment="1" applyProtection="1">
      <alignment horizontal="center"/>
    </xf>
    <xf numFmtId="2" fontId="57" fillId="33" borderId="0" xfId="0" applyNumberFormat="1" applyFont="1" applyFill="1" applyAlignment="1" applyProtection="1"/>
    <xf numFmtId="0" fontId="10" fillId="0" borderId="70" xfId="19" applyFont="1" applyFill="1" applyBorder="1" applyAlignment="1" applyProtection="1">
      <alignment horizontal="center" vertical="center" wrapText="1"/>
    </xf>
    <xf numFmtId="0" fontId="118" fillId="28" borderId="69" xfId="19" applyFont="1" applyFill="1" applyBorder="1" applyAlignment="1" applyProtection="1">
      <alignment horizontal="center" vertical="center" wrapText="1"/>
    </xf>
    <xf numFmtId="0" fontId="10" fillId="0" borderId="73" xfId="19" applyFont="1" applyFill="1" applyBorder="1" applyAlignment="1" applyProtection="1">
      <alignment horizontal="center" vertical="center" wrapText="1"/>
    </xf>
    <xf numFmtId="0" fontId="10" fillId="0" borderId="71" xfId="19" applyFont="1" applyFill="1" applyBorder="1" applyAlignment="1" applyProtection="1">
      <alignment horizontal="center" vertical="center" wrapText="1"/>
    </xf>
    <xf numFmtId="0" fontId="10" fillId="0" borderId="69" xfId="19" applyFont="1" applyFill="1" applyBorder="1" applyAlignment="1" applyProtection="1">
      <alignment horizontal="center" vertical="center" wrapText="1"/>
    </xf>
    <xf numFmtId="0" fontId="10" fillId="0" borderId="72" xfId="19" applyFont="1" applyFill="1" applyBorder="1" applyAlignment="1" applyProtection="1">
      <alignment horizontal="center" vertical="center" wrapText="1"/>
    </xf>
    <xf numFmtId="0" fontId="14" fillId="19" borderId="74" xfId="19" applyFont="1" applyFill="1" applyBorder="1" applyAlignment="1" applyProtection="1">
      <alignment horizontal="center" vertical="center" wrapText="1"/>
    </xf>
    <xf numFmtId="0" fontId="14" fillId="19" borderId="74" xfId="19" applyFont="1" applyFill="1" applyBorder="1" applyAlignment="1" applyProtection="1"/>
    <xf numFmtId="0" fontId="119" fillId="28" borderId="74" xfId="19" applyFont="1" applyFill="1" applyBorder="1" applyAlignment="1" applyProtection="1"/>
    <xf numFmtId="0" fontId="119" fillId="28" borderId="75" xfId="19" applyFont="1" applyFill="1" applyBorder="1" applyAlignment="1" applyProtection="1"/>
    <xf numFmtId="0" fontId="14" fillId="0" borderId="76" xfId="19" applyFont="1" applyFill="1" applyBorder="1" applyAlignment="1" applyProtection="1"/>
    <xf numFmtId="0" fontId="14" fillId="19" borderId="77" xfId="19" applyFont="1" applyFill="1" applyBorder="1" applyAlignment="1" applyProtection="1"/>
    <xf numFmtId="0" fontId="14" fillId="19" borderId="75" xfId="19" applyFont="1" applyFill="1" applyBorder="1" applyAlignment="1" applyProtection="1"/>
    <xf numFmtId="49" fontId="10" fillId="0" borderId="69" xfId="19" applyNumberFormat="1" applyFont="1" applyBorder="1" applyAlignment="1" applyProtection="1">
      <alignment horizontal="center" vertical="center" wrapText="1"/>
    </xf>
    <xf numFmtId="0" fontId="10" fillId="0" borderId="69" xfId="19" applyFont="1" applyBorder="1" applyAlignment="1" applyProtection="1">
      <alignment horizontal="left" vertical="center" wrapText="1"/>
    </xf>
    <xf numFmtId="0" fontId="10" fillId="0" borderId="69" xfId="19" applyFont="1" applyBorder="1" applyAlignment="1" applyProtection="1">
      <alignment horizontal="center" vertical="center" wrapText="1"/>
    </xf>
    <xf numFmtId="4" fontId="119" fillId="28" borderId="69" xfId="19" applyNumberFormat="1" applyFont="1" applyFill="1" applyBorder="1" applyAlignment="1" applyProtection="1">
      <alignment horizontal="right" vertical="center" wrapText="1"/>
    </xf>
    <xf numFmtId="4" fontId="119" fillId="28" borderId="72" xfId="19" applyNumberFormat="1" applyFont="1" applyFill="1" applyBorder="1" applyAlignment="1" applyProtection="1">
      <alignment horizontal="right" vertical="center" wrapText="1"/>
    </xf>
    <xf numFmtId="4" fontId="10" fillId="0" borderId="78" xfId="19" applyNumberFormat="1" applyFont="1" applyFill="1" applyBorder="1" applyAlignment="1" applyProtection="1">
      <alignment horizontal="right" vertical="center" wrapText="1"/>
    </xf>
    <xf numFmtId="4" fontId="10" fillId="21" borderId="69" xfId="19" applyNumberFormat="1" applyFont="1" applyFill="1" applyBorder="1" applyAlignment="1" applyProtection="1">
      <alignment horizontal="right" vertical="center" wrapText="1"/>
      <protection locked="0"/>
    </xf>
    <xf numFmtId="4" fontId="10" fillId="21" borderId="72" xfId="19" applyNumberFormat="1" applyFont="1" applyFill="1" applyBorder="1" applyAlignment="1" applyProtection="1">
      <alignment horizontal="right" vertical="center" wrapText="1"/>
      <protection locked="0"/>
    </xf>
    <xf numFmtId="4" fontId="10" fillId="17" borderId="69" xfId="19" applyNumberFormat="1" applyFont="1" applyFill="1" applyBorder="1" applyAlignment="1" applyProtection="1">
      <alignment horizontal="right" vertical="center" wrapText="1"/>
    </xf>
    <xf numFmtId="4" fontId="10" fillId="17" borderId="72" xfId="19" applyNumberFormat="1" applyFont="1" applyFill="1" applyBorder="1" applyAlignment="1" applyProtection="1">
      <alignment horizontal="right" vertical="center" wrapText="1"/>
    </xf>
    <xf numFmtId="0" fontId="10" fillId="0" borderId="69" xfId="19" applyFont="1" applyBorder="1" applyAlignment="1" applyProtection="1">
      <alignment horizontal="left" vertical="center" wrapText="1" indent="1"/>
    </xf>
    <xf numFmtId="0" fontId="10" fillId="0" borderId="69" xfId="19" applyFont="1" applyBorder="1" applyAlignment="1" applyProtection="1">
      <alignment horizontal="left" vertical="center" wrapText="1" indent="2"/>
    </xf>
    <xf numFmtId="0" fontId="10" fillId="0" borderId="69" xfId="19" applyFont="1" applyBorder="1" applyAlignment="1" applyProtection="1">
      <alignment horizontal="left" vertical="center" wrapText="1" indent="3"/>
    </xf>
    <xf numFmtId="0" fontId="10" fillId="0" borderId="69" xfId="19" applyFont="1" applyFill="1" applyBorder="1" applyAlignment="1" applyProtection="1">
      <alignment horizontal="left" vertical="center" wrapText="1" indent="1"/>
    </xf>
    <xf numFmtId="0" fontId="10" fillId="0" borderId="69" xfId="19" applyFont="1" applyFill="1" applyBorder="1" applyAlignment="1" applyProtection="1">
      <alignment horizontal="left" vertical="center" wrapText="1" indent="2"/>
    </xf>
    <xf numFmtId="0" fontId="10" fillId="0" borderId="69" xfId="19" applyFont="1" applyFill="1" applyBorder="1" applyAlignment="1" applyProtection="1">
      <alignment horizontal="left" vertical="center" wrapText="1" indent="3"/>
    </xf>
    <xf numFmtId="4" fontId="57" fillId="0" borderId="0" xfId="0" applyNumberFormat="1" applyFont="1" applyAlignment="1" applyProtection="1"/>
    <xf numFmtId="49" fontId="14" fillId="19" borderId="69" xfId="19" applyNumberFormat="1" applyFont="1" applyFill="1" applyBorder="1" applyAlignment="1" applyProtection="1">
      <alignment horizontal="center" vertical="center" wrapText="1"/>
    </xf>
    <xf numFmtId="0" fontId="120" fillId="19" borderId="69" xfId="19" applyFont="1" applyFill="1" applyBorder="1" applyAlignment="1" applyProtection="1">
      <alignment vertical="center" wrapText="1"/>
    </xf>
    <xf numFmtId="0" fontId="119" fillId="28" borderId="69" xfId="19" applyFont="1" applyFill="1" applyBorder="1" applyAlignment="1" applyProtection="1">
      <alignment vertical="center" wrapText="1"/>
    </xf>
    <xf numFmtId="0" fontId="119" fillId="28" borderId="72" xfId="19" applyFont="1" applyFill="1" applyBorder="1" applyAlignment="1" applyProtection="1">
      <alignment vertical="center" wrapText="1"/>
    </xf>
    <xf numFmtId="0" fontId="120" fillId="0" borderId="78" xfId="19" applyFont="1" applyFill="1" applyBorder="1" applyAlignment="1" applyProtection="1">
      <alignment vertical="center" wrapText="1"/>
    </xf>
    <xf numFmtId="0" fontId="120" fillId="19" borderId="72" xfId="19" applyFont="1" applyFill="1" applyBorder="1" applyAlignment="1" applyProtection="1">
      <alignment vertical="center" wrapText="1"/>
    </xf>
    <xf numFmtId="49" fontId="10" fillId="0" borderId="69" xfId="19" applyNumberFormat="1" applyFont="1" applyFill="1" applyBorder="1" applyAlignment="1" applyProtection="1">
      <alignment horizontal="center" vertical="center" wrapText="1"/>
    </xf>
    <xf numFmtId="0" fontId="10" fillId="0" borderId="69" xfId="19" applyFont="1" applyFill="1" applyBorder="1" applyAlignment="1" applyProtection="1">
      <alignment horizontal="left" vertical="center" wrapText="1"/>
    </xf>
    <xf numFmtId="169" fontId="0" fillId="34" borderId="34" xfId="0" applyNumberFormat="1" applyFill="1" applyBorder="1" applyAlignment="1"/>
    <xf numFmtId="169" fontId="0" fillId="35" borderId="29" xfId="0" applyNumberFormat="1" applyFill="1" applyBorder="1" applyAlignment="1"/>
    <xf numFmtId="169" fontId="0" fillId="34" borderId="29" xfId="0" applyNumberFormat="1" applyFill="1" applyBorder="1" applyAlignment="1"/>
    <xf numFmtId="0" fontId="85" fillId="30" borderId="79" xfId="0" applyNumberFormat="1" applyFont="1" applyFill="1" applyBorder="1" applyAlignment="1"/>
    <xf numFmtId="0" fontId="122" fillId="0" borderId="79" xfId="0" applyNumberFormat="1" applyFont="1" applyFill="1" applyBorder="1" applyAlignment="1"/>
    <xf numFmtId="2" fontId="122" fillId="0" borderId="31" xfId="0" applyNumberFormat="1" applyFont="1" applyFill="1" applyBorder="1" applyAlignment="1">
      <alignment horizontal="left" wrapText="1"/>
    </xf>
    <xf numFmtId="0" fontId="122" fillId="0" borderId="79" xfId="0" applyNumberFormat="1" applyFont="1" applyFill="1" applyBorder="1" applyAlignment="1">
      <alignment horizontal="center"/>
    </xf>
    <xf numFmtId="168" fontId="123" fillId="0" borderId="31" xfId="20" applyNumberFormat="1" applyFont="1" applyFill="1" applyBorder="1"/>
    <xf numFmtId="0" fontId="122" fillId="0" borderId="31" xfId="0" applyNumberFormat="1" applyFont="1" applyFill="1" applyBorder="1" applyAlignment="1">
      <alignment horizontal="left"/>
    </xf>
    <xf numFmtId="168" fontId="123" fillId="0" borderId="33" xfId="20" applyNumberFormat="1" applyFont="1" applyFill="1" applyBorder="1"/>
    <xf numFmtId="16" fontId="122" fillId="36" borderId="79" xfId="0" applyNumberFormat="1" applyFont="1" applyFill="1" applyBorder="1" applyAlignment="1"/>
    <xf numFmtId="0" fontId="124" fillId="36" borderId="31" xfId="0" applyNumberFormat="1" applyFont="1" applyFill="1" applyBorder="1" applyAlignment="1">
      <alignment horizontal="left"/>
    </xf>
    <xf numFmtId="0" fontId="121" fillId="36" borderId="79" xfId="0" applyNumberFormat="1" applyFont="1" applyFill="1" applyBorder="1" applyAlignment="1">
      <alignment horizontal="center"/>
    </xf>
    <xf numFmtId="168" fontId="125" fillId="36" borderId="33" xfId="20" applyNumberFormat="1" applyFont="1" applyFill="1" applyBorder="1"/>
    <xf numFmtId="0" fontId="121" fillId="36" borderId="79" xfId="0" applyNumberFormat="1" applyFont="1" applyFill="1" applyBorder="1" applyAlignment="1"/>
    <xf numFmtId="0" fontId="126" fillId="36" borderId="31" xfId="0" applyNumberFormat="1" applyFont="1" applyFill="1" applyBorder="1" applyAlignment="1"/>
    <xf numFmtId="0" fontId="121" fillId="28" borderId="79" xfId="0" applyNumberFormat="1" applyFont="1" applyFill="1" applyBorder="1" applyAlignment="1"/>
    <xf numFmtId="0" fontId="127" fillId="0" borderId="29" xfId="0" applyNumberFormat="1" applyFont="1" applyBorder="1" applyAlignment="1">
      <alignment horizontal="center"/>
    </xf>
    <xf numFmtId="0" fontId="121" fillId="28" borderId="79" xfId="0" applyNumberFormat="1" applyFont="1" applyFill="1" applyBorder="1" applyAlignment="1">
      <alignment horizontal="center"/>
    </xf>
    <xf numFmtId="168" fontId="125" fillId="0" borderId="33" xfId="20" applyNumberFormat="1" applyFont="1" applyFill="1" applyBorder="1"/>
    <xf numFmtId="0" fontId="128" fillId="0" borderId="31" xfId="0" applyNumberFormat="1" applyFont="1" applyFill="1" applyBorder="1" applyAlignment="1">
      <alignment horizontal="right"/>
    </xf>
    <xf numFmtId="0" fontId="129" fillId="0" borderId="79" xfId="0" applyNumberFormat="1" applyFont="1" applyFill="1" applyBorder="1" applyAlignment="1">
      <alignment horizontal="center"/>
    </xf>
    <xf numFmtId="168" fontId="130" fillId="0" borderId="33" xfId="20" applyNumberFormat="1" applyFont="1" applyFill="1" applyBorder="1"/>
    <xf numFmtId="0" fontId="127" fillId="0" borderId="30" xfId="0" applyNumberFormat="1" applyFont="1" applyBorder="1" applyAlignment="1">
      <alignment horizontal="center"/>
    </xf>
    <xf numFmtId="0" fontId="121" fillId="28" borderId="80" xfId="0" applyNumberFormat="1" applyFont="1" applyFill="1" applyBorder="1" applyAlignment="1">
      <alignment horizontal="center"/>
    </xf>
    <xf numFmtId="0" fontId="131" fillId="36" borderId="31" xfId="0" applyNumberFormat="1" applyFont="1" applyFill="1" applyBorder="1" applyAlignment="1">
      <alignment horizontal="right"/>
    </xf>
    <xf numFmtId="0" fontId="57" fillId="0" borderId="30" xfId="0" applyNumberFormat="1" applyFont="1" applyFill="1" applyBorder="1" applyAlignment="1" applyProtection="1">
      <alignment horizontal="left" wrapText="1"/>
    </xf>
    <xf numFmtId="0" fontId="57" fillId="0" borderId="79" xfId="0" applyNumberFormat="1" applyFont="1" applyFill="1" applyBorder="1" applyAlignment="1" applyProtection="1">
      <alignment horizontal="center"/>
    </xf>
    <xf numFmtId="0" fontId="132" fillId="28" borderId="79" xfId="0" applyNumberFormat="1" applyFont="1" applyFill="1" applyBorder="1" applyAlignment="1"/>
    <xf numFmtId="0" fontId="133" fillId="0" borderId="30" xfId="0" applyNumberFormat="1" applyFont="1" applyFill="1" applyBorder="1" applyAlignment="1" applyProtection="1">
      <alignment horizontal="left" wrapText="1"/>
    </xf>
    <xf numFmtId="0" fontId="133" fillId="0" borderId="79" xfId="0" applyNumberFormat="1" applyFont="1" applyFill="1" applyBorder="1" applyAlignment="1" applyProtection="1">
      <alignment horizontal="center"/>
    </xf>
    <xf numFmtId="168" fontId="134" fillId="0" borderId="33" xfId="20" applyNumberFormat="1" applyFont="1" applyFill="1" applyBorder="1"/>
    <xf numFmtId="0" fontId="135" fillId="28" borderId="79" xfId="0" applyNumberFormat="1" applyFont="1" applyFill="1" applyBorder="1" applyAlignment="1"/>
    <xf numFmtId="0" fontId="136" fillId="0" borderId="30" xfId="0" applyNumberFormat="1" applyFont="1" applyFill="1" applyBorder="1" applyAlignment="1" applyProtection="1">
      <alignment horizontal="left" wrapText="1"/>
    </xf>
    <xf numFmtId="0" fontId="136" fillId="0" borderId="79" xfId="0" applyNumberFormat="1" applyFont="1" applyFill="1" applyBorder="1" applyAlignment="1" applyProtection="1">
      <alignment horizontal="center"/>
    </xf>
    <xf numFmtId="168" fontId="137" fillId="0" borderId="33" xfId="20" applyNumberFormat="1" applyFont="1" applyFill="1" applyBorder="1"/>
    <xf numFmtId="0" fontId="57" fillId="0" borderId="30" xfId="0" applyNumberFormat="1" applyFont="1" applyFill="1" applyBorder="1" applyAlignment="1" applyProtection="1">
      <alignment horizontal="right"/>
    </xf>
    <xf numFmtId="0" fontId="57" fillId="0" borderId="30" xfId="0" applyNumberFormat="1" applyFont="1" applyFill="1" applyBorder="1" applyAlignment="1" applyProtection="1">
      <alignment horizontal="right" shrinkToFit="1"/>
    </xf>
    <xf numFmtId="0" fontId="57" fillId="0" borderId="30" xfId="0" applyNumberFormat="1" applyFont="1" applyFill="1" applyBorder="1" applyAlignment="1" applyProtection="1">
      <alignment horizontal="left"/>
    </xf>
    <xf numFmtId="0" fontId="138" fillId="0" borderId="79" xfId="0" applyNumberFormat="1" applyFont="1" applyFill="1" applyBorder="1" applyAlignment="1"/>
    <xf numFmtId="0" fontId="139" fillId="30" borderId="31" xfId="0" applyNumberFormat="1" applyFont="1" applyFill="1" applyBorder="1" applyAlignment="1"/>
    <xf numFmtId="0" fontId="139" fillId="30" borderId="79" xfId="0" applyNumberFormat="1" applyFont="1" applyFill="1" applyBorder="1" applyAlignment="1">
      <alignment horizontal="center"/>
    </xf>
    <xf numFmtId="168" fontId="24" fillId="30" borderId="33" xfId="20" applyNumberFormat="1" applyFont="1" applyFill="1" applyBorder="1"/>
    <xf numFmtId="0" fontId="138" fillId="36" borderId="79" xfId="0" applyNumberFormat="1" applyFont="1" applyFill="1" applyBorder="1" applyAlignment="1"/>
    <xf numFmtId="0" fontId="140" fillId="36" borderId="31" xfId="0" applyNumberFormat="1" applyFont="1" applyFill="1" applyBorder="1" applyAlignment="1">
      <alignment horizontal="right"/>
    </xf>
    <xf numFmtId="0" fontId="138" fillId="36" borderId="79" xfId="0" applyNumberFormat="1" applyFont="1" applyFill="1" applyBorder="1" applyAlignment="1">
      <alignment horizontal="center"/>
    </xf>
    <xf numFmtId="0" fontId="141" fillId="0" borderId="79" xfId="0" applyNumberFormat="1" applyFont="1" applyFill="1" applyBorder="1" applyAlignment="1">
      <alignment horizontal="center"/>
    </xf>
    <xf numFmtId="0" fontId="121" fillId="36" borderId="31" xfId="0" applyNumberFormat="1" applyFont="1" applyFill="1" applyBorder="1" applyAlignment="1"/>
    <xf numFmtId="0" fontId="129" fillId="36" borderId="79" xfId="0" applyNumberFormat="1" applyFont="1" applyFill="1" applyBorder="1" applyAlignment="1">
      <alignment horizontal="center"/>
    </xf>
    <xf numFmtId="168" fontId="130" fillId="36" borderId="33" xfId="20" applyNumberFormat="1" applyFont="1" applyFill="1" applyBorder="1"/>
    <xf numFmtId="168" fontId="123" fillId="26" borderId="33" xfId="20" applyNumberFormat="1" applyFont="1" applyFill="1" applyBorder="1"/>
    <xf numFmtId="0" fontId="142" fillId="0" borderId="31" xfId="0" applyNumberFormat="1" applyFont="1" applyFill="1" applyBorder="1" applyAlignment="1">
      <alignment horizontal="left"/>
    </xf>
    <xf numFmtId="0" fontId="142" fillId="0" borderId="79" xfId="0" applyNumberFormat="1" applyFont="1" applyFill="1" applyBorder="1" applyAlignment="1">
      <alignment horizontal="center"/>
    </xf>
    <xf numFmtId="168" fontId="143" fillId="0" borderId="33" xfId="20" applyNumberFormat="1" applyFont="1" applyFill="1" applyBorder="1"/>
    <xf numFmtId="0" fontId="121" fillId="30" borderId="31" xfId="0" applyNumberFormat="1" applyFont="1" applyFill="1" applyBorder="1" applyAlignment="1"/>
    <xf numFmtId="0" fontId="121" fillId="30" borderId="79" xfId="0" applyNumberFormat="1" applyFont="1" applyFill="1" applyBorder="1" applyAlignment="1">
      <alignment horizontal="center"/>
    </xf>
    <xf numFmtId="0" fontId="144" fillId="28" borderId="79" xfId="0" applyNumberFormat="1" applyFont="1" applyFill="1" applyBorder="1" applyAlignment="1"/>
    <xf numFmtId="0" fontId="145" fillId="28" borderId="31" xfId="0" applyNumberFormat="1" applyFont="1" applyFill="1" applyBorder="1" applyAlignment="1">
      <alignment horizontal="left"/>
    </xf>
    <xf numFmtId="0" fontId="145" fillId="28" borderId="79" xfId="0" applyNumberFormat="1" applyFont="1" applyFill="1" applyBorder="1" applyAlignment="1">
      <alignment horizontal="center"/>
    </xf>
    <xf numFmtId="168" fontId="146" fillId="28" borderId="33" xfId="20" applyNumberFormat="1" applyFont="1" applyFill="1" applyBorder="1"/>
    <xf numFmtId="0" fontId="147" fillId="36" borderId="79" xfId="0" applyNumberFormat="1" applyFont="1" applyFill="1" applyBorder="1" applyAlignment="1"/>
    <xf numFmtId="0" fontId="147" fillId="36" borderId="79" xfId="0" applyNumberFormat="1" applyFont="1" applyFill="1" applyBorder="1" applyAlignment="1">
      <alignment horizontal="center"/>
    </xf>
    <xf numFmtId="168" fontId="148" fillId="36" borderId="30" xfId="20" applyNumberFormat="1" applyFont="1" applyFill="1" applyBorder="1"/>
    <xf numFmtId="0" fontId="149" fillId="36" borderId="31" xfId="0" applyNumberFormat="1" applyFont="1" applyFill="1" applyBorder="1" applyAlignment="1"/>
    <xf numFmtId="0" fontId="147" fillId="28" borderId="79" xfId="0" applyNumberFormat="1" applyFont="1" applyFill="1" applyBorder="1" applyAlignment="1"/>
    <xf numFmtId="0" fontId="150" fillId="28" borderId="29" xfId="0" applyNumberFormat="1" applyFont="1" applyFill="1" applyBorder="1" applyAlignment="1">
      <alignment horizontal="center"/>
    </xf>
    <xf numFmtId="0" fontId="147" fillId="28" borderId="79" xfId="0" applyNumberFormat="1" applyFont="1" applyFill="1" applyBorder="1" applyAlignment="1">
      <alignment horizontal="center"/>
    </xf>
    <xf numFmtId="168" fontId="148" fillId="28" borderId="30" xfId="20" applyNumberFormat="1" applyFont="1" applyFill="1" applyBorder="1"/>
    <xf numFmtId="0" fontId="145" fillId="28" borderId="31" xfId="0" applyNumberFormat="1" applyFont="1" applyFill="1" applyBorder="1" applyAlignment="1">
      <alignment horizontal="right"/>
    </xf>
    <xf numFmtId="0" fontId="151" fillId="28" borderId="79" xfId="0" applyNumberFormat="1" applyFont="1" applyFill="1" applyBorder="1" applyAlignment="1">
      <alignment horizontal="center"/>
    </xf>
    <xf numFmtId="168" fontId="148" fillId="28" borderId="33" xfId="20" applyNumberFormat="1" applyFont="1" applyFill="1" applyBorder="1"/>
    <xf numFmtId="0" fontId="150" fillId="28" borderId="30" xfId="0" applyNumberFormat="1" applyFont="1" applyFill="1" applyBorder="1" applyAlignment="1">
      <alignment horizontal="center"/>
    </xf>
    <xf numFmtId="0" fontId="147" fillId="28" borderId="80" xfId="0" applyNumberFormat="1" applyFont="1" applyFill="1" applyBorder="1" applyAlignment="1">
      <alignment horizontal="center"/>
    </xf>
    <xf numFmtId="0" fontId="152" fillId="28" borderId="30" xfId="0" applyNumberFormat="1" applyFont="1" applyFill="1" applyBorder="1" applyAlignment="1" applyProtection="1">
      <alignment horizontal="left" wrapText="1"/>
    </xf>
    <xf numFmtId="0" fontId="152" fillId="28" borderId="79" xfId="0" applyNumberFormat="1" applyFont="1" applyFill="1" applyBorder="1" applyAlignment="1" applyProtection="1">
      <alignment horizontal="center"/>
    </xf>
    <xf numFmtId="168" fontId="153" fillId="26" borderId="33" xfId="20" applyNumberFormat="1" applyFont="1" applyFill="1" applyBorder="1"/>
    <xf numFmtId="0" fontId="152" fillId="28" borderId="30" xfId="0" applyNumberFormat="1" applyFont="1" applyFill="1" applyBorder="1" applyAlignment="1" applyProtection="1">
      <alignment horizontal="right"/>
    </xf>
    <xf numFmtId="0" fontId="152" fillId="28" borderId="30" xfId="0" applyNumberFormat="1" applyFont="1" applyFill="1" applyBorder="1" applyAlignment="1" applyProtection="1">
      <alignment horizontal="right" shrinkToFit="1"/>
    </xf>
    <xf numFmtId="0" fontId="152" fillId="28" borderId="30" xfId="0" applyNumberFormat="1" applyFont="1" applyFill="1" applyBorder="1" applyAlignment="1" applyProtection="1">
      <alignment horizontal="left"/>
    </xf>
    <xf numFmtId="168" fontId="154" fillId="26" borderId="33" xfId="20" applyNumberFormat="1" applyFont="1" applyFill="1" applyBorder="1"/>
    <xf numFmtId="168" fontId="148" fillId="36" borderId="33" xfId="20" applyNumberFormat="1" applyFont="1" applyFill="1" applyBorder="1"/>
    <xf numFmtId="0" fontId="138" fillId="37" borderId="79" xfId="0" applyNumberFormat="1" applyFont="1" applyFill="1" applyBorder="1" applyAlignment="1"/>
    <xf numFmtId="0" fontId="155" fillId="37" borderId="31" xfId="0" applyNumberFormat="1" applyFont="1" applyFill="1" applyBorder="1" applyAlignment="1">
      <alignment horizontal="left"/>
    </xf>
    <xf numFmtId="0" fontId="122" fillId="37" borderId="79" xfId="0" applyNumberFormat="1" applyFont="1" applyFill="1" applyBorder="1" applyAlignment="1">
      <alignment horizontal="center"/>
    </xf>
    <xf numFmtId="168" fontId="123" fillId="37" borderId="33" xfId="20" applyNumberFormat="1" applyFont="1" applyFill="1" applyBorder="1"/>
    <xf numFmtId="10" fontId="24" fillId="30" borderId="33" xfId="20" applyNumberFormat="1" applyFont="1" applyFill="1" applyBorder="1"/>
    <xf numFmtId="16" fontId="121" fillId="30" borderId="79" xfId="0" applyNumberFormat="1" applyFont="1" applyFill="1" applyBorder="1" applyAlignment="1"/>
    <xf numFmtId="0" fontId="156" fillId="0" borderId="79" xfId="0" applyNumberFormat="1" applyFont="1" applyFill="1" applyBorder="1" applyAlignment="1"/>
    <xf numFmtId="0" fontId="156" fillId="0" borderId="31" xfId="0" applyNumberFormat="1" applyFont="1" applyFill="1" applyBorder="1" applyAlignment="1">
      <alignment horizontal="right"/>
    </xf>
    <xf numFmtId="0" fontId="156" fillId="0" borderId="79" xfId="0" applyNumberFormat="1" applyFont="1" applyFill="1" applyBorder="1" applyAlignment="1">
      <alignment horizontal="center"/>
    </xf>
    <xf numFmtId="168" fontId="157" fillId="0" borderId="33" xfId="20" applyNumberFormat="1" applyFont="1" applyFill="1" applyBorder="1"/>
    <xf numFmtId="0" fontId="121" fillId="30" borderId="79" xfId="0" applyNumberFormat="1" applyFont="1" applyFill="1" applyBorder="1" applyAlignment="1"/>
    <xf numFmtId="49" fontId="121" fillId="30" borderId="79" xfId="0" applyNumberFormat="1" applyFont="1" applyFill="1" applyBorder="1" applyAlignment="1"/>
    <xf numFmtId="0" fontId="85" fillId="30" borderId="31" xfId="0" applyNumberFormat="1" applyFont="1" applyFill="1" applyBorder="1" applyAlignment="1"/>
    <xf numFmtId="0" fontId="85" fillId="30" borderId="79" xfId="0" applyNumberFormat="1" applyFont="1" applyFill="1" applyBorder="1" applyAlignment="1">
      <alignment horizontal="center"/>
    </xf>
    <xf numFmtId="0" fontId="122" fillId="33" borderId="31" xfId="0" applyNumberFormat="1" applyFont="1" applyFill="1" applyBorder="1" applyAlignment="1">
      <alignment horizontal="left"/>
    </xf>
    <xf numFmtId="0" fontId="122" fillId="33" borderId="79" xfId="0" applyNumberFormat="1" applyFont="1" applyFill="1" applyBorder="1" applyAlignment="1">
      <alignment horizontal="center"/>
    </xf>
    <xf numFmtId="168" fontId="123" fillId="33" borderId="33" xfId="20" applyNumberFormat="1" applyFont="1" applyFill="1" applyBorder="1"/>
    <xf numFmtId="0" fontId="138" fillId="30" borderId="79" xfId="0" applyNumberFormat="1" applyFont="1" applyFill="1" applyBorder="1" applyAlignment="1"/>
    <xf numFmtId="0" fontId="138" fillId="30" borderId="31" xfId="0" applyNumberFormat="1" applyFont="1" applyFill="1" applyBorder="1" applyAlignment="1">
      <alignment wrapText="1"/>
    </xf>
    <xf numFmtId="0" fontId="138" fillId="30" borderId="79" xfId="0" applyNumberFormat="1" applyFont="1" applyFill="1" applyBorder="1" applyAlignment="1">
      <alignment horizontal="center"/>
    </xf>
    <xf numFmtId="168" fontId="21" fillId="30" borderId="33" xfId="20" applyNumberFormat="1" applyFont="1" applyFill="1" applyBorder="1"/>
    <xf numFmtId="0" fontId="138" fillId="28" borderId="79" xfId="0" applyNumberFormat="1" applyFont="1" applyFill="1" applyBorder="1" applyAlignment="1"/>
    <xf numFmtId="0" fontId="138" fillId="28" borderId="31" xfId="0" applyNumberFormat="1" applyFont="1" applyFill="1" applyBorder="1" applyAlignment="1"/>
    <xf numFmtId="0" fontId="138" fillId="28" borderId="79" xfId="0" applyNumberFormat="1" applyFont="1" applyFill="1" applyBorder="1" applyAlignment="1">
      <alignment horizontal="center"/>
    </xf>
    <xf numFmtId="167" fontId="21" fillId="28" borderId="33" xfId="20" applyNumberFormat="1" applyFont="1" applyFill="1" applyBorder="1"/>
    <xf numFmtId="0" fontId="139" fillId="30" borderId="79" xfId="0" applyNumberFormat="1" applyFont="1" applyFill="1" applyBorder="1" applyAlignment="1"/>
    <xf numFmtId="0" fontId="139" fillId="28" borderId="79" xfId="0" applyNumberFormat="1" applyFont="1" applyFill="1" applyBorder="1" applyAlignment="1"/>
    <xf numFmtId="0" fontId="139" fillId="28" borderId="31" xfId="0" applyNumberFormat="1" applyFont="1" applyFill="1" applyBorder="1" applyAlignment="1"/>
    <xf numFmtId="0" fontId="139" fillId="28" borderId="79" xfId="0" applyNumberFormat="1" applyFont="1" applyFill="1" applyBorder="1" applyAlignment="1">
      <alignment horizontal="center"/>
    </xf>
    <xf numFmtId="168" fontId="24" fillId="28" borderId="33" xfId="20" applyNumberFormat="1" applyFont="1" applyFill="1" applyBorder="1"/>
    <xf numFmtId="0" fontId="121" fillId="30" borderId="31" xfId="0" applyNumberFormat="1" applyFont="1" applyFill="1" applyBorder="1" applyAlignment="1">
      <alignment wrapText="1"/>
    </xf>
    <xf numFmtId="0" fontId="121" fillId="30" borderId="31" xfId="0" applyNumberFormat="1" applyFont="1" applyFill="1" applyBorder="1" applyAlignment="1">
      <alignment horizontal="right"/>
    </xf>
    <xf numFmtId="167" fontId="123" fillId="0" borderId="33" xfId="20" applyNumberFormat="1" applyFont="1" applyFill="1" applyBorder="1"/>
    <xf numFmtId="0" fontId="139" fillId="28" borderId="31" xfId="0" applyNumberFormat="1" applyFont="1" applyFill="1" applyBorder="1" applyAlignment="1">
      <alignment wrapText="1"/>
    </xf>
    <xf numFmtId="0" fontId="121" fillId="28" borderId="31" xfId="0" applyNumberFormat="1" applyFont="1" applyFill="1" applyBorder="1" applyAlignment="1"/>
    <xf numFmtId="0" fontId="85" fillId="30" borderId="31" xfId="0" applyNumberFormat="1" applyFont="1" applyFill="1" applyBorder="1" applyAlignment="1">
      <alignment wrapText="1"/>
    </xf>
    <xf numFmtId="0" fontId="121" fillId="30" borderId="81" xfId="0" applyNumberFormat="1" applyFont="1" applyFill="1" applyBorder="1" applyAlignment="1"/>
    <xf numFmtId="0" fontId="139" fillId="30" borderId="82" xfId="0" applyNumberFormat="1" applyFont="1" applyFill="1" applyBorder="1" applyAlignment="1"/>
    <xf numFmtId="0" fontId="121" fillId="30" borderId="81" xfId="0" applyNumberFormat="1" applyFont="1" applyFill="1" applyBorder="1" applyAlignment="1">
      <alignment horizontal="center"/>
    </xf>
    <xf numFmtId="168" fontId="24" fillId="30" borderId="83" xfId="20" applyNumberFormat="1" applyFont="1" applyFill="1" applyBorder="1"/>
    <xf numFmtId="0" fontId="139" fillId="30" borderId="84" xfId="0" applyNumberFormat="1" applyFont="1" applyFill="1" applyBorder="1" applyAlignment="1"/>
    <xf numFmtId="0" fontId="121" fillId="30" borderId="85" xfId="0" applyNumberFormat="1" applyFont="1" applyFill="1" applyBorder="1" applyAlignment="1">
      <alignment horizontal="center"/>
    </xf>
    <xf numFmtId="168" fontId="24" fillId="30" borderId="86" xfId="20" applyNumberFormat="1" applyFont="1" applyFill="1" applyBorder="1"/>
    <xf numFmtId="0" fontId="122" fillId="0" borderId="80" xfId="0" applyNumberFormat="1" applyFont="1" applyFill="1" applyBorder="1" applyAlignment="1"/>
    <xf numFmtId="0" fontId="122" fillId="0" borderId="36" xfId="0" applyNumberFormat="1" applyFont="1" applyFill="1" applyBorder="1" applyAlignment="1">
      <alignment horizontal="left" indent="2"/>
    </xf>
    <xf numFmtId="0" fontId="122" fillId="0" borderId="80" xfId="0" applyNumberFormat="1" applyFont="1" applyFill="1" applyBorder="1" applyAlignment="1">
      <alignment horizontal="center"/>
    </xf>
    <xf numFmtId="168" fontId="123" fillId="0" borderId="87" xfId="20" applyNumberFormat="1" applyFont="1" applyFill="1" applyBorder="1"/>
    <xf numFmtId="0" fontId="122" fillId="0" borderId="31" xfId="0" applyNumberFormat="1" applyFont="1" applyFill="1" applyBorder="1" applyAlignment="1">
      <alignment horizontal="left" indent="2"/>
    </xf>
    <xf numFmtId="168" fontId="24" fillId="0" borderId="33" xfId="20" applyNumberFormat="1" applyFont="1" applyFill="1" applyBorder="1"/>
    <xf numFmtId="0" fontId="138" fillId="0" borderId="85" xfId="0" applyNumberFormat="1" applyFont="1" applyFill="1" applyBorder="1" applyAlignment="1"/>
    <xf numFmtId="0" fontId="122" fillId="0" borderId="84" xfId="0" applyNumberFormat="1" applyFont="1" applyFill="1" applyBorder="1" applyAlignment="1">
      <alignment horizontal="left" indent="2"/>
    </xf>
    <xf numFmtId="0" fontId="122" fillId="0" borderId="85" xfId="0" applyNumberFormat="1" applyFont="1" applyFill="1" applyBorder="1" applyAlignment="1">
      <alignment horizontal="center"/>
    </xf>
    <xf numFmtId="168" fontId="24" fillId="0" borderId="86" xfId="20" applyNumberFormat="1" applyFont="1" applyFill="1" applyBorder="1"/>
    <xf numFmtId="0" fontId="121" fillId="30" borderId="88" xfId="0" applyFont="1" applyFill="1" applyBorder="1" applyAlignment="1">
      <alignment vertical="center"/>
    </xf>
    <xf numFmtId="0" fontId="121" fillId="30" borderId="85" xfId="0" applyFont="1" applyFill="1" applyBorder="1" applyAlignment="1">
      <alignment horizontal="center"/>
    </xf>
    <xf numFmtId="0" fontId="121" fillId="30" borderId="82" xfId="0" applyNumberFormat="1" applyFont="1" applyFill="1" applyBorder="1" applyAlignment="1"/>
    <xf numFmtId="0" fontId="24" fillId="30" borderId="81" xfId="0" applyFont="1" applyFill="1" applyBorder="1" applyAlignment="1">
      <alignment horizontal="center"/>
    </xf>
    <xf numFmtId="168" fontId="24" fillId="30" borderId="62" xfId="20" applyNumberFormat="1" applyFont="1" applyFill="1" applyBorder="1"/>
    <xf numFmtId="0" fontId="111" fillId="26" borderId="89" xfId="0" applyFont="1" applyFill="1" applyBorder="1" applyAlignment="1">
      <alignment vertical="center"/>
    </xf>
    <xf numFmtId="0" fontId="122" fillId="0" borderId="90" xfId="0" applyNumberFormat="1" applyFont="1" applyFill="1" applyBorder="1" applyAlignment="1">
      <alignment horizontal="left"/>
    </xf>
    <xf numFmtId="0" fontId="13" fillId="26" borderId="43" xfId="0" applyFont="1" applyFill="1" applyBorder="1" applyAlignment="1">
      <alignment horizontal="center"/>
    </xf>
    <xf numFmtId="169" fontId="24" fillId="26" borderId="89" xfId="20" applyNumberFormat="1" applyFont="1" applyFill="1" applyBorder="1"/>
    <xf numFmtId="0" fontId="121" fillId="30" borderId="47" xfId="0" applyNumberFormat="1" applyFont="1" applyFill="1" applyBorder="1" applyAlignment="1"/>
    <xf numFmtId="0" fontId="121" fillId="30" borderId="55" xfId="0" applyNumberFormat="1" applyFont="1" applyFill="1" applyBorder="1" applyAlignment="1"/>
    <xf numFmtId="0" fontId="24" fillId="30" borderId="47" xfId="0" applyFont="1" applyFill="1" applyBorder="1" applyAlignment="1">
      <alignment horizontal="center"/>
    </xf>
    <xf numFmtId="168" fontId="24" fillId="30" borderId="91" xfId="20" applyNumberFormat="1" applyFont="1" applyFill="1" applyBorder="1"/>
    <xf numFmtId="0" fontId="121" fillId="30" borderId="85" xfId="0" applyNumberFormat="1" applyFont="1" applyFill="1" applyBorder="1" applyAlignment="1"/>
    <xf numFmtId="0" fontId="121" fillId="30" borderId="84" xfId="0" applyNumberFormat="1" applyFont="1" applyFill="1" applyBorder="1" applyAlignment="1"/>
    <xf numFmtId="0" fontId="24" fillId="30" borderId="85" xfId="0" applyFont="1" applyFill="1" applyBorder="1" applyAlignment="1">
      <alignment horizontal="center"/>
    </xf>
    <xf numFmtId="168" fontId="24" fillId="30" borderId="66" xfId="20" applyNumberFormat="1" applyFont="1" applyFill="1" applyBorder="1"/>
    <xf numFmtId="0" fontId="13" fillId="0" borderId="0" xfId="0" applyNumberFormat="1" applyFont="1" applyAlignment="1"/>
    <xf numFmtId="0" fontId="139" fillId="0" borderId="0" xfId="0" applyNumberFormat="1" applyFont="1" applyAlignment="1"/>
    <xf numFmtId="0" fontId="139" fillId="0" borderId="0" xfId="0" applyFont="1" applyAlignment="1">
      <alignment vertical="center"/>
    </xf>
    <xf numFmtId="0" fontId="13" fillId="0" borderId="0" xfId="0" applyFont="1" applyAlignment="1">
      <alignment vertical="center"/>
    </xf>
    <xf numFmtId="3" fontId="13" fillId="0" borderId="0" xfId="0" applyNumberFormat="1" applyFont="1" applyAlignment="1">
      <alignment vertical="center"/>
    </xf>
    <xf numFmtId="168" fontId="138" fillId="0" borderId="0" xfId="0" applyNumberFormat="1" applyFont="1" applyAlignment="1">
      <alignment vertical="center"/>
    </xf>
    <xf numFmtId="0" fontId="86" fillId="0" borderId="0" xfId="0" applyFont="1" applyAlignment="1">
      <alignment vertical="center"/>
    </xf>
    <xf numFmtId="186" fontId="21" fillId="0" borderId="0" xfId="0" applyNumberFormat="1" applyFont="1" applyAlignment="1">
      <alignment vertical="center"/>
    </xf>
    <xf numFmtId="0" fontId="122" fillId="0" borderId="0" xfId="0" applyNumberFormat="1" applyFont="1" applyFill="1" applyBorder="1" applyAlignment="1">
      <alignment horizontal="left" indent="2"/>
    </xf>
    <xf numFmtId="186" fontId="138" fillId="0" borderId="0" xfId="0" applyNumberFormat="1" applyFont="1" applyAlignment="1">
      <alignment vertical="center"/>
    </xf>
    <xf numFmtId="167" fontId="86" fillId="0" borderId="0" xfId="0" applyNumberFormat="1" applyFont="1" applyAlignment="1">
      <alignment vertical="center"/>
    </xf>
    <xf numFmtId="186" fontId="86" fillId="0" borderId="0" xfId="0" applyNumberFormat="1" applyFont="1" applyAlignment="1">
      <alignment vertical="center"/>
    </xf>
    <xf numFmtId="0" fontId="111" fillId="0" borderId="0" xfId="0" applyNumberFormat="1" applyFont="1" applyAlignment="1"/>
    <xf numFmtId="186" fontId="138" fillId="28" borderId="0" xfId="0" applyNumberFormat="1" applyFont="1" applyFill="1" applyAlignment="1">
      <alignment vertical="center"/>
    </xf>
    <xf numFmtId="187" fontId="86" fillId="0" borderId="0" xfId="0" applyNumberFormat="1" applyFont="1" applyAlignment="1">
      <alignment vertical="center"/>
    </xf>
    <xf numFmtId="0" fontId="86" fillId="0" borderId="0" xfId="0" applyFont="1" applyBorder="1" applyAlignment="1">
      <alignment vertical="center"/>
    </xf>
    <xf numFmtId="0" fontId="85" fillId="0" borderId="0" xfId="0" applyFont="1" applyBorder="1" applyAlignment="1">
      <alignment vertical="center"/>
    </xf>
    <xf numFmtId="168" fontId="86" fillId="0" borderId="0" xfId="0" applyNumberFormat="1" applyFont="1" applyAlignment="1">
      <alignment vertical="center"/>
    </xf>
    <xf numFmtId="4" fontId="13" fillId="0" borderId="0" xfId="0" applyNumberFormat="1" applyFont="1" applyAlignment="1"/>
    <xf numFmtId="4" fontId="159" fillId="0" borderId="0" xfId="21" applyNumberFormat="1" applyFont="1"/>
    <xf numFmtId="0" fontId="57" fillId="0" borderId="0" xfId="0" applyFont="1" applyAlignment="1">
      <alignment vertical="center"/>
    </xf>
    <xf numFmtId="0" fontId="104" fillId="0" borderId="0" xfId="0" applyFont="1" applyAlignment="1"/>
    <xf numFmtId="0" fontId="104" fillId="0" borderId="0" xfId="0" applyFont="1" applyAlignment="1">
      <alignment vertical="center"/>
    </xf>
    <xf numFmtId="0" fontId="54" fillId="0" borderId="0" xfId="0" applyFont="1" applyAlignment="1"/>
    <xf numFmtId="0" fontId="54" fillId="0" borderId="0" xfId="0" applyFont="1" applyAlignment="1">
      <alignment vertical="center"/>
    </xf>
    <xf numFmtId="0" fontId="161" fillId="0" borderId="82" xfId="0" applyFont="1" applyBorder="1" applyAlignment="1">
      <alignment horizontal="left" vertical="center"/>
    </xf>
    <xf numFmtId="0" fontId="161" fillId="0" borderId="0" xfId="0" applyFont="1" applyBorder="1" applyAlignment="1">
      <alignment horizontal="left" vertical="center"/>
    </xf>
    <xf numFmtId="49" fontId="161" fillId="0" borderId="0" xfId="0" applyNumberFormat="1" applyFont="1" applyBorder="1" applyAlignment="1">
      <alignment horizontal="left" vertical="center"/>
    </xf>
    <xf numFmtId="0" fontId="161" fillId="0" borderId="0" xfId="0" applyFont="1" applyBorder="1" applyAlignment="1">
      <alignment vertical="center"/>
    </xf>
    <xf numFmtId="0" fontId="161" fillId="0" borderId="0" xfId="0" applyFont="1" applyAlignment="1">
      <alignment vertical="center"/>
    </xf>
    <xf numFmtId="49" fontId="161" fillId="0" borderId="0" xfId="0" applyNumberFormat="1" applyFont="1" applyAlignment="1">
      <alignment vertical="center"/>
    </xf>
    <xf numFmtId="49" fontId="54" fillId="0" borderId="0" xfId="0" applyNumberFormat="1" applyFont="1" applyAlignment="1">
      <alignment vertical="center"/>
    </xf>
    <xf numFmtId="3" fontId="51" fillId="0" borderId="0" xfId="12" applyNumberFormat="1" applyFont="1" applyFill="1"/>
    <xf numFmtId="168" fontId="21" fillId="0" borderId="0" xfId="0" applyNumberFormat="1" applyFont="1"/>
    <xf numFmtId="183" fontId="0" fillId="0" borderId="0" xfId="0" applyNumberFormat="1" applyAlignment="1"/>
    <xf numFmtId="168" fontId="0" fillId="0" borderId="0" xfId="0" applyNumberFormat="1" applyFont="1"/>
    <xf numFmtId="188" fontId="33" fillId="0" borderId="0" xfId="26" applyNumberFormat="1" applyFont="1">
      <alignment vertical="center"/>
    </xf>
    <xf numFmtId="4" fontId="33" fillId="0" borderId="0" xfId="26" applyFont="1">
      <alignment vertical="center"/>
    </xf>
    <xf numFmtId="4" fontId="165" fillId="0" borderId="0" xfId="26" applyFont="1">
      <alignment vertical="center"/>
    </xf>
    <xf numFmtId="178" fontId="165" fillId="0" borderId="0" xfId="26" applyNumberFormat="1" applyFont="1">
      <alignment vertical="center"/>
    </xf>
    <xf numFmtId="4" fontId="165" fillId="0" borderId="51" xfId="26" applyFont="1" applyBorder="1">
      <alignment vertical="center"/>
    </xf>
    <xf numFmtId="4" fontId="165" fillId="21" borderId="67" xfId="26" applyFont="1" applyFill="1" applyBorder="1" applyAlignment="1">
      <alignment horizontal="center" vertical="center"/>
    </xf>
    <xf numFmtId="4" fontId="165" fillId="21" borderId="67" xfId="26" applyFont="1" applyFill="1" applyBorder="1" applyAlignment="1">
      <alignment horizontal="center" vertical="center" wrapText="1"/>
    </xf>
    <xf numFmtId="4" fontId="165" fillId="21" borderId="68" xfId="26" applyFont="1" applyFill="1" applyBorder="1" applyAlignment="1">
      <alignment horizontal="center" vertical="center"/>
    </xf>
    <xf numFmtId="3" fontId="165" fillId="0" borderId="89" xfId="26" applyNumberFormat="1" applyFont="1" applyBorder="1" applyAlignment="1">
      <alignment horizontal="center"/>
    </xf>
    <xf numFmtId="3" fontId="165" fillId="0" borderId="103" xfId="26" applyNumberFormat="1" applyFont="1" applyBorder="1" applyAlignment="1">
      <alignment horizontal="center"/>
    </xf>
    <xf numFmtId="3" fontId="165" fillId="21" borderId="103" xfId="26" applyNumberFormat="1" applyFont="1" applyFill="1" applyBorder="1" applyAlignment="1">
      <alignment horizontal="center"/>
    </xf>
    <xf numFmtId="3" fontId="165" fillId="21" borderId="105" xfId="26" applyNumberFormat="1" applyFont="1" applyFill="1" applyBorder="1" applyAlignment="1">
      <alignment horizontal="center"/>
    </xf>
    <xf numFmtId="4" fontId="169" fillId="17" borderId="95" xfId="26" applyFont="1" applyFill="1" applyBorder="1" applyAlignment="1">
      <alignment horizontal="center" vertical="center" wrapText="1"/>
    </xf>
    <xf numFmtId="4" fontId="169" fillId="17" borderId="96" xfId="26" applyFont="1" applyFill="1" applyBorder="1" applyAlignment="1">
      <alignment horizontal="left" vertical="center" wrapText="1"/>
    </xf>
    <xf numFmtId="1" fontId="169" fillId="0" borderId="106" xfId="26" applyNumberFormat="1" applyFont="1" applyBorder="1" applyAlignment="1">
      <alignment horizontal="center" vertical="center" wrapText="1"/>
    </xf>
    <xf numFmtId="4" fontId="169" fillId="26" borderId="107" xfId="26" applyFont="1" applyFill="1" applyBorder="1" applyAlignment="1">
      <alignment horizontal="left" vertical="center" wrapText="1"/>
    </xf>
    <xf numFmtId="190" fontId="169" fillId="0" borderId="106" xfId="26" applyNumberFormat="1" applyFont="1" applyBorder="1" applyAlignment="1">
      <alignment horizontal="center" vertical="center" wrapText="1"/>
    </xf>
    <xf numFmtId="4" fontId="169" fillId="26" borderId="0" xfId="26" applyFont="1" applyFill="1" applyBorder="1" applyAlignment="1">
      <alignment horizontal="left" vertical="center" wrapText="1"/>
    </xf>
    <xf numFmtId="4" fontId="172" fillId="0" borderId="0" xfId="26" applyFont="1">
      <alignment vertical="center"/>
    </xf>
    <xf numFmtId="4" fontId="173" fillId="26" borderId="107" xfId="26" applyFont="1" applyFill="1" applyBorder="1" applyAlignment="1">
      <alignment horizontal="left" vertical="center" wrapText="1"/>
    </xf>
    <xf numFmtId="4" fontId="174" fillId="0" borderId="111" xfId="26" applyFont="1" applyBorder="1" applyAlignment="1">
      <alignment horizontal="right" vertical="center"/>
    </xf>
    <xf numFmtId="167" fontId="33" fillId="0" borderId="0" xfId="26" applyNumberFormat="1" applyFont="1">
      <alignment vertical="center"/>
    </xf>
    <xf numFmtId="4" fontId="175" fillId="26" borderId="107" xfId="26" applyFont="1" applyFill="1" applyBorder="1" applyAlignment="1">
      <alignment horizontal="right" vertical="center" wrapText="1"/>
    </xf>
    <xf numFmtId="4" fontId="176" fillId="17" borderId="89" xfId="26" applyFont="1" applyFill="1" applyBorder="1" applyAlignment="1">
      <alignment horizontal="center"/>
    </xf>
    <xf numFmtId="4" fontId="176" fillId="17" borderId="90" xfId="26" applyFont="1" applyFill="1" applyBorder="1">
      <alignment vertical="center"/>
    </xf>
    <xf numFmtId="4" fontId="180" fillId="0" borderId="0" xfId="26" applyFont="1">
      <alignment vertical="center"/>
    </xf>
    <xf numFmtId="191" fontId="176" fillId="21" borderId="113" xfId="26" applyNumberFormat="1" applyFont="1" applyFill="1" applyBorder="1" applyAlignment="1">
      <alignment horizontal="center"/>
    </xf>
    <xf numFmtId="4" fontId="176" fillId="21" borderId="0" xfId="26" applyFont="1" applyFill="1" applyBorder="1">
      <alignment vertical="center"/>
    </xf>
    <xf numFmtId="191" fontId="176" fillId="0" borderId="64" xfId="26" applyNumberFormat="1" applyFont="1" applyBorder="1" applyAlignment="1">
      <alignment horizontal="center"/>
    </xf>
    <xf numFmtId="4" fontId="176" fillId="0" borderId="111" xfId="26" applyFont="1" applyBorder="1">
      <alignment vertical="center"/>
    </xf>
    <xf numFmtId="191" fontId="181" fillId="0" borderId="113" xfId="26" applyNumberFormat="1" applyFont="1" applyBorder="1" applyAlignment="1">
      <alignment horizontal="center"/>
    </xf>
    <xf numFmtId="188" fontId="176" fillId="17" borderId="89" xfId="26" applyNumberFormat="1" applyFont="1" applyFill="1" applyBorder="1" applyAlignment="1">
      <alignment horizontal="center"/>
    </xf>
    <xf numFmtId="178" fontId="176" fillId="17" borderId="90" xfId="26" applyNumberFormat="1" applyFont="1" applyFill="1" applyBorder="1" applyAlignment="1">
      <alignment horizontal="left"/>
    </xf>
    <xf numFmtId="178" fontId="176" fillId="17" borderId="95" xfId="26" applyNumberFormat="1" applyFont="1" applyFill="1" applyBorder="1" applyAlignment="1">
      <alignment horizontal="center"/>
    </xf>
    <xf numFmtId="178" fontId="176" fillId="17" borderId="50" xfId="26" applyNumberFormat="1" applyFont="1" applyFill="1" applyBorder="1" applyAlignment="1">
      <alignment horizontal="center"/>
    </xf>
    <xf numFmtId="178" fontId="182" fillId="0" borderId="0" xfId="26" applyNumberFormat="1" applyFont="1" applyFill="1" applyBorder="1" applyAlignment="1">
      <alignment horizontal="center"/>
    </xf>
    <xf numFmtId="188" fontId="182" fillId="0" borderId="0" xfId="26" applyNumberFormat="1" applyFont="1" applyFill="1" applyBorder="1" applyAlignment="1">
      <alignment horizontal="left"/>
    </xf>
    <xf numFmtId="188" fontId="182" fillId="0" borderId="0" xfId="26" applyNumberFormat="1" applyFont="1" applyFill="1" applyBorder="1" applyAlignment="1">
      <alignment horizontal="center"/>
    </xf>
    <xf numFmtId="189" fontId="183" fillId="0" borderId="0" xfId="26" applyNumberFormat="1" applyFont="1" applyFill="1" applyBorder="1" applyAlignment="1">
      <alignment horizontal="center"/>
    </xf>
    <xf numFmtId="189" fontId="182" fillId="0" borderId="0" xfId="26" applyNumberFormat="1" applyFont="1" applyFill="1" applyBorder="1" applyAlignment="1">
      <alignment horizontal="center"/>
    </xf>
    <xf numFmtId="192" fontId="182" fillId="0" borderId="0" xfId="26" applyNumberFormat="1" applyFont="1" applyFill="1" applyBorder="1" applyAlignment="1">
      <alignment horizontal="center"/>
    </xf>
    <xf numFmtId="4" fontId="180" fillId="0" borderId="0" xfId="26" applyFont="1" applyFill="1">
      <alignment vertical="center"/>
    </xf>
    <xf numFmtId="4" fontId="33" fillId="0" borderId="0" xfId="26" applyFont="1" applyFill="1">
      <alignment vertical="center"/>
    </xf>
    <xf numFmtId="178" fontId="182" fillId="0" borderId="0" xfId="26" applyNumberFormat="1" applyFont="1" applyFill="1" applyBorder="1" applyAlignment="1">
      <alignment horizontal="left"/>
    </xf>
    <xf numFmtId="188" fontId="171" fillId="0" borderId="0" xfId="20" applyNumberFormat="1" applyFont="1" applyFill="1"/>
    <xf numFmtId="1" fontId="33" fillId="0" borderId="0" xfId="26" applyNumberFormat="1" applyFont="1" applyFill="1">
      <alignment vertical="center"/>
    </xf>
    <xf numFmtId="1" fontId="182" fillId="0" borderId="0" xfId="26" applyNumberFormat="1" applyFont="1" applyFill="1" applyBorder="1" applyAlignment="1">
      <alignment horizontal="center"/>
    </xf>
    <xf numFmtId="4" fontId="33" fillId="0" borderId="0" xfId="26" applyFont="1" applyFill="1" applyBorder="1">
      <alignment vertical="center"/>
    </xf>
    <xf numFmtId="186" fontId="33" fillId="0" borderId="0" xfId="26" applyNumberFormat="1" applyFont="1">
      <alignment vertical="center"/>
    </xf>
    <xf numFmtId="4" fontId="33" fillId="0" borderId="36" xfId="26" applyFont="1" applyFill="1" applyBorder="1">
      <alignment vertical="center"/>
    </xf>
    <xf numFmtId="4" fontId="165" fillId="0" borderId="0" xfId="26" applyFont="1" applyFill="1" applyBorder="1" applyAlignment="1">
      <alignment horizontal="center"/>
    </xf>
    <xf numFmtId="4" fontId="166" fillId="0" borderId="0" xfId="26" applyFont="1" applyFill="1" applyBorder="1" applyAlignment="1">
      <alignment horizontal="center"/>
    </xf>
    <xf numFmtId="1" fontId="13" fillId="0" borderId="57" xfId="26" applyNumberFormat="1" applyFont="1" applyBorder="1" applyAlignment="1">
      <alignment horizontal="center" vertical="center" wrapText="1"/>
    </xf>
    <xf numFmtId="4" fontId="13" fillId="0" borderId="58" xfId="26" applyFont="1" applyBorder="1" applyAlignment="1">
      <alignment horizontal="center" vertical="center" wrapText="1"/>
    </xf>
    <xf numFmtId="4" fontId="13" fillId="0" borderId="59" xfId="26" applyFont="1" applyBorder="1" applyAlignment="1">
      <alignment horizontal="center" vertical="center" wrapText="1"/>
    </xf>
    <xf numFmtId="1" fontId="13" fillId="0" borderId="63" xfId="26" applyNumberFormat="1" applyFont="1" applyBorder="1" applyAlignment="1">
      <alignment horizontal="center" vertical="center" wrapText="1"/>
    </xf>
    <xf numFmtId="1" fontId="13" fillId="0" borderId="60" xfId="26" applyNumberFormat="1" applyFont="1" applyBorder="1" applyAlignment="1">
      <alignment horizontal="center" vertical="center" wrapText="1"/>
    </xf>
    <xf numFmtId="4" fontId="13" fillId="0" borderId="29" xfId="26" applyFont="1" applyBorder="1" applyAlignment="1">
      <alignment vertical="center" wrapText="1"/>
    </xf>
    <xf numFmtId="4" fontId="13" fillId="0" borderId="29" xfId="26" applyNumberFormat="1" applyFont="1" applyBorder="1" applyAlignment="1">
      <alignment horizontal="center" vertical="center" wrapText="1"/>
    </xf>
    <xf numFmtId="3" fontId="10" fillId="0" borderId="29" xfId="26" applyNumberFormat="1" applyFont="1" applyBorder="1" applyAlignment="1">
      <alignment horizontal="center" vertical="center" wrapText="1"/>
    </xf>
    <xf numFmtId="3" fontId="10" fillId="0" borderId="61" xfId="26" applyNumberFormat="1" applyFont="1" applyBorder="1" applyAlignment="1">
      <alignment horizontal="center" vertical="center" wrapText="1"/>
    </xf>
    <xf numFmtId="4" fontId="184" fillId="0" borderId="0" xfId="26" applyFont="1">
      <alignment vertical="center"/>
    </xf>
    <xf numFmtId="1" fontId="13" fillId="0" borderId="62" xfId="26" applyNumberFormat="1" applyFont="1" applyBorder="1" applyAlignment="1">
      <alignment horizontal="center" vertical="center" wrapText="1"/>
    </xf>
    <xf numFmtId="4" fontId="13" fillId="0" borderId="35" xfId="26" applyFont="1" applyBorder="1" applyAlignment="1">
      <alignment vertical="center" wrapText="1"/>
    </xf>
    <xf numFmtId="3" fontId="13" fillId="0" borderId="29" xfId="26" applyNumberFormat="1" applyFont="1" applyBorder="1" applyAlignment="1">
      <alignment horizontal="center" vertical="center" wrapText="1"/>
    </xf>
    <xf numFmtId="3" fontId="13" fillId="0" borderId="61" xfId="26" applyNumberFormat="1" applyFont="1" applyBorder="1" applyAlignment="1">
      <alignment horizontal="center" vertical="center" wrapText="1"/>
    </xf>
    <xf numFmtId="4" fontId="13" fillId="0" borderId="35" xfId="26" applyNumberFormat="1" applyFont="1" applyBorder="1" applyAlignment="1">
      <alignment horizontal="center" vertical="center" wrapText="1"/>
    </xf>
    <xf numFmtId="3" fontId="13" fillId="0" borderId="35" xfId="26" applyNumberFormat="1" applyFont="1" applyBorder="1" applyAlignment="1">
      <alignment horizontal="center" vertical="center" wrapText="1"/>
    </xf>
    <xf numFmtId="3" fontId="13" fillId="0" borderId="65" xfId="26" applyNumberFormat="1" applyFont="1" applyBorder="1" applyAlignment="1">
      <alignment horizontal="center" vertical="center" wrapText="1"/>
    </xf>
    <xf numFmtId="1" fontId="13" fillId="0" borderId="29" xfId="26" applyNumberFormat="1" applyFont="1" applyBorder="1" applyAlignment="1">
      <alignment horizontal="center" vertical="center" wrapText="1"/>
    </xf>
    <xf numFmtId="4" fontId="13" fillId="0" borderId="65" xfId="26" applyNumberFormat="1" applyFont="1" applyBorder="1" applyAlignment="1">
      <alignment horizontal="center" vertical="center" wrapText="1"/>
    </xf>
    <xf numFmtId="1" fontId="13" fillId="0" borderId="64" xfId="26" applyNumberFormat="1" applyFont="1" applyBorder="1" applyAlignment="1">
      <alignment horizontal="center" vertical="center" wrapText="1"/>
    </xf>
    <xf numFmtId="4" fontId="13" fillId="0" borderId="38" xfId="26" applyFont="1" applyBorder="1" applyAlignment="1">
      <alignment vertical="center" wrapText="1"/>
    </xf>
    <xf numFmtId="1" fontId="111" fillId="0" borderId="89" xfId="26" applyNumberFormat="1" applyFont="1" applyBorder="1" applyAlignment="1">
      <alignment horizontal="center" vertical="center" wrapText="1"/>
    </xf>
    <xf numFmtId="4" fontId="111" fillId="0" borderId="103" xfId="26" applyFont="1" applyBorder="1" applyAlignment="1">
      <alignment vertical="center" wrapText="1"/>
    </xf>
    <xf numFmtId="4" fontId="111" fillId="0" borderId="103" xfId="26" applyNumberFormat="1" applyFont="1" applyBorder="1" applyAlignment="1">
      <alignment horizontal="center" vertical="center" wrapText="1"/>
    </xf>
    <xf numFmtId="3" fontId="185" fillId="0" borderId="103" xfId="26" applyNumberFormat="1" applyFont="1" applyBorder="1" applyAlignment="1">
      <alignment horizontal="center" vertical="center" wrapText="1"/>
    </xf>
    <xf numFmtId="1" fontId="112" fillId="26" borderId="63" xfId="26" applyNumberFormat="1" applyFont="1" applyFill="1" applyBorder="1" applyAlignment="1">
      <alignment horizontal="center" vertical="center" wrapText="1"/>
    </xf>
    <xf numFmtId="1" fontId="112" fillId="26" borderId="60" xfId="26" applyNumberFormat="1" applyFont="1" applyFill="1" applyBorder="1" applyAlignment="1">
      <alignment horizontal="center" vertical="center" wrapText="1"/>
    </xf>
    <xf numFmtId="4" fontId="112" fillId="26" borderId="29" xfId="26" applyFont="1" applyFill="1" applyBorder="1" applyAlignment="1">
      <alignment vertical="center" wrapText="1"/>
    </xf>
    <xf numFmtId="4" fontId="112" fillId="26" borderId="29" xfId="26" applyFont="1" applyFill="1" applyBorder="1" applyAlignment="1">
      <alignment horizontal="center" vertical="center" wrapText="1"/>
    </xf>
    <xf numFmtId="4" fontId="186" fillId="26" borderId="29" xfId="27" applyNumberFormat="1" applyFont="1" applyFill="1" applyBorder="1" applyAlignment="1" applyProtection="1">
      <alignment horizontal="center" vertical="center"/>
      <protection locked="0"/>
    </xf>
    <xf numFmtId="4" fontId="112" fillId="26" borderId="29" xfId="26" applyNumberFormat="1" applyFont="1" applyFill="1" applyBorder="1" applyAlignment="1">
      <alignment horizontal="center" vertical="center" wrapText="1"/>
    </xf>
    <xf numFmtId="4" fontId="112" fillId="26" borderId="61" xfId="26" applyNumberFormat="1" applyFont="1" applyFill="1" applyBorder="1" applyAlignment="1">
      <alignment horizontal="center" vertical="center" wrapText="1"/>
    </xf>
    <xf numFmtId="1" fontId="112" fillId="26" borderId="62" xfId="26" applyNumberFormat="1" applyFont="1" applyFill="1" applyBorder="1" applyAlignment="1">
      <alignment horizontal="center" vertical="center" wrapText="1"/>
    </xf>
    <xf numFmtId="4" fontId="112" fillId="26" borderId="35" xfId="26" applyFont="1" applyFill="1" applyBorder="1" applyAlignment="1">
      <alignment vertical="center" wrapText="1"/>
    </xf>
    <xf numFmtId="4" fontId="112" fillId="26" borderId="35" xfId="26" applyFont="1" applyFill="1" applyBorder="1" applyAlignment="1">
      <alignment horizontal="center" vertical="center" wrapText="1"/>
    </xf>
    <xf numFmtId="4" fontId="112" fillId="26" borderId="35" xfId="26" applyNumberFormat="1" applyFont="1" applyFill="1" applyBorder="1" applyAlignment="1">
      <alignment horizontal="center" vertical="center" wrapText="1"/>
    </xf>
    <xf numFmtId="4" fontId="112" fillId="26" borderId="65" xfId="26" applyNumberFormat="1" applyFont="1" applyFill="1" applyBorder="1" applyAlignment="1">
      <alignment horizontal="center" vertical="center" wrapText="1"/>
    </xf>
    <xf numFmtId="1" fontId="187" fillId="26" borderId="89" xfId="26" applyNumberFormat="1" applyFont="1" applyFill="1" applyBorder="1" applyAlignment="1">
      <alignment horizontal="center" vertical="center" wrapText="1"/>
    </xf>
    <xf numFmtId="4" fontId="187" fillId="26" borderId="103" xfId="26" applyFont="1" applyFill="1" applyBorder="1" applyAlignment="1">
      <alignment vertical="center" wrapText="1"/>
    </xf>
    <xf numFmtId="4" fontId="187" fillId="26" borderId="103" xfId="26" applyFont="1" applyFill="1" applyBorder="1" applyAlignment="1">
      <alignment horizontal="center" vertical="center" wrapText="1"/>
    </xf>
    <xf numFmtId="4" fontId="187" fillId="26" borderId="103" xfId="26" applyNumberFormat="1" applyFont="1" applyFill="1" applyBorder="1" applyAlignment="1">
      <alignment horizontal="center" vertical="center" wrapText="1"/>
    </xf>
    <xf numFmtId="4" fontId="187" fillId="26" borderId="105" xfId="26" applyNumberFormat="1" applyFont="1" applyFill="1" applyBorder="1" applyAlignment="1">
      <alignment horizontal="center" vertical="center" wrapText="1"/>
    </xf>
    <xf numFmtId="1" fontId="187" fillId="0" borderId="89" xfId="26" applyNumberFormat="1" applyFont="1" applyBorder="1" applyAlignment="1">
      <alignment horizontal="center" vertical="center" wrapText="1"/>
    </xf>
    <xf numFmtId="4" fontId="187" fillId="0" borderId="103" xfId="26" applyFont="1" applyBorder="1" applyAlignment="1">
      <alignment vertical="center" wrapText="1"/>
    </xf>
    <xf numFmtId="4" fontId="187" fillId="0" borderId="103" xfId="26" applyFont="1" applyBorder="1" applyAlignment="1">
      <alignment horizontal="center" vertical="center" wrapText="1"/>
    </xf>
    <xf numFmtId="4" fontId="187" fillId="0" borderId="103" xfId="26" applyNumberFormat="1" applyFont="1" applyBorder="1" applyAlignment="1">
      <alignment horizontal="center" vertical="center" wrapText="1"/>
    </xf>
    <xf numFmtId="4" fontId="187" fillId="0" borderId="105" xfId="26" applyNumberFormat="1" applyFont="1" applyBorder="1" applyAlignment="1">
      <alignment horizontal="center" vertical="center" wrapText="1"/>
    </xf>
    <xf numFmtId="4" fontId="13" fillId="0" borderId="58" xfId="26" applyNumberFormat="1" applyFont="1" applyBorder="1" applyAlignment="1">
      <alignment horizontal="left" vertical="center" wrapText="1"/>
    </xf>
    <xf numFmtId="4" fontId="13" fillId="0" borderId="58" xfId="26" applyNumberFormat="1" applyFont="1" applyBorder="1" applyAlignment="1">
      <alignment horizontal="center" vertical="center" wrapText="1"/>
    </xf>
    <xf numFmtId="193" fontId="13" fillId="0" borderId="58" xfId="26" applyNumberFormat="1" applyFont="1" applyBorder="1" applyAlignment="1">
      <alignment horizontal="center" vertical="center" wrapText="1"/>
    </xf>
    <xf numFmtId="4" fontId="13" fillId="0" borderId="59" xfId="26" applyNumberFormat="1" applyFont="1" applyBorder="1" applyAlignment="1">
      <alignment horizontal="center" vertical="center" wrapText="1"/>
    </xf>
    <xf numFmtId="1" fontId="13" fillId="0" borderId="97" xfId="26" applyNumberFormat="1" applyFont="1" applyBorder="1" applyAlignment="1">
      <alignment horizontal="center" vertical="center" wrapText="1"/>
    </xf>
    <xf numFmtId="4" fontId="13" fillId="0" borderId="114" xfId="26" applyNumberFormat="1" applyFont="1" applyBorder="1" applyAlignment="1">
      <alignment horizontal="left" vertical="center" wrapText="1"/>
    </xf>
    <xf numFmtId="4" fontId="13" fillId="0" borderId="114" xfId="26" applyNumberFormat="1" applyFont="1" applyBorder="1" applyAlignment="1">
      <alignment horizontal="center" vertical="center" wrapText="1"/>
    </xf>
    <xf numFmtId="193" fontId="13" fillId="0" borderId="34" xfId="26" applyNumberFormat="1" applyFont="1" applyBorder="1" applyAlignment="1">
      <alignment horizontal="center" vertical="center" wrapText="1"/>
    </xf>
    <xf numFmtId="4" fontId="13" fillId="0" borderId="116" xfId="26" applyNumberFormat="1" applyFont="1" applyBorder="1" applyAlignment="1">
      <alignment horizontal="center" vertical="center" wrapText="1"/>
    </xf>
    <xf numFmtId="193" fontId="13" fillId="0" borderId="103" xfId="26" applyNumberFormat="1" applyFont="1" applyBorder="1" applyAlignment="1">
      <alignment horizontal="center" vertical="center" wrapText="1"/>
    </xf>
    <xf numFmtId="4" fontId="111" fillId="0" borderId="103" xfId="26" applyNumberFormat="1" applyFont="1" applyBorder="1" applyAlignment="1">
      <alignment vertical="center" wrapText="1"/>
    </xf>
    <xf numFmtId="3" fontId="24" fillId="0" borderId="103" xfId="26" applyNumberFormat="1" applyFont="1" applyBorder="1" applyAlignment="1">
      <alignment horizontal="center" vertical="center" wrapText="1"/>
    </xf>
    <xf numFmtId="1" fontId="111" fillId="0" borderId="49" xfId="26" applyNumberFormat="1" applyFont="1" applyBorder="1" applyAlignment="1">
      <alignment horizontal="center" vertical="center" wrapText="1"/>
    </xf>
    <xf numFmtId="4" fontId="111" fillId="0" borderId="0" xfId="26" applyNumberFormat="1" applyFont="1" applyBorder="1" applyAlignment="1">
      <alignment vertical="center" wrapText="1"/>
    </xf>
    <xf numFmtId="3" fontId="24" fillId="0" borderId="0" xfId="26" applyNumberFormat="1" applyFont="1" applyBorder="1" applyAlignment="1">
      <alignment horizontal="center" vertical="center" wrapText="1"/>
    </xf>
    <xf numFmtId="3" fontId="24" fillId="0" borderId="48" xfId="26" applyNumberFormat="1" applyFont="1" applyBorder="1" applyAlignment="1">
      <alignment horizontal="center" vertical="center" wrapText="1"/>
    </xf>
    <xf numFmtId="0" fontId="111" fillId="0" borderId="103" xfId="26" applyNumberFormat="1" applyFont="1" applyBorder="1" applyAlignment="1">
      <alignment horizontal="center" vertical="center" wrapText="1"/>
    </xf>
    <xf numFmtId="3" fontId="185" fillId="0" borderId="105" xfId="26" applyNumberFormat="1" applyFont="1" applyBorder="1" applyAlignment="1">
      <alignment horizontal="center" vertical="center" wrapText="1"/>
    </xf>
    <xf numFmtId="4" fontId="165" fillId="0" borderId="0" xfId="26" applyFont="1" applyAlignment="1">
      <alignment horizontal="center"/>
    </xf>
    <xf numFmtId="0" fontId="8" fillId="0" borderId="0" xfId="28" applyAlignment="1">
      <alignment horizontal="left"/>
    </xf>
    <xf numFmtId="0" fontId="5" fillId="0" borderId="0" xfId="28" applyFont="1" applyAlignment="1">
      <alignment horizontal="left" vertical="top"/>
    </xf>
    <xf numFmtId="0" fontId="8" fillId="0" borderId="0" xfId="28"/>
    <xf numFmtId="0" fontId="8" fillId="0" borderId="0" xfId="28" applyAlignment="1">
      <alignment horizontal="left" vertical="top"/>
    </xf>
    <xf numFmtId="165" fontId="8" fillId="0" borderId="9" xfId="28" applyNumberFormat="1" applyBorder="1" applyAlignment="1">
      <alignment horizontal="right" vertical="top"/>
    </xf>
    <xf numFmtId="167" fontId="6" fillId="3" borderId="9" xfId="28" applyNumberFormat="1" applyFont="1" applyFill="1" applyBorder="1" applyAlignment="1">
      <alignment horizontal="right" vertical="top"/>
    </xf>
    <xf numFmtId="167" fontId="8" fillId="0" borderId="9" xfId="28" applyNumberFormat="1" applyBorder="1" applyAlignment="1">
      <alignment horizontal="right" vertical="top"/>
    </xf>
    <xf numFmtId="4" fontId="188" fillId="0" borderId="0" xfId="26" applyFont="1" applyFill="1" applyBorder="1" applyAlignment="1" applyProtection="1">
      <alignment vertical="center"/>
    </xf>
    <xf numFmtId="0" fontId="10" fillId="0" borderId="118" xfId="29" applyFont="1" applyFill="1" applyBorder="1" applyAlignment="1" applyProtection="1">
      <alignment horizontal="center" vertical="center" wrapText="1"/>
    </xf>
    <xf numFmtId="0" fontId="189" fillId="0" borderId="118" xfId="29" applyFont="1" applyFill="1" applyBorder="1" applyAlignment="1" applyProtection="1">
      <alignment horizontal="center" vertical="center" wrapText="1"/>
    </xf>
    <xf numFmtId="49" fontId="188" fillId="0" borderId="118" xfId="26" applyNumberFormat="1" applyFont="1" applyFill="1" applyBorder="1" applyAlignment="1" applyProtection="1">
      <alignment horizontal="center" vertical="center"/>
    </xf>
    <xf numFmtId="4" fontId="188" fillId="0" borderId="118" xfId="26" applyFont="1" applyFill="1" applyBorder="1" applyAlignment="1" applyProtection="1">
      <alignment vertical="center"/>
    </xf>
    <xf numFmtId="4" fontId="188" fillId="0" borderId="118" xfId="26" applyFont="1" applyFill="1" applyBorder="1" applyAlignment="1" applyProtection="1">
      <alignment horizontal="center" vertical="center"/>
    </xf>
    <xf numFmtId="4" fontId="188" fillId="17" borderId="118" xfId="26" applyNumberFormat="1" applyFont="1" applyFill="1" applyBorder="1" applyAlignment="1" applyProtection="1">
      <alignment horizontal="center" vertical="center"/>
    </xf>
    <xf numFmtId="49" fontId="188" fillId="0" borderId="118" xfId="26" applyNumberFormat="1" applyFont="1" applyFill="1" applyBorder="1" applyAlignment="1" applyProtection="1">
      <alignment horizontal="left" vertical="center" wrapText="1" indent="1"/>
    </xf>
    <xf numFmtId="49" fontId="10" fillId="0" borderId="118" xfId="30" applyNumberFormat="1" applyFont="1" applyFill="1" applyBorder="1" applyAlignment="1" applyProtection="1">
      <alignment horizontal="left" vertical="center" wrapText="1" indent="1"/>
    </xf>
    <xf numFmtId="49" fontId="10" fillId="0" borderId="118" xfId="26" applyNumberFormat="1" applyFont="1" applyFill="1" applyBorder="1" applyAlignment="1" applyProtection="1">
      <alignment horizontal="left" vertical="center" wrapText="1" indent="1"/>
    </xf>
    <xf numFmtId="49" fontId="10" fillId="0" borderId="118" xfId="26" applyNumberFormat="1" applyFont="1" applyFill="1" applyBorder="1" applyAlignment="1" applyProtection="1">
      <alignment horizontal="left" vertical="center" wrapText="1"/>
    </xf>
    <xf numFmtId="4" fontId="10" fillId="21" borderId="118" xfId="31" applyNumberFormat="1" applyFont="1" applyFill="1" applyBorder="1" applyAlignment="1" applyProtection="1">
      <alignment horizontal="center" vertical="center" wrapText="1"/>
      <protection locked="0"/>
    </xf>
    <xf numFmtId="4" fontId="10" fillId="21" borderId="118" xfId="31" applyNumberFormat="1" applyFont="1" applyFill="1" applyBorder="1" applyAlignment="1" applyProtection="1">
      <alignment horizontal="center" vertical="center" wrapText="1"/>
    </xf>
    <xf numFmtId="4" fontId="188" fillId="0" borderId="0" xfId="26" applyFont="1" applyFill="1" applyBorder="1" applyAlignment="1" applyProtection="1">
      <alignment horizontal="center" vertical="center"/>
    </xf>
    <xf numFmtId="49" fontId="10" fillId="0" borderId="0" xfId="26" applyNumberFormat="1" applyFont="1" applyFill="1" applyBorder="1" applyAlignment="1" applyProtection="1">
      <alignment vertical="center" wrapText="1"/>
    </xf>
    <xf numFmtId="2" fontId="188" fillId="0" borderId="0" xfId="26" applyNumberFormat="1" applyFont="1" applyFill="1" applyAlignment="1" applyProtection="1">
      <alignment vertical="center"/>
    </xf>
    <xf numFmtId="2" fontId="188" fillId="0" borderId="0" xfId="26" applyNumberFormat="1" applyFont="1" applyFill="1" applyAlignment="1" applyProtection="1">
      <alignment horizontal="center" vertical="center"/>
    </xf>
    <xf numFmtId="2" fontId="188" fillId="0" borderId="0" xfId="26" applyNumberFormat="1" applyFont="1" applyFill="1" applyBorder="1" applyAlignment="1" applyProtection="1">
      <alignment vertical="center"/>
    </xf>
    <xf numFmtId="0" fontId="13" fillId="0" borderId="0" xfId="0" applyFont="1" applyFill="1" applyProtection="1"/>
    <xf numFmtId="2" fontId="192" fillId="0" borderId="0" xfId="32" applyNumberFormat="1" applyFont="1" applyFill="1" applyBorder="1" applyAlignment="1" applyProtection="1">
      <alignment horizontal="left" vertical="center"/>
    </xf>
    <xf numFmtId="0" fontId="188" fillId="0" borderId="118" xfId="26" applyNumberFormat="1" applyFont="1" applyFill="1" applyBorder="1" applyAlignment="1" applyProtection="1">
      <alignment horizontal="center" vertical="center" wrapText="1"/>
    </xf>
    <xf numFmtId="0" fontId="118" fillId="0" borderId="118" xfId="26" applyNumberFormat="1" applyFont="1" applyFill="1" applyBorder="1" applyAlignment="1" applyProtection="1">
      <alignment horizontal="center" vertical="center" wrapText="1"/>
    </xf>
    <xf numFmtId="0" fontId="188" fillId="0" borderId="120" xfId="26" applyNumberFormat="1" applyFont="1" applyFill="1" applyBorder="1" applyAlignment="1" applyProtection="1">
      <alignment horizontal="center" vertical="center" wrapText="1"/>
    </xf>
    <xf numFmtId="0" fontId="13" fillId="0" borderId="0" xfId="0" applyFont="1"/>
    <xf numFmtId="2" fontId="188" fillId="0" borderId="0" xfId="26" applyNumberFormat="1" applyFont="1" applyAlignment="1" applyProtection="1">
      <alignment vertical="center"/>
    </xf>
    <xf numFmtId="0" fontId="188" fillId="0" borderId="122" xfId="26" applyNumberFormat="1" applyFont="1" applyFill="1" applyBorder="1" applyAlignment="1" applyProtection="1">
      <alignment horizontal="center" vertical="center" wrapText="1"/>
    </xf>
    <xf numFmtId="0" fontId="188" fillId="0" borderId="124" xfId="26" applyNumberFormat="1" applyFont="1" applyFill="1" applyBorder="1" applyAlignment="1" applyProtection="1">
      <alignment horizontal="center" vertical="center" wrapText="1"/>
    </xf>
    <xf numFmtId="0" fontId="188" fillId="0" borderId="118" xfId="26" applyNumberFormat="1" applyFont="1" applyFill="1" applyBorder="1" applyAlignment="1" applyProtection="1">
      <alignment vertical="center" wrapText="1"/>
    </xf>
    <xf numFmtId="0" fontId="188" fillId="0" borderId="125" xfId="26" applyNumberFormat="1" applyFont="1" applyFill="1" applyBorder="1" applyAlignment="1" applyProtection="1">
      <alignment horizontal="center" vertical="center" wrapText="1"/>
    </xf>
    <xf numFmtId="0" fontId="188" fillId="26" borderId="118" xfId="26" applyNumberFormat="1" applyFont="1" applyFill="1" applyBorder="1" applyAlignment="1" applyProtection="1">
      <alignment horizontal="center" vertical="center" wrapText="1"/>
    </xf>
    <xf numFmtId="0" fontId="188" fillId="0" borderId="121" xfId="26" applyNumberFormat="1" applyFont="1" applyFill="1" applyBorder="1" applyAlignment="1" applyProtection="1">
      <alignment horizontal="center" vertical="center" wrapText="1"/>
    </xf>
    <xf numFmtId="0" fontId="10" fillId="0" borderId="118" xfId="26" applyNumberFormat="1" applyFont="1" applyFill="1" applyBorder="1" applyAlignment="1" applyProtection="1">
      <alignment horizontal="center" vertical="center" wrapText="1"/>
    </xf>
    <xf numFmtId="0" fontId="188" fillId="0" borderId="118" xfId="26" applyNumberFormat="1" applyFont="1" applyBorder="1" applyAlignment="1" applyProtection="1">
      <alignment horizontal="center" vertical="center"/>
    </xf>
    <xf numFmtId="0" fontId="188" fillId="0" borderId="126" xfId="26" applyNumberFormat="1" applyFont="1" applyFill="1" applyBorder="1" applyAlignment="1" applyProtection="1">
      <alignment horizontal="center" vertical="center" wrapText="1"/>
    </xf>
    <xf numFmtId="0" fontId="188" fillId="26" borderId="126" xfId="26" applyNumberFormat="1" applyFont="1" applyFill="1" applyBorder="1" applyAlignment="1" applyProtection="1">
      <alignment horizontal="center" vertical="center" wrapText="1"/>
    </xf>
    <xf numFmtId="0" fontId="188" fillId="0" borderId="127" xfId="26" applyNumberFormat="1" applyFont="1" applyFill="1" applyBorder="1" applyAlignment="1" applyProtection="1">
      <alignment horizontal="center" vertical="center" wrapText="1"/>
    </xf>
    <xf numFmtId="49" fontId="193" fillId="0" borderId="118" xfId="26" applyNumberFormat="1" applyFont="1" applyFill="1" applyBorder="1" applyAlignment="1" applyProtection="1">
      <alignment horizontal="center" vertical="center" wrapText="1"/>
    </xf>
    <xf numFmtId="49" fontId="193" fillId="0" borderId="118" xfId="26" applyNumberFormat="1" applyFont="1" applyBorder="1" applyAlignment="1" applyProtection="1">
      <alignment horizontal="center" vertical="center"/>
    </xf>
    <xf numFmtId="0" fontId="192" fillId="0" borderId="118" xfId="32" applyFont="1" applyFill="1" applyBorder="1" applyAlignment="1" applyProtection="1">
      <alignment horizontal="left" vertical="center" indent="1"/>
    </xf>
    <xf numFmtId="49" fontId="193" fillId="26" borderId="118" xfId="26" applyNumberFormat="1" applyFont="1" applyFill="1" applyBorder="1" applyAlignment="1" applyProtection="1">
      <alignment horizontal="center" vertical="center" wrapText="1"/>
    </xf>
    <xf numFmtId="49" fontId="193" fillId="0" borderId="126" xfId="26" applyNumberFormat="1" applyFont="1" applyFill="1" applyBorder="1" applyAlignment="1" applyProtection="1">
      <alignment horizontal="center" vertical="center" wrapText="1"/>
    </xf>
    <xf numFmtId="0" fontId="13" fillId="0" borderId="118" xfId="0" applyFont="1" applyBorder="1"/>
    <xf numFmtId="0" fontId="13" fillId="0" borderId="118" xfId="0" applyFont="1" applyFill="1" applyBorder="1"/>
    <xf numFmtId="0" fontId="13" fillId="0" borderId="118" xfId="0" applyFont="1" applyBorder="1" applyProtection="1"/>
    <xf numFmtId="0" fontId="13" fillId="0" borderId="118" xfId="0" applyFont="1" applyFill="1" applyBorder="1" applyProtection="1"/>
    <xf numFmtId="0" fontId="14" fillId="19" borderId="124" xfId="33" applyFont="1" applyFill="1" applyBorder="1" applyAlignment="1" applyProtection="1">
      <alignment horizontal="center" vertical="center" wrapText="1"/>
    </xf>
    <xf numFmtId="0" fontId="14" fillId="19" borderId="125" xfId="33" applyFont="1" applyFill="1" applyBorder="1" applyAlignment="1" applyProtection="1">
      <alignment horizontal="left" vertical="center" wrapText="1"/>
    </xf>
    <xf numFmtId="0" fontId="14" fillId="19" borderId="125" xfId="33" applyFont="1" applyFill="1" applyBorder="1" applyAlignment="1" applyProtection="1">
      <alignment horizontal="center" vertical="center" wrapText="1"/>
    </xf>
    <xf numFmtId="0" fontId="14" fillId="19" borderId="121" xfId="33" applyFont="1" applyFill="1" applyBorder="1" applyAlignment="1" applyProtection="1">
      <alignment horizontal="center" vertical="center" wrapText="1"/>
    </xf>
    <xf numFmtId="0" fontId="13" fillId="28" borderId="118" xfId="0" applyFont="1" applyFill="1" applyBorder="1"/>
    <xf numFmtId="49" fontId="188" fillId="28" borderId="118" xfId="26" applyNumberFormat="1" applyFont="1" applyFill="1" applyBorder="1" applyAlignment="1" applyProtection="1">
      <alignment horizontal="center" vertical="center"/>
    </xf>
    <xf numFmtId="2" fontId="188" fillId="28" borderId="118" xfId="26" applyNumberFormat="1" applyFont="1" applyFill="1" applyBorder="1" applyAlignment="1" applyProtection="1">
      <alignment vertical="center"/>
    </xf>
    <xf numFmtId="4" fontId="188" fillId="26" borderId="118" xfId="26" applyNumberFormat="1" applyFont="1" applyFill="1" applyBorder="1" applyAlignment="1" applyProtection="1">
      <alignment horizontal="center" vertical="center"/>
    </xf>
    <xf numFmtId="4" fontId="120" fillId="0" borderId="118" xfId="26" applyNumberFormat="1" applyFont="1" applyFill="1" applyBorder="1" applyAlignment="1" applyProtection="1">
      <alignment horizontal="center" vertical="center"/>
    </xf>
    <xf numFmtId="4" fontId="188" fillId="0" borderId="118" xfId="26" applyNumberFormat="1" applyFont="1" applyFill="1" applyBorder="1" applyAlignment="1" applyProtection="1">
      <alignment horizontal="center" vertical="center"/>
    </xf>
    <xf numFmtId="4" fontId="188" fillId="21" borderId="118" xfId="26" applyNumberFormat="1" applyFont="1" applyFill="1" applyBorder="1" applyAlignment="1" applyProtection="1">
      <alignment horizontal="center" vertical="center"/>
      <protection locked="0"/>
    </xf>
    <xf numFmtId="4" fontId="188" fillId="21" borderId="124" xfId="26" applyNumberFormat="1" applyFont="1" applyFill="1" applyBorder="1" applyAlignment="1" applyProtection="1">
      <alignment horizontal="center" vertical="center"/>
      <protection locked="0"/>
    </xf>
    <xf numFmtId="0" fontId="188" fillId="28" borderId="118" xfId="34" applyFont="1" applyFill="1" applyBorder="1" applyAlignment="1">
      <alignment vertical="center" wrapText="1"/>
    </xf>
    <xf numFmtId="4" fontId="188" fillId="17" borderId="118" xfId="26" applyNumberFormat="1" applyFont="1" applyFill="1" applyBorder="1" applyAlignment="1" applyProtection="1">
      <alignment horizontal="center" vertical="center"/>
      <protection locked="0"/>
    </xf>
    <xf numFmtId="4" fontId="188" fillId="26" borderId="118" xfId="26" applyNumberFormat="1" applyFont="1" applyFill="1" applyBorder="1" applyAlignment="1" applyProtection="1">
      <alignment horizontal="center" vertical="center"/>
      <protection locked="0"/>
    </xf>
    <xf numFmtId="4" fontId="188" fillId="21" borderId="118" xfId="26" applyNumberFormat="1" applyFont="1" applyFill="1" applyBorder="1" applyAlignment="1" applyProtection="1">
      <alignment horizontal="center" vertical="center"/>
    </xf>
    <xf numFmtId="0" fontId="188" fillId="28" borderId="118" xfId="34" applyFont="1" applyFill="1" applyBorder="1" applyAlignment="1">
      <alignment horizontal="left" vertical="center" wrapText="1"/>
    </xf>
    <xf numFmtId="0" fontId="188" fillId="28" borderId="118" xfId="34" applyFont="1" applyFill="1" applyBorder="1" applyAlignment="1">
      <alignment horizontal="left" vertical="center" wrapText="1" indent="1"/>
    </xf>
    <xf numFmtId="0" fontId="10" fillId="28" borderId="118" xfId="0" applyFont="1" applyFill="1" applyBorder="1" applyAlignment="1"/>
    <xf numFmtId="2" fontId="188" fillId="0" borderId="118" xfId="26" applyNumberFormat="1" applyFont="1" applyFill="1" applyBorder="1" applyAlignment="1" applyProtection="1">
      <alignment vertical="center"/>
    </xf>
    <xf numFmtId="2" fontId="188" fillId="0" borderId="118" xfId="26" applyNumberFormat="1" applyFont="1" applyBorder="1" applyAlignment="1" applyProtection="1">
      <alignment vertical="center"/>
    </xf>
    <xf numFmtId="2" fontId="188" fillId="0" borderId="0" xfId="26" applyNumberFormat="1" applyFont="1" applyBorder="1" applyAlignment="1" applyProtection="1">
      <alignment vertical="center"/>
    </xf>
    <xf numFmtId="0" fontId="10" fillId="28" borderId="118" xfId="0" applyFont="1" applyFill="1" applyBorder="1" applyAlignment="1">
      <alignment horizontal="left" indent="1"/>
    </xf>
    <xf numFmtId="0" fontId="10" fillId="28" borderId="118" xfId="0" applyFont="1" applyFill="1" applyBorder="1" applyAlignment="1">
      <alignment wrapText="1"/>
    </xf>
    <xf numFmtId="0" fontId="10" fillId="28" borderId="118" xfId="0" applyFont="1" applyFill="1" applyBorder="1" applyAlignment="1">
      <alignment horizontal="left"/>
    </xf>
    <xf numFmtId="0" fontId="10" fillId="28" borderId="118" xfId="0" applyFont="1" applyFill="1" applyBorder="1" applyAlignment="1">
      <alignment horizontal="left" wrapText="1"/>
    </xf>
    <xf numFmtId="2" fontId="188" fillId="0" borderId="128" xfId="26" applyNumberFormat="1" applyFont="1" applyFill="1" applyBorder="1" applyAlignment="1" applyProtection="1">
      <alignment vertical="center"/>
    </xf>
    <xf numFmtId="0" fontId="13" fillId="0" borderId="120" xfId="0" applyFont="1" applyFill="1" applyBorder="1" applyProtection="1"/>
    <xf numFmtId="0" fontId="13" fillId="0" borderId="126" xfId="0" applyFont="1" applyFill="1" applyBorder="1" applyProtection="1"/>
    <xf numFmtId="0" fontId="13" fillId="0" borderId="0" xfId="0" applyFont="1" applyFill="1"/>
    <xf numFmtId="0" fontId="13" fillId="0" borderId="0" xfId="0" applyFont="1" applyProtection="1"/>
    <xf numFmtId="2" fontId="188" fillId="0" borderId="0" xfId="26" applyNumberFormat="1" applyFont="1" applyAlignment="1" applyProtection="1">
      <alignment horizontal="center" vertical="center"/>
    </xf>
    <xf numFmtId="2" fontId="188" fillId="26" borderId="0" xfId="26" applyNumberFormat="1" applyFont="1" applyFill="1" applyBorder="1" applyAlignment="1" applyProtection="1">
      <alignment vertical="center"/>
    </xf>
    <xf numFmtId="2" fontId="188" fillId="26" borderId="0" xfId="26" applyNumberFormat="1" applyFont="1" applyFill="1" applyAlignment="1" applyProtection="1">
      <alignment vertical="center"/>
    </xf>
    <xf numFmtId="2" fontId="188" fillId="33" borderId="0" xfId="26" applyNumberFormat="1" applyFont="1" applyFill="1" applyAlignment="1" applyProtection="1">
      <alignment vertical="center"/>
    </xf>
    <xf numFmtId="4" fontId="188" fillId="0" borderId="118" xfId="26" applyFont="1" applyFill="1" applyBorder="1" applyAlignment="1" applyProtection="1">
      <alignment horizontal="left" vertical="center" indent="1"/>
    </xf>
    <xf numFmtId="0" fontId="6" fillId="2" borderId="1" xfId="28" applyFont="1" applyFill="1" applyBorder="1" applyAlignment="1">
      <alignment horizontal="left" vertical="top" wrapText="1"/>
    </xf>
    <xf numFmtId="49" fontId="1" fillId="0" borderId="0" xfId="35" applyNumberFormat="1"/>
    <xf numFmtId="0" fontId="1" fillId="0" borderId="0" xfId="35"/>
    <xf numFmtId="49" fontId="163" fillId="0" borderId="0" xfId="35" applyNumberFormat="1" applyFont="1"/>
    <xf numFmtId="0" fontId="195" fillId="0" borderId="29" xfId="35" applyFont="1" applyBorder="1" applyAlignment="1">
      <alignment wrapText="1"/>
    </xf>
    <xf numFmtId="0" fontId="1" fillId="40" borderId="29" xfId="35" applyNumberFormat="1" applyFill="1" applyBorder="1" applyProtection="1">
      <protection locked="0"/>
    </xf>
    <xf numFmtId="49" fontId="1" fillId="40" borderId="29" xfId="35" applyNumberFormat="1" applyFill="1" applyBorder="1" applyProtection="1">
      <protection locked="0"/>
    </xf>
    <xf numFmtId="0" fontId="195" fillId="40" borderId="29" xfId="35" applyNumberFormat="1" applyFont="1" applyFill="1" applyBorder="1" applyAlignment="1" applyProtection="1">
      <alignment wrapText="1"/>
      <protection locked="0"/>
    </xf>
    <xf numFmtId="0" fontId="195" fillId="0" borderId="35" xfId="35" applyFont="1" applyBorder="1"/>
    <xf numFmtId="0" fontId="195" fillId="0" borderId="0" xfId="35" applyFont="1"/>
    <xf numFmtId="49" fontId="195" fillId="40" borderId="0" xfId="35" applyNumberFormat="1" applyFont="1" applyFill="1" applyAlignment="1" applyProtection="1">
      <protection locked="0"/>
    </xf>
    <xf numFmtId="0" fontId="195" fillId="0" borderId="0" xfId="35" applyFont="1" applyAlignment="1">
      <alignment wrapText="1"/>
    </xf>
    <xf numFmtId="0" fontId="1" fillId="0" borderId="29" xfId="35" applyBorder="1"/>
    <xf numFmtId="0" fontId="38" fillId="0" borderId="0" xfId="35" applyFont="1" applyFill="1" applyBorder="1" applyAlignment="1">
      <alignment vertical="center"/>
    </xf>
    <xf numFmtId="0" fontId="38" fillId="0" borderId="0" xfId="35" applyFont="1" applyFill="1" applyBorder="1" applyAlignment="1">
      <alignment vertical="center" wrapText="1"/>
    </xf>
    <xf numFmtId="0" fontId="35" fillId="38" borderId="29" xfId="35" applyFont="1" applyFill="1" applyBorder="1" applyAlignment="1">
      <alignment horizontal="center" vertical="center" wrapText="1"/>
    </xf>
    <xf numFmtId="0" fontId="195" fillId="0" borderId="35" xfId="35" applyFont="1" applyBorder="1" applyAlignment="1">
      <alignment horizontal="center"/>
    </xf>
    <xf numFmtId="0" fontId="195" fillId="0" borderId="38" xfId="35" applyFont="1" applyBorder="1" applyAlignment="1">
      <alignment horizontal="center"/>
    </xf>
    <xf numFmtId="0" fontId="195" fillId="0" borderId="38" xfId="35" applyFont="1" applyFill="1" applyBorder="1" applyAlignment="1">
      <alignment horizontal="center"/>
    </xf>
    <xf numFmtId="183" fontId="1" fillId="0" borderId="0" xfId="35" applyNumberFormat="1"/>
    <xf numFmtId="0" fontId="28" fillId="0" borderId="0" xfId="36" applyFill="1" applyBorder="1" applyAlignment="1">
      <alignment vertical="center"/>
    </xf>
    <xf numFmtId="0" fontId="170" fillId="0" borderId="0" xfId="36" applyFont="1" applyFill="1" applyAlignment="1">
      <alignment horizontal="left" vertical="center"/>
    </xf>
    <xf numFmtId="168" fontId="28" fillId="0" borderId="0" xfId="36" applyNumberFormat="1" applyFill="1" applyAlignment="1">
      <alignment vertical="center"/>
    </xf>
    <xf numFmtId="0" fontId="28" fillId="0" borderId="0" xfId="36" applyFill="1" applyAlignment="1">
      <alignment vertical="center"/>
    </xf>
    <xf numFmtId="0" fontId="54" fillId="0" borderId="0" xfId="37" applyFont="1" applyFill="1" applyBorder="1" applyAlignment="1">
      <alignment vertical="center"/>
    </xf>
    <xf numFmtId="0" fontId="196" fillId="0" borderId="0" xfId="36" applyFont="1" applyFill="1" applyBorder="1" applyAlignment="1">
      <alignment horizontal="center" vertical="center"/>
    </xf>
    <xf numFmtId="49" fontId="54" fillId="0" borderId="0" xfId="36" applyNumberFormat="1" applyFont="1" applyFill="1" applyBorder="1" applyAlignment="1">
      <alignment horizontal="center" vertical="center" wrapText="1"/>
    </xf>
    <xf numFmtId="0" fontId="54" fillId="0" borderId="0" xfId="36" applyFont="1" applyFill="1" applyBorder="1" applyAlignment="1">
      <alignment horizontal="center" vertical="center" wrapText="1"/>
    </xf>
    <xf numFmtId="0" fontId="54" fillId="0" borderId="29" xfId="36" applyFont="1" applyFill="1" applyBorder="1" applyAlignment="1">
      <alignment horizontal="center" vertical="center" wrapText="1"/>
    </xf>
    <xf numFmtId="0" fontId="54" fillId="0" borderId="0" xfId="36" applyFont="1" applyFill="1" applyBorder="1" applyAlignment="1">
      <alignment horizontal="center" vertical="center"/>
    </xf>
    <xf numFmtId="0" fontId="54" fillId="0" borderId="29" xfId="36" applyFont="1" applyFill="1" applyBorder="1" applyAlignment="1">
      <alignment horizontal="center" vertical="center"/>
    </xf>
    <xf numFmtId="0" fontId="54" fillId="0" borderId="35" xfId="36" applyFont="1" applyFill="1" applyBorder="1" applyAlignment="1">
      <alignment horizontal="center" vertical="center"/>
    </xf>
    <xf numFmtId="0" fontId="54" fillId="0" borderId="35" xfId="36" applyFont="1" applyFill="1" applyBorder="1" applyAlignment="1">
      <alignment horizontal="center" vertical="center" wrapText="1"/>
    </xf>
    <xf numFmtId="0" fontId="194" fillId="41" borderId="0" xfId="35" applyFont="1" applyFill="1" applyBorder="1"/>
    <xf numFmtId="0" fontId="194" fillId="41" borderId="129" xfId="35" applyFont="1" applyFill="1" applyBorder="1"/>
    <xf numFmtId="0" fontId="54" fillId="0" borderId="0" xfId="36" applyFont="1" applyFill="1" applyBorder="1" applyAlignment="1" applyProtection="1">
      <alignment horizontal="center" vertical="center"/>
      <protection hidden="1"/>
    </xf>
    <xf numFmtId="0" fontId="54" fillId="0" borderId="0" xfId="36" applyFont="1" applyFill="1" applyAlignment="1" applyProtection="1">
      <alignment horizontal="center" vertical="center"/>
      <protection hidden="1"/>
    </xf>
    <xf numFmtId="0" fontId="59" fillId="0" borderId="29" xfId="36" applyFont="1" applyFill="1" applyBorder="1" applyAlignment="1" applyProtection="1">
      <alignment vertical="center" wrapText="1"/>
      <protection locked="0"/>
    </xf>
    <xf numFmtId="0" fontId="59" fillId="0" borderId="29" xfId="36" applyFont="1" applyFill="1" applyBorder="1" applyAlignment="1">
      <alignment horizontal="center" vertical="center"/>
    </xf>
    <xf numFmtId="186" fontId="54" fillId="0" borderId="29" xfId="36" applyNumberFormat="1" applyFont="1" applyFill="1" applyBorder="1" applyAlignment="1" applyProtection="1">
      <alignment horizontal="right" vertical="center"/>
      <protection locked="0"/>
    </xf>
    <xf numFmtId="0" fontId="40" fillId="0" borderId="0" xfId="36" applyFont="1" applyFill="1" applyAlignment="1">
      <alignment vertical="center"/>
    </xf>
    <xf numFmtId="0" fontId="54" fillId="0" borderId="29" xfId="36" applyFont="1" applyFill="1" applyBorder="1" applyAlignment="1" applyProtection="1">
      <alignment vertical="center" wrapText="1"/>
      <protection locked="0"/>
    </xf>
    <xf numFmtId="0" fontId="171" fillId="0" borderId="0" xfId="36" applyFont="1" applyFill="1" applyAlignment="1">
      <alignment vertical="center"/>
    </xf>
    <xf numFmtId="0" fontId="170" fillId="0" borderId="0" xfId="36" applyFont="1" applyFill="1" applyAlignment="1">
      <alignment vertical="center"/>
    </xf>
    <xf numFmtId="0" fontId="54" fillId="0" borderId="0" xfId="36" applyFont="1" applyFill="1" applyBorder="1" applyAlignment="1">
      <alignment horizontal="right" vertical="center"/>
    </xf>
    <xf numFmtId="0" fontId="54" fillId="0" borderId="0" xfId="36" applyFont="1" applyFill="1" applyBorder="1" applyAlignment="1">
      <alignment horizontal="right" vertical="center" wrapText="1"/>
    </xf>
    <xf numFmtId="0" fontId="54" fillId="0" borderId="33" xfId="36" applyFont="1" applyFill="1" applyBorder="1" applyAlignment="1">
      <alignment horizontal="center" vertical="center" wrapText="1"/>
    </xf>
    <xf numFmtId="0" fontId="54" fillId="0" borderId="34" xfId="36" applyFont="1" applyFill="1" applyBorder="1" applyAlignment="1">
      <alignment horizontal="center" vertical="center" wrapText="1"/>
    </xf>
    <xf numFmtId="0" fontId="59" fillId="0" borderId="29" xfId="36" applyFont="1" applyFill="1" applyBorder="1" applyAlignment="1">
      <alignment vertical="center" wrapText="1"/>
    </xf>
    <xf numFmtId="0" fontId="59" fillId="0" borderId="29" xfId="36" applyFont="1" applyFill="1" applyBorder="1" applyAlignment="1">
      <alignment horizontal="center" vertical="center" wrapText="1"/>
    </xf>
    <xf numFmtId="186" fontId="59" fillId="42" borderId="29" xfId="38" applyNumberFormat="1" applyFont="1" applyFill="1" applyBorder="1" applyAlignment="1" applyProtection="1">
      <alignment horizontal="right" vertical="center"/>
      <protection locked="0"/>
    </xf>
    <xf numFmtId="186" fontId="59" fillId="43" borderId="29" xfId="38" applyNumberFormat="1" applyFont="1" applyFill="1" applyBorder="1" applyAlignment="1" applyProtection="1">
      <alignment horizontal="right" vertical="center"/>
      <protection locked="0"/>
    </xf>
    <xf numFmtId="0" fontId="54" fillId="0" borderId="29" xfId="36" applyFont="1" applyFill="1" applyBorder="1" applyAlignment="1">
      <alignment vertical="center" wrapText="1"/>
    </xf>
    <xf numFmtId="186" fontId="59" fillId="44" borderId="29" xfId="38" applyNumberFormat="1" applyFont="1" applyFill="1" applyBorder="1" applyAlignment="1" applyProtection="1">
      <alignment horizontal="right" vertical="center"/>
      <protection locked="0"/>
    </xf>
    <xf numFmtId="186" fontId="54" fillId="0" borderId="29" xfId="38" applyNumberFormat="1" applyFont="1" applyFill="1" applyBorder="1" applyAlignment="1" applyProtection="1">
      <alignment horizontal="right" vertical="center"/>
      <protection locked="0"/>
    </xf>
    <xf numFmtId="186" fontId="54" fillId="44" borderId="29" xfId="38" applyNumberFormat="1" applyFont="1" applyFill="1" applyBorder="1" applyAlignment="1" applyProtection="1">
      <alignment horizontal="right" vertical="center"/>
      <protection locked="0"/>
    </xf>
    <xf numFmtId="186" fontId="59" fillId="0" borderId="29" xfId="38" applyNumberFormat="1" applyFont="1" applyFill="1" applyBorder="1" applyAlignment="1" applyProtection="1">
      <alignment horizontal="right" vertical="center"/>
      <protection locked="0"/>
    </xf>
    <xf numFmtId="0" fontId="170" fillId="0" borderId="0" xfId="38" applyFont="1" applyFill="1" applyAlignment="1">
      <alignment horizontal="left" vertical="center"/>
    </xf>
    <xf numFmtId="0" fontId="171" fillId="0" borderId="0" xfId="38" applyFont="1" applyFill="1" applyAlignment="1">
      <alignment vertical="center"/>
    </xf>
    <xf numFmtId="0" fontId="171" fillId="0" borderId="0" xfId="38" applyFont="1" applyFill="1" applyBorder="1" applyAlignment="1">
      <alignment vertical="center"/>
    </xf>
    <xf numFmtId="0" fontId="40" fillId="0" borderId="0" xfId="38" applyFont="1" applyFill="1" applyAlignment="1">
      <alignment vertical="center"/>
    </xf>
    <xf numFmtId="0" fontId="54" fillId="0" borderId="0" xfId="38" applyFont="1" applyFill="1" applyBorder="1" applyAlignment="1">
      <alignment horizontal="center" vertical="center"/>
    </xf>
    <xf numFmtId="0" fontId="54" fillId="0" borderId="0" xfId="38" applyFont="1" applyFill="1" applyBorder="1" applyAlignment="1">
      <alignment horizontal="right" vertical="center"/>
    </xf>
    <xf numFmtId="0" fontId="28" fillId="0" borderId="0" xfId="38" applyFill="1" applyAlignment="1">
      <alignment vertical="center"/>
    </xf>
    <xf numFmtId="0" fontId="54" fillId="0" borderId="0" xfId="38" applyFont="1" applyFill="1" applyBorder="1" applyAlignment="1">
      <alignment horizontal="center" vertical="center" wrapText="1"/>
    </xf>
    <xf numFmtId="0" fontId="54" fillId="0" borderId="92" xfId="38" applyFont="1" applyFill="1" applyBorder="1" applyAlignment="1">
      <alignment horizontal="center" vertical="center" wrapText="1"/>
    </xf>
    <xf numFmtId="0" fontId="54" fillId="0" borderId="29" xfId="38" applyFont="1" applyFill="1" applyBorder="1" applyAlignment="1">
      <alignment horizontal="center" vertical="center" wrapText="1"/>
    </xf>
    <xf numFmtId="0" fontId="54" fillId="0" borderId="33" xfId="38" applyFont="1" applyFill="1" applyBorder="1" applyAlignment="1">
      <alignment horizontal="center" vertical="center" wrapText="1"/>
    </xf>
    <xf numFmtId="0" fontId="54" fillId="0" borderId="34" xfId="38" applyFont="1" applyFill="1" applyBorder="1" applyAlignment="1">
      <alignment horizontal="center" vertical="center" wrapText="1"/>
    </xf>
    <xf numFmtId="0" fontId="59" fillId="0" borderId="29" xfId="38" applyFont="1" applyFill="1" applyBorder="1" applyAlignment="1">
      <alignment vertical="center" wrapText="1"/>
    </xf>
    <xf numFmtId="0" fontId="59" fillId="0" borderId="29" xfId="38" applyFont="1" applyFill="1" applyBorder="1" applyAlignment="1">
      <alignment horizontal="center" vertical="center" wrapText="1"/>
    </xf>
    <xf numFmtId="187" fontId="197" fillId="17" borderId="130" xfId="39" applyNumberFormat="1" applyFont="1" applyFill="1" applyBorder="1" applyAlignment="1" applyProtection="1">
      <alignment horizontal="right" vertical="center" wrapText="1"/>
      <protection locked="0"/>
    </xf>
    <xf numFmtId="0" fontId="54" fillId="0" borderId="29" xfId="38" applyFont="1" applyFill="1" applyBorder="1" applyAlignment="1">
      <alignment vertical="center" wrapText="1"/>
    </xf>
    <xf numFmtId="186" fontId="54" fillId="0" borderId="104" xfId="38" applyNumberFormat="1" applyFont="1" applyFill="1" applyBorder="1" applyAlignment="1" applyProtection="1">
      <alignment horizontal="right" vertical="center" wrapText="1"/>
      <protection locked="0"/>
    </xf>
    <xf numFmtId="0" fontId="54" fillId="0" borderId="104" xfId="38" applyFont="1" applyFill="1" applyBorder="1" applyAlignment="1">
      <alignment vertical="center" wrapText="1"/>
    </xf>
    <xf numFmtId="0" fontId="54" fillId="0" borderId="104" xfId="38" applyFont="1" applyFill="1" applyBorder="1" applyAlignment="1">
      <alignment horizontal="center" vertical="center" wrapText="1"/>
    </xf>
    <xf numFmtId="0" fontId="59" fillId="0" borderId="104" xfId="38" applyFont="1" applyFill="1" applyBorder="1" applyAlignment="1">
      <alignment vertical="center" wrapText="1"/>
    </xf>
    <xf numFmtId="0" fontId="59" fillId="0" borderId="104" xfId="38" applyFont="1" applyFill="1" applyBorder="1" applyAlignment="1">
      <alignment horizontal="center" vertical="center" wrapText="1"/>
    </xf>
    <xf numFmtId="186" fontId="54" fillId="0" borderId="29" xfId="38" applyNumberFormat="1" applyFont="1" applyFill="1" applyBorder="1" applyAlignment="1" applyProtection="1">
      <alignment horizontal="right" vertical="center" wrapText="1"/>
      <protection locked="0"/>
    </xf>
    <xf numFmtId="186" fontId="59" fillId="0" borderId="29" xfId="38" applyNumberFormat="1" applyFont="1" applyFill="1" applyBorder="1" applyAlignment="1" applyProtection="1">
      <alignment horizontal="right" vertical="center" wrapText="1"/>
      <protection locked="0"/>
    </xf>
    <xf numFmtId="169" fontId="1" fillId="0" borderId="0" xfId="35" applyNumberFormat="1"/>
    <xf numFmtId="4" fontId="198" fillId="0" borderId="0" xfId="26" applyFont="1" applyAlignment="1">
      <alignment vertical="center"/>
    </xf>
    <xf numFmtId="0" fontId="28" fillId="0" borderId="0" xfId="26" applyNumberFormat="1" applyAlignment="1"/>
    <xf numFmtId="4" fontId="200" fillId="0" borderId="0" xfId="26" applyFont="1" applyAlignment="1">
      <alignment horizontal="right" vertical="center"/>
    </xf>
    <xf numFmtId="4" fontId="201" fillId="0" borderId="0" xfId="26" applyNumberFormat="1" applyFont="1" applyAlignment="1">
      <alignment horizontal="left" vertical="center"/>
    </xf>
    <xf numFmtId="49" fontId="201" fillId="0" borderId="0" xfId="26" applyNumberFormat="1" applyFont="1" applyAlignment="1">
      <alignment horizontal="left" vertical="center"/>
    </xf>
    <xf numFmtId="4" fontId="201" fillId="0" borderId="0" xfId="26" applyFont="1" applyAlignment="1">
      <alignment horizontal="left" vertical="center"/>
    </xf>
    <xf numFmtId="4" fontId="203" fillId="0" borderId="0" xfId="26" applyFont="1" applyAlignment="1">
      <alignment vertical="center"/>
    </xf>
    <xf numFmtId="4" fontId="200" fillId="0" borderId="43" xfId="26" applyFont="1" applyBorder="1" applyAlignment="1">
      <alignment horizontal="center" vertical="center" wrapText="1"/>
    </xf>
    <xf numFmtId="4" fontId="200" fillId="0" borderId="0" xfId="26" applyFont="1" applyAlignment="1">
      <alignment horizontal="center" vertical="center" wrapText="1"/>
    </xf>
    <xf numFmtId="4" fontId="204" fillId="0" borderId="43" xfId="26" applyFont="1" applyBorder="1" applyAlignment="1">
      <alignment horizontal="center" vertical="center"/>
    </xf>
    <xf numFmtId="4" fontId="204" fillId="0" borderId="0" xfId="26" applyFont="1" applyAlignment="1">
      <alignment horizontal="center" vertical="center"/>
    </xf>
    <xf numFmtId="4" fontId="198" fillId="0" borderId="131" xfId="26" applyFont="1" applyBorder="1" applyAlignment="1">
      <alignment vertical="center"/>
    </xf>
    <xf numFmtId="4" fontId="200" fillId="0" borderId="131" xfId="26" applyFont="1" applyBorder="1" applyAlignment="1">
      <alignment vertical="center" wrapText="1"/>
    </xf>
    <xf numFmtId="4" fontId="205" fillId="0" borderId="131" xfId="26" applyFont="1" applyBorder="1" applyAlignment="1">
      <alignment horizontal="left" vertical="center"/>
    </xf>
    <xf numFmtId="49" fontId="206" fillId="45" borderId="131" xfId="26" applyNumberFormat="1" applyFont="1" applyFill="1" applyBorder="1" applyAlignment="1" applyProtection="1">
      <alignment vertical="center" wrapText="1"/>
      <protection locked="0"/>
    </xf>
    <xf numFmtId="4" fontId="198" fillId="0" borderId="55" xfId="26" applyFont="1" applyBorder="1" applyAlignment="1">
      <alignment vertical="center"/>
    </xf>
    <xf numFmtId="4" fontId="198" fillId="0" borderId="132" xfId="26" applyFont="1" applyBorder="1" applyAlignment="1">
      <alignment vertical="center"/>
    </xf>
    <xf numFmtId="4" fontId="200" fillId="0" borderId="132" xfId="26" applyFont="1" applyBorder="1" applyAlignment="1">
      <alignment vertical="center" wrapText="1"/>
    </xf>
    <xf numFmtId="4" fontId="205" fillId="0" borderId="132" xfId="26" applyFont="1" applyBorder="1" applyAlignment="1">
      <alignment horizontal="left" vertical="center"/>
    </xf>
    <xf numFmtId="49" fontId="207" fillId="33" borderId="132" xfId="26" applyNumberFormat="1" applyFont="1" applyFill="1" applyBorder="1" applyAlignment="1" applyProtection="1">
      <alignment vertical="center" wrapText="1"/>
      <protection locked="0"/>
    </xf>
    <xf numFmtId="4" fontId="198" fillId="0" borderId="133" xfId="26" applyFont="1" applyBorder="1" applyAlignment="1">
      <alignment vertical="center"/>
    </xf>
    <xf numFmtId="4" fontId="200" fillId="0" borderId="133" xfId="26" applyFont="1" applyBorder="1" applyAlignment="1">
      <alignment vertical="center" wrapText="1"/>
    </xf>
    <xf numFmtId="4" fontId="205" fillId="0" borderId="133" xfId="26" applyFont="1" applyBorder="1" applyAlignment="1">
      <alignment horizontal="left" vertical="center"/>
    </xf>
    <xf numFmtId="49" fontId="207" fillId="33" borderId="133" xfId="26" applyNumberFormat="1" applyFont="1" applyFill="1" applyBorder="1" applyAlignment="1" applyProtection="1">
      <alignment vertical="center" wrapText="1"/>
      <protection locked="0"/>
    </xf>
    <xf numFmtId="4" fontId="198" fillId="0" borderId="134" xfId="26" applyFont="1" applyBorder="1" applyAlignment="1">
      <alignment vertical="center"/>
    </xf>
    <xf numFmtId="4" fontId="200" fillId="0" borderId="134" xfId="26" applyFont="1" applyBorder="1" applyAlignment="1">
      <alignment vertical="center" wrapText="1"/>
    </xf>
    <xf numFmtId="4" fontId="205" fillId="0" borderId="134" xfId="26" applyFont="1" applyBorder="1" applyAlignment="1">
      <alignment horizontal="left" vertical="center"/>
    </xf>
    <xf numFmtId="49" fontId="207" fillId="33" borderId="134" xfId="26" applyNumberFormat="1" applyFont="1" applyFill="1" applyBorder="1" applyAlignment="1" applyProtection="1">
      <alignment vertical="center" wrapText="1"/>
      <protection locked="0"/>
    </xf>
    <xf numFmtId="4" fontId="208" fillId="0" borderId="135" xfId="26" applyFont="1" applyBorder="1" applyAlignment="1">
      <alignment vertical="center"/>
    </xf>
    <xf numFmtId="4" fontId="208" fillId="0" borderId="136" xfId="26" applyFont="1" applyBorder="1" applyAlignment="1">
      <alignment vertical="center"/>
    </xf>
    <xf numFmtId="4" fontId="209" fillId="0" borderId="136" xfId="26" applyFont="1" applyBorder="1" applyAlignment="1">
      <alignment vertical="top"/>
    </xf>
    <xf numFmtId="4" fontId="210" fillId="0" borderId="136" xfId="26" applyFont="1" applyBorder="1" applyAlignment="1">
      <alignment vertical="center"/>
    </xf>
    <xf numFmtId="4" fontId="211" fillId="0" borderId="137" xfId="26" applyFont="1" applyBorder="1" applyAlignment="1">
      <alignment horizontal="center" vertical="center" wrapText="1"/>
    </xf>
    <xf numFmtId="4" fontId="211" fillId="0" borderId="136" xfId="26" applyFont="1" applyBorder="1" applyAlignment="1">
      <alignment horizontal="center" vertical="center" wrapText="1"/>
    </xf>
    <xf numFmtId="4" fontId="212" fillId="0" borderId="137" xfId="26" applyFont="1" applyBorder="1" applyAlignment="1">
      <alignment horizontal="center" vertical="center"/>
    </xf>
    <xf numFmtId="4" fontId="212" fillId="0" borderId="136" xfId="26" applyFont="1" applyBorder="1" applyAlignment="1">
      <alignment horizontal="center" vertical="center"/>
    </xf>
    <xf numFmtId="49" fontId="206" fillId="33" borderId="131" xfId="26" applyNumberFormat="1" applyFont="1" applyFill="1" applyBorder="1" applyAlignment="1" applyProtection="1">
      <alignment vertical="center" wrapText="1"/>
      <protection locked="0"/>
    </xf>
    <xf numFmtId="194" fontId="206" fillId="33" borderId="138" xfId="26" applyNumberFormat="1" applyFont="1" applyFill="1" applyBorder="1" applyAlignment="1" applyProtection="1">
      <alignment vertical="center" wrapText="1"/>
      <protection locked="0"/>
    </xf>
    <xf numFmtId="195" fontId="206" fillId="33" borderId="139" xfId="26" applyNumberFormat="1" applyFont="1" applyFill="1" applyBorder="1" applyAlignment="1" applyProtection="1">
      <alignment vertical="center" wrapText="1"/>
      <protection locked="0"/>
    </xf>
    <xf numFmtId="195" fontId="213" fillId="46" borderId="139" xfId="26" applyNumberFormat="1" applyFont="1" applyFill="1" applyBorder="1" applyAlignment="1" applyProtection="1">
      <alignment vertical="center" wrapText="1"/>
    </xf>
    <xf numFmtId="194" fontId="207" fillId="47" borderId="139" xfId="26" applyNumberFormat="1" applyFont="1" applyFill="1" applyBorder="1" applyAlignment="1" applyProtection="1">
      <alignment vertical="center" wrapText="1"/>
      <protection locked="0"/>
    </xf>
    <xf numFmtId="195" fontId="207" fillId="47" borderId="139" xfId="26" applyNumberFormat="1" applyFont="1" applyFill="1" applyBorder="1" applyAlignment="1" applyProtection="1">
      <alignment vertical="center" wrapText="1"/>
      <protection locked="0"/>
    </xf>
    <xf numFmtId="194" fontId="206" fillId="33" borderId="139" xfId="26" applyNumberFormat="1" applyFont="1" applyFill="1" applyBorder="1" applyAlignment="1" applyProtection="1">
      <alignment vertical="center" wrapText="1"/>
      <protection locked="0"/>
    </xf>
    <xf numFmtId="194" fontId="206" fillId="47" borderId="139" xfId="26" applyNumberFormat="1" applyFont="1" applyFill="1" applyBorder="1" applyAlignment="1" applyProtection="1">
      <alignment vertical="center" wrapText="1"/>
      <protection locked="0"/>
    </xf>
    <xf numFmtId="195" fontId="206" fillId="47" borderId="139" xfId="26" applyNumberFormat="1" applyFont="1" applyFill="1" applyBorder="1" applyAlignment="1" applyProtection="1">
      <alignment vertical="center" wrapText="1"/>
      <protection locked="0"/>
    </xf>
    <xf numFmtId="194" fontId="206" fillId="0" borderId="139" xfId="26" applyNumberFormat="1" applyFont="1" applyBorder="1" applyAlignment="1" applyProtection="1">
      <alignment vertical="center" wrapText="1"/>
      <protection locked="0"/>
    </xf>
    <xf numFmtId="194" fontId="206" fillId="0" borderId="140" xfId="26" applyNumberFormat="1" applyFont="1" applyBorder="1" applyAlignment="1" applyProtection="1">
      <alignment vertical="center" wrapText="1"/>
      <protection locked="0"/>
    </xf>
    <xf numFmtId="194" fontId="206" fillId="29" borderId="141" xfId="26" applyNumberFormat="1" applyFont="1" applyFill="1" applyBorder="1" applyAlignment="1" applyProtection="1">
      <alignment vertical="center" wrapText="1"/>
    </xf>
    <xf numFmtId="195" fontId="206" fillId="29" borderId="142" xfId="26" applyNumberFormat="1" applyFont="1" applyFill="1" applyBorder="1" applyAlignment="1" applyProtection="1">
      <alignment vertical="center" wrapText="1"/>
    </xf>
    <xf numFmtId="194" fontId="206" fillId="29" borderId="142" xfId="26" applyNumberFormat="1" applyFont="1" applyFill="1" applyBorder="1" applyAlignment="1" applyProtection="1">
      <alignment vertical="center" wrapText="1"/>
    </xf>
    <xf numFmtId="194" fontId="206" fillId="29" borderId="143" xfId="26" applyNumberFormat="1" applyFont="1" applyFill="1" applyBorder="1" applyAlignment="1" applyProtection="1">
      <alignment vertical="center" wrapText="1"/>
    </xf>
    <xf numFmtId="194" fontId="206" fillId="33" borderId="141" xfId="26" applyNumberFormat="1" applyFont="1" applyFill="1" applyBorder="1" applyAlignment="1" applyProtection="1">
      <alignment vertical="center" wrapText="1"/>
      <protection locked="0"/>
    </xf>
    <xf numFmtId="195" fontId="206" fillId="33" borderId="142" xfId="26" applyNumberFormat="1" applyFont="1" applyFill="1" applyBorder="1" applyAlignment="1" applyProtection="1">
      <alignment vertical="center" wrapText="1"/>
      <protection locked="0"/>
    </xf>
    <xf numFmtId="195" fontId="213" fillId="46" borderId="142" xfId="26" applyNumberFormat="1" applyFont="1" applyFill="1" applyBorder="1" applyAlignment="1" applyProtection="1">
      <alignment vertical="center" wrapText="1"/>
    </xf>
    <xf numFmtId="194" fontId="207" fillId="47" borderId="142" xfId="26" applyNumberFormat="1" applyFont="1" applyFill="1" applyBorder="1" applyAlignment="1" applyProtection="1">
      <alignment vertical="center" wrapText="1"/>
      <protection locked="0"/>
    </xf>
    <xf numFmtId="195" fontId="207" fillId="47" borderId="142" xfId="26" applyNumberFormat="1" applyFont="1" applyFill="1" applyBorder="1" applyAlignment="1" applyProtection="1">
      <alignment vertical="center" wrapText="1"/>
      <protection locked="0"/>
    </xf>
    <xf numFmtId="194" fontId="206" fillId="0" borderId="142" xfId="26" applyNumberFormat="1" applyFont="1" applyBorder="1" applyAlignment="1" applyProtection="1">
      <alignment vertical="center" wrapText="1"/>
      <protection locked="0"/>
    </xf>
    <xf numFmtId="195" fontId="206" fillId="0" borderId="142" xfId="26" applyNumberFormat="1" applyFont="1" applyBorder="1" applyAlignment="1" applyProtection="1">
      <alignment vertical="center" wrapText="1"/>
      <protection locked="0"/>
    </xf>
    <xf numFmtId="194" fontId="206" fillId="47" borderId="142" xfId="26" applyNumberFormat="1" applyFont="1" applyFill="1" applyBorder="1" applyAlignment="1" applyProtection="1">
      <alignment vertical="center" wrapText="1"/>
      <protection locked="0"/>
    </xf>
    <xf numFmtId="195" fontId="206" fillId="47" borderId="142" xfId="26" applyNumberFormat="1" applyFont="1" applyFill="1" applyBorder="1" applyAlignment="1" applyProtection="1">
      <alignment vertical="center" wrapText="1"/>
      <protection locked="0"/>
    </xf>
    <xf numFmtId="194" fontId="206" fillId="33" borderId="142" xfId="26" applyNumberFormat="1" applyFont="1" applyFill="1" applyBorder="1" applyAlignment="1" applyProtection="1">
      <alignment vertical="center" wrapText="1"/>
      <protection locked="0"/>
    </xf>
    <xf numFmtId="194" fontId="206" fillId="0" borderId="143" xfId="26" applyNumberFormat="1" applyFont="1" applyBorder="1" applyAlignment="1" applyProtection="1">
      <alignment vertical="center" wrapText="1"/>
      <protection locked="0"/>
    </xf>
    <xf numFmtId="194" fontId="213" fillId="46" borderId="141" xfId="26" applyNumberFormat="1" applyFont="1" applyFill="1" applyBorder="1" applyAlignment="1" applyProtection="1">
      <alignment vertical="center" wrapText="1"/>
    </xf>
    <xf numFmtId="194" fontId="213" fillId="46" borderId="142" xfId="26" applyNumberFormat="1" applyFont="1" applyFill="1" applyBorder="1" applyAlignment="1" applyProtection="1">
      <alignment vertical="center" wrapText="1"/>
    </xf>
    <xf numFmtId="194" fontId="213" fillId="46" borderId="143" xfId="26" applyNumberFormat="1" applyFont="1" applyFill="1" applyBorder="1" applyAlignment="1" applyProtection="1">
      <alignment vertical="center" wrapText="1"/>
    </xf>
    <xf numFmtId="194" fontId="214" fillId="46" borderId="142" xfId="26" applyNumberFormat="1" applyFont="1" applyFill="1" applyBorder="1" applyAlignment="1" applyProtection="1">
      <alignment vertical="center" wrapText="1"/>
    </xf>
    <xf numFmtId="195" fontId="214" fillId="46" borderId="142" xfId="26" applyNumberFormat="1" applyFont="1" applyFill="1" applyBorder="1" applyAlignment="1" applyProtection="1">
      <alignment vertical="center" wrapText="1"/>
    </xf>
    <xf numFmtId="194" fontId="214" fillId="46" borderId="143" xfId="26" applyNumberFormat="1" applyFont="1" applyFill="1" applyBorder="1" applyAlignment="1" applyProtection="1">
      <alignment vertical="center" wrapText="1"/>
    </xf>
    <xf numFmtId="4" fontId="215" fillId="0" borderId="133" xfId="26" applyFont="1" applyBorder="1" applyAlignment="1">
      <alignment vertical="center" wrapText="1"/>
    </xf>
    <xf numFmtId="194" fontId="207" fillId="48" borderId="141" xfId="26" applyNumberFormat="1" applyFont="1" applyFill="1" applyBorder="1" applyAlignment="1" applyProtection="1">
      <alignment vertical="center" wrapText="1"/>
      <protection locked="0"/>
    </xf>
    <xf numFmtId="195" fontId="206" fillId="48" borderId="142" xfId="26" applyNumberFormat="1" applyFont="1" applyFill="1" applyBorder="1" applyAlignment="1" applyProtection="1">
      <alignment vertical="center" wrapText="1"/>
      <protection locked="0"/>
    </xf>
    <xf numFmtId="194" fontId="206" fillId="48" borderId="142" xfId="26" applyNumberFormat="1" applyFont="1" applyFill="1" applyBorder="1" applyAlignment="1" applyProtection="1">
      <alignment vertical="center" wrapText="1"/>
      <protection locked="0"/>
    </xf>
    <xf numFmtId="194" fontId="206" fillId="48" borderId="143" xfId="26" applyNumberFormat="1" applyFont="1" applyFill="1" applyBorder="1" applyAlignment="1" applyProtection="1">
      <alignment vertical="center" wrapText="1"/>
      <protection locked="0"/>
    </xf>
    <xf numFmtId="49" fontId="216" fillId="29" borderId="133" xfId="26" applyNumberFormat="1" applyFont="1" applyFill="1" applyBorder="1" applyAlignment="1" applyProtection="1">
      <alignment vertical="center" wrapText="1"/>
      <protection locked="0"/>
    </xf>
    <xf numFmtId="4" fontId="217" fillId="0" borderId="133" xfId="26" applyFont="1" applyBorder="1" applyAlignment="1">
      <alignment horizontal="right" vertical="center"/>
    </xf>
    <xf numFmtId="194" fontId="207" fillId="0" borderId="141" xfId="26" applyNumberFormat="1" applyFont="1" applyBorder="1" applyAlignment="1" applyProtection="1">
      <alignment vertical="center" wrapText="1"/>
      <protection locked="0"/>
    </xf>
    <xf numFmtId="194" fontId="206" fillId="0" borderId="141" xfId="26" applyNumberFormat="1" applyFont="1" applyBorder="1" applyAlignment="1" applyProtection="1">
      <alignment vertical="center" wrapText="1"/>
      <protection locked="0"/>
    </xf>
    <xf numFmtId="49" fontId="216" fillId="0" borderId="133" xfId="26" applyNumberFormat="1" applyFont="1" applyBorder="1" applyAlignment="1" applyProtection="1">
      <alignment vertical="center" wrapText="1"/>
      <protection locked="0"/>
    </xf>
    <xf numFmtId="49" fontId="216" fillId="0" borderId="133" xfId="26" applyNumberFormat="1" applyFont="1" applyBorder="1" applyAlignment="1">
      <alignment vertical="center" wrapText="1"/>
    </xf>
    <xf numFmtId="194" fontId="206" fillId="48" borderId="141" xfId="26" applyNumberFormat="1" applyFont="1" applyFill="1" applyBorder="1" applyAlignment="1" applyProtection="1">
      <alignment vertical="center" wrapText="1"/>
      <protection locked="0"/>
    </xf>
    <xf numFmtId="194" fontId="206" fillId="33" borderId="144" xfId="26" applyNumberFormat="1" applyFont="1" applyFill="1" applyBorder="1" applyAlignment="1" applyProtection="1">
      <alignment vertical="center" wrapText="1"/>
      <protection locked="0"/>
    </xf>
    <xf numFmtId="195" fontId="206" fillId="33" borderId="145" xfId="26" applyNumberFormat="1" applyFont="1" applyFill="1" applyBorder="1" applyAlignment="1" applyProtection="1">
      <alignment vertical="center" wrapText="1"/>
      <protection locked="0"/>
    </xf>
    <xf numFmtId="195" fontId="213" fillId="46" borderId="145" xfId="26" applyNumberFormat="1" applyFont="1" applyFill="1" applyBorder="1" applyAlignment="1" applyProtection="1">
      <alignment vertical="center" wrapText="1"/>
    </xf>
    <xf numFmtId="194" fontId="206" fillId="47" borderId="145" xfId="26" applyNumberFormat="1" applyFont="1" applyFill="1" applyBorder="1" applyAlignment="1" applyProtection="1">
      <alignment vertical="center" wrapText="1"/>
      <protection locked="0"/>
    </xf>
    <xf numFmtId="195" fontId="206" fillId="47" borderId="145" xfId="26" applyNumberFormat="1" applyFont="1" applyFill="1" applyBorder="1" applyAlignment="1" applyProtection="1">
      <alignment vertical="center" wrapText="1"/>
      <protection locked="0"/>
    </xf>
    <xf numFmtId="194" fontId="206" fillId="0" borderId="145" xfId="26" applyNumberFormat="1" applyFont="1" applyBorder="1" applyAlignment="1" applyProtection="1">
      <alignment vertical="center" wrapText="1"/>
      <protection locked="0"/>
    </xf>
    <xf numFmtId="195" fontId="206" fillId="0" borderId="145" xfId="26" applyNumberFormat="1" applyFont="1" applyBorder="1" applyAlignment="1" applyProtection="1">
      <alignment vertical="center" wrapText="1"/>
      <protection locked="0"/>
    </xf>
    <xf numFmtId="194" fontId="206" fillId="0" borderId="146" xfId="26" applyNumberFormat="1" applyFont="1" applyBorder="1" applyAlignment="1" applyProtection="1">
      <alignment vertical="center" wrapText="1"/>
      <protection locked="0"/>
    </xf>
    <xf numFmtId="195" fontId="213" fillId="46" borderId="140" xfId="26" applyNumberFormat="1" applyFont="1" applyFill="1" applyBorder="1" applyAlignment="1" applyProtection="1">
      <alignment vertical="center" wrapText="1"/>
    </xf>
    <xf numFmtId="195" fontId="206" fillId="29" borderId="143" xfId="26" applyNumberFormat="1" applyFont="1" applyFill="1" applyBorder="1" applyAlignment="1" applyProtection="1">
      <alignment vertical="center" wrapText="1"/>
    </xf>
    <xf numFmtId="195" fontId="213" fillId="46" borderId="143" xfId="26" applyNumberFormat="1" applyFont="1" applyFill="1" applyBorder="1" applyAlignment="1" applyProtection="1">
      <alignment vertical="center" wrapText="1"/>
    </xf>
    <xf numFmtId="194" fontId="213" fillId="46" borderId="144" xfId="26" applyNumberFormat="1" applyFont="1" applyFill="1" applyBorder="1" applyAlignment="1" applyProtection="1">
      <alignment vertical="center" wrapText="1"/>
    </xf>
    <xf numFmtId="194" fontId="213" fillId="46" borderId="145" xfId="26" applyNumberFormat="1" applyFont="1" applyFill="1" applyBorder="1" applyAlignment="1" applyProtection="1">
      <alignment vertical="center" wrapText="1"/>
    </xf>
    <xf numFmtId="195" fontId="213" fillId="46" borderId="146" xfId="26" applyNumberFormat="1" applyFont="1" applyFill="1" applyBorder="1" applyAlignment="1" applyProtection="1">
      <alignment vertical="center" wrapText="1"/>
    </xf>
    <xf numFmtId="194" fontId="206" fillId="0" borderId="138" xfId="26" applyNumberFormat="1" applyFont="1" applyBorder="1" applyAlignment="1" applyProtection="1">
      <alignment vertical="center" wrapText="1"/>
      <protection locked="0"/>
    </xf>
    <xf numFmtId="195" fontId="206" fillId="0" borderId="139" xfId="26" applyNumberFormat="1" applyFont="1" applyBorder="1" applyAlignment="1" applyProtection="1">
      <alignment vertical="center" wrapText="1"/>
      <protection locked="0"/>
    </xf>
    <xf numFmtId="195" fontId="206" fillId="28" borderId="142" xfId="26" applyNumberFormat="1" applyFont="1" applyFill="1" applyBorder="1" applyAlignment="1" applyProtection="1">
      <alignment vertical="center" wrapText="1"/>
      <protection locked="0"/>
    </xf>
    <xf numFmtId="194" fontId="213" fillId="46" borderId="146" xfId="26" applyNumberFormat="1" applyFont="1" applyFill="1" applyBorder="1" applyAlignment="1" applyProtection="1">
      <alignment vertical="center" wrapText="1"/>
    </xf>
    <xf numFmtId="194" fontId="213" fillId="46" borderId="138" xfId="26" applyNumberFormat="1" applyFont="1" applyFill="1" applyBorder="1" applyAlignment="1" applyProtection="1">
      <alignment vertical="center" wrapText="1"/>
    </xf>
    <xf numFmtId="194" fontId="213" fillId="46" borderId="139" xfId="26" applyNumberFormat="1" applyFont="1" applyFill="1" applyBorder="1" applyAlignment="1" applyProtection="1">
      <alignment vertical="center" wrapText="1"/>
    </xf>
    <xf numFmtId="194" fontId="213" fillId="46" borderId="140" xfId="26" applyNumberFormat="1" applyFont="1" applyFill="1" applyBorder="1" applyAlignment="1" applyProtection="1">
      <alignment vertical="center" wrapText="1"/>
    </xf>
    <xf numFmtId="194" fontId="206" fillId="28" borderId="141" xfId="26" applyNumberFormat="1" applyFont="1" applyFill="1" applyBorder="1" applyAlignment="1" applyProtection="1">
      <alignment vertical="center" wrapText="1"/>
      <protection locked="0"/>
    </xf>
    <xf numFmtId="194" fontId="214" fillId="46" borderId="141" xfId="26" applyNumberFormat="1" applyFont="1" applyFill="1" applyBorder="1" applyAlignment="1" applyProtection="1">
      <alignment vertical="center" wrapText="1"/>
    </xf>
    <xf numFmtId="194" fontId="214" fillId="46" borderId="144" xfId="26" applyNumberFormat="1" applyFont="1" applyFill="1" applyBorder="1" applyAlignment="1" applyProtection="1">
      <alignment vertical="center" wrapText="1"/>
    </xf>
    <xf numFmtId="194" fontId="214" fillId="46" borderId="145" xfId="26" applyNumberFormat="1" applyFont="1" applyFill="1" applyBorder="1" applyAlignment="1" applyProtection="1">
      <alignment vertical="center" wrapText="1"/>
    </xf>
    <xf numFmtId="195" fontId="214" fillId="46" borderId="145" xfId="26" applyNumberFormat="1" applyFont="1" applyFill="1" applyBorder="1" applyAlignment="1" applyProtection="1">
      <alignment vertical="center" wrapText="1"/>
    </xf>
    <xf numFmtId="194" fontId="207" fillId="47" borderId="145" xfId="26" applyNumberFormat="1" applyFont="1" applyFill="1" applyBorder="1" applyAlignment="1" applyProtection="1">
      <alignment vertical="center" wrapText="1"/>
      <protection locked="0"/>
    </xf>
    <xf numFmtId="49" fontId="214" fillId="46" borderId="140" xfId="26" applyNumberFormat="1" applyFont="1" applyFill="1" applyBorder="1" applyAlignment="1" applyProtection="1">
      <alignment vertical="center" wrapText="1"/>
    </xf>
    <xf numFmtId="49" fontId="214" fillId="46" borderId="143" xfId="26" applyNumberFormat="1" applyFont="1" applyFill="1" applyBorder="1" applyAlignment="1" applyProtection="1">
      <alignment vertical="center" wrapText="1"/>
    </xf>
    <xf numFmtId="49" fontId="206" fillId="0" borderId="146" xfId="26" applyNumberFormat="1" applyFont="1" applyBorder="1" applyAlignment="1" applyProtection="1">
      <alignment vertical="center" wrapText="1"/>
      <protection locked="0"/>
    </xf>
    <xf numFmtId="49" fontId="206" fillId="33" borderId="138" xfId="26" applyNumberFormat="1" applyFont="1" applyFill="1" applyBorder="1" applyAlignment="1" applyProtection="1">
      <alignment vertical="center" wrapText="1"/>
      <protection locked="0"/>
    </xf>
    <xf numFmtId="49" fontId="206" fillId="33" borderId="139" xfId="26" applyNumberFormat="1" applyFont="1" applyFill="1" applyBorder="1" applyAlignment="1" applyProtection="1">
      <alignment vertical="center" wrapText="1"/>
      <protection locked="0"/>
    </xf>
    <xf numFmtId="49" fontId="206" fillId="33" borderId="140" xfId="26" applyNumberFormat="1" applyFont="1" applyFill="1" applyBorder="1" applyAlignment="1" applyProtection="1">
      <alignment vertical="center" wrapText="1"/>
      <protection locked="0"/>
    </xf>
    <xf numFmtId="49" fontId="206" fillId="33" borderId="144" xfId="26" applyNumberFormat="1" applyFont="1" applyFill="1" applyBorder="1" applyAlignment="1" applyProtection="1">
      <alignment vertical="center" wrapText="1"/>
      <protection locked="0"/>
    </xf>
    <xf numFmtId="49" fontId="206" fillId="33" borderId="145" xfId="26" applyNumberFormat="1" applyFont="1" applyFill="1" applyBorder="1" applyAlignment="1" applyProtection="1">
      <alignment vertical="center" wrapText="1"/>
      <protection locked="0"/>
    </xf>
    <xf numFmtId="4" fontId="218" fillId="0" borderId="54" xfId="26" applyFont="1" applyBorder="1" applyAlignment="1">
      <alignment vertical="center"/>
    </xf>
    <xf numFmtId="4" fontId="218" fillId="0" borderId="55" xfId="26" applyFont="1" applyBorder="1" applyAlignment="1">
      <alignment vertical="center"/>
    </xf>
    <xf numFmtId="4" fontId="218" fillId="0" borderId="52" xfId="26" applyFont="1" applyBorder="1" applyAlignment="1">
      <alignment vertical="center"/>
    </xf>
    <xf numFmtId="4" fontId="218" fillId="0" borderId="0" xfId="26" applyFont="1" applyAlignment="1">
      <alignment vertical="center"/>
    </xf>
    <xf numFmtId="4" fontId="218" fillId="0" borderId="49" xfId="26" applyFont="1" applyBorder="1" applyAlignment="1">
      <alignment vertical="center"/>
    </xf>
    <xf numFmtId="4" fontId="218" fillId="0" borderId="48" xfId="26" applyFont="1" applyBorder="1" applyAlignment="1">
      <alignment vertical="center"/>
    </xf>
    <xf numFmtId="4" fontId="218" fillId="0" borderId="50" xfId="26" applyFont="1" applyBorder="1" applyAlignment="1">
      <alignment vertical="center"/>
    </xf>
    <xf numFmtId="4" fontId="218" fillId="0" borderId="51" xfId="26" applyFont="1" applyBorder="1" applyAlignment="1">
      <alignment vertical="center"/>
    </xf>
    <xf numFmtId="4" fontId="218" fillId="0" borderId="46" xfId="26" applyFont="1" applyBorder="1" applyAlignment="1">
      <alignment vertical="center"/>
    </xf>
    <xf numFmtId="4" fontId="28" fillId="0" borderId="0" xfId="26" applyAlignment="1"/>
    <xf numFmtId="49" fontId="198" fillId="0" borderId="0" xfId="26" applyNumberFormat="1" applyFont="1" applyAlignment="1">
      <alignment vertical="center"/>
    </xf>
    <xf numFmtId="196" fontId="6" fillId="3" borderId="9" xfId="28" applyNumberFormat="1" applyFont="1" applyFill="1" applyBorder="1" applyAlignment="1">
      <alignment horizontal="right" vertical="top"/>
    </xf>
    <xf numFmtId="196" fontId="7" fillId="4" borderId="9" xfId="28" applyNumberFormat="1" applyFont="1" applyFill="1" applyBorder="1" applyAlignment="1">
      <alignment horizontal="right" vertical="top"/>
    </xf>
    <xf numFmtId="167" fontId="7" fillId="4" borderId="9" xfId="28" applyNumberFormat="1" applyFont="1" applyFill="1" applyBorder="1" applyAlignment="1">
      <alignment horizontal="right" vertical="top"/>
    </xf>
    <xf numFmtId="196" fontId="8" fillId="4" borderId="9" xfId="28" applyNumberFormat="1" applyFill="1" applyBorder="1" applyAlignment="1">
      <alignment horizontal="right" vertical="top"/>
    </xf>
    <xf numFmtId="167" fontId="8" fillId="4" borderId="9" xfId="28" applyNumberFormat="1" applyFill="1" applyBorder="1" applyAlignment="1">
      <alignment horizontal="right" vertical="top"/>
    </xf>
    <xf numFmtId="0" fontId="8" fillId="0" borderId="9" xfId="28" applyBorder="1" applyAlignment="1">
      <alignment horizontal="left" vertical="top" wrapText="1" indent="6"/>
    </xf>
    <xf numFmtId="0" fontId="8" fillId="0" borderId="9" xfId="28" applyBorder="1" applyAlignment="1">
      <alignment horizontal="left" vertical="top" wrapText="1"/>
    </xf>
    <xf numFmtId="196" fontId="8" fillId="0" borderId="9" xfId="28" applyNumberFormat="1" applyBorder="1" applyAlignment="1">
      <alignment horizontal="right" vertical="top"/>
    </xf>
    <xf numFmtId="197" fontId="8" fillId="4" borderId="9" xfId="28" applyNumberFormat="1" applyFill="1" applyBorder="1" applyAlignment="1">
      <alignment horizontal="right" vertical="top"/>
    </xf>
    <xf numFmtId="197" fontId="8" fillId="0" borderId="9" xfId="28" applyNumberFormat="1" applyBorder="1" applyAlignment="1">
      <alignment horizontal="right" vertical="top"/>
    </xf>
    <xf numFmtId="165" fontId="8" fillId="4" borderId="9" xfId="28" applyNumberFormat="1" applyFill="1" applyBorder="1" applyAlignment="1">
      <alignment horizontal="right" vertical="top"/>
    </xf>
    <xf numFmtId="167" fontId="6" fillId="2" borderId="1" xfId="28" applyNumberFormat="1" applyFont="1" applyFill="1" applyBorder="1" applyAlignment="1">
      <alignment horizontal="right" vertical="top"/>
    </xf>
    <xf numFmtId="2" fontId="136" fillId="21" borderId="29" xfId="0" applyNumberFormat="1" applyFont="1" applyFill="1" applyBorder="1" applyAlignment="1" applyProtection="1">
      <alignment horizontal="center"/>
      <protection locked="0"/>
    </xf>
    <xf numFmtId="166" fontId="57" fillId="21" borderId="29" xfId="0" applyNumberFormat="1" applyFont="1" applyFill="1" applyBorder="1" applyAlignment="1" applyProtection="1">
      <alignment horizontal="center"/>
      <protection locked="0"/>
    </xf>
    <xf numFmtId="198" fontId="56" fillId="21" borderId="29" xfId="0" applyNumberFormat="1" applyFont="1" applyFill="1" applyBorder="1" applyAlignment="1" applyProtection="1">
      <alignment horizontal="center"/>
      <protection locked="0"/>
    </xf>
    <xf numFmtId="166" fontId="56" fillId="0" borderId="0" xfId="0" applyNumberFormat="1" applyFont="1" applyFill="1" applyBorder="1" applyAlignment="1" applyProtection="1">
      <alignment horizontal="center"/>
    </xf>
    <xf numFmtId="2" fontId="136" fillId="17" borderId="29" xfId="0" applyNumberFormat="1" applyFont="1" applyFill="1" applyBorder="1" applyAlignment="1" applyProtection="1">
      <alignment horizontal="center"/>
      <protection locked="0"/>
    </xf>
    <xf numFmtId="164" fontId="6" fillId="2" borderId="1" xfId="0" applyNumberFormat="1" applyFont="1" applyFill="1" applyBorder="1" applyAlignment="1">
      <alignment horizontal="right" vertical="top"/>
    </xf>
    <xf numFmtId="164" fontId="6" fillId="3" borderId="9" xfId="0" applyNumberFormat="1" applyFont="1" applyFill="1" applyBorder="1" applyAlignment="1">
      <alignment horizontal="right" vertical="top"/>
    </xf>
    <xf numFmtId="164" fontId="0" fillId="0" borderId="9" xfId="0" applyNumberFormat="1" applyBorder="1" applyAlignment="1">
      <alignment horizontal="right" vertical="top"/>
    </xf>
    <xf numFmtId="0" fontId="6" fillId="2" borderId="1" xfId="0" applyFont="1" applyFill="1" applyBorder="1" applyAlignment="1">
      <alignment horizontal="left" vertical="top" wrapText="1"/>
    </xf>
    <xf numFmtId="169" fontId="1" fillId="0" borderId="0" xfId="35" applyNumberFormat="1" applyAlignment="1">
      <alignment horizontal="right"/>
    </xf>
    <xf numFmtId="0" fontId="188" fillId="0" borderId="0" xfId="40" applyFont="1" applyAlignment="1" applyProtection="1">
      <alignment vertical="center"/>
    </xf>
    <xf numFmtId="0" fontId="10" fillId="0" borderId="29" xfId="40" applyNumberFormat="1" applyFont="1" applyBorder="1" applyAlignment="1" applyProtection="1">
      <alignment horizontal="center" vertical="center" wrapText="1"/>
    </xf>
    <xf numFmtId="0" fontId="10" fillId="0" borderId="29" xfId="40" applyFont="1" applyBorder="1" applyAlignment="1" applyProtection="1">
      <alignment horizontal="center" vertical="center" wrapText="1"/>
    </xf>
    <xf numFmtId="0" fontId="186" fillId="0" borderId="150" xfId="40" applyFont="1" applyFill="1" applyBorder="1" applyAlignment="1" applyProtection="1">
      <alignment horizontal="center" vertical="center"/>
    </xf>
    <xf numFmtId="0" fontId="193" fillId="26" borderId="36" xfId="40" applyFont="1" applyFill="1" applyBorder="1" applyAlignment="1" applyProtection="1">
      <alignment horizontal="center" vertical="center"/>
    </xf>
    <xf numFmtId="0" fontId="188" fillId="26" borderId="36" xfId="40" applyFont="1" applyFill="1" applyBorder="1" applyAlignment="1" applyProtection="1">
      <alignment vertical="center"/>
    </xf>
    <xf numFmtId="0" fontId="188" fillId="26" borderId="31" xfId="40" applyFont="1" applyFill="1" applyBorder="1" applyAlignment="1" applyProtection="1">
      <alignment vertical="center"/>
    </xf>
    <xf numFmtId="0" fontId="188" fillId="26" borderId="152" xfId="40" applyFont="1" applyFill="1" applyBorder="1" applyAlignment="1" applyProtection="1">
      <alignment vertical="center"/>
    </xf>
    <xf numFmtId="49" fontId="188" fillId="0" borderId="33" xfId="40" applyNumberFormat="1" applyFont="1" applyFill="1" applyBorder="1" applyAlignment="1" applyProtection="1">
      <alignment horizontal="center" vertical="center"/>
    </xf>
    <xf numFmtId="0" fontId="188" fillId="30" borderId="29" xfId="40" applyFont="1" applyFill="1" applyBorder="1" applyAlignment="1" applyProtection="1">
      <alignment horizontal="center" vertical="center" wrapText="1"/>
      <protection locked="0"/>
    </xf>
    <xf numFmtId="4" fontId="188" fillId="17" borderId="29" xfId="40" applyNumberFormat="1" applyFont="1" applyFill="1" applyBorder="1" applyAlignment="1" applyProtection="1">
      <alignment horizontal="center" vertical="center"/>
    </xf>
    <xf numFmtId="4" fontId="188" fillId="21" borderId="29" xfId="26" applyNumberFormat="1" applyFont="1" applyFill="1" applyBorder="1" applyAlignment="1" applyProtection="1">
      <alignment horizontal="center" vertical="center"/>
      <protection locked="0"/>
    </xf>
    <xf numFmtId="4" fontId="188" fillId="39" borderId="29" xfId="26" applyNumberFormat="1" applyFont="1" applyFill="1" applyBorder="1" applyAlignment="1" applyProtection="1">
      <alignment horizontal="center" vertical="center"/>
      <protection locked="0"/>
    </xf>
    <xf numFmtId="4" fontId="188" fillId="17" borderId="61" xfId="40" applyNumberFormat="1" applyFont="1" applyFill="1" applyBorder="1" applyAlignment="1" applyProtection="1">
      <alignment horizontal="center" vertical="center"/>
    </xf>
    <xf numFmtId="188" fontId="170" fillId="17" borderId="90" xfId="0" applyNumberFormat="1" applyFont="1" applyFill="1" applyBorder="1" applyAlignment="1">
      <alignment horizontal="right"/>
    </xf>
    <xf numFmtId="168" fontId="170" fillId="17" borderId="103" xfId="0" applyNumberFormat="1" applyFont="1" applyFill="1" applyBorder="1" applyAlignment="1">
      <alignment horizontal="center"/>
    </xf>
    <xf numFmtId="168" fontId="170" fillId="17" borderId="90" xfId="0" applyNumberFormat="1" applyFont="1" applyFill="1" applyBorder="1" applyAlignment="1">
      <alignment horizontal="center"/>
    </xf>
    <xf numFmtId="189" fontId="170" fillId="17" borderId="103" xfId="0" applyNumberFormat="1" applyFont="1" applyFill="1" applyBorder="1" applyAlignment="1">
      <alignment horizontal="right"/>
    </xf>
    <xf numFmtId="189" fontId="170" fillId="17" borderId="96" xfId="0" applyNumberFormat="1" applyFont="1" applyFill="1" applyBorder="1" applyAlignment="1">
      <alignment horizontal="right"/>
    </xf>
    <xf numFmtId="189" fontId="170" fillId="17" borderId="90" xfId="0" applyNumberFormat="1" applyFont="1" applyFill="1" applyBorder="1" applyAlignment="1">
      <alignment horizontal="right"/>
    </xf>
    <xf numFmtId="188" fontId="170" fillId="0" borderId="40" xfId="0" applyNumberFormat="1" applyFont="1" applyBorder="1" applyAlignment="1">
      <alignment horizontal="right"/>
    </xf>
    <xf numFmtId="165" fontId="171" fillId="0" borderId="40" xfId="0" applyNumberFormat="1" applyFont="1" applyBorder="1" applyAlignment="1">
      <alignment horizontal="center"/>
    </xf>
    <xf numFmtId="189" fontId="170" fillId="0" borderId="40" xfId="0" applyNumberFormat="1" applyFont="1" applyBorder="1" applyAlignment="1">
      <alignment horizontal="right"/>
    </xf>
    <xf numFmtId="189" fontId="170" fillId="0" borderId="108" xfId="0" applyNumberFormat="1" applyFont="1" applyBorder="1" applyAlignment="1">
      <alignment horizontal="right"/>
    </xf>
    <xf numFmtId="188" fontId="170" fillId="26" borderId="40" xfId="0" applyNumberFormat="1" applyFont="1" applyFill="1" applyBorder="1" applyAlignment="1">
      <alignment horizontal="right"/>
    </xf>
    <xf numFmtId="165" fontId="170" fillId="0" borderId="40" xfId="0" applyNumberFormat="1" applyFont="1" applyBorder="1" applyAlignment="1">
      <alignment horizontal="center"/>
    </xf>
    <xf numFmtId="189" fontId="170" fillId="0" borderId="109" xfId="0" applyNumberFormat="1" applyFont="1" applyBorder="1" applyAlignment="1">
      <alignment horizontal="right"/>
    </xf>
    <xf numFmtId="188" fontId="171" fillId="0" borderId="40" xfId="0" applyNumberFormat="1" applyFont="1" applyBorder="1" applyAlignment="1">
      <alignment horizontal="right"/>
    </xf>
    <xf numFmtId="189" fontId="170" fillId="0" borderId="29" xfId="0" applyNumberFormat="1" applyFont="1" applyBorder="1" applyAlignment="1">
      <alignment horizontal="right"/>
    </xf>
    <xf numFmtId="189" fontId="170" fillId="0" borderId="110" xfId="0" applyNumberFormat="1" applyFont="1" applyBorder="1" applyAlignment="1">
      <alignment horizontal="right"/>
    </xf>
    <xf numFmtId="188" fontId="171" fillId="26" borderId="40" xfId="0" applyNumberFormat="1" applyFont="1" applyFill="1" applyBorder="1" applyAlignment="1">
      <alignment horizontal="right"/>
    </xf>
    <xf numFmtId="189" fontId="171" fillId="0" borderId="40" xfId="0" applyNumberFormat="1" applyFont="1" applyBorder="1" applyAlignment="1">
      <alignment horizontal="right"/>
    </xf>
    <xf numFmtId="189" fontId="171" fillId="0" borderId="106" xfId="0" applyNumberFormat="1" applyFont="1" applyBorder="1" applyAlignment="1">
      <alignment horizontal="right"/>
    </xf>
    <xf numFmtId="189" fontId="171" fillId="0" borderId="108" xfId="0" applyNumberFormat="1" applyFont="1" applyBorder="1" applyAlignment="1">
      <alignment horizontal="right"/>
    </xf>
    <xf numFmtId="189" fontId="171" fillId="0" borderId="111" xfId="0" applyNumberFormat="1" applyFont="1" applyBorder="1" applyAlignment="1">
      <alignment horizontal="right"/>
    </xf>
    <xf numFmtId="189" fontId="171" fillId="0" borderId="112" xfId="0" applyNumberFormat="1" applyFont="1" applyBorder="1" applyAlignment="1">
      <alignment horizontal="right"/>
    </xf>
    <xf numFmtId="2" fontId="171" fillId="0" borderId="40" xfId="0" applyNumberFormat="1" applyFont="1" applyBorder="1" applyAlignment="1">
      <alignment horizontal="center"/>
    </xf>
    <xf numFmtId="188" fontId="177" fillId="17" borderId="103" xfId="0" applyNumberFormat="1" applyFont="1" applyFill="1" applyBorder="1" applyAlignment="1">
      <alignment horizontal="right"/>
    </xf>
    <xf numFmtId="168" fontId="177" fillId="17" borderId="103" xfId="0" applyNumberFormat="1" applyFont="1" applyFill="1" applyBorder="1" applyAlignment="1">
      <alignment horizontal="center"/>
    </xf>
    <xf numFmtId="4" fontId="177" fillId="17" borderId="103" xfId="0" applyNumberFormat="1" applyFont="1" applyFill="1" applyBorder="1" applyAlignment="1">
      <alignment horizontal="right"/>
    </xf>
    <xf numFmtId="4" fontId="177" fillId="17" borderId="105" xfId="0" applyNumberFormat="1" applyFont="1" applyFill="1" applyBorder="1" applyAlignment="1">
      <alignment horizontal="right"/>
    </xf>
    <xf numFmtId="188" fontId="169" fillId="17" borderId="103" xfId="0" applyNumberFormat="1" applyFont="1" applyFill="1" applyBorder="1" applyAlignment="1">
      <alignment horizontal="right"/>
    </xf>
    <xf numFmtId="165" fontId="178" fillId="17" borderId="103" xfId="0" applyNumberFormat="1" applyFont="1" applyFill="1" applyBorder="1" applyAlignment="1">
      <alignment horizontal="right"/>
    </xf>
    <xf numFmtId="165" fontId="178" fillId="17" borderId="103" xfId="0" applyNumberFormat="1" applyFont="1" applyFill="1" applyBorder="1" applyAlignment="1">
      <alignment horizontal="center"/>
    </xf>
    <xf numFmtId="4" fontId="179" fillId="17" borderId="103" xfId="0" applyNumberFormat="1" applyFont="1" applyFill="1" applyBorder="1" applyAlignment="1">
      <alignment horizontal="right"/>
    </xf>
    <xf numFmtId="188" fontId="176" fillId="17" borderId="103" xfId="0" applyNumberFormat="1" applyFont="1" applyFill="1" applyBorder="1" applyAlignment="1">
      <alignment horizontal="right"/>
    </xf>
    <xf numFmtId="168" fontId="171" fillId="17" borderId="103" xfId="0" applyNumberFormat="1" applyFont="1" applyFill="1" applyBorder="1" applyAlignment="1">
      <alignment horizontal="center"/>
    </xf>
    <xf numFmtId="4" fontId="170" fillId="17" borderId="90" xfId="0" applyNumberFormat="1" applyFont="1" applyFill="1" applyBorder="1" applyAlignment="1">
      <alignment horizontal="right"/>
    </xf>
    <xf numFmtId="4" fontId="176" fillId="17" borderId="103" xfId="0" applyNumberFormat="1" applyFont="1" applyFill="1" applyBorder="1" applyAlignment="1">
      <alignment horizontal="right"/>
    </xf>
    <xf numFmtId="188" fontId="170" fillId="21" borderId="40" xfId="0" applyNumberFormat="1" applyFont="1" applyFill="1" applyBorder="1" applyAlignment="1">
      <alignment horizontal="right"/>
    </xf>
    <xf numFmtId="165" fontId="171" fillId="21" borderId="40" xfId="0" applyNumberFormat="1" applyFont="1" applyFill="1" applyBorder="1" applyAlignment="1">
      <alignment horizontal="center"/>
    </xf>
    <xf numFmtId="165" fontId="171" fillId="21" borderId="111" xfId="0" applyNumberFormat="1" applyFont="1" applyFill="1" applyBorder="1" applyAlignment="1">
      <alignment horizontal="center"/>
    </xf>
    <xf numFmtId="4" fontId="170" fillId="21" borderId="40" xfId="0" applyNumberFormat="1" applyFont="1" applyFill="1" applyBorder="1" applyAlignment="1">
      <alignment horizontal="right"/>
    </xf>
    <xf numFmtId="183" fontId="171" fillId="0" borderId="40" xfId="0" applyNumberFormat="1" applyFont="1" applyFill="1" applyBorder="1" applyAlignment="1">
      <alignment horizontal="center"/>
    </xf>
    <xf numFmtId="183" fontId="171" fillId="0" borderId="111" xfId="0" applyNumberFormat="1" applyFont="1" applyFill="1" applyBorder="1" applyAlignment="1">
      <alignment horizontal="center"/>
    </xf>
    <xf numFmtId="4" fontId="170" fillId="0" borderId="40" xfId="0" applyNumberFormat="1" applyFont="1" applyBorder="1" applyAlignment="1">
      <alignment horizontal="right"/>
    </xf>
    <xf numFmtId="165" fontId="171" fillId="0" borderId="40" xfId="0" applyNumberFormat="1" applyFont="1" applyBorder="1" applyAlignment="1">
      <alignment horizontal="right"/>
    </xf>
    <xf numFmtId="4" fontId="171" fillId="0" borderId="40" xfId="0" applyNumberFormat="1" applyFont="1" applyBorder="1" applyAlignment="1">
      <alignment horizontal="right"/>
    </xf>
    <xf numFmtId="188" fontId="170" fillId="17" borderId="103" xfId="0" applyNumberFormat="1" applyFont="1" applyFill="1" applyBorder="1" applyAlignment="1">
      <alignment horizontal="right"/>
    </xf>
    <xf numFmtId="168" fontId="171" fillId="17" borderId="96" xfId="0" applyNumberFormat="1" applyFont="1" applyFill="1" applyBorder="1" applyAlignment="1">
      <alignment horizontal="center"/>
    </xf>
    <xf numFmtId="168" fontId="171" fillId="17" borderId="114" xfId="0" applyNumberFormat="1" applyFont="1" applyFill="1" applyBorder="1" applyAlignment="1">
      <alignment horizontal="center"/>
    </xf>
    <xf numFmtId="168" fontId="171" fillId="17" borderId="51" xfId="0" applyNumberFormat="1" applyFont="1" applyFill="1" applyBorder="1" applyAlignment="1">
      <alignment horizontal="center"/>
    </xf>
    <xf numFmtId="199" fontId="0" fillId="0" borderId="0" xfId="0" applyNumberFormat="1" applyFont="1"/>
    <xf numFmtId="196" fontId="6" fillId="3" borderId="9" xfId="0" applyNumberFormat="1" applyFont="1" applyFill="1" applyBorder="1" applyAlignment="1">
      <alignment horizontal="right" vertical="top"/>
    </xf>
    <xf numFmtId="196" fontId="6" fillId="2" borderId="1" xfId="28" applyNumberFormat="1" applyFont="1" applyFill="1" applyBorder="1" applyAlignment="1">
      <alignment horizontal="right" vertical="top"/>
    </xf>
    <xf numFmtId="194" fontId="206" fillId="49" borderId="142" xfId="26" applyNumberFormat="1" applyFont="1" applyFill="1" applyBorder="1" applyAlignment="1" applyProtection="1">
      <alignment vertical="center" wrapText="1"/>
      <protection locked="0"/>
    </xf>
    <xf numFmtId="1" fontId="1" fillId="0" borderId="0" xfId="35" applyNumberFormat="1"/>
    <xf numFmtId="200" fontId="1" fillId="0" borderId="0" xfId="35" applyNumberFormat="1"/>
    <xf numFmtId="0" fontId="8" fillId="0" borderId="0" xfId="41" applyAlignment="1">
      <alignment horizontal="left"/>
    </xf>
    <xf numFmtId="0" fontId="5" fillId="0" borderId="0" xfId="41" applyFont="1" applyAlignment="1">
      <alignment horizontal="left" vertical="top"/>
    </xf>
    <xf numFmtId="0" fontId="8" fillId="0" borderId="0" xfId="41"/>
    <xf numFmtId="0" fontId="8" fillId="0" borderId="0" xfId="41" applyAlignment="1">
      <alignment horizontal="left" vertical="top"/>
    </xf>
    <xf numFmtId="0" fontId="6" fillId="3" borderId="10" xfId="41" applyFont="1" applyFill="1" applyBorder="1" applyAlignment="1">
      <alignment horizontal="left" vertical="top"/>
    </xf>
    <xf numFmtId="0" fontId="6" fillId="3" borderId="11" xfId="41" applyFont="1" applyFill="1" applyBorder="1" applyAlignment="1">
      <alignment horizontal="left" vertical="top"/>
    </xf>
    <xf numFmtId="0" fontId="6" fillId="3" borderId="9" xfId="41" applyFont="1" applyFill="1" applyBorder="1" applyAlignment="1">
      <alignment horizontal="left" vertical="top"/>
    </xf>
    <xf numFmtId="164" fontId="6" fillId="3" borderId="9" xfId="41" applyNumberFormat="1" applyFont="1" applyFill="1" applyBorder="1" applyAlignment="1">
      <alignment horizontal="right" vertical="top"/>
    </xf>
    <xf numFmtId="0" fontId="6" fillId="3" borderId="9" xfId="41" applyFont="1" applyFill="1" applyBorder="1" applyAlignment="1">
      <alignment horizontal="right" vertical="top"/>
    </xf>
    <xf numFmtId="165" fontId="6" fillId="3" borderId="9" xfId="41" applyNumberFormat="1" applyFont="1" applyFill="1" applyBorder="1" applyAlignment="1">
      <alignment horizontal="right" vertical="top"/>
    </xf>
    <xf numFmtId="4" fontId="6" fillId="3" borderId="9" xfId="41" applyNumberFormat="1" applyFont="1" applyFill="1" applyBorder="1" applyAlignment="1">
      <alignment horizontal="right" vertical="top"/>
    </xf>
    <xf numFmtId="0" fontId="8" fillId="0" borderId="10" xfId="41" applyBorder="1" applyAlignment="1">
      <alignment horizontal="left" vertical="top"/>
    </xf>
    <xf numFmtId="0" fontId="8" fillId="0" borderId="11" xfId="41" applyBorder="1" applyAlignment="1">
      <alignment horizontal="left" vertical="top"/>
    </xf>
    <xf numFmtId="0" fontId="8" fillId="0" borderId="9" xfId="41" applyBorder="1" applyAlignment="1">
      <alignment horizontal="left" vertical="top"/>
    </xf>
    <xf numFmtId="164" fontId="8" fillId="0" borderId="9" xfId="41" applyNumberFormat="1" applyBorder="1" applyAlignment="1">
      <alignment horizontal="right" vertical="top"/>
    </xf>
    <xf numFmtId="0" fontId="8" fillId="0" borderId="9" xfId="41" applyBorder="1" applyAlignment="1">
      <alignment horizontal="right" vertical="top"/>
    </xf>
    <xf numFmtId="165" fontId="8" fillId="0" borderId="9" xfId="41" applyNumberFormat="1" applyBorder="1" applyAlignment="1">
      <alignment horizontal="right" vertical="top"/>
    </xf>
    <xf numFmtId="4" fontId="8" fillId="0" borderId="9" xfId="41" applyNumberFormat="1" applyBorder="1" applyAlignment="1">
      <alignment horizontal="right" vertical="top"/>
    </xf>
    <xf numFmtId="166" fontId="8" fillId="0" borderId="9" xfId="41" applyNumberFormat="1" applyBorder="1" applyAlignment="1">
      <alignment horizontal="right" vertical="top"/>
    </xf>
    <xf numFmtId="164" fontId="6" fillId="3" borderId="9" xfId="41" applyNumberFormat="1" applyFont="1" applyFill="1" applyBorder="1" applyAlignment="1">
      <alignment horizontal="right" vertical="top"/>
    </xf>
    <xf numFmtId="164" fontId="8" fillId="0" borderId="9" xfId="41" applyNumberFormat="1" applyBorder="1" applyAlignment="1">
      <alignment horizontal="right" vertical="top"/>
    </xf>
    <xf numFmtId="2" fontId="8" fillId="0" borderId="9" xfId="41" applyNumberFormat="1" applyBorder="1" applyAlignment="1">
      <alignment horizontal="right" vertical="top"/>
    </xf>
    <xf numFmtId="166" fontId="6" fillId="3" borderId="9" xfId="41" applyNumberFormat="1" applyFont="1" applyFill="1" applyBorder="1" applyAlignment="1">
      <alignment horizontal="right" vertical="top"/>
    </xf>
    <xf numFmtId="0" fontId="6" fillId="3" borderId="10" xfId="41" applyFont="1" applyFill="1" applyBorder="1" applyAlignment="1">
      <alignment horizontal="right" vertical="top"/>
    </xf>
    <xf numFmtId="0" fontId="6" fillId="3" borderId="11" xfId="41" applyFont="1" applyFill="1" applyBorder="1" applyAlignment="1">
      <alignment horizontal="right" vertical="top"/>
    </xf>
    <xf numFmtId="0" fontId="8" fillId="0" borderId="10" xfId="41" applyBorder="1" applyAlignment="1">
      <alignment horizontal="right" vertical="top"/>
    </xf>
    <xf numFmtId="0" fontId="8" fillId="0" borderId="11" xfId="41" applyBorder="1" applyAlignment="1">
      <alignment horizontal="right" vertical="top"/>
    </xf>
    <xf numFmtId="2" fontId="6" fillId="3" borderId="9" xfId="41" applyNumberFormat="1" applyFont="1" applyFill="1" applyBorder="1" applyAlignment="1">
      <alignment horizontal="right" vertical="top"/>
    </xf>
    <xf numFmtId="164" fontId="6" fillId="2" borderId="1" xfId="41" applyNumberFormat="1" applyFont="1" applyFill="1" applyBorder="1" applyAlignment="1">
      <alignment horizontal="right" vertical="top"/>
    </xf>
    <xf numFmtId="0" fontId="6" fillId="2" borderId="1" xfId="41" applyFont="1" applyFill="1" applyBorder="1" applyAlignment="1">
      <alignment horizontal="right" vertical="top"/>
    </xf>
    <xf numFmtId="166" fontId="6" fillId="2" borderId="1" xfId="41" applyNumberFormat="1" applyFont="1" applyFill="1" applyBorder="1" applyAlignment="1">
      <alignment horizontal="right" vertical="top"/>
    </xf>
    <xf numFmtId="165" fontId="6" fillId="2" borderId="1" xfId="41" applyNumberFormat="1" applyFont="1" applyFill="1" applyBorder="1" applyAlignment="1">
      <alignment horizontal="right" vertical="top"/>
    </xf>
    <xf numFmtId="4" fontId="6" fillId="2" borderId="1" xfId="41" applyNumberFormat="1" applyFont="1" applyFill="1" applyBorder="1" applyAlignment="1">
      <alignment horizontal="right" vertical="top"/>
    </xf>
    <xf numFmtId="164" fontId="8" fillId="0" borderId="0" xfId="41" applyNumberFormat="1"/>
    <xf numFmtId="0" fontId="6" fillId="3" borderId="10" xfId="41" applyFont="1" applyFill="1" applyBorder="1" applyAlignment="1">
      <alignment horizontal="left" vertical="top" wrapText="1"/>
    </xf>
    <xf numFmtId="0" fontId="6" fillId="3" borderId="12" xfId="41" applyFont="1" applyFill="1" applyBorder="1" applyAlignment="1">
      <alignment horizontal="left" vertical="top" wrapText="1"/>
    </xf>
    <xf numFmtId="0" fontId="6" fillId="3" borderId="11" xfId="41" applyFont="1" applyFill="1" applyBorder="1" applyAlignment="1">
      <alignment horizontal="left" vertical="top" wrapText="1"/>
    </xf>
    <xf numFmtId="0" fontId="7" fillId="4" borderId="10" xfId="41" applyFont="1" applyFill="1" applyBorder="1" applyAlignment="1">
      <alignment horizontal="left" vertical="top"/>
    </xf>
    <xf numFmtId="0" fontId="7" fillId="4" borderId="11" xfId="41" applyFont="1" applyFill="1" applyBorder="1" applyAlignment="1">
      <alignment horizontal="left" vertical="top"/>
    </xf>
    <xf numFmtId="0" fontId="7" fillId="4" borderId="9" xfId="41" applyFont="1" applyFill="1" applyBorder="1" applyAlignment="1">
      <alignment horizontal="left" vertical="top"/>
    </xf>
    <xf numFmtId="0" fontId="7" fillId="4" borderId="9" xfId="41" applyFont="1" applyFill="1" applyBorder="1" applyAlignment="1">
      <alignment horizontal="right" vertical="top"/>
    </xf>
    <xf numFmtId="4" fontId="7" fillId="4" borderId="9" xfId="41" applyNumberFormat="1" applyFont="1" applyFill="1" applyBorder="1" applyAlignment="1">
      <alignment horizontal="right" vertical="top"/>
    </xf>
    <xf numFmtId="164" fontId="7" fillId="4" borderId="9" xfId="41" applyNumberFormat="1" applyFont="1" applyFill="1" applyBorder="1" applyAlignment="1">
      <alignment horizontal="right" vertical="top"/>
    </xf>
    <xf numFmtId="165" fontId="7" fillId="4" borderId="9" xfId="41" applyNumberFormat="1" applyFont="1" applyFill="1" applyBorder="1" applyAlignment="1">
      <alignment horizontal="right" vertical="top"/>
    </xf>
    <xf numFmtId="166" fontId="7" fillId="4" borderId="9" xfId="41" applyNumberFormat="1" applyFont="1" applyFill="1" applyBorder="1" applyAlignment="1">
      <alignment horizontal="right" vertical="top"/>
    </xf>
    <xf numFmtId="2" fontId="7" fillId="4" borderId="9" xfId="41" applyNumberFormat="1" applyFont="1" applyFill="1" applyBorder="1" applyAlignment="1">
      <alignment horizontal="right" vertical="top"/>
    </xf>
    <xf numFmtId="0" fontId="6" fillId="2" borderId="13" xfId="41" applyFont="1" applyFill="1" applyBorder="1" applyAlignment="1">
      <alignment horizontal="left" vertical="top"/>
    </xf>
    <xf numFmtId="0" fontId="6" fillId="2" borderId="14" xfId="41" applyFont="1" applyFill="1" applyBorder="1" applyAlignment="1">
      <alignment horizontal="left" vertical="top"/>
    </xf>
    <xf numFmtId="0" fontId="6" fillId="2" borderId="1" xfId="41" applyFont="1" applyFill="1" applyBorder="1" applyAlignment="1">
      <alignment horizontal="left" vertical="top"/>
    </xf>
    <xf numFmtId="167" fontId="6" fillId="3" borderId="9" xfId="41" applyNumberFormat="1" applyFont="1" applyFill="1" applyBorder="1" applyAlignment="1">
      <alignment horizontal="right" vertical="top"/>
    </xf>
    <xf numFmtId="167" fontId="8" fillId="0" borderId="9" xfId="41" applyNumberFormat="1" applyBorder="1" applyAlignment="1">
      <alignment horizontal="right" vertical="top"/>
    </xf>
    <xf numFmtId="189" fontId="44" fillId="17" borderId="103" xfId="0" applyNumberFormat="1" applyFont="1" applyFill="1" applyBorder="1" applyAlignment="1">
      <alignment horizontal="right"/>
    </xf>
    <xf numFmtId="168" fontId="171" fillId="17" borderId="90" xfId="0" applyNumberFormat="1" applyFont="1" applyFill="1" applyBorder="1" applyAlignment="1">
      <alignment horizontal="center"/>
    </xf>
    <xf numFmtId="4" fontId="13" fillId="0" borderId="0" xfId="26" applyFont="1" applyBorder="1" applyAlignment="1">
      <alignment horizontal="center" vertical="center" wrapText="1"/>
    </xf>
    <xf numFmtId="4" fontId="13" fillId="0" borderId="0" xfId="26" applyFont="1" applyBorder="1" applyAlignment="1">
      <alignment horizontal="left" vertical="center" wrapText="1"/>
    </xf>
    <xf numFmtId="3" fontId="10" fillId="0" borderId="0" xfId="26" applyNumberFormat="1" applyFont="1" applyBorder="1" applyAlignment="1">
      <alignment horizontal="center" vertical="center" wrapText="1"/>
    </xf>
    <xf numFmtId="3" fontId="13" fillId="0" borderId="0" xfId="26" applyNumberFormat="1" applyFont="1" applyBorder="1" applyAlignment="1">
      <alignment horizontal="center" vertical="center" wrapText="1"/>
    </xf>
    <xf numFmtId="4" fontId="13" fillId="0" borderId="0" xfId="26" applyNumberFormat="1" applyFont="1" applyBorder="1" applyAlignment="1">
      <alignment horizontal="center" vertical="center" wrapText="1"/>
    </xf>
    <xf numFmtId="3" fontId="185" fillId="0" borderId="0" xfId="26" applyNumberFormat="1" applyFont="1" applyBorder="1" applyAlignment="1">
      <alignment horizontal="center" vertical="center" wrapText="1"/>
    </xf>
    <xf numFmtId="4" fontId="112" fillId="26" borderId="0" xfId="26" applyFont="1" applyFill="1" applyBorder="1" applyAlignment="1">
      <alignment horizontal="left" vertical="center" wrapText="1"/>
    </xf>
    <xf numFmtId="4" fontId="112" fillId="26" borderId="0" xfId="26" applyNumberFormat="1" applyFont="1" applyFill="1" applyBorder="1" applyAlignment="1">
      <alignment horizontal="center" vertical="center" wrapText="1"/>
    </xf>
    <xf numFmtId="4" fontId="187" fillId="26" borderId="0" xfId="26" applyNumberFormat="1" applyFont="1" applyFill="1" applyBorder="1" applyAlignment="1">
      <alignment horizontal="center" vertical="center" wrapText="1"/>
    </xf>
    <xf numFmtId="4" fontId="187" fillId="0" borderId="0" xfId="26" applyNumberFormat="1" applyFont="1" applyBorder="1" applyAlignment="1">
      <alignment horizontal="center" vertical="center" wrapText="1"/>
    </xf>
    <xf numFmtId="186" fontId="33" fillId="33" borderId="0" xfId="0" applyNumberFormat="1" applyFont="1" applyFill="1" applyAlignment="1">
      <alignment horizontal="right" vertical="center"/>
    </xf>
    <xf numFmtId="1" fontId="182" fillId="33" borderId="0" xfId="26" applyNumberFormat="1" applyFont="1" applyFill="1" applyBorder="1" applyAlignment="1">
      <alignment horizontal="center"/>
    </xf>
    <xf numFmtId="167" fontId="221" fillId="33" borderId="0" xfId="0" applyNumberFormat="1" applyFont="1" applyFill="1" applyAlignment="1">
      <alignment vertical="center"/>
    </xf>
    <xf numFmtId="201" fontId="8" fillId="0" borderId="0" xfId="41" applyNumberFormat="1"/>
    <xf numFmtId="0" fontId="56" fillId="0" borderId="0" xfId="0" applyFont="1" applyFill="1" applyBorder="1" applyAlignment="1">
      <alignment horizontal="left"/>
    </xf>
    <xf numFmtId="169" fontId="0" fillId="0" borderId="0" xfId="0" applyNumberFormat="1" applyAlignment="1"/>
    <xf numFmtId="168" fontId="21" fillId="0" borderId="17" xfId="0" applyNumberFormat="1" applyFont="1" applyFill="1" applyBorder="1" applyAlignment="1" applyProtection="1">
      <alignment horizontal="right" vertical="center" wrapText="1"/>
      <protection locked="0"/>
    </xf>
    <xf numFmtId="168" fontId="21" fillId="33" borderId="17" xfId="0" applyNumberFormat="1" applyFont="1" applyFill="1" applyBorder="1" applyAlignment="1">
      <alignment horizontal="right" vertical="center" wrapText="1"/>
    </xf>
    <xf numFmtId="0" fontId="8" fillId="0" borderId="9" xfId="41" applyBorder="1" applyAlignment="1">
      <alignment horizontal="left" vertical="top" wrapText="1" indent="4"/>
    </xf>
    <xf numFmtId="0" fontId="7" fillId="4" borderId="9" xfId="41" applyFont="1" applyFill="1" applyBorder="1" applyAlignment="1">
      <alignment horizontal="left" vertical="top" wrapText="1" indent="2"/>
    </xf>
    <xf numFmtId="0" fontId="6" fillId="2" borderId="1" xfId="41" applyFont="1" applyFill="1" applyBorder="1" applyAlignment="1">
      <alignment horizontal="left" vertical="top"/>
    </xf>
    <xf numFmtId="0" fontId="6" fillId="3" borderId="9" xfId="41" applyFont="1" applyFill="1" applyBorder="1" applyAlignment="1">
      <alignment horizontal="left" vertical="top" wrapText="1"/>
    </xf>
    <xf numFmtId="0" fontId="8" fillId="0" borderId="9" xfId="41" applyBorder="1" applyAlignment="1">
      <alignment horizontal="left" vertical="top" wrapText="1" indent="2"/>
    </xf>
    <xf numFmtId="164" fontId="6" fillId="2" borderId="1" xfId="41" applyNumberFormat="1" applyFont="1" applyFill="1" applyBorder="1" applyAlignment="1">
      <alignment horizontal="right" vertical="top"/>
    </xf>
    <xf numFmtId="164" fontId="8" fillId="0" borderId="9" xfId="41" applyNumberFormat="1" applyBorder="1" applyAlignment="1">
      <alignment horizontal="right" vertical="top"/>
    </xf>
    <xf numFmtId="164" fontId="6" fillId="3" borderId="9" xfId="41" applyNumberFormat="1" applyFont="1" applyFill="1" applyBorder="1" applyAlignment="1">
      <alignment horizontal="right" vertical="top"/>
    </xf>
    <xf numFmtId="0" fontId="6" fillId="2" borderId="6" xfId="41" applyFont="1" applyFill="1" applyBorder="1" applyAlignment="1">
      <alignment horizontal="left" vertical="top" wrapText="1"/>
    </xf>
    <xf numFmtId="0" fontId="6" fillId="2" borderId="7" xfId="41" applyFont="1" applyFill="1" applyBorder="1" applyAlignment="1">
      <alignment horizontal="left" vertical="top" wrapText="1"/>
    </xf>
    <xf numFmtId="0" fontId="6" fillId="2" borderId="8" xfId="41" applyFont="1" applyFill="1" applyBorder="1" applyAlignment="1">
      <alignment horizontal="left" vertical="top" wrapText="1"/>
    </xf>
    <xf numFmtId="0" fontId="6" fillId="2" borderId="1" xfId="41" applyFont="1" applyFill="1" applyBorder="1" applyAlignment="1">
      <alignment horizontal="left" vertical="top" wrapText="1"/>
    </xf>
    <xf numFmtId="0" fontId="8" fillId="0" borderId="0" xfId="41" applyAlignment="1">
      <alignment horizontal="left" vertical="top" wrapText="1"/>
    </xf>
    <xf numFmtId="0" fontId="6" fillId="2" borderId="2" xfId="41" applyFont="1" applyFill="1" applyBorder="1" applyAlignment="1">
      <alignment horizontal="left" vertical="top" wrapText="1"/>
    </xf>
    <xf numFmtId="0" fontId="6" fillId="2" borderId="3" xfId="41" applyFont="1" applyFill="1" applyBorder="1" applyAlignment="1">
      <alignment horizontal="left" vertical="top" wrapText="1"/>
    </xf>
    <xf numFmtId="0" fontId="6" fillId="2" borderId="4" xfId="41" applyFont="1" applyFill="1" applyBorder="1" applyAlignment="1">
      <alignment horizontal="left" vertical="top" wrapText="1"/>
    </xf>
    <xf numFmtId="0" fontId="6" fillId="2" borderId="5" xfId="41" applyFont="1" applyFill="1" applyBorder="1" applyAlignment="1">
      <alignment horizontal="left" vertical="top" wrapText="1"/>
    </xf>
    <xf numFmtId="0" fontId="11" fillId="0" borderId="17" xfId="0" applyFont="1" applyBorder="1" applyAlignment="1">
      <alignment horizontal="right" vertical="center" indent="1"/>
    </xf>
    <xf numFmtId="0" fontId="18" fillId="0" borderId="0" xfId="0" applyFont="1" applyAlignment="1">
      <alignment horizontal="center" vertical="center" wrapText="1"/>
    </xf>
    <xf numFmtId="0" fontId="10" fillId="6" borderId="0" xfId="0" applyFont="1" applyFill="1" applyAlignment="1">
      <alignment horizontal="right" vertical="center" wrapText="1" indent="1"/>
    </xf>
    <xf numFmtId="0" fontId="19" fillId="0" borderId="0" xfId="0" applyFont="1" applyAlignment="1">
      <alignment horizontal="left" vertical="center" wrapText="1"/>
    </xf>
    <xf numFmtId="0" fontId="13" fillId="6" borderId="16" xfId="0" applyFont="1" applyFill="1" applyBorder="1" applyAlignment="1">
      <alignment horizontal="left" vertical="center" indent="5"/>
    </xf>
    <xf numFmtId="0" fontId="10" fillId="0" borderId="21" xfId="0" applyFont="1" applyBorder="1" applyAlignment="1">
      <alignment horizontal="left" vertical="center" wrapText="1" indent="1"/>
    </xf>
    <xf numFmtId="0" fontId="10" fillId="0" borderId="23" xfId="0" applyFont="1" applyBorder="1" applyAlignment="1">
      <alignment horizontal="left" vertical="center" wrapText="1" indent="1"/>
    </xf>
    <xf numFmtId="0" fontId="10" fillId="0" borderId="24" xfId="0" applyFont="1" applyBorder="1" applyAlignment="1">
      <alignment horizontal="left" vertical="center" wrapText="1" indent="1"/>
    </xf>
    <xf numFmtId="0" fontId="10" fillId="0" borderId="21" xfId="0" applyFont="1" applyBorder="1" applyAlignment="1">
      <alignment horizontal="left" vertical="top" wrapText="1" indent="1"/>
    </xf>
    <xf numFmtId="0" fontId="10" fillId="0" borderId="23" xfId="0" applyFont="1" applyBorder="1" applyAlignment="1">
      <alignment horizontal="left" vertical="top" wrapText="1" indent="1"/>
    </xf>
    <xf numFmtId="0" fontId="10" fillId="0" borderId="24" xfId="0" applyFont="1" applyBorder="1" applyAlignment="1">
      <alignment horizontal="left" vertical="top" wrapText="1" indent="1"/>
    </xf>
    <xf numFmtId="0" fontId="17" fillId="6" borderId="0" xfId="0" applyFont="1" applyFill="1" applyAlignment="1">
      <alignment horizontal="right" vertical="center" wrapText="1" indent="1"/>
    </xf>
    <xf numFmtId="49" fontId="21" fillId="0" borderId="17" xfId="4" applyNumberFormat="1" applyFont="1" applyBorder="1" applyAlignment="1">
      <alignment horizontal="center" vertical="center" wrapText="1"/>
    </xf>
    <xf numFmtId="49" fontId="21" fillId="0" borderId="21" xfId="4" applyNumberFormat="1" applyFont="1" applyBorder="1" applyAlignment="1">
      <alignment horizontal="center" vertical="center" wrapText="1"/>
    </xf>
    <xf numFmtId="49" fontId="21" fillId="11" borderId="17" xfId="4" applyNumberFormat="1" applyFont="1" applyFill="1" applyBorder="1" applyAlignment="1">
      <alignment horizontal="center" vertical="center" wrapText="1"/>
    </xf>
    <xf numFmtId="49" fontId="21" fillId="0" borderId="27" xfId="4" applyNumberFormat="1" applyFont="1" applyBorder="1" applyAlignment="1">
      <alignment horizontal="center" vertical="center" wrapText="1"/>
    </xf>
    <xf numFmtId="49" fontId="21" fillId="0" borderId="17" xfId="4" applyNumberFormat="1" applyFont="1" applyBorder="1" applyAlignment="1">
      <alignment horizontal="center" vertical="center"/>
    </xf>
    <xf numFmtId="0" fontId="21" fillId="0" borderId="17" xfId="0" applyFont="1" applyBorder="1" applyAlignment="1">
      <alignment horizontal="center" vertical="center"/>
    </xf>
    <xf numFmtId="0" fontId="21" fillId="0" borderId="24" xfId="0" applyFont="1" applyBorder="1" applyAlignment="1">
      <alignment horizontal="center" vertical="center"/>
    </xf>
    <xf numFmtId="49" fontId="21" fillId="0" borderId="24" xfId="4" applyNumberFormat="1" applyFont="1" applyBorder="1" applyAlignment="1">
      <alignment horizontal="center" vertical="center" wrapText="1"/>
    </xf>
    <xf numFmtId="49" fontId="21" fillId="0" borderId="16" xfId="4" applyNumberFormat="1" applyFont="1" applyBorder="1" applyAlignment="1">
      <alignment horizontal="center" vertical="center" wrapText="1"/>
    </xf>
    <xf numFmtId="49" fontId="21" fillId="0" borderId="28" xfId="4" applyNumberFormat="1" applyFont="1" applyBorder="1" applyAlignment="1">
      <alignment horizontal="center" vertical="center" wrapText="1"/>
    </xf>
    <xf numFmtId="0" fontId="21" fillId="0" borderId="17"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24" xfId="0" applyFont="1" applyBorder="1" applyAlignment="1">
      <alignment horizontal="center" vertical="center" wrapText="1"/>
    </xf>
    <xf numFmtId="0" fontId="57" fillId="0" borderId="30" xfId="0" applyFont="1" applyFill="1" applyBorder="1" applyAlignment="1">
      <alignment horizontal="center" vertical="center"/>
    </xf>
    <xf numFmtId="0" fontId="57" fillId="0" borderId="31" xfId="0" applyFont="1" applyFill="1" applyBorder="1" applyAlignment="1">
      <alignment horizontal="center" vertical="center"/>
    </xf>
    <xf numFmtId="0" fontId="57" fillId="0" borderId="33" xfId="0" applyFont="1" applyFill="1" applyBorder="1" applyAlignment="1">
      <alignment horizontal="center" vertical="center"/>
    </xf>
    <xf numFmtId="0" fontId="55" fillId="18" borderId="0" xfId="0" applyFont="1" applyFill="1" applyBorder="1" applyAlignment="1">
      <alignment horizontal="center" wrapText="1"/>
    </xf>
    <xf numFmtId="168" fontId="54" fillId="0" borderId="36" xfId="0" applyNumberFormat="1" applyFont="1" applyFill="1" applyBorder="1" applyAlignment="1">
      <alignment horizontal="center"/>
    </xf>
    <xf numFmtId="0" fontId="56" fillId="25" borderId="30" xfId="0" applyFont="1" applyFill="1" applyBorder="1" applyAlignment="1">
      <alignment horizontal="left" wrapText="1"/>
    </xf>
    <xf numFmtId="0" fontId="56" fillId="25" borderId="31" xfId="0" applyFont="1" applyFill="1" applyBorder="1" applyAlignment="1">
      <alignment horizontal="left" wrapText="1"/>
    </xf>
    <xf numFmtId="0" fontId="56" fillId="25" borderId="33" xfId="0" applyFont="1" applyFill="1" applyBorder="1" applyAlignment="1">
      <alignment horizontal="left" wrapText="1"/>
    </xf>
    <xf numFmtId="0" fontId="56" fillId="0" borderId="0" xfId="0" applyFont="1" applyFill="1" applyBorder="1" applyAlignment="1">
      <alignment horizontal="right"/>
    </xf>
    <xf numFmtId="0" fontId="56" fillId="0" borderId="0" xfId="0" applyFont="1" applyFill="1" applyBorder="1" applyAlignment="1">
      <alignment horizontal="left"/>
    </xf>
    <xf numFmtId="4" fontId="168" fillId="0" borderId="54" xfId="26" applyFont="1" applyBorder="1" applyAlignment="1">
      <alignment horizontal="center"/>
    </xf>
    <xf numFmtId="4" fontId="168" fillId="0" borderId="55" xfId="26" applyFont="1" applyBorder="1" applyAlignment="1">
      <alignment horizontal="center"/>
    </xf>
    <xf numFmtId="4" fontId="13" fillId="0" borderId="92" xfId="26" applyFont="1" applyBorder="1" applyAlignment="1">
      <alignment horizontal="left" vertical="center" wrapText="1"/>
    </xf>
    <xf numFmtId="4" fontId="13" fillId="0" borderId="82" xfId="26" applyFont="1" applyBorder="1" applyAlignment="1">
      <alignment horizontal="left" vertical="center" wrapText="1"/>
    </xf>
    <xf numFmtId="4" fontId="13" fillId="0" borderId="31" xfId="26" applyFont="1" applyBorder="1" applyAlignment="1">
      <alignment horizontal="left" vertical="center" wrapText="1"/>
    </xf>
    <xf numFmtId="4" fontId="13" fillId="0" borderId="102" xfId="26" applyFont="1" applyBorder="1" applyAlignment="1">
      <alignment horizontal="left" vertical="center" wrapText="1"/>
    </xf>
    <xf numFmtId="4" fontId="13" fillId="0" borderId="101" xfId="26" applyFont="1" applyBorder="1" applyAlignment="1">
      <alignment horizontal="left" vertical="center" wrapText="1"/>
    </xf>
    <xf numFmtId="4" fontId="112" fillId="26" borderId="94" xfId="26" applyFont="1" applyFill="1" applyBorder="1" applyAlignment="1">
      <alignment horizontal="left" vertical="center" wrapText="1"/>
    </xf>
    <xf numFmtId="4" fontId="112" fillId="26" borderId="36" xfId="26" applyFont="1" applyFill="1" applyBorder="1" applyAlignment="1">
      <alignment horizontal="left" vertical="center" wrapText="1"/>
    </xf>
    <xf numFmtId="4" fontId="112" fillId="26" borderId="115" xfId="26" applyFont="1" applyFill="1" applyBorder="1" applyAlignment="1">
      <alignment horizontal="left" vertical="center" wrapText="1"/>
    </xf>
    <xf numFmtId="0" fontId="164" fillId="0" borderId="0" xfId="16" applyFont="1" applyAlignment="1">
      <alignment horizontal="left" vertical="center" wrapText="1"/>
    </xf>
    <xf numFmtId="0" fontId="164" fillId="0" borderId="51" xfId="16" applyFont="1" applyBorder="1" applyAlignment="1">
      <alignment horizontal="left" vertical="center" wrapText="1"/>
    </xf>
    <xf numFmtId="4" fontId="166" fillId="0" borderId="0" xfId="26" applyFont="1" applyAlignment="1">
      <alignment horizontal="center"/>
    </xf>
    <xf numFmtId="4" fontId="167" fillId="0" borderId="0" xfId="26" applyFont="1" applyAlignment="1">
      <alignment horizontal="center"/>
    </xf>
    <xf numFmtId="4" fontId="165" fillId="0" borderId="57" xfId="26" applyFont="1" applyBorder="1" applyAlignment="1">
      <alignment horizontal="center" vertical="center" wrapText="1"/>
    </xf>
    <xf numFmtId="4" fontId="165" fillId="0" borderId="66" xfId="26" applyFont="1" applyBorder="1" applyAlignment="1">
      <alignment horizontal="center" vertical="center" wrapText="1"/>
    </xf>
    <xf numFmtId="4" fontId="165" fillId="0" borderId="58" xfId="26" applyFont="1" applyBorder="1" applyAlignment="1">
      <alignment horizontal="center" vertical="center" wrapText="1"/>
    </xf>
    <xf numFmtId="4" fontId="165" fillId="0" borderId="67" xfId="26" applyFont="1" applyBorder="1" applyAlignment="1">
      <alignment horizontal="center" vertical="center" wrapText="1"/>
    </xf>
    <xf numFmtId="4" fontId="165" fillId="21" borderId="58" xfId="26" applyFont="1" applyFill="1" applyBorder="1" applyAlignment="1">
      <alignment horizontal="center" vertical="center" wrapText="1"/>
    </xf>
    <xf numFmtId="4" fontId="165" fillId="21" borderId="99" xfId="26" applyFont="1" applyFill="1" applyBorder="1" applyAlignment="1">
      <alignment horizontal="center" vertical="center" wrapText="1"/>
    </xf>
    <xf numFmtId="4" fontId="165" fillId="21" borderId="98" xfId="26" applyFont="1" applyFill="1" applyBorder="1" applyAlignment="1">
      <alignment horizontal="center" vertical="center" wrapText="1"/>
    </xf>
    <xf numFmtId="4" fontId="165" fillId="21" borderId="100" xfId="26" applyFont="1" applyFill="1" applyBorder="1" applyAlignment="1">
      <alignment horizontal="center" vertical="center" wrapText="1"/>
    </xf>
    <xf numFmtId="0" fontId="56" fillId="0" borderId="0" xfId="0" applyFont="1" applyFill="1" applyBorder="1" applyAlignment="1">
      <alignment horizontal="center"/>
    </xf>
    <xf numFmtId="0" fontId="0" fillId="0" borderId="36" xfId="0" applyBorder="1" applyAlignment="1">
      <alignment horizontal="center"/>
    </xf>
    <xf numFmtId="4" fontId="62" fillId="27" borderId="30" xfId="13" applyNumberFormat="1" applyFont="1" applyFill="1" applyBorder="1" applyAlignment="1">
      <alignment horizontal="center" vertical="center" wrapText="1"/>
    </xf>
    <xf numFmtId="4" fontId="62" fillId="27" borderId="31" xfId="13" applyNumberFormat="1" applyFont="1" applyFill="1" applyBorder="1" applyAlignment="1">
      <alignment horizontal="center" vertical="center" wrapText="1"/>
    </xf>
    <xf numFmtId="4" fontId="62" fillId="27" borderId="30" xfId="13" applyNumberFormat="1" applyFont="1" applyFill="1" applyBorder="1" applyAlignment="1">
      <alignment horizontal="left" vertical="center" wrapText="1"/>
    </xf>
    <xf numFmtId="4" fontId="62" fillId="27" borderId="31" xfId="13" applyNumberFormat="1" applyFont="1" applyFill="1" applyBorder="1" applyAlignment="1">
      <alignment horizontal="left" vertical="center" wrapText="1"/>
    </xf>
    <xf numFmtId="0" fontId="54" fillId="0" borderId="35" xfId="13" applyFont="1" applyBorder="1" applyAlignment="1">
      <alignment horizontal="center" vertical="center" textRotation="90" wrapText="1"/>
    </xf>
    <xf numFmtId="0" fontId="54" fillId="0" borderId="38" xfId="13" applyFont="1" applyBorder="1" applyAlignment="1">
      <alignment horizontal="center" vertical="center" textRotation="90" wrapText="1"/>
    </xf>
    <xf numFmtId="0" fontId="54" fillId="0" borderId="42" xfId="13" applyFont="1" applyBorder="1" applyAlignment="1">
      <alignment horizontal="center" vertical="center" textRotation="90" wrapText="1"/>
    </xf>
    <xf numFmtId="0" fontId="54" fillId="26" borderId="35" xfId="13" applyFont="1" applyFill="1" applyBorder="1" applyAlignment="1">
      <alignment horizontal="center" vertical="center" wrapText="1"/>
    </xf>
    <xf numFmtId="0" fontId="54" fillId="26" borderId="38" xfId="13" applyFont="1" applyFill="1" applyBorder="1" applyAlignment="1">
      <alignment horizontal="center" vertical="center" wrapText="1"/>
    </xf>
    <xf numFmtId="0" fontId="54" fillId="26" borderId="42" xfId="13" applyFont="1" applyFill="1" applyBorder="1" applyAlignment="1">
      <alignment horizontal="center" vertical="center" wrapText="1"/>
    </xf>
    <xf numFmtId="0" fontId="54" fillId="0" borderId="34" xfId="13" applyFont="1" applyBorder="1" applyAlignment="1">
      <alignment horizontal="center" vertical="center" textRotation="90" wrapText="1"/>
    </xf>
    <xf numFmtId="0" fontId="54" fillId="26" borderId="34" xfId="13" applyFont="1" applyFill="1" applyBorder="1" applyAlignment="1">
      <alignment horizontal="center" vertical="center" wrapText="1"/>
    </xf>
    <xf numFmtId="168" fontId="54" fillId="0" borderId="0" xfId="0" applyNumberFormat="1" applyFont="1" applyFill="1" applyBorder="1" applyAlignment="1">
      <alignment horizontal="center"/>
    </xf>
    <xf numFmtId="0" fontId="0" fillId="0" borderId="0" xfId="0" applyBorder="1" applyAlignment="1">
      <alignment horizontal="center"/>
    </xf>
    <xf numFmtId="0" fontId="56" fillId="25" borderId="30" xfId="0" applyFont="1" applyFill="1" applyBorder="1" applyAlignment="1">
      <alignment horizontal="left" vertical="center" wrapText="1"/>
    </xf>
    <xf numFmtId="0" fontId="56" fillId="25" borderId="31" xfId="0" applyFont="1" applyFill="1" applyBorder="1" applyAlignment="1">
      <alignment horizontal="left" vertical="center" wrapText="1"/>
    </xf>
    <xf numFmtId="0" fontId="56" fillId="25" borderId="33" xfId="0" applyFont="1" applyFill="1" applyBorder="1" applyAlignment="1">
      <alignment horizontal="left" vertical="center" wrapText="1"/>
    </xf>
    <xf numFmtId="0" fontId="56" fillId="26" borderId="30" xfId="0" applyFont="1" applyFill="1" applyBorder="1" applyAlignment="1">
      <alignment horizontal="center" wrapText="1"/>
    </xf>
    <xf numFmtId="0" fontId="56" fillId="26" borderId="31" xfId="0" applyFont="1" applyFill="1" applyBorder="1" applyAlignment="1">
      <alignment horizontal="center" wrapText="1"/>
    </xf>
    <xf numFmtId="0" fontId="56" fillId="26" borderId="33" xfId="0" applyFont="1" applyFill="1" applyBorder="1" applyAlignment="1">
      <alignment horizontal="center" wrapText="1"/>
    </xf>
    <xf numFmtId="173" fontId="56" fillId="0" borderId="0" xfId="0" applyNumberFormat="1" applyFont="1" applyFill="1" applyBorder="1" applyAlignment="1">
      <alignment horizontal="left"/>
    </xf>
    <xf numFmtId="0" fontId="72" fillId="0" borderId="0" xfId="0" applyNumberFormat="1" applyFont="1" applyAlignment="1">
      <alignment horizontal="center" vertical="center"/>
    </xf>
    <xf numFmtId="0" fontId="73" fillId="0" borderId="47" xfId="0" applyNumberFormat="1" applyFont="1" applyBorder="1" applyAlignment="1">
      <alignment horizontal="center" vertical="center" wrapText="1"/>
    </xf>
    <xf numFmtId="0" fontId="73" fillId="0" borderId="45" xfId="0" applyNumberFormat="1" applyFont="1" applyBorder="1" applyAlignment="1">
      <alignment horizontal="center" vertical="center" wrapText="1"/>
    </xf>
    <xf numFmtId="4" fontId="72" fillId="0" borderId="0" xfId="0" applyNumberFormat="1" applyFont="1" applyAlignment="1">
      <alignment horizontal="right" vertical="center"/>
    </xf>
    <xf numFmtId="0" fontId="72" fillId="0" borderId="0" xfId="0" applyNumberFormat="1" applyFont="1" applyAlignment="1">
      <alignment horizontal="left" vertical="center"/>
    </xf>
    <xf numFmtId="0" fontId="67" fillId="0" borderId="0" xfId="0" applyNumberFormat="1" applyFont="1" applyAlignment="1">
      <alignment horizontal="center" vertical="center" wrapText="1"/>
    </xf>
    <xf numFmtId="0" fontId="71" fillId="0" borderId="0" xfId="0" applyNumberFormat="1" applyFont="1" applyAlignment="1">
      <alignment horizontal="justify" vertical="center" wrapText="1"/>
    </xf>
    <xf numFmtId="0" fontId="71" fillId="0" borderId="47" xfId="0" applyNumberFormat="1" applyFont="1" applyBorder="1" applyAlignment="1">
      <alignment horizontal="center" vertical="center" wrapText="1"/>
    </xf>
    <xf numFmtId="0" fontId="71" fillId="0" borderId="45" xfId="0" applyNumberFormat="1" applyFont="1" applyBorder="1" applyAlignment="1">
      <alignment horizontal="center" vertical="center" wrapText="1"/>
    </xf>
    <xf numFmtId="0" fontId="84" fillId="0" borderId="50" xfId="12" applyFont="1" applyBorder="1" applyAlignment="1">
      <alignment horizontal="justify" vertical="center" wrapText="1"/>
    </xf>
    <xf numFmtId="0" fontId="84" fillId="0" borderId="51" xfId="12" applyFont="1" applyBorder="1" applyAlignment="1">
      <alignment horizontal="justify" vertical="center" wrapText="1"/>
    </xf>
    <xf numFmtId="0" fontId="84" fillId="0" borderId="46" xfId="12" applyFont="1" applyBorder="1" applyAlignment="1">
      <alignment horizontal="justify" vertical="center" wrapText="1"/>
    </xf>
    <xf numFmtId="0" fontId="79" fillId="0" borderId="47" xfId="12" applyFont="1" applyBorder="1" applyAlignment="1">
      <alignment horizontal="center" vertical="center" wrapText="1"/>
    </xf>
    <xf numFmtId="0" fontId="79" fillId="0" borderId="45" xfId="12" applyFont="1" applyBorder="1" applyAlignment="1">
      <alignment horizontal="center" vertical="center" wrapText="1"/>
    </xf>
    <xf numFmtId="0" fontId="79" fillId="0" borderId="47" xfId="12" applyFont="1" applyBorder="1" applyAlignment="1">
      <alignment horizontal="center" vertical="center"/>
    </xf>
    <xf numFmtId="0" fontId="79" fillId="0" borderId="45" xfId="12" applyFont="1" applyBorder="1" applyAlignment="1">
      <alignment horizontal="center" vertical="center"/>
    </xf>
    <xf numFmtId="4" fontId="80" fillId="0" borderId="47" xfId="12" applyNumberFormat="1" applyFont="1" applyBorder="1" applyAlignment="1">
      <alignment vertical="center" wrapText="1"/>
    </xf>
    <xf numFmtId="4" fontId="80" fillId="0" borderId="45" xfId="12" applyNumberFormat="1" applyFont="1" applyBorder="1" applyAlignment="1">
      <alignment vertical="center" wrapText="1"/>
    </xf>
    <xf numFmtId="0" fontId="80" fillId="0" borderId="0" xfId="12" applyFont="1" applyBorder="1" applyAlignment="1">
      <alignment horizontal="center" vertical="center" wrapText="1"/>
    </xf>
    <xf numFmtId="0" fontId="81" fillId="0" borderId="54" xfId="12" applyFont="1" applyBorder="1" applyAlignment="1">
      <alignment vertical="center" wrapText="1"/>
    </xf>
    <xf numFmtId="0" fontId="81" fillId="0" borderId="55" xfId="12" applyFont="1" applyBorder="1" applyAlignment="1">
      <alignment vertical="center" wrapText="1"/>
    </xf>
    <xf numFmtId="0" fontId="81" fillId="0" borderId="52" xfId="12" applyFont="1" applyBorder="1" applyAlignment="1">
      <alignment vertical="center" wrapText="1"/>
    </xf>
    <xf numFmtId="0" fontId="80" fillId="0" borderId="49" xfId="12" applyFont="1" applyBorder="1" applyAlignment="1">
      <alignment vertical="center" wrapText="1"/>
    </xf>
    <xf numFmtId="0" fontId="80" fillId="0" borderId="0" xfId="12" applyFont="1" applyBorder="1" applyAlignment="1">
      <alignment vertical="center" wrapText="1"/>
    </xf>
    <xf numFmtId="0" fontId="80" fillId="0" borderId="48" xfId="12" applyFont="1" applyBorder="1" applyAlignment="1">
      <alignment vertical="center" wrapText="1"/>
    </xf>
    <xf numFmtId="0" fontId="81" fillId="0" borderId="49" xfId="12" applyFont="1" applyBorder="1" applyAlignment="1">
      <alignment vertical="center" wrapText="1"/>
    </xf>
    <xf numFmtId="0" fontId="81" fillId="0" borderId="0" xfId="12" applyFont="1" applyBorder="1" applyAlignment="1">
      <alignment vertical="center" wrapText="1"/>
    </xf>
    <xf numFmtId="0" fontId="81" fillId="0" borderId="48" xfId="12" applyFont="1" applyBorder="1" applyAlignment="1">
      <alignment vertical="center" wrapText="1"/>
    </xf>
    <xf numFmtId="0" fontId="82" fillId="0" borderId="49" xfId="12" applyFont="1" applyBorder="1" applyAlignment="1">
      <alignment vertical="center" wrapText="1"/>
    </xf>
    <xf numFmtId="0" fontId="82" fillId="0" borderId="0" xfId="12" applyFont="1" applyBorder="1" applyAlignment="1">
      <alignment vertical="center" wrapText="1"/>
    </xf>
    <xf numFmtId="0" fontId="82" fillId="0" borderId="48" xfId="12" applyFont="1" applyBorder="1" applyAlignment="1">
      <alignment vertical="center" wrapText="1"/>
    </xf>
    <xf numFmtId="0" fontId="83" fillId="0" borderId="49" xfId="12" applyFont="1" applyBorder="1" applyAlignment="1">
      <alignment vertical="center" wrapText="1"/>
    </xf>
    <xf numFmtId="0" fontId="83" fillId="0" borderId="0" xfId="12" applyFont="1" applyBorder="1" applyAlignment="1">
      <alignment vertical="center" wrapText="1"/>
    </xf>
    <xf numFmtId="0" fontId="83" fillId="0" borderId="48" xfId="12" applyFont="1" applyBorder="1" applyAlignment="1">
      <alignment vertical="center" wrapText="1"/>
    </xf>
    <xf numFmtId="0" fontId="80" fillId="29" borderId="47" xfId="12" applyFont="1" applyFill="1" applyBorder="1" applyAlignment="1">
      <alignment horizontal="center" vertical="center" wrapText="1"/>
    </xf>
    <xf numFmtId="0" fontId="80" fillId="29" borderId="45" xfId="12" applyFont="1" applyFill="1" applyBorder="1" applyAlignment="1">
      <alignment horizontal="center" vertical="center" wrapText="1"/>
    </xf>
    <xf numFmtId="0" fontId="4" fillId="29" borderId="47" xfId="12" applyFont="1" applyFill="1" applyBorder="1" applyAlignment="1">
      <alignment vertical="center"/>
    </xf>
    <xf numFmtId="0" fontId="4" fillId="29" borderId="45" xfId="12" applyFont="1" applyFill="1" applyBorder="1" applyAlignment="1">
      <alignment vertical="center"/>
    </xf>
    <xf numFmtId="0" fontId="80" fillId="0" borderId="47" xfId="12" applyFont="1" applyBorder="1" applyAlignment="1">
      <alignment vertical="center" wrapText="1"/>
    </xf>
    <xf numFmtId="0" fontId="80" fillId="0" borderId="45" xfId="12" applyFont="1" applyBorder="1" applyAlignment="1">
      <alignment vertical="center" wrapText="1"/>
    </xf>
    <xf numFmtId="0" fontId="79" fillId="0" borderId="47" xfId="12" applyFont="1" applyBorder="1" applyAlignment="1">
      <alignment horizontal="left" vertical="center" wrapText="1"/>
    </xf>
    <xf numFmtId="0" fontId="79" fillId="0" borderId="45" xfId="12" applyFont="1" applyBorder="1" applyAlignment="1">
      <alignment horizontal="left" vertical="center" wrapText="1"/>
    </xf>
    <xf numFmtId="0" fontId="79" fillId="0" borderId="53" xfId="12" applyFont="1" applyBorder="1" applyAlignment="1">
      <alignment horizontal="center" vertical="center" wrapText="1"/>
    </xf>
    <xf numFmtId="0" fontId="79" fillId="0" borderId="53" xfId="12" applyFont="1" applyBorder="1" applyAlignment="1">
      <alignment horizontal="center" vertical="center"/>
    </xf>
    <xf numFmtId="0" fontId="80" fillId="0" borderId="53" xfId="12" applyFont="1" applyBorder="1" applyAlignment="1">
      <alignment vertical="center" wrapText="1"/>
    </xf>
    <xf numFmtId="0" fontId="80" fillId="28" borderId="47" xfId="12" applyFont="1" applyFill="1" applyBorder="1" applyAlignment="1">
      <alignment vertical="center" wrapText="1"/>
    </xf>
    <xf numFmtId="0" fontId="80" fillId="28" borderId="45" xfId="12" applyFont="1" applyFill="1" applyBorder="1" applyAlignment="1">
      <alignment vertical="center" wrapText="1"/>
    </xf>
    <xf numFmtId="0" fontId="79" fillId="29" borderId="47" xfId="12" applyFont="1" applyFill="1" applyBorder="1" applyAlignment="1">
      <alignment horizontal="center" vertical="center" wrapText="1"/>
    </xf>
    <xf numFmtId="0" fontId="79" fillId="29" borderId="45" xfId="12" applyFont="1" applyFill="1" applyBorder="1" applyAlignment="1">
      <alignment horizontal="center" vertical="center" wrapText="1"/>
    </xf>
    <xf numFmtId="0" fontId="79" fillId="29" borderId="47" xfId="12" applyFont="1" applyFill="1" applyBorder="1" applyAlignment="1">
      <alignment horizontal="center" vertical="center"/>
    </xf>
    <xf numFmtId="0" fontId="79" fillId="29" borderId="45" xfId="12" applyFont="1" applyFill="1" applyBorder="1" applyAlignment="1">
      <alignment horizontal="center" vertical="center"/>
    </xf>
    <xf numFmtId="0" fontId="79" fillId="0" borderId="47" xfId="12" applyFont="1" applyBorder="1" applyAlignment="1">
      <alignment vertical="center" wrapText="1"/>
    </xf>
    <xf numFmtId="0" fontId="79" fillId="0" borderId="45" xfId="12" applyFont="1" applyBorder="1" applyAlignment="1">
      <alignment vertical="center" wrapText="1"/>
    </xf>
    <xf numFmtId="0" fontId="80" fillId="29" borderId="47" xfId="12" applyFont="1" applyFill="1" applyBorder="1" applyAlignment="1">
      <alignment horizontal="center" vertical="center"/>
    </xf>
    <xf numFmtId="0" fontId="80" fillId="29" borderId="45" xfId="12" applyFont="1" applyFill="1" applyBorder="1" applyAlignment="1">
      <alignment horizontal="center" vertical="center"/>
    </xf>
    <xf numFmtId="0" fontId="80" fillId="29" borderId="53" xfId="12" applyFont="1" applyFill="1" applyBorder="1" applyAlignment="1">
      <alignment horizontal="center" vertical="center" wrapText="1"/>
    </xf>
    <xf numFmtId="0" fontId="76" fillId="0" borderId="49" xfId="12" applyFont="1" applyBorder="1" applyAlignment="1">
      <alignment horizontal="center" vertical="center" wrapText="1"/>
    </xf>
    <xf numFmtId="0" fontId="76" fillId="0" borderId="0" xfId="12" applyFont="1" applyBorder="1" applyAlignment="1">
      <alignment horizontal="center" vertical="center" wrapText="1"/>
    </xf>
    <xf numFmtId="0" fontId="76" fillId="0" borderId="48" xfId="12" applyFont="1" applyBorder="1" applyAlignment="1">
      <alignment horizontal="center" vertical="center" wrapText="1"/>
    </xf>
    <xf numFmtId="0" fontId="77" fillId="0" borderId="49" xfId="12" applyFont="1" applyBorder="1" applyAlignment="1">
      <alignment horizontal="center" vertical="center" wrapText="1"/>
    </xf>
    <xf numFmtId="0" fontId="77" fillId="0" borderId="0" xfId="12" applyFont="1" applyBorder="1" applyAlignment="1">
      <alignment horizontal="center" vertical="center" wrapText="1"/>
    </xf>
    <xf numFmtId="0" fontId="77" fillId="0" borderId="48" xfId="12" applyFont="1" applyBorder="1" applyAlignment="1">
      <alignment horizontal="center" vertical="center" wrapText="1"/>
    </xf>
    <xf numFmtId="4" fontId="76" fillId="0" borderId="49" xfId="12" applyNumberFormat="1" applyFont="1" applyBorder="1" applyAlignment="1">
      <alignment horizontal="center" vertical="center" wrapText="1"/>
    </xf>
    <xf numFmtId="0" fontId="78" fillId="0" borderId="50" xfId="12" applyFont="1" applyBorder="1" applyAlignment="1">
      <alignment horizontal="center" vertical="center" wrapText="1"/>
    </xf>
    <xf numFmtId="0" fontId="78" fillId="0" borderId="51" xfId="12" applyFont="1" applyBorder="1" applyAlignment="1">
      <alignment horizontal="center" vertical="center" wrapText="1"/>
    </xf>
    <xf numFmtId="0" fontId="78" fillId="0" borderId="46" xfId="12" applyFont="1" applyBorder="1" applyAlignment="1">
      <alignment horizontal="center" vertical="center" wrapText="1"/>
    </xf>
    <xf numFmtId="0" fontId="121" fillId="0" borderId="47" xfId="0" applyNumberFormat="1" applyFont="1" applyBorder="1" applyAlignment="1">
      <alignment horizontal="center" vertical="center" wrapText="1"/>
    </xf>
    <xf numFmtId="0" fontId="121" fillId="0" borderId="45" xfId="0" applyNumberFormat="1" applyFont="1" applyBorder="1" applyAlignment="1">
      <alignment horizontal="center" vertical="center" wrapText="1"/>
    </xf>
    <xf numFmtId="0" fontId="113" fillId="0" borderId="60" xfId="0" applyNumberFormat="1" applyFont="1" applyBorder="1" applyAlignment="1" applyProtection="1">
      <alignment horizontal="center"/>
    </xf>
    <xf numFmtId="0" fontId="113" fillId="0" borderId="29" xfId="0" applyNumberFormat="1" applyFont="1" applyBorder="1" applyAlignment="1" applyProtection="1">
      <alignment horizontal="center"/>
    </xf>
    <xf numFmtId="0" fontId="113" fillId="0" borderId="61" xfId="0" applyNumberFormat="1" applyFont="1" applyBorder="1" applyAlignment="1" applyProtection="1">
      <alignment horizontal="center"/>
    </xf>
    <xf numFmtId="0" fontId="13" fillId="26" borderId="0" xfId="0" applyNumberFormat="1" applyFont="1" applyFill="1" applyAlignment="1" applyProtection="1">
      <alignment horizontal="center"/>
    </xf>
    <xf numFmtId="0" fontId="10" fillId="0" borderId="69" xfId="19" applyFont="1" applyFill="1" applyBorder="1" applyAlignment="1" applyProtection="1">
      <alignment horizontal="center" vertical="center" wrapText="1"/>
    </xf>
    <xf numFmtId="0" fontId="118" fillId="28" borderId="69" xfId="19" applyFont="1" applyFill="1" applyBorder="1" applyAlignment="1" applyProtection="1">
      <alignment horizontal="center" vertical="center" wrapText="1"/>
    </xf>
    <xf numFmtId="0" fontId="10" fillId="0" borderId="71" xfId="19" applyFont="1" applyFill="1" applyBorder="1" applyAlignment="1" applyProtection="1">
      <alignment horizontal="center" vertical="center" wrapText="1"/>
    </xf>
    <xf numFmtId="0" fontId="10" fillId="0" borderId="72" xfId="19" applyFont="1" applyFill="1" applyBorder="1" applyAlignment="1" applyProtection="1">
      <alignment horizontal="center" vertical="center" wrapText="1"/>
    </xf>
    <xf numFmtId="0" fontId="110" fillId="17" borderId="57" xfId="16" applyFont="1" applyFill="1" applyBorder="1" applyAlignment="1" applyProtection="1">
      <alignment horizontal="left" vertical="center"/>
    </xf>
    <xf numFmtId="0" fontId="110" fillId="17" borderId="58" xfId="16" applyFont="1" applyFill="1" applyBorder="1" applyAlignment="1" applyProtection="1">
      <alignment horizontal="left" vertical="center"/>
    </xf>
    <xf numFmtId="178" fontId="111" fillId="17" borderId="58" xfId="0" applyNumberFormat="1" applyFont="1" applyFill="1" applyBorder="1" applyAlignment="1" applyProtection="1">
      <alignment horizontal="left" vertical="center"/>
      <protection hidden="1"/>
    </xf>
    <xf numFmtId="178" fontId="111" fillId="17" borderId="59" xfId="0" applyNumberFormat="1" applyFont="1" applyFill="1" applyBorder="1" applyAlignment="1" applyProtection="1">
      <alignment horizontal="left" vertical="center"/>
      <protection hidden="1"/>
    </xf>
    <xf numFmtId="0" fontId="110" fillId="17" borderId="60" xfId="16" applyFont="1" applyFill="1" applyBorder="1" applyAlignment="1" applyProtection="1">
      <alignment horizontal="left" vertical="center" wrapText="1"/>
    </xf>
    <xf numFmtId="0" fontId="110" fillId="17" borderId="29" xfId="16" applyFont="1" applyFill="1" applyBorder="1" applyAlignment="1" applyProtection="1">
      <alignment horizontal="left" vertical="center" wrapText="1"/>
    </xf>
    <xf numFmtId="2" fontId="111" fillId="17" borderId="29" xfId="0" applyNumberFormat="1" applyFont="1" applyFill="1" applyBorder="1" applyAlignment="1" applyProtection="1">
      <alignment horizontal="left" vertical="center"/>
    </xf>
    <xf numFmtId="2" fontId="111" fillId="17" borderId="61" xfId="0" applyNumberFormat="1" applyFont="1" applyFill="1" applyBorder="1" applyAlignment="1" applyProtection="1">
      <alignment horizontal="left" vertical="center"/>
    </xf>
    <xf numFmtId="0" fontId="13" fillId="0" borderId="60" xfId="0" applyNumberFormat="1" applyFont="1" applyFill="1" applyBorder="1" applyAlignment="1" applyProtection="1">
      <alignment horizontal="center" vertical="center" wrapText="1"/>
    </xf>
    <xf numFmtId="0" fontId="13" fillId="0" borderId="29" xfId="0" applyNumberFormat="1" applyFont="1" applyFill="1" applyBorder="1" applyAlignment="1" applyProtection="1">
      <alignment horizontal="center" vertical="center" wrapText="1"/>
    </xf>
    <xf numFmtId="2" fontId="13" fillId="0" borderId="29" xfId="0" applyNumberFormat="1" applyFont="1" applyFill="1" applyBorder="1" applyAlignment="1" applyProtection="1">
      <alignment horizontal="center" vertical="center" wrapText="1"/>
    </xf>
    <xf numFmtId="0" fontId="13" fillId="0" borderId="61" xfId="0" applyNumberFormat="1" applyFont="1" applyFill="1" applyBorder="1" applyAlignment="1" applyProtection="1">
      <alignment horizontal="center" vertical="center" wrapText="1"/>
    </xf>
    <xf numFmtId="4" fontId="93" fillId="0" borderId="38" xfId="0" applyNumberFormat="1" applyFont="1" applyBorder="1" applyAlignment="1" applyProtection="1">
      <alignment horizontal="center"/>
    </xf>
    <xf numFmtId="0" fontId="93" fillId="0" borderId="38" xfId="0" applyNumberFormat="1" applyFont="1" applyBorder="1" applyAlignment="1" applyProtection="1">
      <alignment horizontal="center"/>
    </xf>
    <xf numFmtId="0" fontId="87" fillId="26" borderId="0" xfId="0" applyNumberFormat="1" applyFont="1" applyFill="1" applyAlignment="1" applyProtection="1">
      <alignment horizontal="center"/>
    </xf>
    <xf numFmtId="0" fontId="92" fillId="26" borderId="0" xfId="0" applyNumberFormat="1" applyFont="1" applyFill="1" applyBorder="1" applyAlignment="1" applyProtection="1">
      <alignment horizontal="center"/>
    </xf>
    <xf numFmtId="0" fontId="56" fillId="17" borderId="29" xfId="16" applyFont="1" applyFill="1" applyBorder="1" applyAlignment="1" applyProtection="1">
      <alignment horizontal="center" vertical="center"/>
    </xf>
    <xf numFmtId="178" fontId="56" fillId="17" borderId="30" xfId="0" applyNumberFormat="1" applyFont="1" applyFill="1" applyBorder="1" applyAlignment="1" applyProtection="1">
      <alignment horizontal="left" vertical="center"/>
      <protection hidden="1"/>
    </xf>
    <xf numFmtId="178" fontId="56" fillId="17" borderId="31" xfId="0" applyNumberFormat="1" applyFont="1" applyFill="1" applyBorder="1" applyAlignment="1" applyProtection="1">
      <alignment horizontal="left" vertical="center"/>
      <protection hidden="1"/>
    </xf>
    <xf numFmtId="178" fontId="56" fillId="17" borderId="33" xfId="0" applyNumberFormat="1" applyFont="1" applyFill="1" applyBorder="1" applyAlignment="1" applyProtection="1">
      <alignment horizontal="left" vertical="center"/>
      <protection hidden="1"/>
    </xf>
    <xf numFmtId="0" fontId="57" fillId="0" borderId="29" xfId="0" applyNumberFormat="1" applyFont="1" applyFill="1" applyBorder="1" applyAlignment="1" applyProtection="1">
      <alignment horizontal="center" vertical="center" wrapText="1"/>
    </xf>
    <xf numFmtId="2" fontId="57" fillId="0" borderId="29" xfId="0" applyNumberFormat="1" applyFont="1" applyFill="1" applyBorder="1" applyAlignment="1" applyProtection="1">
      <alignment horizontal="center" vertical="center" wrapText="1"/>
    </xf>
    <xf numFmtId="0" fontId="188" fillId="0" borderId="147" xfId="40" applyFont="1" applyBorder="1" applyAlignment="1" applyProtection="1">
      <alignment horizontal="center" vertical="center"/>
    </xf>
    <xf numFmtId="0" fontId="188" fillId="0" borderId="150" xfId="40" applyFont="1" applyBorder="1" applyAlignment="1" applyProtection="1">
      <alignment horizontal="center" vertical="center"/>
    </xf>
    <xf numFmtId="0" fontId="188" fillId="0" borderId="148" xfId="40" applyNumberFormat="1" applyFont="1" applyBorder="1" applyAlignment="1" applyProtection="1">
      <alignment horizontal="center" vertical="center" wrapText="1"/>
    </xf>
    <xf numFmtId="0" fontId="188" fillId="0" borderId="29" xfId="40" applyNumberFormat="1" applyFont="1" applyBorder="1" applyAlignment="1" applyProtection="1">
      <alignment horizontal="center" vertical="center" wrapText="1"/>
    </xf>
    <xf numFmtId="0" fontId="10" fillId="0" borderId="148" xfId="40" applyFont="1" applyBorder="1" applyAlignment="1" applyProtection="1">
      <alignment horizontal="center" vertical="center" wrapText="1"/>
    </xf>
    <xf numFmtId="0" fontId="10" fillId="0" borderId="149" xfId="40" applyFont="1" applyBorder="1" applyAlignment="1" applyProtection="1">
      <alignment horizontal="center" vertical="center" wrapText="1"/>
    </xf>
    <xf numFmtId="0" fontId="10" fillId="0" borderId="151" xfId="40" applyFont="1" applyBorder="1" applyAlignment="1" applyProtection="1">
      <alignment horizontal="center" vertical="center" wrapText="1"/>
    </xf>
    <xf numFmtId="0" fontId="10" fillId="0" borderId="29" xfId="40" applyFont="1" applyBorder="1" applyAlignment="1" applyProtection="1">
      <alignment horizontal="center" vertical="center" wrapText="1"/>
    </xf>
    <xf numFmtId="0" fontId="54" fillId="0" borderId="29" xfId="0" applyNumberFormat="1" applyFont="1" applyBorder="1" applyAlignment="1">
      <alignment horizontal="right"/>
    </xf>
    <xf numFmtId="0" fontId="54" fillId="0" borderId="29" xfId="0" applyNumberFormat="1" applyFont="1" applyBorder="1" applyAlignment="1">
      <alignment horizontal="left"/>
    </xf>
    <xf numFmtId="49" fontId="54" fillId="0" borderId="30" xfId="0" applyNumberFormat="1" applyFont="1" applyBorder="1" applyAlignment="1">
      <alignment horizontal="left"/>
    </xf>
    <xf numFmtId="49" fontId="54" fillId="0" borderId="31" xfId="0" applyNumberFormat="1" applyFont="1" applyBorder="1" applyAlignment="1">
      <alignment horizontal="left"/>
    </xf>
    <xf numFmtId="49" fontId="54" fillId="0" borderId="33" xfId="0" applyNumberFormat="1" applyFont="1" applyBorder="1" applyAlignment="1">
      <alignment horizontal="left"/>
    </xf>
    <xf numFmtId="49" fontId="54" fillId="0" borderId="29" xfId="0" applyNumberFormat="1" applyFont="1" applyBorder="1" applyAlignment="1">
      <alignment horizontal="left"/>
    </xf>
    <xf numFmtId="0" fontId="54" fillId="0" borderId="30" xfId="0" applyNumberFormat="1" applyFont="1" applyBorder="1" applyAlignment="1">
      <alignment horizontal="left"/>
    </xf>
    <xf numFmtId="0" fontId="54" fillId="0" borderId="31" xfId="0" applyNumberFormat="1" applyFont="1" applyBorder="1" applyAlignment="1">
      <alignment horizontal="left"/>
    </xf>
    <xf numFmtId="0" fontId="54" fillId="0" borderId="33" xfId="0" applyNumberFormat="1" applyFont="1" applyBorder="1" applyAlignment="1">
      <alignment horizontal="left"/>
    </xf>
    <xf numFmtId="0" fontId="54" fillId="0" borderId="30" xfId="0" applyNumberFormat="1" applyFont="1" applyBorder="1" applyAlignment="1">
      <alignment horizontal="right"/>
    </xf>
    <xf numFmtId="0" fontId="54" fillId="0" borderId="31" xfId="0" applyNumberFormat="1" applyFont="1" applyBorder="1" applyAlignment="1">
      <alignment horizontal="right"/>
    </xf>
    <xf numFmtId="0" fontId="54" fillId="0" borderId="33" xfId="0" applyNumberFormat="1" applyFont="1" applyBorder="1" applyAlignment="1">
      <alignment horizontal="right"/>
    </xf>
    <xf numFmtId="49" fontId="104" fillId="0" borderId="29" xfId="0" applyNumberFormat="1" applyFont="1" applyBorder="1" applyAlignment="1">
      <alignment horizontal="center" vertical="center"/>
    </xf>
    <xf numFmtId="0" fontId="54" fillId="0" borderId="29" xfId="0" applyNumberFormat="1" applyFont="1" applyBorder="1" applyAlignment="1">
      <alignment horizontal="center" vertical="center" wrapText="1"/>
    </xf>
    <xf numFmtId="49" fontId="54" fillId="0" borderId="30" xfId="0" applyNumberFormat="1" applyFont="1" applyBorder="1" applyAlignment="1">
      <alignment horizontal="center" vertical="center"/>
    </xf>
    <xf numFmtId="49" fontId="54" fillId="0" borderId="31" xfId="0" applyNumberFormat="1" applyFont="1" applyBorder="1" applyAlignment="1">
      <alignment horizontal="center" vertical="center"/>
    </xf>
    <xf numFmtId="49" fontId="54" fillId="0" borderId="33" xfId="0" applyNumberFormat="1" applyFont="1" applyBorder="1" applyAlignment="1">
      <alignment horizontal="center" vertical="center"/>
    </xf>
    <xf numFmtId="49" fontId="54" fillId="0" borderId="29" xfId="0" applyNumberFormat="1" applyFont="1" applyBorder="1" applyAlignment="1">
      <alignment horizontal="center" vertical="center"/>
    </xf>
    <xf numFmtId="4" fontId="54" fillId="0" borderId="29" xfId="0" applyNumberFormat="1" applyFont="1" applyBorder="1" applyAlignment="1">
      <alignment horizontal="center" vertical="center"/>
    </xf>
    <xf numFmtId="169" fontId="54" fillId="0" borderId="29" xfId="0" applyNumberFormat="1" applyFont="1" applyBorder="1" applyAlignment="1">
      <alignment horizontal="center" vertical="center"/>
    </xf>
    <xf numFmtId="0" fontId="54" fillId="0" borderId="29" xfId="0" applyNumberFormat="1" applyFont="1" applyBorder="1" applyAlignment="1">
      <alignment horizontal="center" vertical="center"/>
    </xf>
    <xf numFmtId="0" fontId="104" fillId="0" borderId="29" xfId="0" applyFont="1" applyBorder="1" applyAlignment="1">
      <alignment horizontal="center" vertical="center"/>
    </xf>
    <xf numFmtId="0" fontId="104" fillId="0" borderId="30" xfId="0" applyFont="1" applyBorder="1" applyAlignment="1">
      <alignment horizontal="center" vertical="center"/>
    </xf>
    <xf numFmtId="0" fontId="104" fillId="0" borderId="31" xfId="0" applyFont="1" applyBorder="1" applyAlignment="1">
      <alignment horizontal="center" vertical="center"/>
    </xf>
    <xf numFmtId="0" fontId="104" fillId="0" borderId="33" xfId="0" applyFont="1" applyBorder="1" applyAlignment="1">
      <alignment horizontal="center" vertical="center"/>
    </xf>
    <xf numFmtId="49" fontId="104" fillId="0" borderId="32" xfId="0" applyNumberFormat="1" applyFont="1" applyBorder="1" applyAlignment="1">
      <alignment horizontal="center"/>
    </xf>
    <xf numFmtId="49" fontId="104" fillId="0" borderId="0" xfId="0" applyNumberFormat="1" applyFont="1" applyBorder="1" applyAlignment="1">
      <alignment horizontal="center"/>
    </xf>
    <xf numFmtId="49" fontId="104" fillId="0" borderId="93" xfId="0" applyNumberFormat="1" applyFont="1" applyBorder="1" applyAlignment="1">
      <alignment horizontal="center"/>
    </xf>
    <xf numFmtId="0" fontId="104" fillId="0" borderId="32" xfId="0" applyFont="1" applyBorder="1" applyAlignment="1">
      <alignment horizontal="center" wrapText="1"/>
    </xf>
    <xf numFmtId="0" fontId="104" fillId="0" borderId="0" xfId="0" applyFont="1" applyBorder="1" applyAlignment="1">
      <alignment horizontal="center" wrapText="1"/>
    </xf>
    <xf numFmtId="0" fontId="104" fillId="0" borderId="93" xfId="0" applyFont="1" applyBorder="1" applyAlignment="1">
      <alignment horizontal="center" wrapText="1"/>
    </xf>
    <xf numFmtId="0" fontId="104" fillId="0" borderId="32" xfId="0" applyFont="1" applyBorder="1" applyAlignment="1">
      <alignment horizontal="center"/>
    </xf>
    <xf numFmtId="0" fontId="104" fillId="0" borderId="0" xfId="0" applyFont="1" applyBorder="1" applyAlignment="1">
      <alignment horizontal="center"/>
    </xf>
    <xf numFmtId="49" fontId="104" fillId="0" borderId="94" xfId="0" applyNumberFormat="1" applyFont="1" applyBorder="1" applyAlignment="1">
      <alignment horizontal="center"/>
    </xf>
    <xf numFmtId="49" fontId="104" fillId="0" borderId="36" xfId="0" applyNumberFormat="1" applyFont="1" applyBorder="1" applyAlignment="1">
      <alignment horizontal="center"/>
    </xf>
    <xf numFmtId="49" fontId="104" fillId="0" borderId="87" xfId="0" applyNumberFormat="1" applyFont="1" applyBorder="1" applyAlignment="1">
      <alignment horizontal="center"/>
    </xf>
    <xf numFmtId="0" fontId="104" fillId="0" borderId="93" xfId="0" applyFont="1" applyBorder="1" applyAlignment="1">
      <alignment horizontal="center"/>
    </xf>
    <xf numFmtId="0" fontId="56" fillId="0" borderId="0" xfId="0" applyFont="1" applyAlignment="1">
      <alignment horizontal="center" vertical="center"/>
    </xf>
    <xf numFmtId="0" fontId="104" fillId="0" borderId="92" xfId="0" applyFont="1" applyBorder="1" applyAlignment="1">
      <alignment horizontal="center" wrapText="1"/>
    </xf>
    <xf numFmtId="0" fontId="104" fillId="0" borderId="82" xfId="0" applyFont="1" applyBorder="1" applyAlignment="1">
      <alignment horizontal="center" wrapText="1"/>
    </xf>
    <xf numFmtId="0" fontId="104" fillId="0" borderId="83" xfId="0" applyFont="1" applyBorder="1" applyAlignment="1">
      <alignment horizontal="center" wrapText="1"/>
    </xf>
    <xf numFmtId="0" fontId="104" fillId="0" borderId="92" xfId="0" applyFont="1" applyBorder="1" applyAlignment="1">
      <alignment horizontal="center"/>
    </xf>
    <xf numFmtId="0" fontId="104" fillId="0" borderId="82" xfId="0" applyFont="1" applyBorder="1" applyAlignment="1">
      <alignment horizontal="center"/>
    </xf>
    <xf numFmtId="49" fontId="104" fillId="0" borderId="92" xfId="0" applyNumberFormat="1" applyFont="1" applyBorder="1" applyAlignment="1">
      <alignment horizontal="center"/>
    </xf>
    <xf numFmtId="49" fontId="104" fillId="0" borderId="82" xfId="0" applyNumberFormat="1" applyFont="1" applyBorder="1" applyAlignment="1">
      <alignment horizontal="center"/>
    </xf>
    <xf numFmtId="49" fontId="104" fillId="0" borderId="83" xfId="0" applyNumberFormat="1" applyFont="1" applyBorder="1" applyAlignment="1">
      <alignment horizontal="center"/>
    </xf>
    <xf numFmtId="0" fontId="0" fillId="0" borderId="9" xfId="0" applyBorder="1" applyAlignment="1">
      <alignment horizontal="left" vertical="top" wrapText="1" indent="2"/>
    </xf>
    <xf numFmtId="164" fontId="0" fillId="0" borderId="9" xfId="0" applyNumberFormat="1" applyBorder="1" applyAlignment="1">
      <alignment horizontal="right" vertical="top"/>
    </xf>
    <xf numFmtId="0" fontId="6" fillId="2" borderId="1" xfId="0" applyFont="1" applyFill="1" applyBorder="1" applyAlignment="1">
      <alignment horizontal="left" vertical="top"/>
    </xf>
    <xf numFmtId="164" fontId="6" fillId="2" borderId="1" xfId="0" applyNumberFormat="1" applyFont="1" applyFill="1" applyBorder="1" applyAlignment="1">
      <alignment horizontal="right" vertical="top"/>
    </xf>
    <xf numFmtId="0" fontId="6" fillId="3" borderId="9" xfId="0" applyFont="1" applyFill="1" applyBorder="1" applyAlignment="1">
      <alignment horizontal="left" vertical="top" wrapText="1"/>
    </xf>
    <xf numFmtId="164" fontId="6" fillId="3" borderId="9" xfId="0" applyNumberFormat="1" applyFont="1" applyFill="1" applyBorder="1" applyAlignment="1">
      <alignment horizontal="right" vertical="top"/>
    </xf>
    <xf numFmtId="166" fontId="0" fillId="0" borderId="9" xfId="0" applyNumberFormat="1" applyBorder="1" applyAlignment="1">
      <alignment horizontal="right" vertical="top"/>
    </xf>
    <xf numFmtId="0" fontId="8" fillId="0" borderId="0" xfId="28" applyAlignment="1">
      <alignment horizontal="left" vertical="top" wrapText="1"/>
    </xf>
    <xf numFmtId="0" fontId="6" fillId="2" borderId="1"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117"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8" xfId="0" applyFont="1" applyFill="1" applyBorder="1" applyAlignment="1">
      <alignment horizontal="left" vertical="top" wrapText="1"/>
    </xf>
    <xf numFmtId="4" fontId="188" fillId="0" borderId="0" xfId="26" applyFont="1" applyFill="1" applyBorder="1" applyAlignment="1" applyProtection="1">
      <alignment horizontal="center" vertical="center"/>
    </xf>
    <xf numFmtId="0" fontId="10" fillId="19" borderId="118" xfId="29" applyFont="1" applyFill="1" applyBorder="1" applyAlignment="1" applyProtection="1">
      <alignment horizontal="left" vertical="center" wrapText="1" indent="5"/>
    </xf>
    <xf numFmtId="4" fontId="117" fillId="0" borderId="33" xfId="26" applyFont="1" applyFill="1" applyBorder="1" applyAlignment="1" applyProtection="1">
      <alignment horizontal="center" vertical="center"/>
    </xf>
    <xf numFmtId="4" fontId="117" fillId="0" borderId="29" xfId="26" applyFont="1" applyFill="1" applyBorder="1" applyAlignment="1" applyProtection="1">
      <alignment horizontal="center" vertical="center"/>
    </xf>
    <xf numFmtId="4" fontId="117" fillId="0" borderId="30" xfId="26" applyFont="1" applyFill="1" applyBorder="1" applyAlignment="1" applyProtection="1">
      <alignment horizontal="center" vertical="center"/>
    </xf>
    <xf numFmtId="49" fontId="10" fillId="0" borderId="0" xfId="26" applyNumberFormat="1" applyFont="1" applyFill="1" applyBorder="1" applyAlignment="1" applyProtection="1">
      <alignment horizontal="left" vertical="center" wrapText="1" indent="1"/>
    </xf>
    <xf numFmtId="4" fontId="188" fillId="30" borderId="120" xfId="26" applyNumberFormat="1" applyFont="1" applyFill="1" applyBorder="1" applyAlignment="1" applyProtection="1">
      <alignment horizontal="center" vertical="center"/>
    </xf>
    <xf numFmtId="4" fontId="188" fillId="17" borderId="123" xfId="26" applyNumberFormat="1" applyFont="1" applyFill="1" applyBorder="1" applyAlignment="1" applyProtection="1">
      <alignment horizontal="center" vertical="center"/>
    </xf>
    <xf numFmtId="4" fontId="188" fillId="17" borderId="120" xfId="26" applyNumberFormat="1" applyFont="1" applyFill="1" applyBorder="1" applyAlignment="1" applyProtection="1">
      <alignment horizontal="center" vertical="center"/>
    </xf>
    <xf numFmtId="0" fontId="188" fillId="0" borderId="118" xfId="26" applyNumberFormat="1" applyFont="1" applyFill="1" applyBorder="1" applyAlignment="1" applyProtection="1">
      <alignment horizontal="center" vertical="center" wrapText="1"/>
    </xf>
    <xf numFmtId="2" fontId="117" fillId="0" borderId="31" xfId="26" applyNumberFormat="1" applyFont="1" applyFill="1" applyBorder="1" applyAlignment="1" applyProtection="1">
      <alignment horizontal="left" vertical="center" indent="4"/>
    </xf>
    <xf numFmtId="0" fontId="13" fillId="0" borderId="119" xfId="0" applyFont="1" applyFill="1" applyBorder="1" applyAlignment="1" applyProtection="1">
      <alignment horizontal="center"/>
    </xf>
    <xf numFmtId="0" fontId="10" fillId="0" borderId="118" xfId="26" applyNumberFormat="1" applyFont="1" applyFill="1" applyBorder="1" applyAlignment="1" applyProtection="1">
      <alignment horizontal="center" vertical="center" wrapText="1"/>
    </xf>
    <xf numFmtId="0" fontId="188" fillId="0" borderId="118" xfId="26" applyNumberFormat="1" applyFont="1" applyBorder="1" applyAlignment="1" applyProtection="1">
      <alignment horizontal="center" vertical="center"/>
    </xf>
    <xf numFmtId="0" fontId="186" fillId="0" borderId="118" xfId="26" applyNumberFormat="1" applyFont="1" applyFill="1" applyBorder="1" applyAlignment="1" applyProtection="1">
      <alignment horizontal="center" vertical="center"/>
    </xf>
    <xf numFmtId="0" fontId="188" fillId="0" borderId="124" xfId="26" applyNumberFormat="1" applyFont="1" applyFill="1" applyBorder="1" applyAlignment="1" applyProtection="1">
      <alignment horizontal="center" vertical="center" wrapText="1"/>
    </xf>
    <xf numFmtId="0" fontId="188" fillId="0" borderId="121" xfId="26" applyNumberFormat="1" applyFont="1" applyFill="1" applyBorder="1" applyAlignment="1" applyProtection="1">
      <alignment horizontal="center" vertical="center" wrapText="1"/>
    </xf>
    <xf numFmtId="0" fontId="186" fillId="0" borderId="121" xfId="26" applyNumberFormat="1" applyFont="1" applyFill="1" applyBorder="1" applyAlignment="1" applyProtection="1">
      <alignment horizontal="center" vertical="center"/>
    </xf>
    <xf numFmtId="0" fontId="188" fillId="0" borderId="118" xfId="26" applyNumberFormat="1" applyFont="1" applyFill="1" applyBorder="1" applyAlignment="1" applyProtection="1">
      <alignment horizontal="center" vertical="center"/>
    </xf>
    <xf numFmtId="0" fontId="188" fillId="0" borderId="121" xfId="26" applyNumberFormat="1" applyFont="1" applyFill="1" applyBorder="1" applyAlignment="1" applyProtection="1">
      <alignment horizontal="center" vertical="center"/>
    </xf>
    <xf numFmtId="4" fontId="188" fillId="0" borderId="118" xfId="26" applyFont="1" applyFill="1" applyBorder="1" applyAlignment="1" applyProtection="1">
      <alignment horizontal="center" vertical="center"/>
    </xf>
    <xf numFmtId="0" fontId="35" fillId="38" borderId="35" xfId="35" applyFont="1" applyFill="1" applyBorder="1" applyAlignment="1">
      <alignment horizontal="center" vertical="center" wrapText="1"/>
    </xf>
    <xf numFmtId="0" fontId="35" fillId="38" borderId="38" xfId="35" applyFont="1" applyFill="1" applyBorder="1" applyAlignment="1">
      <alignment horizontal="center" vertical="center" wrapText="1"/>
    </xf>
    <xf numFmtId="0" fontId="35" fillId="38" borderId="34" xfId="35" applyFont="1" applyFill="1" applyBorder="1" applyAlignment="1">
      <alignment horizontal="center" vertical="center" wrapText="1"/>
    </xf>
    <xf numFmtId="0" fontId="35" fillId="38" borderId="29" xfId="35" applyFont="1" applyFill="1" applyBorder="1" applyAlignment="1">
      <alignment horizontal="center" vertical="center" wrapText="1"/>
    </xf>
    <xf numFmtId="0" fontId="35" fillId="38" borderId="30" xfId="35" applyFont="1" applyFill="1" applyBorder="1" applyAlignment="1">
      <alignment horizontal="center" vertical="center" wrapText="1"/>
    </xf>
    <xf numFmtId="0" fontId="35" fillId="38" borderId="31" xfId="35" applyFont="1" applyFill="1" applyBorder="1" applyAlignment="1">
      <alignment horizontal="center" vertical="center" wrapText="1"/>
    </xf>
    <xf numFmtId="0" fontId="35" fillId="38" borderId="33" xfId="35" applyFont="1" applyFill="1" applyBorder="1" applyAlignment="1">
      <alignment horizontal="center" vertical="center" wrapText="1"/>
    </xf>
    <xf numFmtId="0" fontId="54" fillId="0" borderId="35" xfId="36" applyFont="1" applyFill="1" applyBorder="1" applyAlignment="1">
      <alignment horizontal="center" vertical="center" wrapText="1"/>
    </xf>
    <xf numFmtId="0" fontId="54" fillId="0" borderId="34" xfId="36" applyFont="1" applyFill="1" applyBorder="1" applyAlignment="1">
      <alignment horizontal="center" vertical="center" wrapText="1"/>
    </xf>
    <xf numFmtId="0" fontId="54" fillId="0" borderId="29" xfId="36" applyFont="1" applyFill="1" applyBorder="1" applyAlignment="1">
      <alignment horizontal="center" vertical="center"/>
    </xf>
    <xf numFmtId="0" fontId="54" fillId="0" borderId="29" xfId="36" applyFont="1" applyFill="1" applyBorder="1" applyAlignment="1">
      <alignment horizontal="center" vertical="center" wrapText="1"/>
    </xf>
    <xf numFmtId="0" fontId="54" fillId="0" borderId="30" xfId="36" applyFont="1" applyFill="1" applyBorder="1" applyAlignment="1">
      <alignment horizontal="center" vertical="center" wrapText="1"/>
    </xf>
    <xf numFmtId="0" fontId="54" fillId="0" borderId="33" xfId="36" applyFont="1" applyFill="1" applyBorder="1" applyAlignment="1">
      <alignment horizontal="center" vertical="center" wrapText="1"/>
    </xf>
    <xf numFmtId="0" fontId="54" fillId="0" borderId="30" xfId="38" applyFont="1" applyFill="1" applyBorder="1" applyAlignment="1">
      <alignment horizontal="center" vertical="center" wrapText="1"/>
    </xf>
    <xf numFmtId="0" fontId="54" fillId="0" borderId="33" xfId="38" applyFont="1" applyFill="1" applyBorder="1" applyAlignment="1">
      <alignment horizontal="center" vertical="center" wrapText="1"/>
    </xf>
    <xf numFmtId="0" fontId="54" fillId="0" borderId="83" xfId="38" applyFont="1" applyFill="1" applyBorder="1" applyAlignment="1">
      <alignment horizontal="center" vertical="center" wrapText="1"/>
    </xf>
    <xf numFmtId="0" fontId="54" fillId="0" borderId="87" xfId="38" applyFont="1" applyFill="1" applyBorder="1" applyAlignment="1">
      <alignment horizontal="center" vertical="center" wrapText="1"/>
    </xf>
    <xf numFmtId="0" fontId="54" fillId="0" borderId="35" xfId="38" applyFont="1" applyFill="1" applyBorder="1" applyAlignment="1">
      <alignment horizontal="center" vertical="center" wrapText="1"/>
    </xf>
    <xf numFmtId="0" fontId="54" fillId="0" borderId="34" xfId="38" applyFont="1" applyFill="1" applyBorder="1" applyAlignment="1">
      <alignment horizontal="center" vertical="center" wrapText="1"/>
    </xf>
    <xf numFmtId="0" fontId="8" fillId="4" borderId="9" xfId="28" applyFill="1" applyBorder="1" applyAlignment="1">
      <alignment horizontal="left" vertical="top" wrapText="1" indent="4"/>
    </xf>
    <xf numFmtId="0" fontId="6" fillId="2" borderId="1" xfId="28" applyFont="1" applyFill="1" applyBorder="1" applyAlignment="1">
      <alignment horizontal="left" vertical="top"/>
    </xf>
    <xf numFmtId="0" fontId="6" fillId="3" borderId="9" xfId="28" applyFont="1" applyFill="1" applyBorder="1" applyAlignment="1">
      <alignment horizontal="left" vertical="top" wrapText="1"/>
    </xf>
    <xf numFmtId="0" fontId="7" fillId="4" borderId="9" xfId="28" applyFont="1" applyFill="1" applyBorder="1" applyAlignment="1">
      <alignment horizontal="left" vertical="top" wrapText="1" indent="2"/>
    </xf>
    <xf numFmtId="0" fontId="6" fillId="2" borderId="1" xfId="28" applyFont="1" applyFill="1" applyBorder="1" applyAlignment="1">
      <alignment horizontal="left" vertical="top" wrapText="1"/>
    </xf>
    <xf numFmtId="0" fontId="6" fillId="2" borderId="6" xfId="28" applyFont="1" applyFill="1" applyBorder="1" applyAlignment="1">
      <alignment horizontal="left" vertical="top" wrapText="1"/>
    </xf>
    <xf numFmtId="0" fontId="6" fillId="2" borderId="7" xfId="28" applyFont="1" applyFill="1" applyBorder="1" applyAlignment="1">
      <alignment horizontal="left" vertical="top" wrapText="1"/>
    </xf>
    <xf numFmtId="0" fontId="6" fillId="2" borderId="8" xfId="28" applyFont="1" applyFill="1" applyBorder="1" applyAlignment="1">
      <alignment horizontal="left" vertical="top" wrapText="1"/>
    </xf>
    <xf numFmtId="4" fontId="202" fillId="0" borderId="0" xfId="26" applyFont="1" applyAlignment="1">
      <alignment vertical="top" wrapText="1"/>
    </xf>
    <xf numFmtId="4" fontId="199" fillId="0" borderId="0" xfId="26" applyFont="1" applyAlignment="1">
      <alignment vertical="top" wrapText="1"/>
    </xf>
  </cellXfs>
  <cellStyles count="42">
    <cellStyle name="Normal 10" xfId="21"/>
    <cellStyle name="Гиперссылка" xfId="15" builtinId="8"/>
    <cellStyle name="Гиперссылка 2" xfId="32"/>
    <cellStyle name="Обычный" xfId="0" builtinId="0"/>
    <cellStyle name="Обычный 10" xfId="4"/>
    <cellStyle name="Обычный 12" xfId="34"/>
    <cellStyle name="Обычный 13" xfId="9"/>
    <cellStyle name="Обычный 13 2 2" xfId="22"/>
    <cellStyle name="Обычный 15" xfId="12"/>
    <cellStyle name="Обычный 2" xfId="10"/>
    <cellStyle name="Обычный 2 10" xfId="38"/>
    <cellStyle name="Обычный 2 2" xfId="36"/>
    <cellStyle name="Обычный 2 3" xfId="41"/>
    <cellStyle name="Обычный 3" xfId="25"/>
    <cellStyle name="Обычный 4" xfId="26"/>
    <cellStyle name="Обычный 4 2 3" xfId="24"/>
    <cellStyle name="Обычный 5" xfId="28"/>
    <cellStyle name="Обычный 5 2" xfId="37"/>
    <cellStyle name="Обычный 50" xfId="23"/>
    <cellStyle name="Обычный 6" xfId="35"/>
    <cellStyle name="Обычный_FORM3.1" xfId="33"/>
    <cellStyle name="Обычный_OOONESKO_E_RDFinOblig-c_12_20090218" xfId="7"/>
    <cellStyle name="Обычный_struktura elektro" xfId="16"/>
    <cellStyle name="Обычный_Котёл потребление Сетей(шаблон)" xfId="40"/>
    <cellStyle name="Обычный_Отчет Бизнес-план ОАО _План-факт-новый" xfId="27"/>
    <cellStyle name="Обычный_Первоуральск 2004-окончат" xfId="17"/>
    <cellStyle name="Обычный_Покупка" xfId="29"/>
    <cellStyle name="Обычный_Полезный отпуск электроэнергии и мощности, реализуемой по регулируемым ценам" xfId="39"/>
    <cellStyle name="Обычный_Продажа" xfId="30"/>
    <cellStyle name="Обычный_РАСЧЕТЫ ПО ОПЛАТЕ 2011" xfId="5"/>
    <cellStyle name="Обычный_РАСЧЕТЫ ПО ОПЛАТЕ 2012" xfId="11"/>
    <cellStyle name="Обычный_Услуги_по передаче" xfId="13"/>
    <cellStyle name="Обычный_Форма3 2" xfId="31"/>
    <cellStyle name="Обычный_Форма3 3" xfId="19"/>
    <cellStyle name="Обычный_Шаблон по источникам для Модуля Реестр (2)" xfId="3"/>
    <cellStyle name="Процентный" xfId="2" builtinId="5"/>
    <cellStyle name="Процентный 2" xfId="18"/>
    <cellStyle name="Стиль 1" xfId="6"/>
    <cellStyle name="Стиль 1 2" xfId="8"/>
    <cellStyle name="Финансовый" xfId="1" builtinId="3"/>
    <cellStyle name="Финансовый 2 3 2" xfId="20"/>
    <cellStyle name="Финансовый_Услуги_по передаче" xfId="14"/>
  </cellStyles>
  <dxfs count="192">
    <dxf>
      <font>
        <b/>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trike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trike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trike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trike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trike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Times New Roman"/>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Times New Roman"/>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Times New Roman"/>
        <scheme val="none"/>
      </font>
      <fill>
        <patternFill patternType="none">
          <fgColor indexed="64"/>
          <bgColor indexed="65"/>
        </patternFill>
      </fill>
      <alignment horizontal="general" vertical="center" textRotation="0" wrapText="0" indent="0" justifyLastLine="0" shrinkToFit="0" readingOrder="0"/>
    </dxf>
    <dxf>
      <border outline="0">
        <top style="thin">
          <color indexed="64"/>
        </top>
      </border>
    </dxf>
    <dxf>
      <font>
        <b/>
        <i val="0"/>
        <strike val="0"/>
        <condense val="0"/>
        <extend val="0"/>
        <outline val="0"/>
        <shadow val="0"/>
        <u val="none"/>
        <vertAlign val="baseline"/>
        <sz val="10"/>
        <color auto="1"/>
        <name val="Arial Cyr"/>
        <scheme val="none"/>
      </font>
      <fill>
        <patternFill patternType="none">
          <fgColor indexed="64"/>
          <bgColor indexed="65"/>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border diagonalUp="0" diagonalDown="0" outline="0">
        <left style="thin">
          <color theme="0"/>
        </left>
        <right style="thin">
          <color theme="0"/>
        </right>
        <top/>
        <bottom/>
      </border>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solid">
          <fgColor indexed="64"/>
          <bgColor them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solid">
          <fgColor indexed="64"/>
          <bgColor them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solid">
          <fgColor indexed="64"/>
          <bgColor them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solid">
          <fgColor indexed="64"/>
          <bgColor them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solid">
          <fgColor indexed="64"/>
          <bgColor them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solid">
          <fgColor indexed="64"/>
          <bgColor them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solid">
          <fgColor indexed="64"/>
          <bgColor them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solid">
          <fgColor indexed="64"/>
          <bgColor them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solid">
          <fgColor indexed="64"/>
          <bgColor them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solid">
          <fgColor indexed="64"/>
          <bgColor them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solid">
          <fgColor indexed="64"/>
          <bgColor them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solid">
          <fgColor indexed="64"/>
          <bgColor them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solid">
          <fgColor indexed="64"/>
          <bgColor them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numFmt numFmtId="186" formatCode="#,##0.000000"/>
      <fill>
        <patternFill patternType="solid">
          <fgColor indexed="64"/>
          <bgColor them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z val="10"/>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0"/>
        <color auto="1"/>
        <name val="Times New Roman"/>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0" indent="0" justifyLastLine="0" shrinkToFit="0" readingOrder="0"/>
    </dxf>
    <dxf>
      <fill>
        <patternFill patternType="none">
          <fgColor indexed="64"/>
          <bgColor indexed="65"/>
        </patternFill>
      </fill>
      <alignment horizontal="general" vertical="center" textRotation="0" wrapText="0" indent="0" justifyLastLine="0" shrinkToFit="0" readingOrder="0"/>
    </dxf>
    <dxf>
      <border outline="0">
        <top style="thin">
          <color indexed="64"/>
        </top>
      </border>
    </dxf>
    <dxf>
      <fill>
        <patternFill patternType="none">
          <fgColor indexed="64"/>
          <bgColor indexed="65"/>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border diagonalUp="0" diagonalDown="0" outline="0">
        <left style="thin">
          <color theme="0"/>
        </left>
        <right style="thin">
          <color theme="0"/>
        </right>
        <top/>
        <bottom/>
      </border>
    </dxf>
    <dxf>
      <font>
        <b/>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numFmt numFmtId="186" formatCode="#,##0.0000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sz val="10"/>
        <color auto="1"/>
        <name val="Times New Roman"/>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imes New Roman"/>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1"/>
    </dxf>
    <dxf>
      <font>
        <b val="0"/>
        <i val="0"/>
        <strike val="0"/>
        <condense val="0"/>
        <extend val="0"/>
        <outline val="0"/>
        <shadow val="0"/>
        <u val="none"/>
        <vertAlign val="baseline"/>
        <sz val="10"/>
        <color auto="1"/>
        <name val="Times New Roman"/>
        <scheme val="none"/>
      </font>
      <numFmt numFmtId="0" formatCode="General"/>
      <fill>
        <patternFill patternType="none">
          <fgColor indexed="64"/>
          <bgColor indexed="65"/>
        </patternFill>
      </fill>
      <alignment horizontal="center" vertical="center" textRotation="0" wrapText="0" indent="0" justifyLastLine="0" shrinkToFit="0" readingOrder="0"/>
      <protection locked="1" hidden="1"/>
    </dxf>
    <dxf>
      <border outline="0">
        <top style="thin">
          <color indexed="64"/>
        </top>
      </border>
    </dxf>
    <dxf>
      <border outline="0">
        <left style="thin">
          <color indexed="64"/>
        </left>
        <top style="thin">
          <color indexed="64"/>
        </top>
        <bottom style="thin">
          <color indexed="64"/>
        </bottom>
      </border>
    </dxf>
    <dxf>
      <font>
        <b/>
        <i val="0"/>
        <strike val="0"/>
        <condense val="0"/>
        <extend val="0"/>
        <outline val="0"/>
        <shadow val="0"/>
        <u val="none"/>
        <vertAlign val="baseline"/>
        <sz val="10"/>
        <color auto="1"/>
        <name val="Times New Roman"/>
        <scheme val="none"/>
      </font>
      <fill>
        <patternFill patternType="none">
          <fgColor indexed="64"/>
          <bgColor indexed="65"/>
        </patternFill>
      </fill>
      <alignment horizontal="right"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solid">
          <fgColor theme="4"/>
          <bgColor theme="4"/>
        </patternFill>
      </fill>
      <border diagonalUp="0" diagonalDown="0" outline="0">
        <left style="thin">
          <color theme="0"/>
        </left>
        <right style="thin">
          <color theme="0"/>
        </right>
        <top/>
        <bottom/>
      </border>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69" formatCode="0.000"/>
    </dxf>
    <dxf>
      <numFmt numFmtId="183" formatCode="0.000000"/>
    </dxf>
    <dxf>
      <numFmt numFmtId="183" formatCode="0.000000"/>
    </dxf>
    <dxf>
      <numFmt numFmtId="183" formatCode="0.000000"/>
    </dxf>
    <dxf>
      <border outline="0">
        <top style="thin">
          <color indexed="64"/>
        </top>
      </border>
    </dxf>
    <dxf>
      <font>
        <strike val="0"/>
        <outline val="0"/>
        <shadow val="0"/>
        <u val="none"/>
        <vertAlign val="baseline"/>
        <sz val="10"/>
        <color theme="1"/>
        <name val="Arial"/>
        <scheme val="none"/>
      </font>
      <numFmt numFmtId="30" formatCode="@"/>
      <fill>
        <patternFill patternType="solid">
          <fgColor indexed="64"/>
          <bgColor theme="3" tint="0.79998168889431442"/>
        </patternFill>
      </fill>
      <alignment horizontal="general" vertical="bottom" textRotation="0" wrapText="0" indent="0" justifyLastLine="0" shrinkToFit="0" readingOrder="0"/>
      <protection locked="0" hidden="0"/>
    </dxf>
    <dxf>
      <border outline="0">
        <top style="thin">
          <color indexed="64"/>
        </top>
      </border>
    </dxf>
    <dxf>
      <font>
        <strike val="0"/>
        <outline val="0"/>
        <shadow val="0"/>
        <u val="none"/>
        <vertAlign val="baseline"/>
        <sz val="10"/>
        <color theme="1"/>
        <name val="Arial"/>
        <scheme val="none"/>
      </font>
      <fill>
        <patternFill patternType="solid">
          <fgColor indexed="64"/>
          <bgColor theme="3" tint="0.79998168889431442"/>
        </patternFill>
      </fill>
      <alignment horizontal="general" vertical="bottom" textRotation="0" wrapText="0" indent="0" justifyLastLine="0" shrinkToFit="0" readingOrder="0"/>
      <protection locked="0" hidden="0"/>
    </dxf>
    <dxf>
      <font>
        <strike val="0"/>
        <outline val="0"/>
        <shadow val="0"/>
        <u val="none"/>
        <vertAlign val="baseline"/>
        <sz val="10"/>
        <color theme="1"/>
        <name val="Arial"/>
        <scheme val="none"/>
      </font>
    </dxf>
    <dxf>
      <font>
        <condense val="0"/>
        <extend val="0"/>
        <color indexed="20"/>
      </font>
      <fill>
        <patternFill>
          <bgColor indexed="45"/>
        </patternFill>
      </fill>
    </dxf>
    <dxf>
      <font>
        <condense val="0"/>
        <extend val="0"/>
        <color indexed="17"/>
      </font>
      <fill>
        <patternFill>
          <bgColor indexed="42"/>
        </patternFill>
      </fill>
    </dxf>
    <dxf>
      <font>
        <condense val="0"/>
        <extend val="0"/>
        <color indexed="17"/>
      </font>
      <fill>
        <patternFill>
          <bgColor indexed="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5.xml"/><Relationship Id="rId47" Type="http://schemas.openxmlformats.org/officeDocument/2006/relationships/externalLink" Target="externalLinks/externalLink10.xml"/><Relationship Id="rId50" Type="http://schemas.openxmlformats.org/officeDocument/2006/relationships/externalLink" Target="externalLinks/externalLink13.xml"/><Relationship Id="rId55" Type="http://schemas.openxmlformats.org/officeDocument/2006/relationships/externalLink" Target="externalLinks/externalLink18.xml"/><Relationship Id="rId63" Type="http://schemas.openxmlformats.org/officeDocument/2006/relationships/externalLink" Target="externalLinks/externalLink26.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externalLink" Target="externalLinks/externalLink8.xml"/><Relationship Id="rId53" Type="http://schemas.openxmlformats.org/officeDocument/2006/relationships/externalLink" Target="externalLinks/externalLink16.xml"/><Relationship Id="rId58" Type="http://schemas.openxmlformats.org/officeDocument/2006/relationships/externalLink" Target="externalLinks/externalLink21.xml"/><Relationship Id="rId66" Type="http://schemas.openxmlformats.org/officeDocument/2006/relationships/externalLink" Target="externalLinks/externalLink2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2.xml"/><Relationship Id="rId57" Type="http://schemas.openxmlformats.org/officeDocument/2006/relationships/externalLink" Target="externalLinks/externalLink20.xml"/><Relationship Id="rId61" Type="http://schemas.openxmlformats.org/officeDocument/2006/relationships/externalLink" Target="externalLinks/externalLink2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7.xml"/><Relationship Id="rId52" Type="http://schemas.openxmlformats.org/officeDocument/2006/relationships/externalLink" Target="externalLinks/externalLink15.xml"/><Relationship Id="rId60" Type="http://schemas.openxmlformats.org/officeDocument/2006/relationships/externalLink" Target="externalLinks/externalLink23.xml"/><Relationship Id="rId65" Type="http://schemas.openxmlformats.org/officeDocument/2006/relationships/externalLink" Target="externalLinks/externalLink2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6.xml"/><Relationship Id="rId48" Type="http://schemas.openxmlformats.org/officeDocument/2006/relationships/externalLink" Target="externalLinks/externalLink11.xml"/><Relationship Id="rId56" Type="http://schemas.openxmlformats.org/officeDocument/2006/relationships/externalLink" Target="externalLinks/externalLink19.xml"/><Relationship Id="rId64" Type="http://schemas.openxmlformats.org/officeDocument/2006/relationships/externalLink" Target="externalLinks/externalLink27.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1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externalLink" Target="externalLinks/externalLink9.xml"/><Relationship Id="rId59" Type="http://schemas.openxmlformats.org/officeDocument/2006/relationships/externalLink" Target="externalLinks/externalLink22.xml"/><Relationship Id="rId67" Type="http://schemas.openxmlformats.org/officeDocument/2006/relationships/externalLink" Target="externalLinks/externalLink30.xml"/><Relationship Id="rId20" Type="http://schemas.openxmlformats.org/officeDocument/2006/relationships/worksheet" Target="worksheets/sheet20.xml"/><Relationship Id="rId41" Type="http://schemas.openxmlformats.org/officeDocument/2006/relationships/externalLink" Target="externalLinks/externalLink4.xml"/><Relationship Id="rId54" Type="http://schemas.openxmlformats.org/officeDocument/2006/relationships/externalLink" Target="externalLinks/externalLink17.xml"/><Relationship Id="rId62" Type="http://schemas.openxmlformats.org/officeDocument/2006/relationships/externalLink" Target="externalLinks/externalLink25.xml"/><Relationship Id="rId7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1.png"/><Relationship Id="rId13" Type="http://schemas.openxmlformats.org/officeDocument/2006/relationships/image" Target="../media/image16.png"/><Relationship Id="rId18" Type="http://schemas.openxmlformats.org/officeDocument/2006/relationships/image" Target="../media/image21.png"/><Relationship Id="rId3" Type="http://schemas.openxmlformats.org/officeDocument/2006/relationships/image" Target="../media/image6.png"/><Relationship Id="rId21" Type="http://schemas.openxmlformats.org/officeDocument/2006/relationships/image" Target="../media/image24.png"/><Relationship Id="rId7" Type="http://schemas.openxmlformats.org/officeDocument/2006/relationships/image" Target="../media/image10.png"/><Relationship Id="rId12" Type="http://schemas.openxmlformats.org/officeDocument/2006/relationships/image" Target="../media/image15.png"/><Relationship Id="rId17" Type="http://schemas.openxmlformats.org/officeDocument/2006/relationships/image" Target="../media/image20.png"/><Relationship Id="rId2" Type="http://schemas.openxmlformats.org/officeDocument/2006/relationships/image" Target="../media/image5.png"/><Relationship Id="rId16" Type="http://schemas.openxmlformats.org/officeDocument/2006/relationships/image" Target="../media/image19.png"/><Relationship Id="rId20" Type="http://schemas.openxmlformats.org/officeDocument/2006/relationships/image" Target="../media/image23.png"/><Relationship Id="rId1" Type="http://schemas.openxmlformats.org/officeDocument/2006/relationships/image" Target="../media/image4.png"/><Relationship Id="rId6" Type="http://schemas.openxmlformats.org/officeDocument/2006/relationships/image" Target="../media/image9.png"/><Relationship Id="rId11" Type="http://schemas.openxmlformats.org/officeDocument/2006/relationships/image" Target="../media/image14.png"/><Relationship Id="rId5" Type="http://schemas.openxmlformats.org/officeDocument/2006/relationships/image" Target="../media/image8.png"/><Relationship Id="rId15" Type="http://schemas.openxmlformats.org/officeDocument/2006/relationships/image" Target="../media/image18.png"/><Relationship Id="rId10" Type="http://schemas.openxmlformats.org/officeDocument/2006/relationships/image" Target="../media/image13.png"/><Relationship Id="rId19" Type="http://schemas.openxmlformats.org/officeDocument/2006/relationships/image" Target="../media/image22.png"/><Relationship Id="rId4" Type="http://schemas.openxmlformats.org/officeDocument/2006/relationships/image" Target="../media/image7.png"/><Relationship Id="rId9" Type="http://schemas.openxmlformats.org/officeDocument/2006/relationships/image" Target="../media/image12.png"/><Relationship Id="rId14" Type="http://schemas.openxmlformats.org/officeDocument/2006/relationships/image" Target="../media/image17.png"/><Relationship Id="rId22" Type="http://schemas.openxmlformats.org/officeDocument/2006/relationships/image" Target="../media/image25.png"/></Relationships>
</file>

<file path=xl/drawings/_rels/drawing3.xml.rels><?xml version="1.0" encoding="UTF-8" standalone="yes"?>
<Relationships xmlns="http://schemas.openxmlformats.org/package/2006/relationships"><Relationship Id="rId8" Type="http://schemas.openxmlformats.org/officeDocument/2006/relationships/image" Target="../media/image18.png"/><Relationship Id="rId3" Type="http://schemas.openxmlformats.org/officeDocument/2006/relationships/image" Target="../media/image6.png"/><Relationship Id="rId7" Type="http://schemas.openxmlformats.org/officeDocument/2006/relationships/image" Target="../media/image17.png"/><Relationship Id="rId2" Type="http://schemas.openxmlformats.org/officeDocument/2006/relationships/image" Target="../media/image27.png"/><Relationship Id="rId1" Type="http://schemas.openxmlformats.org/officeDocument/2006/relationships/image" Target="../media/image26.png"/><Relationship Id="rId6" Type="http://schemas.openxmlformats.org/officeDocument/2006/relationships/image" Target="../media/image29.png"/><Relationship Id="rId5" Type="http://schemas.openxmlformats.org/officeDocument/2006/relationships/image" Target="../media/image28.png"/><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8" Type="http://schemas.openxmlformats.org/officeDocument/2006/relationships/image" Target="../media/image21.png"/><Relationship Id="rId3" Type="http://schemas.openxmlformats.org/officeDocument/2006/relationships/image" Target="../media/image11.png"/><Relationship Id="rId7" Type="http://schemas.openxmlformats.org/officeDocument/2006/relationships/image" Target="../media/image19.png"/><Relationship Id="rId12" Type="http://schemas.openxmlformats.org/officeDocument/2006/relationships/image" Target="../media/image25.png"/><Relationship Id="rId2" Type="http://schemas.openxmlformats.org/officeDocument/2006/relationships/image" Target="../media/image10.png"/><Relationship Id="rId1" Type="http://schemas.openxmlformats.org/officeDocument/2006/relationships/image" Target="../media/image8.png"/><Relationship Id="rId6" Type="http://schemas.openxmlformats.org/officeDocument/2006/relationships/image" Target="../media/image14.png"/><Relationship Id="rId11" Type="http://schemas.openxmlformats.org/officeDocument/2006/relationships/image" Target="../media/image24.png"/><Relationship Id="rId5" Type="http://schemas.openxmlformats.org/officeDocument/2006/relationships/image" Target="../media/image13.png"/><Relationship Id="rId10" Type="http://schemas.openxmlformats.org/officeDocument/2006/relationships/image" Target="../media/image23.png"/><Relationship Id="rId4" Type="http://schemas.openxmlformats.org/officeDocument/2006/relationships/image" Target="../media/image12.png"/><Relationship Id="rId9"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3</xdr:col>
      <xdr:colOff>171450</xdr:colOff>
      <xdr:row>2</xdr:row>
      <xdr:rowOff>0</xdr:rowOff>
    </xdr:from>
    <xdr:to>
      <xdr:col>4</xdr:col>
      <xdr:colOff>358902</xdr:colOff>
      <xdr:row>3</xdr:row>
      <xdr:rowOff>169545</xdr:rowOff>
    </xdr:to>
    <xdr:pic>
      <xdr:nvPicPr>
        <xdr:cNvPr id="2" name="UPDATE_VLD_DIC_DATA" descr="preload.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38100"/>
          <a:ext cx="368427" cy="360045"/>
        </a:xfrm>
        <a:prstGeom prst="rect">
          <a:avLst/>
        </a:prstGeom>
        <a:ln w="0">
          <a:noFill/>
          <a:prstDash val="solid"/>
        </a:ln>
      </xdr:spPr>
    </xdr:pic>
    <xdr:clientData/>
  </xdr:twoCellAnchor>
  <xdr:twoCellAnchor editAs="oneCell">
    <xdr:from>
      <xdr:col>4</xdr:col>
      <xdr:colOff>21146</xdr:colOff>
      <xdr:row>17</xdr:row>
      <xdr:rowOff>21146</xdr:rowOff>
    </xdr:from>
    <xdr:to>
      <xdr:col>4</xdr:col>
      <xdr:colOff>381191</xdr:colOff>
      <xdr:row>17</xdr:row>
      <xdr:rowOff>381191</xdr:rowOff>
    </xdr:to>
    <xdr:pic>
      <xdr:nvPicPr>
        <xdr:cNvPr id="3" name="UPDATE_RST_ORG" descr="update_org.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2121" y="1811846"/>
          <a:ext cx="360045" cy="360045"/>
        </a:xfrm>
        <a:prstGeom prst="rect">
          <a:avLst/>
        </a:prstGeom>
        <a:ln w="0">
          <a:noFill/>
          <a:prstDash val="solid"/>
        </a:ln>
      </xdr:spPr>
    </xdr:pic>
    <xdr:clientData/>
  </xdr:twoCellAnchor>
  <xdr:twoCellAnchor editAs="oneCell">
    <xdr:from>
      <xdr:col>4</xdr:col>
      <xdr:colOff>10573</xdr:colOff>
      <xdr:row>83</xdr:row>
      <xdr:rowOff>52959</xdr:rowOff>
    </xdr:from>
    <xdr:to>
      <xdr:col>4</xdr:col>
      <xdr:colOff>371761</xdr:colOff>
      <xdr:row>84</xdr:row>
      <xdr:rowOff>346234</xdr:rowOff>
    </xdr:to>
    <xdr:pic>
      <xdr:nvPicPr>
        <xdr:cNvPr id="4" name="UPDATE_STATISTICS_DATA" descr="preload.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1548" y="10787634"/>
          <a:ext cx="361188" cy="359950"/>
        </a:xfrm>
        <a:prstGeom prst="rect">
          <a:avLst/>
        </a:prstGeom>
        <a:ln w="0">
          <a:noFill/>
          <a:prstDash val="solid"/>
        </a:ln>
      </xdr:spPr>
    </xdr:pic>
    <xdr:clientData/>
  </xdr:twoCellAnchor>
  <xdr:twoCellAnchor editAs="oneCell">
    <xdr:from>
      <xdr:col>3</xdr:col>
      <xdr:colOff>171450</xdr:colOff>
      <xdr:row>24</xdr:row>
      <xdr:rowOff>285750</xdr:rowOff>
    </xdr:from>
    <xdr:to>
      <xdr:col>4</xdr:col>
      <xdr:colOff>358902</xdr:colOff>
      <xdr:row>27</xdr:row>
      <xdr:rowOff>0</xdr:rowOff>
    </xdr:to>
    <xdr:pic>
      <xdr:nvPicPr>
        <xdr:cNvPr id="5" name="UPDATE_SUBSIDIARY_DATA" descr="preload.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3638550"/>
          <a:ext cx="368427" cy="360045"/>
        </a:xfrm>
        <a:prstGeom prst="rect">
          <a:avLst/>
        </a:prstGeom>
        <a:ln w="0">
          <a:noFill/>
          <a:prstDash val="solid"/>
        </a:ln>
      </xdr:spPr>
    </xdr:pic>
    <xdr:clientData/>
  </xdr:twoCellAnchor>
  <xdr:twoCellAnchor editAs="oneCell">
    <xdr:from>
      <xdr:col>4</xdr:col>
      <xdr:colOff>0</xdr:colOff>
      <xdr:row>5</xdr:row>
      <xdr:rowOff>19050</xdr:rowOff>
    </xdr:from>
    <xdr:to>
      <xdr:col>5</xdr:col>
      <xdr:colOff>17526</xdr:colOff>
      <xdr:row>5</xdr:row>
      <xdr:rowOff>285464</xdr:rowOff>
    </xdr:to>
    <xdr:pic>
      <xdr:nvPicPr>
        <xdr:cNvPr id="6" name="IMPORT_DATA"/>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975" y="590550"/>
          <a:ext cx="1331976" cy="266414"/>
        </a:xfrm>
        <a:prstGeom prst="rect">
          <a:avLst/>
        </a:prstGeom>
        <a:ln w="0">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2048828</xdr:colOff>
      <xdr:row>11</xdr:row>
      <xdr:rowOff>28194</xdr:rowOff>
    </xdr:from>
    <xdr:to>
      <xdr:col>3</xdr:col>
      <xdr:colOff>2678811</xdr:colOff>
      <xdr:row>12</xdr:row>
      <xdr:rowOff>50578</xdr:rowOff>
    </xdr:to>
    <xdr:pic>
      <xdr:nvPicPr>
        <xdr:cNvPr id="2" name="SECTION_I_A_46PC_HIDDEN"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9803" y="752094"/>
          <a:ext cx="629983" cy="174784"/>
        </a:xfrm>
        <a:prstGeom prst="rect">
          <a:avLst/>
        </a:prstGeom>
        <a:ln w="0">
          <a:prstDash val="solid"/>
        </a:ln>
      </xdr:spPr>
    </xdr:pic>
    <xdr:clientData/>
  </xdr:twoCellAnchor>
  <xdr:twoCellAnchor editAs="oneCell">
    <xdr:from>
      <xdr:col>3</xdr:col>
      <xdr:colOff>1373505</xdr:colOff>
      <xdr:row>11</xdr:row>
      <xdr:rowOff>28194</xdr:rowOff>
    </xdr:from>
    <xdr:to>
      <xdr:col>3</xdr:col>
      <xdr:colOff>2003489</xdr:colOff>
      <xdr:row>12</xdr:row>
      <xdr:rowOff>50578</xdr:rowOff>
    </xdr:to>
    <xdr:pic>
      <xdr:nvPicPr>
        <xdr:cNvPr id="3" name="SECTION_I_A_35PC_HIDDEN"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54480" y="752094"/>
          <a:ext cx="629984" cy="174784"/>
        </a:xfrm>
        <a:prstGeom prst="rect">
          <a:avLst/>
        </a:prstGeom>
        <a:ln w="0">
          <a:prstDash val="solid"/>
        </a:ln>
      </xdr:spPr>
    </xdr:pic>
    <xdr:clientData/>
  </xdr:twoCellAnchor>
  <xdr:twoCellAnchor editAs="oneCell">
    <xdr:from>
      <xdr:col>3</xdr:col>
      <xdr:colOff>703231</xdr:colOff>
      <xdr:row>11</xdr:row>
      <xdr:rowOff>28194</xdr:rowOff>
    </xdr:from>
    <xdr:to>
      <xdr:col>3</xdr:col>
      <xdr:colOff>1333214</xdr:colOff>
      <xdr:row>12</xdr:row>
      <xdr:rowOff>50578</xdr:rowOff>
    </xdr:to>
    <xdr:pic>
      <xdr:nvPicPr>
        <xdr:cNvPr id="4" name="SECTION_I_A_2PC_HIDDEN"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4206" y="752094"/>
          <a:ext cx="629983" cy="174784"/>
        </a:xfrm>
        <a:prstGeom prst="rect">
          <a:avLst/>
        </a:prstGeom>
        <a:ln w="0">
          <a:prstDash val="solid"/>
        </a:ln>
      </xdr:spPr>
    </xdr:pic>
    <xdr:clientData/>
  </xdr:twoCellAnchor>
  <xdr:twoCellAnchor editAs="oneCell">
    <xdr:from>
      <xdr:col>3</xdr:col>
      <xdr:colOff>32861</xdr:colOff>
      <xdr:row>11</xdr:row>
      <xdr:rowOff>28194</xdr:rowOff>
    </xdr:from>
    <xdr:to>
      <xdr:col>3</xdr:col>
      <xdr:colOff>662940</xdr:colOff>
      <xdr:row>12</xdr:row>
      <xdr:rowOff>50578</xdr:rowOff>
    </xdr:to>
    <xdr:pic>
      <xdr:nvPicPr>
        <xdr:cNvPr id="5" name="SECTION_I_A_1PC_HIDDEN"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13836" y="752094"/>
          <a:ext cx="630079" cy="174784"/>
        </a:xfrm>
        <a:prstGeom prst="rect">
          <a:avLst/>
        </a:prstGeom>
        <a:ln w="0">
          <a:prstDash val="solid"/>
        </a:ln>
      </xdr:spPr>
    </xdr:pic>
    <xdr:clientData/>
  </xdr:twoCellAnchor>
  <xdr:twoCellAnchor editAs="oneCell">
    <xdr:from>
      <xdr:col>3</xdr:col>
      <xdr:colOff>4053173</xdr:colOff>
      <xdr:row>12</xdr:row>
      <xdr:rowOff>71723</xdr:rowOff>
    </xdr:from>
    <xdr:to>
      <xdr:col>3</xdr:col>
      <xdr:colOff>4393597</xdr:colOff>
      <xdr:row>12</xdr:row>
      <xdr:rowOff>244507</xdr:rowOff>
    </xdr:to>
    <xdr:pic>
      <xdr:nvPicPr>
        <xdr:cNvPr id="6" name="SECTION_I_A_GV_HIDDEN"/>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234148" y="948023"/>
          <a:ext cx="629984" cy="172784"/>
        </a:xfrm>
        <a:prstGeom prst="rect">
          <a:avLst/>
        </a:prstGeom>
        <a:ln w="0">
          <a:prstDash val="solid"/>
        </a:ln>
      </xdr:spPr>
    </xdr:pic>
    <xdr:clientData/>
  </xdr:twoCellAnchor>
  <xdr:twoCellAnchor editAs="oneCell">
    <xdr:from>
      <xdr:col>3</xdr:col>
      <xdr:colOff>3384233</xdr:colOff>
      <xdr:row>12</xdr:row>
      <xdr:rowOff>71723</xdr:rowOff>
    </xdr:from>
    <xdr:to>
      <xdr:col>3</xdr:col>
      <xdr:colOff>4014216</xdr:colOff>
      <xdr:row>12</xdr:row>
      <xdr:rowOff>244507</xdr:rowOff>
    </xdr:to>
    <xdr:pic>
      <xdr:nvPicPr>
        <xdr:cNvPr id="7" name="SECTION_I_A_FSK_HIDDEN"/>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565208" y="948023"/>
          <a:ext cx="629983" cy="172784"/>
        </a:xfrm>
        <a:prstGeom prst="rect">
          <a:avLst/>
        </a:prstGeom>
        <a:ln w="0">
          <a:prstDash val="solid"/>
        </a:ln>
      </xdr:spPr>
    </xdr:pic>
    <xdr:clientData/>
  </xdr:twoCellAnchor>
  <xdr:twoCellAnchor editAs="oneCell">
    <xdr:from>
      <xdr:col>3</xdr:col>
      <xdr:colOff>2715292</xdr:colOff>
      <xdr:row>12</xdr:row>
      <xdr:rowOff>71723</xdr:rowOff>
    </xdr:from>
    <xdr:to>
      <xdr:col>3</xdr:col>
      <xdr:colOff>3345275</xdr:colOff>
      <xdr:row>12</xdr:row>
      <xdr:rowOff>244507</xdr:rowOff>
    </xdr:to>
    <xdr:pic>
      <xdr:nvPicPr>
        <xdr:cNvPr id="8" name="SECTION_I_A_LV_HIDDEN" hidden="1"/>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96267" y="948023"/>
          <a:ext cx="629983" cy="172784"/>
        </a:xfrm>
        <a:prstGeom prst="rect">
          <a:avLst/>
        </a:prstGeom>
        <a:ln w="0">
          <a:prstDash val="solid"/>
        </a:ln>
      </xdr:spPr>
    </xdr:pic>
    <xdr:clientData/>
  </xdr:twoCellAnchor>
  <xdr:twoCellAnchor editAs="oneCell">
    <xdr:from>
      <xdr:col>3</xdr:col>
      <xdr:colOff>2046351</xdr:colOff>
      <xdr:row>12</xdr:row>
      <xdr:rowOff>71723</xdr:rowOff>
    </xdr:from>
    <xdr:to>
      <xdr:col>3</xdr:col>
      <xdr:colOff>2676335</xdr:colOff>
      <xdr:row>12</xdr:row>
      <xdr:rowOff>244507</xdr:rowOff>
    </xdr:to>
    <xdr:pic>
      <xdr:nvPicPr>
        <xdr:cNvPr id="9" name="SECTION_I_A_AV2_HIDDEN" hidden="1"/>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227326" y="948023"/>
          <a:ext cx="629984" cy="172784"/>
        </a:xfrm>
        <a:prstGeom prst="rect">
          <a:avLst/>
        </a:prstGeom>
        <a:ln w="0">
          <a:prstDash val="solid"/>
        </a:ln>
      </xdr:spPr>
    </xdr:pic>
    <xdr:clientData/>
  </xdr:twoCellAnchor>
  <xdr:twoCellAnchor editAs="oneCell">
    <xdr:from>
      <xdr:col>3</xdr:col>
      <xdr:colOff>1371409</xdr:colOff>
      <xdr:row>12</xdr:row>
      <xdr:rowOff>71723</xdr:rowOff>
    </xdr:from>
    <xdr:to>
      <xdr:col>3</xdr:col>
      <xdr:colOff>2001488</xdr:colOff>
      <xdr:row>12</xdr:row>
      <xdr:rowOff>244507</xdr:rowOff>
    </xdr:to>
    <xdr:pic>
      <xdr:nvPicPr>
        <xdr:cNvPr id="10" name="SECTION_I_A_AV1_HIDDEN" hidden="1"/>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552384" y="948023"/>
          <a:ext cx="630079" cy="172784"/>
        </a:xfrm>
        <a:prstGeom prst="rect">
          <a:avLst/>
        </a:prstGeom>
        <a:ln w="0">
          <a:prstDash val="solid"/>
        </a:ln>
      </xdr:spPr>
    </xdr:pic>
    <xdr:clientData/>
  </xdr:twoCellAnchor>
  <xdr:twoCellAnchor editAs="oneCell">
    <xdr:from>
      <xdr:col>3</xdr:col>
      <xdr:colOff>702564</xdr:colOff>
      <xdr:row>12</xdr:row>
      <xdr:rowOff>71723</xdr:rowOff>
    </xdr:from>
    <xdr:to>
      <xdr:col>3</xdr:col>
      <xdr:colOff>1332548</xdr:colOff>
      <xdr:row>12</xdr:row>
      <xdr:rowOff>244507</xdr:rowOff>
    </xdr:to>
    <xdr:pic>
      <xdr:nvPicPr>
        <xdr:cNvPr id="11" name="SECTION_I_A_HV_HIDDEN"/>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83539" y="948023"/>
          <a:ext cx="629984" cy="172784"/>
        </a:xfrm>
        <a:prstGeom prst="rect">
          <a:avLst/>
        </a:prstGeom>
        <a:ln w="0">
          <a:prstDash val="solid"/>
        </a:ln>
      </xdr:spPr>
    </xdr:pic>
    <xdr:clientData/>
  </xdr:twoCellAnchor>
  <xdr:twoCellAnchor editAs="oneCell">
    <xdr:from>
      <xdr:col>3</xdr:col>
      <xdr:colOff>33623</xdr:colOff>
      <xdr:row>12</xdr:row>
      <xdr:rowOff>71723</xdr:rowOff>
    </xdr:from>
    <xdr:to>
      <xdr:col>3</xdr:col>
      <xdr:colOff>663607</xdr:colOff>
      <xdr:row>12</xdr:row>
      <xdr:rowOff>244507</xdr:rowOff>
    </xdr:to>
    <xdr:pic>
      <xdr:nvPicPr>
        <xdr:cNvPr id="12" name="SECTION_I_A_TTL_HIDDEN" hidden="1"/>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214598" y="948023"/>
          <a:ext cx="629984" cy="172784"/>
        </a:xfrm>
        <a:prstGeom prst="rect">
          <a:avLst/>
        </a:prstGeom>
        <a:ln w="0">
          <a:prstDash val="solid"/>
        </a:ln>
      </xdr:spPr>
    </xdr:pic>
    <xdr:clientData/>
  </xdr:twoCellAnchor>
  <xdr:twoCellAnchor editAs="oneCell">
    <xdr:from>
      <xdr:col>3</xdr:col>
      <xdr:colOff>2043684</xdr:colOff>
      <xdr:row>11</xdr:row>
      <xdr:rowOff>28289</xdr:rowOff>
    </xdr:from>
    <xdr:to>
      <xdr:col>3</xdr:col>
      <xdr:colOff>2673382</xdr:colOff>
      <xdr:row>12</xdr:row>
      <xdr:rowOff>50006</xdr:rowOff>
    </xdr:to>
    <xdr:pic>
      <xdr:nvPicPr>
        <xdr:cNvPr id="13" name="SECTION_I_A_46PC_VISIBLE"/>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224659" y="752189"/>
          <a:ext cx="629698" cy="174117"/>
        </a:xfrm>
        <a:prstGeom prst="rect">
          <a:avLst/>
        </a:prstGeom>
        <a:ln w="0">
          <a:prstDash val="solid"/>
        </a:ln>
      </xdr:spPr>
    </xdr:pic>
    <xdr:clientData/>
  </xdr:twoCellAnchor>
  <xdr:twoCellAnchor editAs="oneCell">
    <xdr:from>
      <xdr:col>3</xdr:col>
      <xdr:colOff>1372553</xdr:colOff>
      <xdr:row>11</xdr:row>
      <xdr:rowOff>28289</xdr:rowOff>
    </xdr:from>
    <xdr:to>
      <xdr:col>3</xdr:col>
      <xdr:colOff>2002346</xdr:colOff>
      <xdr:row>12</xdr:row>
      <xdr:rowOff>50006</xdr:rowOff>
    </xdr:to>
    <xdr:pic>
      <xdr:nvPicPr>
        <xdr:cNvPr id="14" name="SECTION_I_A_35PC_VISIBLE"/>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553528" y="752189"/>
          <a:ext cx="629793" cy="174117"/>
        </a:xfrm>
        <a:prstGeom prst="rect">
          <a:avLst/>
        </a:prstGeom>
        <a:ln w="0">
          <a:prstDash val="solid"/>
        </a:ln>
      </xdr:spPr>
    </xdr:pic>
    <xdr:clientData/>
  </xdr:twoCellAnchor>
  <xdr:twoCellAnchor editAs="oneCell">
    <xdr:from>
      <xdr:col>3</xdr:col>
      <xdr:colOff>701516</xdr:colOff>
      <xdr:row>11</xdr:row>
      <xdr:rowOff>28289</xdr:rowOff>
    </xdr:from>
    <xdr:to>
      <xdr:col>3</xdr:col>
      <xdr:colOff>1331309</xdr:colOff>
      <xdr:row>12</xdr:row>
      <xdr:rowOff>50006</xdr:rowOff>
    </xdr:to>
    <xdr:pic>
      <xdr:nvPicPr>
        <xdr:cNvPr id="15" name="SECTION_I_A_2PC_VISIBLE"/>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882491" y="752189"/>
          <a:ext cx="629793" cy="174117"/>
        </a:xfrm>
        <a:prstGeom prst="rect">
          <a:avLst/>
        </a:prstGeom>
        <a:ln w="0">
          <a:prstDash val="solid"/>
        </a:ln>
      </xdr:spPr>
    </xdr:pic>
    <xdr:clientData/>
  </xdr:twoCellAnchor>
  <xdr:twoCellAnchor editAs="oneCell">
    <xdr:from>
      <xdr:col>3</xdr:col>
      <xdr:colOff>30290</xdr:colOff>
      <xdr:row>11</xdr:row>
      <xdr:rowOff>29623</xdr:rowOff>
    </xdr:from>
    <xdr:to>
      <xdr:col>3</xdr:col>
      <xdr:colOff>660273</xdr:colOff>
      <xdr:row>12</xdr:row>
      <xdr:rowOff>50006</xdr:rowOff>
    </xdr:to>
    <xdr:pic>
      <xdr:nvPicPr>
        <xdr:cNvPr id="16" name="SECTION_I_A_1PC_VISIBLE"/>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211265" y="753523"/>
          <a:ext cx="629983" cy="172783"/>
        </a:xfrm>
        <a:prstGeom prst="rect">
          <a:avLst/>
        </a:prstGeom>
        <a:ln w="0">
          <a:prstDash val="solid"/>
        </a:ln>
      </xdr:spPr>
    </xdr:pic>
    <xdr:clientData/>
  </xdr:twoCellAnchor>
  <xdr:twoCellAnchor editAs="oneCell">
    <xdr:from>
      <xdr:col>3</xdr:col>
      <xdr:colOff>4050602</xdr:colOff>
      <xdr:row>12</xdr:row>
      <xdr:rowOff>71628</xdr:rowOff>
    </xdr:from>
    <xdr:to>
      <xdr:col>4</xdr:col>
      <xdr:colOff>1905</xdr:colOff>
      <xdr:row>12</xdr:row>
      <xdr:rowOff>244412</xdr:rowOff>
    </xdr:to>
    <xdr:pic>
      <xdr:nvPicPr>
        <xdr:cNvPr id="17" name="SECTION_I_A_GV_VISIBLE" hidden="1"/>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4231577" y="947928"/>
          <a:ext cx="629983" cy="172784"/>
        </a:xfrm>
        <a:prstGeom prst="rect">
          <a:avLst/>
        </a:prstGeom>
        <a:ln w="0">
          <a:prstDash val="solid"/>
        </a:ln>
      </xdr:spPr>
    </xdr:pic>
    <xdr:clientData/>
  </xdr:twoCellAnchor>
  <xdr:twoCellAnchor editAs="oneCell">
    <xdr:from>
      <xdr:col>3</xdr:col>
      <xdr:colOff>3380327</xdr:colOff>
      <xdr:row>12</xdr:row>
      <xdr:rowOff>71628</xdr:rowOff>
    </xdr:from>
    <xdr:to>
      <xdr:col>3</xdr:col>
      <xdr:colOff>4010311</xdr:colOff>
      <xdr:row>12</xdr:row>
      <xdr:rowOff>244412</xdr:rowOff>
    </xdr:to>
    <xdr:pic>
      <xdr:nvPicPr>
        <xdr:cNvPr id="18" name="SECTION_I_A_FSK_VISIBLE" hidden="1"/>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561302" y="947928"/>
          <a:ext cx="629984" cy="172784"/>
        </a:xfrm>
        <a:prstGeom prst="rect">
          <a:avLst/>
        </a:prstGeom>
        <a:ln w="0">
          <a:prstDash val="solid"/>
        </a:ln>
      </xdr:spPr>
    </xdr:pic>
    <xdr:clientData/>
  </xdr:twoCellAnchor>
  <xdr:twoCellAnchor editAs="oneCell">
    <xdr:from>
      <xdr:col>3</xdr:col>
      <xdr:colOff>2710053</xdr:colOff>
      <xdr:row>12</xdr:row>
      <xdr:rowOff>71628</xdr:rowOff>
    </xdr:from>
    <xdr:to>
      <xdr:col>3</xdr:col>
      <xdr:colOff>3340037</xdr:colOff>
      <xdr:row>12</xdr:row>
      <xdr:rowOff>244412</xdr:rowOff>
    </xdr:to>
    <xdr:pic>
      <xdr:nvPicPr>
        <xdr:cNvPr id="19" name="SECTION_I_A_LV_VISIBLE"/>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2891028" y="947928"/>
          <a:ext cx="629984" cy="172784"/>
        </a:xfrm>
        <a:prstGeom prst="rect">
          <a:avLst/>
        </a:prstGeom>
        <a:ln w="0">
          <a:prstDash val="solid"/>
        </a:ln>
      </xdr:spPr>
    </xdr:pic>
    <xdr:clientData/>
  </xdr:twoCellAnchor>
  <xdr:twoCellAnchor editAs="oneCell">
    <xdr:from>
      <xdr:col>3</xdr:col>
      <xdr:colOff>2039779</xdr:colOff>
      <xdr:row>12</xdr:row>
      <xdr:rowOff>71628</xdr:rowOff>
    </xdr:from>
    <xdr:to>
      <xdr:col>3</xdr:col>
      <xdr:colOff>2669858</xdr:colOff>
      <xdr:row>12</xdr:row>
      <xdr:rowOff>244412</xdr:rowOff>
    </xdr:to>
    <xdr:pic>
      <xdr:nvPicPr>
        <xdr:cNvPr id="20" name="SECTION_I_A_AV2_VISIBLE"/>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2220754" y="947928"/>
          <a:ext cx="630079" cy="172784"/>
        </a:xfrm>
        <a:prstGeom prst="rect">
          <a:avLst/>
        </a:prstGeom>
        <a:ln w="0">
          <a:prstDash val="solid"/>
        </a:ln>
      </xdr:spPr>
    </xdr:pic>
    <xdr:clientData/>
  </xdr:twoCellAnchor>
  <xdr:twoCellAnchor editAs="oneCell">
    <xdr:from>
      <xdr:col>3</xdr:col>
      <xdr:colOff>1369600</xdr:colOff>
      <xdr:row>12</xdr:row>
      <xdr:rowOff>71628</xdr:rowOff>
    </xdr:from>
    <xdr:to>
      <xdr:col>3</xdr:col>
      <xdr:colOff>1999583</xdr:colOff>
      <xdr:row>12</xdr:row>
      <xdr:rowOff>244412</xdr:rowOff>
    </xdr:to>
    <xdr:pic>
      <xdr:nvPicPr>
        <xdr:cNvPr id="21" name="SECTION_I_A_AV1_VISIBLE"/>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550575" y="947928"/>
          <a:ext cx="629983" cy="172784"/>
        </a:xfrm>
        <a:prstGeom prst="rect">
          <a:avLst/>
        </a:prstGeom>
        <a:ln w="0">
          <a:prstDash val="solid"/>
        </a:ln>
      </xdr:spPr>
    </xdr:pic>
    <xdr:clientData/>
  </xdr:twoCellAnchor>
  <xdr:twoCellAnchor editAs="oneCell">
    <xdr:from>
      <xdr:col>3</xdr:col>
      <xdr:colOff>699326</xdr:colOff>
      <xdr:row>12</xdr:row>
      <xdr:rowOff>71628</xdr:rowOff>
    </xdr:from>
    <xdr:to>
      <xdr:col>3</xdr:col>
      <xdr:colOff>1329309</xdr:colOff>
      <xdr:row>12</xdr:row>
      <xdr:rowOff>244412</xdr:rowOff>
    </xdr:to>
    <xdr:pic>
      <xdr:nvPicPr>
        <xdr:cNvPr id="22" name="SECTION_I_A_HV_VISIBLE" hidden="1"/>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880301" y="947928"/>
          <a:ext cx="629983" cy="172784"/>
        </a:xfrm>
        <a:prstGeom prst="rect">
          <a:avLst/>
        </a:prstGeom>
        <a:ln w="0">
          <a:prstDash val="solid"/>
        </a:ln>
      </xdr:spPr>
    </xdr:pic>
    <xdr:clientData/>
  </xdr:twoCellAnchor>
  <xdr:twoCellAnchor editAs="oneCell">
    <xdr:from>
      <xdr:col>3</xdr:col>
      <xdr:colOff>29051</xdr:colOff>
      <xdr:row>12</xdr:row>
      <xdr:rowOff>71628</xdr:rowOff>
    </xdr:from>
    <xdr:to>
      <xdr:col>3</xdr:col>
      <xdr:colOff>659035</xdr:colOff>
      <xdr:row>12</xdr:row>
      <xdr:rowOff>244412</xdr:rowOff>
    </xdr:to>
    <xdr:pic>
      <xdr:nvPicPr>
        <xdr:cNvPr id="23" name="SECTION_I_A_TTL_VISIBLE"/>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210026" y="947928"/>
          <a:ext cx="629984" cy="172784"/>
        </a:xfrm>
        <a:prstGeom prst="rect">
          <a:avLst/>
        </a:prstGeom>
        <a:ln w="0">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2016538</xdr:colOff>
      <xdr:row>11</xdr:row>
      <xdr:rowOff>28670</xdr:rowOff>
    </xdr:from>
    <xdr:to>
      <xdr:col>3</xdr:col>
      <xdr:colOff>2646617</xdr:colOff>
      <xdr:row>12</xdr:row>
      <xdr:rowOff>56293</xdr:rowOff>
    </xdr:to>
    <xdr:pic>
      <xdr:nvPicPr>
        <xdr:cNvPr id="2" name="SECTION_I_B_56PC_HIDDEN"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7513" y="752570"/>
          <a:ext cx="630079" cy="180023"/>
        </a:xfrm>
        <a:prstGeom prst="rect">
          <a:avLst/>
        </a:prstGeom>
        <a:ln w="0">
          <a:prstDash val="solid"/>
        </a:ln>
      </xdr:spPr>
    </xdr:pic>
    <xdr:clientData/>
  </xdr:twoCellAnchor>
  <xdr:twoCellAnchor editAs="oneCell">
    <xdr:from>
      <xdr:col>3</xdr:col>
      <xdr:colOff>1352550</xdr:colOff>
      <xdr:row>11</xdr:row>
      <xdr:rowOff>28670</xdr:rowOff>
    </xdr:from>
    <xdr:to>
      <xdr:col>3</xdr:col>
      <xdr:colOff>1982534</xdr:colOff>
      <xdr:row>12</xdr:row>
      <xdr:rowOff>56293</xdr:rowOff>
    </xdr:to>
    <xdr:pic>
      <xdr:nvPicPr>
        <xdr:cNvPr id="3" name="SECTION_I_B_34PC_HIDDEN"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3525" y="752570"/>
          <a:ext cx="629984" cy="180023"/>
        </a:xfrm>
        <a:prstGeom prst="rect">
          <a:avLst/>
        </a:prstGeom>
        <a:ln w="0">
          <a:prstDash val="solid"/>
        </a:ln>
      </xdr:spPr>
    </xdr:pic>
    <xdr:clientData/>
  </xdr:twoCellAnchor>
  <xdr:twoCellAnchor editAs="oneCell">
    <xdr:from>
      <xdr:col>3</xdr:col>
      <xdr:colOff>691991</xdr:colOff>
      <xdr:row>11</xdr:row>
      <xdr:rowOff>30861</xdr:rowOff>
    </xdr:from>
    <xdr:to>
      <xdr:col>3</xdr:col>
      <xdr:colOff>1321975</xdr:colOff>
      <xdr:row>12</xdr:row>
      <xdr:rowOff>57531</xdr:rowOff>
    </xdr:to>
    <xdr:pic>
      <xdr:nvPicPr>
        <xdr:cNvPr id="4" name="SECTION_I_B_2PC_HIDDEN"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72966" y="754761"/>
          <a:ext cx="629984" cy="179070"/>
        </a:xfrm>
        <a:prstGeom prst="rect">
          <a:avLst/>
        </a:prstGeom>
        <a:ln w="0">
          <a:prstDash val="solid"/>
        </a:ln>
      </xdr:spPr>
    </xdr:pic>
    <xdr:clientData/>
  </xdr:twoCellAnchor>
  <xdr:twoCellAnchor editAs="oneCell">
    <xdr:from>
      <xdr:col>3</xdr:col>
      <xdr:colOff>21717</xdr:colOff>
      <xdr:row>11</xdr:row>
      <xdr:rowOff>30861</xdr:rowOff>
    </xdr:from>
    <xdr:to>
      <xdr:col>3</xdr:col>
      <xdr:colOff>651701</xdr:colOff>
      <xdr:row>12</xdr:row>
      <xdr:rowOff>57531</xdr:rowOff>
    </xdr:to>
    <xdr:pic>
      <xdr:nvPicPr>
        <xdr:cNvPr id="5" name="SECTION_I_B_1PC_HIDDEN"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2692" y="754761"/>
          <a:ext cx="629984" cy="179070"/>
        </a:xfrm>
        <a:prstGeom prst="rect">
          <a:avLst/>
        </a:prstGeom>
        <a:ln w="0">
          <a:prstDash val="solid"/>
        </a:ln>
      </xdr:spPr>
    </xdr:pic>
    <xdr:clientData/>
  </xdr:twoCellAnchor>
  <xdr:twoCellAnchor editAs="oneCell">
    <xdr:from>
      <xdr:col>3</xdr:col>
      <xdr:colOff>2016538</xdr:colOff>
      <xdr:row>11</xdr:row>
      <xdr:rowOff>28670</xdr:rowOff>
    </xdr:from>
    <xdr:to>
      <xdr:col>3</xdr:col>
      <xdr:colOff>2646617</xdr:colOff>
      <xdr:row>12</xdr:row>
      <xdr:rowOff>56293</xdr:rowOff>
    </xdr:to>
    <xdr:pic>
      <xdr:nvPicPr>
        <xdr:cNvPr id="6" name="SECTION_I_B_56PC_VISIBLE"/>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197513" y="752570"/>
          <a:ext cx="630079" cy="180023"/>
        </a:xfrm>
        <a:prstGeom prst="rect">
          <a:avLst/>
        </a:prstGeom>
        <a:ln w="0">
          <a:prstDash val="solid"/>
        </a:ln>
      </xdr:spPr>
    </xdr:pic>
    <xdr:clientData/>
  </xdr:twoCellAnchor>
  <xdr:twoCellAnchor editAs="oneCell">
    <xdr:from>
      <xdr:col>3</xdr:col>
      <xdr:colOff>1352550</xdr:colOff>
      <xdr:row>11</xdr:row>
      <xdr:rowOff>28670</xdr:rowOff>
    </xdr:from>
    <xdr:to>
      <xdr:col>3</xdr:col>
      <xdr:colOff>1982534</xdr:colOff>
      <xdr:row>12</xdr:row>
      <xdr:rowOff>56293</xdr:rowOff>
    </xdr:to>
    <xdr:pic>
      <xdr:nvPicPr>
        <xdr:cNvPr id="7" name="SECTION_I_B_34PC_VISIBLE"/>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533525" y="752570"/>
          <a:ext cx="629984" cy="180023"/>
        </a:xfrm>
        <a:prstGeom prst="rect">
          <a:avLst/>
        </a:prstGeom>
        <a:ln w="0">
          <a:prstDash val="solid"/>
        </a:ln>
      </xdr:spPr>
    </xdr:pic>
    <xdr:clientData/>
  </xdr:twoCellAnchor>
  <xdr:twoCellAnchor editAs="oneCell">
    <xdr:from>
      <xdr:col>3</xdr:col>
      <xdr:colOff>690372</xdr:colOff>
      <xdr:row>11</xdr:row>
      <xdr:rowOff>31623</xdr:rowOff>
    </xdr:from>
    <xdr:to>
      <xdr:col>3</xdr:col>
      <xdr:colOff>1320070</xdr:colOff>
      <xdr:row>12</xdr:row>
      <xdr:rowOff>57531</xdr:rowOff>
    </xdr:to>
    <xdr:pic>
      <xdr:nvPicPr>
        <xdr:cNvPr id="8" name="SECTION_I_B_2PC_VISIBLE"/>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71347" y="755523"/>
          <a:ext cx="629698" cy="178308"/>
        </a:xfrm>
        <a:prstGeom prst="rect">
          <a:avLst/>
        </a:prstGeom>
        <a:ln w="0">
          <a:prstDash val="solid"/>
        </a:ln>
      </xdr:spPr>
    </xdr:pic>
    <xdr:clientData/>
  </xdr:twoCellAnchor>
  <xdr:twoCellAnchor editAs="oneCell">
    <xdr:from>
      <xdr:col>3</xdr:col>
      <xdr:colOff>19050</xdr:colOff>
      <xdr:row>11</xdr:row>
      <xdr:rowOff>32861</xdr:rowOff>
    </xdr:from>
    <xdr:to>
      <xdr:col>3</xdr:col>
      <xdr:colOff>649034</xdr:colOff>
      <xdr:row>12</xdr:row>
      <xdr:rowOff>57531</xdr:rowOff>
    </xdr:to>
    <xdr:pic>
      <xdr:nvPicPr>
        <xdr:cNvPr id="9" name="SECTION_I_B_1PC_VISIBLE"/>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00025" y="756761"/>
          <a:ext cx="629984" cy="177070"/>
        </a:xfrm>
        <a:prstGeom prst="rect">
          <a:avLst/>
        </a:prstGeom>
        <a:ln w="0">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3366897</xdr:colOff>
      <xdr:row>11</xdr:row>
      <xdr:rowOff>19145</xdr:rowOff>
    </xdr:from>
    <xdr:to>
      <xdr:col>3</xdr:col>
      <xdr:colOff>3996881</xdr:colOff>
      <xdr:row>12</xdr:row>
      <xdr:rowOff>49054</xdr:rowOff>
    </xdr:to>
    <xdr:pic>
      <xdr:nvPicPr>
        <xdr:cNvPr id="2" name="SECTION_II_A_GV_HIDDEN"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47872" y="743045"/>
          <a:ext cx="629984" cy="172784"/>
        </a:xfrm>
        <a:prstGeom prst="rect">
          <a:avLst/>
        </a:prstGeom>
        <a:ln w="0">
          <a:prstDash val="solid"/>
        </a:ln>
      </xdr:spPr>
    </xdr:pic>
    <xdr:clientData/>
  </xdr:twoCellAnchor>
  <xdr:twoCellAnchor editAs="oneCell">
    <xdr:from>
      <xdr:col>3</xdr:col>
      <xdr:colOff>2705290</xdr:colOff>
      <xdr:row>11</xdr:row>
      <xdr:rowOff>19145</xdr:rowOff>
    </xdr:from>
    <xdr:to>
      <xdr:col>3</xdr:col>
      <xdr:colOff>3335274</xdr:colOff>
      <xdr:row>12</xdr:row>
      <xdr:rowOff>49054</xdr:rowOff>
    </xdr:to>
    <xdr:pic>
      <xdr:nvPicPr>
        <xdr:cNvPr id="3" name="SECTION_II_A_LV_HIDDEN"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86265" y="743045"/>
          <a:ext cx="629984" cy="172784"/>
        </a:xfrm>
        <a:prstGeom prst="rect">
          <a:avLst/>
        </a:prstGeom>
        <a:ln w="0">
          <a:prstDash val="solid"/>
        </a:ln>
      </xdr:spPr>
    </xdr:pic>
    <xdr:clientData/>
  </xdr:twoCellAnchor>
  <xdr:twoCellAnchor editAs="oneCell">
    <xdr:from>
      <xdr:col>3</xdr:col>
      <xdr:colOff>2036350</xdr:colOff>
      <xdr:row>11</xdr:row>
      <xdr:rowOff>19145</xdr:rowOff>
    </xdr:from>
    <xdr:to>
      <xdr:col>3</xdr:col>
      <xdr:colOff>2666333</xdr:colOff>
      <xdr:row>12</xdr:row>
      <xdr:rowOff>49054</xdr:rowOff>
    </xdr:to>
    <xdr:pic>
      <xdr:nvPicPr>
        <xdr:cNvPr id="4" name="SECTION_II_A_AV2_HIDDEN"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17325" y="743045"/>
          <a:ext cx="629983" cy="172784"/>
        </a:xfrm>
        <a:prstGeom prst="rect">
          <a:avLst/>
        </a:prstGeom>
        <a:ln w="0">
          <a:prstDash val="solid"/>
        </a:ln>
      </xdr:spPr>
    </xdr:pic>
    <xdr:clientData/>
  </xdr:twoCellAnchor>
  <xdr:twoCellAnchor editAs="oneCell">
    <xdr:from>
      <xdr:col>3</xdr:col>
      <xdr:colOff>1361408</xdr:colOff>
      <xdr:row>11</xdr:row>
      <xdr:rowOff>19145</xdr:rowOff>
    </xdr:from>
    <xdr:to>
      <xdr:col>3</xdr:col>
      <xdr:colOff>1991487</xdr:colOff>
      <xdr:row>12</xdr:row>
      <xdr:rowOff>49054</xdr:rowOff>
    </xdr:to>
    <xdr:pic>
      <xdr:nvPicPr>
        <xdr:cNvPr id="5" name="SECTION_II_A_AV1_HIDDEN"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42383" y="743045"/>
          <a:ext cx="630079" cy="172784"/>
        </a:xfrm>
        <a:prstGeom prst="rect">
          <a:avLst/>
        </a:prstGeom>
        <a:ln w="0">
          <a:prstDash val="solid"/>
        </a:ln>
      </xdr:spPr>
    </xdr:pic>
    <xdr:clientData/>
  </xdr:twoCellAnchor>
  <xdr:twoCellAnchor editAs="oneCell">
    <xdr:from>
      <xdr:col>3</xdr:col>
      <xdr:colOff>692468</xdr:colOff>
      <xdr:row>11</xdr:row>
      <xdr:rowOff>19145</xdr:rowOff>
    </xdr:from>
    <xdr:to>
      <xdr:col>3</xdr:col>
      <xdr:colOff>1322546</xdr:colOff>
      <xdr:row>12</xdr:row>
      <xdr:rowOff>49054</xdr:rowOff>
    </xdr:to>
    <xdr:pic>
      <xdr:nvPicPr>
        <xdr:cNvPr id="6" name="SECTION_II_A_HV_HIDDEN"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73443" y="743045"/>
          <a:ext cx="630078" cy="172784"/>
        </a:xfrm>
        <a:prstGeom prst="rect">
          <a:avLst/>
        </a:prstGeom>
        <a:ln w="0">
          <a:prstDash val="solid"/>
        </a:ln>
      </xdr:spPr>
    </xdr:pic>
    <xdr:clientData/>
  </xdr:twoCellAnchor>
  <xdr:twoCellAnchor editAs="oneCell">
    <xdr:from>
      <xdr:col>3</xdr:col>
      <xdr:colOff>23622</xdr:colOff>
      <xdr:row>11</xdr:row>
      <xdr:rowOff>19145</xdr:rowOff>
    </xdr:from>
    <xdr:to>
      <xdr:col>3</xdr:col>
      <xdr:colOff>653606</xdr:colOff>
      <xdr:row>12</xdr:row>
      <xdr:rowOff>49054</xdr:rowOff>
    </xdr:to>
    <xdr:pic>
      <xdr:nvPicPr>
        <xdr:cNvPr id="7" name="SECTION_II_A_TTL_HIDDEN" hidden="1"/>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04597" y="743045"/>
          <a:ext cx="629984" cy="172784"/>
        </a:xfrm>
        <a:prstGeom prst="rect">
          <a:avLst/>
        </a:prstGeom>
        <a:ln w="0">
          <a:prstDash val="solid"/>
        </a:ln>
      </xdr:spPr>
    </xdr:pic>
    <xdr:clientData/>
  </xdr:twoCellAnchor>
  <xdr:twoCellAnchor editAs="oneCell">
    <xdr:from>
      <xdr:col>3</xdr:col>
      <xdr:colOff>3364325</xdr:colOff>
      <xdr:row>11</xdr:row>
      <xdr:rowOff>19050</xdr:rowOff>
    </xdr:from>
    <xdr:to>
      <xdr:col>3</xdr:col>
      <xdr:colOff>3994309</xdr:colOff>
      <xdr:row>12</xdr:row>
      <xdr:rowOff>48959</xdr:rowOff>
    </xdr:to>
    <xdr:pic>
      <xdr:nvPicPr>
        <xdr:cNvPr id="8" name="SECTION_II_A_GV_VISIBLE"/>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545300" y="742950"/>
          <a:ext cx="629984" cy="172784"/>
        </a:xfrm>
        <a:prstGeom prst="rect">
          <a:avLst/>
        </a:prstGeom>
        <a:ln w="0">
          <a:prstDash val="solid"/>
        </a:ln>
      </xdr:spPr>
    </xdr:pic>
    <xdr:clientData/>
  </xdr:twoCellAnchor>
  <xdr:twoCellAnchor editAs="oneCell">
    <xdr:from>
      <xdr:col>3</xdr:col>
      <xdr:colOff>2700052</xdr:colOff>
      <xdr:row>11</xdr:row>
      <xdr:rowOff>19050</xdr:rowOff>
    </xdr:from>
    <xdr:to>
      <xdr:col>3</xdr:col>
      <xdr:colOff>3330035</xdr:colOff>
      <xdr:row>12</xdr:row>
      <xdr:rowOff>48959</xdr:rowOff>
    </xdr:to>
    <xdr:pic>
      <xdr:nvPicPr>
        <xdr:cNvPr id="9" name="SECTION_II_A_LV_VISIBLE"/>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881027" y="742950"/>
          <a:ext cx="629983" cy="172784"/>
        </a:xfrm>
        <a:prstGeom prst="rect">
          <a:avLst/>
        </a:prstGeom>
        <a:ln w="0">
          <a:prstDash val="solid"/>
        </a:ln>
      </xdr:spPr>
    </xdr:pic>
    <xdr:clientData/>
  </xdr:twoCellAnchor>
  <xdr:twoCellAnchor editAs="oneCell">
    <xdr:from>
      <xdr:col>3</xdr:col>
      <xdr:colOff>2029778</xdr:colOff>
      <xdr:row>11</xdr:row>
      <xdr:rowOff>19050</xdr:rowOff>
    </xdr:from>
    <xdr:to>
      <xdr:col>3</xdr:col>
      <xdr:colOff>2659856</xdr:colOff>
      <xdr:row>12</xdr:row>
      <xdr:rowOff>48959</xdr:rowOff>
    </xdr:to>
    <xdr:pic>
      <xdr:nvPicPr>
        <xdr:cNvPr id="10" name="SECTION_II_A_AV2_VISIBLE"/>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210753" y="742950"/>
          <a:ext cx="630078" cy="172784"/>
        </a:xfrm>
        <a:prstGeom prst="rect">
          <a:avLst/>
        </a:prstGeom>
        <a:ln w="0">
          <a:prstDash val="solid"/>
        </a:ln>
      </xdr:spPr>
    </xdr:pic>
    <xdr:clientData/>
  </xdr:twoCellAnchor>
  <xdr:twoCellAnchor editAs="oneCell">
    <xdr:from>
      <xdr:col>3</xdr:col>
      <xdr:colOff>1359599</xdr:colOff>
      <xdr:row>11</xdr:row>
      <xdr:rowOff>19050</xdr:rowOff>
    </xdr:from>
    <xdr:to>
      <xdr:col>3</xdr:col>
      <xdr:colOff>1989582</xdr:colOff>
      <xdr:row>12</xdr:row>
      <xdr:rowOff>48959</xdr:rowOff>
    </xdr:to>
    <xdr:pic>
      <xdr:nvPicPr>
        <xdr:cNvPr id="11" name="SECTION_II_A_AV1_VISIBLE"/>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540574" y="742950"/>
          <a:ext cx="629983" cy="172784"/>
        </a:xfrm>
        <a:prstGeom prst="rect">
          <a:avLst/>
        </a:prstGeom>
        <a:ln w="0">
          <a:prstDash val="solid"/>
        </a:ln>
      </xdr:spPr>
    </xdr:pic>
    <xdr:clientData/>
  </xdr:twoCellAnchor>
  <xdr:twoCellAnchor editAs="oneCell">
    <xdr:from>
      <xdr:col>3</xdr:col>
      <xdr:colOff>689324</xdr:colOff>
      <xdr:row>11</xdr:row>
      <xdr:rowOff>19050</xdr:rowOff>
    </xdr:from>
    <xdr:to>
      <xdr:col>3</xdr:col>
      <xdr:colOff>1319308</xdr:colOff>
      <xdr:row>12</xdr:row>
      <xdr:rowOff>48959</xdr:rowOff>
    </xdr:to>
    <xdr:pic>
      <xdr:nvPicPr>
        <xdr:cNvPr id="12" name="SECTION_II_A_HV_VISIBLE"/>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70299" y="742950"/>
          <a:ext cx="629984" cy="172784"/>
        </a:xfrm>
        <a:prstGeom prst="rect">
          <a:avLst/>
        </a:prstGeom>
        <a:ln w="0">
          <a:prstDash val="solid"/>
        </a:ln>
      </xdr:spPr>
    </xdr:pic>
    <xdr:clientData/>
  </xdr:twoCellAnchor>
  <xdr:twoCellAnchor editAs="oneCell">
    <xdr:from>
      <xdr:col>3</xdr:col>
      <xdr:colOff>19050</xdr:colOff>
      <xdr:row>11</xdr:row>
      <xdr:rowOff>19050</xdr:rowOff>
    </xdr:from>
    <xdr:to>
      <xdr:col>3</xdr:col>
      <xdr:colOff>649034</xdr:colOff>
      <xdr:row>12</xdr:row>
      <xdr:rowOff>48959</xdr:rowOff>
    </xdr:to>
    <xdr:pic>
      <xdr:nvPicPr>
        <xdr:cNvPr id="13" name="SECTION_II_A_TTL_VISIBLE"/>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00025" y="742950"/>
          <a:ext cx="629984" cy="172784"/>
        </a:xfrm>
        <a:prstGeom prst="rect">
          <a:avLst/>
        </a:prstGeom>
        <a:ln w="0">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OgaryshevaY/Desktop/&#1056;&#1077;&#1075;&#1083;&#1072;&#1084;&#1077;&#1085;&#1090;/&#1058;&#1080;&#1087;&#1086;&#1074;&#1099;&#1077;%20&#1076;&#1086;&#1075;&#1086;&#1074;&#1086;&#1088;&#1099;/&#1058;&#1080;&#1087;&#1086;&#1074;&#1086;&#1081;%20&#1058;&#1057;&#1054;/&#1058;&#1080;&#1087;&#1086;&#1074;&#1086;&#1081;%20&#1076;&#1086;&#1075;&#1086;&#1074;&#1086;&#1088;%20&#1089;%20&#1058;&#1057;&#1054;%201,2%20&#1088;&#1072;&#1089;&#1093;&#1086;&#1076;/&#1055;&#1088;&#1080;&#1083;&#1086;&#1078;&#1077;&#1085;&#1080;&#1103;%20&#1058;&#1057;&#1054;%20&#1088;&#1072;&#1089;&#1093;&#1086;&#1076;%201,2,3,4,4.1,5,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corp.te.ru\GROUP\B-PL\NBPL\_F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B-PL\NBPL\_F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Q:\Documents%20and%20Settings\VVYermakov\&#1052;&#1086;&#1080;%20&#1076;&#1086;&#1082;&#1091;&#1084;&#1077;&#1085;&#1090;&#1099;\Economics,%20CI%20&amp;%20IR\5%20Year%20Plan%20Deliverables\5y%20FINAL%2014%20MAY%202004\$25%20and%20Base%20Transneft%20correct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qfs06\SRB\Documents%20and%20Settings\VVYermakov\&#1052;&#1086;&#1080;%20&#1076;&#1086;&#1082;&#1091;&#1084;&#1077;&#1085;&#1090;&#1099;\Economics,%20CI%20&amp;%20IR\Economic\Planning%20assumptions%20model\Building%20blocks\2005%20Model%2036.5-33-1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B-PL\NBPL\_FE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Documents%20and%20Settings\Elena_K\&#1052;&#1086;&#1080;%20&#1076;&#1086;&#1082;&#1091;&#1084;&#1077;&#1085;&#1090;&#1099;\&#1052;&#1086;&#1080;%20&#1076;&#1086;&#1082;&#1091;&#1084;&#1077;&#1085;&#1090;&#1099;\&#1055;&#1083;&#1072;&#1085;\2003\&#1042;&#1069;&#1057;\Documents%20and%20Settings\Elena_K\Local%20Settings\Temporary%20Internet%20Files\Content.IE5\LNLRJHFB\vss\WIN32\FORMA5Z\F5Z\MAKET\BALANC\BUHOTCH\&#1052;&#1040;&#1050;&#1045;&#1058;81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Documents%20and%20Settings\Elena_K\&#1052;&#1086;&#1080;%20&#1076;&#1086;&#1082;&#1091;&#1084;&#1077;&#1085;&#1090;&#1099;\&#1052;&#1086;&#1080;%20&#1076;&#1086;&#1082;&#1091;&#1084;&#1077;&#1085;&#1090;&#1099;\&#1055;&#1083;&#1072;&#1085;\2003\&#1042;&#1069;&#1057;\Documents%20and%20Settings\Elena_K\Local%20Settings\Temporary%20Internet%20Files\Content.IE5\LNLRJHFB\vss\WIN32\FORMA5Z\F5Z\MAKET\SIBIR\&#1052;81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Users\OgaryshevaY\Desktop\&#1056;&#1077;&#1075;&#1083;&#1072;&#1084;&#1077;&#1085;&#1090;\&#1058;&#1080;&#1087;&#1086;&#1074;&#1099;&#1077;%20&#1076;&#1086;&#1075;&#1086;&#1074;&#1086;&#1088;&#1099;\&#1058;&#1080;&#1087;&#1086;&#1074;&#1086;&#1081;%20&#1058;&#1057;&#1054;\&#1058;&#1080;&#1087;&#1086;&#1074;&#1086;&#1081;%20&#1076;&#1086;&#1075;&#1086;&#1074;&#1086;&#1088;%20&#1089;%20&#1058;&#1057;&#1054;%201,2%20&#1088;&#1072;&#1089;&#1093;&#1086;&#1076;\&#1055;&#1088;&#1080;&#1083;&#1086;&#1078;&#1077;&#1085;&#1080;&#1103;%20&#1058;&#1057;&#1054;%20&#1088;&#1072;&#1089;&#1093;&#1086;&#1076;%201,2,3,4,4.1,5,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Q:\Documents%20and%20Settings\NVStepnova\Local%20Settings\Temporary%20Internet%20Files\OLK38\WINDOWS\&#1056;&#1072;&#1073;&#1086;&#1095;&#1080;&#1081;%20&#1089;&#1090;&#1086;&#1083;\&#1062;&#1077;&#1083;&#1077;&#1074;&#1099;&#1077;%20&#1087;&#1088;&#1086;&#1075;&#108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1054;&#1040;&#1054;%20&#1058;&#1069;&#1057;&#1073;\&#1055;&#1088;&#1080;&#1083;%201-3-4%20&#1058;&#1086;&#1073;&#1052;&#1069;&#105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razyapov\Desktop\&#1056;&#1059;&#1057;&#1051;&#1040;&#1053;\&#1047;&#1072;&#1082;&#1088;&#1099;&#1090;&#1080;&#1077;%20&#1084;&#1077;&#1089;&#1103;&#1094;&#1072;%20&#1054;&#1054;&#1054;%20&#1053;&#1069;&#1057;&#1050;&#1054;\2026\&#1048;&#1102;&#1085;&#1100;%202026\&#1045;&#1048;&#1040;&#1057;\&#1045;&#1048;&#1040;&#1057;\&#1086;&#1090;&#1095;&#1105;&#1090;&#1099;%20&#1074;%20&#1056;&#1057;&#1058;\RU86_46EE.STX.EIAS_2026_&#1048;&#1102;&#1085;&#1100;_8603109926_export.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razyapov\Desktop\&#1056;&#1059;&#1057;&#1051;&#1040;&#1053;\&#1047;&#1072;&#1082;&#1088;&#1099;&#1090;&#1080;&#1077;%20&#1084;&#1077;&#1089;&#1103;&#1094;&#1072;%20&#1054;&#1054;&#1054;%20&#1053;&#1069;&#1057;&#1050;&#1054;\2026\&#1048;&#1102;&#1085;&#1100;%202026\&#1086;&#1090;&#1095;&#1105;&#1090;&#1099;\&#1054;&#1090;&#1095;&#1105;&#1090;&#1099;%2046&#1069;&#1057;%20&#1080;%2046&#1069;&#1069;\04-2026_shablon_part_sr_data_26_3.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razyapov/Desktop/shablon_part_sr_data_26_1_&#1053;&#1069;&#1057;&#1050;&#1054;_&#1074;&#1077;&#1088;7.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razyapov\Desktop\&#1056;&#1059;&#1057;&#1051;&#1040;&#1053;\&#1047;&#1072;&#1082;&#1088;&#1099;&#1090;&#1080;&#1077;%20&#1084;&#1077;&#1089;&#1103;&#1094;&#1072;%20&#1040;&#1054;%20&#1070;&#1058;&#1069;&#1050;\2026\&#1048;&#1102;&#1085;&#1100;%202026%20&#1075;&#1086;&#1076;&#1072;%20&#1070;&#1058;&#1069;&#1050;\&#1045;&#1048;&#1040;&#1057;\&#1045;&#1048;&#1040;&#1057;\ENERGY.KTL.SB.FACT.5.72(v4.2.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real14\Desktop\&#1064;&#1072;&#1073;&#1083;&#1086;&#1085;&#1099;%20&#8470;%2046&#1069;&#1057;%20&#1080;%20&#8470;%2046&#1069;&#1069;\&#1055;&#1072;&#1087;&#1082;&#1072;%20&#1076;&#1083;&#1103;%20&#1079;&#1072;&#1082;&#1088;&#1099;&#1090;&#1080;&#1103;\46&#1069;&#1069;\&#1071;&#1085;&#1074;&#1072;&#1088;&#1100;%2046&#1069;&#1069;\TSET.NET.2008.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razyapov/Desktop/46EE.STX.EIAS_export.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Users\razyapov\Desktop\&#1056;&#1059;&#1057;&#1051;&#1040;&#1053;\&#1047;&#1072;&#1082;&#1088;&#1099;&#1090;&#1080;&#1077;%20&#1084;&#1077;&#1089;&#1103;&#1094;&#1072;%20&#1054;&#1054;&#1054;%20&#1053;&#1069;&#1057;&#1050;&#1054;\2026\&#1048;&#1102;&#1083;&#1100;%202026\&#1086;&#1090;&#1095;&#1105;&#1090;&#1099;\&#1054;&#1090;&#1095;&#1105;&#1090;&#1099;%2046&#1069;&#1057;%20&#1080;%2046&#1069;&#1069;\&#1047;&#1040;&#1050;&#1056;&#1067;&#1058;&#1048;&#1045;%20&#1052;&#1045;&#1057;&#1071;&#1062;&#1040;%20&#1040;&#1048;&#1057;_&#1053;&#1069;&#1057;&#1050;&#1054;_2026_(&#1092;&#1072;&#1082;&#1090;%20&#1086;&#1090;&#1095;&#1105;&#1090;&#1085;&#1086;&#1089;&#1090;&#1100;%20&#1091;&#1083;&#1091;&#1075;,%20&#1089;&#1072;&#1081;&#1090;).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razyapov\Desktop\&#1056;&#1059;&#1057;&#1051;&#1040;&#1053;\&#1047;&#1072;&#1082;&#1088;&#1099;&#1090;&#1080;&#1077;%20&#1084;&#1077;&#1089;&#1103;&#1094;&#1072;%20&#1054;&#1054;&#1054;%20&#1053;&#1069;&#1057;&#1050;&#1054;\2026\&#1048;&#1102;&#1083;&#1100;%202026\&#1045;&#1048;&#1040;&#1057;\&#1045;&#1048;&#1040;&#1057;\&#1086;&#1090;&#1095;&#1105;&#1090;%20&#1074;%20&#1056;&#1069;&#1050;\&#1055;&#1054;&#1058;&#1045;&#1056;&#1048;\KOTEL.POTERI.SB.FACT.5.72(v2.2)_07_2026_NESCO.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Documents%20and%20Settings\&#1045;&#1088;&#1084;&#1086;&#1083;&#1077;&#1085;&#1082;&#1086;\&#1056;&#1072;&#1073;&#1086;&#1095;&#1080;&#1081;%20&#1089;&#1090;&#1086;&#1083;\Tarif_demo\Tarif2_dem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in-nina\c\&#1052;&#1086;&#1080;%20&#1076;&#1086;&#1082;&#1091;&#1084;&#1077;&#1085;&#1090;&#1099;\fek%202002\FEK%202002.&#1053;.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Q:\WINDOWS\&#1056;&#1072;&#1073;&#1086;&#1095;&#1080;&#1081;%20&#1089;&#1090;&#1086;&#1083;\&#1062;&#1077;&#1083;&#1077;&#1074;&#1099;&#1077;%20&#1087;&#1088;&#1086;&#1075;&#108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Documents%20and%20Settings\Elena_K\&#1052;&#1086;&#1080;%20&#1076;&#1086;&#1082;&#1091;&#1084;&#1077;&#1085;&#1090;&#1099;\&#1052;&#1086;&#1080;%20&#1076;&#1086;&#1082;&#1091;&#1084;&#1077;&#1085;&#1090;&#1099;\&#1055;&#1083;&#1072;&#1085;\2003\&#1042;&#1069;&#1057;\Documents%20and%20Settings\Elena_K\Local%20Settings\Temporary%20Internet%20Files\Content.IE5\LNLRJHFB\vss\WIN32\FORMA5Z\F5Z\MAKET\SIBIR\&#1050;&#1053;&#1048;&#1043;&#1040;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Documents%20and%20Settings\Elena_K\&#1052;&#1086;&#1080;%20&#1076;&#1086;&#1082;&#1091;&#1084;&#1077;&#1085;&#1090;&#1099;\&#1052;&#1086;&#1080;%20&#1076;&#1086;&#1082;&#1091;&#1084;&#1077;&#1085;&#1090;&#1099;\&#1055;&#1083;&#1072;&#1085;\2003\&#1042;&#1069;&#1057;\Documents%20and%20Settings\Elena_K\Local%20Settings\Temporary%20Internet%20Files\Content.IE5\LNLRJHFB\vss\WIN32\FORMA5Z\F5Z\MAKET\SIBIR\MAKET818.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omino1\private$\diunov\&#1052;&#1086;&#1080;%20&#1076;&#1086;&#1082;&#1091;&#1084;&#1077;&#1085;&#1090;&#1099;\work\&#1047;&#1072;&#1103;&#1074;&#1082;&#1080;\&#1047;&#1072;&#1103;&#1074;&#1082;&#1072;%20&#1074;%20&#1054;&#1040;&#1054;%20&#1058;&#1102;&#1084;&#1077;&#1085;&#1100;&#1101;&#1085;&#1077;&#1088;&#1075;&#1086;\&#1040;&#1074;&#1090;&#1086;&#1087;&#1088;&#1080;&#1083;&#1086;&#1078;&#1077;&#1085;&#1080;&#1103;%20&#1058;&#1102;&#1084;&#1077;&#1085;&#1100;.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WINDOWS\&#1056;&#1072;&#1073;&#1086;&#1095;&#1080;&#1081;%20&#1089;&#1090;&#1086;&#1083;\&#1062;&#1077;&#1083;&#1077;&#1074;&#1099;&#1077;%20&#1087;&#1088;&#1086;&#1075;&#108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razyapov\Desktop\&#1056;&#1059;&#1057;&#1051;&#1040;&#1053;\&#1047;&#1072;&#1082;&#1088;&#1099;&#1090;&#1080;&#1077;%20&#1084;&#1077;&#1089;&#1103;&#1094;&#1072;%20&#1054;&#1054;&#1054;%20&#1053;&#1069;&#1057;&#1050;&#1054;\2026\&#1048;&#1102;&#1085;&#1100;%202026\&#1086;&#1090;&#1095;&#1105;&#1090;&#1099;\&#1054;&#1090;&#1095;&#1105;&#1090;&#1099;%2046&#1069;&#1057;%20&#1080;%2046&#1069;&#1069;\46&#1069;&#1057;%20&#1048;&#1070;&#1053;&#1068;%202026%20&#1075;&#1086;&#1076;&#1072;%20&#1054;&#1054;&#1054;%20&#1053;&#1069;&#1057;&#1050;&#1054;%20&#1092;&#1072;&#1082;&#1090;.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Users\razyapov\Desktop\&#1056;&#1059;&#1057;&#1051;&#1040;&#1053;\&#1047;&#1072;&#1082;&#1088;&#1099;&#1090;&#1080;&#1077;%20&#1084;&#1077;&#1089;&#1103;&#1094;&#1072;%20&#1054;&#1054;&#1054;%20&#1053;&#1069;&#1057;&#1050;&#1054;\2026\&#1048;&#1102;&#1085;&#1100;%202026\&#1047;&#1072;&#1082;&#1088;&#1099;&#1090;&#1080;&#1077;%20&#1087;&#1086;%20&#1087;&#1088;&#1080;&#1083;&#1086;&#1078;&#1077;&#1085;&#1080;&#1102;%201179\&#1092;&#1072;&#1082;&#1090;\&#1085;&#1072;%20&#1089;&#1072;&#1081;&#1090;\&#1055;&#1059;&#1053;&#1062;_&#1080;&#1102;&#1085;&#1100;2026.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Users\razyapov\Desktop\&#1056;&#1059;&#1057;&#1051;&#1040;&#1053;\&#1047;&#1072;&#1082;&#1088;&#1099;&#1090;&#1080;&#1077;%20&#1084;&#1077;&#1089;&#1103;&#1094;&#1072;%20&#1054;&#1054;&#1054;%20&#1053;&#1069;&#1057;&#1050;&#1054;\2026\&#1048;&#1102;&#1083;&#1100;%202026\&#1047;&#1072;&#1082;&#1088;&#1099;&#1090;&#1080;&#1077;%20&#1087;&#1086;%20&#1087;&#1088;&#1080;&#1083;&#1086;&#1078;&#1077;&#1085;&#1080;&#1102;%201179\&#1092;&#1072;&#1082;&#1090;\&#1079;&#1072;&#1082;&#1088;&#1099;&#1090;&#1080;&#1077;\&#1048;&#1102;&#1083;&#1100;%202026%20&#1075;&#1086;&#1076;&#1072;%20&#1054;&#1054;&#1054;%20&#1053;&#1069;&#1057;&#1050;&#1054;%20&#1076;&#1086;%201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Users\razyapov\Desktop\&#1056;&#1059;&#1057;&#1051;&#1040;&#1053;\&#1047;&#1072;&#1082;&#1088;&#1099;&#1090;&#1080;&#1077;%20&#1084;&#1077;&#1089;&#1103;&#1094;&#1072;%20&#1054;&#1054;&#1054;%20&#1053;&#1069;&#1057;&#1050;&#1054;\2026\&#1048;&#1102;&#1085;&#1100;%202026\&#1086;&#1090;&#1095;&#1105;&#1090;&#1099;\&#1054;&#1090;&#1095;&#1105;&#1090;&#1099;%2046&#1069;&#1057;%20&#1080;%2046&#1069;&#1069;\&#1072;&#1088;&#1093;&#1080;&#1074;\46&#1069;&#1057;%20&#1048;&#1070;&#1053;&#1068;%202026%20&#1075;&#1086;&#1076;&#1072;%20&#1054;&#1054;&#1054;%20&#1053;&#1069;&#1057;&#1050;&#1054;%20&#1092;&#1072;&#1082;&#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 1"/>
      <sheetName val="Прил № 1.1"/>
      <sheetName val="Приложение №2 "/>
      <sheetName val="Приложение №3"/>
      <sheetName val="Прил 4"/>
      <sheetName val="Прил.4.1 "/>
      <sheetName val="прил 5"/>
      <sheetName val="Прил 7"/>
    </sheetNames>
    <definedNames>
      <definedName name="_xlbgnm.ew1" refersTo="#ССЫЛКА!" sheetId="2"/>
      <definedName name="_xlbgnm.fg1" refersTo="#ССЫЛКА!" sheetId="2"/>
    </definedNames>
    <sheetDataSet>
      <sheetData sheetId="0" refreshError="1"/>
      <sheetData sheetId="1" refreshError="1"/>
      <sheetData sheetId="2"/>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S"/>
      <sheetName val="свод до вн.об."/>
      <sheetName val="расш.для РАО"/>
      <sheetName val="расш.для РАО стр.310"/>
      <sheetName val="Лист1"/>
      <sheetName val="1.1."/>
      <sheetName val="1.2."/>
      <sheetName val="Графики_Гкал,тыс.руб."/>
      <sheetName val="2.1."/>
      <sheetName val="2.2."/>
      <sheetName val="2.3."/>
      <sheetName val="2.4."/>
      <sheetName val="3.1."/>
      <sheetName val="3.2."/>
      <sheetName val="3.3."/>
      <sheetName val="4.1."/>
      <sheetName val="4.2."/>
      <sheetName val="4.3."/>
      <sheetName val="4.4."/>
      <sheetName val="4.5."/>
      <sheetName val="4.6."/>
      <sheetName val="4.7."/>
      <sheetName val="5.1."/>
      <sheetName val="5.1_январь"/>
      <sheetName val="5.1_февраль"/>
      <sheetName val="5.1_март"/>
      <sheetName val="6.1."/>
      <sheetName val="1 кв."/>
      <sheetName val="2 кв."/>
      <sheetName val="3 кв."/>
      <sheetName val="4 кв."/>
      <sheetName val=" год"/>
      <sheetName val="УП 33 свод."/>
      <sheetName val="Факт"/>
      <sheetName val="пл. и факт"/>
      <sheetName val="Модуль2"/>
      <sheetName val="Модуль1"/>
      <sheetName val="18.2-"/>
      <sheetName val="20-"/>
      <sheetName val="Э1.14 ОАО"/>
      <sheetName val="Э1.15ОАО"/>
      <sheetName val="Э1.14 ЗЭС"/>
      <sheetName val="Э1.14ЦЭС"/>
      <sheetName val="Э1.14ВЭС"/>
      <sheetName val="Э1.14ЮЭС"/>
      <sheetName val="Э1.15ЗЭС"/>
      <sheetName val="Э1.15ЦЭС"/>
      <sheetName val="Э1.15ВЭС"/>
      <sheetName val="Э1.15ЮЭС"/>
      <sheetName val="Приложение6"/>
      <sheetName val="П-15"/>
      <sheetName val="П-16 "/>
      <sheetName val="П-16-с"/>
      <sheetName val="П-16-м"/>
      <sheetName val="П-17 "/>
      <sheetName val="П-18 "/>
      <sheetName val="П-19 "/>
      <sheetName val="П-20"/>
      <sheetName val="УЗ-21 "/>
      <sheetName val="УЗ-22"/>
      <sheetName val="УЗ-23"/>
      <sheetName val="УЗ-24"/>
      <sheetName val="УЗ-25"/>
      <sheetName val="УЗ-26"/>
      <sheetName val="УЗ-27"/>
      <sheetName val="УП-28 "/>
      <sheetName val="УП-29 "/>
      <sheetName val="УП-30 "/>
      <sheetName val="УП-31"/>
      <sheetName val="УП-32 "/>
      <sheetName val="УП-33"/>
      <sheetName val="УИ-34"/>
      <sheetName val="УИ-34-м"/>
      <sheetName val="УИ-35"/>
      <sheetName val="УИ-36"/>
      <sheetName val="УИ-37"/>
      <sheetName val="УИ-39"/>
      <sheetName val="Лист2"/>
      <sheetName val="Лист3"/>
      <sheetName val="титул"/>
      <sheetName val="А1"/>
      <sheetName val="А2"/>
      <sheetName val="ПЭП2"/>
      <sheetName val="ПЭП3"/>
      <sheetName val="Б1"/>
      <sheetName val="ДПН1"/>
      <sheetName val="ДПН2"/>
      <sheetName val="ПБ1"/>
      <sheetName val="ПБ2"/>
      <sheetName val="УФ1 "/>
      <sheetName val="М2"/>
      <sheetName val="М3"/>
      <sheetName val="УЗ1 "/>
      <sheetName val="УЗ2"/>
      <sheetName val="УП1"/>
      <sheetName val="УП2"/>
      <sheetName val="УП3"/>
      <sheetName val="УИ1"/>
      <sheetName val="УИ2"/>
      <sheetName val="УР1"/>
      <sheetName val="И1"/>
      <sheetName val="И2"/>
      <sheetName val="УФ2"/>
      <sheetName val="УЗ-21"/>
      <sheetName val="УЗ-21(1кв)"/>
      <sheetName val="УЗ-21(1кв)факт"/>
      <sheetName val="УЗ-21(2кв)"/>
      <sheetName val="УЗ-21(3кв)"/>
      <sheetName val="УЗ-21(4кв)"/>
      <sheetName val="УЗ-22(1кв)"/>
      <sheetName val="УЗ-22(2кв)"/>
      <sheetName val="УЗ-22(3кв)"/>
      <sheetName val="УЗ-22(4кв)"/>
      <sheetName val="УЗ-26 (1)"/>
      <sheetName val="УЗ-26 (2)"/>
      <sheetName val="УЗ-26 (3)"/>
      <sheetName val="УЗ-26 (4)"/>
      <sheetName val="УЗ-27 (1)"/>
      <sheetName val="УЗ-27 (2)"/>
      <sheetName val="УЗ-27 (3)"/>
      <sheetName val="УЗ-27 (4)"/>
      <sheetName val="УП-28"/>
      <sheetName val="УП-29"/>
      <sheetName val="УП-30"/>
      <sheetName val="УП-32"/>
      <sheetName val="Лист1 (2)"/>
      <sheetName val="УЗ-21 (1полуг 2002)"/>
      <sheetName val="УЗ-21 (1полуг 2003 план)"/>
      <sheetName val="УЗ-21(1полуг2003факт)1"/>
      <sheetName val="УЗ-21 (1полуг 2003 факт)"/>
      <sheetName val="УЗ-22 (1полуг 2002)факт"/>
      <sheetName val="УЗ-22 (1полуг 2003)пл"/>
      <sheetName val="УЗ-22 (1полуг 2003)факт"/>
      <sheetName val="УЗ-23(1 полуг 2002)"/>
      <sheetName val="УЗ-23(1 полуг 2003)пл"/>
      <sheetName val="УЗ-23(1полуг 2003) факт"/>
      <sheetName val="УЗ-26 (1полуг 2002  факт)"/>
      <sheetName val="УЗ-26 (1полуг 2003 план)"/>
      <sheetName val="УЗ-26 (1полуг 2003 факт)"/>
      <sheetName val="Прил 1"/>
      <sheetName val="Прил. 1.1."/>
      <sheetName val="Объемы"/>
      <sheetName val="СКС"/>
      <sheetName val="пл-ф 01.06г."/>
      <sheetName val="Премия (Бизнес-план) "/>
      <sheetName val="Премия (БДР) "/>
      <sheetName val="Объемы "/>
      <sheetName val="СКС "/>
      <sheetName val="Качк_тепло"/>
      <sheetName val="Качк_электро"/>
      <sheetName val="Качк_вода"/>
      <sheetName val="Качк_стоки"/>
      <sheetName val="Качк_свод"/>
      <sheetName val="Н_Тура"/>
      <sheetName val="Первоур"/>
      <sheetName val="пл-ф 02.06г."/>
      <sheetName val="Дотация за февраль"/>
      <sheetName val="Анализ по субконто"/>
      <sheetName val="Объемы март "/>
      <sheetName val="Доходы март"/>
      <sheetName val="свод"/>
      <sheetName val="тэнергия"/>
      <sheetName val="котельные"/>
      <sheetName val="котельные 2"/>
      <sheetName val="ээнергия"/>
      <sheetName val="водоотведение"/>
      <sheetName val="водоснабжение"/>
      <sheetName val="прочие"/>
      <sheetName val="расшифровка по прочим"/>
      <sheetName val="анализ покупки ТЭР"/>
      <sheetName val="обьем продаж"/>
      <sheetName val="смета ахр"/>
      <sheetName val="приложение 2 "/>
      <sheetName val="_FES"/>
      <sheetName val="Лист"/>
      <sheetName val="навигация"/>
      <sheetName val="Т12"/>
      <sheetName val="Т3"/>
      <sheetName val="УФ-53 1кв02 скорр"/>
      <sheetName val="УФ-53 1кв 2002 факт "/>
      <sheetName val="УФ-53 2кв02 скорр"/>
      <sheetName val="УФ-53 3кв02скорр"/>
      <sheetName val="УФ-53 4кв02 скорр"/>
      <sheetName val="УФ-53 2002 всего"/>
      <sheetName val="TEHSHEET"/>
      <sheetName val="Заголовок"/>
      <sheetName val="под кредитное плечо 25%"/>
      <sheetName val="выручка"/>
      <sheetName val="ТМЦ ремонт"/>
      <sheetName val="ремонт"/>
      <sheetName val="пуско-нал"/>
      <sheetName val="ОФ вне смет строек"/>
      <sheetName val="ОФ"/>
      <sheetName val="ОС до 10 тр"/>
      <sheetName val="НИОКР"/>
      <sheetName val="аренда"/>
      <sheetName val="диагностика"/>
      <sheetName val="гостехнадзор"/>
      <sheetName val="лицензии"/>
      <sheetName val="вода"/>
      <sheetName val="охрана окр ср"/>
      <sheetName val="типографские бланки"/>
      <sheetName val="ТМЦ канц"/>
      <sheetName val="командиров"/>
      <sheetName val="спецлитература"/>
      <sheetName val="XLR_NoRangeSheet"/>
      <sheetName val="VLOOKUP"/>
      <sheetName val="INPUTMASTER"/>
      <sheetName val="Sheet2"/>
      <sheetName val="Данные для расчета"/>
      <sheetName val="Справочники"/>
      <sheetName val="SMetstrait"/>
      <sheetName val="2001"/>
      <sheetName val="Справочно"/>
      <sheetName val="Инфо"/>
      <sheetName val="СОК накладные (ТК-Бишкек)"/>
      <sheetName val="2013б_п"/>
      <sheetName val="t_Настройки"/>
      <sheetName val="Ком потери"/>
      <sheetName val="ñâîä äî âí.îá."/>
      <sheetName val="ðàñø.äëÿ ÐÀÎ"/>
      <sheetName val="ðàñø.äëÿ ÐÀÎ ñòð.310"/>
      <sheetName val="Ëèñò1"/>
      <sheetName val="Ãðàôèêè_Ãêàë,òûñ.ðóá."/>
      <sheetName val="5.1_ÿíâàðü"/>
      <sheetName val="5.1_ôåâðàëü"/>
      <sheetName val="5.1_ìàðò"/>
      <sheetName val="Ý1.14 ÎÀÎ"/>
      <sheetName val="Ý1.15ÎÀÎ"/>
      <sheetName val="Ý1.14 ÇÝÑ"/>
      <sheetName val="Ý1.14ÖÝÑ"/>
      <sheetName val="Ý1.14ÂÝÑ"/>
      <sheetName val="Ý1.14ÞÝÑ"/>
      <sheetName val="Ý1.15ÇÝÑ"/>
      <sheetName val="Ý1.15ÖÝÑ"/>
      <sheetName val="Ý1.15ÂÝÑ"/>
      <sheetName val="Ý1.15ÞÝÑ"/>
      <sheetName val="1 êâ."/>
      <sheetName val="2 êâ."/>
      <sheetName val="3 êâ."/>
      <sheetName val="4 êâ."/>
      <sheetName val=" ãîä"/>
      <sheetName val="ÓÏ 33 ñâîä."/>
      <sheetName val="Ôàêò"/>
      <sheetName val="ïë. è ôàêò"/>
      <sheetName val="Ìîäóëü2"/>
      <sheetName val="Ìîäóëü1"/>
      <sheetName val="òèòóë"/>
      <sheetName val="À1"/>
      <sheetName val="À2"/>
      <sheetName val="ÏÝÏ2"/>
      <sheetName val="ÏÝÏ3"/>
      <sheetName val="Á1"/>
      <sheetName val="ÄÏÍ1"/>
      <sheetName val="ÄÏÍ2"/>
      <sheetName val="ÏÁ1"/>
      <sheetName val="ÏÁ2"/>
      <sheetName val="ÓÔ1 "/>
      <sheetName val="Ì2"/>
      <sheetName val="Ì3"/>
      <sheetName val="ÓÇ1 "/>
      <sheetName val="ÓÇ2"/>
      <sheetName val="ÓÏ1"/>
      <sheetName val="ÓÏ2"/>
      <sheetName val="ÓÏ3"/>
      <sheetName val="ÓÈ1"/>
      <sheetName val="ÓÈ2"/>
      <sheetName val="ÓÐ1"/>
      <sheetName val="È1"/>
      <sheetName val="È2"/>
      <sheetName val="ÓÔ2"/>
      <sheetName val="Ëèñò2"/>
      <sheetName val="Ëèñò3"/>
      <sheetName val="ИТОГИ  по Н,Р,Э,Q"/>
      <sheetName val="материалы"/>
      <sheetName val="Лист13"/>
      <sheetName val="Макет"/>
      <sheetName val="КТ 13.1.1"/>
      <sheetName val="Списки"/>
      <sheetName val="ИТ-бюджет"/>
      <sheetName val="Исходные"/>
      <sheetName val="t_проверки"/>
      <sheetName val="Сценарные условия"/>
      <sheetName val="Список ДЗО"/>
      <sheetName val="3 Программа реализации"/>
      <sheetName val="расходы - ТБР"/>
      <sheetName val="модель - RAB окончат."/>
      <sheetName val="Индексация"/>
      <sheetName val="НВВ - предложение ок."/>
      <sheetName val="Расх. - предложение ок."/>
      <sheetName val="модель - ТБР "/>
      <sheetName val="Расчет расходов RAB окончат. "/>
      <sheetName val="Покупная энергия RAB"/>
      <sheetName val="Расходы - индексация"/>
      <sheetName val="Топливо2009"/>
      <sheetName val="2009"/>
      <sheetName val="T25"/>
      <sheetName val="T31"/>
      <sheetName val="форма-прил к ф№1"/>
      <sheetName val="T0"/>
      <sheetName val="на 1 тут"/>
      <sheetName val="1"/>
      <sheetName val="услуги непроизводств."/>
      <sheetName val="экология"/>
      <sheetName val="страховые"/>
      <sheetName val="другие затраты с-ст"/>
      <sheetName val="налоги в с-ст"/>
      <sheetName val="% за кредит"/>
      <sheetName val="поощрение (ДВ)"/>
      <sheetName val="другие из прибыли"/>
      <sheetName val="выпадающие"/>
      <sheetName val="ремонты"/>
      <sheetName val="9. Смета затрат"/>
      <sheetName val="11 Прочие_расчет"/>
      <sheetName val="10. БДР"/>
      <sheetName val=""/>
      <sheetName val="перечень бизнес-систем"/>
      <sheetName val="перечень ОИК"/>
      <sheetName val="перечень СКО"/>
      <sheetName val="оргструктура"/>
      <sheetName val="InputTI"/>
      <sheetName val="Позиция"/>
      <sheetName val="map_nat"/>
      <sheetName val="map_RPG"/>
      <sheetName val="Profit &amp; Loss Total"/>
      <sheetName val="Контроль"/>
      <sheetName val="Отопление"/>
      <sheetName val="постоянные затраты"/>
      <sheetName val="#ССЫЛКА"/>
      <sheetName val="10"/>
      <sheetName val="11"/>
      <sheetName val="14"/>
      <sheetName val="16"/>
      <sheetName val="18"/>
      <sheetName val="19"/>
      <sheetName val="25"/>
      <sheetName val="22"/>
      <sheetName val="27"/>
      <sheetName val="28"/>
      <sheetName val="3"/>
      <sheetName val="4.1"/>
      <sheetName val="4"/>
      <sheetName val="vec"/>
      <sheetName val="Таб1.1"/>
      <sheetName val="календарный план"/>
      <sheetName val="ПРОГНОЗ_1"/>
      <sheetName val="MTL$-INTER"/>
      <sheetName val="合成単価作成・-BLDG"/>
      <sheetName val="Curves"/>
      <sheetName val="Note"/>
      <sheetName val="共機計算"/>
      <sheetName val="Heads"/>
      <sheetName val="Dbase"/>
      <sheetName val="Tables"/>
      <sheetName val="Page 2"/>
      <sheetName val="共機J"/>
      <sheetName val="Закупки центр"/>
      <sheetName val="БФ-2-8-П"/>
      <sheetName val="БФ-2-13-П"/>
      <sheetName val="РБП"/>
      <sheetName val="ПС рек"/>
      <sheetName val="ПВР_9"/>
      <sheetName val="ЛЭП нов"/>
      <sheetName val="расшифровка"/>
      <sheetName val="Пер-Вл"/>
      <sheetName val="Текущие цены"/>
      <sheetName val="Source"/>
      <sheetName val="эл ст"/>
      <sheetName val="ис.смета"/>
      <sheetName val="Гр5(о)"/>
      <sheetName val="Данные"/>
      <sheetName val="См-2 Шатурс сети  проект работы"/>
      <sheetName val="Макро"/>
      <sheetName val="Технический лист"/>
      <sheetName val="Месяцы"/>
      <sheetName val="17СВОД-ПУ"/>
      <sheetName val="Регионы"/>
      <sheetName val="Олимпстрой декабрь 2010"/>
      <sheetName val="ПП"/>
      <sheetName val="БФ-2-5-П"/>
      <sheetName val="НП-2-12-П"/>
      <sheetName val="1_из"/>
      <sheetName val="2РЗ"/>
      <sheetName val="3конф"/>
      <sheetName val="3_пр"/>
      <sheetName val="4_РЗ"/>
      <sheetName val="5_конф"/>
      <sheetName val="6_НКУ"/>
      <sheetName val="Параметры"/>
      <sheetName val="Таблица А13"/>
      <sheetName val="3оос_новая"/>
      <sheetName val="ТехЭк"/>
      <sheetName val="НВВ утв тарифы"/>
      <sheetName val="ВСПОМОГАТ"/>
      <sheetName val="план 2000"/>
      <sheetName val="SILICATE"/>
      <sheetName val="БДР_классиф-р_чистовой"/>
      <sheetName val="СВОД (с новой москвой)"/>
      <sheetName val="Корр ИП _2016_2017"/>
      <sheetName val="Расчет НВВ по RAB (2011-2017)"/>
      <sheetName val="2.ГСМ"/>
      <sheetName val="ТЭП 1"/>
      <sheetName val="Исх."/>
      <sheetName val="Титульный"/>
      <sheetName val="3.15"/>
      <sheetName val="БДДС_нов"/>
      <sheetName val="График"/>
      <sheetName val="ПФВ-0.6"/>
      <sheetName val="ПТ-1.2факт"/>
      <sheetName val="2.Ê"/>
      <sheetName val="ДПН.Приток денежных средств"/>
      <sheetName val="ДПН.Отток денежных средств"/>
      <sheetName val="ДПН. Баланс наличности"/>
      <sheetName val="ДПН.Инвестиции и кредиты"/>
      <sheetName val="Титульный лист "/>
      <sheetName val="Выпадающие списки"/>
      <sheetName val="СБП_Списки"/>
      <sheetName val="год"/>
      <sheetName val="П-16"/>
      <sheetName val="П-17"/>
      <sheetName val="П-18"/>
      <sheetName val="П-19"/>
      <sheetName val="УФ1"/>
      <sheetName val="УЗ1"/>
      <sheetName val="Премия (Бизнес-план)"/>
      <sheetName val="Премия (БДР)"/>
      <sheetName val="Объемы март"/>
      <sheetName val="приложение 2"/>
      <sheetName val="Для выпадающих"/>
      <sheetName val="Справка"/>
      <sheetName val="АртМРО кВтч"/>
      <sheetName val="АртМРО руб"/>
      <sheetName val="АртМРО тариф"/>
      <sheetName val="ВостМРО кВтч"/>
      <sheetName val="ВостМРО руб"/>
      <sheetName val="ВостМРО тариф"/>
      <sheetName val="ЗапМРО кВтч, МВт"/>
      <sheetName val="ЗапМРО руб"/>
      <sheetName val="ЗапМРО  тариф"/>
      <sheetName val="Н-ТагМРО кВтч"/>
      <sheetName val="Н-ТагМРО руб"/>
      <sheetName val="Н-Тагил тариф"/>
      <sheetName val="СерМРО кВтч"/>
      <sheetName val="СерМРО руб"/>
      <sheetName val="СерМРО тариф"/>
      <sheetName val="ТалМРО кВтч"/>
      <sheetName val="ТалМРО руб"/>
      <sheetName val="ТалМРО тариф"/>
      <sheetName val="ЦСбыт кВтч"/>
      <sheetName val="ЦСбыт руб"/>
      <sheetName val="ЦСбыт тариф"/>
      <sheetName val="БЦ кВтч"/>
      <sheetName val="БЦ руб"/>
      <sheetName val="БЦ тариф"/>
      <sheetName val="ПРКЦ кВтч"/>
      <sheetName val="ПРКЦ руб"/>
      <sheetName val="ПРКЦ тариф"/>
      <sheetName val="Сбыт всего кВтч"/>
      <sheetName val="Сбыт всего руб"/>
      <sheetName val="Сбыт всего тариф"/>
      <sheetName val="DB2002"/>
      <sheetName val="2.1"/>
      <sheetName val="2.2"/>
      <sheetName val="трансформация"/>
      <sheetName val="Калькуляция кв"/>
      <sheetName val="COMPS"/>
      <sheetName val="Reference"/>
      <sheetName val="Справочник предприятий"/>
      <sheetName val="свод_до_вн_об_"/>
      <sheetName val="расш_для_РАО"/>
      <sheetName val="расш_для_РАО_стр_310"/>
      <sheetName val="АртМРО_кВтч"/>
      <sheetName val="АртМРО_руб"/>
      <sheetName val="АртМРО_тариф"/>
      <sheetName val="ВостМРО_кВтч"/>
      <sheetName val="ВостМРО_руб"/>
      <sheetName val="ВостМРО_тариф"/>
      <sheetName val="ЗапМРО_кВтч,_МВт"/>
      <sheetName val="ЗапМРО_руб"/>
      <sheetName val="ЗапМРО__тариф"/>
      <sheetName val="Н-ТагМРО_кВтч"/>
      <sheetName val="Н-ТагМРО_руб"/>
      <sheetName val="Н-Тагил_тариф"/>
      <sheetName val="СерМРО_кВтч"/>
      <sheetName val="СерМРО_руб"/>
      <sheetName val="СерМРО_тариф"/>
      <sheetName val="ТалМРО_кВтч"/>
      <sheetName val="ТалМРО_руб"/>
      <sheetName val="ТалМРО_тариф"/>
      <sheetName val="ЦСбыт_кВтч"/>
      <sheetName val="ЦСбыт_руб"/>
      <sheetName val="ЦСбыт_тариф"/>
      <sheetName val="БЦ_кВтч"/>
      <sheetName val="БЦ_руб"/>
      <sheetName val="БЦ_тариф"/>
      <sheetName val="ПРКЦ_кВтч"/>
      <sheetName val="ПРКЦ_руб"/>
      <sheetName val="ПРКЦ_тариф"/>
      <sheetName val="Сбыт_всего_кВтч"/>
      <sheetName val="Сбыт_всего_руб"/>
      <sheetName val="Сбыт_всего_тариф"/>
      <sheetName val="Данные_для_расчета"/>
      <sheetName val="ИТОГИ__по_Н,Р,Э,Q"/>
      <sheetName val="2_1"/>
      <sheetName val="2_2"/>
      <sheetName val="Калькуляция_кв"/>
      <sheetName val="Справочник_предприятий"/>
      <sheetName val="Производство_электроэнергии"/>
      <sheetName val="sverxtip"/>
      <sheetName val="УФ-61"/>
      <sheetName val="4.3 Лимит изм ДЗ и КЗ"/>
      <sheetName val="справочник"/>
      <sheetName val="Топливо"/>
      <sheetName val="Форэм-тепло"/>
      <sheetName val="1_1_"/>
      <sheetName val="1_2_"/>
      <sheetName val="Графики_Гкал,тыс_руб_"/>
      <sheetName val="2_1_"/>
      <sheetName val="2_2_"/>
      <sheetName val="2_3_"/>
      <sheetName val="2_4_"/>
      <sheetName val="3_1_"/>
      <sheetName val="3_2_"/>
      <sheetName val="3_3_"/>
      <sheetName val="4_1_"/>
      <sheetName val="4_2_"/>
      <sheetName val="4_3_"/>
      <sheetName val="4_4_"/>
      <sheetName val="4_5_"/>
      <sheetName val="4_6_"/>
      <sheetName val="4_7_"/>
      <sheetName val="5_1_"/>
      <sheetName val="5_1_январь"/>
      <sheetName val="5_1_февраль"/>
      <sheetName val="5_1_март"/>
      <sheetName val="6_1_"/>
      <sheetName val="18_2-"/>
      <sheetName val="Э1_14_ОАО"/>
      <sheetName val="Э1_15ОАО"/>
      <sheetName val="Э1_14_ЗЭС"/>
      <sheetName val="Э1_14ЦЭС"/>
      <sheetName val="Э1_14ВЭС"/>
      <sheetName val="Э1_14ЮЭС"/>
      <sheetName val="Э1_15ЗЭС"/>
      <sheetName val="Э1_15ЦЭС"/>
      <sheetName val="Э1_15ВЭС"/>
      <sheetName val="Э1_15ЮЭС"/>
      <sheetName val="1_кв_"/>
      <sheetName val="2_кв_"/>
      <sheetName val="3_кв_"/>
      <sheetName val="4_кв_"/>
      <sheetName val="_год"/>
      <sheetName val="УП_33_свод_"/>
      <sheetName val="пл__и_факт"/>
      <sheetName val="на_1_тут"/>
      <sheetName val="Сценарные_условия"/>
      <sheetName val="Список_ДЗО"/>
      <sheetName val="3_Программа_реализации"/>
      <sheetName val="П-16_"/>
      <sheetName val="П-17_"/>
      <sheetName val="П-18_"/>
      <sheetName val="П-19_"/>
      <sheetName val="УЗ-21_"/>
      <sheetName val="УП-28_"/>
      <sheetName val="УП-29_"/>
      <sheetName val="УП-30_"/>
      <sheetName val="УП-32_"/>
      <sheetName val="УФ1_"/>
      <sheetName val="УЗ1_"/>
      <sheetName val="УЗ-26_(1)"/>
      <sheetName val="УЗ-26_(2)"/>
      <sheetName val="УЗ-26_(3)"/>
      <sheetName val="УЗ-26_(4)"/>
      <sheetName val="УЗ-27_(1)"/>
      <sheetName val="УЗ-27_(2)"/>
      <sheetName val="УЗ-27_(3)"/>
      <sheetName val="УЗ-27_(4)"/>
      <sheetName val="Лист1_(2)"/>
      <sheetName val="УЗ-21_(1полуг_2002)"/>
      <sheetName val="УЗ-21_(1полуг_2003_план)"/>
      <sheetName val="УЗ-21_(1полуг_2003_факт)"/>
      <sheetName val="УЗ-22_(1полуг_2002)факт"/>
      <sheetName val="УЗ-22_(1полуг_2003)пл"/>
      <sheetName val="УЗ-22_(1полуг_2003)факт"/>
      <sheetName val="УЗ-23(1_полуг_2002)"/>
      <sheetName val="УЗ-23(1_полуг_2003)пл"/>
      <sheetName val="УЗ-23(1полуг_2003)_факт"/>
      <sheetName val="УЗ-26_(1полуг_2002__факт)"/>
      <sheetName val="УЗ-26_(1полуг_2003_план)"/>
      <sheetName val="УЗ-26_(1полуг_2003_факт)"/>
      <sheetName val="расходы_-_ТБР"/>
      <sheetName val="модель_-_RAB_окончат_"/>
      <sheetName val="НВВ_-_предложение_ок_"/>
      <sheetName val="Расх__-_предложение_ок_"/>
      <sheetName val="модель_-_ТБР_"/>
      <sheetName val="Расчет_расходов_RAB_окончат__"/>
      <sheetName val="Покупная_энергия_RAB"/>
      <sheetName val="Расходы_-_индексация"/>
      <sheetName val="Прил_1"/>
      <sheetName val="Прил__1_1_"/>
      <sheetName val="пл-ф_01_06г_"/>
      <sheetName val="Премия_(Бизнес-план)_"/>
      <sheetName val="Премия_(БДР)_"/>
      <sheetName val="Объемы_"/>
      <sheetName val="СКС_"/>
      <sheetName val="пл-ф_02_06г_"/>
      <sheetName val="Дотация_за_февраль"/>
      <sheetName val="Анализ_по_субконто"/>
      <sheetName val="Объемы_март_"/>
      <sheetName val="Доходы_март"/>
      <sheetName val="котельные_2"/>
      <sheetName val="расшифровка_по_прочим"/>
      <sheetName val="анализ_покупки_ТЭР"/>
      <sheetName val="обьем_продаж"/>
      <sheetName val="смета_ахр"/>
      <sheetName val="приложение_2_"/>
      <sheetName val="УФ-53_1кв02_скорр"/>
      <sheetName val="УФ-53_1кв_2002_факт_"/>
      <sheetName val="УФ-53_2кв02_скорр"/>
      <sheetName val="УФ-53_3кв02скорр"/>
      <sheetName val="УФ-53_4кв02_скорр"/>
      <sheetName val="УФ-53_2002_всего"/>
      <sheetName val="под_кредитное_плечо_25%"/>
      <sheetName val="СОК_накладные_(ТК-Бишкек)"/>
      <sheetName val="ТМЦ_ремонт"/>
      <sheetName val="ОФ_вне_смет_строек"/>
      <sheetName val="ОС_до_10_тр"/>
      <sheetName val="охрана_окр_ср"/>
      <sheetName val="типографские_бланки"/>
      <sheetName val="ТМЦ_канц"/>
      <sheetName val="Ком_потери"/>
      <sheetName val="ñâîä_äî_âí_îá_"/>
      <sheetName val="ðàñø_äëÿ_ÐÀÎ"/>
      <sheetName val="ðàñø_äëÿ_ÐÀÎ_ñòð_310"/>
      <sheetName val="Ãðàôèêè_Ãêàë,òûñ_ðóá_"/>
      <sheetName val="5_1_ÿíâàðü"/>
      <sheetName val="5_1_ôåâðàëü"/>
      <sheetName val="5_1_ìàðò"/>
      <sheetName val="Ý1_14_ÎÀÎ"/>
      <sheetName val="Ý1_15ÎÀÎ"/>
      <sheetName val="Ý1_14_ÇÝÑ"/>
      <sheetName val="Ý1_14ÖÝÑ"/>
      <sheetName val="Ý1_14ÂÝÑ"/>
      <sheetName val="Ý1_14ÞÝÑ"/>
      <sheetName val="Ý1_15ÇÝÑ"/>
      <sheetName val="Ý1_15ÖÝÑ"/>
      <sheetName val="Ý1_15ÂÝÑ"/>
      <sheetName val="Ý1_15ÞÝÑ"/>
      <sheetName val="1_êâ_"/>
      <sheetName val="2_êâ_"/>
      <sheetName val="3_êâ_"/>
      <sheetName val="4_êâ_"/>
      <sheetName val="_ãîä"/>
      <sheetName val="ÓÏ_33_ñâîä_"/>
      <sheetName val="ïë__è_ôàêò"/>
      <sheetName val="ÓÔ1_"/>
      <sheetName val="ÓÇ1_"/>
      <sheetName val="КТ_13_1_1"/>
      <sheetName val="Сравнение сглаживания"/>
      <sheetName val="Огл. Графиков"/>
      <sheetName val="рабочий"/>
      <sheetName val="окраска"/>
      <sheetName val="Виды проектов для СПП"/>
      <sheetName val="Для формул"/>
      <sheetName val="[_FES.X濔彗濥挧玟弱26 (3)"/>
      <sheetName val="Рейтинг"/>
      <sheetName val="СВОД форма (всего)"/>
      <sheetName val="3 квартал"/>
      <sheetName val="12.Прогнозный баланс"/>
      <sheetName val="СВОД форма"/>
      <sheetName val="Set"/>
      <sheetName val="MTO REV.0"/>
      <sheetName val="Список"/>
      <sheetName val="Доходы от эл. и теплоэнергии"/>
      <sheetName val="I"/>
      <sheetName val="Dati Caricati"/>
      <sheetName val="Поставщики и субподрядчики"/>
      <sheetName val="Производство электроэнергии"/>
      <sheetName val="структура"/>
      <sheetName val="Т11"/>
      <sheetName val="Т19.1"/>
      <sheetName val="Т1"/>
      <sheetName val="Т2"/>
      <sheetName val="Т6"/>
      <sheetName val="Т7"/>
      <sheetName val="Т8"/>
      <sheetName val="Ш_Передача_ЭЭ"/>
      <sheetName val="Отчет"/>
      <sheetName val="Прог баланс"/>
      <sheetName val="БДР"/>
      <sheetName val="ДПН"/>
      <sheetName val="ДПН_ДЗ и КЗ"/>
      <sheetName val="Бухбаланс"/>
      <sheetName val="1.1"/>
      <sheetName val="Энергообследование"/>
      <sheetName val="1.2"/>
      <sheetName val="2.3 и 2.4"/>
      <sheetName val="2.5"/>
      <sheetName val="2.6.1"/>
      <sheetName val="2.6.2"/>
      <sheetName val="2.6.3"/>
      <sheetName val="2.6.4"/>
      <sheetName val="2.6.5"/>
      <sheetName val="2.6.6"/>
      <sheetName val="2.6.7"/>
      <sheetName val="2.6.8"/>
      <sheetName val="2.6.9"/>
      <sheetName val="2.7"/>
      <sheetName val="5.1"/>
      <sheetName val="5.2"/>
      <sheetName val="5.3 и 5.4"/>
      <sheetName val="5.5"/>
      <sheetName val="5.6.1"/>
      <sheetName val="5.6.2"/>
      <sheetName val="5.6.3"/>
      <sheetName val="5.6.4"/>
      <sheetName val="5.6.5"/>
      <sheetName val="5.6.6"/>
      <sheetName val="5.6.7"/>
      <sheetName val="5.6.8"/>
      <sheetName val="5.6.9"/>
      <sheetName val="5.7"/>
      <sheetName val="7"/>
      <sheetName val="8"/>
      <sheetName val="Расчет накладных расходов"/>
      <sheetName val="С1-С4,руб_квт"/>
      <sheetName val="ИА"/>
      <sheetName val="Формат ИПР"/>
      <sheetName val="УТВ ИПР"/>
      <sheetName val="Ср.мощ по ТП до 150 кВт "/>
      <sheetName val="Исх для рас"/>
      <sheetName val="Исх для рас OLD)"/>
      <sheetName val="Исх макро"/>
      <sheetName val="ПЕРЕЧЕНЬ РАБОТ"/>
      <sheetName val="Перечень ИП с утв.ИПР"/>
      <sheetName val="КБК БДДС"/>
      <sheetName val="Список компаний Россети"/>
      <sheetName val="свод_до_вн_об_1"/>
      <sheetName val="расш_для_РАО1"/>
      <sheetName val="расш_для_РАО_стр_3101"/>
      <sheetName val="Сценарные_условия1"/>
      <sheetName val="Список_ДЗО1"/>
      <sheetName val="3_Программа_реализации1"/>
      <sheetName val="1_1_1"/>
      <sheetName val="1_2_1"/>
      <sheetName val="Графики_Гкал,тыс_руб_1"/>
      <sheetName val="2_1_1"/>
      <sheetName val="2_2_1"/>
      <sheetName val="2_3_1"/>
      <sheetName val="2_4_1"/>
      <sheetName val="3_1_1"/>
      <sheetName val="3_2_1"/>
      <sheetName val="3_3_1"/>
      <sheetName val="4_1_1"/>
      <sheetName val="4_2_1"/>
      <sheetName val="4_3_1"/>
      <sheetName val="4_4_1"/>
      <sheetName val="4_5_1"/>
      <sheetName val="4_6_1"/>
      <sheetName val="4_7_1"/>
      <sheetName val="5_1_1"/>
      <sheetName val="5_1_январь1"/>
      <sheetName val="5_1_февраль1"/>
      <sheetName val="5_1_март1"/>
      <sheetName val="6_1_1"/>
      <sheetName val="18_2-1"/>
      <sheetName val="Э1_14_ОАО1"/>
      <sheetName val="Э1_15ОАО1"/>
      <sheetName val="Э1_14_ЗЭС1"/>
      <sheetName val="Э1_14ЦЭС1"/>
      <sheetName val="Э1_14ВЭС1"/>
      <sheetName val="Э1_14ЮЭС1"/>
      <sheetName val="Э1_15ЗЭС1"/>
      <sheetName val="Э1_15ЦЭС1"/>
      <sheetName val="Э1_15ВЭС1"/>
      <sheetName val="Э1_15ЮЭС1"/>
      <sheetName val="1_кв_1"/>
      <sheetName val="2_кв_1"/>
      <sheetName val="3_кв_1"/>
      <sheetName val="4_кв_1"/>
      <sheetName val="_год1"/>
      <sheetName val="УП_33_свод_1"/>
      <sheetName val="пл__и_факт1"/>
      <sheetName val="П-16_1"/>
      <sheetName val="П-17_1"/>
      <sheetName val="П-18_1"/>
      <sheetName val="П-19_1"/>
      <sheetName val="УЗ-21_1"/>
      <sheetName val="УП-28_1"/>
      <sheetName val="УП-29_1"/>
      <sheetName val="УП-30_1"/>
      <sheetName val="УП-32_1"/>
      <sheetName val="УФ1_1"/>
      <sheetName val="УЗ1_1"/>
      <sheetName val="УЗ-26_(1)1"/>
      <sheetName val="УЗ-26_(2)1"/>
      <sheetName val="УЗ-26_(3)1"/>
      <sheetName val="УЗ-26_(4)1"/>
      <sheetName val="УЗ-27_(1)1"/>
      <sheetName val="УЗ-27_(2)1"/>
      <sheetName val="УЗ-27_(3)1"/>
      <sheetName val="УЗ-27_(4)1"/>
      <sheetName val="Лист1_(2)1"/>
      <sheetName val="УЗ-21_(1полуг_2002)1"/>
      <sheetName val="УЗ-21_(1полуг_2003_план)1"/>
      <sheetName val="УЗ-21_(1полуг_2003_факт)1"/>
      <sheetName val="УЗ-22_(1полуг_2002)факт1"/>
      <sheetName val="УЗ-22_(1полуг_2003)пл1"/>
      <sheetName val="УЗ-22_(1полуг_2003)факт1"/>
      <sheetName val="УЗ-23(1_полуг_2002)1"/>
      <sheetName val="УЗ-23(1_полуг_2003)пл1"/>
      <sheetName val="УЗ-23(1полуг_2003)_факт1"/>
      <sheetName val="УЗ-26_(1полуг_2002__факт)1"/>
      <sheetName val="УЗ-26_(1полуг_2003_план)1"/>
      <sheetName val="УЗ-26_(1полуг_2003_факт)1"/>
      <sheetName val="расходы_-_ТБР1"/>
      <sheetName val="модель_-_RAB_окончат_1"/>
      <sheetName val="НВВ_-_предложение_ок_1"/>
      <sheetName val="Расх__-_предложение_ок_1"/>
      <sheetName val="модель_-_ТБР_1"/>
      <sheetName val="Расчет_расходов_RAB_окончат__1"/>
      <sheetName val="Покупная_энергия_RAB1"/>
      <sheetName val="Расходы_-_индексация1"/>
      <sheetName val="Прил_11"/>
      <sheetName val="Прил__1_1_1"/>
      <sheetName val="пл-ф_01_06г_1"/>
      <sheetName val="Премия_(Бизнес-план)_1"/>
      <sheetName val="Премия_(БДР)_1"/>
      <sheetName val="Объемы_1"/>
      <sheetName val="СКС_1"/>
      <sheetName val="пл-ф_02_06г_1"/>
      <sheetName val="Дотация_за_февраль1"/>
      <sheetName val="Анализ_по_субконто1"/>
      <sheetName val="Объемы_март_1"/>
      <sheetName val="Доходы_март1"/>
      <sheetName val="котельные_21"/>
      <sheetName val="расшифровка_по_прочим1"/>
      <sheetName val="анализ_покупки_ТЭР1"/>
      <sheetName val="обьем_продаж1"/>
      <sheetName val="смета_ахр1"/>
      <sheetName val="приложение_2_1"/>
      <sheetName val="УФ-53_1кв02_скорр1"/>
      <sheetName val="УФ-53_1кв_2002_факт_1"/>
      <sheetName val="УФ-53_2кв02_скорр1"/>
      <sheetName val="УФ-53_3кв02скорр1"/>
      <sheetName val="УФ-53_4кв02_скорр1"/>
      <sheetName val="УФ-53_2002_всего1"/>
      <sheetName val="под_кредитное_плечо_25%1"/>
      <sheetName val="СОК_накладные_(ТК-Бишкек)1"/>
      <sheetName val="ТМЦ_ремонт1"/>
      <sheetName val="ОФ_вне_смет_строек1"/>
      <sheetName val="ОС_до_10_тр1"/>
      <sheetName val="охрана_окр_ср1"/>
      <sheetName val="типографские_бланки1"/>
      <sheetName val="ТМЦ_канц1"/>
      <sheetName val="Данные_для_расчета1"/>
      <sheetName val="Ком_потери1"/>
      <sheetName val="ñâîä_äî_âí_îá_1"/>
      <sheetName val="ðàñø_äëÿ_ÐÀÎ1"/>
      <sheetName val="ðàñø_äëÿ_ÐÀÎ_ñòð_3101"/>
      <sheetName val="Ãðàôèêè_Ãêàë,òûñ_ðóá_1"/>
      <sheetName val="5_1_ÿíâàðü1"/>
      <sheetName val="5_1_ôåâðàëü1"/>
      <sheetName val="5_1_ìàðò1"/>
      <sheetName val="Ý1_14_ÎÀÎ1"/>
      <sheetName val="Ý1_15ÎÀÎ1"/>
      <sheetName val="Ý1_14_ÇÝÑ1"/>
      <sheetName val="Ý1_14ÖÝÑ1"/>
      <sheetName val="Ý1_14ÂÝÑ1"/>
      <sheetName val="Ý1_14ÞÝÑ1"/>
      <sheetName val="Ý1_15ÇÝÑ1"/>
      <sheetName val="Ý1_15ÖÝÑ1"/>
      <sheetName val="Ý1_15ÂÝÑ1"/>
      <sheetName val="Ý1_15ÞÝÑ1"/>
      <sheetName val="1_êâ_1"/>
      <sheetName val="2_êâ_1"/>
      <sheetName val="3_êâ_1"/>
      <sheetName val="4_êâ_1"/>
      <sheetName val="_ãîä1"/>
      <sheetName val="ÓÏ_33_ñâîä_1"/>
      <sheetName val="ïë__è_ôàêò1"/>
      <sheetName val="ÓÔ1_1"/>
      <sheetName val="ÓÇ1_1"/>
      <sheetName val="ИТОГИ__по_Н,Р,Э,Q1"/>
      <sheetName val="КТ_13_1_11"/>
      <sheetName val="перечень_бизнес-систем"/>
      <sheetName val="перечень_ОИК"/>
      <sheetName val="перечень_СКО"/>
      <sheetName val="Огл__Графиков"/>
      <sheetName val="Текущие_цены"/>
      <sheetName val="MTO_REV_0"/>
      <sheetName val="Доходы_от_эл__и_теплоэнергии"/>
      <sheetName val="Dati_Caricati"/>
      <sheetName val="Поставщики_и_субподрядчики"/>
      <sheetName val="Т19_1"/>
      <sheetName val="Сравнение_сглаживания"/>
      <sheetName val="Виды_проектов_для_СПП"/>
      <sheetName val="Для_формул"/>
      <sheetName val="[_FES_X濔彗濥挧玟弱26_(3)"/>
      <sheetName val="СВОД_форма_(всего)"/>
      <sheetName val="3_квартал"/>
      <sheetName val="12_Прогнозный_баланс"/>
      <sheetName val="СВОД_форма"/>
      <sheetName val="Прог_баланс"/>
      <sheetName val="ДПН_ДЗ_и_КЗ"/>
      <sheetName val="1_1"/>
      <sheetName val="1_2"/>
      <sheetName val="2_3_и_2_4"/>
      <sheetName val="2_5"/>
      <sheetName val="2_6_1"/>
      <sheetName val="2_6_2"/>
      <sheetName val="2_6_3"/>
      <sheetName val="2_6_4"/>
      <sheetName val="2_6_5"/>
      <sheetName val="2_6_6"/>
      <sheetName val="2_6_7"/>
      <sheetName val="2_6_8"/>
      <sheetName val="2_6_9"/>
      <sheetName val="2_7"/>
      <sheetName val="5_1"/>
      <sheetName val="5_2"/>
      <sheetName val="5_3_и_5_4"/>
      <sheetName val="5_5"/>
      <sheetName val="5_6_1"/>
      <sheetName val="5_6_2"/>
      <sheetName val="5_6_3"/>
      <sheetName val="5_6_4"/>
      <sheetName val="5_6_5"/>
      <sheetName val="5_6_6"/>
      <sheetName val="5_6_7"/>
      <sheetName val="5_6_8"/>
      <sheetName val="5_6_9"/>
      <sheetName val="5_7"/>
      <sheetName val="Расчет_накладных_расходов"/>
      <sheetName val="9 с увязкой (АРМ)"/>
      <sheetName val="CMA Calculations- R Factor"/>
      <sheetName val="CMA Calculations- Figure 5440.1"/>
      <sheetName val="Dictionaries"/>
      <sheetName val="янв"/>
      <sheetName val="фев"/>
      <sheetName val="мар"/>
      <sheetName val="апр"/>
      <sheetName val="май"/>
      <sheetName val="июн"/>
      <sheetName val="1кв"/>
      <sheetName val="2кв"/>
      <sheetName val="@ВрСп"/>
      <sheetName val="Работы "/>
      <sheetName val="Служебная"/>
      <sheetName val="Легенда"/>
      <sheetName val="план-факторный"/>
      <sheetName val="Работы_"/>
      <sheetName val="Список ДохРасх"/>
      <sheetName val="Список компаний"/>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sheetData sheetId="167"/>
      <sheetData sheetId="168"/>
      <sheetData sheetId="169"/>
      <sheetData sheetId="170"/>
      <sheetData sheetId="171"/>
      <sheetData sheetId="172"/>
      <sheetData sheetId="173"/>
      <sheetData sheetId="174"/>
      <sheetData sheetId="175"/>
      <sheetData sheetId="176" refreshError="1"/>
      <sheetData sheetId="177" refreshError="1"/>
      <sheetData sheetId="178"/>
      <sheetData sheetId="179"/>
      <sheetData sheetId="180"/>
      <sheetData sheetId="181"/>
      <sheetData sheetId="182"/>
      <sheetData sheetId="183"/>
      <sheetData sheetId="184" refreshError="1"/>
      <sheetData sheetId="185" refreshError="1"/>
      <sheetData sheetId="186" refreshError="1"/>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sheetData sheetId="420"/>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sheetData sheetId="66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sheetData sheetId="947" refreshError="1"/>
      <sheetData sheetId="948" refreshError="1"/>
      <sheetData sheetId="949" refreshError="1"/>
      <sheetData sheetId="950" refreshError="1"/>
      <sheetData sheetId="951" refreshError="1"/>
      <sheetData sheetId="952" refreshError="1"/>
      <sheetData sheetId="95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S"/>
      <sheetName val="свод до вн.об."/>
      <sheetName val="расш.для РАО"/>
      <sheetName val="расш.для РАО стр.310"/>
      <sheetName val="Лист1"/>
      <sheetName val="1.1."/>
      <sheetName val="1.2."/>
      <sheetName val="Графики_Гкал,тыс.руб."/>
      <sheetName val="2.1."/>
      <sheetName val="2.2."/>
      <sheetName val="2.3."/>
      <sheetName val="2.4."/>
      <sheetName val="3.1."/>
      <sheetName val="3.2."/>
      <sheetName val="3.3."/>
      <sheetName val="4.1."/>
      <sheetName val="4.2."/>
      <sheetName val="4.3."/>
      <sheetName val="4.4."/>
      <sheetName val="4.5."/>
      <sheetName val="4.6."/>
      <sheetName val="4.7."/>
      <sheetName val="5.1."/>
      <sheetName val="5.1_январь"/>
      <sheetName val="5.1_февраль"/>
      <sheetName val="5.1_март"/>
      <sheetName val="6.1."/>
      <sheetName val="1 кв."/>
      <sheetName val="2 кв."/>
      <sheetName val="3 кв."/>
      <sheetName val="4 кв."/>
      <sheetName val=" год"/>
      <sheetName val="УП 33 свод."/>
      <sheetName val="Факт"/>
      <sheetName val="пл. и факт"/>
      <sheetName val="Модуль2"/>
      <sheetName val="Модуль1"/>
      <sheetName val="18.2-"/>
      <sheetName val="20-"/>
      <sheetName val="Э1.14 ОАО"/>
      <sheetName val="Э1.15ОАО"/>
      <sheetName val="Э1.14 ЗЭС"/>
      <sheetName val="Э1.14ЦЭС"/>
      <sheetName val="Э1.14ВЭС"/>
      <sheetName val="Э1.14ЮЭС"/>
      <sheetName val="Э1.15ЗЭС"/>
      <sheetName val="Э1.15ЦЭС"/>
      <sheetName val="Э1.15ВЭС"/>
      <sheetName val="Э1.15ЮЭС"/>
      <sheetName val="Приложение6"/>
      <sheetName val="П-15"/>
      <sheetName val="П-16 "/>
      <sheetName val="П-16-с"/>
      <sheetName val="П-16-м"/>
      <sheetName val="П-17 "/>
      <sheetName val="П-18 "/>
      <sheetName val="П-19 "/>
      <sheetName val="П-20"/>
      <sheetName val="УЗ-21 "/>
      <sheetName val="УЗ-22"/>
      <sheetName val="УЗ-23"/>
      <sheetName val="УЗ-24"/>
      <sheetName val="УЗ-25"/>
      <sheetName val="УЗ-26"/>
      <sheetName val="УЗ-27"/>
      <sheetName val="УП-28 "/>
      <sheetName val="УП-29 "/>
      <sheetName val="УП-30 "/>
      <sheetName val="УП-31"/>
      <sheetName val="УП-32 "/>
      <sheetName val="УП-33"/>
      <sheetName val="УИ-34"/>
      <sheetName val="УИ-34-м"/>
      <sheetName val="УИ-35"/>
      <sheetName val="УИ-36"/>
      <sheetName val="УИ-37"/>
      <sheetName val="УИ-39"/>
      <sheetName val="Лист2"/>
      <sheetName val="Лист3"/>
      <sheetName val="титул"/>
      <sheetName val="А1"/>
      <sheetName val="А2"/>
      <sheetName val="ПЭП2"/>
      <sheetName val="ПЭП3"/>
      <sheetName val="Б1"/>
      <sheetName val="ДПН1"/>
      <sheetName val="ДПН2"/>
      <sheetName val="ПБ1"/>
      <sheetName val="ПБ2"/>
      <sheetName val="УФ1 "/>
      <sheetName val="М2"/>
      <sheetName val="М3"/>
      <sheetName val="УЗ1 "/>
      <sheetName val="УЗ2"/>
      <sheetName val="УП1"/>
      <sheetName val="УП2"/>
      <sheetName val="УП3"/>
      <sheetName val="УИ1"/>
      <sheetName val="УИ2"/>
      <sheetName val="УР1"/>
      <sheetName val="И1"/>
      <sheetName val="И2"/>
      <sheetName val="УФ2"/>
      <sheetName val="УЗ-21"/>
      <sheetName val="УЗ-21(1кв)"/>
      <sheetName val="УЗ-21(1кв)факт"/>
      <sheetName val="УЗ-21(2кв)"/>
      <sheetName val="УЗ-21(3кв)"/>
      <sheetName val="УЗ-21(4кв)"/>
      <sheetName val="УЗ-22(1кв)"/>
      <sheetName val="УЗ-22(2кв)"/>
      <sheetName val="УЗ-22(3кв)"/>
      <sheetName val="УЗ-22(4кв)"/>
      <sheetName val="УЗ-26 (1)"/>
      <sheetName val="УЗ-26 (2)"/>
      <sheetName val="УЗ-26 (3)"/>
      <sheetName val="УЗ-26 (4)"/>
      <sheetName val="УЗ-27 (1)"/>
      <sheetName val="УЗ-27 (2)"/>
      <sheetName val="УЗ-27 (3)"/>
      <sheetName val="УЗ-27 (4)"/>
      <sheetName val="УП-28"/>
      <sheetName val="УП-29"/>
      <sheetName val="УП-30"/>
      <sheetName val="УП-32"/>
      <sheetName val="Лист1 (2)"/>
      <sheetName val="УЗ-21 (1полуг 2002)"/>
      <sheetName val="УЗ-21 (1полуг 2003 план)"/>
      <sheetName val="УЗ-21(1полуг2003факт)1"/>
      <sheetName val="УЗ-21 (1полуг 2003 факт)"/>
      <sheetName val="УЗ-22 (1полуг 2002)факт"/>
      <sheetName val="УЗ-22 (1полуг 2003)пл"/>
      <sheetName val="УЗ-22 (1полуг 2003)факт"/>
      <sheetName val="УЗ-23(1 полуг 2002)"/>
      <sheetName val="УЗ-23(1 полуг 2003)пл"/>
      <sheetName val="УЗ-23(1полуг 2003) факт"/>
      <sheetName val="УЗ-26 (1полуг 2002  факт)"/>
      <sheetName val="УЗ-26 (1полуг 2003 план)"/>
      <sheetName val="УЗ-26 (1полуг 2003 факт)"/>
      <sheetName val="Прил 1"/>
      <sheetName val="Прил. 1.1."/>
      <sheetName val="Объемы"/>
      <sheetName val="СКС"/>
      <sheetName val="пл-ф 01.06г."/>
      <sheetName val="Премия (Бизнес-план) "/>
      <sheetName val="Премия (БДР) "/>
      <sheetName val="Объемы "/>
      <sheetName val="СКС "/>
      <sheetName val="Качк_тепло"/>
      <sheetName val="Качк_электро"/>
      <sheetName val="Качк_вода"/>
      <sheetName val="Качк_стоки"/>
      <sheetName val="Качк_свод"/>
      <sheetName val="Н_Тура"/>
      <sheetName val="Первоур"/>
      <sheetName val="пл-ф 02.06г."/>
      <sheetName val="Дотация за февраль"/>
      <sheetName val="Анализ по субконто"/>
      <sheetName val="Объемы март "/>
      <sheetName val="Доходы март"/>
      <sheetName val="свод"/>
      <sheetName val="тэнергия"/>
      <sheetName val="котельные"/>
      <sheetName val="котельные 2"/>
      <sheetName val="ээнергия"/>
      <sheetName val="водоотведение"/>
      <sheetName val="водоснабжение"/>
      <sheetName val="прочие"/>
      <sheetName val="расшифровка по прочим"/>
      <sheetName val="анализ покупки ТЭР"/>
      <sheetName val="обьем продаж"/>
      <sheetName val="смета ахр"/>
      <sheetName val="приложение 2 "/>
      <sheetName val="выручка"/>
      <sheetName val="ТМЦ ремонт"/>
      <sheetName val="ремонт"/>
      <sheetName val="пуско-нал"/>
      <sheetName val="ОФ вне смет строек"/>
      <sheetName val="ОФ"/>
      <sheetName val="ОС до 10 тр"/>
      <sheetName val="НИОКР"/>
      <sheetName val="аренда"/>
      <sheetName val="диагностика"/>
      <sheetName val="гостехнадзор"/>
      <sheetName val="лицензии"/>
      <sheetName val="вода"/>
      <sheetName val="охрана окр ср"/>
      <sheetName val="типографские бланки"/>
      <sheetName val="ТМЦ канц"/>
      <sheetName val="командиров"/>
      <sheetName val="спецлитература"/>
      <sheetName val="SMetstrait"/>
      <sheetName val="2001"/>
      <sheetName val="T25"/>
      <sheetName val="T31"/>
      <sheetName val="форма-прил к ф№1"/>
      <sheetName val="T0"/>
      <sheetName val="ñâîä äî âí.îá."/>
      <sheetName val="ðàñø.äëÿ ÐÀÎ"/>
      <sheetName val="ðàñø.äëÿ ÐÀÎ ñòð.310"/>
      <sheetName val="Ëèñò1"/>
      <sheetName val="Ãðàôèêè_Ãêàë,òûñ.ðóá."/>
      <sheetName val="5.1_ÿíâàðü"/>
      <sheetName val="5.1_ôåâðàëü"/>
      <sheetName val="5.1_ìàðò"/>
      <sheetName val="Ý1.14 ÎÀÎ"/>
      <sheetName val="Ý1.15ÎÀÎ"/>
      <sheetName val="Ý1.14 ÇÝÑ"/>
      <sheetName val="Ý1.14ÖÝÑ"/>
      <sheetName val="Ý1.14ÂÝÑ"/>
      <sheetName val="Ý1.14ÞÝÑ"/>
      <sheetName val="Ý1.15ÇÝÑ"/>
      <sheetName val="Ý1.15ÖÝÑ"/>
      <sheetName val="Ý1.15ÂÝÑ"/>
      <sheetName val="Ý1.15ÞÝÑ"/>
      <sheetName val="1 êâ."/>
      <sheetName val="2 êâ."/>
      <sheetName val="3 êâ."/>
      <sheetName val="4 êâ."/>
      <sheetName val=" ãîä"/>
      <sheetName val="ÓÏ 33 ñâîä."/>
      <sheetName val="Ôàêò"/>
      <sheetName val="ïë. è ôàêò"/>
      <sheetName val="Ìîäóëü2"/>
      <sheetName val="Ìîäóëü1"/>
      <sheetName val="òèòóë"/>
      <sheetName val="À1"/>
      <sheetName val="À2"/>
      <sheetName val="ÏÝÏ2"/>
      <sheetName val="ÏÝÏ3"/>
      <sheetName val="Á1"/>
      <sheetName val="ÄÏÍ1"/>
      <sheetName val="ÄÏÍ2"/>
      <sheetName val="ÏÁ1"/>
      <sheetName val="ÏÁ2"/>
      <sheetName val="ÓÔ1 "/>
      <sheetName val="Ì2"/>
      <sheetName val="Ì3"/>
      <sheetName val="ÓÇ1 "/>
      <sheetName val="ÓÇ2"/>
      <sheetName val="ÓÏ1"/>
      <sheetName val="ÓÏ2"/>
      <sheetName val="ÓÏ3"/>
      <sheetName val="ÓÈ1"/>
      <sheetName val="ÓÈ2"/>
      <sheetName val="ÓÐ1"/>
      <sheetName val="È1"/>
      <sheetName val="È2"/>
      <sheetName val="ÓÔ2"/>
      <sheetName val="Ëèñò2"/>
      <sheetName val="Ëèñò3"/>
      <sheetName val="Ком потери"/>
      <sheetName val="_FES"/>
      <sheetName val="t_Настройки"/>
      <sheetName val="Лист"/>
      <sheetName val="навигация"/>
      <sheetName val="Т12"/>
      <sheetName val="Т3"/>
      <sheetName val="УФ-53 1кв02 скорр"/>
      <sheetName val="УФ-53 1кв 2002 факт "/>
      <sheetName val="УФ-53 2кв02 скорр"/>
      <sheetName val="УФ-53 3кв02скорр"/>
      <sheetName val="УФ-53 4кв02 скорр"/>
      <sheetName val="УФ-53 2002 всего"/>
      <sheetName val="TEHSHEET"/>
      <sheetName val="Заголовок"/>
      <sheetName val="под кредитное плечо 25%"/>
      <sheetName val="XLR_NoRangeSheet"/>
      <sheetName val="VLOOKUP"/>
      <sheetName val="INPUTMASTER"/>
      <sheetName val="Sheet2"/>
      <sheetName val="Данные для расчета"/>
      <sheetName val="Справочники"/>
      <sheetName val="Справочно"/>
      <sheetName val="Инфо"/>
      <sheetName val="СОК накладные (ТК-Бишкек)"/>
      <sheetName val="2013б_п"/>
      <sheetName val="ИТОГИ  по Н,Р,Э,Q"/>
      <sheetName val="материалы"/>
      <sheetName val="Лист13"/>
      <sheetName val="Макет"/>
      <sheetName val="КТ 13.1.1"/>
      <sheetName val="Списки"/>
      <sheetName val="ИТ-бюджет"/>
      <sheetName val="Исходные"/>
      <sheetName val="t_проверки"/>
      <sheetName val="Сценарные условия"/>
      <sheetName val="Список ДЗО"/>
      <sheetName val="3 Программа реализации"/>
      <sheetName val="расходы - ТБР"/>
      <sheetName val="модель - RAB окончат."/>
      <sheetName val="Индексация"/>
      <sheetName val="НВВ - предложение ок."/>
      <sheetName val="Расх. - предложение ок."/>
      <sheetName val="модель - ТБР "/>
      <sheetName val="Расчет расходов RAB окончат. "/>
      <sheetName val="Покупная энергия RAB"/>
      <sheetName val="Расходы - индексация"/>
      <sheetName val="Топливо2009"/>
      <sheetName val="2009"/>
      <sheetName val="9. Смета затрат"/>
      <sheetName val="11 Прочие_расчет"/>
      <sheetName val="10. БДР"/>
      <sheetName val="на 1 тут"/>
      <sheetName val="1"/>
      <sheetName val="услуги непроизводств."/>
      <sheetName val="экология"/>
      <sheetName val="страховые"/>
      <sheetName val="другие затраты с-ст"/>
      <sheetName val="налоги в с-ст"/>
      <sheetName val="% за кредит"/>
      <sheetName val="поощрение (ДВ)"/>
      <sheetName val="другие из прибыли"/>
      <sheetName val="выпадающие"/>
      <sheetName val="ремонты"/>
      <sheetName val="#ССЫЛКА"/>
      <sheetName val=""/>
      <sheetName val="перечень бизнес-систем"/>
      <sheetName val="перечень ОИК"/>
      <sheetName val="перечень СКО"/>
      <sheetName val="оргструктура"/>
      <sheetName val="10"/>
      <sheetName val="11"/>
      <sheetName val="14"/>
      <sheetName val="16"/>
      <sheetName val="18"/>
      <sheetName val="19"/>
      <sheetName val="25"/>
      <sheetName val="22"/>
      <sheetName val="27"/>
      <sheetName val="28"/>
      <sheetName val="3"/>
      <sheetName val="4.1"/>
      <sheetName val="4"/>
      <sheetName val="InputTI"/>
      <sheetName val="Позиция"/>
      <sheetName val="map_nat"/>
      <sheetName val="map_RPG"/>
      <sheetName val="Profit &amp; Loss Total"/>
      <sheetName val="Контроль"/>
      <sheetName val="Отопление"/>
      <sheetName val="постоянные затраты"/>
      <sheetName val="vec"/>
      <sheetName val="Таб1.1"/>
      <sheetName val="календарный план"/>
      <sheetName val="ПРОГНОЗ_1"/>
      <sheetName val="MTL$-INTER"/>
      <sheetName val="合成単価作成・-BLDG"/>
      <sheetName val="Curves"/>
      <sheetName val="Note"/>
      <sheetName val="共機計算"/>
      <sheetName val="Heads"/>
      <sheetName val="Dbase"/>
      <sheetName val="Tables"/>
      <sheetName val="Page 2"/>
      <sheetName val="共機J"/>
      <sheetName val="Закупки центр"/>
      <sheetName val="БФ-2-8-П"/>
      <sheetName val="БФ-2-13-П"/>
      <sheetName val="РБП"/>
      <sheetName val="ПС рек"/>
      <sheetName val="ПВР_9"/>
      <sheetName val="ЛЭП нов"/>
      <sheetName val="расшифровка"/>
      <sheetName val="Пер-Вл"/>
      <sheetName val="Текущие цены"/>
      <sheetName val="Source"/>
      <sheetName val="эл ст"/>
      <sheetName val="ис.смета"/>
      <sheetName val="Гр5(о)"/>
      <sheetName val="Данные"/>
      <sheetName val="См-2 Шатурс сети  проект работы"/>
      <sheetName val="Макро"/>
      <sheetName val="Технический лист"/>
      <sheetName val="Месяцы"/>
      <sheetName val="17СВОД-ПУ"/>
      <sheetName val="Регионы"/>
      <sheetName val="Олимпстрой декабрь 2010"/>
      <sheetName val="ПП"/>
      <sheetName val="БФ-2-5-П"/>
      <sheetName val="НП-2-12-П"/>
      <sheetName val="1_из"/>
      <sheetName val="2РЗ"/>
      <sheetName val="3конф"/>
      <sheetName val="3_пр"/>
      <sheetName val="4_РЗ"/>
      <sheetName val="5_конф"/>
      <sheetName val="6_НКУ"/>
      <sheetName val="Параметры"/>
      <sheetName val="Таблица А13"/>
      <sheetName val="3оос_новая"/>
      <sheetName val="ТехЭк"/>
      <sheetName val="НВВ утв тарифы"/>
      <sheetName val="ВСПОМОГАТ"/>
      <sheetName val="план 2000"/>
      <sheetName val="SILICATE"/>
      <sheetName val="БДР_классиф-р_чистовой"/>
      <sheetName val="СВОД (с новой москвой)"/>
      <sheetName val="Корр ИП _2016_2017"/>
      <sheetName val="Расчет НВВ по RAB (2011-2017)"/>
      <sheetName val="2.ГСМ"/>
      <sheetName val="ТЭП 1"/>
      <sheetName val="Исх."/>
      <sheetName val="Титульный"/>
      <sheetName val="3.15"/>
      <sheetName val="БДДС_нов"/>
      <sheetName val="График"/>
      <sheetName val="ПФВ-0.6"/>
      <sheetName val="ПТ-1.2факт"/>
      <sheetName val="2.Ê"/>
      <sheetName val="ДПН.Приток денежных средств"/>
      <sheetName val="ДПН.Отток денежных средств"/>
      <sheetName val="ДПН. Баланс наличности"/>
      <sheetName val="ДПН.Инвестиции и кредиты"/>
      <sheetName val="Титульный лист "/>
      <sheetName val="Выпадающие списки"/>
      <sheetName val="СБП_Списки"/>
      <sheetName val="год"/>
      <sheetName val="П-16"/>
      <sheetName val="П-17"/>
      <sheetName val="П-18"/>
      <sheetName val="П-19"/>
      <sheetName val="УФ1"/>
      <sheetName val="УЗ1"/>
      <sheetName val="Премия (Бизнес-план)"/>
      <sheetName val="Премия (БДР)"/>
      <sheetName val="Объемы март"/>
      <sheetName val="приложение 2"/>
      <sheetName val="Для выпадающих"/>
      <sheetName val="Справка"/>
      <sheetName val="АртМРО кВтч"/>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sheetData sheetId="420"/>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t"/>
      <sheetName val="Chart Refining Mix RUS"/>
      <sheetName val="Chart Refining Mix"/>
      <sheetName val="Chart Refining Mix 2003"/>
      <sheetName val="Chart Refining Mix 2009"/>
      <sheetName val="Chart % Product Consumption"/>
      <sheetName val="pct 2003-2009"/>
      <sheetName val="pct"/>
      <sheetName val="Chart Consump Outlook ru"/>
      <sheetName val="Chart Consump Outlook"/>
      <sheetName val="print cons"/>
      <sheetName val="chart data"/>
      <sheetName val="Oil Prod chart"/>
      <sheetName val="Oil Cons chart"/>
      <sheetName val="Oil Export chart"/>
      <sheetName val="foreign export chart"/>
      <sheetName val="RefMix"/>
      <sheetName val="RUBValueChain"/>
      <sheetName val="LO prices"/>
      <sheetName val="LO prices RUS"/>
      <sheetName val="HO price RUS"/>
      <sheetName val="HO price"/>
      <sheetName val="Diesel price RUS"/>
      <sheetName val="Diesel price"/>
      <sheetName val="Jet kero price RUS"/>
      <sheetName val="Jet kero price"/>
      <sheetName val="Fuel oil price RUS"/>
      <sheetName val="Fuel oil price"/>
      <sheetName val="USDParity"/>
      <sheetName val="RSOILBAL"/>
      <sheetName val="Chart Price v Parity"/>
      <sheetName val="ElecticityChart"/>
      <sheetName val="GasChart"/>
      <sheetName val="TableMacroRUS"/>
      <sheetName val="TableMacro"/>
      <sheetName val="TableTaxes RUS"/>
      <sheetName val="TableTaxes"/>
      <sheetName val="TablePricesRUS"/>
      <sheetName val="TablePrices"/>
      <sheetName val="TableNetbacks RUS"/>
      <sheetName val="TableNetbacks"/>
      <sheetName val="TableNetbacksFlat"/>
      <sheetName val="TableSummary"/>
      <sheetName val="TableSumFlat RUS"/>
      <sheetName val="TableSummaryFlat"/>
      <sheetName val="Chart Rus Oil Bal RUS"/>
      <sheetName val="Chart Rus Oil Balance"/>
      <sheetName val="TranspTariffs"/>
      <sheetName val="Table Exec Sum RUS"/>
      <sheetName val="Table Exec Summary"/>
    </sheetNames>
    <sheetDataSet>
      <sheetData sheetId="0"/>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sheetData sheetId="11"/>
      <sheetData sheetId="12" refreshError="1"/>
      <sheetData sheetId="13" refreshError="1"/>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t"/>
      <sheetName val="Chart Refining Mix RUS"/>
      <sheetName val="Chart Refining Mix"/>
      <sheetName val="Chart Refining Mix 2003"/>
      <sheetName val="Chart Refining Mix 2009"/>
      <sheetName val="Chart % Product Consumption"/>
      <sheetName val="pct 2003-2009"/>
      <sheetName val="pct"/>
      <sheetName val="Chart Consump Outlook ru"/>
      <sheetName val="Chart Consump Outlook"/>
      <sheetName val="print cons"/>
      <sheetName val="chart data"/>
      <sheetName val="Oil Prod chart"/>
      <sheetName val="Oil Cons chart"/>
      <sheetName val="Oil Export chart"/>
      <sheetName val="foreign export chart"/>
      <sheetName val="RefMix"/>
      <sheetName val="RUBValueChain"/>
      <sheetName val="LO prices"/>
      <sheetName val="LO prices RUS"/>
      <sheetName val="HO price RUS"/>
      <sheetName val="HO price"/>
      <sheetName val="Diesel price RUS"/>
      <sheetName val="Diesel price"/>
      <sheetName val="Jet kero price RUS"/>
      <sheetName val="Jet kero price"/>
      <sheetName val="Fuel oil price RUS"/>
      <sheetName val="Fuel oil price"/>
      <sheetName val="USDParity"/>
      <sheetName val="RSOILBAL"/>
      <sheetName val="Chart Price v Parity"/>
      <sheetName val="ElecticityChart"/>
      <sheetName val="GasChart"/>
      <sheetName val="TableMacroRUS"/>
      <sheetName val="TableMacro"/>
      <sheetName val="TableTaxes RUS"/>
      <sheetName val="TableTaxes"/>
      <sheetName val="TablePricesRUS"/>
      <sheetName val="TablePrices"/>
      <sheetName val="TableNetbacks RUS"/>
      <sheetName val="TableNetbacks"/>
      <sheetName val="TableNetbacksFlat"/>
      <sheetName val="TableSummary"/>
      <sheetName val="TableSumFlat RUS"/>
      <sheetName val="TableSummaryFlat"/>
      <sheetName val="Chart Rus Oil Bal RUS"/>
      <sheetName val="Chart Rus Oil Balance"/>
      <sheetName val="TranspTariffs"/>
      <sheetName val="Table Exec Sum RUS"/>
      <sheetName val="Table Exec Summary"/>
      <sheetName val="Materials"/>
      <sheetName val="Production Profile_new "/>
      <sheetName val="$60 Case_STL (30)"/>
      <sheetName val="Данные"/>
      <sheetName val="MAIN_PARAMETERS"/>
      <sheetName val="5_Excise (Q)"/>
      <sheetName val="EKDEB90"/>
      <sheetName val="bridge"/>
      <sheetName val="DIF-6"/>
      <sheetName val="Main"/>
      <sheetName val="FYI"/>
      <sheetName val="Contracts"/>
      <sheetName val="Control"/>
      <sheetName val="График"/>
      <sheetName val="2005 Model 36.5-33-14"/>
      <sheetName val="прочее"/>
      <sheetName val="p_l"/>
      <sheetName val="СВОД 2016"/>
      <sheetName val="БДПС 2016"/>
      <sheetName val="OFS TOTAL"/>
      <sheetName val="СОПГП 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S"/>
      <sheetName val="свод до вн.об."/>
      <sheetName val="расш.для РАО"/>
      <sheetName val="расш.для РАО стр.310"/>
      <sheetName val="Лист1"/>
      <sheetName val="1.1."/>
      <sheetName val="1.2."/>
      <sheetName val="Графики_Гкал,тыс.руб."/>
      <sheetName val="2.1."/>
      <sheetName val="2.2."/>
      <sheetName val="2.3."/>
      <sheetName val="2.4."/>
      <sheetName val="3.1."/>
      <sheetName val="3.2."/>
      <sheetName val="3.3."/>
      <sheetName val="4.1."/>
      <sheetName val="4.2."/>
      <sheetName val="4.3."/>
      <sheetName val="4.4."/>
      <sheetName val="4.5."/>
      <sheetName val="4.6."/>
      <sheetName val="4.7."/>
      <sheetName val="5.1."/>
      <sheetName val="5.1_январь"/>
      <sheetName val="5.1_февраль"/>
      <sheetName val="5.1_март"/>
      <sheetName val="6.1."/>
      <sheetName val="1 кв."/>
      <sheetName val="2 кв."/>
      <sheetName val="3 кв."/>
      <sheetName val="4 кв."/>
      <sheetName val=" год"/>
      <sheetName val="УП 33 свод."/>
      <sheetName val="Факт"/>
      <sheetName val="пл. и факт"/>
      <sheetName val="Модуль2"/>
      <sheetName val="Модуль1"/>
      <sheetName val="18.2-"/>
      <sheetName val="20-"/>
      <sheetName val="Э1.14 ОАО"/>
      <sheetName val="Э1.15ОАО"/>
      <sheetName val="Э1.14 ЗЭС"/>
      <sheetName val="Э1.14ЦЭС"/>
      <sheetName val="Э1.14ВЭС"/>
      <sheetName val="Э1.14ЮЭС"/>
      <sheetName val="Э1.15ЗЭС"/>
      <sheetName val="Э1.15ЦЭС"/>
      <sheetName val="Э1.15ВЭС"/>
      <sheetName val="Э1.15ЮЭС"/>
      <sheetName val="Приложение6"/>
      <sheetName val="П-15"/>
      <sheetName val="П-16 "/>
      <sheetName val="П-16-с"/>
      <sheetName val="П-16-м"/>
      <sheetName val="П-17 "/>
      <sheetName val="П-18 "/>
      <sheetName val="П-19 "/>
      <sheetName val="П-20"/>
      <sheetName val="УЗ-21 "/>
      <sheetName val="УЗ-22"/>
      <sheetName val="УЗ-23"/>
      <sheetName val="УЗ-24"/>
      <sheetName val="УЗ-25"/>
      <sheetName val="УЗ-26"/>
      <sheetName val="УЗ-27"/>
      <sheetName val="УП-28 "/>
      <sheetName val="УП-29 "/>
      <sheetName val="УП-30 "/>
      <sheetName val="УП-31"/>
      <sheetName val="УП-32 "/>
      <sheetName val="УП-33"/>
      <sheetName val="УИ-34"/>
      <sheetName val="УИ-34-м"/>
      <sheetName val="УИ-35"/>
      <sheetName val="УИ-36"/>
      <sheetName val="УИ-37"/>
      <sheetName val="УИ-39"/>
      <sheetName val="Лист2"/>
      <sheetName val="Лист3"/>
      <sheetName val="титул"/>
      <sheetName val="А1"/>
      <sheetName val="А2"/>
      <sheetName val="ПЭП2"/>
      <sheetName val="ПЭП3"/>
      <sheetName val="Б1"/>
      <sheetName val="ДПН1"/>
      <sheetName val="ДПН2"/>
      <sheetName val="ПБ1"/>
      <sheetName val="ПБ2"/>
      <sheetName val="УФ1 "/>
      <sheetName val="М2"/>
      <sheetName val="М3"/>
      <sheetName val="УЗ1 "/>
      <sheetName val="УЗ2"/>
      <sheetName val="УП1"/>
      <sheetName val="УП2"/>
      <sheetName val="УП3"/>
      <sheetName val="УИ1"/>
      <sheetName val="УИ2"/>
      <sheetName val="УР1"/>
      <sheetName val="И1"/>
      <sheetName val="И2"/>
      <sheetName val="УФ2"/>
      <sheetName val="УЗ-21"/>
      <sheetName val="УЗ-21(1кв)"/>
      <sheetName val="УЗ-21(1кв)факт"/>
      <sheetName val="УЗ-21(2кв)"/>
      <sheetName val="УЗ-21(3кв)"/>
      <sheetName val="УЗ-21(4кв)"/>
      <sheetName val="УЗ-22(1кв)"/>
      <sheetName val="УЗ-22(2кв)"/>
      <sheetName val="УЗ-22(3кв)"/>
      <sheetName val="УЗ-22(4кв)"/>
      <sheetName val="УЗ-26 (1)"/>
      <sheetName val="УЗ-26 (2)"/>
      <sheetName val="УЗ-26 (3)"/>
      <sheetName val="УЗ-26 (4)"/>
      <sheetName val="УЗ-27 (1)"/>
      <sheetName val="УЗ-27 (2)"/>
      <sheetName val="УЗ-27 (3)"/>
      <sheetName val="УЗ-27 (4)"/>
      <sheetName val="УП-28"/>
      <sheetName val="УП-29"/>
      <sheetName val="УП-30"/>
      <sheetName val="УП-32"/>
      <sheetName val="Лист1 (2)"/>
      <sheetName val="_FES"/>
      <sheetName val="УЗ-21 (1полуг 2002)"/>
      <sheetName val="УЗ-21 (1полуг 2003 план)"/>
      <sheetName val="УЗ-21(1полуг2003факт)1"/>
      <sheetName val="УЗ-21 (1полуг 2003 факт)"/>
      <sheetName val="УЗ-22 (1полуг 2002)факт"/>
      <sheetName val="УЗ-22 (1полуг 2003)пл"/>
      <sheetName val="УЗ-22 (1полуг 2003)факт"/>
      <sheetName val="УЗ-23(1 полуг 2002)"/>
      <sheetName val="УЗ-23(1 полуг 2003)пл"/>
      <sheetName val="УЗ-23(1полуг 2003) факт"/>
      <sheetName val="УЗ-26 (1полуг 2002  факт)"/>
      <sheetName val="УЗ-26 (1полуг 2003 план)"/>
      <sheetName val="УЗ-26 (1полуг 2003 факт)"/>
      <sheetName val="t_Настройки"/>
      <sheetName val="Прил 1"/>
      <sheetName val="Прил. 1.1."/>
      <sheetName val="Объемы"/>
      <sheetName val="СКС"/>
      <sheetName val="пл-ф 01.06г."/>
      <sheetName val="Премия (Бизнес-план) "/>
      <sheetName val="Премия (БДР) "/>
      <sheetName val="Объемы "/>
      <sheetName val="СКС "/>
      <sheetName val="Качк_тепло"/>
      <sheetName val="Качк_электро"/>
      <sheetName val="Качк_вода"/>
      <sheetName val="Качк_стоки"/>
      <sheetName val="Качк_свод"/>
      <sheetName val="Н_Тура"/>
      <sheetName val="Первоур"/>
      <sheetName val="пл-ф 02.06г."/>
      <sheetName val="Дотация за февраль"/>
      <sheetName val="Анализ по субконто"/>
      <sheetName val="Объемы март "/>
      <sheetName val="Доходы март"/>
      <sheetName val="свод"/>
      <sheetName val="тэнергия"/>
      <sheetName val="котельные"/>
      <sheetName val="котельные 2"/>
      <sheetName val="ээнергия"/>
      <sheetName val="водоотведение"/>
      <sheetName val="водоснабжение"/>
      <sheetName val="прочие"/>
      <sheetName val="расшифровка по прочим"/>
      <sheetName val="анализ покупки ТЭР"/>
      <sheetName val="обьем продаж"/>
      <sheetName val="смета ахр"/>
      <sheetName val="приложение 2 "/>
      <sheetName val="Лист"/>
      <sheetName val="навигация"/>
      <sheetName val="Т12"/>
      <sheetName val="Т3"/>
      <sheetName val="УФ-53 1кв02 скорр"/>
      <sheetName val="УФ-53 1кв 2002 факт "/>
      <sheetName val="УФ-53 2кв02 скорр"/>
      <sheetName val="УФ-53 3кв02скорр"/>
      <sheetName val="УФ-53 4кв02 скорр"/>
      <sheetName val="УФ-53 2002 всего"/>
      <sheetName val="TEHSHEET"/>
      <sheetName val="Заголовок"/>
      <sheetName val="под кредитное плечо 25%"/>
      <sheetName val="выручка"/>
      <sheetName val="ТМЦ ремонт"/>
      <sheetName val="ремонт"/>
      <sheetName val="пуско-нал"/>
      <sheetName val="ОФ вне смет строек"/>
      <sheetName val="ОФ"/>
      <sheetName val="ОС до 10 тр"/>
      <sheetName val="НИОКР"/>
      <sheetName val="аренда"/>
      <sheetName val="диагностика"/>
      <sheetName val="гостехнадзор"/>
      <sheetName val="лицензии"/>
      <sheetName val="вода"/>
      <sheetName val="охрана окр ср"/>
      <sheetName val="типографские бланки"/>
      <sheetName val="ТМЦ канц"/>
      <sheetName val="командиров"/>
      <sheetName val="спецлитература"/>
      <sheetName val="XLR_NoRangeSheet"/>
      <sheetName val="VLOOKUP"/>
      <sheetName val="INPUTMASTER"/>
      <sheetName val="Sheet2"/>
      <sheetName val="Данные для расчета"/>
      <sheetName val="Справочники"/>
      <sheetName val="SMetstrait"/>
      <sheetName val="2001"/>
      <sheetName val="Справочно"/>
      <sheetName val="Ком потери"/>
      <sheetName val="ñâîä äî âí.îá."/>
      <sheetName val="ðàñø.äëÿ ÐÀÎ"/>
      <sheetName val="ðàñø.äëÿ ÐÀÎ ñòð.310"/>
      <sheetName val="Ëèñò1"/>
      <sheetName val="Ãðàôèêè_Ãêàë,òûñ.ðóá."/>
      <sheetName val="5.1_ÿíâàðü"/>
      <sheetName val="5.1_ôåâðàëü"/>
      <sheetName val="5.1_ìàðò"/>
      <sheetName val="Ý1.14 ÎÀÎ"/>
      <sheetName val="Ý1.15ÎÀÎ"/>
      <sheetName val="Ý1.14 ÇÝÑ"/>
      <sheetName val="Ý1.14ÖÝÑ"/>
      <sheetName val="Ý1.14ÂÝÑ"/>
      <sheetName val="Ý1.14ÞÝÑ"/>
      <sheetName val="Ý1.15ÇÝÑ"/>
      <sheetName val="Ý1.15ÖÝÑ"/>
      <sheetName val="Ý1.15ÂÝÑ"/>
      <sheetName val="Ý1.15ÞÝÑ"/>
      <sheetName val="1 êâ."/>
      <sheetName val="2 êâ."/>
      <sheetName val="3 êâ."/>
      <sheetName val="4 êâ."/>
      <sheetName val=" ãîä"/>
      <sheetName val="ÓÏ 33 ñâîä."/>
      <sheetName val="Ôàêò"/>
      <sheetName val="ïë. è ôàêò"/>
      <sheetName val="Ìîäóëü2"/>
      <sheetName val="Ìîäóëü1"/>
      <sheetName val="òèòóë"/>
      <sheetName val="À1"/>
      <sheetName val="À2"/>
      <sheetName val="ÏÝÏ2"/>
      <sheetName val="ÏÝÏ3"/>
      <sheetName val="Á1"/>
      <sheetName val="ÄÏÍ1"/>
      <sheetName val="ÄÏÍ2"/>
      <sheetName val="ÏÁ1"/>
      <sheetName val="ÏÁ2"/>
      <sheetName val="ÓÔ1 "/>
      <sheetName val="Ì2"/>
      <sheetName val="Ì3"/>
      <sheetName val="ÓÇ1 "/>
      <sheetName val="ÓÇ2"/>
      <sheetName val="ÓÏ1"/>
      <sheetName val="ÓÏ2"/>
      <sheetName val="ÓÏ3"/>
      <sheetName val="ÓÈ1"/>
      <sheetName val="ÓÈ2"/>
      <sheetName val="ÓÐ1"/>
      <sheetName val="È1"/>
      <sheetName val="È2"/>
      <sheetName val="ÓÔ2"/>
      <sheetName val="Ëèñò2"/>
      <sheetName val="Ëèñò3"/>
      <sheetName val="Инфо"/>
      <sheetName val="СОК накладные (ТК-Бишкек)"/>
      <sheetName val="2013б_п"/>
      <sheetName val="ИТОГИ  по Н,Р,Э,Q"/>
      <sheetName val="материалы"/>
      <sheetName val="Лист13"/>
      <sheetName val="Макет"/>
      <sheetName val="КТ 13.1.1"/>
      <sheetName val="Списки"/>
      <sheetName val="T25"/>
      <sheetName val="T31"/>
      <sheetName val="форма-прил к ф№1"/>
      <sheetName val="T0"/>
      <sheetName val="ИТ-бюджет"/>
      <sheetName val="Исходные"/>
      <sheetName val="t_проверки"/>
      <sheetName val="Сценарные условия"/>
      <sheetName val="Список ДЗО"/>
      <sheetName val="3 Программа реализации"/>
      <sheetName val="расходы - ТБР"/>
      <sheetName val="модель - RAB окончат."/>
      <sheetName val="Индексация"/>
      <sheetName val="НВВ - предложение ок."/>
      <sheetName val="Расх. - предложение ок."/>
      <sheetName val="модель - ТБР "/>
      <sheetName val="Расчет расходов RAB окончат. "/>
      <sheetName val="Покупная энергия RAB"/>
      <sheetName val="Расходы - индексация"/>
      <sheetName val="Топливо2009"/>
      <sheetName val="2009"/>
      <sheetName val="на 1 тут"/>
      <sheetName val="1"/>
      <sheetName val="услуги непроизводств."/>
      <sheetName val="экология"/>
      <sheetName val="страховые"/>
      <sheetName val="другие затраты с-ст"/>
      <sheetName val="налоги в с-ст"/>
      <sheetName val="% за кредит"/>
      <sheetName val="поощрение (ДВ)"/>
      <sheetName val="другие из прибыли"/>
      <sheetName val="выпадающие"/>
      <sheetName val="ремонты"/>
      <sheetName val="9. Смета затрат"/>
      <sheetName val="11 Прочие_расчет"/>
      <sheetName val="10. БДР"/>
      <sheetName val=""/>
      <sheetName val="перечень бизнес-систем"/>
      <sheetName val="перечень ОИК"/>
      <sheetName val="перечень СКО"/>
      <sheetName val="оргструктура"/>
      <sheetName val="InputTI"/>
      <sheetName val="Позиция"/>
      <sheetName val="map_nat"/>
      <sheetName val="map_RPG"/>
      <sheetName val="Profit &amp; Loss Total"/>
      <sheetName val="Контроль"/>
      <sheetName val="Отопление"/>
      <sheetName val="постоянные затраты"/>
      <sheetName val="#ССЫЛКА"/>
      <sheetName val="10"/>
      <sheetName val="11"/>
      <sheetName val="14"/>
      <sheetName val="16"/>
      <sheetName val="18"/>
      <sheetName val="19"/>
      <sheetName val="25"/>
      <sheetName val="22"/>
      <sheetName val="27"/>
      <sheetName val="28"/>
      <sheetName val="3"/>
      <sheetName val="4.1"/>
      <sheetName val="4"/>
      <sheetName val="СВОД (с новой москвой)"/>
      <sheetName val="Корр ИП _2016_2017"/>
      <sheetName val="Расчет НВВ по RAB (2011-2017)"/>
      <sheetName val="vec"/>
      <sheetName val="Таб1.1"/>
      <sheetName val="календарный план"/>
      <sheetName val="ПРОГНОЗ_1"/>
      <sheetName val="MTL$-INTER"/>
      <sheetName val="合成単価作成・-BLDG"/>
      <sheetName val="Curves"/>
      <sheetName val="Note"/>
      <sheetName val="共機計算"/>
      <sheetName val="Heads"/>
      <sheetName val="Dbase"/>
      <sheetName val="Tables"/>
      <sheetName val="Page 2"/>
      <sheetName val="共機J"/>
      <sheetName val="Закупки центр"/>
      <sheetName val="БФ-2-8-П"/>
      <sheetName val="БФ-2-13-П"/>
      <sheetName val="РБП"/>
      <sheetName val="ПС рек"/>
      <sheetName val="ПВР_9"/>
      <sheetName val="ЛЭП нов"/>
      <sheetName val="расшифровка"/>
      <sheetName val="Пер-Вл"/>
      <sheetName val="Текущие цены"/>
      <sheetName val="Source"/>
      <sheetName val="эл ст"/>
      <sheetName val="ис.смета"/>
      <sheetName val="Гр5(о)"/>
      <sheetName val="Данные"/>
      <sheetName val="См-2 Шатурс сети  проект работы"/>
      <sheetName val="Макро"/>
      <sheetName val="Технический лист"/>
      <sheetName val="Месяцы"/>
      <sheetName val="17СВОД-ПУ"/>
      <sheetName val="Регионы"/>
      <sheetName val="Олимпстрой декабрь 2010"/>
      <sheetName val="ПП"/>
      <sheetName val="БФ-2-5-П"/>
      <sheetName val="НП-2-12-П"/>
      <sheetName val="1_из"/>
      <sheetName val="2РЗ"/>
      <sheetName val="3конф"/>
      <sheetName val="3_пр"/>
      <sheetName val="4_РЗ"/>
      <sheetName val="5_конф"/>
      <sheetName val="6_НКУ"/>
      <sheetName val="Параметры"/>
      <sheetName val="Таблица А13"/>
      <sheetName val="3оос_новая"/>
      <sheetName val="ТехЭк"/>
      <sheetName val="НВВ утв тарифы"/>
      <sheetName val="ВСПОМОГАТ"/>
      <sheetName val="план 2000"/>
      <sheetName val="SILICATE"/>
      <sheetName val="БДР_классиф-р_чистовой"/>
      <sheetName val="2.ГСМ"/>
      <sheetName val="ТЭП 1"/>
      <sheetName val="Исх."/>
      <sheetName val="Титульный"/>
      <sheetName val="3.15"/>
      <sheetName val="БДДС_нов"/>
      <sheetName val="График"/>
      <sheetName val="ПФВ-0.6"/>
      <sheetName val="ПТ-1.2факт"/>
      <sheetName val="2.Ê"/>
      <sheetName val="ДПН.Приток денежных средств"/>
      <sheetName val="ДПН.Отток денежных средств"/>
      <sheetName val="ДПН. Баланс наличности"/>
      <sheetName val="ДПН.Инвестиции и кредиты"/>
      <sheetName val="Титульный лист "/>
      <sheetName val="Выпадающие списки"/>
      <sheetName val="СБП_Списки"/>
      <sheetName val="год"/>
      <sheetName val="П-16"/>
      <sheetName val="П-17"/>
      <sheetName val="П-18"/>
      <sheetName val="П-19"/>
      <sheetName val="УФ1"/>
      <sheetName val="УЗ1"/>
      <sheetName val="Премия (Бизнес-план)"/>
      <sheetName val="Премия (БДР)"/>
      <sheetName val="Объемы март"/>
      <sheetName val="приложение 2"/>
      <sheetName val="Для выпадающих"/>
      <sheetName val="Справка"/>
      <sheetName val="АртМРО кВтч"/>
      <sheetName val="АртМРО руб"/>
      <sheetName val="АртМРО тариф"/>
      <sheetName val="ВостМРО кВтч"/>
      <sheetName val="ВостМРО руб"/>
      <sheetName val="ВостМРО тариф"/>
      <sheetName val="ЗапМРО кВтч, МВт"/>
      <sheetName val="ЗапМРО руб"/>
      <sheetName val="ЗапМРО  тариф"/>
      <sheetName val="Н-ТагМРО кВтч"/>
      <sheetName val="Н-ТагМРО руб"/>
      <sheetName val="Н-Тагил тариф"/>
      <sheetName val="СерМРО кВтч"/>
      <sheetName val="СерМРО руб"/>
      <sheetName val="СерМРО тариф"/>
      <sheetName val="ТалМРО кВтч"/>
      <sheetName val="ТалМРО руб"/>
      <sheetName val="ТалМРО тариф"/>
      <sheetName val="ЦСбыт кВтч"/>
      <sheetName val="ЦСбыт руб"/>
      <sheetName val="ЦСбыт тариф"/>
      <sheetName val="БЦ кВтч"/>
      <sheetName val="БЦ руб"/>
      <sheetName val="БЦ тариф"/>
      <sheetName val="ПРКЦ кВтч"/>
      <sheetName val="ПРКЦ руб"/>
      <sheetName val="ПРКЦ тариф"/>
      <sheetName val="Сбыт всего кВтч"/>
      <sheetName val="Сбыт всего руб"/>
      <sheetName val="Сбыт всего тариф"/>
      <sheetName val="DB2002"/>
      <sheetName val="2.1"/>
      <sheetName val="2.2"/>
      <sheetName val="трансформация"/>
      <sheetName val="Калькуляция кв"/>
      <sheetName val="COMPS"/>
      <sheetName val="Reference"/>
      <sheetName val="Справочник предприятий"/>
      <sheetName val="свод_до_вн_об_"/>
      <sheetName val="расш_для_РАО"/>
      <sheetName val="расш_для_РАО_стр_310"/>
      <sheetName val="АртМРО_кВтч"/>
      <sheetName val="АртМРО_руб"/>
      <sheetName val="АртМРО_тариф"/>
      <sheetName val="ВостМРО_кВтч"/>
      <sheetName val="ВостМРО_руб"/>
      <sheetName val="ВостМРО_тариф"/>
      <sheetName val="ЗапМРО_кВтч,_МВт"/>
      <sheetName val="ЗапМРО_руб"/>
      <sheetName val="ЗапМРО__тариф"/>
      <sheetName val="Н-ТагМРО_кВтч"/>
      <sheetName val="Н-ТагМРО_руб"/>
      <sheetName val="Н-Тагил_тариф"/>
      <sheetName val="СерМРО_кВтч"/>
      <sheetName val="СерМРО_руб"/>
      <sheetName val="СерМРО_тариф"/>
      <sheetName val="ТалМРО_кВтч"/>
      <sheetName val="ТалМРО_руб"/>
      <sheetName val="ТалМРО_тариф"/>
      <sheetName val="ЦСбыт_кВтч"/>
      <sheetName val="ЦСбыт_руб"/>
      <sheetName val="ЦСбыт_тариф"/>
      <sheetName val="БЦ_кВтч"/>
      <sheetName val="БЦ_руб"/>
      <sheetName val="БЦ_тариф"/>
      <sheetName val="ПРКЦ_кВтч"/>
      <sheetName val="ПРКЦ_руб"/>
      <sheetName val="ПРКЦ_тариф"/>
      <sheetName val="Сбыт_всего_кВтч"/>
      <sheetName val="Сбыт_всего_руб"/>
      <sheetName val="Сбыт_всего_тариф"/>
      <sheetName val="Данные_для_расчета"/>
      <sheetName val="ИТОГИ__по_Н,Р,Э,Q"/>
      <sheetName val="2_1"/>
      <sheetName val="2_2"/>
      <sheetName val="Калькуляция_кв"/>
      <sheetName val="Справочник_предприятий"/>
      <sheetName val="Производство_электроэнергии"/>
      <sheetName val="sverxtip"/>
      <sheetName val="УФ-61"/>
      <sheetName val="4.3 Лимит изм ДЗ и КЗ"/>
      <sheetName val="справочник"/>
      <sheetName val="Топливо"/>
      <sheetName val="Форэм-тепло"/>
      <sheetName val="1_1_"/>
      <sheetName val="1_2_"/>
      <sheetName val="Графики_Гкал,тыс_руб_"/>
      <sheetName val="2_1_"/>
      <sheetName val="2_2_"/>
      <sheetName val="2_3_"/>
      <sheetName val="2_4_"/>
      <sheetName val="3_1_"/>
      <sheetName val="3_2_"/>
      <sheetName val="3_3_"/>
      <sheetName val="4_1_"/>
      <sheetName val="4_2_"/>
      <sheetName val="4_3_"/>
      <sheetName val="4_4_"/>
      <sheetName val="4_5_"/>
      <sheetName val="4_6_"/>
      <sheetName val="4_7_"/>
      <sheetName val="5_1_"/>
      <sheetName val="5_1_январь"/>
      <sheetName val="5_1_февраль"/>
      <sheetName val="5_1_март"/>
      <sheetName val="6_1_"/>
      <sheetName val="18_2-"/>
      <sheetName val="Э1_14_ОАО"/>
      <sheetName val="Э1_15ОАО"/>
      <sheetName val="Э1_14_ЗЭС"/>
      <sheetName val="Э1_14ЦЭС"/>
      <sheetName val="Э1_14ВЭС"/>
      <sheetName val="Э1_14ЮЭС"/>
      <sheetName val="Э1_15ЗЭС"/>
      <sheetName val="Э1_15ЦЭС"/>
      <sheetName val="Э1_15ВЭС"/>
      <sheetName val="Э1_15ЮЭС"/>
      <sheetName val="1_кв_"/>
      <sheetName val="2_кв_"/>
      <sheetName val="3_кв_"/>
      <sheetName val="4_кв_"/>
      <sheetName val="_год"/>
      <sheetName val="УП_33_свод_"/>
      <sheetName val="пл__и_факт"/>
      <sheetName val="на_1_тут"/>
      <sheetName val="Сценарные_условия"/>
      <sheetName val="Список_ДЗО"/>
      <sheetName val="3_Программа_реализации"/>
      <sheetName val="П-16_"/>
      <sheetName val="П-17_"/>
      <sheetName val="П-18_"/>
      <sheetName val="П-19_"/>
      <sheetName val="УЗ-21_"/>
      <sheetName val="УП-28_"/>
      <sheetName val="УП-29_"/>
      <sheetName val="УП-30_"/>
      <sheetName val="УП-32_"/>
      <sheetName val="УФ1_"/>
      <sheetName val="УЗ1_"/>
      <sheetName val="УЗ-26_(1)"/>
      <sheetName val="УЗ-26_(2)"/>
      <sheetName val="УЗ-26_(3)"/>
      <sheetName val="УЗ-26_(4)"/>
      <sheetName val="УЗ-27_(1)"/>
      <sheetName val="УЗ-27_(2)"/>
      <sheetName val="УЗ-27_(3)"/>
      <sheetName val="УЗ-27_(4)"/>
      <sheetName val="Лист1_(2)"/>
      <sheetName val="УЗ-21_(1полуг_2002)"/>
      <sheetName val="УЗ-21_(1полуг_2003_план)"/>
      <sheetName val="УЗ-21_(1полуг_2003_факт)"/>
      <sheetName val="УЗ-22_(1полуг_2002)факт"/>
      <sheetName val="УЗ-22_(1полуг_2003)пл"/>
      <sheetName val="УЗ-22_(1полуг_2003)факт"/>
      <sheetName val="УЗ-23(1_полуг_2002)"/>
      <sheetName val="УЗ-23(1_полуг_2003)пл"/>
      <sheetName val="УЗ-23(1полуг_2003)_факт"/>
      <sheetName val="УЗ-26_(1полуг_2002__факт)"/>
      <sheetName val="УЗ-26_(1полуг_2003_план)"/>
      <sheetName val="УЗ-26_(1полуг_2003_факт)"/>
      <sheetName val="расходы_-_ТБР"/>
      <sheetName val="модель_-_RAB_окончат_"/>
      <sheetName val="НВВ_-_предложение_ок_"/>
      <sheetName val="Расх__-_предложение_ок_"/>
      <sheetName val="модель_-_ТБР_"/>
      <sheetName val="Расчет_расходов_RAB_окончат__"/>
      <sheetName val="Покупная_энергия_RAB"/>
      <sheetName val="Расходы_-_индексация"/>
      <sheetName val="Прил_1"/>
      <sheetName val="Прил__1_1_"/>
      <sheetName val="пл-ф_01_06г_"/>
      <sheetName val="Премия_(Бизнес-план)_"/>
      <sheetName val="Премия_(БДР)_"/>
      <sheetName val="Объемы_"/>
      <sheetName val="СКС_"/>
      <sheetName val="пл-ф_02_06г_"/>
      <sheetName val="Дотация_за_февраль"/>
      <sheetName val="Анализ_по_субконто"/>
      <sheetName val="Объемы_март_"/>
      <sheetName val="Доходы_март"/>
      <sheetName val="котельные_2"/>
      <sheetName val="расшифровка_по_прочим"/>
      <sheetName val="анализ_покупки_ТЭР"/>
      <sheetName val="обьем_продаж"/>
      <sheetName val="смета_ахр"/>
      <sheetName val="приложение_2_"/>
      <sheetName val="УФ-53_1кв02_скорр"/>
      <sheetName val="УФ-53_1кв_2002_факт_"/>
      <sheetName val="УФ-53_2кв02_скорр"/>
      <sheetName val="УФ-53_3кв02скорр"/>
      <sheetName val="УФ-53_4кв02_скорр"/>
      <sheetName val="УФ-53_2002_всего"/>
      <sheetName val="под_кредитное_плечо_25%"/>
      <sheetName val="СОК_накладные_(ТК-Бишкек)"/>
      <sheetName val="ТМЦ_ремонт"/>
      <sheetName val="ОФ_вне_смет_строек"/>
      <sheetName val="ОС_до_10_тр"/>
      <sheetName val="охрана_окр_ср"/>
      <sheetName val="типографские_бланки"/>
      <sheetName val="ТМЦ_канц"/>
      <sheetName val="Ком_потери"/>
      <sheetName val="ñâîä_äî_âí_îá_"/>
      <sheetName val="ðàñø_äëÿ_ÐÀÎ"/>
      <sheetName val="ðàñø_äëÿ_ÐÀÎ_ñòð_310"/>
      <sheetName val="Ãðàôèêè_Ãêàë,òûñ_ðóá_"/>
      <sheetName val="5_1_ÿíâàðü"/>
      <sheetName val="5_1_ôåâðàëü"/>
      <sheetName val="5_1_ìàðò"/>
      <sheetName val="Ý1_14_ÎÀÎ"/>
      <sheetName val="Ý1_15ÎÀÎ"/>
      <sheetName val="Ý1_14_ÇÝÑ"/>
      <sheetName val="Ý1_14ÖÝÑ"/>
      <sheetName val="Ý1_14ÂÝÑ"/>
      <sheetName val="Ý1_14ÞÝÑ"/>
      <sheetName val="Ý1_15ÇÝÑ"/>
      <sheetName val="Ý1_15ÖÝÑ"/>
      <sheetName val="Ý1_15ÂÝÑ"/>
      <sheetName val="Ý1_15ÞÝÑ"/>
      <sheetName val="1_êâ_"/>
      <sheetName val="2_êâ_"/>
      <sheetName val="3_êâ_"/>
      <sheetName val="4_êâ_"/>
      <sheetName val="_ãîä"/>
      <sheetName val="ÓÏ_33_ñâîä_"/>
      <sheetName val="ïë__è_ôàêò"/>
      <sheetName val="ÓÔ1_"/>
      <sheetName val="ÓÇ1_"/>
      <sheetName val="КТ_13_1_1"/>
      <sheetName val="Сравнение сглаживания"/>
      <sheetName val="Огл. Графиков"/>
      <sheetName val="рабочий"/>
      <sheetName val="окраска"/>
      <sheetName val="Виды проектов для СПП"/>
      <sheetName val="Для формул"/>
      <sheetName val="[_FES.X濔彗濥挧玟弱26 (3)"/>
      <sheetName val="Рейтинг"/>
      <sheetName val="СВОД форма (всего)"/>
      <sheetName val="3 квартал"/>
      <sheetName val="12.Прогнозный баланс"/>
      <sheetName val="СВОД форма"/>
      <sheetName val="Set"/>
      <sheetName val="MTO REV.0"/>
      <sheetName val="Список"/>
      <sheetName val="Доходы от эл. и теплоэнергии"/>
      <sheetName val="I"/>
      <sheetName val="Dati Caricati"/>
      <sheetName val="Поставщики и субподрядчики"/>
      <sheetName val="Производство электроэнергии"/>
      <sheetName val="структура"/>
      <sheetName val="Т11"/>
      <sheetName val="Т19.1"/>
      <sheetName val="Т1"/>
      <sheetName val="Т2"/>
      <sheetName val="Т6"/>
      <sheetName val="Т7"/>
      <sheetName val="Т8"/>
      <sheetName val="Ш_Передача_ЭЭ"/>
      <sheetName val="Отчет"/>
      <sheetName val="Прог баланс"/>
      <sheetName val="БДР"/>
      <sheetName val="ДПН"/>
      <sheetName val="ДПН_ДЗ и КЗ"/>
      <sheetName val="Бухбаланс"/>
      <sheetName val="1.1"/>
      <sheetName val="Энергообследование"/>
      <sheetName val="1.2"/>
      <sheetName val="2.3 и 2.4"/>
      <sheetName val="2.5"/>
      <sheetName val="2.6.1"/>
      <sheetName val="2.6.2"/>
      <sheetName val="2.6.3"/>
      <sheetName val="2.6.4"/>
      <sheetName val="2.6.5"/>
      <sheetName val="2.6.6"/>
      <sheetName val="2.6.7"/>
      <sheetName val="2.6.8"/>
      <sheetName val="2.6.9"/>
      <sheetName val="2.7"/>
      <sheetName val="5.1"/>
      <sheetName val="5.2"/>
      <sheetName val="5.3 и 5.4"/>
      <sheetName val="5.5"/>
      <sheetName val="5.6.1"/>
      <sheetName val="5.6.2"/>
      <sheetName val="5.6.3"/>
      <sheetName val="5.6.4"/>
      <sheetName val="5.6.5"/>
      <sheetName val="5.6.6"/>
      <sheetName val="5.6.7"/>
      <sheetName val="5.6.8"/>
      <sheetName val="5.6.9"/>
      <sheetName val="5.7"/>
      <sheetName val="7"/>
      <sheetName val="8"/>
      <sheetName val="Расчет накладных расходов"/>
      <sheetName val="С1-С4,руб_квт"/>
      <sheetName val="ИА"/>
      <sheetName val="Формат ИПР"/>
      <sheetName val="УТВ ИПР"/>
      <sheetName val="Ср.мощ по ТП до 150 кВт "/>
      <sheetName val="Исх для рас"/>
      <sheetName val="Исх для рас OLD)"/>
      <sheetName val="Исх макро"/>
      <sheetName val="ПЕРЕЧЕНЬ РАБОТ"/>
      <sheetName val="Перечень ИП с утв.ИПР"/>
      <sheetName val="КБК БДДС"/>
      <sheetName val="Список компаний Россети"/>
      <sheetName val="свод_до_вн_об_1"/>
      <sheetName val="расш_для_РАО1"/>
      <sheetName val="расш_для_РАО_стр_3101"/>
      <sheetName val="Сценарные_условия1"/>
      <sheetName val="Список_ДЗО1"/>
      <sheetName val="3_Программа_реализации1"/>
      <sheetName val="1_1_1"/>
      <sheetName val="1_2_1"/>
      <sheetName val="Графики_Гкал,тыс_руб_1"/>
      <sheetName val="2_1_1"/>
      <sheetName val="2_2_1"/>
      <sheetName val="2_3_1"/>
      <sheetName val="2_4_1"/>
      <sheetName val="3_1_1"/>
      <sheetName val="3_2_1"/>
      <sheetName val="3_3_1"/>
      <sheetName val="4_1_1"/>
      <sheetName val="4_2_1"/>
      <sheetName val="4_3_1"/>
      <sheetName val="4_4_1"/>
      <sheetName val="4_5_1"/>
      <sheetName val="4_6_1"/>
      <sheetName val="4_7_1"/>
      <sheetName val="5_1_1"/>
      <sheetName val="5_1_январь1"/>
      <sheetName val="5_1_февраль1"/>
      <sheetName val="5_1_март1"/>
      <sheetName val="6_1_1"/>
      <sheetName val="18_2-1"/>
      <sheetName val="Э1_14_ОАО1"/>
      <sheetName val="Э1_15ОАО1"/>
      <sheetName val="Э1_14_ЗЭС1"/>
      <sheetName val="Э1_14ЦЭС1"/>
      <sheetName val="Э1_14ВЭС1"/>
      <sheetName val="Э1_14ЮЭС1"/>
      <sheetName val="Э1_15ЗЭС1"/>
      <sheetName val="Э1_15ЦЭС1"/>
      <sheetName val="Э1_15ВЭС1"/>
      <sheetName val="Э1_15ЮЭС1"/>
      <sheetName val="1_кв_1"/>
      <sheetName val="2_кв_1"/>
      <sheetName val="3_кв_1"/>
      <sheetName val="4_кв_1"/>
      <sheetName val="_год1"/>
      <sheetName val="УП_33_свод_1"/>
      <sheetName val="пл__и_факт1"/>
      <sheetName val="П-16_1"/>
      <sheetName val="П-17_1"/>
      <sheetName val="П-18_1"/>
      <sheetName val="П-19_1"/>
      <sheetName val="УЗ-21_1"/>
      <sheetName val="УП-28_1"/>
      <sheetName val="УП-29_1"/>
      <sheetName val="УП-30_1"/>
      <sheetName val="УП-32_1"/>
      <sheetName val="УФ1_1"/>
      <sheetName val="УЗ1_1"/>
      <sheetName val="УЗ-26_(1)1"/>
      <sheetName val="УЗ-26_(2)1"/>
      <sheetName val="УЗ-26_(3)1"/>
      <sheetName val="УЗ-26_(4)1"/>
      <sheetName val="УЗ-27_(1)1"/>
      <sheetName val="УЗ-27_(2)1"/>
      <sheetName val="УЗ-27_(3)1"/>
      <sheetName val="УЗ-27_(4)1"/>
      <sheetName val="Лист1_(2)1"/>
      <sheetName val="УЗ-21_(1полуг_2002)1"/>
      <sheetName val="УЗ-21_(1полуг_2003_план)1"/>
      <sheetName val="УЗ-21_(1полуг_2003_факт)1"/>
      <sheetName val="УЗ-22_(1полуг_2002)факт1"/>
      <sheetName val="УЗ-22_(1полуг_2003)пл1"/>
      <sheetName val="УЗ-22_(1полуг_2003)факт1"/>
      <sheetName val="УЗ-23(1_полуг_2002)1"/>
      <sheetName val="УЗ-23(1_полуг_2003)пл1"/>
      <sheetName val="УЗ-23(1полуг_2003)_факт1"/>
      <sheetName val="УЗ-26_(1полуг_2002__факт)1"/>
      <sheetName val="УЗ-26_(1полуг_2003_план)1"/>
      <sheetName val="УЗ-26_(1полуг_2003_факт)1"/>
      <sheetName val="расходы_-_ТБР1"/>
      <sheetName val="модель_-_RAB_окончат_1"/>
      <sheetName val="НВВ_-_предложение_ок_1"/>
      <sheetName val="Расх__-_предложение_ок_1"/>
      <sheetName val="модель_-_ТБР_1"/>
      <sheetName val="Расчет_расходов_RAB_окончат__1"/>
      <sheetName val="Покупная_энергия_RAB1"/>
      <sheetName val="Расходы_-_индексация1"/>
      <sheetName val="Прил_11"/>
      <sheetName val="Прил__1_1_1"/>
      <sheetName val="пл-ф_01_06г_1"/>
      <sheetName val="Премия_(Бизнес-план)_1"/>
      <sheetName val="Премия_(БДР)_1"/>
      <sheetName val="Объемы_1"/>
      <sheetName val="СКС_1"/>
      <sheetName val="пл-ф_02_06г_1"/>
      <sheetName val="Дотация_за_февраль1"/>
      <sheetName val="Анализ_по_субконто1"/>
      <sheetName val="Объемы_март_1"/>
      <sheetName val="Доходы_март1"/>
      <sheetName val="котельные_21"/>
      <sheetName val="расшифровка_по_прочим1"/>
      <sheetName val="анализ_покупки_ТЭР1"/>
      <sheetName val="обьем_продаж1"/>
      <sheetName val="смета_ахр1"/>
      <sheetName val="приложение_2_1"/>
      <sheetName val="УФ-53_1кв02_скорр1"/>
      <sheetName val="УФ-53_1кв_2002_факт_1"/>
      <sheetName val="УФ-53_2кв02_скорр1"/>
      <sheetName val="УФ-53_3кв02скорр1"/>
      <sheetName val="УФ-53_4кв02_скорр1"/>
      <sheetName val="УФ-53_2002_всего1"/>
      <sheetName val="под_кредитное_плечо_25%1"/>
      <sheetName val="СОК_накладные_(ТК-Бишкек)1"/>
      <sheetName val="ТМЦ_ремонт1"/>
      <sheetName val="ОФ_вне_смет_строек1"/>
      <sheetName val="ОС_до_10_тр1"/>
      <sheetName val="охрана_окр_ср1"/>
      <sheetName val="типографские_бланки1"/>
      <sheetName val="ТМЦ_канц1"/>
      <sheetName val="Данные_для_расчета1"/>
      <sheetName val="Ком_потери1"/>
      <sheetName val="ñâîä_äî_âí_îá_1"/>
      <sheetName val="ðàñø_äëÿ_ÐÀÎ1"/>
      <sheetName val="ðàñø_äëÿ_ÐÀÎ_ñòð_3101"/>
      <sheetName val="Ãðàôèêè_Ãêàë,òûñ_ðóá_1"/>
      <sheetName val="5_1_ÿíâàðü1"/>
      <sheetName val="5_1_ôåâðàëü1"/>
      <sheetName val="5_1_ìàðò1"/>
      <sheetName val="Ý1_14_ÎÀÎ1"/>
      <sheetName val="Ý1_15ÎÀÎ1"/>
      <sheetName val="Ý1_14_ÇÝÑ1"/>
      <sheetName val="Ý1_14ÖÝÑ1"/>
      <sheetName val="Ý1_14ÂÝÑ1"/>
      <sheetName val="Ý1_14ÞÝÑ1"/>
      <sheetName val="Ý1_15ÇÝÑ1"/>
      <sheetName val="Ý1_15ÖÝÑ1"/>
      <sheetName val="Ý1_15ÂÝÑ1"/>
      <sheetName val="Ý1_15ÞÝÑ1"/>
      <sheetName val="1_êâ_1"/>
      <sheetName val="2_êâ_1"/>
      <sheetName val="3_êâ_1"/>
      <sheetName val="4_êâ_1"/>
      <sheetName val="_ãîä1"/>
      <sheetName val="ÓÏ_33_ñâîä_1"/>
      <sheetName val="ïë__è_ôàêò1"/>
      <sheetName val="ÓÔ1_1"/>
      <sheetName val="ÓÇ1_1"/>
      <sheetName val="ИТОГИ__по_Н,Р,Э,Q1"/>
      <sheetName val="КТ_13_1_11"/>
      <sheetName val="перечень_бизнес-систем"/>
      <sheetName val="перечень_ОИК"/>
      <sheetName val="перечень_СКО"/>
      <sheetName val="Огл__Графиков"/>
      <sheetName val="Текущие_цены"/>
      <sheetName val="MTO_REV_0"/>
      <sheetName val="Доходы_от_эл__и_теплоэнергии"/>
      <sheetName val="Dati_Caricati"/>
      <sheetName val="Поставщики_и_субподрядчики"/>
      <sheetName val="Т19_1"/>
      <sheetName val="Сравнение_сглаживания"/>
      <sheetName val="Виды_проектов_для_СПП"/>
      <sheetName val="Для_формул"/>
      <sheetName val="[_FES_X濔彗濥挧玟弱26_(3)"/>
      <sheetName val="СВОД_форма_(всего)"/>
      <sheetName val="3_квартал"/>
      <sheetName val="12_Прогнозный_баланс"/>
      <sheetName val="СВОД_форма"/>
      <sheetName val="Прог_баланс"/>
      <sheetName val="ДПН_ДЗ_и_КЗ"/>
      <sheetName val="1_1"/>
      <sheetName val="1_2"/>
      <sheetName val="2_3_и_2_4"/>
      <sheetName val="2_5"/>
      <sheetName val="2_6_1"/>
      <sheetName val="2_6_2"/>
      <sheetName val="2_6_3"/>
      <sheetName val="2_6_4"/>
      <sheetName val="2_6_5"/>
      <sheetName val="2_6_6"/>
      <sheetName val="2_6_7"/>
      <sheetName val="2_6_8"/>
      <sheetName val="2_6_9"/>
      <sheetName val="2_7"/>
      <sheetName val="5_1"/>
      <sheetName val="5_2"/>
      <sheetName val="5_3_и_5_4"/>
      <sheetName val="5_5"/>
      <sheetName val="5_6_1"/>
      <sheetName val="5_6_2"/>
      <sheetName val="5_6_3"/>
      <sheetName val="5_6_4"/>
      <sheetName val="5_6_5"/>
      <sheetName val="5_6_6"/>
      <sheetName val="5_6_7"/>
      <sheetName val="5_6_8"/>
      <sheetName val="5_6_9"/>
      <sheetName val="5_7"/>
      <sheetName val="Расчет_накладных_расходов"/>
      <sheetName val="9 с увязкой (АРМ)"/>
      <sheetName val="CMA Calculations- R Factor"/>
      <sheetName val="CMA Calculations- Figure 5440.1"/>
      <sheetName val="Dictionaries"/>
      <sheetName val="янв"/>
      <sheetName val="фев"/>
      <sheetName val="мар"/>
      <sheetName val="апр"/>
      <sheetName val="май"/>
      <sheetName val="июн"/>
      <sheetName val="1кв"/>
      <sheetName val="2кв"/>
      <sheetName val="@ВрСп"/>
      <sheetName val="Работы "/>
      <sheetName val="Служебная"/>
      <sheetName val="Легенда"/>
      <sheetName val="план-факторный"/>
      <sheetName val="Работы_"/>
      <sheetName val="Список ДохРасх"/>
      <sheetName val="Список компаний"/>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 sheetId="179"/>
      <sheetData sheetId="180"/>
      <sheetData sheetId="181"/>
      <sheetData sheetId="182"/>
      <sheetData sheetId="183"/>
      <sheetData sheetId="184"/>
      <sheetData sheetId="185" refreshError="1"/>
      <sheetData sheetId="186" refreshError="1"/>
      <sheetData sheetId="187" refreshError="1"/>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sheetData sheetId="420"/>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sheetData sheetId="66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sheetData sheetId="947" refreshError="1"/>
      <sheetData sheetId="948" refreshError="1"/>
      <sheetData sheetId="949" refreshError="1"/>
      <sheetData sheetId="950" refreshError="1"/>
      <sheetData sheetId="951" refreshError="1"/>
      <sheetData sheetId="952" refreshError="1"/>
      <sheetData sheetId="95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Перечень"/>
      <sheetName val="Таб_1"/>
      <sheetName val="Таб_1.3."/>
      <sheetName val="Таб_1.7"/>
      <sheetName val="Таб_2.1."/>
      <sheetName val="Таб_3.1."/>
      <sheetName val="Таб_3.2."/>
      <sheetName val="Таб_3.3."/>
      <sheetName val="Таб_3.4"/>
      <sheetName val="Таб_3.5"/>
      <sheetName val="Таб_3.6"/>
      <sheetName val="Таб_3.7"/>
      <sheetName val="Таб_3.8."/>
      <sheetName val="Таб_3.9."/>
      <sheetName val="Таб_3.9.1."/>
      <sheetName val="Таб_3.10."/>
      <sheetName val="Таб_3.11.1"/>
      <sheetName val="Таб_3.11.1.(1)"/>
      <sheetName val="Таб_3.111(2)"/>
      <sheetName val="Таб_3.11.1(3)"/>
      <sheetName val="Таб_3.12"/>
      <sheetName val="Таб_3.10"/>
      <sheetName val="Таб_3.12.1."/>
      <sheetName val="Таб_3.7."/>
      <sheetName val="Таб_3.13."/>
      <sheetName val="Таб_3.14."/>
      <sheetName val="Таб_3.15."/>
      <sheetName val="Таб_3.16."/>
      <sheetName val="Таб_4.1."/>
      <sheetName val="Таб_4.2."/>
      <sheetName val="Таб_4.3."/>
      <sheetName val="Таб_5.1."/>
      <sheetName val="Таб_5.2."/>
      <sheetName val="Таб_5.3."/>
      <sheetName val="Таб_6.1."/>
      <sheetName val="Таб_6.2."/>
      <sheetName val="Таб_6.1.1."/>
      <sheetName val="Таб_6.2"/>
      <sheetName val="Таб_6.3."/>
      <sheetName val="Таб_6.3.1."/>
      <sheetName val="Таб_6.3.2."/>
      <sheetName val="Таб_6.3.3."/>
      <sheetName val="Таб_6.4."/>
      <sheetName val="Таб_6.5."/>
      <sheetName val="Таб_6.6."/>
      <sheetName val="Таб_6.7."/>
      <sheetName val="Таб_6.8."/>
      <sheetName val="Таб_6.9."/>
      <sheetName val="Таб_6.10."/>
      <sheetName val="ТАб_6.11."/>
      <sheetName val="Таб_6.12."/>
      <sheetName val="Таб_6.13."/>
      <sheetName val="Таб_6.14."/>
      <sheetName val="Таб_6.15."/>
      <sheetName val="Таб_6.16.(АО)"/>
      <sheetName val="Таб_6.16(а)(АО)"/>
      <sheetName val="ОТЭЦ-1"/>
      <sheetName val="Таб_6.17(а)(ЦФО)"/>
      <sheetName val="МАКЕТ815"/>
      <sheetName val="АУП"/>
      <sheetName val="ДРЭУ"/>
      <sheetName val="МСЧ"/>
      <sheetName val="РМУ"/>
      <sheetName val="РЭУ"/>
      <sheetName val="СБ"/>
      <sheetName val="УА"/>
      <sheetName val="УОМ"/>
      <sheetName val="УТС"/>
      <sheetName val="УТТиСТ"/>
      <sheetName val="ЯРЭУ"/>
      <sheetName val="ЯСК"/>
      <sheetName val="АУП_РП25"/>
      <sheetName val="УИиРС"/>
      <sheetName val="МГС_ЗМ"/>
      <sheetName val="МГС_Ям"/>
      <sheetName val="ОХР"/>
      <sheetName val="УГРиЛМ_ОХР"/>
      <sheetName val="УНИПР_ОХР"/>
      <sheetName val="СВП"/>
      <sheetName val="СВП-авиа"/>
      <sheetName val="типография"/>
      <sheetName val="УГРиЛМ_ЗГС"/>
      <sheetName val="УГРиЛМ_СГКИ"/>
      <sheetName val="УГРиЛМ_УРБ"/>
      <sheetName val="УГРиЛМ_ЯГС"/>
      <sheetName val="УНИПР_ЗМ"/>
      <sheetName val="УНИПР_ЯМ"/>
      <sheetName val="ЦПДС"/>
      <sheetName val="XLR_NoRangeSheet"/>
      <sheetName val="Реестр"/>
      <sheetName val="TEHSHEET"/>
      <sheetName val="Лист13"/>
      <sheetName val="Медслужба"/>
      <sheetName val="УКиСР"/>
      <sheetName val="35998"/>
      <sheetName val="44"/>
      <sheetName val="92"/>
      <sheetName val="94"/>
      <sheetName val="97"/>
      <sheetName val="Заголовок"/>
      <sheetName val="Проводки'02"/>
      <sheetName val="Рейтинг"/>
    </sheetNames>
    <definedNames>
      <definedName name="[Модуль12].theHide"/>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816"/>
      <sheetName val="TEHSHEET"/>
      <sheetName val="Справочники"/>
      <sheetName val="FES"/>
      <sheetName val="Свод"/>
      <sheetName val="XLR_NoRangeSheet"/>
      <sheetName val="АУП"/>
      <sheetName val="ДРЭУ"/>
      <sheetName val="МСЧ"/>
      <sheetName val="РМУ"/>
      <sheetName val="РЭУ"/>
      <sheetName val="СБ"/>
      <sheetName val="УА"/>
      <sheetName val="УОМ"/>
      <sheetName val="УТС"/>
      <sheetName val="УТТиСТ"/>
      <sheetName val="ЯРЭУ"/>
      <sheetName val="ЯСК"/>
      <sheetName val="АУП_РП25"/>
      <sheetName val="УИиРС"/>
      <sheetName val="МГС_ЗМ"/>
      <sheetName val="МГС_Ям"/>
      <sheetName val="ОХР"/>
      <sheetName val="УГРиЛМ_ОХР"/>
      <sheetName val="УНИПР_ОХР"/>
      <sheetName val="СВП"/>
      <sheetName val="СВП-авиа"/>
      <sheetName val="типография"/>
      <sheetName val="УГРиЛМ_ЗГС"/>
      <sheetName val="УГРиЛМ_СГКИ"/>
      <sheetName val="УГРиЛМ_УРБ"/>
      <sheetName val="УГРиЛМ_ЯГС"/>
      <sheetName val="УНИПР_ЗМ"/>
      <sheetName val="УНИПР_ЯМ"/>
      <sheetName val="ЦПДС"/>
    </sheetNames>
    <definedNames>
      <definedName name="[Модуль12].theHide"/>
      <definedName name="theClose"/>
      <definedName name="Модуль9.theHide"/>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 1"/>
      <sheetName val="Прил № 1.1"/>
      <sheetName val="Приложение №2 "/>
      <sheetName val="Приложение №3"/>
      <sheetName val="Прил 4"/>
      <sheetName val="Прил.4.1 "/>
      <sheetName val="прил 5"/>
      <sheetName val="Прил 7"/>
    </sheetNames>
    <definedNames>
      <definedName name="com" refersTo="#ССЫЛКА!" sheetId="2"/>
      <definedName name="CompOt" refersTo="#ССЫЛКА!" sheetId="2"/>
      <definedName name="CompRas" refersTo="#ССЫЛКА!" sheetId="2"/>
      <definedName name="ew" refersTo="#ССЫЛКА!" sheetId="2"/>
      <definedName name="_xlbgnm.ew1" refersTo="#ССЫЛКА!" sheetId="2"/>
      <definedName name="fg" refersTo="#ССЫЛКА!" sheetId="2"/>
      <definedName name="_xlbgnm.fg1" refersTo="#ССЫЛКА!" sheetId="2"/>
      <definedName name="hg" refersTo="#ССЫЛКА!" sheetId="2"/>
      <definedName name="k" refersTo="#ССЫЛКА!" sheetId="2"/>
      <definedName name="а" refersTo="#ССЫЛКА!" sheetId="2"/>
      <definedName name="апч" refersTo="#ССЫЛКА!" sheetId="2"/>
      <definedName name="ач" refersTo="#ССЫЛКА!" sheetId="2"/>
      <definedName name="ачя" refersTo="#ССЫЛКА!" sheetId="2"/>
      <definedName name="в23ё" refersTo="#ССЫЛКА!" sheetId="2"/>
      <definedName name="вв" refersTo="#ССЫЛКА!" sheetId="2"/>
      <definedName name="вп" refersTo="#ССЫЛКА!" sheetId="2"/>
      <definedName name="впа" refersTo="#ССЫЛКА!" sheetId="2"/>
      <definedName name="вяч" refersTo="#ССЫЛКА!" sheetId="2"/>
      <definedName name="гг" refersTo="#ССЫЛКА!" sheetId="2"/>
      <definedName name="гггр" refersTo="#ССЫЛКА!" sheetId="2"/>
      <definedName name="гы" refersTo="#ССЫЛКА!" sheetId="2"/>
      <definedName name="иая" refersTo="#ССЫЛКА!" sheetId="2"/>
      <definedName name="й" refersTo="#ССЫЛКА!" sheetId="2"/>
      <definedName name="йй" refersTo="#ССЫЛКА!" sheetId="2"/>
      <definedName name="квнп" refersTo="#ССЫЛКА!" sheetId="2"/>
      <definedName name="ке" refersTo="#ССЫЛКА!" sheetId="2"/>
      <definedName name="ке1" refersTo="#ССЫЛКА!" sheetId="2"/>
      <definedName name="копия" refersTo="#ССЫЛКА!" sheetId="2"/>
      <definedName name="лод" refersTo="#ССЫЛКА!" sheetId="2"/>
      <definedName name="лод1" refersTo="#ССЫЛКА!" sheetId="2"/>
      <definedName name="лчв" refersTo="#ССЫЛКА!" sheetId="2"/>
      <definedName name="лшыу" refersTo="#ССЫЛКА!" sheetId="2"/>
      <definedName name="лык" refersTo="#ССЫЛКА!" sheetId="2"/>
      <definedName name="мым" refersTo="#ССЫЛКА!" sheetId="2"/>
      <definedName name="ов" refersTo="#ССЫЛКА!" sheetId="2"/>
      <definedName name="овв" refersTo="#ССЫЛКА!" sheetId="2"/>
      <definedName name="овк" refersTo="#ССЫЛКА!" sheetId="2"/>
      <definedName name="овкккк" refersTo="#ССЫЛКА!" sheetId="2"/>
      <definedName name="овч" refersTo="#ССЫЛКА!" sheetId="2"/>
      <definedName name="окнв" refersTo="#ССЫЛКА!" sheetId="2"/>
      <definedName name="онкв" refersTo="#ССЫЛКА!" sheetId="2"/>
      <definedName name="орвяч" refersTo="#ССЫЛКА!" sheetId="2"/>
      <definedName name="оро" refersTo="#ССЫЛКА!" sheetId="2"/>
      <definedName name="оро1" refersTo="#ССЫЛКА!" sheetId="2"/>
      <definedName name="орс" refersTo="#ССЫЛКА!" sheetId="2"/>
      <definedName name="отач" refersTo="#ССЫЛКА!" sheetId="2"/>
      <definedName name="оык" refersTo="#ССЫЛКА!" sheetId="2"/>
      <definedName name="пав" refersTo="#ССЫЛКА!" sheetId="2"/>
      <definedName name="пч" refersTo="#ССЫЛКА!" sheetId="2"/>
      <definedName name="ра" refersTo="#ССЫЛКА!" sheetId="2"/>
      <definedName name="рв" refersTo="#ССЫЛКА!" sheetId="2"/>
      <definedName name="ричч" refersTo="#ССЫЛКА!" sheetId="2"/>
      <definedName name="роп" refersTo="#ССЫЛКА!" sheetId="2"/>
      <definedName name="ропор" refersTo="#ССЫЛКА!" sheetId="2"/>
      <definedName name="рпа" refersTo="#ССЫЛКА!" sheetId="2"/>
      <definedName name="рпав" refersTo="#ССЫЛКА!" sheetId="2"/>
      <definedName name="рфу" refersTo="#ССЫЛКА!" sheetId="2"/>
      <definedName name="ры" refersTo="#ССЫЛКА!" sheetId="2"/>
      <definedName name="рыу" refersTo="#ССЫЛКА!" sheetId="2"/>
      <definedName name="с" refersTo="#ССЫЛКА!" sheetId="2"/>
      <definedName name="сме" refersTo="#ССЫЛКА!" sheetId="2"/>
      <definedName name="СмЗатНИОКР" refersTo="#ССЫЛКА!" sheetId="2"/>
      <definedName name="со" refersTo="#ССЫЛКА!" sheetId="2"/>
      <definedName name="со1" refersTo="#ССЫЛКА!" sheetId="2"/>
      <definedName name="сп" refersTo="#ССЫЛКА!" sheetId="2"/>
      <definedName name="справка2" refersTo="#ССЫЛКА!" sheetId="2"/>
      <definedName name="сс" refersTo="#ССЫЛКА!" sheetId="2"/>
      <definedName name="сссс" refersTo="#ССЫЛКА!" sheetId="2"/>
      <definedName name="ссы" refersTo="#ССЫЛКА!" sheetId="2"/>
      <definedName name="таб_4.2.1." refersTo="#ССЫЛКА!" sheetId="2"/>
      <definedName name="табл_4.2" refersTo="#ССЫЛКА!" sheetId="2"/>
      <definedName name="точ" refersTo="#ССЫЛКА!" sheetId="2"/>
      <definedName name="тч" refersTo="#ССЫЛКА!" sheetId="2"/>
      <definedName name="у" refersTo="#ССЫЛКА!" sheetId="2"/>
      <definedName name="ура" refersTo="#ССЫЛКА!" sheetId="2"/>
      <definedName name="УФ" refersTo="#ССЫЛКА!" sheetId="2"/>
      <definedName name="уц1" refersTo="#ССЫЛКА!" sheetId="2"/>
      <definedName name="ц" refersTo="#ССЫЛКА!" sheetId="2"/>
      <definedName name="цу" refersTo="#ССЫЛКА!" sheetId="2"/>
      <definedName name="цу1" refersTo="#ССЫЛКА!" sheetId="2"/>
      <definedName name="цуа" refersTo="#ССЫЛКА!" sheetId="2"/>
      <definedName name="цук" refersTo="#ССЫЛКА!" sheetId="2"/>
      <definedName name="цук1" refersTo="#ССЫЛКА!" sheetId="2"/>
      <definedName name="шга" refersTo="#ССЫЛКА!" sheetId="2"/>
      <definedName name="шеув" refersTo="#ССЫЛКА!" sheetId="2"/>
      <definedName name="шув" refersTo="#ССЫЛКА!" sheetId="2"/>
      <definedName name="шшш" refersTo="#ССЫЛКА!" sheetId="2"/>
      <definedName name="шшшшшо" refersTo="#ССЫЛКА!" sheetId="2"/>
      <definedName name="ыв" refersTo="#ССЫЛКА!" sheetId="2"/>
      <definedName name="ыву" refersTo="#ССЫЛКА!" sheetId="2"/>
      <definedName name="ыкц" refersTo="#ССЫЛКА!" sheetId="2"/>
      <definedName name="ыра" refersTo="#ССЫЛКА!" sheetId="2"/>
      <definedName name="ычяав" refersTo="#ССЫЛКА!" sheetId="2"/>
      <definedName name="ыыыы" refersTo="#ССЫЛКА!" sheetId="2"/>
      <definedName name="ьоыв" refersTo="#ССЫЛКА!" sheetId="2"/>
      <definedName name="ьрпв" refersTo="#ССЫЛКА!" sheetId="2"/>
      <definedName name="ьрпс" refersTo="#ССЫЛКА!" sheetId="2"/>
      <definedName name="ьрс" refersTo="#ССЫЛКА!" sheetId="2"/>
      <definedName name="юнша" refersTo="#ССЫЛКА!" sheetId="2"/>
    </definedNames>
    <sheetDataSet>
      <sheetData sheetId="0" refreshError="1"/>
      <sheetData sheetId="1" refreshError="1"/>
      <sheetData sheetId="2"/>
      <sheetData sheetId="3" refreshError="1"/>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Целевые прогр"/>
      <sheetName val="#ССЫЛКА"/>
      <sheetName val="Курс $"/>
      <sheetName val="Параметры_i"/>
      <sheetName val="покупка нпр"/>
      <sheetName val="приобретение нпр"/>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обМЭС"/>
      <sheetName val="Прил 1"/>
      <sheetName val="Прил 3"/>
      <sheetName val="Прил 4"/>
      <sheetName val="Лист1"/>
      <sheetName val="Прил 1-3-4 ТобМЭС"/>
      <sheetName val="Реестр"/>
      <sheetName val="Актив"/>
      <sheetName val="Производство электроэнергии"/>
      <sheetName val="Август"/>
      <sheetName val="Апрель"/>
      <sheetName val="Декабрь"/>
      <sheetName val="Июль"/>
      <sheetName val="Июнь"/>
      <sheetName val="Май"/>
      <sheetName val="Март"/>
      <sheetName val="Ноябрь"/>
      <sheetName val="Октябрь"/>
      <sheetName val="Сентябрь"/>
      <sheetName val="Февраль"/>
    </sheetNames>
    <sheetDataSet>
      <sheetData sheetId="0">
        <row r="6">
          <cell r="A6" t="str">
            <v>NUM_</v>
          </cell>
          <cell r="B6" t="str">
            <v>№ договора</v>
          </cell>
          <cell r="C6" t="str">
            <v>Наименование абонента</v>
          </cell>
        </row>
        <row r="7">
          <cell r="A7">
            <v>2001</v>
          </cell>
          <cell r="B7">
            <v>2.0009999999999999</v>
          </cell>
          <cell r="C7" t="str">
            <v>МОУ"Средняя общеобразовательная школа №4"</v>
          </cell>
        </row>
        <row r="8">
          <cell r="A8">
            <v>3001</v>
          </cell>
          <cell r="B8">
            <v>3.0009999999999999</v>
          </cell>
          <cell r="C8" t="str">
            <v>ГУ"Уралуправтодор"</v>
          </cell>
        </row>
        <row r="9">
          <cell r="A9">
            <v>5001</v>
          </cell>
          <cell r="B9">
            <v>5.0010000000000003</v>
          </cell>
          <cell r="C9" t="str">
            <v>АНО детский сад "Голубок"</v>
          </cell>
        </row>
        <row r="10">
          <cell r="A10">
            <v>7001</v>
          </cell>
          <cell r="B10">
            <v>7.0010000000000003</v>
          </cell>
          <cell r="C10" t="str">
            <v>МОУ"Средняя общеобразовательная школа № 7"</v>
          </cell>
        </row>
        <row r="11">
          <cell r="A11">
            <v>8001</v>
          </cell>
          <cell r="B11">
            <v>8.0009999999999994</v>
          </cell>
          <cell r="C11" t="str">
            <v>МОУ"Основная общеобрательная школа № 8"</v>
          </cell>
        </row>
        <row r="12">
          <cell r="A12">
            <v>9001</v>
          </cell>
          <cell r="B12">
            <v>9.0009999999999994</v>
          </cell>
          <cell r="C12" t="str">
            <v>МОУ СОШ № 9</v>
          </cell>
        </row>
        <row r="13">
          <cell r="A13">
            <v>10001</v>
          </cell>
          <cell r="B13">
            <v>10.000999999999999</v>
          </cell>
          <cell r="C13" t="str">
            <v>АНО детский сад "Буратино"</v>
          </cell>
        </row>
        <row r="14">
          <cell r="A14">
            <v>11001</v>
          </cell>
          <cell r="B14">
            <v>11.000999999999999</v>
          </cell>
          <cell r="C14" t="str">
            <v>МОУ "Основная общеобрательная школа № 11"</v>
          </cell>
        </row>
        <row r="15">
          <cell r="A15">
            <v>12001</v>
          </cell>
          <cell r="B15">
            <v>12.000999999999999</v>
          </cell>
          <cell r="C15" t="str">
            <v>АНО детский сад "Теремок"</v>
          </cell>
        </row>
        <row r="16">
          <cell r="A16">
            <v>13001</v>
          </cell>
          <cell r="B16">
            <v>13.000999999999999</v>
          </cell>
          <cell r="C16" t="str">
            <v>МОУ "Средняя общеобразотельная школа № 13"</v>
          </cell>
        </row>
        <row r="17">
          <cell r="A17">
            <v>14001</v>
          </cell>
          <cell r="B17">
            <v>14.000999999999999</v>
          </cell>
          <cell r="C17" t="str">
            <v>МОУ "Средняя общеобразовательная школа № 14"</v>
          </cell>
        </row>
        <row r="18">
          <cell r="A18">
            <v>15001</v>
          </cell>
          <cell r="B18">
            <v>15.000999999999999</v>
          </cell>
          <cell r="C18" t="str">
            <v>МОУ СОШ №15</v>
          </cell>
        </row>
        <row r="19">
          <cell r="A19">
            <v>17001</v>
          </cell>
          <cell r="B19">
            <v>17.001000000000001</v>
          </cell>
          <cell r="C19" t="str">
            <v>Тобольская Биологическая станция Российской Академии наук</v>
          </cell>
        </row>
        <row r="20">
          <cell r="A20">
            <v>20001</v>
          </cell>
          <cell r="B20">
            <v>20.001000000000001</v>
          </cell>
          <cell r="C20" t="str">
            <v>АНО "Центр ФОР"</v>
          </cell>
        </row>
        <row r="21">
          <cell r="A21">
            <v>21001</v>
          </cell>
          <cell r="B21">
            <v>21.001000000000001</v>
          </cell>
          <cell r="C21" t="str">
            <v>ФГУ ИК-13 УФСИН России по Тюменской области</v>
          </cell>
        </row>
        <row r="22">
          <cell r="A22">
            <v>22001</v>
          </cell>
          <cell r="B22">
            <v>22.001000000000001</v>
          </cell>
          <cell r="C22" t="str">
            <v>Комитет по физической культуре и спорту</v>
          </cell>
          <cell r="D22" t="str">
            <v>города Тобольска</v>
          </cell>
        </row>
        <row r="23">
          <cell r="A23">
            <v>23001</v>
          </cell>
          <cell r="B23">
            <v>23.001000000000001</v>
          </cell>
          <cell r="C23" t="str">
            <v>АНО "Тобольский драматический театр им.П.П.Ершова"</v>
          </cell>
        </row>
        <row r="24">
          <cell r="A24">
            <v>25001</v>
          </cell>
          <cell r="B24">
            <v>25.001000000000001</v>
          </cell>
          <cell r="C24" t="str">
            <v>ГДОУ детский сад №9 "Белочка"</v>
          </cell>
          <cell r="D24" t="str">
            <v>Главного управления внутренних дел Тюменской области</v>
          </cell>
        </row>
        <row r="25">
          <cell r="A25">
            <v>26001</v>
          </cell>
          <cell r="B25">
            <v>26.001000000000001</v>
          </cell>
          <cell r="C25" t="str">
            <v>ГОУ "Учебный центр главного управления внутренних дел</v>
          </cell>
          <cell r="D25" t="str">
            <v>Тюменской области"</v>
          </cell>
        </row>
        <row r="26">
          <cell r="A26">
            <v>28001</v>
          </cell>
          <cell r="B26">
            <v>28.001000000000001</v>
          </cell>
          <cell r="C26" t="str">
            <v>МУП "Дорожно-эксплуатационный участок"</v>
          </cell>
        </row>
        <row r="27">
          <cell r="A27">
            <v>29001</v>
          </cell>
          <cell r="B27">
            <v>29.001000000000001</v>
          </cell>
          <cell r="C27" t="str">
            <v>АНО детский сад "Рябинушка"</v>
          </cell>
        </row>
        <row r="28">
          <cell r="A28">
            <v>31001</v>
          </cell>
          <cell r="B28">
            <v>31.001000000000001</v>
          </cell>
          <cell r="C28" t="str">
            <v>ФГО УСПО "Тобольский сельскохозяйственный колледж"</v>
          </cell>
        </row>
        <row r="29">
          <cell r="A29">
            <v>33001</v>
          </cell>
          <cell r="B29">
            <v>33.000999999999998</v>
          </cell>
          <cell r="C29" t="str">
            <v>Территориальный орган федеральной службы статистики по</v>
          </cell>
          <cell r="D29" t="str">
            <v>Тюменской области (Тюменьстат)</v>
          </cell>
        </row>
        <row r="30">
          <cell r="A30">
            <v>35001</v>
          </cell>
          <cell r="B30">
            <v>35.000999999999998</v>
          </cell>
          <cell r="C30" t="str">
            <v>АНО детский сад "Аленушка"</v>
          </cell>
        </row>
        <row r="31">
          <cell r="A31">
            <v>36001</v>
          </cell>
          <cell r="B31">
            <v>36.000999999999998</v>
          </cell>
          <cell r="C31" t="str">
            <v>АНО детский сад №36</v>
          </cell>
        </row>
        <row r="32">
          <cell r="A32">
            <v>38001</v>
          </cell>
          <cell r="B32">
            <v>38.000999999999998</v>
          </cell>
          <cell r="C32" t="str">
            <v>РОИ (РОСИНКАС) ЦБ РФ ТОУИ-филиал РОСИНКАС</v>
          </cell>
        </row>
        <row r="33">
          <cell r="A33">
            <v>42001</v>
          </cell>
          <cell r="B33">
            <v>42.000999999999998</v>
          </cell>
          <cell r="C33" t="str">
            <v>АНО детский сад "Капелька"</v>
          </cell>
        </row>
        <row r="34">
          <cell r="A34">
            <v>45001</v>
          </cell>
          <cell r="B34">
            <v>45.000999999999998</v>
          </cell>
          <cell r="C34" t="str">
            <v>Кондоминиум"Комфорт"</v>
          </cell>
        </row>
        <row r="35">
          <cell r="A35">
            <v>46001</v>
          </cell>
          <cell r="B35">
            <v>46.000999999999998</v>
          </cell>
          <cell r="C35" t="str">
            <v>АНО Детский сад "Искорка"</v>
          </cell>
        </row>
        <row r="36">
          <cell r="A36">
            <v>48001</v>
          </cell>
          <cell r="B36">
            <v>48.000999999999998</v>
          </cell>
          <cell r="C36" t="str">
            <v>МУП коммунальных услуг и озеленения</v>
          </cell>
        </row>
        <row r="37">
          <cell r="A37">
            <v>50001</v>
          </cell>
          <cell r="B37">
            <v>50.000999999999998</v>
          </cell>
          <cell r="C37" t="str">
            <v>Муниципальное учреждение "Служба заказчика по управлению</v>
          </cell>
          <cell r="D37" t="str">
            <v>жилищно-коммунальным комплексом"</v>
          </cell>
        </row>
        <row r="38">
          <cell r="A38">
            <v>51001</v>
          </cell>
          <cell r="B38">
            <v>51.000999999999998</v>
          </cell>
          <cell r="C38" t="str">
            <v>Тобольская первичная организация Всероссийского Общества слепых</v>
          </cell>
        </row>
        <row r="39">
          <cell r="A39">
            <v>52001</v>
          </cell>
          <cell r="B39">
            <v>52.000999999999998</v>
          </cell>
          <cell r="C39" t="str">
            <v>АНО детский сад "Веселые нотки"</v>
          </cell>
        </row>
        <row r="40">
          <cell r="A40">
            <v>54001</v>
          </cell>
          <cell r="B40">
            <v>54.000999999999998</v>
          </cell>
          <cell r="C40" t="str">
            <v>Мусульманская религиозная организация г.Тобольска</v>
          </cell>
          <cell r="D40" t="str">
            <v>Тюменской области Духовного управления мусульман азиатской части России</v>
          </cell>
        </row>
        <row r="41">
          <cell r="A41">
            <v>55001</v>
          </cell>
          <cell r="B41">
            <v>55.000999999999998</v>
          </cell>
          <cell r="C41" t="str">
            <v>Тобольская больница 1 ФГУ"ЗСМЦ Росздрава"</v>
          </cell>
        </row>
        <row r="42">
          <cell r="A42">
            <v>56001</v>
          </cell>
          <cell r="B42">
            <v>56.000999999999998</v>
          </cell>
          <cell r="C42" t="str">
            <v>Филиал Обь-Иртышского зонального центра госсанэпиднадзора на</v>
          </cell>
          <cell r="D42" t="str">
            <v>транспорте (водном и воздушном) в г.Тобольске</v>
          </cell>
        </row>
        <row r="43">
          <cell r="A43">
            <v>57001</v>
          </cell>
          <cell r="B43">
            <v>57.000999999999998</v>
          </cell>
          <cell r="C43" t="str">
            <v>ФГУ "Тобольский лесхоз"</v>
          </cell>
        </row>
        <row r="44">
          <cell r="A44">
            <v>59001</v>
          </cell>
          <cell r="B44">
            <v>59.000999999999998</v>
          </cell>
          <cell r="C44" t="str">
            <v>ГОУ СПО ТО Тобольский медицинский колледж им.В.Солдатова</v>
          </cell>
        </row>
        <row r="45">
          <cell r="A45">
            <v>61001</v>
          </cell>
          <cell r="B45">
            <v>61.000999999999998</v>
          </cell>
          <cell r="C45" t="str">
            <v>Отдел образования Администрации ОМО Тобольский район</v>
          </cell>
        </row>
        <row r="46">
          <cell r="A46">
            <v>73001</v>
          </cell>
          <cell r="B46">
            <v>73.001000000000005</v>
          </cell>
          <cell r="C46" t="str">
            <v>ГУ МОВО при ГУ УВД г.Тобольска и Тобольского района</v>
          </cell>
        </row>
        <row r="47">
          <cell r="A47">
            <v>76001</v>
          </cell>
          <cell r="B47">
            <v>76.001000000000005</v>
          </cell>
          <cell r="C47" t="str">
            <v>Федеральное государственное учреждение здравоохранения "Центр</v>
          </cell>
          <cell r="D47" t="str">
            <v>гигиены и эпидемиологии в Тюменской области"</v>
          </cell>
        </row>
        <row r="48">
          <cell r="A48">
            <v>82001</v>
          </cell>
          <cell r="B48">
            <v>82.001000000000005</v>
          </cell>
          <cell r="C48" t="str">
            <v>МУЗ "Городская поликлиника"</v>
          </cell>
        </row>
        <row r="49">
          <cell r="A49">
            <v>85001</v>
          </cell>
          <cell r="B49">
            <v>85.001000000000005</v>
          </cell>
          <cell r="C49" t="str">
            <v>МУ"Центр профилактики наркомании"</v>
          </cell>
        </row>
        <row r="50">
          <cell r="A50">
            <v>89001</v>
          </cell>
          <cell r="B50">
            <v>89.001000000000005</v>
          </cell>
          <cell r="C50" t="str">
            <v>ГЛПУ ТО "Областной противотуберкулезный диспансер"</v>
          </cell>
        </row>
        <row r="51">
          <cell r="A51">
            <v>90001</v>
          </cell>
          <cell r="B51">
            <v>90.001000000000005</v>
          </cell>
          <cell r="C51" t="str">
            <v>ГОУ ВПО "Тобольский государственный педагогический институт</v>
          </cell>
          <cell r="D51" t="str">
            <v>им.Д.И.Менделеева"</v>
          </cell>
        </row>
        <row r="52">
          <cell r="A52">
            <v>91001</v>
          </cell>
          <cell r="B52">
            <v>91.001000000000005</v>
          </cell>
          <cell r="C52" t="str">
            <v>ГОУ СПО "Тобольский педагогический колледж"</v>
          </cell>
        </row>
        <row r="53">
          <cell r="A53">
            <v>94001</v>
          </cell>
          <cell r="B53">
            <v>94.001000000000005</v>
          </cell>
          <cell r="C53" t="str">
            <v>МПРО прихода храма "Семь Отроков Ефесских"</v>
          </cell>
        </row>
        <row r="54">
          <cell r="A54">
            <v>96001</v>
          </cell>
          <cell r="B54">
            <v>96.001000000000005</v>
          </cell>
          <cell r="C54" t="str">
            <v>МУП "Тобольскстройзаказчик"</v>
          </cell>
        </row>
        <row r="55">
          <cell r="A55">
            <v>97001</v>
          </cell>
          <cell r="B55">
            <v>97.001000000000005</v>
          </cell>
          <cell r="C55" t="str">
            <v>МУП "Тобольский водоканал"</v>
          </cell>
        </row>
        <row r="56">
          <cell r="A56">
            <v>99001</v>
          </cell>
          <cell r="B56">
            <v>99.001000000000005</v>
          </cell>
          <cell r="C56" t="str">
            <v>УФСКН России по Тюменской области</v>
          </cell>
        </row>
        <row r="57">
          <cell r="A57">
            <v>100001</v>
          </cell>
          <cell r="B57">
            <v>100.001</v>
          </cell>
          <cell r="C57" t="str">
            <v>ФГОУ СПО "Тобольский рыбопромышленный техникум"</v>
          </cell>
        </row>
        <row r="58">
          <cell r="A58">
            <v>101001</v>
          </cell>
          <cell r="B58">
            <v>101.001</v>
          </cell>
          <cell r="C58" t="str">
            <v>МОУ "Средняя общеобразовательная школа № 1"</v>
          </cell>
        </row>
        <row r="59">
          <cell r="A59">
            <v>102001</v>
          </cell>
          <cell r="B59">
            <v>102.001</v>
          </cell>
          <cell r="C59" t="str">
            <v>Тобольский почтамт УФПС по Тюменской обл.-филиал ФГУП</v>
          </cell>
          <cell r="D59" t="str">
            <v>"Почта России"</v>
          </cell>
        </row>
        <row r="60">
          <cell r="A60">
            <v>103001</v>
          </cell>
          <cell r="B60">
            <v>103.001</v>
          </cell>
          <cell r="C60" t="str">
            <v>АНО детский сад "Василек"</v>
          </cell>
        </row>
        <row r="61">
          <cell r="A61">
            <v>105001</v>
          </cell>
          <cell r="B61">
            <v>105.001</v>
          </cell>
          <cell r="C61" t="str">
            <v>Территориальное управление Роспотребнадзора по Тюменской области</v>
          </cell>
        </row>
        <row r="62">
          <cell r="A62">
            <v>109001</v>
          </cell>
          <cell r="B62">
            <v>109.001</v>
          </cell>
          <cell r="C62" t="str">
            <v>Местная религиозная организация Прихода Пресвятой Троицы</v>
          </cell>
          <cell r="D62" t="str">
            <v>Римско-Католической Церкви г.Тобольска</v>
          </cell>
        </row>
        <row r="63">
          <cell r="A63">
            <v>110001</v>
          </cell>
          <cell r="B63">
            <v>110.001</v>
          </cell>
          <cell r="C63" t="str">
            <v>ФГУ "Нижнеобьрыбвод"</v>
          </cell>
        </row>
        <row r="64">
          <cell r="A64">
            <v>112001</v>
          </cell>
          <cell r="B64">
            <v>112.001</v>
          </cell>
          <cell r="C64" t="str">
            <v>ГСК "Сизо-3"</v>
          </cell>
        </row>
        <row r="65">
          <cell r="A65">
            <v>117001</v>
          </cell>
          <cell r="B65">
            <v>117.001</v>
          </cell>
          <cell r="C65" t="str">
            <v>АНО "Информационно-издательский центр "Советская Сибирь"</v>
          </cell>
        </row>
        <row r="66">
          <cell r="A66">
            <v>121001</v>
          </cell>
          <cell r="B66">
            <v>121.001</v>
          </cell>
          <cell r="C66" t="str">
            <v>АНОК Центр Сибирско-татарской культуры"</v>
          </cell>
        </row>
        <row r="67">
          <cell r="A67">
            <v>122001</v>
          </cell>
          <cell r="B67">
            <v>122.001</v>
          </cell>
          <cell r="C67" t="str">
            <v>МУП "Жилсервис"</v>
          </cell>
        </row>
        <row r="68">
          <cell r="A68">
            <v>123001</v>
          </cell>
          <cell r="B68">
            <v>123.001</v>
          </cell>
          <cell r="C68" t="str">
            <v>Храм Михаила Архангела</v>
          </cell>
        </row>
        <row r="69">
          <cell r="A69">
            <v>124001</v>
          </cell>
          <cell r="B69">
            <v>124.001</v>
          </cell>
          <cell r="C69" t="str">
            <v>МРО "Церковь Евангельских христиан"Новое поколение"</v>
          </cell>
          <cell r="D69" t="str">
            <v>г.Тобольска</v>
          </cell>
        </row>
        <row r="70">
          <cell r="A70">
            <v>133001</v>
          </cell>
          <cell r="B70">
            <v>133.001</v>
          </cell>
          <cell r="C70" t="str">
            <v>Религиозная организация Церковь Евангельских христиан</v>
          </cell>
          <cell r="D70" t="str">
            <v>"Слово жизни"</v>
          </cell>
        </row>
        <row r="71">
          <cell r="A71">
            <v>134001</v>
          </cell>
          <cell r="B71">
            <v>134.001</v>
          </cell>
          <cell r="C71" t="str">
            <v>МУ "Созвездие"</v>
          </cell>
        </row>
        <row r="72">
          <cell r="A72">
            <v>135001</v>
          </cell>
          <cell r="B72">
            <v>135.001</v>
          </cell>
          <cell r="C72" t="str">
            <v>Мусульманская религиозная организация</v>
          </cell>
        </row>
        <row r="73">
          <cell r="A73">
            <v>136001</v>
          </cell>
          <cell r="B73">
            <v>136.001</v>
          </cell>
          <cell r="C73" t="str">
            <v>Филиал "Тобольский район водных путей и судоходства"</v>
          </cell>
        </row>
        <row r="74">
          <cell r="A74">
            <v>140001</v>
          </cell>
          <cell r="B74">
            <v>140.001</v>
          </cell>
          <cell r="C74" t="str">
            <v>МПРО "Приход храма Казанской иконы Божией Матери"</v>
          </cell>
        </row>
        <row r="75">
          <cell r="A75">
            <v>142001</v>
          </cell>
          <cell r="B75">
            <v>142.001</v>
          </cell>
          <cell r="C75" t="str">
            <v>НОУ "Тобольская Православная Гимназия"</v>
          </cell>
        </row>
        <row r="76">
          <cell r="A76">
            <v>146001</v>
          </cell>
          <cell r="B76">
            <v>146.001</v>
          </cell>
          <cell r="C76" t="str">
            <v>ГОУ НПО "ПУ №14"</v>
          </cell>
        </row>
        <row r="77">
          <cell r="A77">
            <v>147001</v>
          </cell>
          <cell r="B77">
            <v>147.001</v>
          </cell>
          <cell r="C77" t="str">
            <v>ГУ "ЗСМЦ Минздрава России" Тобольская больница №2</v>
          </cell>
        </row>
        <row r="78">
          <cell r="A78">
            <v>148001</v>
          </cell>
          <cell r="B78">
            <v>148.001</v>
          </cell>
          <cell r="C78" t="str">
            <v>АНО детский сад"Аленький цветочек"</v>
          </cell>
        </row>
        <row r="79">
          <cell r="A79">
            <v>149001</v>
          </cell>
          <cell r="B79">
            <v>149.001</v>
          </cell>
          <cell r="C79" t="str">
            <v>МУП "Тобольскстройреставрация"</v>
          </cell>
        </row>
        <row r="80">
          <cell r="A80">
            <v>150001</v>
          </cell>
          <cell r="B80">
            <v>150.001</v>
          </cell>
          <cell r="C80" t="str">
            <v>АНО "Детский сад № 22"</v>
          </cell>
        </row>
        <row r="81">
          <cell r="A81">
            <v>153001</v>
          </cell>
          <cell r="B81">
            <v>153.001</v>
          </cell>
          <cell r="C81" t="str">
            <v>АНОК "Дом культуры "Водник"</v>
          </cell>
        </row>
        <row r="82">
          <cell r="A82">
            <v>154001</v>
          </cell>
          <cell r="B82">
            <v>154.001</v>
          </cell>
          <cell r="C82" t="str">
            <v>МОУ "Средняя общеобразовательная школа № 6"</v>
          </cell>
        </row>
        <row r="83">
          <cell r="A83">
            <v>156001</v>
          </cell>
          <cell r="B83">
            <v>156.001</v>
          </cell>
          <cell r="C83" t="str">
            <v>АНО ДОД  "ДШИ №1 им.С.Г.Маляревской"</v>
          </cell>
        </row>
        <row r="84">
          <cell r="A84">
            <v>158001</v>
          </cell>
          <cell r="B84">
            <v>158.001</v>
          </cell>
          <cell r="C84" t="str">
            <v>МОУ ДОД Детская художественная школа им.В.Г.Перова</v>
          </cell>
        </row>
        <row r="85">
          <cell r="A85">
            <v>161001</v>
          </cell>
          <cell r="B85">
            <v>161.001</v>
          </cell>
          <cell r="C85" t="str">
            <v>Государственное учреждение "Центр занятости населения города</v>
          </cell>
          <cell r="D85" t="str">
            <v>Тобольска"</v>
          </cell>
        </row>
        <row r="86">
          <cell r="A86">
            <v>169001</v>
          </cell>
          <cell r="B86">
            <v>169.001</v>
          </cell>
          <cell r="C86" t="str">
            <v>Финансово-казначейское управление по Тобольскому району</v>
          </cell>
        </row>
        <row r="87">
          <cell r="A87">
            <v>175001</v>
          </cell>
          <cell r="B87">
            <v>175.001</v>
          </cell>
          <cell r="C87" t="str">
            <v>ГУК "Тобольский государственный историко-архитектурный музей-</v>
          </cell>
          <cell r="D87" t="str">
            <v>заповедник"</v>
          </cell>
        </row>
        <row r="88">
          <cell r="A88">
            <v>177001</v>
          </cell>
          <cell r="B88">
            <v>177.001</v>
          </cell>
          <cell r="C88" t="str">
            <v>ГЛПУ ТО "Тобольский специализированный дом ребенка"</v>
          </cell>
        </row>
        <row r="89">
          <cell r="A89">
            <v>178001</v>
          </cell>
          <cell r="B89">
            <v>178.001</v>
          </cell>
          <cell r="C89" t="str">
            <v>МУЗ "Станция скорой медицинской помощи"</v>
          </cell>
        </row>
        <row r="90">
          <cell r="A90">
            <v>180001</v>
          </cell>
          <cell r="B90">
            <v>180.001</v>
          </cell>
          <cell r="C90" t="str">
            <v>ГЛПУ ТО "Тобольский кожно-венерологический диспансер"</v>
          </cell>
        </row>
        <row r="91">
          <cell r="A91">
            <v>181001</v>
          </cell>
          <cell r="B91">
            <v>181.001</v>
          </cell>
          <cell r="C91" t="str">
            <v>Тобольский филиал ГЛПУ ТО "Тюменская областная клиническая</v>
          </cell>
          <cell r="D91" t="str">
            <v>психиатрическая больница"(филиал №2)</v>
          </cell>
        </row>
        <row r="92">
          <cell r="A92">
            <v>183001</v>
          </cell>
          <cell r="B92">
            <v>183.001</v>
          </cell>
          <cell r="C92" t="str">
            <v>МУЗ "Городская стоматологическая поликлиника"</v>
          </cell>
        </row>
        <row r="93">
          <cell r="A93">
            <v>185001</v>
          </cell>
          <cell r="B93">
            <v>185.001</v>
          </cell>
          <cell r="C93" t="str">
            <v>АНО "Социально-реабилитационный центр для несовершеннолетних</v>
          </cell>
          <cell r="D93" t="str">
            <v>г.Тобольска"</v>
          </cell>
        </row>
        <row r="94">
          <cell r="A94">
            <v>187001</v>
          </cell>
          <cell r="B94">
            <v>187.001</v>
          </cell>
          <cell r="C94" t="str">
            <v>ГОУ НПО Профессиональное училище №3</v>
          </cell>
        </row>
        <row r="95">
          <cell r="A95">
            <v>191001</v>
          </cell>
          <cell r="B95">
            <v>191.001</v>
          </cell>
          <cell r="C95" t="str">
            <v>ГЛПУ ТО "Областная больница №3"</v>
          </cell>
        </row>
        <row r="96">
          <cell r="A96">
            <v>193001</v>
          </cell>
          <cell r="B96">
            <v>193.001</v>
          </cell>
          <cell r="C96" t="str">
            <v>МПРО Приход Софийско-успенского и Свято-Покровского Соборов</v>
          </cell>
        </row>
        <row r="97">
          <cell r="A97">
            <v>194001</v>
          </cell>
          <cell r="B97">
            <v>194.001</v>
          </cell>
          <cell r="C97" t="str">
            <v>Тобольская Духовная семинария</v>
          </cell>
        </row>
        <row r="98">
          <cell r="A98">
            <v>195001</v>
          </cell>
          <cell r="B98">
            <v>195.001</v>
          </cell>
          <cell r="C98" t="str">
            <v>Тобольско-Тюменская Епархия</v>
          </cell>
        </row>
        <row r="99">
          <cell r="A99">
            <v>196001</v>
          </cell>
          <cell r="B99">
            <v>196.001</v>
          </cell>
          <cell r="C99" t="str">
            <v>ФГУ "Госсеминспекция по Тюменской области"</v>
          </cell>
        </row>
        <row r="100">
          <cell r="A100">
            <v>196002</v>
          </cell>
          <cell r="B100">
            <v>196.00200000000001</v>
          </cell>
          <cell r="C100" t="str">
            <v>ФГУ "Госсеминспекция по Тюменской области"</v>
          </cell>
        </row>
        <row r="101">
          <cell r="A101">
            <v>199001</v>
          </cell>
          <cell r="B101">
            <v>199.001</v>
          </cell>
          <cell r="C101" t="str">
            <v>Филиал ФГУП"РТРС""Урало-Сибирский региональный центр"</v>
          </cell>
        </row>
        <row r="102">
          <cell r="A102">
            <v>200001</v>
          </cell>
          <cell r="B102">
            <v>200.001</v>
          </cell>
          <cell r="C102" t="str">
            <v>АНО ДОД "Центр детского технического творчества"</v>
          </cell>
        </row>
        <row r="103">
          <cell r="A103">
            <v>201001</v>
          </cell>
          <cell r="B103">
            <v>201.001</v>
          </cell>
          <cell r="C103" t="str">
            <v>АНО детский сад "Серебрянное копытце"</v>
          </cell>
        </row>
        <row r="104">
          <cell r="A104">
            <v>205001</v>
          </cell>
          <cell r="B104">
            <v>205.001</v>
          </cell>
          <cell r="C104" t="str">
            <v>МОУ"Средняя общеобразовательная школа № 5"</v>
          </cell>
        </row>
        <row r="105">
          <cell r="A105">
            <v>207001</v>
          </cell>
          <cell r="B105">
            <v>207.001</v>
          </cell>
          <cell r="C105" t="str">
            <v>Администрация г.Тобольска</v>
          </cell>
        </row>
        <row r="106">
          <cell r="A106">
            <v>208001</v>
          </cell>
          <cell r="B106">
            <v>208.001</v>
          </cell>
          <cell r="C106" t="str">
            <v>ФГУП "Ростехинвентаризация"</v>
          </cell>
        </row>
        <row r="107">
          <cell r="A107">
            <v>211001</v>
          </cell>
          <cell r="B107">
            <v>211.001</v>
          </cell>
          <cell r="C107" t="str">
            <v>АНО ДОД "Дом детского творчества"</v>
          </cell>
        </row>
        <row r="108">
          <cell r="A108">
            <v>214001</v>
          </cell>
          <cell r="B108">
            <v>214.001</v>
          </cell>
          <cell r="C108" t="str">
            <v>Комитет по образованию Администрации г.Тобольска</v>
          </cell>
        </row>
        <row r="109">
          <cell r="A109">
            <v>215001</v>
          </cell>
          <cell r="B109">
            <v>215.001</v>
          </cell>
          <cell r="C109" t="str">
            <v>МОУ школа-интернат №1 для детей-сирот и детей,оставшихся без</v>
          </cell>
          <cell r="D109" t="str">
            <v>попечения родителей</v>
          </cell>
        </row>
        <row r="110">
          <cell r="A110">
            <v>216001</v>
          </cell>
          <cell r="B110">
            <v>216.001</v>
          </cell>
          <cell r="C110" t="str">
            <v>Тобольский объединенный военный комиссариат</v>
          </cell>
        </row>
        <row r="111">
          <cell r="A111">
            <v>217001</v>
          </cell>
          <cell r="B111">
            <v>217.001</v>
          </cell>
          <cell r="C111" t="str">
            <v>ГУ ОГПС-8 МЧС России по Тюменской области</v>
          </cell>
        </row>
        <row r="112">
          <cell r="A112">
            <v>220001</v>
          </cell>
          <cell r="B112">
            <v>220.001</v>
          </cell>
          <cell r="C112" t="str">
            <v>ГУТО "Государственный архив в г.Тобольске"</v>
          </cell>
        </row>
        <row r="113">
          <cell r="A113">
            <v>221001</v>
          </cell>
          <cell r="B113">
            <v>221.001</v>
          </cell>
          <cell r="C113" t="str">
            <v>Крестьянское хозяйство (фермерское) "Иртыш" Семеноводческая</v>
          </cell>
          <cell r="D113" t="str">
            <v>станция"</v>
          </cell>
        </row>
        <row r="114">
          <cell r="A114">
            <v>222001</v>
          </cell>
          <cell r="B114">
            <v>222.001</v>
          </cell>
          <cell r="C114" t="str">
            <v>Департамент недропользования и экологии Тюменской области</v>
          </cell>
        </row>
        <row r="115">
          <cell r="A115">
            <v>225001</v>
          </cell>
          <cell r="B115">
            <v>225.001</v>
          </cell>
          <cell r="C115" t="str">
            <v>Администрация Тобольского муниципального района</v>
          </cell>
        </row>
        <row r="116">
          <cell r="A116">
            <v>229001</v>
          </cell>
          <cell r="B116">
            <v>229.001</v>
          </cell>
          <cell r="C116" t="str">
            <v>МУ "Служба обеспечения безопасности на воде"</v>
          </cell>
        </row>
        <row r="117">
          <cell r="A117">
            <v>231001</v>
          </cell>
          <cell r="B117">
            <v>231.001</v>
          </cell>
          <cell r="C117" t="str">
            <v>Отдел по делам культуры, молодежи и спорту Администрации</v>
          </cell>
          <cell r="D117" t="str">
            <v>ОМО Тобольский район</v>
          </cell>
        </row>
        <row r="118">
          <cell r="A118">
            <v>232001</v>
          </cell>
          <cell r="B118">
            <v>232.001</v>
          </cell>
          <cell r="C118" t="str">
            <v>ГУ "Тобольская районная станция по борьбе с болезнями животных"</v>
          </cell>
        </row>
        <row r="119">
          <cell r="A119">
            <v>234001</v>
          </cell>
          <cell r="B119">
            <v>234.001</v>
          </cell>
          <cell r="C119" t="str">
            <v>АНО культуры "Клуб Южный"</v>
          </cell>
        </row>
        <row r="120">
          <cell r="A120">
            <v>235001</v>
          </cell>
          <cell r="B120">
            <v>235.001</v>
          </cell>
          <cell r="C120" t="str">
            <v>Комитет по культуре Администрации г.Тобольска</v>
          </cell>
        </row>
        <row r="121">
          <cell r="A121">
            <v>236001</v>
          </cell>
          <cell r="B121">
            <v>236.001</v>
          </cell>
          <cell r="C121" t="str">
            <v>АНОК "Централизованная библиотечная система г.Тобольска"</v>
          </cell>
        </row>
        <row r="122">
          <cell r="A122">
            <v>237001</v>
          </cell>
          <cell r="B122">
            <v>237.001</v>
          </cell>
          <cell r="C122" t="str">
            <v>АНОК "Библиотека "Панорама"</v>
          </cell>
        </row>
        <row r="123">
          <cell r="A123">
            <v>242001</v>
          </cell>
          <cell r="B123">
            <v>242.001</v>
          </cell>
          <cell r="C123" t="str">
            <v>МУП "Ремжилэксплуатация"</v>
          </cell>
        </row>
        <row r="124">
          <cell r="A124">
            <v>252001</v>
          </cell>
          <cell r="B124">
            <v>252.001</v>
          </cell>
          <cell r="C124" t="str">
            <v>ФГУ"Земельная кадастровая палата" по Тюменской области</v>
          </cell>
        </row>
        <row r="125">
          <cell r="A125">
            <v>258001</v>
          </cell>
          <cell r="B125">
            <v>258.00099999999998</v>
          </cell>
          <cell r="C125" t="str">
            <v>КХ Ярковой</v>
          </cell>
        </row>
        <row r="126">
          <cell r="A126">
            <v>259001</v>
          </cell>
          <cell r="B126">
            <v>259.00099999999998</v>
          </cell>
          <cell r="C126" t="str">
            <v>АНОК Центр досуга "Речник"</v>
          </cell>
        </row>
        <row r="127">
          <cell r="A127">
            <v>268001</v>
          </cell>
          <cell r="B127">
            <v>268.00099999999998</v>
          </cell>
          <cell r="C127" t="str">
            <v>Управление по обеспечению деятельности мировых судей в</v>
          </cell>
          <cell r="D127" t="str">
            <v>Тюменской области</v>
          </cell>
        </row>
        <row r="128">
          <cell r="A128">
            <v>270001</v>
          </cell>
          <cell r="B128">
            <v>270.00099999999998</v>
          </cell>
          <cell r="C128" t="str">
            <v>Религиозная организация Церковь Евангельских христиан</v>
          </cell>
        </row>
        <row r="129">
          <cell r="A129">
            <v>283001</v>
          </cell>
          <cell r="B129">
            <v>283.00099999999998</v>
          </cell>
          <cell r="C129" t="str">
            <v>Тобольское училище искусств и культуры</v>
          </cell>
        </row>
        <row r="130">
          <cell r="A130">
            <v>294001</v>
          </cell>
          <cell r="B130">
            <v>294.00099999999998</v>
          </cell>
          <cell r="C130" t="str">
            <v>ГУ Тюменское региональное отделение фонда социального</v>
          </cell>
          <cell r="D130" t="str">
            <v>страхования РФ</v>
          </cell>
        </row>
        <row r="131">
          <cell r="A131">
            <v>296001</v>
          </cell>
          <cell r="B131">
            <v>296.00099999999998</v>
          </cell>
          <cell r="C131" t="str">
            <v>ГУ Управление Пенсионного фонда РФ в г.Тобольске</v>
          </cell>
        </row>
        <row r="132">
          <cell r="A132">
            <v>298001</v>
          </cell>
          <cell r="B132">
            <v>298.00099999999998</v>
          </cell>
          <cell r="C132" t="str">
            <v>Межрайонная ИФНС Рссии №7 по Тюменской области</v>
          </cell>
        </row>
        <row r="133">
          <cell r="A133">
            <v>300001</v>
          </cell>
          <cell r="B133">
            <v>300.00099999999998</v>
          </cell>
          <cell r="C133" t="str">
            <v>Муниципальное учреждение "Имущественная казна г.Тобольска"</v>
          </cell>
        </row>
        <row r="134">
          <cell r="A134">
            <v>301001</v>
          </cell>
          <cell r="B134">
            <v>301.00099999999998</v>
          </cell>
          <cell r="C134" t="str">
            <v>Контрольно-счетная палата города Тобольска</v>
          </cell>
        </row>
        <row r="135">
          <cell r="A135">
            <v>306001</v>
          </cell>
          <cell r="B135">
            <v>306.00099999999998</v>
          </cell>
          <cell r="C135" t="str">
            <v>МОУ средняя общеобразовательная школа № 16</v>
          </cell>
        </row>
        <row r="136">
          <cell r="A136">
            <v>307001</v>
          </cell>
          <cell r="B136">
            <v>307.00099999999998</v>
          </cell>
          <cell r="C136" t="str">
            <v>АНО ДОД "Станция юных туристов"</v>
          </cell>
        </row>
        <row r="137">
          <cell r="A137">
            <v>308001</v>
          </cell>
          <cell r="B137">
            <v>308.00099999999998</v>
          </cell>
          <cell r="C137" t="str">
            <v>Муниципальное образовательное учреждение Специальная</v>
          </cell>
          <cell r="D137" t="str">
            <v>(коррекционная) школа интернат № 5 для детей сирот</v>
          </cell>
        </row>
        <row r="138">
          <cell r="A138">
            <v>311001</v>
          </cell>
          <cell r="B138">
            <v>311.00099999999998</v>
          </cell>
          <cell r="C138" t="str">
            <v>Детская молочная кухня</v>
          </cell>
        </row>
        <row r="139">
          <cell r="A139">
            <v>314001</v>
          </cell>
          <cell r="B139">
            <v>314.00099999999998</v>
          </cell>
          <cell r="C139" t="str">
            <v>ГУ Омский ЦГМС-Р</v>
          </cell>
        </row>
        <row r="140">
          <cell r="A140">
            <v>315001</v>
          </cell>
          <cell r="B140">
            <v>315.00099999999998</v>
          </cell>
          <cell r="C140" t="str">
            <v>23-ОГПС МЧС России по Тюменской области</v>
          </cell>
        </row>
        <row r="141">
          <cell r="A141">
            <v>317001</v>
          </cell>
          <cell r="B141">
            <v>317.00099999999998</v>
          </cell>
          <cell r="C141" t="str">
            <v>МОУ СОШ № 17</v>
          </cell>
        </row>
        <row r="142">
          <cell r="A142">
            <v>321001</v>
          </cell>
          <cell r="B142">
            <v>321.00099999999998</v>
          </cell>
          <cell r="C142" t="str">
            <v>АНО детский сад "Кораблик"</v>
          </cell>
        </row>
        <row r="143">
          <cell r="A143">
            <v>324001</v>
          </cell>
          <cell r="B143">
            <v>324.00099999999998</v>
          </cell>
          <cell r="C143" t="str">
            <v>АНО"Детский сад-Центр развития ребенка "Чебурашка"</v>
          </cell>
        </row>
        <row r="144">
          <cell r="A144">
            <v>327001</v>
          </cell>
          <cell r="B144">
            <v>327.00099999999998</v>
          </cell>
          <cell r="C144" t="str">
            <v>МОУ ДОД"Детская школа искусств имени А.А.Алябьева"</v>
          </cell>
        </row>
        <row r="145">
          <cell r="A145">
            <v>342001</v>
          </cell>
          <cell r="B145">
            <v>342.00099999999998</v>
          </cell>
          <cell r="C145" t="str">
            <v>Отделение по г.Тобольску Управления Федерального казначейства</v>
          </cell>
          <cell r="D145" t="str">
            <v>по Тюменской области</v>
          </cell>
        </row>
        <row r="146">
          <cell r="A146">
            <v>374001</v>
          </cell>
          <cell r="B146">
            <v>374.00099999999998</v>
          </cell>
          <cell r="C146" t="str">
            <v>МУП "Архитектура и градостроительство"</v>
          </cell>
        </row>
        <row r="147">
          <cell r="A147">
            <v>375001</v>
          </cell>
          <cell r="B147">
            <v>375.00099999999998</v>
          </cell>
          <cell r="C147" t="str">
            <v>Управление судебного департамента при Верховном суде РФ в ТО</v>
          </cell>
        </row>
        <row r="148">
          <cell r="A148">
            <v>376001</v>
          </cell>
          <cell r="B148">
            <v>376.00099999999998</v>
          </cell>
          <cell r="C148" t="str">
            <v>УВД г.Тобольска и Тобольского района Тюменской области</v>
          </cell>
        </row>
        <row r="149">
          <cell r="A149">
            <v>385001</v>
          </cell>
          <cell r="B149">
            <v>385.00099999999998</v>
          </cell>
          <cell r="C149" t="str">
            <v>ГОУ НПО Профессиональный лицей №11</v>
          </cell>
        </row>
        <row r="150">
          <cell r="A150">
            <v>386001</v>
          </cell>
          <cell r="B150">
            <v>386.00099999999998</v>
          </cell>
          <cell r="C150" t="str">
            <v>МОУ средняя общеобразовательная школа № 12</v>
          </cell>
        </row>
        <row r="151">
          <cell r="A151">
            <v>388001</v>
          </cell>
          <cell r="B151">
            <v>388.00099999999998</v>
          </cell>
          <cell r="C151" t="str">
            <v>АНО детский сад "Родничок"</v>
          </cell>
        </row>
        <row r="152">
          <cell r="A152">
            <v>389001</v>
          </cell>
          <cell r="B152">
            <v>389.00099999999998</v>
          </cell>
          <cell r="C152" t="str">
            <v>МОУ Начальная школа-детский сад № 52 "Нотка"</v>
          </cell>
        </row>
        <row r="153">
          <cell r="A153">
            <v>400001</v>
          </cell>
          <cell r="B153">
            <v>400.00099999999998</v>
          </cell>
          <cell r="C153" t="str">
            <v>Муниципальное образовательное учреждение "Центр образования"</v>
          </cell>
        </row>
        <row r="154">
          <cell r="A154">
            <v>405001</v>
          </cell>
          <cell r="B154">
            <v>405.00099999999998</v>
          </cell>
          <cell r="C154" t="str">
            <v>ФГУ "Главное бюро МСЭ по Тюменской области"</v>
          </cell>
        </row>
        <row r="155">
          <cell r="A155">
            <v>422001</v>
          </cell>
          <cell r="B155">
            <v>422.00099999999998</v>
          </cell>
          <cell r="C155" t="str">
            <v>МУП "Жилищное хозяйство"</v>
          </cell>
        </row>
        <row r="156">
          <cell r="A156">
            <v>423001</v>
          </cell>
          <cell r="B156">
            <v>423.00099999999998</v>
          </cell>
          <cell r="C156" t="str">
            <v>Управление по делам гражданской обороны, чрезвычайным</v>
          </cell>
          <cell r="D156" t="str">
            <v>ситуациям</v>
          </cell>
        </row>
        <row r="157">
          <cell r="A157">
            <v>484001</v>
          </cell>
          <cell r="B157">
            <v>484.00099999999998</v>
          </cell>
          <cell r="C157" t="str">
            <v>МОУ средняя общеобразовательная школа № 18</v>
          </cell>
        </row>
        <row r="158">
          <cell r="A158">
            <v>485001</v>
          </cell>
          <cell r="B158">
            <v>485.00099999999998</v>
          </cell>
          <cell r="C158" t="str">
            <v>МОУ"Средняя общеобразовательная школа № 2"</v>
          </cell>
        </row>
        <row r="159">
          <cell r="A159">
            <v>500001</v>
          </cell>
          <cell r="B159">
            <v>500.00099999999998</v>
          </cell>
          <cell r="C159" t="str">
            <v>ФГУ ИК-9 УФСИН России по Тюменской области</v>
          </cell>
        </row>
        <row r="160">
          <cell r="A160">
            <v>501001</v>
          </cell>
          <cell r="B160">
            <v>501.00099999999998</v>
          </cell>
          <cell r="C160" t="str">
            <v>Админимстрация Ермаковского сельского поселения Тобольского</v>
          </cell>
          <cell r="D160" t="str">
            <v>муниципального района Тюменской области</v>
          </cell>
        </row>
        <row r="161">
          <cell r="A161">
            <v>502001</v>
          </cell>
          <cell r="B161">
            <v>502.00099999999998</v>
          </cell>
          <cell r="C161" t="str">
            <v>Бизинское МУП производственное ЖКХ</v>
          </cell>
        </row>
        <row r="162">
          <cell r="A162">
            <v>503001</v>
          </cell>
          <cell r="B162">
            <v>503.00099999999998</v>
          </cell>
          <cell r="C162" t="str">
            <v>Администрация Малозоркальцевского сельского поселения</v>
          </cell>
          <cell r="D162" t="str">
            <v>Тобольского муниципального района Тюменской области</v>
          </cell>
        </row>
        <row r="163">
          <cell r="A163">
            <v>504001</v>
          </cell>
          <cell r="B163">
            <v>504.00099999999998</v>
          </cell>
          <cell r="C163" t="str">
            <v>АНО дошкольного образования Нижне-Аремзянский детский</v>
          </cell>
          <cell r="D163" t="str">
            <v>сад "Аленушка"</v>
          </cell>
        </row>
        <row r="164">
          <cell r="A164">
            <v>505001</v>
          </cell>
          <cell r="B164">
            <v>505.00099999999998</v>
          </cell>
          <cell r="C164" t="str">
            <v>АНО дошкольного образования Ермаковский детский сад</v>
          </cell>
          <cell r="D164" t="str">
            <v>"Солнышко"</v>
          </cell>
        </row>
        <row r="165">
          <cell r="A165">
            <v>507001</v>
          </cell>
          <cell r="B165">
            <v>507.00099999999998</v>
          </cell>
          <cell r="C165" t="str">
            <v>МОУ Нижнеаремзянская средняя общ.школа Тюменской области</v>
          </cell>
          <cell r="D165" t="str">
            <v>Тобольского района</v>
          </cell>
        </row>
        <row r="166">
          <cell r="A166">
            <v>508001</v>
          </cell>
          <cell r="B166">
            <v>508.00099999999998</v>
          </cell>
          <cell r="C166" t="str">
            <v>МУП ЖЭУ "Заречье"</v>
          </cell>
        </row>
        <row r="167">
          <cell r="A167">
            <v>511001</v>
          </cell>
          <cell r="B167">
            <v>511.00099999999998</v>
          </cell>
          <cell r="C167" t="str">
            <v>НОУ Начальная общеобразовательная школа г.Тобольска</v>
          </cell>
        </row>
        <row r="168">
          <cell r="A168">
            <v>512001</v>
          </cell>
          <cell r="B168">
            <v>512.00099999999998</v>
          </cell>
          <cell r="C168" t="str">
            <v>Товарищество собственников жилья "Сибиряк"</v>
          </cell>
        </row>
        <row r="169">
          <cell r="A169">
            <v>514001</v>
          </cell>
          <cell r="B169">
            <v>514.00099999999998</v>
          </cell>
          <cell r="C169" t="str">
            <v>ГУ Федеральной регистрационной службы по ТО ХМАО и ЯНАО</v>
          </cell>
        </row>
        <row r="170">
          <cell r="A170">
            <v>516001</v>
          </cell>
          <cell r="B170">
            <v>516.00099999999998</v>
          </cell>
          <cell r="C170" t="str">
            <v>АНО Детский оздоровительный лагерь "Солнечный"</v>
          </cell>
        </row>
        <row r="171">
          <cell r="A171">
            <v>517001</v>
          </cell>
          <cell r="B171">
            <v>517.00099999999998</v>
          </cell>
          <cell r="C171" t="str">
            <v>МОУ "Гимназия имени Н.Д.Лицмана"</v>
          </cell>
        </row>
        <row r="172">
          <cell r="A172">
            <v>608001</v>
          </cell>
          <cell r="B172">
            <v>608.00099999999998</v>
          </cell>
          <cell r="C172" t="str">
            <v>ООО "Левобережье"</v>
          </cell>
        </row>
        <row r="173">
          <cell r="A173">
            <v>616001</v>
          </cell>
          <cell r="B173">
            <v>616.00099999999998</v>
          </cell>
          <cell r="C173" t="str">
            <v>ГУ ТО "Областное бюро СМЭ"</v>
          </cell>
        </row>
        <row r="174">
          <cell r="A174">
            <v>636001</v>
          </cell>
          <cell r="B174">
            <v>636.00099999999998</v>
          </cell>
          <cell r="C174" t="str">
            <v>АНО детский сад №30</v>
          </cell>
        </row>
        <row r="175">
          <cell r="A175">
            <v>642001</v>
          </cell>
          <cell r="B175">
            <v>642.00099999999998</v>
          </cell>
          <cell r="C175" t="str">
            <v>ТСЖ "Монолит-34"</v>
          </cell>
        </row>
        <row r="176">
          <cell r="A176">
            <v>644001</v>
          </cell>
          <cell r="B176">
            <v>644.00099999999998</v>
          </cell>
          <cell r="C176" t="str">
            <v>МУ "Молодежная биржа труда"</v>
          </cell>
        </row>
        <row r="177">
          <cell r="A177">
            <v>646001</v>
          </cell>
          <cell r="B177">
            <v>646.00099999999998</v>
          </cell>
          <cell r="C177" t="str">
            <v>ГОУВПО "Филиал Московского Государственного университета</v>
          </cell>
          <cell r="D177" t="str">
            <v>технологий и управления</v>
          </cell>
        </row>
        <row r="178">
          <cell r="A178">
            <v>647001</v>
          </cell>
          <cell r="B178">
            <v>647.00099999999998</v>
          </cell>
          <cell r="C178" t="str">
            <v>Управление Федеральной службы судебных приставов по</v>
          </cell>
          <cell r="D178" t="str">
            <v>Тюменской области</v>
          </cell>
        </row>
        <row r="179">
          <cell r="A179">
            <v>650001</v>
          </cell>
          <cell r="B179">
            <v>650.00099999999998</v>
          </cell>
          <cell r="C179" t="str">
            <v>Муниципальное учреждение культуры "Центр национальных</v>
          </cell>
          <cell r="D179" t="str">
            <v>культур"</v>
          </cell>
        </row>
        <row r="180">
          <cell r="A180">
            <v>651001</v>
          </cell>
          <cell r="B180">
            <v>651.00099999999998</v>
          </cell>
          <cell r="C180" t="str">
            <v>Прокуратура Тюменской области г.Тобольск</v>
          </cell>
        </row>
        <row r="181">
          <cell r="A181">
            <v>674001</v>
          </cell>
          <cell r="B181">
            <v>674.00099999999998</v>
          </cell>
          <cell r="C181" t="str">
            <v>Некоммерческая организация Тюменская межрегиональная</v>
          </cell>
          <cell r="D181" t="str">
            <v>коллегия адвокатов</v>
          </cell>
        </row>
        <row r="182">
          <cell r="A182">
            <v>694001</v>
          </cell>
          <cell r="B182">
            <v>694.00099999999998</v>
          </cell>
          <cell r="C182" t="str">
            <v>МУ СРЦП "Личный друг"</v>
          </cell>
        </row>
        <row r="183">
          <cell r="A183">
            <v>699001</v>
          </cell>
          <cell r="B183">
            <v>699.00099999999998</v>
          </cell>
          <cell r="C183" t="str">
            <v>ГУ ТО ОМЦ "Резерв"</v>
          </cell>
        </row>
        <row r="184">
          <cell r="A184">
            <v>701001</v>
          </cell>
          <cell r="B184">
            <v>701.00099999999998</v>
          </cell>
          <cell r="C184" t="str">
            <v>АНО Детский сад "Березка"</v>
          </cell>
        </row>
        <row r="185">
          <cell r="A185">
            <v>702001</v>
          </cell>
          <cell r="B185">
            <v>702.00099999999998</v>
          </cell>
          <cell r="C185" t="str">
            <v>АНО  Детский сад "Золотая рыбка"</v>
          </cell>
        </row>
        <row r="186">
          <cell r="A186">
            <v>703001</v>
          </cell>
          <cell r="B186">
            <v>703.00099999999998</v>
          </cell>
          <cell r="C186" t="str">
            <v>АНО детский сад №40-"Центр развития ребенка"</v>
          </cell>
        </row>
        <row r="187">
          <cell r="A187">
            <v>704001</v>
          </cell>
          <cell r="B187">
            <v>704.00099999999998</v>
          </cell>
          <cell r="C187" t="str">
            <v>АНО  Детский сад "Журавлик"</v>
          </cell>
        </row>
        <row r="188">
          <cell r="A188">
            <v>705001</v>
          </cell>
          <cell r="B188">
            <v>705.00099999999998</v>
          </cell>
          <cell r="C188" t="str">
            <v>АНО детский сад "Лесная сказка"</v>
          </cell>
        </row>
        <row r="189">
          <cell r="A189">
            <v>706001</v>
          </cell>
          <cell r="B189">
            <v>706.00099999999998</v>
          </cell>
          <cell r="C189" t="str">
            <v>АНО Детский сад "Радуга"</v>
          </cell>
        </row>
        <row r="190">
          <cell r="A190">
            <v>738001</v>
          </cell>
          <cell r="B190">
            <v>738.00099999999998</v>
          </cell>
          <cell r="C190" t="str">
            <v>Центральный банк Российской Федерации (Банк России)</v>
          </cell>
        </row>
        <row r="191">
          <cell r="A191">
            <v>744001</v>
          </cell>
          <cell r="B191">
            <v>744.00099999999998</v>
          </cell>
          <cell r="C191" t="str">
            <v>ФГУП "Госрыбцентр"</v>
          </cell>
        </row>
        <row r="192">
          <cell r="A192">
            <v>745001</v>
          </cell>
          <cell r="B192">
            <v>745.00099999999998</v>
          </cell>
          <cell r="C192" t="str">
            <v>МУНПП "Геоцентр"</v>
          </cell>
        </row>
        <row r="193">
          <cell r="A193">
            <v>805001</v>
          </cell>
          <cell r="B193">
            <v>805.00099999999998</v>
          </cell>
          <cell r="C193" t="str">
            <v>Муниципальный авиационно-технический клуб</v>
          </cell>
        </row>
        <row r="194">
          <cell r="A194">
            <v>818001</v>
          </cell>
          <cell r="B194">
            <v>818.00099999999998</v>
          </cell>
          <cell r="C194" t="str">
            <v>ФГОУ ВПО "Новосибирская государственная академия водного</v>
          </cell>
          <cell r="D194" t="str">
            <v>транспорта"</v>
          </cell>
        </row>
        <row r="195">
          <cell r="A195">
            <v>820001</v>
          </cell>
          <cell r="B195">
            <v>820.00099999999998</v>
          </cell>
          <cell r="C195" t="str">
            <v>МОУ ДОД "Центр эстетического воспитания детей"</v>
          </cell>
        </row>
        <row r="196">
          <cell r="A196">
            <v>825001</v>
          </cell>
          <cell r="B196">
            <v>825.00099999999998</v>
          </cell>
          <cell r="C196" t="str">
            <v>Крестьянское хозяйство "Расчет"</v>
          </cell>
        </row>
        <row r="197">
          <cell r="A197">
            <v>832001</v>
          </cell>
          <cell r="B197">
            <v>832.00099999999998</v>
          </cell>
          <cell r="C197" t="str">
            <v>АНО "Центр социального обслуживания населения"</v>
          </cell>
        </row>
        <row r="198">
          <cell r="A198">
            <v>842001</v>
          </cell>
          <cell r="B198">
            <v>842.00099999999998</v>
          </cell>
          <cell r="C198" t="str">
            <v>МУП "Ремжилэксплуатация"</v>
          </cell>
        </row>
        <row r="199">
          <cell r="A199">
            <v>847001</v>
          </cell>
          <cell r="B199">
            <v>847.00099999999998</v>
          </cell>
          <cell r="C199" t="str">
            <v>Муниципальная Специальная (коррекционная) общеобразовательная</v>
          </cell>
          <cell r="D199" t="str">
            <v>школа № 19 VIII вида</v>
          </cell>
        </row>
        <row r="200">
          <cell r="A200">
            <v>849001</v>
          </cell>
          <cell r="B200">
            <v>849.00099999999998</v>
          </cell>
          <cell r="C200" t="str">
            <v>МОУ ДОД "Детско-юношеская спортивная школа № 2"</v>
          </cell>
        </row>
        <row r="201">
          <cell r="A201">
            <v>871001</v>
          </cell>
          <cell r="B201">
            <v>871.00099999999998</v>
          </cell>
          <cell r="C201" t="str">
            <v>АНО"ИИЦ Тобольская правда"</v>
          </cell>
        </row>
        <row r="202">
          <cell r="A202">
            <v>889001</v>
          </cell>
          <cell r="B202">
            <v>889.00099999999998</v>
          </cell>
          <cell r="C202" t="str">
            <v>УВД г.Тобольска и Тобольского района Тюменской области</v>
          </cell>
        </row>
        <row r="203">
          <cell r="A203">
            <v>894001</v>
          </cell>
          <cell r="B203">
            <v>894.00099999999998</v>
          </cell>
          <cell r="C203" t="str">
            <v>Управление по технологическому и экологическому надзору</v>
          </cell>
          <cell r="D203" t="str">
            <v>Ростехнадзора по Тюменской области</v>
          </cell>
        </row>
        <row r="204">
          <cell r="A204">
            <v>906001</v>
          </cell>
          <cell r="B204">
            <v>906.00099999999998</v>
          </cell>
          <cell r="C204" t="str">
            <v>АНО Комплексный центр социального обслуживания населения</v>
          </cell>
          <cell r="D204" t="str">
            <v>Тобольского района</v>
          </cell>
        </row>
        <row r="205">
          <cell r="A205">
            <v>909001</v>
          </cell>
          <cell r="B205">
            <v>909.00099999999998</v>
          </cell>
          <cell r="C205" t="str">
            <v>МУП "Паритет"</v>
          </cell>
        </row>
        <row r="206">
          <cell r="A206">
            <v>912001</v>
          </cell>
          <cell r="B206">
            <v>912.00099999999998</v>
          </cell>
          <cell r="C206" t="str">
            <v>ГУ Главное Управление внутренних дел Тюменской области</v>
          </cell>
        </row>
        <row r="207">
          <cell r="A207">
            <v>931001</v>
          </cell>
          <cell r="B207">
            <v>931.00099999999998</v>
          </cell>
          <cell r="C207" t="str">
            <v>Муниципальное унитарное предприятие"Ритуальные услуги"</v>
          </cell>
        </row>
        <row r="208">
          <cell r="A208">
            <v>933001</v>
          </cell>
          <cell r="B208">
            <v>933.00099999999998</v>
          </cell>
          <cell r="C208" t="str">
            <v>Управление социальной защиты населения г.Тобольска</v>
          </cell>
        </row>
        <row r="209">
          <cell r="A209">
            <v>1000001</v>
          </cell>
          <cell r="B209">
            <v>1000.001</v>
          </cell>
          <cell r="C209" t="str">
            <v>Садово-некоммерческое товарищество "Черемушки"</v>
          </cell>
        </row>
        <row r="210">
          <cell r="A210">
            <v>1001001</v>
          </cell>
          <cell r="B210">
            <v>1001.001</v>
          </cell>
          <cell r="C210" t="str">
            <v>Лупандина Светлана Викторовна</v>
          </cell>
        </row>
        <row r="211">
          <cell r="A211">
            <v>1003001</v>
          </cell>
          <cell r="B211">
            <v>1003.001</v>
          </cell>
          <cell r="C211" t="str">
            <v>Марганова Оксана Борисовна</v>
          </cell>
        </row>
        <row r="212">
          <cell r="A212">
            <v>1004001</v>
          </cell>
          <cell r="B212">
            <v>1004.001</v>
          </cell>
          <cell r="C212" t="str">
            <v>Никитюк Наталья Александровна</v>
          </cell>
        </row>
        <row r="213">
          <cell r="A213">
            <v>1005001</v>
          </cell>
          <cell r="B213">
            <v>1005.001</v>
          </cell>
          <cell r="C213" t="str">
            <v>Ульянова Нина Григорьевна</v>
          </cell>
        </row>
        <row r="214">
          <cell r="A214">
            <v>1006001</v>
          </cell>
          <cell r="B214">
            <v>1006.001</v>
          </cell>
          <cell r="C214" t="str">
            <v>Мельник Валерий Сергеевич</v>
          </cell>
        </row>
        <row r="215">
          <cell r="A215">
            <v>1007001</v>
          </cell>
          <cell r="B215">
            <v>1007.001</v>
          </cell>
          <cell r="C215" t="str">
            <v>Руденко Станислав Иванович</v>
          </cell>
        </row>
        <row r="216">
          <cell r="A216">
            <v>1009001</v>
          </cell>
          <cell r="B216">
            <v>1009.001</v>
          </cell>
          <cell r="C216" t="str">
            <v>Кукарских Сергей Анатольевич</v>
          </cell>
        </row>
        <row r="217">
          <cell r="A217">
            <v>1011001</v>
          </cell>
          <cell r="B217">
            <v>1011.001</v>
          </cell>
          <cell r="C217" t="str">
            <v>Бондаренко Людмила Васильевна</v>
          </cell>
        </row>
        <row r="218">
          <cell r="A218">
            <v>1012001</v>
          </cell>
          <cell r="B218">
            <v>1012.001</v>
          </cell>
          <cell r="C218" t="str">
            <v>Ситников Евгений Викторович</v>
          </cell>
        </row>
        <row r="219">
          <cell r="A219">
            <v>1013001</v>
          </cell>
          <cell r="B219">
            <v>1013.001</v>
          </cell>
          <cell r="C219" t="str">
            <v>Попова Людмила Николаевна</v>
          </cell>
        </row>
        <row r="220">
          <cell r="A220">
            <v>1014001</v>
          </cell>
          <cell r="B220">
            <v>1014.001</v>
          </cell>
          <cell r="C220" t="str">
            <v>Баранов Олег Юрьевич</v>
          </cell>
        </row>
        <row r="221">
          <cell r="A221">
            <v>1015001</v>
          </cell>
          <cell r="B221">
            <v>1015.001</v>
          </cell>
          <cell r="C221" t="str">
            <v>Паносян Степан Аветисович</v>
          </cell>
        </row>
        <row r="222">
          <cell r="A222">
            <v>1017001</v>
          </cell>
          <cell r="B222">
            <v>1017.001</v>
          </cell>
          <cell r="C222" t="str">
            <v>Вакарина Татьяна Владимировна</v>
          </cell>
        </row>
        <row r="223">
          <cell r="A223">
            <v>1018001</v>
          </cell>
          <cell r="B223">
            <v>1018.001</v>
          </cell>
          <cell r="C223" t="str">
            <v>Копытова Оксана Валериевна</v>
          </cell>
        </row>
        <row r="224">
          <cell r="A224">
            <v>1019001</v>
          </cell>
          <cell r="B224">
            <v>1019.001</v>
          </cell>
          <cell r="C224" t="str">
            <v>Чернов Павел Анатольевич</v>
          </cell>
        </row>
        <row r="225">
          <cell r="A225">
            <v>1020001</v>
          </cell>
          <cell r="B225">
            <v>1020.001</v>
          </cell>
          <cell r="C225" t="str">
            <v>Балина Светлана Александровна</v>
          </cell>
        </row>
        <row r="226">
          <cell r="A226">
            <v>1023001</v>
          </cell>
          <cell r="B226">
            <v>1023.001</v>
          </cell>
          <cell r="C226" t="str">
            <v>Бойко Людмила Николаевна</v>
          </cell>
        </row>
        <row r="227">
          <cell r="A227">
            <v>1024001</v>
          </cell>
          <cell r="B227">
            <v>1024.001</v>
          </cell>
          <cell r="C227" t="str">
            <v>Муратов Фарид Маннурович</v>
          </cell>
        </row>
        <row r="228">
          <cell r="A228">
            <v>1025001</v>
          </cell>
          <cell r="B228">
            <v>1025.001</v>
          </cell>
          <cell r="C228" t="str">
            <v>Кокорина Надежда Ивановна</v>
          </cell>
        </row>
        <row r="229">
          <cell r="A229">
            <v>1026001</v>
          </cell>
          <cell r="B229">
            <v>1026.001</v>
          </cell>
          <cell r="C229" t="str">
            <v>Горбова Валентина Матвеевна - предпр.без обр.юр.лица</v>
          </cell>
        </row>
        <row r="230">
          <cell r="A230">
            <v>1027001</v>
          </cell>
          <cell r="B230">
            <v>1027.001</v>
          </cell>
          <cell r="C230" t="str">
            <v>Ефремова Ольга Григорьевна</v>
          </cell>
        </row>
        <row r="231">
          <cell r="A231">
            <v>1028001</v>
          </cell>
          <cell r="B231">
            <v>1028.001</v>
          </cell>
          <cell r="C231" t="str">
            <v>Лосев Владимир Анатольевич</v>
          </cell>
        </row>
        <row r="232">
          <cell r="A232">
            <v>1029001</v>
          </cell>
          <cell r="B232">
            <v>1029.001</v>
          </cell>
          <cell r="C232" t="str">
            <v>Червова Ольга Леонидовна</v>
          </cell>
        </row>
        <row r="233">
          <cell r="A233">
            <v>1030001</v>
          </cell>
          <cell r="B233">
            <v>1030.001</v>
          </cell>
          <cell r="C233" t="str">
            <v>Нигматулина Татьяна Сагитовна</v>
          </cell>
        </row>
        <row r="234">
          <cell r="A234">
            <v>1031001</v>
          </cell>
          <cell r="B234">
            <v>1031.001</v>
          </cell>
          <cell r="C234" t="str">
            <v>ГСК "Алтай"</v>
          </cell>
        </row>
        <row r="235">
          <cell r="A235">
            <v>1032001</v>
          </cell>
          <cell r="B235">
            <v>1032.001</v>
          </cell>
          <cell r="C235" t="str">
            <v>Бакшеева Лидия Николаевна</v>
          </cell>
        </row>
        <row r="236">
          <cell r="A236">
            <v>1034001</v>
          </cell>
          <cell r="B236">
            <v>1034.001</v>
          </cell>
          <cell r="C236" t="str">
            <v>Цыганкова Наталья Валериевна</v>
          </cell>
        </row>
        <row r="237">
          <cell r="A237">
            <v>1036001</v>
          </cell>
          <cell r="B237">
            <v>1036.001</v>
          </cell>
          <cell r="C237" t="str">
            <v>Пятернева Анна Петровна</v>
          </cell>
        </row>
        <row r="238">
          <cell r="A238">
            <v>1037001</v>
          </cell>
          <cell r="B238">
            <v>1037.001</v>
          </cell>
          <cell r="C238" t="str">
            <v>Брагинец Анатолий Иванович</v>
          </cell>
        </row>
        <row r="239">
          <cell r="A239">
            <v>1038001</v>
          </cell>
          <cell r="B239">
            <v>1038.001</v>
          </cell>
          <cell r="C239" t="str">
            <v>Иванова Юлия Анатольевна</v>
          </cell>
        </row>
        <row r="240">
          <cell r="A240">
            <v>1039001</v>
          </cell>
          <cell r="B240">
            <v>1039.001</v>
          </cell>
          <cell r="C240" t="str">
            <v>Кошуков Валерий Александрович</v>
          </cell>
        </row>
        <row r="241">
          <cell r="A241">
            <v>1040001</v>
          </cell>
          <cell r="B241">
            <v>1040.001</v>
          </cell>
          <cell r="C241" t="str">
            <v>Лебедева Хакима Хакимчановна - пред.без обр.юр.лица</v>
          </cell>
        </row>
        <row r="242">
          <cell r="A242">
            <v>1041001</v>
          </cell>
          <cell r="B242">
            <v>1041.001</v>
          </cell>
          <cell r="C242" t="str">
            <v>Стамбовская Светлана Сергеевна - пред.без обр.юр.лица</v>
          </cell>
        </row>
        <row r="243">
          <cell r="A243">
            <v>1042001</v>
          </cell>
          <cell r="B243">
            <v>1042.001</v>
          </cell>
          <cell r="C243" t="str">
            <v>Ревнивых Николай Федорович</v>
          </cell>
        </row>
        <row r="244">
          <cell r="A244">
            <v>1043001</v>
          </cell>
          <cell r="B244">
            <v>1043.001</v>
          </cell>
          <cell r="C244" t="str">
            <v>ГК "Урал"</v>
          </cell>
        </row>
        <row r="245">
          <cell r="A245">
            <v>1044001</v>
          </cell>
          <cell r="B245">
            <v>1044.001</v>
          </cell>
          <cell r="C245" t="str">
            <v>Аширов Акрам Камилевич</v>
          </cell>
        </row>
        <row r="246">
          <cell r="A246">
            <v>1045001</v>
          </cell>
          <cell r="B246">
            <v>1045.001</v>
          </cell>
          <cell r="C246" t="str">
            <v>Егорова Галина Владимировна - пред.без обр.юр.лица</v>
          </cell>
        </row>
        <row r="247">
          <cell r="A247">
            <v>1046001</v>
          </cell>
          <cell r="B247">
            <v>1046.001</v>
          </cell>
          <cell r="C247" t="str">
            <v>Дергоусова Валентина Георгиевна - пред.без обр.юр.лица</v>
          </cell>
        </row>
        <row r="248">
          <cell r="A248">
            <v>1047001</v>
          </cell>
          <cell r="B248">
            <v>1047.001</v>
          </cell>
          <cell r="C248" t="str">
            <v>Зобнин Николай Александрович - пред.без обр.юр.лица</v>
          </cell>
        </row>
        <row r="249">
          <cell r="A249">
            <v>1049001</v>
          </cell>
          <cell r="B249">
            <v>1049.001</v>
          </cell>
          <cell r="C249" t="str">
            <v>Кошкаров Михаил Анатольевич - пред.без обр.юр.лица</v>
          </cell>
        </row>
        <row r="250">
          <cell r="A250">
            <v>1050001</v>
          </cell>
          <cell r="B250">
            <v>1050.001</v>
          </cell>
          <cell r="C250" t="str">
            <v>Зырянова Вера Рафаиловна пред.без обр.юр.лица</v>
          </cell>
        </row>
        <row r="251">
          <cell r="A251">
            <v>1052001</v>
          </cell>
          <cell r="B251">
            <v>1052.001</v>
          </cell>
          <cell r="C251" t="str">
            <v>Самотис Любовь Александровна</v>
          </cell>
        </row>
        <row r="252">
          <cell r="A252">
            <v>1053001</v>
          </cell>
          <cell r="B252">
            <v>1053.001</v>
          </cell>
          <cell r="C252" t="str">
            <v>Бастрикова Марина Николаевна - пред.без обр.юр.лица</v>
          </cell>
        </row>
        <row r="253">
          <cell r="A253">
            <v>1054001</v>
          </cell>
          <cell r="B253">
            <v>1054.001</v>
          </cell>
          <cell r="C253" t="str">
            <v>Лысый Виктор Иванович - пред.без обр.юр.лица</v>
          </cell>
        </row>
        <row r="254">
          <cell r="A254">
            <v>1056001</v>
          </cell>
          <cell r="B254">
            <v>1056.001</v>
          </cell>
          <cell r="C254" t="str">
            <v>Криванков Сергей Николаевич - пред.без обр.юр.лица</v>
          </cell>
        </row>
        <row r="255">
          <cell r="A255">
            <v>1057001</v>
          </cell>
          <cell r="B255">
            <v>1057.001</v>
          </cell>
          <cell r="C255" t="str">
            <v>Тимканова Светлана Михайловна - пред.без обр.юр.лица</v>
          </cell>
        </row>
        <row r="256">
          <cell r="A256">
            <v>1058001</v>
          </cell>
          <cell r="B256">
            <v>1058.001</v>
          </cell>
          <cell r="C256" t="str">
            <v>Рыжикова Татьяна Тимофеевна</v>
          </cell>
        </row>
        <row r="257">
          <cell r="A257">
            <v>1059001</v>
          </cell>
          <cell r="B257">
            <v>1059.001</v>
          </cell>
          <cell r="C257" t="str">
            <v>Хен Людмила Николаевна - пред.без обр.юр.лица</v>
          </cell>
        </row>
        <row r="258">
          <cell r="A258">
            <v>1060001</v>
          </cell>
          <cell r="B258">
            <v>1060.001</v>
          </cell>
          <cell r="C258" t="str">
            <v>Козлова Елена Александровна</v>
          </cell>
        </row>
        <row r="259">
          <cell r="A259">
            <v>1062001</v>
          </cell>
          <cell r="B259">
            <v>1062.001</v>
          </cell>
          <cell r="C259" t="str">
            <v>Орсич Наталья Евгеньевна - пред.без обр.юр.лица</v>
          </cell>
        </row>
        <row r="260">
          <cell r="A260">
            <v>1063001</v>
          </cell>
          <cell r="B260">
            <v>1063.001</v>
          </cell>
          <cell r="C260" t="str">
            <v>Болдырев Сергей Владимирович - физическое лицо</v>
          </cell>
        </row>
        <row r="261">
          <cell r="A261">
            <v>1064001</v>
          </cell>
          <cell r="B261">
            <v>1064.001</v>
          </cell>
          <cell r="C261" t="str">
            <v>Расулова Фаргана Мирза кызы - физическое лицо</v>
          </cell>
        </row>
        <row r="262">
          <cell r="A262">
            <v>1065001</v>
          </cell>
          <cell r="B262">
            <v>1065.001</v>
          </cell>
          <cell r="C262" t="str">
            <v>Шанауров Евгений Викторович</v>
          </cell>
        </row>
        <row r="263">
          <cell r="A263">
            <v>1066001</v>
          </cell>
          <cell r="B263">
            <v>1066.001</v>
          </cell>
          <cell r="C263" t="str">
            <v>Кунашенко Василий Иванович -</v>
          </cell>
        </row>
        <row r="264">
          <cell r="A264">
            <v>1067001</v>
          </cell>
          <cell r="B264">
            <v>1067.001</v>
          </cell>
          <cell r="C264" t="str">
            <v>Аширяпова Эльмира Альбертовна - пред.без обр.юр.лица</v>
          </cell>
        </row>
        <row r="265">
          <cell r="A265">
            <v>1068001</v>
          </cell>
          <cell r="B265">
            <v>1068.001</v>
          </cell>
          <cell r="C265" t="str">
            <v>ГК"Ермак"</v>
          </cell>
        </row>
        <row r="266">
          <cell r="A266">
            <v>1069001</v>
          </cell>
          <cell r="B266">
            <v>1069.001</v>
          </cell>
          <cell r="C266" t="str">
            <v>Кузнецов Валерий Юрьевич</v>
          </cell>
        </row>
        <row r="267">
          <cell r="A267">
            <v>1071001</v>
          </cell>
          <cell r="B267">
            <v>1071.001</v>
          </cell>
          <cell r="C267" t="str">
            <v>Фадеева Ольга Семеновна - физ.лицо</v>
          </cell>
        </row>
        <row r="268">
          <cell r="A268">
            <v>1072001</v>
          </cell>
          <cell r="B268">
            <v>1072.001</v>
          </cell>
          <cell r="C268" t="str">
            <v>Алеев Рустам Хикматулович - пред.без обр.юр.лица</v>
          </cell>
        </row>
        <row r="269">
          <cell r="A269">
            <v>1073001</v>
          </cell>
          <cell r="B269">
            <v>1073.001</v>
          </cell>
          <cell r="C269" t="str">
            <v>Маликов Азат Вахитович - пред.без обр.юр.лица</v>
          </cell>
        </row>
        <row r="270">
          <cell r="A270">
            <v>1074001</v>
          </cell>
          <cell r="B270">
            <v>1074.001</v>
          </cell>
          <cell r="C270" t="str">
            <v>Рычихин Дмитрий Александрович - физическое лицо</v>
          </cell>
        </row>
        <row r="271">
          <cell r="A271">
            <v>1075001</v>
          </cell>
          <cell r="B271">
            <v>1075.001</v>
          </cell>
          <cell r="C271" t="str">
            <v>Азизов Алоусат Елдарович</v>
          </cell>
        </row>
        <row r="272">
          <cell r="A272">
            <v>1076001</v>
          </cell>
          <cell r="B272">
            <v>1076.001</v>
          </cell>
          <cell r="C272" t="str">
            <v>Семухин Сергей Яковлевич - пред.без обр.юр.лица</v>
          </cell>
        </row>
        <row r="273">
          <cell r="A273">
            <v>1077001</v>
          </cell>
          <cell r="B273">
            <v>1077.001</v>
          </cell>
          <cell r="C273" t="str">
            <v>Гаражный кооператив "Надежда"</v>
          </cell>
        </row>
        <row r="274">
          <cell r="A274">
            <v>1078001</v>
          </cell>
          <cell r="B274">
            <v>1078.001</v>
          </cell>
          <cell r="C274" t="str">
            <v>Малюгина Галина Дмитриевна - физ.лицо</v>
          </cell>
        </row>
        <row r="275">
          <cell r="A275">
            <v>1079001</v>
          </cell>
          <cell r="B275">
            <v>1079.001</v>
          </cell>
          <cell r="C275" t="str">
            <v>Сулейманов Фанзар Фанович - физ.лицо</v>
          </cell>
        </row>
        <row r="276">
          <cell r="A276">
            <v>1080001</v>
          </cell>
          <cell r="B276">
            <v>1080.001</v>
          </cell>
          <cell r="C276" t="str">
            <v>Плесовских Василий Михайлович - физ.лицо</v>
          </cell>
        </row>
        <row r="277">
          <cell r="A277">
            <v>1081001</v>
          </cell>
          <cell r="B277">
            <v>1081.001</v>
          </cell>
          <cell r="C277" t="str">
            <v>Плесовских Валерий Васильевич - физ.лицо</v>
          </cell>
        </row>
        <row r="278">
          <cell r="A278">
            <v>1082001</v>
          </cell>
          <cell r="B278">
            <v>1082.001</v>
          </cell>
          <cell r="C278" t="str">
            <v>Сарин Роман Олегович - физическое лицо</v>
          </cell>
        </row>
        <row r="279">
          <cell r="A279">
            <v>1084001</v>
          </cell>
          <cell r="B279">
            <v>1084.001</v>
          </cell>
          <cell r="C279" t="str">
            <v>Морозов Юрий Михайлович - физ.лицо</v>
          </cell>
        </row>
        <row r="280">
          <cell r="A280">
            <v>1085001</v>
          </cell>
          <cell r="B280">
            <v>1085.001</v>
          </cell>
          <cell r="C280" t="str">
            <v>Ведерникова Татьяна Михайловна - пред.без обр.юр.лица</v>
          </cell>
        </row>
        <row r="281">
          <cell r="A281">
            <v>1086001</v>
          </cell>
          <cell r="B281">
            <v>1086.001</v>
          </cell>
          <cell r="C281" t="str">
            <v>Москвин Сергей Владимирович - физ.лицо</v>
          </cell>
        </row>
        <row r="282">
          <cell r="A282">
            <v>1087001</v>
          </cell>
          <cell r="B282">
            <v>1087.001</v>
          </cell>
          <cell r="C282" t="str">
            <v>Лихарев Александр Юрьевич - пред.без обр.юр.лица</v>
          </cell>
        </row>
        <row r="283">
          <cell r="A283">
            <v>1089001</v>
          </cell>
          <cell r="B283">
            <v>1089.001</v>
          </cell>
          <cell r="C283" t="str">
            <v>Новоселова Людмила Николаевна - пред.без обр.юр.лица</v>
          </cell>
        </row>
        <row r="284">
          <cell r="A284">
            <v>1090001</v>
          </cell>
          <cell r="B284">
            <v>1090.001</v>
          </cell>
          <cell r="C284" t="str">
            <v>Лапина Татьяна Ивановна - физ.лицо</v>
          </cell>
        </row>
        <row r="285">
          <cell r="A285">
            <v>1091001</v>
          </cell>
          <cell r="B285">
            <v>1091.001</v>
          </cell>
          <cell r="C285" t="str">
            <v>Гутников Алесей Николаевич - физ.лицо</v>
          </cell>
        </row>
        <row r="286">
          <cell r="A286">
            <v>1092001</v>
          </cell>
          <cell r="B286">
            <v>1092.001</v>
          </cell>
          <cell r="C286" t="str">
            <v>Соколова Наталья Борисовна - физическое лицо</v>
          </cell>
        </row>
        <row r="287">
          <cell r="A287">
            <v>1093001</v>
          </cell>
          <cell r="B287">
            <v>1093.001</v>
          </cell>
          <cell r="C287" t="str">
            <v>Саитов Альмухамед Адаевич - физ.лицо</v>
          </cell>
        </row>
        <row r="288">
          <cell r="A288">
            <v>1094001</v>
          </cell>
          <cell r="B288">
            <v>1094.001</v>
          </cell>
          <cell r="C288" t="str">
            <v>Лагунов Вячеслав Борисович - физическое лицо</v>
          </cell>
        </row>
        <row r="289">
          <cell r="A289">
            <v>1095001</v>
          </cell>
          <cell r="B289">
            <v>1095.001</v>
          </cell>
          <cell r="C289" t="str">
            <v>Ревнивых Нина Федоровна - пред.без обр.юр.лица</v>
          </cell>
        </row>
        <row r="290">
          <cell r="A290">
            <v>1096001</v>
          </cell>
          <cell r="B290">
            <v>1096.001</v>
          </cell>
          <cell r="C290" t="str">
            <v>Сафиуллина Рауза Харисовна - физическое лицо</v>
          </cell>
        </row>
        <row r="291">
          <cell r="A291">
            <v>1097001</v>
          </cell>
          <cell r="B291">
            <v>1097.001</v>
          </cell>
          <cell r="C291" t="str">
            <v>Бадрызлова Лилия Римовна - индивидуальный предприниматель</v>
          </cell>
        </row>
        <row r="292">
          <cell r="A292">
            <v>1098001</v>
          </cell>
          <cell r="B292">
            <v>1098.001</v>
          </cell>
          <cell r="C292" t="str">
            <v>Гизатулин Харис Шайхайдарович - физ.лицо</v>
          </cell>
        </row>
        <row r="293">
          <cell r="A293">
            <v>1099001</v>
          </cell>
          <cell r="B293">
            <v>1099.001</v>
          </cell>
          <cell r="C293" t="str">
            <v>Сухов Игорь Валерьевич - физическое лицо</v>
          </cell>
        </row>
        <row r="294">
          <cell r="A294">
            <v>1100001</v>
          </cell>
          <cell r="B294">
            <v>1100.001</v>
          </cell>
          <cell r="C294" t="str">
            <v>Арапов Виктор Алексеевич - пред.без обр.юр.лица</v>
          </cell>
        </row>
        <row r="295">
          <cell r="A295">
            <v>1101001</v>
          </cell>
          <cell r="B295">
            <v>1101.001</v>
          </cell>
          <cell r="C295" t="str">
            <v>Зиядханова Ревана Шахларовна - индивидуальный предприниматель</v>
          </cell>
        </row>
        <row r="296">
          <cell r="A296">
            <v>1102001</v>
          </cell>
          <cell r="B296">
            <v>1102.001</v>
          </cell>
          <cell r="C296" t="str">
            <v>Войтко Сергей Иванович - физ.лицо</v>
          </cell>
        </row>
        <row r="297">
          <cell r="A297">
            <v>1103001</v>
          </cell>
          <cell r="B297">
            <v>1103.001</v>
          </cell>
          <cell r="C297" t="str">
            <v>Фирсова Надежда Анатольевна</v>
          </cell>
        </row>
        <row r="298">
          <cell r="A298">
            <v>1104001</v>
          </cell>
          <cell r="B298">
            <v>1104.001</v>
          </cell>
          <cell r="C298" t="str">
            <v>Липчинская Татьяна Андреевна - пред.без обр.юр.лица</v>
          </cell>
        </row>
        <row r="299">
          <cell r="A299">
            <v>1105001</v>
          </cell>
          <cell r="B299">
            <v>1105.001</v>
          </cell>
          <cell r="C299" t="str">
            <v>Стрункина Александра Владимировна - физ.лицо</v>
          </cell>
        </row>
        <row r="300">
          <cell r="A300">
            <v>1106001</v>
          </cell>
          <cell r="B300">
            <v>1106.001</v>
          </cell>
          <cell r="C300" t="str">
            <v>Плаксин Игорь Анатольевич</v>
          </cell>
        </row>
        <row r="301">
          <cell r="A301">
            <v>1107001</v>
          </cell>
          <cell r="B301">
            <v>1107.001</v>
          </cell>
          <cell r="C301" t="str">
            <v>Понамарчук Игорь Юрьевич</v>
          </cell>
        </row>
        <row r="302">
          <cell r="A302">
            <v>1108001</v>
          </cell>
          <cell r="B302">
            <v>1108.001</v>
          </cell>
          <cell r="C302" t="str">
            <v>Баянкина Светлана Галиевна - физ.лицо</v>
          </cell>
        </row>
        <row r="303">
          <cell r="A303">
            <v>1109001</v>
          </cell>
          <cell r="B303">
            <v>1109.001</v>
          </cell>
          <cell r="C303" t="str">
            <v>Арканова Ольга Вацлавовна - пред.без обр.юр.лица</v>
          </cell>
        </row>
        <row r="304">
          <cell r="A304">
            <v>1110001</v>
          </cell>
          <cell r="B304">
            <v>1110.001</v>
          </cell>
          <cell r="C304" t="str">
            <v>Тушакова Эльвира Харисовна - физ.лицо</v>
          </cell>
        </row>
        <row r="305">
          <cell r="A305">
            <v>1111001</v>
          </cell>
          <cell r="B305">
            <v>1111.001</v>
          </cell>
          <cell r="C305" t="str">
            <v>Егоров Владимир Юрьевич - физическое лицо</v>
          </cell>
        </row>
        <row r="306">
          <cell r="A306">
            <v>1112001</v>
          </cell>
          <cell r="B306">
            <v>1112.001</v>
          </cell>
          <cell r="C306" t="str">
            <v>ГСК "Сизо-3"</v>
          </cell>
        </row>
        <row r="307">
          <cell r="A307">
            <v>1113001</v>
          </cell>
          <cell r="B307">
            <v>1113.001</v>
          </cell>
          <cell r="C307" t="str">
            <v>Игнатенко Ольга Николаевна</v>
          </cell>
        </row>
        <row r="308">
          <cell r="A308">
            <v>1114001</v>
          </cell>
          <cell r="B308">
            <v>1114.001</v>
          </cell>
          <cell r="C308" t="str">
            <v>Майзук Сергей Михайлович - физическое лицо</v>
          </cell>
        </row>
        <row r="309">
          <cell r="A309">
            <v>1115001</v>
          </cell>
          <cell r="B309">
            <v>1115.001</v>
          </cell>
          <cell r="C309" t="str">
            <v>Устькачкинцева Александра Гавриловна - физическое лицо</v>
          </cell>
        </row>
        <row r="310">
          <cell r="A310">
            <v>1116001</v>
          </cell>
          <cell r="B310">
            <v>1116.001</v>
          </cell>
          <cell r="C310" t="str">
            <v>Задоев Анатолий Григорьевич</v>
          </cell>
        </row>
        <row r="311">
          <cell r="A311">
            <v>1117001</v>
          </cell>
          <cell r="B311">
            <v>1117.001</v>
          </cell>
          <cell r="C311" t="str">
            <v>Фадеев Вячеслав Михайлович - физическое лицо</v>
          </cell>
        </row>
        <row r="312">
          <cell r="A312">
            <v>1118001</v>
          </cell>
          <cell r="B312">
            <v>1118.001</v>
          </cell>
          <cell r="C312" t="str">
            <v>Сайфулина Светлана Рувимовна</v>
          </cell>
        </row>
        <row r="313">
          <cell r="A313">
            <v>1119001</v>
          </cell>
          <cell r="B313">
            <v>1119.001</v>
          </cell>
          <cell r="C313" t="str">
            <v>Николенко Павел Александрович</v>
          </cell>
        </row>
        <row r="314">
          <cell r="A314">
            <v>1120001</v>
          </cell>
          <cell r="B314">
            <v>1120.001</v>
          </cell>
          <cell r="C314" t="str">
            <v>Жерновникова Светлана Геральдовна - индивидуальный предпринимате</v>
          </cell>
        </row>
        <row r="315">
          <cell r="A315">
            <v>1121001</v>
          </cell>
          <cell r="B315">
            <v>1121.001</v>
          </cell>
          <cell r="C315" t="str">
            <v>Князев Валерий Дмитриевич - физическое лицо</v>
          </cell>
        </row>
        <row r="316">
          <cell r="A316">
            <v>1122001</v>
          </cell>
          <cell r="B316">
            <v>1122.001</v>
          </cell>
          <cell r="C316" t="str">
            <v>Злыгостева Вера Васильевна - физическое лицо</v>
          </cell>
        </row>
        <row r="317">
          <cell r="A317">
            <v>1123001</v>
          </cell>
          <cell r="B317">
            <v>1123.001</v>
          </cell>
          <cell r="C317" t="str">
            <v>Шевкунов Николай Иванович - индивидуальный предприниматель</v>
          </cell>
        </row>
        <row r="318">
          <cell r="A318">
            <v>1124001</v>
          </cell>
          <cell r="B318">
            <v>1124.001</v>
          </cell>
          <cell r="C318" t="str">
            <v>Крюков Андрей Евгеньевич - индивидуальный предприниматель</v>
          </cell>
        </row>
        <row r="319">
          <cell r="A319">
            <v>1125001</v>
          </cell>
          <cell r="B319">
            <v>1125.001</v>
          </cell>
          <cell r="C319" t="str">
            <v>Нейковчен Маргарита Николаевна-индивид.предприниматель</v>
          </cell>
        </row>
        <row r="320">
          <cell r="A320">
            <v>1126001</v>
          </cell>
          <cell r="B320">
            <v>1126.001</v>
          </cell>
          <cell r="C320" t="str">
            <v>Зуев Анатолий Геннадьевич - физическое лицо</v>
          </cell>
        </row>
        <row r="321">
          <cell r="A321">
            <v>1127001</v>
          </cell>
          <cell r="B321">
            <v>1127.001</v>
          </cell>
          <cell r="C321" t="str">
            <v>Михалицина Милиуша Раизовна</v>
          </cell>
        </row>
        <row r="322">
          <cell r="A322">
            <v>1128001</v>
          </cell>
          <cell r="B322">
            <v>1128.001</v>
          </cell>
          <cell r="C322" t="str">
            <v>"Индустрия" гаражный кооператив</v>
          </cell>
        </row>
        <row r="323">
          <cell r="A323">
            <v>1129001</v>
          </cell>
          <cell r="B323">
            <v>1129.001</v>
          </cell>
          <cell r="C323" t="str">
            <v>Клеменкова Юлия Николаевна - индивидуальный предприниматель</v>
          </cell>
        </row>
        <row r="324">
          <cell r="A324">
            <v>1130001</v>
          </cell>
          <cell r="B324">
            <v>1130.001</v>
          </cell>
          <cell r="C324" t="str">
            <v>Ложкина Т.Б</v>
          </cell>
        </row>
        <row r="325">
          <cell r="A325">
            <v>1131001</v>
          </cell>
          <cell r="B325">
            <v>1131.001</v>
          </cell>
          <cell r="C325" t="str">
            <v>Бакшеева Елена Станиславовна - физическое лицо</v>
          </cell>
        </row>
        <row r="326">
          <cell r="A326">
            <v>1132001</v>
          </cell>
          <cell r="B326">
            <v>1132.001</v>
          </cell>
          <cell r="C326" t="str">
            <v>Семенов Юрий Станиславович - индивидуальный предприниматель</v>
          </cell>
        </row>
        <row r="327">
          <cell r="A327">
            <v>1133001</v>
          </cell>
          <cell r="B327">
            <v>1133.001</v>
          </cell>
          <cell r="C327" t="str">
            <v>Тарханова Инна Васильевна - физическое лицо</v>
          </cell>
        </row>
        <row r="328">
          <cell r="A328">
            <v>1134001</v>
          </cell>
          <cell r="B328">
            <v>1134.001</v>
          </cell>
          <cell r="C328" t="str">
            <v>Занкиева Фарзана Ахметкиреевна - физическое лицо</v>
          </cell>
        </row>
        <row r="329">
          <cell r="A329">
            <v>1135001</v>
          </cell>
          <cell r="B329">
            <v>1135.001</v>
          </cell>
          <cell r="C329" t="str">
            <v>Сайфулина Хамита Масхутовна</v>
          </cell>
        </row>
        <row r="330">
          <cell r="A330">
            <v>1136001</v>
          </cell>
          <cell r="B330">
            <v>1136.001</v>
          </cell>
          <cell r="C330" t="str">
            <v>Палецких Эльвира Владимировна - индивидуальный предприниматель</v>
          </cell>
        </row>
        <row r="331">
          <cell r="A331">
            <v>1137001</v>
          </cell>
          <cell r="B331">
            <v>1137.001</v>
          </cell>
          <cell r="C331" t="str">
            <v>Багиров Гасанага Исмаил оглы - индивидуальный предприниматель</v>
          </cell>
        </row>
        <row r="332">
          <cell r="A332">
            <v>1139001</v>
          </cell>
          <cell r="B332">
            <v>1139.001</v>
          </cell>
          <cell r="C332" t="str">
            <v>Гагаринская Эвелина Олеговна - физическое лицо</v>
          </cell>
        </row>
        <row r="333">
          <cell r="A333">
            <v>1140001</v>
          </cell>
          <cell r="B333">
            <v>1140.001</v>
          </cell>
          <cell r="C333" t="str">
            <v>Сибирская Людмила Сергеевна</v>
          </cell>
        </row>
        <row r="334">
          <cell r="A334">
            <v>1141001</v>
          </cell>
          <cell r="B334">
            <v>1141.001</v>
          </cell>
          <cell r="C334" t="str">
            <v>Кириллова Елена Михайловна</v>
          </cell>
        </row>
        <row r="335">
          <cell r="A335">
            <v>1143001</v>
          </cell>
          <cell r="B335">
            <v>1143.001</v>
          </cell>
          <cell r="C335" t="str">
            <v>Дмитриева Снежана Николаевна</v>
          </cell>
        </row>
        <row r="336">
          <cell r="A336">
            <v>1146001</v>
          </cell>
          <cell r="B336">
            <v>1146.001</v>
          </cell>
          <cell r="C336" t="str">
            <v>Морозов Евгений Николаевич - физическое лицо</v>
          </cell>
        </row>
        <row r="337">
          <cell r="A337">
            <v>1147001</v>
          </cell>
          <cell r="B337">
            <v>1147.001</v>
          </cell>
          <cell r="C337" t="str">
            <v>Тонаканян В.Г.</v>
          </cell>
        </row>
        <row r="338">
          <cell r="A338">
            <v>1150001</v>
          </cell>
          <cell r="B338">
            <v>1150.001</v>
          </cell>
          <cell r="C338" t="str">
            <v>Саваль Инна Николаевна</v>
          </cell>
        </row>
        <row r="339">
          <cell r="A339">
            <v>1151001</v>
          </cell>
          <cell r="B339">
            <v>1151.001</v>
          </cell>
          <cell r="C339" t="str">
            <v>ЧП Отвесова Людмила Прокопьевна</v>
          </cell>
        </row>
        <row r="340">
          <cell r="A340">
            <v>1152001</v>
          </cell>
          <cell r="B340">
            <v>1152.001</v>
          </cell>
          <cell r="C340" t="str">
            <v>ЧП О.Н.Слюсарева</v>
          </cell>
        </row>
        <row r="341">
          <cell r="A341">
            <v>1153001</v>
          </cell>
          <cell r="B341">
            <v>1153.001</v>
          </cell>
          <cell r="C341" t="str">
            <v>ГСК "Речник"</v>
          </cell>
        </row>
        <row r="342">
          <cell r="A342">
            <v>1154001</v>
          </cell>
          <cell r="B342">
            <v>1154.001</v>
          </cell>
          <cell r="C342" t="str">
            <v>ЧП Шамакова Халиля Хакимчановна</v>
          </cell>
        </row>
        <row r="343">
          <cell r="A343">
            <v>1155001</v>
          </cell>
          <cell r="B343">
            <v>1155.001</v>
          </cell>
          <cell r="C343" t="str">
            <v>Частный предприниматель И.В.Бодунов</v>
          </cell>
        </row>
        <row r="344">
          <cell r="A344">
            <v>1156001</v>
          </cell>
          <cell r="B344">
            <v>1156.001</v>
          </cell>
          <cell r="C344" t="str">
            <v>ЧП Давидович Нина Михайловна</v>
          </cell>
        </row>
        <row r="345">
          <cell r="A345">
            <v>1157001</v>
          </cell>
          <cell r="B345">
            <v>1157.001</v>
          </cell>
          <cell r="C345" t="str">
            <v>физическое лицо Паянен Юрий Александрович</v>
          </cell>
        </row>
        <row r="346">
          <cell r="A346">
            <v>1158001</v>
          </cell>
          <cell r="B346">
            <v>1158.001</v>
          </cell>
          <cell r="C346" t="str">
            <v>Ефремов Игорь Валерьевич - индивидуальный предприниматель</v>
          </cell>
        </row>
        <row r="347">
          <cell r="A347">
            <v>1159001</v>
          </cell>
          <cell r="B347">
            <v>1159.001</v>
          </cell>
          <cell r="C347" t="str">
            <v>Гаражный кооператив "Южный"</v>
          </cell>
        </row>
        <row r="348">
          <cell r="A348">
            <v>1160001</v>
          </cell>
          <cell r="B348">
            <v>1160.001</v>
          </cell>
          <cell r="C348" t="str">
            <v>Физическое лицо Сергей Григорьевич Ерохин</v>
          </cell>
        </row>
        <row r="349">
          <cell r="A349">
            <v>1163001</v>
          </cell>
          <cell r="B349">
            <v>1163.001</v>
          </cell>
          <cell r="C349" t="str">
            <v>Бутакова Виктория Валерьевна</v>
          </cell>
        </row>
        <row r="350">
          <cell r="A350">
            <v>1165001</v>
          </cell>
          <cell r="B350">
            <v>1165.001</v>
          </cell>
          <cell r="C350" t="str">
            <v>Тюнеева Мария Вагизовна</v>
          </cell>
        </row>
        <row r="351">
          <cell r="A351">
            <v>1167001</v>
          </cell>
          <cell r="B351">
            <v>1167.001</v>
          </cell>
          <cell r="C351" t="str">
            <v>Шефер Людмила Даниловна - индивидуальный предприниматель</v>
          </cell>
        </row>
        <row r="352">
          <cell r="A352">
            <v>1168001</v>
          </cell>
          <cell r="B352">
            <v>1168.001</v>
          </cell>
          <cell r="C352" t="str">
            <v>ГСК "Протон"</v>
          </cell>
        </row>
        <row r="353">
          <cell r="A353">
            <v>1169001</v>
          </cell>
          <cell r="B353">
            <v>1169.001</v>
          </cell>
          <cell r="C353" t="str">
            <v>ГСК новый</v>
          </cell>
        </row>
        <row r="354">
          <cell r="A354">
            <v>1172001</v>
          </cell>
          <cell r="B354">
            <v>1172.001</v>
          </cell>
          <cell r="C354" t="str">
            <v>Кулагин Игорь Викторович</v>
          </cell>
        </row>
        <row r="355">
          <cell r="A355">
            <v>1173001</v>
          </cell>
          <cell r="B355">
            <v>1173.001</v>
          </cell>
          <cell r="C355" t="str">
            <v>Кушнир Марина Джемалевна - индивидуальный предприниматель</v>
          </cell>
        </row>
        <row r="356">
          <cell r="A356">
            <v>1174001</v>
          </cell>
          <cell r="B356">
            <v>1174.001</v>
          </cell>
          <cell r="C356" t="str">
            <v>Алиев Вагиф Маруф Оглы</v>
          </cell>
        </row>
        <row r="357">
          <cell r="A357">
            <v>1175001</v>
          </cell>
          <cell r="B357">
            <v>1175.001</v>
          </cell>
          <cell r="C357" t="str">
            <v>Гамзина Галина Павловна - индивидуальный предприниматель</v>
          </cell>
        </row>
        <row r="358">
          <cell r="A358">
            <v>1176001</v>
          </cell>
          <cell r="B358">
            <v>1176.001</v>
          </cell>
          <cell r="C358" t="str">
            <v>Майер Валентина Николаевна - физическое лицо</v>
          </cell>
        </row>
        <row r="359">
          <cell r="A359">
            <v>1192001</v>
          </cell>
          <cell r="B359">
            <v>1192.001</v>
          </cell>
          <cell r="C359" t="str">
            <v>Володько Наталья Степановна</v>
          </cell>
        </row>
        <row r="360">
          <cell r="A360">
            <v>1200001</v>
          </cell>
          <cell r="B360">
            <v>1200.001</v>
          </cell>
          <cell r="C360" t="str">
            <v>Венгерская Людмила Владимировна</v>
          </cell>
        </row>
        <row r="361">
          <cell r="A361">
            <v>1206001</v>
          </cell>
          <cell r="B361">
            <v>1206.001</v>
          </cell>
          <cell r="C361" t="str">
            <v>Синицина Вера Валентиновна</v>
          </cell>
        </row>
        <row r="362">
          <cell r="A362">
            <v>1212001</v>
          </cell>
          <cell r="B362">
            <v>1212.001</v>
          </cell>
          <cell r="C362" t="str">
            <v>Зыков Владимир Владимирович</v>
          </cell>
        </row>
        <row r="363">
          <cell r="A363">
            <v>1227001</v>
          </cell>
          <cell r="B363">
            <v>1227.001</v>
          </cell>
          <cell r="C363" t="str">
            <v>Никитина Татьяна Николаевна</v>
          </cell>
        </row>
        <row r="364">
          <cell r="A364">
            <v>1230001</v>
          </cell>
          <cell r="B364">
            <v>1230.001</v>
          </cell>
          <cell r="C364" t="str">
            <v>Богданова Наталья Алексеевна</v>
          </cell>
        </row>
        <row r="365">
          <cell r="A365">
            <v>1233001</v>
          </cell>
          <cell r="B365">
            <v>1233.001</v>
          </cell>
          <cell r="C365" t="str">
            <v>Тушаков Рашид Ахметович</v>
          </cell>
        </row>
        <row r="366">
          <cell r="A366">
            <v>1236001</v>
          </cell>
          <cell r="B366">
            <v>1236.001</v>
          </cell>
          <cell r="C366" t="str">
            <v>Балуева Татьяна Алексеевна</v>
          </cell>
        </row>
        <row r="367">
          <cell r="A367">
            <v>1237001</v>
          </cell>
          <cell r="B367">
            <v>1237.001</v>
          </cell>
          <cell r="C367" t="str">
            <v>Гарафутдинова Милауша Авхадеевна</v>
          </cell>
        </row>
        <row r="368">
          <cell r="A368">
            <v>1243001</v>
          </cell>
          <cell r="B368">
            <v>1243.001</v>
          </cell>
          <cell r="C368" t="str">
            <v>Мывреник Валентина Петровна</v>
          </cell>
        </row>
        <row r="369">
          <cell r="A369">
            <v>1245001</v>
          </cell>
          <cell r="B369">
            <v>1245.001</v>
          </cell>
          <cell r="C369" t="str">
            <v>Промоторова Ирина Викторовна</v>
          </cell>
        </row>
        <row r="370">
          <cell r="A370">
            <v>1248001</v>
          </cell>
          <cell r="B370">
            <v>1248.001</v>
          </cell>
          <cell r="C370" t="str">
            <v>Черкашина Татьяна Ивановна</v>
          </cell>
        </row>
        <row r="371">
          <cell r="A371">
            <v>1250001</v>
          </cell>
          <cell r="B371">
            <v>1250.001</v>
          </cell>
          <cell r="C371" t="str">
            <v>Камаровой Розы Канзафаровны</v>
          </cell>
        </row>
        <row r="372">
          <cell r="A372">
            <v>1251001</v>
          </cell>
          <cell r="B372">
            <v>1251.001</v>
          </cell>
          <cell r="C372" t="str">
            <v>ГК "Искра"</v>
          </cell>
        </row>
        <row r="373">
          <cell r="A373">
            <v>1253001</v>
          </cell>
          <cell r="B373">
            <v>1253.001</v>
          </cell>
          <cell r="C373" t="str">
            <v>Дорохин Игорь Геннадьевич</v>
          </cell>
        </row>
        <row r="374">
          <cell r="A374">
            <v>1254001</v>
          </cell>
          <cell r="B374">
            <v>1254.001</v>
          </cell>
          <cell r="C374" t="str">
            <v>Исхакова Сачита Асхатовна</v>
          </cell>
        </row>
        <row r="375">
          <cell r="A375">
            <v>1255001</v>
          </cell>
          <cell r="B375">
            <v>1255.001</v>
          </cell>
          <cell r="C375" t="str">
            <v>Неясова Халимета Махаллемовна</v>
          </cell>
        </row>
        <row r="376">
          <cell r="A376">
            <v>1257001</v>
          </cell>
          <cell r="B376">
            <v>1257.001</v>
          </cell>
          <cell r="C376" t="str">
            <v>Чистяков Олег Владимирович</v>
          </cell>
        </row>
        <row r="377">
          <cell r="A377">
            <v>1261001</v>
          </cell>
          <cell r="B377">
            <v>1261.001</v>
          </cell>
          <cell r="C377" t="str">
            <v>Гаражно-строительный кооператив "Речник"</v>
          </cell>
        </row>
        <row r="378">
          <cell r="A378">
            <v>1265001</v>
          </cell>
          <cell r="B378">
            <v>1265.001</v>
          </cell>
          <cell r="C378" t="str">
            <v>Пяткова Галина Николаевна</v>
          </cell>
        </row>
        <row r="379">
          <cell r="A379">
            <v>1267001</v>
          </cell>
          <cell r="B379">
            <v>1267.001</v>
          </cell>
          <cell r="C379" t="str">
            <v>Зубова Галина Петровна</v>
          </cell>
        </row>
        <row r="380">
          <cell r="A380">
            <v>1269001</v>
          </cell>
          <cell r="B380">
            <v>1269.001</v>
          </cell>
          <cell r="C380" t="str">
            <v>Шнайдер Галина Ильинична</v>
          </cell>
        </row>
        <row r="381">
          <cell r="A381">
            <v>1271001</v>
          </cell>
          <cell r="B381">
            <v>1271.001</v>
          </cell>
          <cell r="C381" t="str">
            <v>Варданян Грант Аветикович</v>
          </cell>
        </row>
        <row r="382">
          <cell r="A382">
            <v>1275001</v>
          </cell>
          <cell r="B382">
            <v>1275.001</v>
          </cell>
          <cell r="C382" t="str">
            <v>Новосельцева Елена Анатоьевна</v>
          </cell>
        </row>
        <row r="383">
          <cell r="A383">
            <v>1277001</v>
          </cell>
          <cell r="B383">
            <v>1277.001</v>
          </cell>
          <cell r="C383" t="str">
            <v>Абдрашитов Нурислам Ахметович</v>
          </cell>
        </row>
        <row r="384">
          <cell r="A384">
            <v>1280001</v>
          </cell>
          <cell r="B384">
            <v>1280.001</v>
          </cell>
          <cell r="C384" t="str">
            <v>Протасова С.Н.</v>
          </cell>
        </row>
        <row r="385">
          <cell r="A385">
            <v>1281001</v>
          </cell>
          <cell r="B385">
            <v>1281.001</v>
          </cell>
          <cell r="C385" t="str">
            <v>Абанина Лариса Аркадьевна</v>
          </cell>
        </row>
        <row r="386">
          <cell r="A386">
            <v>1282001</v>
          </cell>
          <cell r="B386">
            <v>1282.001</v>
          </cell>
          <cell r="C386" t="str">
            <v>Поваляева Любовь Ивановна</v>
          </cell>
        </row>
        <row r="387">
          <cell r="A387">
            <v>1285001</v>
          </cell>
          <cell r="B387">
            <v>1285.001</v>
          </cell>
          <cell r="C387" t="str">
            <v>Лагуткин Игорь Юрьевич</v>
          </cell>
        </row>
        <row r="388">
          <cell r="A388">
            <v>1287001</v>
          </cell>
          <cell r="B388">
            <v>1287.001</v>
          </cell>
          <cell r="C388" t="str">
            <v>Рылова Татьяна Андреевна</v>
          </cell>
        </row>
        <row r="389">
          <cell r="A389">
            <v>1291001</v>
          </cell>
          <cell r="B389">
            <v>1291.001</v>
          </cell>
          <cell r="C389" t="str">
            <v>Иванов Владимир Анатольевич</v>
          </cell>
        </row>
        <row r="390">
          <cell r="A390">
            <v>1292001</v>
          </cell>
          <cell r="B390">
            <v>1292.001</v>
          </cell>
          <cell r="C390" t="str">
            <v>Емельянова Ольга Васильевна</v>
          </cell>
        </row>
        <row r="391">
          <cell r="A391">
            <v>1293001</v>
          </cell>
          <cell r="B391">
            <v>1293.001</v>
          </cell>
          <cell r="C391" t="str">
            <v>Нагипов Фаиль Рахматуллович</v>
          </cell>
        </row>
        <row r="392">
          <cell r="A392">
            <v>1297001</v>
          </cell>
          <cell r="B392">
            <v>1297.001</v>
          </cell>
          <cell r="C392" t="str">
            <v>Даренских Валентина Валентиновна</v>
          </cell>
        </row>
        <row r="393">
          <cell r="A393">
            <v>1302001</v>
          </cell>
          <cell r="B393">
            <v>1302.001</v>
          </cell>
          <cell r="C393" t="str">
            <v>Скопич Александр Николаевич</v>
          </cell>
        </row>
        <row r="394">
          <cell r="A394">
            <v>1304001</v>
          </cell>
          <cell r="B394">
            <v>1304.001</v>
          </cell>
          <cell r="C394" t="str">
            <v>Халидуллин Ильгиз Тимербаевич</v>
          </cell>
        </row>
        <row r="395">
          <cell r="A395">
            <v>1305001</v>
          </cell>
          <cell r="B395">
            <v>1305.001</v>
          </cell>
          <cell r="C395" t="str">
            <v>ГСК "Протектор"</v>
          </cell>
        </row>
        <row r="396">
          <cell r="A396">
            <v>1309001</v>
          </cell>
          <cell r="B396">
            <v>1309.001</v>
          </cell>
          <cell r="C396" t="str">
            <v>Балина Светлана Васильевна</v>
          </cell>
        </row>
        <row r="397">
          <cell r="A397">
            <v>1312001</v>
          </cell>
          <cell r="B397">
            <v>1312.001</v>
          </cell>
          <cell r="C397" t="str">
            <v>Шумилова Оксана Сергеевна</v>
          </cell>
        </row>
        <row r="398">
          <cell r="A398">
            <v>1313001</v>
          </cell>
          <cell r="B398">
            <v>1313.001</v>
          </cell>
          <cell r="C398" t="str">
            <v>Похващева Татьяна Николаевна</v>
          </cell>
        </row>
        <row r="399">
          <cell r="A399">
            <v>1317001</v>
          </cell>
          <cell r="B399">
            <v>1317.001</v>
          </cell>
          <cell r="C399" t="str">
            <v>Мансурова Гульсахита Заировна</v>
          </cell>
        </row>
        <row r="400">
          <cell r="A400">
            <v>1321001</v>
          </cell>
          <cell r="B400">
            <v>1321.001</v>
          </cell>
          <cell r="C400" t="str">
            <v>Федулова Татьяна Ивановна</v>
          </cell>
        </row>
        <row r="401">
          <cell r="A401">
            <v>1323001</v>
          </cell>
          <cell r="B401">
            <v>1323.001</v>
          </cell>
          <cell r="C401" t="str">
            <v>Соколов Олег Дмитриевич</v>
          </cell>
        </row>
        <row r="402">
          <cell r="A402">
            <v>1326001</v>
          </cell>
          <cell r="B402">
            <v>1326.001</v>
          </cell>
          <cell r="C402" t="str">
            <v>Титова Людмила Николаевна</v>
          </cell>
        </row>
        <row r="403">
          <cell r="A403">
            <v>1330001</v>
          </cell>
          <cell r="B403">
            <v>1330.001</v>
          </cell>
          <cell r="C403" t="str">
            <v>Кашаев Урал Миннулович</v>
          </cell>
        </row>
        <row r="404">
          <cell r="A404">
            <v>1331001</v>
          </cell>
          <cell r="B404">
            <v>1331.001</v>
          </cell>
          <cell r="C404" t="str">
            <v>Тагиров Азат Миншакирович</v>
          </cell>
        </row>
        <row r="405">
          <cell r="A405">
            <v>1332001</v>
          </cell>
          <cell r="B405">
            <v>1332.001</v>
          </cell>
          <cell r="C405" t="str">
            <v>Клюкин Дмитрий Леонидович</v>
          </cell>
        </row>
        <row r="406">
          <cell r="A406">
            <v>1334001</v>
          </cell>
          <cell r="B406">
            <v>1334.001</v>
          </cell>
          <cell r="C406" t="str">
            <v>Физическое лицо Загородников Геннадий Николаевич</v>
          </cell>
        </row>
        <row r="407">
          <cell r="A407">
            <v>1337001</v>
          </cell>
          <cell r="B407">
            <v>1337.001</v>
          </cell>
          <cell r="C407" t="str">
            <v>Туктабаев Булат Халитович</v>
          </cell>
        </row>
        <row r="408">
          <cell r="A408">
            <v>1338001</v>
          </cell>
          <cell r="B408">
            <v>1338.001</v>
          </cell>
          <cell r="C408" t="str">
            <v>Буш Галина Васильевна</v>
          </cell>
        </row>
        <row r="409">
          <cell r="A409">
            <v>1339001</v>
          </cell>
          <cell r="B409">
            <v>1339.001</v>
          </cell>
          <cell r="C409" t="str">
            <v>Филатова Татьяна Сергеевна</v>
          </cell>
        </row>
        <row r="410">
          <cell r="A410">
            <v>1341001</v>
          </cell>
          <cell r="B410">
            <v>1341.001</v>
          </cell>
          <cell r="C410" t="str">
            <v>Прокудин Сергей Николаевич</v>
          </cell>
        </row>
        <row r="411">
          <cell r="A411">
            <v>1343001</v>
          </cell>
          <cell r="B411">
            <v>1343.001</v>
          </cell>
          <cell r="C411" t="str">
            <v>Голубцов Анатолий Алексеевич</v>
          </cell>
        </row>
        <row r="412">
          <cell r="A412">
            <v>1347001</v>
          </cell>
          <cell r="B412">
            <v>1347.001</v>
          </cell>
          <cell r="C412" t="str">
            <v>ГСК "Север"</v>
          </cell>
        </row>
        <row r="413">
          <cell r="A413">
            <v>1349001</v>
          </cell>
          <cell r="B413">
            <v>1349.001</v>
          </cell>
          <cell r="C413" t="str">
            <v>ГСК "ТЭЦ-Авто"</v>
          </cell>
        </row>
        <row r="414">
          <cell r="A414">
            <v>1350001</v>
          </cell>
          <cell r="B414">
            <v>1350.001</v>
          </cell>
          <cell r="C414" t="str">
            <v>Буров В.А.</v>
          </cell>
        </row>
        <row r="415">
          <cell r="A415">
            <v>1352001</v>
          </cell>
          <cell r="B415">
            <v>1352.001</v>
          </cell>
          <cell r="C415" t="str">
            <v>Курач Леонид Николаевич</v>
          </cell>
        </row>
        <row r="416">
          <cell r="A416">
            <v>1353001</v>
          </cell>
          <cell r="B416">
            <v>1353.001</v>
          </cell>
          <cell r="C416" t="str">
            <v>Мирхасанова Гузель Булатовна</v>
          </cell>
        </row>
        <row r="417">
          <cell r="A417">
            <v>1354001</v>
          </cell>
          <cell r="B417">
            <v>1354.001</v>
          </cell>
          <cell r="C417" t="str">
            <v>гаражный кооператив "Богатырь"</v>
          </cell>
        </row>
        <row r="418">
          <cell r="A418">
            <v>1355001</v>
          </cell>
          <cell r="B418">
            <v>1355.001</v>
          </cell>
          <cell r="C418" t="str">
            <v>ГСК "Заря"</v>
          </cell>
        </row>
        <row r="419">
          <cell r="A419">
            <v>1356001</v>
          </cell>
          <cell r="B419">
            <v>1356.001</v>
          </cell>
          <cell r="C419" t="str">
            <v>Гаражно-строительный кооператив "Меридиан"</v>
          </cell>
        </row>
        <row r="420">
          <cell r="A420">
            <v>1357001</v>
          </cell>
          <cell r="B420">
            <v>1357.001</v>
          </cell>
          <cell r="C420" t="str">
            <v>Гаражно-строительный кооператив "Лада"</v>
          </cell>
        </row>
        <row r="421">
          <cell r="A421">
            <v>1358001</v>
          </cell>
          <cell r="B421">
            <v>1358.001</v>
          </cell>
          <cell r="C421" t="str">
            <v>Гаражный кооператив "Комплекс"</v>
          </cell>
        </row>
        <row r="422">
          <cell r="A422">
            <v>1359001</v>
          </cell>
          <cell r="B422">
            <v>1359.001</v>
          </cell>
          <cell r="C422" t="str">
            <v>гаражный кооператив "Сирена"</v>
          </cell>
        </row>
        <row r="423">
          <cell r="A423">
            <v>1361001</v>
          </cell>
          <cell r="B423">
            <v>1361.001</v>
          </cell>
          <cell r="C423" t="str">
            <v>ГСК "Автобокс"</v>
          </cell>
        </row>
        <row r="424">
          <cell r="A424">
            <v>1363000</v>
          </cell>
          <cell r="B424">
            <v>1363</v>
          </cell>
          <cell r="C424" t="str">
            <v>ГСК "Доминго"</v>
          </cell>
        </row>
        <row r="425">
          <cell r="A425">
            <v>1363001</v>
          </cell>
          <cell r="B425">
            <v>1363.001</v>
          </cell>
          <cell r="C425" t="str">
            <v>ГСК "Доминго"</v>
          </cell>
        </row>
        <row r="426">
          <cell r="A426">
            <v>1364001</v>
          </cell>
          <cell r="B426">
            <v>1364.001</v>
          </cell>
          <cell r="C426" t="str">
            <v>гаражный кооператив "Тепловик"</v>
          </cell>
        </row>
        <row r="427">
          <cell r="A427">
            <v>1367001</v>
          </cell>
          <cell r="B427">
            <v>1367.001</v>
          </cell>
          <cell r="C427" t="str">
            <v>Кочева Мария Ивановна</v>
          </cell>
        </row>
        <row r="428">
          <cell r="A428">
            <v>1372001</v>
          </cell>
          <cell r="B428">
            <v>1372.001</v>
          </cell>
          <cell r="C428" t="str">
            <v>Даирова Алма Жасулановна</v>
          </cell>
        </row>
        <row r="429">
          <cell r="A429">
            <v>1377001</v>
          </cell>
          <cell r="B429">
            <v>1377.001</v>
          </cell>
          <cell r="C429" t="str">
            <v>Солтанова Нелли Зиннуровна</v>
          </cell>
        </row>
        <row r="430">
          <cell r="A430">
            <v>1379001</v>
          </cell>
          <cell r="B430">
            <v>1379.001</v>
          </cell>
          <cell r="C430" t="str">
            <v>Гумерова Елена Ивановна</v>
          </cell>
        </row>
        <row r="431">
          <cell r="A431">
            <v>1382001</v>
          </cell>
          <cell r="B431">
            <v>1382.001</v>
          </cell>
          <cell r="C431" t="str">
            <v>Бальчугова Галина Ивановна</v>
          </cell>
        </row>
        <row r="432">
          <cell r="A432">
            <v>1383001</v>
          </cell>
          <cell r="B432">
            <v>1383.001</v>
          </cell>
          <cell r="C432" t="str">
            <v>Михалев Владимир Николаевич</v>
          </cell>
        </row>
        <row r="433">
          <cell r="A433">
            <v>1390001</v>
          </cell>
          <cell r="B433">
            <v>1390.001</v>
          </cell>
          <cell r="C433" t="str">
            <v>Сарина Ирина Викторовна</v>
          </cell>
        </row>
        <row r="434">
          <cell r="A434">
            <v>1391001</v>
          </cell>
          <cell r="B434">
            <v>1391.001</v>
          </cell>
          <cell r="C434" t="str">
            <v>Биньковская Марина Николаевна</v>
          </cell>
        </row>
        <row r="435">
          <cell r="A435">
            <v>1392001</v>
          </cell>
          <cell r="B435">
            <v>1392.001</v>
          </cell>
          <cell r="C435" t="str">
            <v>Криванкова Яна Владимировна</v>
          </cell>
        </row>
        <row r="436">
          <cell r="A436">
            <v>1394001</v>
          </cell>
          <cell r="B436">
            <v>1394.001</v>
          </cell>
          <cell r="C436" t="str">
            <v>гаражный кооператив "Электрон-1 очередь"</v>
          </cell>
        </row>
        <row r="437">
          <cell r="A437">
            <v>1395001</v>
          </cell>
          <cell r="B437">
            <v>1395.001</v>
          </cell>
          <cell r="C437" t="str">
            <v>ГКС "Дилижанс"</v>
          </cell>
        </row>
        <row r="438">
          <cell r="A438">
            <v>1397001</v>
          </cell>
          <cell r="B438">
            <v>1397.001</v>
          </cell>
          <cell r="C438" t="str">
            <v>Калинина Ирина Викторовна</v>
          </cell>
        </row>
        <row r="439">
          <cell r="A439">
            <v>1399001</v>
          </cell>
          <cell r="B439">
            <v>1399.001</v>
          </cell>
          <cell r="C439" t="str">
            <v>Зубова Таисия Михайловна</v>
          </cell>
        </row>
        <row r="440">
          <cell r="A440">
            <v>1400001</v>
          </cell>
          <cell r="B440">
            <v>1400.001</v>
          </cell>
          <cell r="C440" t="str">
            <v>Уженцева Татьяна Федоровна</v>
          </cell>
        </row>
        <row r="441">
          <cell r="A441">
            <v>1406001</v>
          </cell>
          <cell r="B441">
            <v>1406.001</v>
          </cell>
          <cell r="C441" t="str">
            <v>Криванков Борис Анатольевич</v>
          </cell>
        </row>
        <row r="442">
          <cell r="A442">
            <v>1407001</v>
          </cell>
          <cell r="B442">
            <v>1407.001</v>
          </cell>
          <cell r="C442" t="str">
            <v>Файзуллина Танзиля Минигалимовна</v>
          </cell>
        </row>
        <row r="443">
          <cell r="A443">
            <v>1409001</v>
          </cell>
          <cell r="B443">
            <v>1409.001</v>
          </cell>
          <cell r="C443" t="str">
            <v>Плеханова Надежда Викторовна</v>
          </cell>
        </row>
        <row r="444">
          <cell r="A444">
            <v>1410001</v>
          </cell>
          <cell r="B444">
            <v>1410.001</v>
          </cell>
          <cell r="C444" t="str">
            <v>Полянская Ирина Владимировна</v>
          </cell>
        </row>
        <row r="445">
          <cell r="A445">
            <v>1411001</v>
          </cell>
          <cell r="B445">
            <v>1411.001</v>
          </cell>
          <cell r="C445" t="str">
            <v>Мурзин Халиль Халяевич</v>
          </cell>
        </row>
        <row r="446">
          <cell r="A446">
            <v>1414001</v>
          </cell>
          <cell r="B446">
            <v>1414.001</v>
          </cell>
          <cell r="C446" t="str">
            <v>Ананин Евгений Владимирович</v>
          </cell>
        </row>
        <row r="447">
          <cell r="A447">
            <v>1415001</v>
          </cell>
          <cell r="B447">
            <v>1415.001</v>
          </cell>
          <cell r="C447" t="str">
            <v>Плишкин Сергей Анатольевич</v>
          </cell>
        </row>
        <row r="448">
          <cell r="A448">
            <v>1418001</v>
          </cell>
          <cell r="B448">
            <v>1418.001</v>
          </cell>
          <cell r="C448" t="str">
            <v>Герштейн Михаил Иосифович</v>
          </cell>
        </row>
        <row r="449">
          <cell r="A449">
            <v>1421001</v>
          </cell>
          <cell r="B449">
            <v>1421.001</v>
          </cell>
          <cell r="C449" t="str">
            <v>Эрнст Нина Николаевна</v>
          </cell>
        </row>
        <row r="450">
          <cell r="A450">
            <v>1425001</v>
          </cell>
          <cell r="B450">
            <v>1425.001</v>
          </cell>
          <cell r="C450" t="str">
            <v>гаражный кооператив "Дорожник-1"</v>
          </cell>
        </row>
        <row r="451">
          <cell r="A451">
            <v>1427001</v>
          </cell>
          <cell r="B451">
            <v>1427.001</v>
          </cell>
          <cell r="C451" t="str">
            <v>Верещагина Марина Викторовна</v>
          </cell>
        </row>
        <row r="452">
          <cell r="A452">
            <v>1429001</v>
          </cell>
          <cell r="B452">
            <v>1429.001</v>
          </cell>
          <cell r="C452" t="str">
            <v>Катралиева Гольбара Маскутовна</v>
          </cell>
        </row>
        <row r="453">
          <cell r="A453">
            <v>1430001</v>
          </cell>
          <cell r="B453">
            <v>1430.001</v>
          </cell>
          <cell r="C453" t="str">
            <v>Ермолаев Виктор Анатольевич</v>
          </cell>
        </row>
        <row r="454">
          <cell r="A454">
            <v>1431001</v>
          </cell>
          <cell r="B454">
            <v>1431.001</v>
          </cell>
          <cell r="C454" t="str">
            <v>Силина Татьяна Степановна</v>
          </cell>
        </row>
        <row r="455">
          <cell r="A455">
            <v>1434001</v>
          </cell>
          <cell r="B455">
            <v>1434.001</v>
          </cell>
          <cell r="C455" t="str">
            <v>Бердникова Светлана Геннадьевна</v>
          </cell>
        </row>
        <row r="456">
          <cell r="A456">
            <v>1436001</v>
          </cell>
          <cell r="B456">
            <v>1436.001</v>
          </cell>
          <cell r="C456" t="str">
            <v>Дехтярев Вадим Леонтьевич</v>
          </cell>
        </row>
        <row r="457">
          <cell r="A457">
            <v>1442001</v>
          </cell>
          <cell r="B457">
            <v>1442.001</v>
          </cell>
          <cell r="C457" t="str">
            <v>Яицкая Татьяна Петровна</v>
          </cell>
        </row>
        <row r="458">
          <cell r="A458">
            <v>1444001</v>
          </cell>
          <cell r="B458">
            <v>1444.001</v>
          </cell>
          <cell r="C458" t="str">
            <v>Лебедкина Галина Андреевна</v>
          </cell>
        </row>
        <row r="459">
          <cell r="A459">
            <v>1445001</v>
          </cell>
          <cell r="B459">
            <v>1445.001</v>
          </cell>
          <cell r="C459" t="str">
            <v>Солтанов Адил Фазил-Оглы</v>
          </cell>
        </row>
        <row r="460">
          <cell r="A460">
            <v>1447001</v>
          </cell>
          <cell r="B460">
            <v>1447.001</v>
          </cell>
          <cell r="C460" t="str">
            <v>Павельчак Игорь Ярославович</v>
          </cell>
        </row>
        <row r="461">
          <cell r="A461">
            <v>1449001</v>
          </cell>
          <cell r="B461">
            <v>1449.001</v>
          </cell>
          <cell r="C461" t="str">
            <v>Жанарбаева Луиза Миншариковна</v>
          </cell>
        </row>
        <row r="462">
          <cell r="A462">
            <v>1450001</v>
          </cell>
          <cell r="B462">
            <v>1450.001</v>
          </cell>
          <cell r="C462" t="str">
            <v>Первушина Апполинария Филипповна</v>
          </cell>
        </row>
        <row r="463">
          <cell r="A463">
            <v>1453001</v>
          </cell>
          <cell r="B463">
            <v>1453.001</v>
          </cell>
          <cell r="C463" t="str">
            <v>Новоселова Татьяна Владимировна</v>
          </cell>
        </row>
        <row r="464">
          <cell r="A464">
            <v>1455001</v>
          </cell>
          <cell r="B464">
            <v>1455.001</v>
          </cell>
          <cell r="C464" t="str">
            <v>Михайлова Татьяна Александровна</v>
          </cell>
        </row>
        <row r="465">
          <cell r="A465">
            <v>1459001</v>
          </cell>
          <cell r="B465">
            <v>1459.001</v>
          </cell>
          <cell r="C465" t="str">
            <v>Филимонова Монзила Камиловна</v>
          </cell>
        </row>
        <row r="466">
          <cell r="A466">
            <v>1461001</v>
          </cell>
          <cell r="B466">
            <v>1461.001</v>
          </cell>
          <cell r="C466" t="str">
            <v>Пуминова Светлана Игоревна</v>
          </cell>
        </row>
        <row r="467">
          <cell r="A467">
            <v>1462001</v>
          </cell>
          <cell r="B467">
            <v>1462.001</v>
          </cell>
          <cell r="C467" t="str">
            <v>Газизов Наиль Юнусович</v>
          </cell>
        </row>
        <row r="468">
          <cell r="A468">
            <v>1463001</v>
          </cell>
          <cell r="B468">
            <v>1463.001</v>
          </cell>
          <cell r="C468" t="str">
            <v>Крюкова Татьяна Ивановна</v>
          </cell>
        </row>
        <row r="469">
          <cell r="A469">
            <v>1466001</v>
          </cell>
          <cell r="B469">
            <v>1466.001</v>
          </cell>
          <cell r="C469" t="str">
            <v>Туктабаева Сагида Рахимчановна</v>
          </cell>
        </row>
        <row r="470">
          <cell r="A470">
            <v>1468001</v>
          </cell>
          <cell r="B470">
            <v>1468.001</v>
          </cell>
          <cell r="C470" t="str">
            <v>Бобрикова Виктория Викторовна</v>
          </cell>
        </row>
        <row r="471">
          <cell r="A471">
            <v>1469001</v>
          </cell>
          <cell r="B471">
            <v>1469.001</v>
          </cell>
          <cell r="C471" t="str">
            <v>Юрьев Владимир Валентинович</v>
          </cell>
        </row>
        <row r="472">
          <cell r="A472">
            <v>1471001</v>
          </cell>
          <cell r="B472">
            <v>1471.001</v>
          </cell>
          <cell r="C472" t="str">
            <v>Горбова Валентина Матвеевна</v>
          </cell>
        </row>
        <row r="473">
          <cell r="A473">
            <v>1473001</v>
          </cell>
          <cell r="B473">
            <v>1473.001</v>
          </cell>
          <cell r="C473" t="str">
            <v>Терехова Нина Васильевна</v>
          </cell>
        </row>
        <row r="474">
          <cell r="A474">
            <v>1474001</v>
          </cell>
          <cell r="B474">
            <v>1474.001</v>
          </cell>
          <cell r="C474" t="str">
            <v>Гончаренко Владимир Яковлевич</v>
          </cell>
        </row>
        <row r="475">
          <cell r="A475">
            <v>1475001</v>
          </cell>
          <cell r="B475">
            <v>1475.001</v>
          </cell>
          <cell r="C475" t="str">
            <v>Тунгусова Алла Юрьевна</v>
          </cell>
        </row>
        <row r="476">
          <cell r="A476">
            <v>1476001</v>
          </cell>
          <cell r="B476">
            <v>1476.001</v>
          </cell>
          <cell r="C476" t="str">
            <v>ГСК "Центральный"</v>
          </cell>
        </row>
        <row r="477">
          <cell r="A477">
            <v>1478001</v>
          </cell>
          <cell r="B477">
            <v>1478.001</v>
          </cell>
          <cell r="C477" t="str">
            <v>Желудков Игорь Александрович</v>
          </cell>
        </row>
        <row r="478">
          <cell r="A478">
            <v>1480001</v>
          </cell>
          <cell r="B478">
            <v>1480.001</v>
          </cell>
          <cell r="C478" t="str">
            <v>Кислицина Надежда Петровна</v>
          </cell>
        </row>
        <row r="479">
          <cell r="A479">
            <v>1481001</v>
          </cell>
          <cell r="B479">
            <v>1481.001</v>
          </cell>
          <cell r="C479" t="str">
            <v>Копп Лариса Александровна</v>
          </cell>
        </row>
        <row r="480">
          <cell r="A480">
            <v>1482001</v>
          </cell>
          <cell r="B480">
            <v>1482.001</v>
          </cell>
          <cell r="C480" t="str">
            <v>Черных Леонид Леонидович</v>
          </cell>
        </row>
        <row r="481">
          <cell r="A481">
            <v>1483001</v>
          </cell>
          <cell r="B481">
            <v>1483.001</v>
          </cell>
          <cell r="C481" t="str">
            <v>Колобов Михаил Григорьевич</v>
          </cell>
        </row>
        <row r="482">
          <cell r="A482">
            <v>1486001</v>
          </cell>
          <cell r="B482">
            <v>1486.001</v>
          </cell>
          <cell r="C482" t="str">
            <v>физическое лицо Верещагина Елена Юрьевна</v>
          </cell>
        </row>
        <row r="483">
          <cell r="A483">
            <v>1487001</v>
          </cell>
          <cell r="B483">
            <v>1487.001</v>
          </cell>
          <cell r="C483" t="str">
            <v>Калимуллина Наталья Михайловна</v>
          </cell>
        </row>
        <row r="484">
          <cell r="A484">
            <v>1488001</v>
          </cell>
          <cell r="B484">
            <v>1488.001</v>
          </cell>
          <cell r="C484" t="str">
            <v>Шотт Евгения Алексеевна</v>
          </cell>
        </row>
        <row r="485">
          <cell r="A485">
            <v>1489001</v>
          </cell>
          <cell r="B485">
            <v>1489.001</v>
          </cell>
          <cell r="C485" t="str">
            <v>Ароян Эврика Арамаисович</v>
          </cell>
        </row>
        <row r="486">
          <cell r="A486">
            <v>1491001</v>
          </cell>
          <cell r="B486">
            <v>1491.001</v>
          </cell>
          <cell r="C486" t="str">
            <v>Баширов Раиль Баширович</v>
          </cell>
        </row>
        <row r="487">
          <cell r="A487">
            <v>1494001</v>
          </cell>
          <cell r="B487">
            <v>1494.001</v>
          </cell>
          <cell r="C487" t="str">
            <v>Гайнанова Зульфира Григорьевна</v>
          </cell>
        </row>
        <row r="488">
          <cell r="A488">
            <v>1496001</v>
          </cell>
          <cell r="B488">
            <v>1496.001</v>
          </cell>
          <cell r="C488" t="str">
            <v>Богданова Наталья Николаевна</v>
          </cell>
        </row>
        <row r="489">
          <cell r="A489">
            <v>1497001</v>
          </cell>
          <cell r="B489">
            <v>1497.001</v>
          </cell>
          <cell r="C489" t="str">
            <v>Фоминцев Владислав Юрьевич</v>
          </cell>
        </row>
        <row r="490">
          <cell r="A490">
            <v>1498001</v>
          </cell>
          <cell r="B490">
            <v>1498.001</v>
          </cell>
          <cell r="C490" t="str">
            <v>Белкин Игорь Александрович</v>
          </cell>
        </row>
        <row r="491">
          <cell r="A491">
            <v>1499001</v>
          </cell>
          <cell r="B491">
            <v>1499.001</v>
          </cell>
          <cell r="C491" t="str">
            <v>Долгих Игорь Анатольевич</v>
          </cell>
        </row>
        <row r="492">
          <cell r="A492">
            <v>1510001</v>
          </cell>
          <cell r="B492">
            <v>1510.001</v>
          </cell>
          <cell r="C492" t="str">
            <v>Гаражно-строительный кооператив "Эдельвейс"</v>
          </cell>
        </row>
        <row r="493">
          <cell r="A493">
            <v>1513001</v>
          </cell>
          <cell r="B493">
            <v>1513.001</v>
          </cell>
          <cell r="C493" t="str">
            <v>Гаражный кооператив"Автолюбитель"</v>
          </cell>
        </row>
        <row r="494">
          <cell r="A494">
            <v>1515001</v>
          </cell>
          <cell r="B494">
            <v>1515.001</v>
          </cell>
          <cell r="C494" t="str">
            <v>физическое лицо Чирков А.А.</v>
          </cell>
        </row>
        <row r="495">
          <cell r="A495">
            <v>1602001</v>
          </cell>
          <cell r="B495">
            <v>1602.001</v>
          </cell>
          <cell r="C495" t="str">
            <v>Гаражно-строительный кооператив "Швейник"</v>
          </cell>
        </row>
        <row r="496">
          <cell r="A496">
            <v>1606001</v>
          </cell>
          <cell r="B496">
            <v>1606.001</v>
          </cell>
          <cell r="C496" t="str">
            <v>физическое лицо Зуева Кристина Анатольевна</v>
          </cell>
        </row>
        <row r="497">
          <cell r="A497">
            <v>1607001</v>
          </cell>
          <cell r="B497">
            <v>1607.001</v>
          </cell>
          <cell r="C497" t="str">
            <v>Моржевелов Сергей Геннадьевич</v>
          </cell>
        </row>
        <row r="498">
          <cell r="A498">
            <v>1608001</v>
          </cell>
          <cell r="B498">
            <v>1608.001</v>
          </cell>
          <cell r="C498" t="str">
            <v>Левоненя Светлана Генриховна</v>
          </cell>
        </row>
        <row r="499">
          <cell r="A499">
            <v>1609001</v>
          </cell>
          <cell r="B499">
            <v>1609.001</v>
          </cell>
          <cell r="C499" t="str">
            <v>Доронина Светлана Александровна</v>
          </cell>
        </row>
        <row r="500">
          <cell r="A500">
            <v>1612001</v>
          </cell>
          <cell r="B500">
            <v>1612.001</v>
          </cell>
          <cell r="C500" t="str">
            <v>Турдиева Светлана Борисовна</v>
          </cell>
        </row>
        <row r="501">
          <cell r="A501">
            <v>1614001</v>
          </cell>
          <cell r="B501">
            <v>1614.001</v>
          </cell>
          <cell r="C501" t="str">
            <v>Ахметзянова Наталья Фаильевна</v>
          </cell>
        </row>
        <row r="502">
          <cell r="A502">
            <v>1617001</v>
          </cell>
          <cell r="B502">
            <v>1617.001</v>
          </cell>
          <cell r="C502" t="str">
            <v>Могилева Людмила Константиновна</v>
          </cell>
        </row>
        <row r="503">
          <cell r="A503">
            <v>1618001</v>
          </cell>
          <cell r="B503">
            <v>1618.001</v>
          </cell>
          <cell r="C503" t="str">
            <v>Трохова С.А. Филиппова Л.И.</v>
          </cell>
        </row>
        <row r="504">
          <cell r="A504">
            <v>1619001</v>
          </cell>
          <cell r="B504">
            <v>1619.001</v>
          </cell>
          <cell r="C504" t="str">
            <v>Кузина Лидия Афанасьевна</v>
          </cell>
        </row>
        <row r="505">
          <cell r="A505">
            <v>1621001</v>
          </cell>
          <cell r="B505">
            <v>1621.001</v>
          </cell>
          <cell r="C505" t="str">
            <v>Белов В.П.</v>
          </cell>
        </row>
        <row r="506">
          <cell r="A506">
            <v>1624001</v>
          </cell>
          <cell r="B506">
            <v>1624.001</v>
          </cell>
          <cell r="C506" t="str">
            <v>Поступинский В.А.</v>
          </cell>
        </row>
        <row r="507">
          <cell r="A507">
            <v>1625001</v>
          </cell>
          <cell r="B507">
            <v>1625.001</v>
          </cell>
          <cell r="C507" t="str">
            <v>Карычева Манвар Сибгатуловна</v>
          </cell>
        </row>
        <row r="508">
          <cell r="A508">
            <v>1626001</v>
          </cell>
          <cell r="B508">
            <v>1626.001</v>
          </cell>
          <cell r="C508" t="str">
            <v>Хорошева Алевтина Григорьевна</v>
          </cell>
        </row>
        <row r="509">
          <cell r="A509">
            <v>1627001</v>
          </cell>
          <cell r="B509">
            <v>1627.001</v>
          </cell>
          <cell r="C509" t="str">
            <v>Розанов Сергей Олегович</v>
          </cell>
        </row>
        <row r="510">
          <cell r="A510">
            <v>1628001</v>
          </cell>
          <cell r="B510">
            <v>1628.001</v>
          </cell>
          <cell r="C510" t="str">
            <v>Немцова Елена Ивановна</v>
          </cell>
        </row>
        <row r="511">
          <cell r="A511">
            <v>1630001</v>
          </cell>
          <cell r="B511">
            <v>1630.001</v>
          </cell>
          <cell r="C511" t="str">
            <v>Трифонова Вера Степановна</v>
          </cell>
        </row>
        <row r="512">
          <cell r="A512">
            <v>1632001</v>
          </cell>
          <cell r="B512">
            <v>1632.001</v>
          </cell>
          <cell r="C512" t="str">
            <v>Абрамова Ирина Игоревна</v>
          </cell>
        </row>
        <row r="513">
          <cell r="A513">
            <v>1633001</v>
          </cell>
          <cell r="B513">
            <v>1633.001</v>
          </cell>
          <cell r="C513" t="str">
            <v>Антосик Наталья Николаевна</v>
          </cell>
        </row>
        <row r="514">
          <cell r="A514">
            <v>1635001</v>
          </cell>
          <cell r="B514">
            <v>1635.001</v>
          </cell>
          <cell r="C514" t="str">
            <v>Волобуева Наталья Валентиновна</v>
          </cell>
        </row>
        <row r="515">
          <cell r="A515">
            <v>1639001</v>
          </cell>
          <cell r="B515">
            <v>1639.001</v>
          </cell>
          <cell r="C515" t="str">
            <v>Бодрова Ирина Алексеевна</v>
          </cell>
        </row>
        <row r="516">
          <cell r="A516">
            <v>1641001</v>
          </cell>
          <cell r="B516">
            <v>1641.001</v>
          </cell>
          <cell r="C516" t="str">
            <v>Боярская Наталья Эйновна</v>
          </cell>
        </row>
        <row r="517">
          <cell r="A517">
            <v>1645001</v>
          </cell>
          <cell r="B517">
            <v>1645.001</v>
          </cell>
          <cell r="C517" t="str">
            <v>Матус Людмила Михайловна</v>
          </cell>
        </row>
        <row r="518">
          <cell r="A518">
            <v>1648001</v>
          </cell>
          <cell r="B518">
            <v>1648.001</v>
          </cell>
          <cell r="C518" t="str">
            <v>Кузьмин Николай Алексеевич</v>
          </cell>
        </row>
        <row r="519">
          <cell r="A519">
            <v>1649001</v>
          </cell>
          <cell r="B519">
            <v>1649.001</v>
          </cell>
          <cell r="C519" t="str">
            <v>Канеева Елена Леонидовна</v>
          </cell>
        </row>
        <row r="520">
          <cell r="A520">
            <v>1652001</v>
          </cell>
          <cell r="B520">
            <v>1652.001</v>
          </cell>
          <cell r="C520" t="str">
            <v>Самойлова Александра Николаевна</v>
          </cell>
        </row>
        <row r="521">
          <cell r="A521">
            <v>1654001</v>
          </cell>
          <cell r="B521">
            <v>1654.001</v>
          </cell>
          <cell r="C521" t="str">
            <v>Щурова Надежда Ивановна</v>
          </cell>
        </row>
        <row r="522">
          <cell r="A522">
            <v>1655001</v>
          </cell>
          <cell r="B522">
            <v>1655.001</v>
          </cell>
          <cell r="C522" t="str">
            <v>Нечкина Мария Николаевна</v>
          </cell>
        </row>
        <row r="523">
          <cell r="A523">
            <v>1656001</v>
          </cell>
          <cell r="B523">
            <v>1656.001</v>
          </cell>
          <cell r="C523" t="str">
            <v>Казарян Андраник Паргевович</v>
          </cell>
        </row>
        <row r="524">
          <cell r="A524">
            <v>1658001</v>
          </cell>
          <cell r="B524">
            <v>1658.001</v>
          </cell>
          <cell r="C524" t="str">
            <v>Андросова Ольга Николаевна</v>
          </cell>
        </row>
        <row r="525">
          <cell r="A525">
            <v>1659001</v>
          </cell>
          <cell r="B525">
            <v>1659.001</v>
          </cell>
          <cell r="C525" t="str">
            <v>Лагунова Юлия Владимировна</v>
          </cell>
        </row>
        <row r="526">
          <cell r="A526">
            <v>1660001</v>
          </cell>
          <cell r="B526">
            <v>1660.001</v>
          </cell>
          <cell r="C526" t="str">
            <v>Осипова Елена Ивановна</v>
          </cell>
        </row>
        <row r="527">
          <cell r="A527">
            <v>1662001</v>
          </cell>
          <cell r="B527">
            <v>1662.001</v>
          </cell>
          <cell r="C527" t="str">
            <v>Колесов Алексей Владимирович</v>
          </cell>
        </row>
        <row r="528">
          <cell r="A528">
            <v>1663001</v>
          </cell>
          <cell r="B528">
            <v>1663.001</v>
          </cell>
          <cell r="C528" t="str">
            <v>Илюхина Ирина Викторовна</v>
          </cell>
        </row>
        <row r="529">
          <cell r="A529">
            <v>1664001</v>
          </cell>
          <cell r="B529">
            <v>1664.001</v>
          </cell>
          <cell r="C529" t="str">
            <v>физическое лицо Белоусов Дмитрий Александрович</v>
          </cell>
        </row>
        <row r="530">
          <cell r="A530">
            <v>1665001</v>
          </cell>
          <cell r="B530">
            <v>1665.001</v>
          </cell>
          <cell r="C530" t="str">
            <v>Вахитов Марат Минняпович</v>
          </cell>
        </row>
        <row r="531">
          <cell r="A531">
            <v>1669001</v>
          </cell>
          <cell r="B531">
            <v>1669.001</v>
          </cell>
          <cell r="C531" t="str">
            <v>Авдоничева Зайнап Анваровна</v>
          </cell>
        </row>
        <row r="532">
          <cell r="A532">
            <v>1670001</v>
          </cell>
          <cell r="B532">
            <v>1670.001</v>
          </cell>
          <cell r="C532" t="str">
            <v>Гаражно-строительный кооператив "Талисман"</v>
          </cell>
        </row>
        <row r="533">
          <cell r="A533">
            <v>1671001</v>
          </cell>
          <cell r="B533">
            <v>1671.001</v>
          </cell>
          <cell r="C533" t="str">
            <v>Гаражно-строительный кооператив "Березка"</v>
          </cell>
        </row>
        <row r="534">
          <cell r="A534">
            <v>1672001</v>
          </cell>
          <cell r="B534">
            <v>1672.001</v>
          </cell>
          <cell r="C534" t="str">
            <v>Шестакова Надежда Ивановна</v>
          </cell>
        </row>
        <row r="535">
          <cell r="A535">
            <v>1673001</v>
          </cell>
          <cell r="B535">
            <v>1673.001</v>
          </cell>
          <cell r="C535" t="str">
            <v>Хорошева Наталья Александровна</v>
          </cell>
        </row>
        <row r="536">
          <cell r="A536">
            <v>1676001</v>
          </cell>
          <cell r="B536">
            <v>1676.001</v>
          </cell>
          <cell r="C536" t="str">
            <v>Попова Галина Михайловна</v>
          </cell>
        </row>
        <row r="537">
          <cell r="A537">
            <v>1677001</v>
          </cell>
          <cell r="B537">
            <v>1677.001</v>
          </cell>
          <cell r="C537" t="str">
            <v>Суслаев Дмитрий Александрович</v>
          </cell>
        </row>
        <row r="538">
          <cell r="A538">
            <v>1678001</v>
          </cell>
          <cell r="B538">
            <v>1678.001</v>
          </cell>
          <cell r="C538" t="str">
            <v>Жмурова Ирина Юрьевна</v>
          </cell>
        </row>
        <row r="539">
          <cell r="A539">
            <v>1680001</v>
          </cell>
          <cell r="B539">
            <v>1680.001</v>
          </cell>
          <cell r="C539" t="str">
            <v>Лазаренко Ю.М.</v>
          </cell>
        </row>
        <row r="540">
          <cell r="A540">
            <v>1681001</v>
          </cell>
          <cell r="B540">
            <v>1681.001</v>
          </cell>
          <cell r="C540" t="str">
            <v>Лабуркин Олег Викторович</v>
          </cell>
        </row>
        <row r="541">
          <cell r="A541">
            <v>1683001</v>
          </cell>
          <cell r="B541">
            <v>1683.001</v>
          </cell>
          <cell r="C541" t="str">
            <v>Васич Л.В.</v>
          </cell>
        </row>
        <row r="542">
          <cell r="A542">
            <v>1684001</v>
          </cell>
          <cell r="B542">
            <v>1684.001</v>
          </cell>
          <cell r="C542" t="str">
            <v>Бирюков Игорь Иванович</v>
          </cell>
        </row>
        <row r="543">
          <cell r="A543">
            <v>1687001</v>
          </cell>
          <cell r="B543">
            <v>1687.001</v>
          </cell>
          <cell r="C543" t="str">
            <v>Волков Виктор Геннадьевич</v>
          </cell>
        </row>
        <row r="544">
          <cell r="A544">
            <v>1690001</v>
          </cell>
          <cell r="B544">
            <v>1690.001</v>
          </cell>
          <cell r="C544" t="str">
            <v>Желудкова Марина Валентиновна</v>
          </cell>
        </row>
        <row r="545">
          <cell r="A545">
            <v>1691001</v>
          </cell>
          <cell r="B545">
            <v>1691.001</v>
          </cell>
          <cell r="C545" t="str">
            <v>гаражный кооператив "Сталкер"</v>
          </cell>
        </row>
        <row r="546">
          <cell r="A546">
            <v>1692001</v>
          </cell>
          <cell r="B546">
            <v>1692.001</v>
          </cell>
          <cell r="C546" t="str">
            <v>Худышкин Василий Николаевич</v>
          </cell>
        </row>
        <row r="547">
          <cell r="A547">
            <v>1693001</v>
          </cell>
          <cell r="B547">
            <v>1693.001</v>
          </cell>
          <cell r="C547" t="str">
            <v>Казаков Игорь Васильевич</v>
          </cell>
        </row>
        <row r="548">
          <cell r="A548">
            <v>1695001</v>
          </cell>
          <cell r="B548">
            <v>1695.001</v>
          </cell>
          <cell r="C548" t="str">
            <v>Аширяпова Альфия Абушахмановна</v>
          </cell>
        </row>
        <row r="549">
          <cell r="A549">
            <v>1696001</v>
          </cell>
          <cell r="B549">
            <v>1696.001</v>
          </cell>
          <cell r="C549" t="str">
            <v>Свинов Игорь Константинович</v>
          </cell>
        </row>
        <row r="550">
          <cell r="A550">
            <v>1697001</v>
          </cell>
          <cell r="B550">
            <v>1697.001</v>
          </cell>
          <cell r="C550" t="str">
            <v>Коскина Людмила Валентиновна</v>
          </cell>
        </row>
        <row r="551">
          <cell r="A551">
            <v>1708001</v>
          </cell>
          <cell r="B551">
            <v>1708.001</v>
          </cell>
          <cell r="C551" t="str">
            <v>гаражный кооператив "Парус"</v>
          </cell>
        </row>
        <row r="552">
          <cell r="A552">
            <v>1709001</v>
          </cell>
          <cell r="B552">
            <v>1709.001</v>
          </cell>
          <cell r="C552" t="str">
            <v>Кошкарова Светлана Валерьевна</v>
          </cell>
        </row>
        <row r="553">
          <cell r="A553">
            <v>1712001</v>
          </cell>
          <cell r="B553">
            <v>1712.001</v>
          </cell>
          <cell r="C553" t="str">
            <v>Гаражно-строительный кооператив "Энергия"</v>
          </cell>
        </row>
        <row r="554">
          <cell r="A554">
            <v>1715001</v>
          </cell>
          <cell r="B554">
            <v>1715.001</v>
          </cell>
          <cell r="C554" t="str">
            <v>Жирякова Л.А.</v>
          </cell>
        </row>
        <row r="555">
          <cell r="A555">
            <v>1716001</v>
          </cell>
          <cell r="B555">
            <v>1716.001</v>
          </cell>
          <cell r="C555" t="str">
            <v>Ковальчук В.А.</v>
          </cell>
        </row>
        <row r="556">
          <cell r="A556">
            <v>1718001</v>
          </cell>
          <cell r="B556">
            <v>1718.001</v>
          </cell>
          <cell r="C556" t="str">
            <v>Архипова Галина Петровна</v>
          </cell>
        </row>
        <row r="557">
          <cell r="A557">
            <v>1721001</v>
          </cell>
          <cell r="B557">
            <v>1721.001</v>
          </cell>
          <cell r="C557" t="str">
            <v>Богданова Л.Н.</v>
          </cell>
        </row>
        <row r="558">
          <cell r="A558">
            <v>1722001</v>
          </cell>
          <cell r="B558">
            <v>1722.001</v>
          </cell>
          <cell r="C558" t="str">
            <v>Слинкин Николай Степанович</v>
          </cell>
        </row>
        <row r="559">
          <cell r="A559">
            <v>1723001</v>
          </cell>
          <cell r="B559">
            <v>1723.001</v>
          </cell>
          <cell r="C559" t="str">
            <v>Старанчук А.Н.</v>
          </cell>
        </row>
        <row r="560">
          <cell r="A560">
            <v>1724001</v>
          </cell>
          <cell r="B560">
            <v>1724.001</v>
          </cell>
          <cell r="C560" t="str">
            <v>Гультяева Наталья Аркадьевна</v>
          </cell>
        </row>
        <row r="561">
          <cell r="A561">
            <v>1725001</v>
          </cell>
          <cell r="B561">
            <v>1725.001</v>
          </cell>
          <cell r="C561" t="str">
            <v>Подковырова Лариса Георгиевна</v>
          </cell>
        </row>
        <row r="562">
          <cell r="A562">
            <v>1728001</v>
          </cell>
          <cell r="B562">
            <v>1728.001</v>
          </cell>
          <cell r="C562" t="str">
            <v>Припутнева Ольга Леонтьевна</v>
          </cell>
        </row>
        <row r="563">
          <cell r="A563">
            <v>1729001</v>
          </cell>
          <cell r="B563">
            <v>1729.001</v>
          </cell>
          <cell r="C563" t="str">
            <v>Смирнов Евгений Александрович</v>
          </cell>
        </row>
        <row r="564">
          <cell r="A564">
            <v>1730001</v>
          </cell>
          <cell r="B564">
            <v>1730.001</v>
          </cell>
          <cell r="C564" t="str">
            <v>Гаражно-строительный кооператив "Резонатор"</v>
          </cell>
        </row>
        <row r="565">
          <cell r="A565">
            <v>1732001</v>
          </cell>
          <cell r="B565">
            <v>1732.001</v>
          </cell>
          <cell r="C565" t="str">
            <v>Макарова Тамара Петровна</v>
          </cell>
        </row>
        <row r="566">
          <cell r="A566">
            <v>1733001</v>
          </cell>
          <cell r="B566">
            <v>1733.001</v>
          </cell>
          <cell r="C566" t="str">
            <v>Ягодинский О.Ю.</v>
          </cell>
        </row>
        <row r="567">
          <cell r="A567">
            <v>1734001</v>
          </cell>
          <cell r="B567">
            <v>1734.001</v>
          </cell>
          <cell r="C567" t="str">
            <v>Петров Игорь Владимирович</v>
          </cell>
        </row>
        <row r="568">
          <cell r="A568">
            <v>1737001</v>
          </cell>
          <cell r="B568">
            <v>1737.001</v>
          </cell>
          <cell r="C568" t="str">
            <v>Токушев Юрий Михайлович</v>
          </cell>
        </row>
        <row r="569">
          <cell r="A569">
            <v>1739001</v>
          </cell>
          <cell r="B569">
            <v>1739.001</v>
          </cell>
          <cell r="C569" t="str">
            <v>Шаргина Евдокия Ивановна</v>
          </cell>
        </row>
        <row r="570">
          <cell r="A570">
            <v>1740001</v>
          </cell>
          <cell r="B570">
            <v>1740.001</v>
          </cell>
          <cell r="C570" t="str">
            <v>Гаражно-строительный кооператив "Бытовик"</v>
          </cell>
        </row>
        <row r="571">
          <cell r="A571">
            <v>1741001</v>
          </cell>
          <cell r="B571">
            <v>1741.001</v>
          </cell>
          <cell r="C571" t="str">
            <v>Харин Сергей Павлович</v>
          </cell>
        </row>
        <row r="572">
          <cell r="A572">
            <v>1742001</v>
          </cell>
          <cell r="B572">
            <v>1742.001</v>
          </cell>
          <cell r="C572" t="str">
            <v>Мотовилов А.В.</v>
          </cell>
        </row>
        <row r="573">
          <cell r="A573">
            <v>1743001</v>
          </cell>
          <cell r="B573">
            <v>1743.001</v>
          </cell>
          <cell r="C573" t="str">
            <v>Ладенко Сергей Михайлович</v>
          </cell>
        </row>
        <row r="574">
          <cell r="A574">
            <v>1747001</v>
          </cell>
          <cell r="B574">
            <v>1747.001</v>
          </cell>
          <cell r="C574" t="str">
            <v>Якубовская Татьяна Петровна</v>
          </cell>
        </row>
        <row r="575">
          <cell r="A575">
            <v>1749001</v>
          </cell>
          <cell r="B575">
            <v>1749.001</v>
          </cell>
          <cell r="C575" t="str">
            <v>Кобзева Ольга Владимировна</v>
          </cell>
        </row>
        <row r="576">
          <cell r="A576">
            <v>1750001</v>
          </cell>
          <cell r="B576">
            <v>1750.001</v>
          </cell>
          <cell r="C576" t="str">
            <v>Рябикова И.Д.</v>
          </cell>
        </row>
        <row r="577">
          <cell r="A577">
            <v>1753001</v>
          </cell>
          <cell r="B577">
            <v>1753.001</v>
          </cell>
          <cell r="C577" t="str">
            <v>Янтцен Евгений Юрьевич</v>
          </cell>
        </row>
        <row r="578">
          <cell r="A578">
            <v>1755001</v>
          </cell>
          <cell r="B578">
            <v>1755.001</v>
          </cell>
          <cell r="C578" t="str">
            <v>Рахимова Р.А.</v>
          </cell>
        </row>
        <row r="579">
          <cell r="A579">
            <v>1756001</v>
          </cell>
          <cell r="B579">
            <v>1756.001</v>
          </cell>
          <cell r="C579" t="str">
            <v>Берендеева Елена Васильевна</v>
          </cell>
        </row>
        <row r="580">
          <cell r="A580">
            <v>1758001</v>
          </cell>
          <cell r="B580">
            <v>1758.001</v>
          </cell>
          <cell r="C580" t="str">
            <v>гаражно-строительный кооператив "Юбилейный"</v>
          </cell>
        </row>
        <row r="581">
          <cell r="A581">
            <v>1760001</v>
          </cell>
          <cell r="B581">
            <v>1760.001</v>
          </cell>
          <cell r="C581" t="str">
            <v>гаражный кооператив "Иртыш"</v>
          </cell>
        </row>
        <row r="582">
          <cell r="A582">
            <v>1762001</v>
          </cell>
          <cell r="B582">
            <v>1762.001</v>
          </cell>
          <cell r="C582" t="str">
            <v>Ильясова Танзиля Хисатуловна</v>
          </cell>
        </row>
        <row r="583">
          <cell r="A583">
            <v>1764001</v>
          </cell>
          <cell r="B583">
            <v>1764.001</v>
          </cell>
          <cell r="C583" t="str">
            <v>Стынгач Светлана Георгиевна</v>
          </cell>
        </row>
        <row r="584">
          <cell r="A584">
            <v>1765001</v>
          </cell>
          <cell r="B584">
            <v>1765.001</v>
          </cell>
          <cell r="C584" t="str">
            <v>Корнейчук Петр Степанович</v>
          </cell>
        </row>
        <row r="585">
          <cell r="A585">
            <v>1766001</v>
          </cell>
          <cell r="B585">
            <v>1766.001</v>
          </cell>
          <cell r="C585" t="str">
            <v>Тукан С.П.</v>
          </cell>
        </row>
        <row r="586">
          <cell r="A586">
            <v>1767001</v>
          </cell>
          <cell r="B586">
            <v>1767.001</v>
          </cell>
          <cell r="C586" t="str">
            <v>Махмутов Газинур Рифхатович</v>
          </cell>
        </row>
        <row r="587">
          <cell r="A587">
            <v>1770001</v>
          </cell>
          <cell r="B587">
            <v>1770.001</v>
          </cell>
          <cell r="C587" t="str">
            <v>Селецкий Валерий Владимирович</v>
          </cell>
        </row>
        <row r="588">
          <cell r="A588">
            <v>1772001</v>
          </cell>
          <cell r="B588">
            <v>1772.001</v>
          </cell>
          <cell r="C588" t="str">
            <v>Гаражно-строительный кооператив "Сигнал-2"</v>
          </cell>
        </row>
        <row r="589">
          <cell r="A589">
            <v>1774001</v>
          </cell>
          <cell r="B589">
            <v>1774.001</v>
          </cell>
          <cell r="C589" t="str">
            <v>гаражный кооператив "Дизель"</v>
          </cell>
        </row>
        <row r="590">
          <cell r="A590">
            <v>1775001</v>
          </cell>
          <cell r="B590">
            <v>1775.001</v>
          </cell>
          <cell r="C590" t="str">
            <v>Товарищество коллективных погребов "опыт"</v>
          </cell>
        </row>
        <row r="591">
          <cell r="A591">
            <v>1778001</v>
          </cell>
          <cell r="B591">
            <v>1778.001</v>
          </cell>
          <cell r="C591" t="str">
            <v>Частные гаражи "Ладья"</v>
          </cell>
        </row>
        <row r="592">
          <cell r="A592">
            <v>1779001</v>
          </cell>
          <cell r="B592">
            <v>1779.001</v>
          </cell>
          <cell r="C592" t="str">
            <v>Кульмаметьев Ильяс Мухаматуллович</v>
          </cell>
        </row>
        <row r="593">
          <cell r="A593">
            <v>1780001</v>
          </cell>
          <cell r="B593">
            <v>1780.001</v>
          </cell>
          <cell r="C593" t="str">
            <v>Зиятдинова Галина Александровна</v>
          </cell>
        </row>
        <row r="594">
          <cell r="A594">
            <v>1781001</v>
          </cell>
          <cell r="B594">
            <v>1781.001</v>
          </cell>
          <cell r="C594" t="str">
            <v>Полетаев Сергей Дмитриевич</v>
          </cell>
        </row>
        <row r="595">
          <cell r="A595">
            <v>1782001</v>
          </cell>
          <cell r="B595">
            <v>1782.001</v>
          </cell>
          <cell r="C595" t="str">
            <v>Ямуков С.Н.</v>
          </cell>
        </row>
        <row r="596">
          <cell r="A596">
            <v>1783001</v>
          </cell>
          <cell r="B596">
            <v>1783.001</v>
          </cell>
          <cell r="C596" t="str">
            <v>Гафуров Вениамин Харисович</v>
          </cell>
        </row>
        <row r="597">
          <cell r="A597">
            <v>1784001</v>
          </cell>
          <cell r="B597">
            <v>1784.001</v>
          </cell>
          <cell r="C597" t="str">
            <v>Клепалова Татьяна Николоевна</v>
          </cell>
        </row>
        <row r="598">
          <cell r="A598">
            <v>1786001</v>
          </cell>
          <cell r="B598">
            <v>1786.001</v>
          </cell>
          <cell r="C598" t="str">
            <v>гаражно-строительный кооператив "Сибирская изба"</v>
          </cell>
        </row>
        <row r="599">
          <cell r="A599">
            <v>1787001</v>
          </cell>
          <cell r="B599">
            <v>1787.001</v>
          </cell>
          <cell r="C599" t="str">
            <v>Мельникова Любовь Владимировна</v>
          </cell>
        </row>
        <row r="600">
          <cell r="A600">
            <v>1788001</v>
          </cell>
          <cell r="B600">
            <v>1788.001</v>
          </cell>
          <cell r="C600" t="str">
            <v>Красникова Светлана Егоровна</v>
          </cell>
        </row>
        <row r="601">
          <cell r="A601">
            <v>1790001</v>
          </cell>
          <cell r="B601">
            <v>1790.001</v>
          </cell>
          <cell r="C601" t="str">
            <v>Мусалямов Артем Камильевич</v>
          </cell>
        </row>
        <row r="602">
          <cell r="A602">
            <v>1791001</v>
          </cell>
          <cell r="B602">
            <v>1791.001</v>
          </cell>
          <cell r="C602" t="str">
            <v>Симонова Алевтина Максимовна</v>
          </cell>
        </row>
        <row r="603">
          <cell r="A603">
            <v>1793001</v>
          </cell>
          <cell r="B603">
            <v>1793.001</v>
          </cell>
          <cell r="C603" t="str">
            <v>Григорьева Ирина Владимировна</v>
          </cell>
        </row>
        <row r="604">
          <cell r="A604">
            <v>1795001</v>
          </cell>
          <cell r="B604">
            <v>1795.001</v>
          </cell>
          <cell r="C604" t="str">
            <v>Домнин Алексей Александрович</v>
          </cell>
        </row>
        <row r="605">
          <cell r="A605">
            <v>1796001</v>
          </cell>
          <cell r="B605">
            <v>1796.001</v>
          </cell>
          <cell r="C605" t="str">
            <v>Савинкина Галина Ивановна</v>
          </cell>
        </row>
        <row r="606">
          <cell r="A606">
            <v>1797001</v>
          </cell>
          <cell r="B606">
            <v>1797.001</v>
          </cell>
          <cell r="C606" t="str">
            <v>Лукьянова Ирина Владимировна</v>
          </cell>
        </row>
        <row r="607">
          <cell r="A607">
            <v>1798001</v>
          </cell>
          <cell r="B607">
            <v>1798.001</v>
          </cell>
          <cell r="C607" t="str">
            <v>Хрекина Галина Васильевна</v>
          </cell>
        </row>
        <row r="608">
          <cell r="A608">
            <v>1799001</v>
          </cell>
          <cell r="B608">
            <v>1799.001</v>
          </cell>
          <cell r="C608" t="str">
            <v>Шатков Владимир Павлович</v>
          </cell>
        </row>
        <row r="609">
          <cell r="A609">
            <v>1800001</v>
          </cell>
          <cell r="B609">
            <v>1800.001</v>
          </cell>
          <cell r="C609" t="str">
            <v>Старков Владимир Геннадьевич</v>
          </cell>
        </row>
        <row r="610">
          <cell r="A610">
            <v>1806001</v>
          </cell>
          <cell r="B610">
            <v>1806.001</v>
          </cell>
          <cell r="C610" t="str">
            <v>Смирнова Елена Николаевна</v>
          </cell>
        </row>
        <row r="611">
          <cell r="A611">
            <v>1808001</v>
          </cell>
          <cell r="B611">
            <v>1808.001</v>
          </cell>
          <cell r="C611" t="str">
            <v>Саитбаталов Саир Сачитович</v>
          </cell>
        </row>
        <row r="612">
          <cell r="A612">
            <v>1810001</v>
          </cell>
          <cell r="B612">
            <v>1810.001</v>
          </cell>
          <cell r="C612" t="str">
            <v>Кузина Ирина Анатольевна</v>
          </cell>
        </row>
        <row r="613">
          <cell r="A613">
            <v>1811001</v>
          </cell>
          <cell r="B613">
            <v>1811.001</v>
          </cell>
          <cell r="C613" t="str">
            <v>Сухачев Сергей Георгиевич</v>
          </cell>
        </row>
        <row r="614">
          <cell r="A614">
            <v>1814001</v>
          </cell>
          <cell r="B614">
            <v>1814.001</v>
          </cell>
          <cell r="C614" t="str">
            <v>Кислицина Анжела Вадимовна</v>
          </cell>
        </row>
        <row r="615">
          <cell r="A615">
            <v>1817001</v>
          </cell>
          <cell r="B615">
            <v>1817.001</v>
          </cell>
          <cell r="C615" t="str">
            <v>Соловьева Светлана Алексеевна</v>
          </cell>
        </row>
        <row r="616">
          <cell r="A616">
            <v>1819001</v>
          </cell>
          <cell r="B616">
            <v>1819.001</v>
          </cell>
          <cell r="C616" t="str">
            <v>Войтаник Юрий Михайлович</v>
          </cell>
        </row>
        <row r="617">
          <cell r="A617">
            <v>1821001</v>
          </cell>
          <cell r="B617">
            <v>1821.001</v>
          </cell>
          <cell r="C617" t="str">
            <v>Соболева Марина Владимировна</v>
          </cell>
        </row>
        <row r="618">
          <cell r="A618">
            <v>1822001</v>
          </cell>
          <cell r="B618">
            <v>1822.001</v>
          </cell>
          <cell r="C618" t="str">
            <v>Замятин Виктор Аркадьевич</v>
          </cell>
        </row>
        <row r="619">
          <cell r="A619">
            <v>1823001</v>
          </cell>
          <cell r="B619">
            <v>1823.001</v>
          </cell>
          <cell r="C619" t="str">
            <v>Гаражный кооператив "Зенит-2"</v>
          </cell>
        </row>
        <row r="620">
          <cell r="A620">
            <v>1826001</v>
          </cell>
          <cell r="B620">
            <v>1826.001</v>
          </cell>
          <cell r="C620" t="str">
            <v>Витковский Олег Григорьевич</v>
          </cell>
        </row>
        <row r="621">
          <cell r="A621">
            <v>1828001</v>
          </cell>
          <cell r="B621">
            <v>1828.001</v>
          </cell>
          <cell r="C621" t="str">
            <v>Барматенков Игорь Николаевич</v>
          </cell>
        </row>
        <row r="622">
          <cell r="A622">
            <v>1829001</v>
          </cell>
          <cell r="B622">
            <v>1829.001</v>
          </cell>
          <cell r="C622" t="str">
            <v>Сарипов Роберт Айсаевич</v>
          </cell>
        </row>
        <row r="623">
          <cell r="A623">
            <v>1831001</v>
          </cell>
          <cell r="B623">
            <v>1831.001</v>
          </cell>
          <cell r="C623" t="str">
            <v>Бакшеев Игорь Владимирович</v>
          </cell>
        </row>
        <row r="624">
          <cell r="A624">
            <v>1834001</v>
          </cell>
          <cell r="B624">
            <v>1834.001</v>
          </cell>
          <cell r="C624" t="str">
            <v>Токарева Галина Федоровна</v>
          </cell>
        </row>
        <row r="625">
          <cell r="A625">
            <v>1837001</v>
          </cell>
          <cell r="B625">
            <v>1837.001</v>
          </cell>
          <cell r="C625" t="str">
            <v>Риттер Клавдия Александровна</v>
          </cell>
        </row>
        <row r="626">
          <cell r="A626">
            <v>1839001</v>
          </cell>
          <cell r="B626">
            <v>1839.001</v>
          </cell>
          <cell r="C626" t="str">
            <v>Замятина Анастасия Игоревна</v>
          </cell>
        </row>
        <row r="627">
          <cell r="A627">
            <v>1840001</v>
          </cell>
          <cell r="B627">
            <v>1840.001</v>
          </cell>
          <cell r="C627" t="str">
            <v>Вебер Виктор Эмануилович</v>
          </cell>
        </row>
        <row r="628">
          <cell r="A628">
            <v>1841001</v>
          </cell>
          <cell r="B628">
            <v>1841.001</v>
          </cell>
          <cell r="C628" t="str">
            <v>Ильиных Сергей Владимирович</v>
          </cell>
        </row>
        <row r="629">
          <cell r="A629">
            <v>1844001</v>
          </cell>
          <cell r="B629">
            <v>1844.001</v>
          </cell>
          <cell r="C629" t="str">
            <v>Сайфулина Ольга Юрьевна</v>
          </cell>
        </row>
        <row r="630">
          <cell r="A630">
            <v>1848001</v>
          </cell>
          <cell r="B630">
            <v>1848.001</v>
          </cell>
          <cell r="C630" t="str">
            <v>Иванова Татьяна Сергеевна</v>
          </cell>
        </row>
        <row r="631">
          <cell r="A631">
            <v>1851001</v>
          </cell>
          <cell r="B631">
            <v>1851.001</v>
          </cell>
          <cell r="C631" t="str">
            <v>Суменкова Галина Андреевна</v>
          </cell>
        </row>
        <row r="632">
          <cell r="A632">
            <v>1854001</v>
          </cell>
          <cell r="B632">
            <v>1854.001</v>
          </cell>
          <cell r="C632" t="str">
            <v>Тюнеев Евгений Геннадьевич</v>
          </cell>
        </row>
        <row r="633">
          <cell r="A633">
            <v>1855001</v>
          </cell>
          <cell r="B633">
            <v>1855.001</v>
          </cell>
          <cell r="C633" t="str">
            <v>Лохматова Нина Ивановна</v>
          </cell>
        </row>
        <row r="634">
          <cell r="A634">
            <v>1856001</v>
          </cell>
          <cell r="B634">
            <v>1856.001</v>
          </cell>
          <cell r="C634" t="str">
            <v>Гаражно-строительный кооператив "За рулем"</v>
          </cell>
        </row>
        <row r="635">
          <cell r="A635">
            <v>1858001</v>
          </cell>
          <cell r="B635">
            <v>1858.001</v>
          </cell>
          <cell r="C635" t="str">
            <v>Дорохина Гульнара Шадкатовна</v>
          </cell>
        </row>
        <row r="636">
          <cell r="A636">
            <v>1859001</v>
          </cell>
          <cell r="B636">
            <v>1859.001</v>
          </cell>
          <cell r="C636" t="str">
            <v>Степанова Нина Андреевна</v>
          </cell>
        </row>
        <row r="637">
          <cell r="A637">
            <v>1862001</v>
          </cell>
          <cell r="B637">
            <v>1862.001</v>
          </cell>
          <cell r="C637" t="str">
            <v>Мирченко Светлана Владимировна</v>
          </cell>
        </row>
        <row r="638">
          <cell r="A638">
            <v>1864001</v>
          </cell>
          <cell r="B638">
            <v>1864.001</v>
          </cell>
          <cell r="C638" t="str">
            <v>Гутникова Татьяна Николаевна</v>
          </cell>
        </row>
        <row r="639">
          <cell r="A639">
            <v>1865001</v>
          </cell>
          <cell r="B639">
            <v>1865.001</v>
          </cell>
          <cell r="C639" t="str">
            <v>гаражный кооператив "Юпитер"</v>
          </cell>
        </row>
        <row r="640">
          <cell r="A640">
            <v>1867001</v>
          </cell>
          <cell r="B640">
            <v>1867.001</v>
          </cell>
          <cell r="C640" t="str">
            <v>Айдаков Игорь Геннадьевич</v>
          </cell>
        </row>
        <row r="641">
          <cell r="A641">
            <v>1869001</v>
          </cell>
          <cell r="B641">
            <v>1869.001</v>
          </cell>
          <cell r="C641" t="str">
            <v>Бодров Владимир Александрович</v>
          </cell>
        </row>
        <row r="642">
          <cell r="A642">
            <v>1870001</v>
          </cell>
          <cell r="B642">
            <v>1870.001</v>
          </cell>
          <cell r="C642" t="str">
            <v>Данилова Татьяна Юрьевна</v>
          </cell>
        </row>
        <row r="643">
          <cell r="A643">
            <v>1872001</v>
          </cell>
          <cell r="B643">
            <v>1872.001</v>
          </cell>
          <cell r="C643" t="str">
            <v>Коваленко Оксана Степановна</v>
          </cell>
        </row>
        <row r="644">
          <cell r="A644">
            <v>1874001</v>
          </cell>
          <cell r="B644">
            <v>1874.001</v>
          </cell>
          <cell r="C644" t="str">
            <v>Фуксман Евгений Сергеевич</v>
          </cell>
        </row>
        <row r="645">
          <cell r="A645">
            <v>1876001</v>
          </cell>
          <cell r="B645">
            <v>1876.001</v>
          </cell>
          <cell r="C645" t="str">
            <v>Смертина Ирина Александровна</v>
          </cell>
        </row>
        <row r="646">
          <cell r="A646">
            <v>1877001</v>
          </cell>
          <cell r="B646">
            <v>1877.001</v>
          </cell>
          <cell r="C646" t="str">
            <v>Лоцан Надежда Ивановна</v>
          </cell>
        </row>
        <row r="647">
          <cell r="A647">
            <v>1878001</v>
          </cell>
          <cell r="B647">
            <v>1878.001</v>
          </cell>
          <cell r="C647" t="str">
            <v>гаражный кооператив "Рыбник"</v>
          </cell>
        </row>
        <row r="648">
          <cell r="A648">
            <v>1880001</v>
          </cell>
          <cell r="B648">
            <v>1880.001</v>
          </cell>
          <cell r="C648" t="str">
            <v>Турмагамбетов Кинжебай Какимович</v>
          </cell>
        </row>
        <row r="649">
          <cell r="A649">
            <v>1881001</v>
          </cell>
          <cell r="B649">
            <v>1881.001</v>
          </cell>
          <cell r="C649" t="str">
            <v>Смородинова Ольга Ивановна</v>
          </cell>
        </row>
        <row r="650">
          <cell r="A650">
            <v>1884001</v>
          </cell>
          <cell r="B650">
            <v>1884.001</v>
          </cell>
          <cell r="C650" t="str">
            <v>Алейникова Римма Ефимовна</v>
          </cell>
        </row>
        <row r="651">
          <cell r="A651">
            <v>1885001</v>
          </cell>
          <cell r="B651">
            <v>1885.001</v>
          </cell>
          <cell r="C651" t="str">
            <v>Саламатов Олег Иванович</v>
          </cell>
        </row>
        <row r="652">
          <cell r="A652">
            <v>1886001</v>
          </cell>
          <cell r="B652">
            <v>1886.001</v>
          </cell>
          <cell r="C652" t="str">
            <v>Герасимова Нина Андреевна</v>
          </cell>
        </row>
        <row r="653">
          <cell r="A653">
            <v>1888001</v>
          </cell>
          <cell r="B653">
            <v>1888.001</v>
          </cell>
          <cell r="C653" t="str">
            <v>Смирнов Евгений Александрович</v>
          </cell>
        </row>
        <row r="654">
          <cell r="A654">
            <v>1896001</v>
          </cell>
          <cell r="B654">
            <v>1896.001</v>
          </cell>
          <cell r="C654" t="str">
            <v>Речапов Алмаз Митхатович</v>
          </cell>
        </row>
        <row r="655">
          <cell r="A655">
            <v>1899001</v>
          </cell>
          <cell r="B655">
            <v>1899.001</v>
          </cell>
          <cell r="C655" t="str">
            <v>Соловьева Ирина Анатольевна</v>
          </cell>
        </row>
        <row r="656">
          <cell r="A656">
            <v>1903001</v>
          </cell>
          <cell r="B656">
            <v>1903.001</v>
          </cell>
          <cell r="C656" t="str">
            <v>Кортягов Владимир Иванович</v>
          </cell>
        </row>
        <row r="657">
          <cell r="A657">
            <v>1910001</v>
          </cell>
          <cell r="B657">
            <v>1910.001</v>
          </cell>
          <cell r="C657" t="str">
            <v>Коваленко Екатерина Петровна</v>
          </cell>
        </row>
        <row r="658">
          <cell r="A658">
            <v>1913001</v>
          </cell>
          <cell r="B658">
            <v>1913.001</v>
          </cell>
          <cell r="C658" t="str">
            <v>Брянцева Надежда Григорьевна</v>
          </cell>
        </row>
        <row r="659">
          <cell r="A659">
            <v>1918001</v>
          </cell>
          <cell r="B659">
            <v>1918.001</v>
          </cell>
          <cell r="C659" t="str">
            <v>Речапова Сания Шамилевна</v>
          </cell>
        </row>
        <row r="660">
          <cell r="A660">
            <v>1920001</v>
          </cell>
          <cell r="B660">
            <v>1920.001</v>
          </cell>
          <cell r="C660" t="str">
            <v>Терентьева Марина Павловна</v>
          </cell>
        </row>
        <row r="661">
          <cell r="A661">
            <v>1923001</v>
          </cell>
          <cell r="B661">
            <v>1923.001</v>
          </cell>
          <cell r="C661" t="str">
            <v>Ибрагимова Гальфира Заировна</v>
          </cell>
        </row>
        <row r="662">
          <cell r="A662">
            <v>1928001</v>
          </cell>
          <cell r="B662">
            <v>1928.001</v>
          </cell>
          <cell r="C662" t="str">
            <v>Федоров Юрий Александрович</v>
          </cell>
        </row>
        <row r="663">
          <cell r="A663">
            <v>1929001</v>
          </cell>
          <cell r="B663">
            <v>1929.001</v>
          </cell>
          <cell r="C663" t="str">
            <v>Щеколдин Андрей Анатольевич</v>
          </cell>
        </row>
        <row r="664">
          <cell r="A664">
            <v>1930001</v>
          </cell>
          <cell r="B664">
            <v>1930.001</v>
          </cell>
          <cell r="C664" t="str">
            <v>Сагадеева Ирина Робертовна</v>
          </cell>
        </row>
        <row r="665">
          <cell r="A665">
            <v>2001001</v>
          </cell>
          <cell r="B665">
            <v>2001.001</v>
          </cell>
          <cell r="C665" t="str">
            <v>Акционерный коммерческий Сберегательный банк РФ (ОАО)</v>
          </cell>
        </row>
        <row r="666">
          <cell r="A666">
            <v>2002001</v>
          </cell>
          <cell r="B666">
            <v>2002.001</v>
          </cell>
          <cell r="C666" t="str">
            <v>Отделение федерального казначейства по Уватскому району</v>
          </cell>
        </row>
        <row r="667">
          <cell r="A667">
            <v>2003001</v>
          </cell>
          <cell r="B667">
            <v>2003.001</v>
          </cell>
          <cell r="C667" t="str">
            <v>АНО ДО "Детская школа искусств"</v>
          </cell>
        </row>
        <row r="668">
          <cell r="A668">
            <v>2004001</v>
          </cell>
          <cell r="B668">
            <v>2004.001</v>
          </cell>
          <cell r="C668" t="str">
            <v>Местная православная религиозная организация Прихода храма</v>
          </cell>
        </row>
        <row r="669">
          <cell r="A669">
            <v>2005001</v>
          </cell>
          <cell r="B669">
            <v>2005.001</v>
          </cell>
          <cell r="C669" t="str">
            <v>ООО "Березка"</v>
          </cell>
        </row>
        <row r="670">
          <cell r="A670">
            <v>2006001</v>
          </cell>
          <cell r="B670">
            <v>2006.001</v>
          </cell>
          <cell r="C670" t="str">
            <v>Центральная районная аптека № 31 с. Уват</v>
          </cell>
        </row>
        <row r="671">
          <cell r="A671">
            <v>2007001</v>
          </cell>
          <cell r="B671">
            <v>2007.001</v>
          </cell>
          <cell r="C671" t="str">
            <v>ЧП Самоловов Сергей Викторович</v>
          </cell>
        </row>
        <row r="672">
          <cell r="A672">
            <v>2008001</v>
          </cell>
          <cell r="B672">
            <v>2008.001</v>
          </cell>
          <cell r="C672" t="str">
            <v>АНО "ЦКД Уватского района"</v>
          </cell>
        </row>
        <row r="673">
          <cell r="A673">
            <v>2009001</v>
          </cell>
          <cell r="B673">
            <v>2009.001</v>
          </cell>
          <cell r="C673" t="str">
            <v>Потребительское общество</v>
          </cell>
        </row>
        <row r="674">
          <cell r="A674">
            <v>2010001</v>
          </cell>
          <cell r="B674">
            <v>2010.001</v>
          </cell>
          <cell r="C674" t="str">
            <v>Управл.Федер.агенства кадастра объектов недвиж. по Тюм.обл.</v>
          </cell>
        </row>
        <row r="675">
          <cell r="A675">
            <v>2011001</v>
          </cell>
          <cell r="B675">
            <v>2011.001</v>
          </cell>
          <cell r="C675" t="str">
            <v>ОО (Районное общество охотников и рыболовов)</v>
          </cell>
        </row>
        <row r="676">
          <cell r="A676">
            <v>2012001</v>
          </cell>
          <cell r="B676">
            <v>2012.001</v>
          </cell>
          <cell r="C676" t="str">
            <v>ГЛПУ ТО Уватская ЦРБ</v>
          </cell>
        </row>
        <row r="677">
          <cell r="A677">
            <v>2013001</v>
          </cell>
          <cell r="B677">
            <v>2013.001</v>
          </cell>
          <cell r="C677" t="str">
            <v>ОАО "Уралсвязьинформ"</v>
          </cell>
        </row>
        <row r="678">
          <cell r="A678">
            <v>2014001</v>
          </cell>
          <cell r="B678">
            <v>2014.001</v>
          </cell>
          <cell r="C678" t="str">
            <v>МП Комитет по ЖКХ Уватского муниципального района</v>
          </cell>
        </row>
        <row r="679">
          <cell r="A679">
            <v>2015001</v>
          </cell>
          <cell r="B679">
            <v>2015.001</v>
          </cell>
          <cell r="C679" t="str">
            <v>Прокуратура Тюменской области</v>
          </cell>
        </row>
        <row r="680">
          <cell r="A680">
            <v>2016001</v>
          </cell>
          <cell r="B680">
            <v>2016.001</v>
          </cell>
          <cell r="C680" t="str">
            <v>Управление по обеспечению деятельности мировых судей</v>
          </cell>
        </row>
        <row r="681">
          <cell r="A681">
            <v>2017001</v>
          </cell>
          <cell r="B681">
            <v>2017.001</v>
          </cell>
          <cell r="C681" t="str">
            <v>Потребительское общество "Хлеб"</v>
          </cell>
        </row>
        <row r="682">
          <cell r="A682">
            <v>2018001</v>
          </cell>
          <cell r="B682">
            <v>2018.001</v>
          </cell>
          <cell r="C682" t="str">
            <v>Частный предприниматель Исхакова Нурия Аптыковна</v>
          </cell>
        </row>
        <row r="683">
          <cell r="A683">
            <v>2019001</v>
          </cell>
          <cell r="B683">
            <v>2019.001</v>
          </cell>
          <cell r="C683" t="str">
            <v>ООО "Уватбыт"</v>
          </cell>
        </row>
        <row r="684">
          <cell r="A684">
            <v>2020001</v>
          </cell>
          <cell r="B684">
            <v>2020.001</v>
          </cell>
          <cell r="C684" t="str">
            <v>МОУ ОМО "Уватский район" "Уватский детский дом" для детей</v>
          </cell>
          <cell r="D684" t="str">
            <v>cирот и детей оставшихся без попечения родителей</v>
          </cell>
        </row>
        <row r="685">
          <cell r="A685">
            <v>2021001</v>
          </cell>
          <cell r="B685">
            <v>2021.001</v>
          </cell>
          <cell r="C685" t="str">
            <v>ООО "Хайринг"</v>
          </cell>
        </row>
        <row r="686">
          <cell r="A686">
            <v>2022001</v>
          </cell>
          <cell r="B686">
            <v>2022.001</v>
          </cell>
          <cell r="C686" t="str">
            <v>АНО ИИЦ "Уватские известия"</v>
          </cell>
        </row>
        <row r="687">
          <cell r="A687">
            <v>2023001</v>
          </cell>
          <cell r="B687">
            <v>2023.001</v>
          </cell>
          <cell r="C687" t="str">
            <v>ООО "Восток"</v>
          </cell>
        </row>
        <row r="688">
          <cell r="A688">
            <v>2025001</v>
          </cell>
          <cell r="B688">
            <v>2025.001</v>
          </cell>
          <cell r="C688" t="str">
            <v>Отдел государственной пожарной службы № 23</v>
          </cell>
        </row>
        <row r="689">
          <cell r="A689">
            <v>2026001</v>
          </cell>
          <cell r="B689">
            <v>2026.001</v>
          </cell>
          <cell r="C689" t="str">
            <v>ГУ ОВД Уватского района Тюменской области</v>
          </cell>
        </row>
        <row r="690">
          <cell r="A690">
            <v>2027001</v>
          </cell>
          <cell r="B690">
            <v>2027.001</v>
          </cell>
          <cell r="C690" t="str">
            <v>Уватский лесхоз</v>
          </cell>
        </row>
        <row r="691">
          <cell r="A691">
            <v>2028001</v>
          </cell>
          <cell r="B691">
            <v>2028.001</v>
          </cell>
          <cell r="C691" t="str">
            <v>Управление судебного департамента в Тюменской области</v>
          </cell>
        </row>
        <row r="692">
          <cell r="A692">
            <v>2029001</v>
          </cell>
          <cell r="B692">
            <v>2029.001</v>
          </cell>
          <cell r="C692" t="str">
            <v>ФГУП "Госкорпорация по ОрВД" филиал "Аэронавигация Севера</v>
          </cell>
          <cell r="D692" t="str">
            <v>Сибири"</v>
          </cell>
        </row>
        <row r="693">
          <cell r="A693">
            <v>2030001</v>
          </cell>
          <cell r="B693">
            <v>2030.001</v>
          </cell>
          <cell r="C693" t="str">
            <v>ГУ Уватская районная станция по борьбе с болезнями животных</v>
          </cell>
        </row>
        <row r="694">
          <cell r="A694">
            <v>2032001</v>
          </cell>
          <cell r="B694">
            <v>2032.001</v>
          </cell>
          <cell r="C694" t="str">
            <v>Военкомат с.Уват</v>
          </cell>
        </row>
        <row r="695">
          <cell r="A695">
            <v>2033001</v>
          </cell>
          <cell r="B695">
            <v>2033.001</v>
          </cell>
          <cell r="C695" t="str">
            <v>ЧП Рыбальченко Е.В.</v>
          </cell>
        </row>
        <row r="696">
          <cell r="A696">
            <v>2034001</v>
          </cell>
          <cell r="B696">
            <v>2034.001</v>
          </cell>
          <cell r="C696" t="str">
            <v>ГОУ ПУ-58</v>
          </cell>
        </row>
        <row r="697">
          <cell r="A697">
            <v>2036001</v>
          </cell>
          <cell r="B697">
            <v>2036.001</v>
          </cell>
          <cell r="C697" t="str">
            <v>Администрация Уватского муниципального района</v>
          </cell>
        </row>
        <row r="698">
          <cell r="A698">
            <v>2037001</v>
          </cell>
          <cell r="B698">
            <v>2037.001</v>
          </cell>
          <cell r="C698" t="str">
            <v>МП "Уватское ПКО"</v>
          </cell>
        </row>
        <row r="699">
          <cell r="A699">
            <v>2038001</v>
          </cell>
          <cell r="B699">
            <v>2038.001</v>
          </cell>
          <cell r="C699" t="str">
            <v>ЗАО "Тобольскгаз"</v>
          </cell>
        </row>
        <row r="700">
          <cell r="A700">
            <v>2039001</v>
          </cell>
          <cell r="B700">
            <v>2039.001</v>
          </cell>
          <cell r="C700" t="str">
            <v>Страховой отдел ООО "РГС-Урал"</v>
          </cell>
        </row>
        <row r="701">
          <cell r="A701">
            <v>2040001</v>
          </cell>
          <cell r="B701">
            <v>2040.001</v>
          </cell>
          <cell r="C701" t="str">
            <v>Отдел пенсионного фонда Уват</v>
          </cell>
        </row>
        <row r="702">
          <cell r="A702">
            <v>2041001</v>
          </cell>
          <cell r="B702">
            <v>2041.001</v>
          </cell>
          <cell r="C702" t="str">
            <v>ГУП ТО "ПОХ Кедровый"</v>
          </cell>
        </row>
        <row r="703">
          <cell r="A703">
            <v>2042001</v>
          </cell>
          <cell r="B703">
            <v>2042.001</v>
          </cell>
          <cell r="C703" t="str">
            <v>ЧП Дивак А.В.</v>
          </cell>
        </row>
        <row r="704">
          <cell r="A704">
            <v>2043001</v>
          </cell>
          <cell r="B704">
            <v>2043.001</v>
          </cell>
          <cell r="C704" t="str">
            <v>ЧП Алексеенко А.Н.</v>
          </cell>
        </row>
        <row r="705">
          <cell r="A705">
            <v>2044001</v>
          </cell>
          <cell r="B705">
            <v>2044.001</v>
          </cell>
          <cell r="C705" t="str">
            <v>ФГУ Земельно-кадастрастровая палата</v>
          </cell>
        </row>
        <row r="706">
          <cell r="A706">
            <v>2045001</v>
          </cell>
          <cell r="B706">
            <v>2045.001</v>
          </cell>
          <cell r="C706" t="str">
            <v>ЧП Оганесян А.</v>
          </cell>
        </row>
        <row r="707">
          <cell r="A707">
            <v>2046001</v>
          </cell>
          <cell r="B707">
            <v>2046.001</v>
          </cell>
          <cell r="C707" t="str">
            <v>АНО "Комплексный центр социального обслуживания населения"</v>
          </cell>
        </row>
        <row r="708">
          <cell r="A708">
            <v>2047001</v>
          </cell>
          <cell r="B708">
            <v>2047.001</v>
          </cell>
          <cell r="C708" t="str">
            <v>Уватский сельский лесхоз филиал ГУ ТО "Тюменьлесхоз"</v>
          </cell>
        </row>
        <row r="709">
          <cell r="A709">
            <v>2048001</v>
          </cell>
          <cell r="B709">
            <v>2048.0010000000002</v>
          </cell>
          <cell r="C709" t="str">
            <v>Уватский ВДПО</v>
          </cell>
        </row>
        <row r="710">
          <cell r="A710">
            <v>2049001</v>
          </cell>
          <cell r="B710">
            <v>2049.0010000000002</v>
          </cell>
          <cell r="C710" t="str">
            <v>Уватское сельской поселение</v>
          </cell>
        </row>
        <row r="711">
          <cell r="A711">
            <v>2050001</v>
          </cell>
          <cell r="B711">
            <v>2050.0010000000002</v>
          </cell>
          <cell r="C711" t="str">
            <v>ИП Тамара Ивановна Алексеенко</v>
          </cell>
        </row>
        <row r="712">
          <cell r="A712">
            <v>2051001</v>
          </cell>
          <cell r="B712">
            <v>2051.0010000000002</v>
          </cell>
          <cell r="C712" t="str">
            <v>ООО "Сибирячка"</v>
          </cell>
        </row>
        <row r="713">
          <cell r="A713">
            <v>2052001</v>
          </cell>
          <cell r="B713">
            <v>2052.0010000000002</v>
          </cell>
          <cell r="C713" t="str">
            <v>Тюменская база авиационной охраны лесов</v>
          </cell>
        </row>
        <row r="714">
          <cell r="A714">
            <v>2054001</v>
          </cell>
          <cell r="B714">
            <v>2054.0010000000002</v>
          </cell>
          <cell r="C714" t="str">
            <v>ГУ ЦЗН Уватского района</v>
          </cell>
        </row>
        <row r="715">
          <cell r="A715">
            <v>2055001</v>
          </cell>
          <cell r="B715">
            <v>2055.0010000000002</v>
          </cell>
          <cell r="C715" t="str">
            <v>МУ УПАП "Вираж" МО "Уватский район"</v>
          </cell>
        </row>
        <row r="716">
          <cell r="A716">
            <v>2056001</v>
          </cell>
          <cell r="B716">
            <v>2056.0010000000002</v>
          </cell>
          <cell r="C716" t="str">
            <v>ЧП Елесина С.Н</v>
          </cell>
        </row>
        <row r="717">
          <cell r="A717">
            <v>2057001</v>
          </cell>
          <cell r="B717">
            <v>2057.0010000000002</v>
          </cell>
          <cell r="C717" t="str">
            <v>ГУ "Тюменский ЦГМС"</v>
          </cell>
        </row>
        <row r="718">
          <cell r="A718">
            <v>2058001</v>
          </cell>
          <cell r="B718">
            <v>2058.0010000000002</v>
          </cell>
          <cell r="C718" t="str">
            <v>ОАО "ТМЭС"</v>
          </cell>
        </row>
        <row r="719">
          <cell r="A719">
            <v>2059001</v>
          </cell>
          <cell r="B719">
            <v>2059.0010000000002</v>
          </cell>
          <cell r="C719" t="str">
            <v>ЧП Низамова И.А.</v>
          </cell>
        </row>
        <row r="720">
          <cell r="A720">
            <v>2060001</v>
          </cell>
          <cell r="B720">
            <v>2060.0010000000002</v>
          </cell>
          <cell r="C720" t="str">
            <v>Хлебокомбинат "Уватский"</v>
          </cell>
        </row>
        <row r="721">
          <cell r="A721">
            <v>2061001</v>
          </cell>
          <cell r="B721">
            <v>2061.0010000000002</v>
          </cell>
          <cell r="C721" t="str">
            <v>АНО "Центр физкультурно-оздоровительной работы Уватского района"</v>
          </cell>
        </row>
        <row r="722">
          <cell r="A722">
            <v>2062001</v>
          </cell>
          <cell r="B722">
            <v>2062.0010000000002</v>
          </cell>
          <cell r="C722" t="str">
            <v>ЗАО "Страховая компания правоохранительных органов-УралСиб"</v>
          </cell>
        </row>
        <row r="723">
          <cell r="A723">
            <v>2063001</v>
          </cell>
          <cell r="B723">
            <v>2063.0010000000002</v>
          </cell>
          <cell r="C723" t="str">
            <v>ГУ ФГС по Тюменской области, ХМАО и Ямало-Ненецкому АО</v>
          </cell>
        </row>
        <row r="724">
          <cell r="A724">
            <v>2066001</v>
          </cell>
          <cell r="B724">
            <v>2066.0010000000002</v>
          </cell>
          <cell r="C724" t="str">
            <v>ОАО "Мобильные ТелеСистемы"</v>
          </cell>
        </row>
        <row r="725">
          <cell r="A725">
            <v>2067001</v>
          </cell>
          <cell r="B725">
            <v>2067.0010000000002</v>
          </cell>
          <cell r="C725" t="str">
            <v>ООО "Факт"</v>
          </cell>
        </row>
        <row r="726">
          <cell r="A726">
            <v>2068001</v>
          </cell>
          <cell r="B726">
            <v>2068.0010000000002</v>
          </cell>
          <cell r="C726" t="str">
            <v>ФГУП "Почта России"</v>
          </cell>
        </row>
        <row r="727">
          <cell r="A727">
            <v>2069001</v>
          </cell>
          <cell r="B727">
            <v>2069.0010000000002</v>
          </cell>
          <cell r="C727" t="str">
            <v>ОАО "ТНК - ВР Холдинг"</v>
          </cell>
        </row>
        <row r="728">
          <cell r="A728">
            <v>2070001</v>
          </cell>
          <cell r="B728">
            <v>2070.0010000000002</v>
          </cell>
          <cell r="C728" t="str">
            <v>ГУ МОВО при УВД г. Тобольска и Тобольского района</v>
          </cell>
        </row>
        <row r="729">
          <cell r="A729">
            <v>2071001</v>
          </cell>
          <cell r="B729">
            <v>2071.0010000000002</v>
          </cell>
          <cell r="C729" t="str">
            <v>ФГУП "Ростехинвентаризация"</v>
          </cell>
        </row>
        <row r="730">
          <cell r="A730">
            <v>2073001</v>
          </cell>
          <cell r="B730">
            <v>2073.0010000000002</v>
          </cell>
          <cell r="C730" t="str">
            <v>ООО "Стройлес"</v>
          </cell>
        </row>
        <row r="731">
          <cell r="A731">
            <v>2074001</v>
          </cell>
          <cell r="B731">
            <v>2074.0010000000002</v>
          </cell>
          <cell r="C731" t="str">
            <v>ПБОЮЛ Сергей Викторович Халтурин</v>
          </cell>
        </row>
        <row r="732">
          <cell r="A732">
            <v>2075001</v>
          </cell>
          <cell r="B732">
            <v>2075.0010000000002</v>
          </cell>
          <cell r="C732" t="str">
            <v>Открытое Акционерное Общество "Альфа - Банк"</v>
          </cell>
        </row>
        <row r="733">
          <cell r="A733">
            <v>2076001</v>
          </cell>
          <cell r="B733">
            <v>2076.0010000000002</v>
          </cell>
          <cell r="C733" t="str">
            <v>АНО дошкольного образования Детский сад "Березка"</v>
          </cell>
        </row>
        <row r="734">
          <cell r="A734">
            <v>2077001</v>
          </cell>
          <cell r="B734">
            <v>2077.0010000000002</v>
          </cell>
          <cell r="C734" t="str">
            <v>Закрытое Акционерное Общество "Уральский Джи Эс Эм"</v>
          </cell>
        </row>
        <row r="735">
          <cell r="A735">
            <v>2078001</v>
          </cell>
          <cell r="B735">
            <v>2078.0010000000002</v>
          </cell>
          <cell r="C735" t="str">
            <v>Уватская муниципальная СОШ</v>
          </cell>
        </row>
        <row r="736">
          <cell r="A736">
            <v>2079001</v>
          </cell>
          <cell r="B736">
            <v>2079.0010000000002</v>
          </cell>
          <cell r="C736" t="str">
            <v>Общество с ограниченной ответственностью "Прогресс - 3"</v>
          </cell>
        </row>
        <row r="737">
          <cell r="A737">
            <v>2080001</v>
          </cell>
          <cell r="B737">
            <v>2080.0010000000002</v>
          </cell>
          <cell r="C737" t="str">
            <v>ЗАО "Дорожно-Эксплуатационная Компания"</v>
          </cell>
        </row>
        <row r="738">
          <cell r="A738">
            <v>2081001</v>
          </cell>
          <cell r="B738">
            <v>2081.0010000000002</v>
          </cell>
          <cell r="C738" t="str">
            <v>Общество с ограниченной ответственностью "Прогресс"</v>
          </cell>
        </row>
        <row r="739">
          <cell r="A739">
            <v>2082001</v>
          </cell>
          <cell r="B739">
            <v>2082.0010000000002</v>
          </cell>
          <cell r="C739" t="str">
            <v>Общество с ограниченной ответственностью "Прогресс-1"</v>
          </cell>
        </row>
        <row r="740">
          <cell r="A740">
            <v>2083001</v>
          </cell>
          <cell r="B740">
            <v>2083.0010000000002</v>
          </cell>
          <cell r="C740" t="str">
            <v>Общество с ограниченной ответственностью "Прогресс - 2"</v>
          </cell>
        </row>
        <row r="741">
          <cell r="A741">
            <v>2084001</v>
          </cell>
          <cell r="B741">
            <v>2084.0010000000002</v>
          </cell>
          <cell r="C741" t="str">
            <v>Виктор Петрович Копп -  индивидуальный предприниматель</v>
          </cell>
        </row>
        <row r="742">
          <cell r="A742">
            <v>2500001</v>
          </cell>
          <cell r="B742">
            <v>2500.0010000000002</v>
          </cell>
          <cell r="C742" t="str">
            <v>Население Северного участка</v>
          </cell>
        </row>
        <row r="743">
          <cell r="A743">
            <v>3001001</v>
          </cell>
          <cell r="B743">
            <v>3001.0010000000002</v>
          </cell>
          <cell r="C743" t="str">
            <v>Предприниматель Фролов Юрий Юрьевич</v>
          </cell>
        </row>
        <row r="744">
          <cell r="A744">
            <v>3002001</v>
          </cell>
          <cell r="B744">
            <v>3002.0010000000002</v>
          </cell>
          <cell r="C744" t="str">
            <v>МУП БОН "Бытовик"</v>
          </cell>
        </row>
        <row r="745">
          <cell r="A745">
            <v>3003001</v>
          </cell>
          <cell r="B745">
            <v>3003.0010000000002</v>
          </cell>
          <cell r="C745" t="str">
            <v>Карелинское хлебопромышленное предприятие</v>
          </cell>
        </row>
        <row r="746">
          <cell r="A746">
            <v>3004001</v>
          </cell>
          <cell r="B746">
            <v>3004.0010000000002</v>
          </cell>
          <cell r="C746" t="str">
            <v>Предприниматель Головкова Наталья Петровна</v>
          </cell>
        </row>
        <row r="747">
          <cell r="A747">
            <v>3006001</v>
          </cell>
          <cell r="B747">
            <v>3006.0010000000002</v>
          </cell>
          <cell r="C747" t="str">
            <v>ОАО "Уралсвязьинформ"</v>
          </cell>
        </row>
        <row r="748">
          <cell r="A748">
            <v>3007001</v>
          </cell>
          <cell r="B748">
            <v>3007.0010000000002</v>
          </cell>
          <cell r="C748" t="str">
            <v>Вагайский филиал УФПС Тюменской области</v>
          </cell>
        </row>
        <row r="749">
          <cell r="A749">
            <v>3008001</v>
          </cell>
          <cell r="B749">
            <v>3008.0010000000002</v>
          </cell>
          <cell r="C749" t="str">
            <v>ГУ ОВД Вагайского района Тюменской области</v>
          </cell>
        </row>
        <row r="750">
          <cell r="A750">
            <v>3009001</v>
          </cell>
          <cell r="B750">
            <v>3009.0010000000002</v>
          </cell>
          <cell r="C750" t="str">
            <v>Администрация ОМО Вагайский район</v>
          </cell>
        </row>
        <row r="751">
          <cell r="A751">
            <v>3010001</v>
          </cell>
          <cell r="B751">
            <v>3010.0010000000002</v>
          </cell>
          <cell r="C751" t="str">
            <v>Вагайская аптека №29</v>
          </cell>
        </row>
        <row r="752">
          <cell r="A752">
            <v>3011001</v>
          </cell>
          <cell r="B752">
            <v>3011.0010000000002</v>
          </cell>
          <cell r="C752" t="str">
            <v>Любовь Андреевна Федорова физическое лицо</v>
          </cell>
        </row>
        <row r="753">
          <cell r="A753">
            <v>3012001</v>
          </cell>
          <cell r="B753">
            <v>3012.0010000000002</v>
          </cell>
          <cell r="C753" t="str">
            <v>МОУ Вагайская средняя общеобразовательная школа</v>
          </cell>
        </row>
        <row r="754">
          <cell r="A754">
            <v>3013001</v>
          </cell>
          <cell r="B754">
            <v>3013.0010000000002</v>
          </cell>
          <cell r="C754" t="str">
            <v>ОАО "Тобольский Гормолзавод"</v>
          </cell>
        </row>
        <row r="755">
          <cell r="A755">
            <v>3014001</v>
          </cell>
          <cell r="B755">
            <v>3014.0010000000002</v>
          </cell>
          <cell r="C755" t="str">
            <v>Управление социальной защиты населения Вагайского района</v>
          </cell>
        </row>
        <row r="756">
          <cell r="A756">
            <v>3015001</v>
          </cell>
          <cell r="B756">
            <v>3015.0010000000002</v>
          </cell>
          <cell r="C756" t="str">
            <v>Потребительское общество</v>
          </cell>
        </row>
        <row r="757">
          <cell r="A757">
            <v>3016001</v>
          </cell>
          <cell r="B757">
            <v>3016.0010000000002</v>
          </cell>
          <cell r="C757" t="str">
            <v>Прокуратура Тюменской области (с.Вагай)</v>
          </cell>
        </row>
        <row r="758">
          <cell r="A758">
            <v>3017001</v>
          </cell>
          <cell r="B758">
            <v>3017.0010000000002</v>
          </cell>
          <cell r="C758" t="str">
            <v>Вагайский ТТЦ</v>
          </cell>
        </row>
        <row r="759">
          <cell r="A759">
            <v>3018001</v>
          </cell>
          <cell r="B759">
            <v>3018.0010000000002</v>
          </cell>
          <cell r="C759" t="str">
            <v>Потребительское общество "Центральное"</v>
          </cell>
        </row>
        <row r="760">
          <cell r="A760">
            <v>3019001</v>
          </cell>
          <cell r="B760">
            <v>3019.0010000000002</v>
          </cell>
          <cell r="C760" t="str">
            <v>Потребительское общество Транспортная контора</v>
          </cell>
        </row>
        <row r="761">
          <cell r="A761">
            <v>3020001</v>
          </cell>
          <cell r="B761">
            <v>3020.0010000000002</v>
          </cell>
          <cell r="C761" t="str">
            <v>ГЛПУ Тюменской области Вагайская ЦРБ</v>
          </cell>
        </row>
        <row r="762">
          <cell r="A762">
            <v>3022001</v>
          </cell>
          <cell r="B762">
            <v>3022.0010000000002</v>
          </cell>
          <cell r="C762" t="str">
            <v>Управление ЗАГС Тюменской области</v>
          </cell>
        </row>
        <row r="763">
          <cell r="A763">
            <v>3024001</v>
          </cell>
          <cell r="B763">
            <v>3024.0010000000002</v>
          </cell>
          <cell r="C763" t="str">
            <v>Филиал ООО "Росгосстрах-Урал по Вагайскому району"</v>
          </cell>
        </row>
        <row r="764">
          <cell r="A764">
            <v>3025001</v>
          </cell>
          <cell r="B764">
            <v>3025.0010000000002</v>
          </cell>
          <cell r="C764" t="str">
            <v>Вагайское МУП ЖКХ Администрации ОМО Вагайский район</v>
          </cell>
        </row>
        <row r="765">
          <cell r="A765">
            <v>3026001</v>
          </cell>
          <cell r="B765">
            <v>3026.0010000000002</v>
          </cell>
          <cell r="C765" t="str">
            <v>АНО "Вагайский центр дополнительного образования детей"</v>
          </cell>
        </row>
        <row r="766">
          <cell r="A766">
            <v>3027001</v>
          </cell>
          <cell r="B766">
            <v>3027.0010000000002</v>
          </cell>
          <cell r="C766" t="str">
            <v>ОСБ РФ 1764</v>
          </cell>
        </row>
        <row r="767">
          <cell r="A767">
            <v>3028001</v>
          </cell>
          <cell r="B767">
            <v>3028.0010000000002</v>
          </cell>
          <cell r="C767" t="str">
            <v>ДЭП Вагайское ДРСУ пгт Вагай</v>
          </cell>
        </row>
        <row r="768">
          <cell r="A768">
            <v>3029001</v>
          </cell>
          <cell r="B768">
            <v>3029.0010000000002</v>
          </cell>
          <cell r="C768" t="str">
            <v>Управление по делам культуры и молодежной политики</v>
          </cell>
          <cell r="D768" t="str">
            <v>Администрации ОМО Вагайский район</v>
          </cell>
        </row>
        <row r="769">
          <cell r="A769">
            <v>3031001</v>
          </cell>
          <cell r="B769">
            <v>3031.0010000000002</v>
          </cell>
          <cell r="C769" t="str">
            <v>ГУ "Вагайская районная станция по борьбе с болезнями</v>
          </cell>
          <cell r="D769" t="str">
            <v>животных"</v>
          </cell>
        </row>
        <row r="770">
          <cell r="A770">
            <v>3032001</v>
          </cell>
          <cell r="B770">
            <v>3032.0010000000002</v>
          </cell>
          <cell r="C770" t="str">
            <v>ООО "Вагайское деревообрабатывающее предприятие"</v>
          </cell>
        </row>
        <row r="771">
          <cell r="A771">
            <v>3033001</v>
          </cell>
          <cell r="B771">
            <v>3033.0010000000002</v>
          </cell>
          <cell r="C771" t="str">
            <v>Частный предприниматель Покамина Л.Т.</v>
          </cell>
        </row>
        <row r="772">
          <cell r="A772">
            <v>3035001</v>
          </cell>
          <cell r="B772">
            <v>3035.0010000000002</v>
          </cell>
          <cell r="C772" t="str">
            <v>Военный комиссариат Вагайского района</v>
          </cell>
        </row>
        <row r="773">
          <cell r="A773">
            <v>3036001</v>
          </cell>
          <cell r="B773">
            <v>3036.0010000000002</v>
          </cell>
          <cell r="C773" t="str">
            <v>Предприниматель Голошубин Виктор Геннадьевич</v>
          </cell>
        </row>
        <row r="774">
          <cell r="A774">
            <v>3037001</v>
          </cell>
          <cell r="B774">
            <v>3037.0010000000002</v>
          </cell>
          <cell r="C774" t="str">
            <v>АНО Вагайский центр развития детей "Колосок"</v>
          </cell>
        </row>
        <row r="775">
          <cell r="A775">
            <v>3038001</v>
          </cell>
          <cell r="B775">
            <v>3038.0010000000002</v>
          </cell>
          <cell r="C775" t="str">
            <v>ФГУП"Ростехинвентаризация"</v>
          </cell>
        </row>
        <row r="776">
          <cell r="A776">
            <v>3039001</v>
          </cell>
          <cell r="B776">
            <v>3039.0010000000002</v>
          </cell>
          <cell r="C776" t="str">
            <v>Предприниматель Веревкин Федор Николаевич</v>
          </cell>
        </row>
        <row r="777">
          <cell r="A777">
            <v>3040001</v>
          </cell>
          <cell r="B777">
            <v>3040.0010000000002</v>
          </cell>
          <cell r="C777" t="str">
            <v>ООО "Мясокомбинат Вагайский"</v>
          </cell>
        </row>
        <row r="778">
          <cell r="A778">
            <v>3041001</v>
          </cell>
          <cell r="B778">
            <v>3041.0010000000002</v>
          </cell>
          <cell r="C778" t="str">
            <v>Частный предприниматель Бодунов Игорь Викторович</v>
          </cell>
        </row>
        <row r="779">
          <cell r="A779">
            <v>3042001</v>
          </cell>
          <cell r="B779">
            <v>3042.0010000000002</v>
          </cell>
          <cell r="C779" t="str">
            <v>СХПК "Большевик"</v>
          </cell>
        </row>
        <row r="780">
          <cell r="A780">
            <v>3043001</v>
          </cell>
          <cell r="B780">
            <v>3043.0010000000002</v>
          </cell>
          <cell r="C780" t="str">
            <v>ОАО Тюменская топливная компания</v>
          </cell>
        </row>
        <row r="781">
          <cell r="A781">
            <v>3044001</v>
          </cell>
          <cell r="B781">
            <v>3044.0010000000002</v>
          </cell>
          <cell r="C781" t="str">
            <v>ГУП ТО"Тюменский региональный телекоммуникационный центр"</v>
          </cell>
        </row>
        <row r="782">
          <cell r="A782">
            <v>3045001</v>
          </cell>
          <cell r="B782">
            <v>3045.0010000000002</v>
          </cell>
          <cell r="C782" t="str">
            <v>Управление образования АОМО Вагайский район</v>
          </cell>
        </row>
        <row r="783">
          <cell r="A783">
            <v>3046001</v>
          </cell>
          <cell r="B783">
            <v>3046.0010000000002</v>
          </cell>
          <cell r="C783" t="str">
            <v>Государственное Учреждение - Управление Пенсионного фонда РФ</v>
          </cell>
          <cell r="D783" t="str">
            <v>в Вагайском районе Тюменской области</v>
          </cell>
        </row>
        <row r="784">
          <cell r="A784">
            <v>3047001</v>
          </cell>
          <cell r="B784">
            <v>3047.0010000000002</v>
          </cell>
          <cell r="C784" t="str">
            <v>ЗАО "Тобольскгаз"</v>
          </cell>
        </row>
        <row r="785">
          <cell r="A785">
            <v>3048001</v>
          </cell>
          <cell r="B785">
            <v>3048.0010000000002</v>
          </cell>
          <cell r="C785" t="str">
            <v>МУП "Ремжилстройсервис"</v>
          </cell>
        </row>
        <row r="786">
          <cell r="A786">
            <v>3049001</v>
          </cell>
          <cell r="B786">
            <v>3049.0010000000002</v>
          </cell>
          <cell r="C786" t="str">
            <v>Частный предприниматель Русакова Г.А.</v>
          </cell>
        </row>
        <row r="787">
          <cell r="A787">
            <v>3050001</v>
          </cell>
          <cell r="B787">
            <v>3050.0010000000002</v>
          </cell>
          <cell r="C787" t="str">
            <v>Частный предприниматель Баженова Наталья Васильевна</v>
          </cell>
        </row>
        <row r="788">
          <cell r="A788">
            <v>3051001</v>
          </cell>
          <cell r="B788">
            <v>3051.0010000000002</v>
          </cell>
          <cell r="C788" t="str">
            <v>Открытое Акционерное Общество "Вагай пассажиравтотранс"</v>
          </cell>
        </row>
        <row r="789">
          <cell r="A789">
            <v>3052001</v>
          </cell>
          <cell r="B789">
            <v>3052.0010000000002</v>
          </cell>
          <cell r="C789" t="str">
            <v>Частный предприниматель Шаргин Александр Алексеевич</v>
          </cell>
        </row>
        <row r="790">
          <cell r="A790">
            <v>3053001</v>
          </cell>
          <cell r="B790">
            <v>3053.0010000000002</v>
          </cell>
          <cell r="C790" t="str">
            <v>Вагайский приход православных христиан</v>
          </cell>
        </row>
        <row r="791">
          <cell r="A791">
            <v>3054001</v>
          </cell>
          <cell r="B791">
            <v>3054.0010000000002</v>
          </cell>
          <cell r="C791" t="str">
            <v>Предприниматель Мельников Игорь Леонидович</v>
          </cell>
        </row>
        <row r="792">
          <cell r="A792">
            <v>3055001</v>
          </cell>
          <cell r="B792">
            <v>3055.0010000000002</v>
          </cell>
          <cell r="C792" t="str">
            <v>ГУ "Тюменский ЦГМС"</v>
          </cell>
        </row>
        <row r="793">
          <cell r="A793">
            <v>3056001</v>
          </cell>
          <cell r="B793">
            <v>3056.0010000000002</v>
          </cell>
          <cell r="C793" t="str">
            <v>Вагайский лесхоз с. Черное</v>
          </cell>
        </row>
        <row r="794">
          <cell r="A794">
            <v>3057001</v>
          </cell>
          <cell r="B794">
            <v>3057.0010000000002</v>
          </cell>
          <cell r="C794" t="str">
            <v>Управление судебного департамента при Верховном суде РФ</v>
          </cell>
        </row>
        <row r="795">
          <cell r="A795">
            <v>3059001</v>
          </cell>
          <cell r="B795">
            <v>3059.0010000000002</v>
          </cell>
          <cell r="C795" t="str">
            <v>Администрация Первовагайского сельского поселения</v>
          </cell>
          <cell r="D795" t="str">
            <v>подразделение ОМО Вагайский район</v>
          </cell>
        </row>
        <row r="796">
          <cell r="A796">
            <v>3060001</v>
          </cell>
          <cell r="B796">
            <v>3060.0010000000002</v>
          </cell>
          <cell r="C796" t="str">
            <v>Негосударственное образовательное учреждение "Курсы "НПО"</v>
          </cell>
        </row>
        <row r="797">
          <cell r="A797">
            <v>3061001</v>
          </cell>
          <cell r="B797">
            <v>3061.0010000000002</v>
          </cell>
          <cell r="C797" t="str">
            <v>МУ "Центр по спортивно-оздоровительной работе" Администрации</v>
          </cell>
          <cell r="D797" t="str">
            <v>ОМО Вагайский район</v>
          </cell>
        </row>
        <row r="798">
          <cell r="A798">
            <v>3062001</v>
          </cell>
          <cell r="B798">
            <v>3062.0010000000002</v>
          </cell>
          <cell r="C798" t="str">
            <v>Государственное учреждение 23 отряд государственной противо-</v>
          </cell>
          <cell r="D798" t="str">
            <v>пожарной службы</v>
          </cell>
        </row>
        <row r="799">
          <cell r="A799">
            <v>3063001</v>
          </cell>
          <cell r="B799">
            <v>3063.0010000000002</v>
          </cell>
          <cell r="C799" t="str">
            <v>Предприниматель Гетке Надежда Васильевна</v>
          </cell>
        </row>
        <row r="800">
          <cell r="A800">
            <v>3064001</v>
          </cell>
          <cell r="B800">
            <v>3064.0010000000002</v>
          </cell>
          <cell r="C800" t="str">
            <v>ОАО "Тобольские межрайонные электрические сети"</v>
          </cell>
        </row>
        <row r="801">
          <cell r="A801">
            <v>3065001</v>
          </cell>
          <cell r="B801">
            <v>3065.0010000000002</v>
          </cell>
          <cell r="C801" t="str">
            <v>Частный предприниматель Табукашвили Т.Ш.</v>
          </cell>
        </row>
        <row r="802">
          <cell r="A802">
            <v>3066001</v>
          </cell>
          <cell r="B802">
            <v>3066.0010000000002</v>
          </cell>
          <cell r="C802" t="str">
            <v>ООО "Алдес  М"</v>
          </cell>
        </row>
        <row r="803">
          <cell r="A803">
            <v>3067001</v>
          </cell>
          <cell r="B803">
            <v>3067.0010000000002</v>
          </cell>
          <cell r="C803" t="str">
            <v>Частный предприниматель Ладенко С.М.</v>
          </cell>
        </row>
        <row r="804">
          <cell r="A804">
            <v>3068001</v>
          </cell>
          <cell r="B804">
            <v>3068.0010000000002</v>
          </cell>
          <cell r="C804" t="str">
            <v>ООО"Татьяна"</v>
          </cell>
        </row>
        <row r="805">
          <cell r="A805">
            <v>3069001</v>
          </cell>
          <cell r="B805">
            <v>3069.0010000000002</v>
          </cell>
          <cell r="C805" t="str">
            <v>Частный предприниматель Шишкин Н.М.</v>
          </cell>
        </row>
        <row r="806">
          <cell r="A806">
            <v>3070001</v>
          </cell>
          <cell r="B806">
            <v>3070.0010000000002</v>
          </cell>
          <cell r="C806" t="str">
            <v>Вагайский РЦЗН</v>
          </cell>
        </row>
        <row r="807">
          <cell r="A807">
            <v>3071001</v>
          </cell>
          <cell r="B807">
            <v>3071.0010000000002</v>
          </cell>
          <cell r="C807" t="str">
            <v>Частный предприниматель Ослина Нина Ивановна</v>
          </cell>
        </row>
        <row r="808">
          <cell r="A808">
            <v>3072001</v>
          </cell>
          <cell r="B808">
            <v>3072.0010000000002</v>
          </cell>
          <cell r="C808" t="str">
            <v>Частный предприниматель Лямзин Николай Андреевич</v>
          </cell>
        </row>
        <row r="809">
          <cell r="A809">
            <v>3073001</v>
          </cell>
          <cell r="B809">
            <v>3073.0010000000002</v>
          </cell>
          <cell r="C809" t="str">
            <v>Частный предприниматель Шаргина Альбина Николаевна</v>
          </cell>
        </row>
        <row r="810">
          <cell r="A810">
            <v>3074001</v>
          </cell>
          <cell r="B810">
            <v>3074.0010000000002</v>
          </cell>
          <cell r="C810" t="str">
            <v>Частный предприниматель Ананьин Федор Васильевич</v>
          </cell>
        </row>
        <row r="811">
          <cell r="A811">
            <v>3075001</v>
          </cell>
          <cell r="B811">
            <v>3075.0010000000002</v>
          </cell>
          <cell r="C811" t="str">
            <v>Общество с ограниченной ответственностью  "Петро-Сервис"</v>
          </cell>
        </row>
        <row r="812">
          <cell r="A812">
            <v>3076001</v>
          </cell>
          <cell r="B812">
            <v>3076.0010000000002</v>
          </cell>
          <cell r="C812" t="str">
            <v>ЗАО "Тюменьоблагропромснаб"</v>
          </cell>
        </row>
        <row r="813">
          <cell r="A813">
            <v>3077001</v>
          </cell>
          <cell r="B813">
            <v>3077.0010000000002</v>
          </cell>
          <cell r="C813" t="str">
            <v>Частный предприниматель Ваулин Сергей Яковлевич</v>
          </cell>
        </row>
        <row r="814">
          <cell r="A814">
            <v>3078001</v>
          </cell>
          <cell r="B814">
            <v>3078.0010000000002</v>
          </cell>
          <cell r="C814" t="str">
            <v>ООО "Водолей"</v>
          </cell>
        </row>
        <row r="815">
          <cell r="A815">
            <v>3079001</v>
          </cell>
          <cell r="B815">
            <v>3079.0010000000002</v>
          </cell>
          <cell r="C815" t="str">
            <v>ФГУ "Госсеминспекция" по Тюменской области</v>
          </cell>
        </row>
        <row r="816">
          <cell r="A816">
            <v>3080001</v>
          </cell>
          <cell r="B816">
            <v>3080.0010000000002</v>
          </cell>
          <cell r="C816" t="str">
            <v>Частный предприниматель Косолапов Вадим Анатольевич</v>
          </cell>
        </row>
        <row r="817">
          <cell r="A817">
            <v>3081001</v>
          </cell>
          <cell r="B817">
            <v>3081.0010000000002</v>
          </cell>
          <cell r="C817" t="str">
            <v>Управление ФССП по Тюменской области</v>
          </cell>
        </row>
        <row r="818">
          <cell r="A818">
            <v>3082001</v>
          </cell>
          <cell r="B818">
            <v>3082.0010000000002</v>
          </cell>
          <cell r="C818" t="str">
            <v>АНО ДО детский сад "Родничок"</v>
          </cell>
        </row>
        <row r="819">
          <cell r="A819">
            <v>3083001</v>
          </cell>
          <cell r="B819">
            <v>3083.0010000000002</v>
          </cell>
          <cell r="C819" t="str">
            <v>АНО ИИЦ "Сельский труженик"</v>
          </cell>
        </row>
        <row r="820">
          <cell r="A820">
            <v>3084001</v>
          </cell>
          <cell r="B820">
            <v>3084.0010000000002</v>
          </cell>
          <cell r="C820" t="str">
            <v>МУП "Тобольскстройреставрация"</v>
          </cell>
        </row>
        <row r="821">
          <cell r="A821">
            <v>3085001</v>
          </cell>
          <cell r="B821">
            <v>3085.0010000000002</v>
          </cell>
          <cell r="C821" t="str">
            <v>ООО "Энергетик"</v>
          </cell>
        </row>
        <row r="822">
          <cell r="A822">
            <v>3087001</v>
          </cell>
          <cell r="B822">
            <v>3087.0010000000002</v>
          </cell>
          <cell r="C822" t="str">
            <v>Предприниматель Однодворцева Светлана Александровна</v>
          </cell>
        </row>
        <row r="823">
          <cell r="A823">
            <v>3089001</v>
          </cell>
          <cell r="B823">
            <v>3089.0010000000002</v>
          </cell>
          <cell r="C823" t="str">
            <v>ООО "Металл-2"</v>
          </cell>
        </row>
        <row r="824">
          <cell r="A824">
            <v>3090001</v>
          </cell>
          <cell r="B824">
            <v>3090.0010000000002</v>
          </cell>
          <cell r="C824" t="str">
            <v>АНО "КЦСОН Вагайского района"</v>
          </cell>
        </row>
        <row r="825">
          <cell r="A825">
            <v>3091001</v>
          </cell>
          <cell r="B825">
            <v>3091.0010000000002</v>
          </cell>
          <cell r="C825" t="str">
            <v>Отделение по Вагайскому району УФК по Тюменской области</v>
          </cell>
        </row>
        <row r="826">
          <cell r="A826">
            <v>3092001</v>
          </cell>
          <cell r="B826">
            <v>3092.0010000000002</v>
          </cell>
          <cell r="C826" t="str">
            <v>Предприниматель Кулакова О.М.</v>
          </cell>
        </row>
        <row r="827">
          <cell r="A827">
            <v>3093001</v>
          </cell>
          <cell r="B827">
            <v>3093.0010000000002</v>
          </cell>
          <cell r="C827" t="str">
            <v>Индивидуальный предприниматель Наталья Владимировна Клим</v>
          </cell>
        </row>
        <row r="828">
          <cell r="A828">
            <v>3094001</v>
          </cell>
          <cell r="B828">
            <v>3094.0010000000002</v>
          </cell>
          <cell r="C828" t="str">
            <v>Индивидуальный предприниматель Юрий Владимирович Кибирев</v>
          </cell>
        </row>
        <row r="829">
          <cell r="A829">
            <v>3095001</v>
          </cell>
          <cell r="B829">
            <v>3095.0010000000002</v>
          </cell>
          <cell r="C829" t="str">
            <v>Физическое лицо Анатолий Николаевич Доронин</v>
          </cell>
        </row>
        <row r="830">
          <cell r="A830">
            <v>3096001</v>
          </cell>
          <cell r="B830">
            <v>3096.0010000000002</v>
          </cell>
          <cell r="C830" t="str">
            <v>Физическое лицо Михаил  Федорович  Ильиных</v>
          </cell>
        </row>
        <row r="831">
          <cell r="A831">
            <v>3097001</v>
          </cell>
          <cell r="B831">
            <v>3097.0010000000002</v>
          </cell>
          <cell r="C831" t="str">
            <v>ПБОЮЛ  Леонид Валерьевич Шишкин</v>
          </cell>
        </row>
        <row r="832">
          <cell r="A832">
            <v>3098001</v>
          </cell>
          <cell r="B832">
            <v>3098.0010000000002</v>
          </cell>
          <cell r="C832" t="str">
            <v>Тюменское региональное отделение ЗАО "Уральский Джи Эс Эм"</v>
          </cell>
        </row>
        <row r="833">
          <cell r="A833">
            <v>3099001</v>
          </cell>
          <cell r="B833">
            <v>3099.0010000000002</v>
          </cell>
          <cell r="C833" t="str">
            <v>Закрытое Акционерное Общество "Восток-Запад Телеком"</v>
          </cell>
        </row>
        <row r="834">
          <cell r="A834">
            <v>3100001</v>
          </cell>
          <cell r="B834">
            <v>3100.0010000000002</v>
          </cell>
          <cell r="C834" t="str">
            <v>АНО культуры "Централизованная библиотечная система"</v>
          </cell>
        </row>
        <row r="835">
          <cell r="A835">
            <v>3101001</v>
          </cell>
          <cell r="B835">
            <v>3101.0010000000002</v>
          </cell>
          <cell r="C835" t="str">
            <v>Марина Сергеевна Широковских - индивидуальный предприниматель</v>
          </cell>
        </row>
        <row r="836">
          <cell r="A836">
            <v>3500001</v>
          </cell>
          <cell r="B836">
            <v>3500.0010000000002</v>
          </cell>
          <cell r="C836" t="str">
            <v>Население Южного участка</v>
          </cell>
        </row>
        <row r="837">
          <cell r="A837">
            <v>4001001</v>
          </cell>
          <cell r="B837">
            <v>4001.0010000000002</v>
          </cell>
          <cell r="C837" t="str">
            <v>ФГУ "Дубровинский лесхоз"</v>
          </cell>
        </row>
        <row r="838">
          <cell r="A838">
            <v>4002001</v>
          </cell>
          <cell r="B838">
            <v>4002.0010000000002</v>
          </cell>
          <cell r="C838" t="str">
            <v>Предприниматель Жукова Е.В.</v>
          </cell>
        </row>
        <row r="839">
          <cell r="A839">
            <v>4003001</v>
          </cell>
          <cell r="B839">
            <v>4003.0010000000002</v>
          </cell>
          <cell r="C839" t="str">
            <v>МУП ЖКХ "Дубровное"</v>
          </cell>
        </row>
        <row r="840">
          <cell r="A840">
            <v>4005001</v>
          </cell>
          <cell r="B840">
            <v>4005.0010000000002</v>
          </cell>
          <cell r="C840" t="str">
            <v>СХПК "Рассвет"</v>
          </cell>
        </row>
        <row r="841">
          <cell r="A841">
            <v>4006001</v>
          </cell>
          <cell r="B841">
            <v>4006.0010000000002</v>
          </cell>
          <cell r="C841" t="str">
            <v>ГОУ НПО Профессинальное училище №45</v>
          </cell>
        </row>
        <row r="842">
          <cell r="A842">
            <v>4007001</v>
          </cell>
          <cell r="B842">
            <v>4007.0010000000002</v>
          </cell>
          <cell r="C842" t="str">
            <v>КХ "Кедр"</v>
          </cell>
        </row>
        <row r="843">
          <cell r="A843">
            <v>4010001</v>
          </cell>
          <cell r="B843">
            <v>4010.0010000000002</v>
          </cell>
          <cell r="C843" t="str">
            <v>Вагайский филиал УФПС Тюменской области с.Дубровное</v>
          </cell>
        </row>
        <row r="844">
          <cell r="A844">
            <v>4011001</v>
          </cell>
          <cell r="B844">
            <v>4011.0010000000002</v>
          </cell>
          <cell r="C844" t="str">
            <v>ДЭП Вагайское ДРСУ</v>
          </cell>
        </row>
        <row r="845">
          <cell r="A845">
            <v>4012001</v>
          </cell>
          <cell r="B845">
            <v>4012.0010000000002</v>
          </cell>
          <cell r="C845" t="str">
            <v>Предприниматель Жуков Н.В.</v>
          </cell>
        </row>
        <row r="846">
          <cell r="A846">
            <v>4013001</v>
          </cell>
          <cell r="B846">
            <v>4013.0010000000002</v>
          </cell>
          <cell r="C846" t="str">
            <v>Предприниматель Терлеев Владимир Сергеевич</v>
          </cell>
        </row>
        <row r="847">
          <cell r="A847">
            <v>4015001</v>
          </cell>
          <cell r="B847">
            <v>4015.0010000000002</v>
          </cell>
          <cell r="C847" t="str">
            <v>ООО "Криница"</v>
          </cell>
        </row>
        <row r="848">
          <cell r="A848">
            <v>4018001</v>
          </cell>
          <cell r="B848">
            <v>4018.0010000000002</v>
          </cell>
          <cell r="C848" t="str">
            <v>Администрация Дубровинского сельского  поселения</v>
          </cell>
        </row>
        <row r="849">
          <cell r="A849">
            <v>4019001</v>
          </cell>
          <cell r="B849">
            <v>4019.0010000000002</v>
          </cell>
          <cell r="C849" t="str">
            <v>Предприниматель Шевелев Александр Владимирович</v>
          </cell>
        </row>
        <row r="850">
          <cell r="A850">
            <v>4020001</v>
          </cell>
          <cell r="B850">
            <v>4020.0010000000002</v>
          </cell>
          <cell r="C850" t="str">
            <v>МОУ Дубровинская СОШ Вагайского района</v>
          </cell>
        </row>
        <row r="851">
          <cell r="A851">
            <v>5001001</v>
          </cell>
          <cell r="B851">
            <v>5001.0010000000002</v>
          </cell>
          <cell r="C851" t="str">
            <v>ОАО РП БОН "Северянка"</v>
          </cell>
        </row>
        <row r="852">
          <cell r="A852">
            <v>5004001</v>
          </cell>
          <cell r="B852">
            <v>5004.0010000000002</v>
          </cell>
          <cell r="C852" t="str">
            <v>МУП Байкаловский ККП</v>
          </cell>
        </row>
        <row r="853">
          <cell r="A853">
            <v>5005001</v>
          </cell>
          <cell r="B853">
            <v>5005.0010000000002</v>
          </cell>
          <cell r="C853" t="str">
            <v>Ирина Михайловна Лагунова - индивидуальный предприниматель</v>
          </cell>
        </row>
        <row r="854">
          <cell r="A854">
            <v>5006001</v>
          </cell>
          <cell r="B854">
            <v>5006.0010000000002</v>
          </cell>
          <cell r="C854" t="str">
            <v>Муниципальное учреждение "Комплексный центр социального обслужи-</v>
          </cell>
          <cell r="D854" t="str">
            <v>вания населения Тобольского района"</v>
          </cell>
        </row>
        <row r="855">
          <cell r="A855">
            <v>5007001</v>
          </cell>
          <cell r="B855">
            <v>5007.0010000000002</v>
          </cell>
          <cell r="C855" t="str">
            <v>Администрация Байкаловского сельского поселения</v>
          </cell>
        </row>
        <row r="856">
          <cell r="A856">
            <v>5009001</v>
          </cell>
          <cell r="B856">
            <v>5009.0010000000002</v>
          </cell>
          <cell r="C856" t="str">
            <v>Байкаловское сельпо</v>
          </cell>
        </row>
        <row r="857">
          <cell r="A857">
            <v>5010001</v>
          </cell>
          <cell r="B857">
            <v>5010.0010000000002</v>
          </cell>
          <cell r="C857" t="str">
            <v>Байкаловская школа-интернат</v>
          </cell>
        </row>
        <row r="858">
          <cell r="A858">
            <v>5011001</v>
          </cell>
          <cell r="B858">
            <v>5011.0010000000002</v>
          </cell>
          <cell r="C858" t="str">
            <v>Частный предприниматель Зырянова А.М.</v>
          </cell>
        </row>
        <row r="859">
          <cell r="A859">
            <v>5013001</v>
          </cell>
          <cell r="B859">
            <v>5013.0010000000002</v>
          </cell>
          <cell r="C859" t="str">
            <v>Байкаловский СХПК им."Ленина"</v>
          </cell>
        </row>
        <row r="860">
          <cell r="A860">
            <v>5014001</v>
          </cell>
          <cell r="B860">
            <v>5014.0010000000002</v>
          </cell>
          <cell r="C860" t="str">
            <v>МОУ СОШ с.Байкалово Тобольского района</v>
          </cell>
        </row>
        <row r="861">
          <cell r="A861">
            <v>5015001</v>
          </cell>
          <cell r="B861">
            <v>5015.0010000000002</v>
          </cell>
          <cell r="C861" t="str">
            <v>ОАО "Уралсвязьинформ"</v>
          </cell>
        </row>
        <row r="862">
          <cell r="A862">
            <v>5016001</v>
          </cell>
          <cell r="B862">
            <v>5016.0010000000002</v>
          </cell>
          <cell r="C862" t="str">
            <v>ОАО "Сибнефть-Тюменьнефтепродукт"</v>
          </cell>
        </row>
        <row r="863">
          <cell r="A863">
            <v>5017001</v>
          </cell>
          <cell r="B863">
            <v>5017.0010000000002</v>
          </cell>
          <cell r="C863" t="str">
            <v>ОАО "Тобольское ПАТП"</v>
          </cell>
        </row>
        <row r="864">
          <cell r="A864">
            <v>5018001</v>
          </cell>
          <cell r="B864">
            <v>5018.0010000000002</v>
          </cell>
          <cell r="C864" t="str">
            <v>Частный предприниматель Прасолова Галина Александровна</v>
          </cell>
        </row>
        <row r="865">
          <cell r="A865">
            <v>5019001</v>
          </cell>
          <cell r="B865">
            <v>5019.0010000000002</v>
          </cell>
          <cell r="C865" t="str">
            <v>Ярковское ДРСУ</v>
          </cell>
        </row>
        <row r="866">
          <cell r="A866">
            <v>5020001</v>
          </cell>
          <cell r="B866">
            <v>5020.0010000000002</v>
          </cell>
          <cell r="C866" t="str">
            <v>Частный предприниматель Прохорихин С.А.</v>
          </cell>
        </row>
        <row r="867">
          <cell r="A867">
            <v>5021001</v>
          </cell>
          <cell r="B867">
            <v>5021.0010000000002</v>
          </cell>
          <cell r="C867" t="str">
            <v>Предприниматель Кульмаметова Э.М.</v>
          </cell>
        </row>
        <row r="868">
          <cell r="A868">
            <v>5022001</v>
          </cell>
          <cell r="B868">
            <v>5022.0010000000002</v>
          </cell>
          <cell r="C868" t="str">
            <v>Тобольский лесхоз</v>
          </cell>
        </row>
        <row r="869">
          <cell r="A869">
            <v>5023001</v>
          </cell>
          <cell r="B869">
            <v>5023.0010000000002</v>
          </cell>
          <cell r="C869" t="str">
            <v>Предприниматель Латушко Ольга Яковлевна</v>
          </cell>
        </row>
        <row r="870">
          <cell r="A870">
            <v>5027001</v>
          </cell>
          <cell r="B870">
            <v>5027.0010000000002</v>
          </cell>
          <cell r="C870" t="str">
            <v>Частный предприниматель Кирш Ольга Вячеславовна</v>
          </cell>
        </row>
        <row r="871">
          <cell r="A871">
            <v>5028001</v>
          </cell>
          <cell r="B871">
            <v>5028.0010000000002</v>
          </cell>
          <cell r="C871" t="str">
            <v>Отдел по делам культуры молодежи и спорта Администрации ОМО</v>
          </cell>
          <cell r="D871" t="str">
            <v>Тобольский район</v>
          </cell>
        </row>
        <row r="872">
          <cell r="A872">
            <v>5029001</v>
          </cell>
          <cell r="B872">
            <v>5029.0010000000002</v>
          </cell>
          <cell r="C872" t="str">
            <v>Частный предприниматель Лагунов Александр Юрьевич</v>
          </cell>
        </row>
        <row r="873">
          <cell r="A873">
            <v>5031001</v>
          </cell>
          <cell r="B873">
            <v>5031.0010000000002</v>
          </cell>
          <cell r="C873" t="str">
            <v>Тобольская ЦРБ им В.А. Филонова</v>
          </cell>
        </row>
        <row r="874">
          <cell r="A874">
            <v>5032001</v>
          </cell>
          <cell r="B874">
            <v>5032.0010000000002</v>
          </cell>
          <cell r="C874" t="str">
            <v>АНО дошкольного образования Байкаловский дет.сад "Василек"</v>
          </cell>
        </row>
        <row r="875">
          <cell r="A875">
            <v>5033001</v>
          </cell>
          <cell r="B875">
            <v>5033.0010000000002</v>
          </cell>
          <cell r="C875" t="str">
            <v>ГП ТО "Тюменьводхоз"</v>
          </cell>
        </row>
        <row r="876">
          <cell r="A876">
            <v>5501001</v>
          </cell>
          <cell r="B876">
            <v>5501.0010000000002</v>
          </cell>
          <cell r="C876" t="str">
            <v>Открытое Акционерное Общество "Сибнефтепровод"</v>
          </cell>
        </row>
        <row r="877">
          <cell r="A877">
            <v>5502001</v>
          </cell>
          <cell r="B877">
            <v>5502.0010000000002</v>
          </cell>
          <cell r="C877" t="str">
            <v>ГСУ СО населения ТО "Зареченский психоневрологический интернат"</v>
          </cell>
        </row>
        <row r="878">
          <cell r="A878">
            <v>5503001</v>
          </cell>
          <cell r="B878">
            <v>5503.0010000000002</v>
          </cell>
          <cell r="C878" t="str">
            <v>Зареченская специальная (коррекционная) школа-интернат</v>
          </cell>
          <cell r="D878" t="str">
            <v>для детей с отклонениями в развитии</v>
          </cell>
        </row>
        <row r="879">
          <cell r="A879">
            <v>5504001</v>
          </cell>
          <cell r="B879">
            <v>5504.0010000000002</v>
          </cell>
          <cell r="C879" t="str">
            <v>МУП ЖКХ п.Заречный</v>
          </cell>
        </row>
        <row r="880">
          <cell r="A880">
            <v>5505001</v>
          </cell>
          <cell r="B880">
            <v>5505.0010000000002</v>
          </cell>
          <cell r="C880" t="str">
            <v>Администрация Зареческого сельского поселения</v>
          </cell>
        </row>
        <row r="881">
          <cell r="A881">
            <v>5506001</v>
          </cell>
          <cell r="B881">
            <v>5506.0010000000002</v>
          </cell>
          <cell r="C881" t="str">
            <v>МО учреждение Вагайского района (средняя общеобразовательная</v>
          </cell>
          <cell r="D881" t="str">
            <v>школа)</v>
          </cell>
        </row>
        <row r="882">
          <cell r="A882">
            <v>5507001</v>
          </cell>
          <cell r="B882">
            <v>5507.0010000000002</v>
          </cell>
          <cell r="C882" t="str">
            <v>АНО "Зареченский детский сад Березка"</v>
          </cell>
        </row>
        <row r="883">
          <cell r="A883">
            <v>5508001</v>
          </cell>
          <cell r="B883">
            <v>5508.0010000000002</v>
          </cell>
          <cell r="C883" t="str">
            <v>ОАО "Связьтранснефть"</v>
          </cell>
        </row>
        <row r="884">
          <cell r="A884">
            <v>6001001</v>
          </cell>
          <cell r="B884">
            <v>6001.0010000000002</v>
          </cell>
          <cell r="C884" t="str">
            <v>ПБОЮЛ Дивак С.А.</v>
          </cell>
        </row>
        <row r="885">
          <cell r="A885">
            <v>6002001</v>
          </cell>
          <cell r="B885">
            <v>6002.0010000000002</v>
          </cell>
          <cell r="C885" t="str">
            <v>МПРО храм Казанской иконы Божией матери</v>
          </cell>
        </row>
        <row r="886">
          <cell r="A886">
            <v>6003001</v>
          </cell>
          <cell r="B886">
            <v>6003.0010000000002</v>
          </cell>
          <cell r="C886" t="str">
            <v>Туртасская сельская администрация</v>
          </cell>
        </row>
        <row r="887">
          <cell r="A887">
            <v>6004001</v>
          </cell>
          <cell r="B887">
            <v>6004.0010000000002</v>
          </cell>
          <cell r="C887" t="str">
            <v>ООО"ДСП"</v>
          </cell>
        </row>
        <row r="888">
          <cell r="A888">
            <v>6005001</v>
          </cell>
          <cell r="B888">
            <v>6005.0010000000002</v>
          </cell>
          <cell r="C888" t="str">
            <v>МП "Туртасское КП"</v>
          </cell>
        </row>
        <row r="889">
          <cell r="A889">
            <v>6006001</v>
          </cell>
          <cell r="B889">
            <v>6006.0010000000002</v>
          </cell>
          <cell r="C889" t="str">
            <v>ОАО ЛП"Туртас"</v>
          </cell>
        </row>
        <row r="890">
          <cell r="A890">
            <v>6008001</v>
          </cell>
          <cell r="B890">
            <v>6008.0010000000002</v>
          </cell>
          <cell r="C890" t="str">
            <v>ЧП Колиниченко И.А.</v>
          </cell>
        </row>
        <row r="891">
          <cell r="A891">
            <v>6009001</v>
          </cell>
          <cell r="B891">
            <v>6009.0010000000002</v>
          </cell>
          <cell r="C891" t="str">
            <v>ГУ ОВД Уватского района</v>
          </cell>
        </row>
        <row r="892">
          <cell r="A892">
            <v>6010001</v>
          </cell>
          <cell r="B892">
            <v>6010.0010000000002</v>
          </cell>
          <cell r="C892" t="str">
            <v>ОАО "Сибнефть - Тюменьнефтепродукт"</v>
          </cell>
        </row>
        <row r="893">
          <cell r="A893">
            <v>6011001</v>
          </cell>
          <cell r="B893">
            <v>6011.0010000000002</v>
          </cell>
          <cell r="C893" t="str">
            <v>Туртасская муниципальная средняя общеобразовательная школа</v>
          </cell>
        </row>
        <row r="894">
          <cell r="A894">
            <v>6012001</v>
          </cell>
          <cell r="B894">
            <v>6012.0010000000002</v>
          </cell>
          <cell r="C894" t="str">
            <v>ООО"Диана"</v>
          </cell>
        </row>
        <row r="895">
          <cell r="A895">
            <v>6013001</v>
          </cell>
          <cell r="B895">
            <v>6013.0010000000002</v>
          </cell>
          <cell r="C895" t="str">
            <v>ЧП Чашкова Надежда Дмитриевна</v>
          </cell>
        </row>
        <row r="896">
          <cell r="A896">
            <v>6014001</v>
          </cell>
          <cell r="B896">
            <v>6014.0010000000002</v>
          </cell>
          <cell r="C896" t="str">
            <v>ОАО ЦГЭ "ГП-120"</v>
          </cell>
        </row>
        <row r="897">
          <cell r="A897">
            <v>6015001</v>
          </cell>
          <cell r="B897">
            <v>6015.0010000000002</v>
          </cell>
          <cell r="C897" t="str">
            <v>Филиал ТУМГ ООО "Сургутгазпром"</v>
          </cell>
        </row>
        <row r="898">
          <cell r="A898">
            <v>6016001</v>
          </cell>
          <cell r="B898">
            <v>6016.0010000000002</v>
          </cell>
          <cell r="C898" t="str">
            <v>ЧП Гарипова Рауза Муллахановна</v>
          </cell>
        </row>
        <row r="899">
          <cell r="A899">
            <v>6017001</v>
          </cell>
          <cell r="B899">
            <v>6017.0010000000002</v>
          </cell>
          <cell r="C899" t="str">
            <v>ЗАО "Тобольскгаз"</v>
          </cell>
        </row>
        <row r="900">
          <cell r="A900">
            <v>6018001</v>
          </cell>
          <cell r="B900">
            <v>6018.0010000000002</v>
          </cell>
          <cell r="C900" t="str">
            <v>ООО "Солярис"</v>
          </cell>
        </row>
        <row r="901">
          <cell r="A901">
            <v>6019001</v>
          </cell>
          <cell r="B901">
            <v>6019.0010000000002</v>
          </cell>
          <cell r="C901" t="str">
            <v>ООО "Север"</v>
          </cell>
        </row>
        <row r="902">
          <cell r="A902">
            <v>6020001</v>
          </cell>
          <cell r="B902">
            <v>6020.0010000000002</v>
          </cell>
          <cell r="C902" t="str">
            <v>ЧП Рыбальченко</v>
          </cell>
        </row>
        <row r="903">
          <cell r="A903">
            <v>6021001</v>
          </cell>
          <cell r="B903">
            <v>6021.0010000000002</v>
          </cell>
          <cell r="C903" t="str">
            <v>ООО "Виктория"</v>
          </cell>
        </row>
        <row r="904">
          <cell r="A904">
            <v>6023001</v>
          </cell>
          <cell r="B904">
            <v>6023.0010000000002</v>
          </cell>
          <cell r="C904" t="str">
            <v>ЧП Логиновских З.Н.</v>
          </cell>
        </row>
        <row r="905">
          <cell r="A905">
            <v>6027001</v>
          </cell>
          <cell r="B905">
            <v>6027.0010000000002</v>
          </cell>
          <cell r="C905" t="str">
            <v>ЗАО "Сургуттрансстрой"</v>
          </cell>
        </row>
        <row r="906">
          <cell r="A906">
            <v>6029001</v>
          </cell>
          <cell r="B906">
            <v>6029.0010000000002</v>
          </cell>
          <cell r="C906" t="str">
            <v>ЧП Яшкин Л.М.</v>
          </cell>
        </row>
        <row r="907">
          <cell r="A907">
            <v>6030001</v>
          </cell>
          <cell r="B907">
            <v>6030.0010000000002</v>
          </cell>
          <cell r="C907" t="str">
            <v>ЧП Салахов Рза Фаррух Оглы</v>
          </cell>
        </row>
        <row r="908">
          <cell r="A908">
            <v>6031001</v>
          </cell>
          <cell r="B908">
            <v>6031.0010000000002</v>
          </cell>
          <cell r="C908" t="str">
            <v>ООО"Память"</v>
          </cell>
        </row>
        <row r="909">
          <cell r="A909">
            <v>6032001</v>
          </cell>
          <cell r="B909">
            <v>6032.0010000000002</v>
          </cell>
          <cell r="C909" t="str">
            <v>Мартияненко С.А.</v>
          </cell>
        </row>
        <row r="910">
          <cell r="A910">
            <v>6033001</v>
          </cell>
          <cell r="B910">
            <v>6033.0010000000002</v>
          </cell>
          <cell r="C910" t="str">
            <v>ИП Алексей Владимирович Лошкарев</v>
          </cell>
        </row>
        <row r="911">
          <cell r="A911">
            <v>6034001</v>
          </cell>
          <cell r="B911">
            <v>6034.0010000000002</v>
          </cell>
          <cell r="C911" t="str">
            <v>АНО дошкольного образования "Детский сад Солнышко"</v>
          </cell>
        </row>
        <row r="912">
          <cell r="A912">
            <v>6035001</v>
          </cell>
          <cell r="B912">
            <v>6035.0010000000002</v>
          </cell>
          <cell r="C912" t="str">
            <v>ООО "Стройкомплектсервис"</v>
          </cell>
        </row>
        <row r="913">
          <cell r="A913">
            <v>6036001</v>
          </cell>
          <cell r="B913">
            <v>6036.0010000000002</v>
          </cell>
          <cell r="C913" t="str">
            <v>ООО "Тюменнефтетрансстрой"</v>
          </cell>
        </row>
        <row r="914">
          <cell r="A914">
            <v>6037001</v>
          </cell>
          <cell r="B914">
            <v>6037.0010000000002</v>
          </cell>
          <cell r="C914" t="str">
            <v>ОАО "Сибнефтебанк"</v>
          </cell>
        </row>
        <row r="915">
          <cell r="A915">
            <v>7001001</v>
          </cell>
          <cell r="B915">
            <v>7001.0010000000002</v>
          </cell>
          <cell r="C915" t="str">
            <v>Администрация Демьянского сельского поселения</v>
          </cell>
        </row>
        <row r="916">
          <cell r="A916">
            <v>7002001</v>
          </cell>
          <cell r="B916">
            <v>7002.0010000000002</v>
          </cell>
          <cell r="C916" t="str">
            <v>Демьянская муниципальная СОШ</v>
          </cell>
        </row>
        <row r="917">
          <cell r="A917">
            <v>7003001</v>
          </cell>
          <cell r="B917">
            <v>7003.0010000000002</v>
          </cell>
          <cell r="C917" t="str">
            <v>МП "Демьянское КП  Уватского муниципального района"</v>
          </cell>
        </row>
        <row r="918">
          <cell r="A918">
            <v>7004001</v>
          </cell>
          <cell r="B918">
            <v>7004.0010000000002</v>
          </cell>
          <cell r="C918" t="str">
            <v>Администрация МО Уватский район комитет по ЖКХ с. Демьянское</v>
          </cell>
        </row>
        <row r="919">
          <cell r="A919">
            <v>7005001</v>
          </cell>
          <cell r="B919">
            <v>7005.0010000000002</v>
          </cell>
          <cell r="C919" t="str">
            <v>Уватское отделение №1792 Западно-Сибирского СБ РФ</v>
          </cell>
        </row>
        <row r="920">
          <cell r="A920">
            <v>7006001</v>
          </cell>
          <cell r="B920">
            <v>7006.0010000000002</v>
          </cell>
          <cell r="C920" t="str">
            <v>Тобольский ТУЭС Уватский узел электросвязи ОАО</v>
          </cell>
        </row>
        <row r="921">
          <cell r="A921">
            <v>7008001</v>
          </cell>
          <cell r="B921">
            <v>7008.0010000000002</v>
          </cell>
          <cell r="C921" t="str">
            <v>Потребительское общество "Хлеб"</v>
          </cell>
        </row>
        <row r="922">
          <cell r="A922">
            <v>7010001</v>
          </cell>
          <cell r="B922">
            <v>7010.0010000000002</v>
          </cell>
          <cell r="C922" t="str">
            <v>ООО "Стерх"</v>
          </cell>
        </row>
        <row r="923">
          <cell r="A923">
            <v>7013001</v>
          </cell>
          <cell r="B923">
            <v>7013.0010000000002</v>
          </cell>
          <cell r="C923" t="str">
            <v>ЧП Шумкова Е.А.</v>
          </cell>
        </row>
        <row r="924">
          <cell r="A924">
            <v>7014001</v>
          </cell>
          <cell r="B924">
            <v>7014.0010000000002</v>
          </cell>
          <cell r="C924" t="str">
            <v>АНО дошкольного образования "Детский сад Малышок"</v>
          </cell>
        </row>
        <row r="925">
          <cell r="A925">
            <v>7067001</v>
          </cell>
          <cell r="B925">
            <v>7067.0010000000002</v>
          </cell>
          <cell r="C925" t="str">
            <v>ООО"Факт"</v>
          </cell>
        </row>
        <row r="926">
          <cell r="A926">
            <v>8001001</v>
          </cell>
          <cell r="B926">
            <v>8001.0010000000002</v>
          </cell>
          <cell r="C926" t="str">
            <v>Ивановская сельская администрация</v>
          </cell>
        </row>
        <row r="927">
          <cell r="A927">
            <v>8002001</v>
          </cell>
          <cell r="B927">
            <v>8002.0010000000002</v>
          </cell>
          <cell r="C927" t="str">
            <v>АНО ДО "Детский сад Дюймовочка"</v>
          </cell>
        </row>
        <row r="928">
          <cell r="A928">
            <v>8003001</v>
          </cell>
          <cell r="B928">
            <v>8003.0010000000002</v>
          </cell>
          <cell r="C928" t="str">
            <v>ОАО "Сибнефтепровод"</v>
          </cell>
        </row>
        <row r="929">
          <cell r="A929">
            <v>8004001</v>
          </cell>
          <cell r="B929">
            <v>8004.0010000000002</v>
          </cell>
          <cell r="C929" t="str">
            <v>МП "Ивановское КП"</v>
          </cell>
        </row>
        <row r="930">
          <cell r="A930">
            <v>8005001</v>
          </cell>
          <cell r="B930">
            <v>8005.0010000000002</v>
          </cell>
          <cell r="C930" t="str">
            <v>ГУП ТО "Тюменский региональный телекоммуникационный центр"</v>
          </cell>
        </row>
        <row r="931">
          <cell r="A931">
            <v>8007001</v>
          </cell>
          <cell r="B931">
            <v>8007.0010000000002</v>
          </cell>
          <cell r="C931" t="str">
            <v>Закрытое Акционерное Общество "Восток-Запад Телеком"</v>
          </cell>
        </row>
        <row r="932">
          <cell r="A932">
            <v>9001001</v>
          </cell>
          <cell r="B932">
            <v>9001.0010000000002</v>
          </cell>
          <cell r="C932" t="str">
            <v>Тоб. филиал Гос.унитарное предприятие Тюм.обл."Фармация"</v>
          </cell>
        </row>
        <row r="933">
          <cell r="A933">
            <v>9002001</v>
          </cell>
          <cell r="B933">
            <v>9002.0010000000002</v>
          </cell>
          <cell r="C933" t="str">
            <v>Автошкола Российской оборонной спортивно-технической орг-ции</v>
          </cell>
        </row>
        <row r="934">
          <cell r="A934">
            <v>9003001</v>
          </cell>
          <cell r="B934">
            <v>9003.0010000000002</v>
          </cell>
          <cell r="C934" t="str">
            <v>ЗАО "Тобольскгаз"</v>
          </cell>
        </row>
        <row r="935">
          <cell r="A935">
            <v>9004001</v>
          </cell>
          <cell r="B935">
            <v>9004.0010000000002</v>
          </cell>
          <cell r="C935" t="str">
            <v>ООО "МАКСИ ДОМ"</v>
          </cell>
        </row>
        <row r="936">
          <cell r="A936">
            <v>9005001</v>
          </cell>
          <cell r="B936">
            <v>9005.0010000000002</v>
          </cell>
          <cell r="C936" t="str">
            <v>ОАО "Тобольский речной порт"</v>
          </cell>
        </row>
        <row r="937">
          <cell r="A937">
            <v>9007001</v>
          </cell>
          <cell r="B937">
            <v>9007.0010000000002</v>
          </cell>
          <cell r="C937" t="str">
            <v>ООО "СМУ-9"</v>
          </cell>
        </row>
        <row r="938">
          <cell r="A938">
            <v>9008001</v>
          </cell>
          <cell r="B938">
            <v>9008.0010000000002</v>
          </cell>
          <cell r="C938" t="str">
            <v>Тобольский Гормолзавод</v>
          </cell>
        </row>
        <row r="939">
          <cell r="A939">
            <v>9009001</v>
          </cell>
          <cell r="B939">
            <v>9009.0010000000002</v>
          </cell>
          <cell r="C939" t="str">
            <v>ООО "ТЦ Домовой"</v>
          </cell>
        </row>
        <row r="940">
          <cell r="A940">
            <v>9010001</v>
          </cell>
          <cell r="B940">
            <v>9010.0010000000002</v>
          </cell>
          <cell r="C940" t="str">
            <v>ООО "Медея"</v>
          </cell>
        </row>
        <row r="941">
          <cell r="A941">
            <v>9011001</v>
          </cell>
          <cell r="B941">
            <v>9011.0010000000002</v>
          </cell>
          <cell r="C941" t="str">
            <v>ООО "Сибирь"</v>
          </cell>
        </row>
        <row r="942">
          <cell r="A942">
            <v>9012001</v>
          </cell>
          <cell r="B942">
            <v>9012.0010000000002</v>
          </cell>
          <cell r="C942" t="str">
            <v>ООО "Дубрава"</v>
          </cell>
        </row>
        <row r="943">
          <cell r="A943">
            <v>9013001</v>
          </cell>
          <cell r="B943">
            <v>9013.0010000000002</v>
          </cell>
          <cell r="C943" t="str">
            <v>ЗАО "Тоболагростройинвест"</v>
          </cell>
        </row>
        <row r="944">
          <cell r="A944">
            <v>9014001</v>
          </cell>
          <cell r="B944">
            <v>9014.0010000000002</v>
          </cell>
          <cell r="C944" t="str">
            <v>ООО "Жилищное строительство"</v>
          </cell>
        </row>
        <row r="945">
          <cell r="A945">
            <v>9015001</v>
          </cell>
          <cell r="B945">
            <v>9015.0010000000002</v>
          </cell>
          <cell r="C945" t="str">
            <v>ООО "Компьютер-сервис"</v>
          </cell>
        </row>
        <row r="946">
          <cell r="A946">
            <v>9016001</v>
          </cell>
          <cell r="B946">
            <v>9016.0010000000002</v>
          </cell>
          <cell r="C946" t="str">
            <v>ОАО "Тюменская топливная компания"</v>
          </cell>
        </row>
        <row r="947">
          <cell r="A947">
            <v>9017001</v>
          </cell>
          <cell r="B947">
            <v>9017.0010000000002</v>
          </cell>
          <cell r="C947" t="str">
            <v>ООО "Медакс"</v>
          </cell>
        </row>
        <row r="948">
          <cell r="A948">
            <v>9018001</v>
          </cell>
          <cell r="B948">
            <v>9018.0010000000002</v>
          </cell>
          <cell r="C948" t="str">
            <v>Некоммерческое партнерство "Сохранения памятников истории и</v>
          </cell>
          <cell r="D948" t="str">
            <v>культуры"</v>
          </cell>
        </row>
        <row r="949">
          <cell r="A949">
            <v>9019001</v>
          </cell>
          <cell r="B949">
            <v>9019.0010000000002</v>
          </cell>
          <cell r="C949" t="str">
            <v>ООО Коммерческий банк "Агропромкредит"</v>
          </cell>
        </row>
        <row r="950">
          <cell r="A950">
            <v>9020001</v>
          </cell>
          <cell r="B950">
            <v>9020.0010000000002</v>
          </cell>
          <cell r="C950" t="str">
            <v>ЗАО "ССУ-7"</v>
          </cell>
        </row>
        <row r="951">
          <cell r="A951">
            <v>9021001</v>
          </cell>
          <cell r="B951">
            <v>9021.0010000000002</v>
          </cell>
          <cell r="C951" t="str">
            <v>ООО "Аркон"</v>
          </cell>
        </row>
        <row r="952">
          <cell r="A952">
            <v>9022001</v>
          </cell>
          <cell r="B952">
            <v>9022.0010000000002</v>
          </cell>
          <cell r="C952" t="str">
            <v>ООО "Стройсервис"</v>
          </cell>
        </row>
        <row r="953">
          <cell r="A953">
            <v>9023001</v>
          </cell>
          <cell r="B953">
            <v>9023.0010000000002</v>
          </cell>
          <cell r="C953" t="str">
            <v>ООО "Стоун"</v>
          </cell>
        </row>
        <row r="954">
          <cell r="A954">
            <v>9024001</v>
          </cell>
          <cell r="B954">
            <v>9024.0010000000002</v>
          </cell>
          <cell r="C954" t="str">
            <v>ООО "Новый Тобол"</v>
          </cell>
        </row>
        <row r="955">
          <cell r="A955">
            <v>9025001</v>
          </cell>
          <cell r="B955">
            <v>9025.0010000000002</v>
          </cell>
          <cell r="C955" t="str">
            <v>ООО "Наш дом"</v>
          </cell>
        </row>
        <row r="956">
          <cell r="A956">
            <v>9026001</v>
          </cell>
          <cell r="B956">
            <v>9026.0010000000002</v>
          </cell>
          <cell r="C956" t="str">
            <v>ООО "Стройтехком"</v>
          </cell>
        </row>
        <row r="957">
          <cell r="A957">
            <v>9027001</v>
          </cell>
          <cell r="B957">
            <v>9027.0010000000002</v>
          </cell>
          <cell r="C957" t="str">
            <v>ООО "Самоцветы"</v>
          </cell>
        </row>
        <row r="958">
          <cell r="A958">
            <v>9028001</v>
          </cell>
          <cell r="B958">
            <v>9028.0010000000002</v>
          </cell>
          <cell r="C958" t="str">
            <v>ООО "Новый век"</v>
          </cell>
        </row>
        <row r="959">
          <cell r="A959">
            <v>9029001</v>
          </cell>
          <cell r="B959">
            <v>9029.0010000000002</v>
          </cell>
          <cell r="C959" t="str">
            <v>ООО Автоцентр экспертизы и регистрации</v>
          </cell>
        </row>
        <row r="960">
          <cell r="A960">
            <v>9030001</v>
          </cell>
          <cell r="B960">
            <v>9030.0010000000002</v>
          </cell>
          <cell r="C960" t="str">
            <v>ОАО "Связьтранснефть"</v>
          </cell>
        </row>
        <row r="961">
          <cell r="A961">
            <v>9031001</v>
          </cell>
          <cell r="B961">
            <v>9031.0010000000002</v>
          </cell>
          <cell r="C961" t="str">
            <v>ООО "Сфера Сибири"</v>
          </cell>
        </row>
        <row r="962">
          <cell r="A962">
            <v>9032001</v>
          </cell>
          <cell r="B962">
            <v>9032.0010000000002</v>
          </cell>
          <cell r="C962" t="str">
            <v>ООО Трест "Химстрой"</v>
          </cell>
        </row>
        <row r="963">
          <cell r="A963">
            <v>9033001</v>
          </cell>
          <cell r="B963">
            <v>9033.0010000000002</v>
          </cell>
          <cell r="C963" t="str">
            <v>АБ "Газпромбанк" (ЗАО)</v>
          </cell>
        </row>
        <row r="964">
          <cell r="A964">
            <v>9034001</v>
          </cell>
          <cell r="B964">
            <v>9034.0010000000002</v>
          </cell>
          <cell r="C964" t="str">
            <v>ООО "Фактум"</v>
          </cell>
        </row>
        <row r="965">
          <cell r="A965">
            <v>9035001</v>
          </cell>
          <cell r="B965">
            <v>9035.0010000000002</v>
          </cell>
          <cell r="C965" t="str">
            <v>ООО "Все для дома"</v>
          </cell>
        </row>
        <row r="966">
          <cell r="A966">
            <v>9036001</v>
          </cell>
          <cell r="B966">
            <v>9036.0010000000002</v>
          </cell>
          <cell r="C966" t="str">
            <v>ЗАО "Строительно-монтажное управление-2"</v>
          </cell>
        </row>
        <row r="967">
          <cell r="A967">
            <v>9037001</v>
          </cell>
          <cell r="B967">
            <v>9037.0010000000002</v>
          </cell>
          <cell r="C967" t="str">
            <v>ЗАО "Информационное агентство "Тюмень-Пресс"</v>
          </cell>
        </row>
        <row r="968">
          <cell r="A968">
            <v>9038001</v>
          </cell>
          <cell r="B968">
            <v>9038.0010000000002</v>
          </cell>
          <cell r="C968" t="str">
            <v>ОАО "Омский бекон"</v>
          </cell>
        </row>
        <row r="969">
          <cell r="A969">
            <v>9039001</v>
          </cell>
          <cell r="B969">
            <v>9039.0010000000002</v>
          </cell>
          <cell r="C969" t="str">
            <v>ООО "Евростиль"</v>
          </cell>
        </row>
        <row r="970">
          <cell r="A970">
            <v>9040001</v>
          </cell>
          <cell r="B970">
            <v>9040.0010000000002</v>
          </cell>
          <cell r="C970" t="str">
            <v>ОАО "Обь-Иртышское речное пароходство"</v>
          </cell>
        </row>
        <row r="971">
          <cell r="A971">
            <v>9041001</v>
          </cell>
          <cell r="B971">
            <v>9041.0010000000002</v>
          </cell>
          <cell r="C971" t="str">
            <v>ООО "Успех"</v>
          </cell>
        </row>
        <row r="972">
          <cell r="A972">
            <v>9042001</v>
          </cell>
          <cell r="B972">
            <v>9042.0010000000002</v>
          </cell>
          <cell r="C972" t="str">
            <v>ООО "Термо"</v>
          </cell>
        </row>
        <row r="973">
          <cell r="A973">
            <v>9043001</v>
          </cell>
          <cell r="B973">
            <v>9043.0010000000002</v>
          </cell>
          <cell r="C973" t="str">
            <v>ЗАО "Гиацинт"</v>
          </cell>
        </row>
        <row r="974">
          <cell r="A974">
            <v>9044001</v>
          </cell>
          <cell r="B974">
            <v>9044.0010000000002</v>
          </cell>
          <cell r="C974" t="str">
            <v>ООО "Юкон"</v>
          </cell>
        </row>
        <row r="975">
          <cell r="A975">
            <v>9045001</v>
          </cell>
          <cell r="B975">
            <v>9045.0010000000002</v>
          </cell>
          <cell r="C975" t="str">
            <v>ООО Лечебно-Диагностический Центр "Приоритет"</v>
          </cell>
        </row>
        <row r="976">
          <cell r="A976">
            <v>9047001</v>
          </cell>
          <cell r="B976">
            <v>9047.0010000000002</v>
          </cell>
          <cell r="C976" t="str">
            <v>ООО "Фото-сервис"</v>
          </cell>
        </row>
        <row r="977">
          <cell r="A977">
            <v>9048001</v>
          </cell>
          <cell r="B977">
            <v>9048.0010000000002</v>
          </cell>
          <cell r="C977" t="str">
            <v>ООО "Стерх"</v>
          </cell>
        </row>
        <row r="978">
          <cell r="A978">
            <v>9049001</v>
          </cell>
          <cell r="B978">
            <v>9049.0010000000002</v>
          </cell>
          <cell r="C978" t="str">
            <v>ООО "Газсервис"</v>
          </cell>
        </row>
        <row r="979">
          <cell r="A979">
            <v>9050001</v>
          </cell>
          <cell r="B979">
            <v>9050.0010000000002</v>
          </cell>
          <cell r="C979" t="str">
            <v>ООО "Металлопласт"</v>
          </cell>
        </row>
        <row r="980">
          <cell r="A980">
            <v>9051001</v>
          </cell>
          <cell r="B980">
            <v>9051.0010000000002</v>
          </cell>
          <cell r="C980" t="str">
            <v>Тобольская первичная орг-ция Всероссийского Общества слепых</v>
          </cell>
        </row>
        <row r="981">
          <cell r="A981">
            <v>9052001</v>
          </cell>
          <cell r="B981">
            <v>9052.0010000000002</v>
          </cell>
          <cell r="C981" t="str">
            <v>ООО "Санэпидемблагополучие"</v>
          </cell>
        </row>
        <row r="982">
          <cell r="A982">
            <v>9054001</v>
          </cell>
          <cell r="B982">
            <v>9054.0010000000002</v>
          </cell>
          <cell r="C982" t="str">
            <v>ООО "Тобольская швейная фабрика"</v>
          </cell>
        </row>
        <row r="983">
          <cell r="A983">
            <v>9055001</v>
          </cell>
          <cell r="B983">
            <v>9055.0010000000002</v>
          </cell>
          <cell r="C983" t="str">
            <v>ООО "Аспект"</v>
          </cell>
        </row>
        <row r="984">
          <cell r="A984">
            <v>9056001</v>
          </cell>
          <cell r="B984">
            <v>9056.0010000000002</v>
          </cell>
          <cell r="C984" t="str">
            <v>ООО "Инжстрой"</v>
          </cell>
        </row>
        <row r="985">
          <cell r="A985">
            <v>9057001</v>
          </cell>
          <cell r="B985">
            <v>9057.0010000000002</v>
          </cell>
          <cell r="C985" t="str">
            <v>ООО "Мастерская Минсалим"</v>
          </cell>
        </row>
        <row r="986">
          <cell r="A986">
            <v>9058001</v>
          </cell>
          <cell r="B986">
            <v>9058.0010000000002</v>
          </cell>
          <cell r="C986" t="str">
            <v>ООО "Хлебодар-1"</v>
          </cell>
        </row>
        <row r="987">
          <cell r="A987">
            <v>9059001</v>
          </cell>
          <cell r="B987">
            <v>9059.0010000000002</v>
          </cell>
          <cell r="C987" t="str">
            <v>ООО "Дентал-Комфорт"</v>
          </cell>
        </row>
        <row r="988">
          <cell r="A988">
            <v>9060001</v>
          </cell>
          <cell r="B988">
            <v>9060.0010000000002</v>
          </cell>
          <cell r="C988" t="str">
            <v>ООО "Арсенал"</v>
          </cell>
        </row>
        <row r="989">
          <cell r="A989">
            <v>9061001</v>
          </cell>
          <cell r="B989">
            <v>9061.0010000000002</v>
          </cell>
          <cell r="C989" t="str">
            <v>Филиал ООО "Торгово-промышленной компании "Дом" в г. Тобольске</v>
          </cell>
        </row>
        <row r="990">
          <cell r="A990">
            <v>9062001</v>
          </cell>
          <cell r="B990">
            <v>9062.0010000000002</v>
          </cell>
          <cell r="C990" t="str">
            <v>Дочернее ОАО "Тобольская МК-15"</v>
          </cell>
        </row>
        <row r="991">
          <cell r="A991">
            <v>9063001</v>
          </cell>
          <cell r="B991">
            <v>9063.0010000000002</v>
          </cell>
          <cell r="C991" t="str">
            <v>ОАО "Сибнефть-Тюменьнефтепродукт"</v>
          </cell>
        </row>
        <row r="992">
          <cell r="A992">
            <v>9064001</v>
          </cell>
          <cell r="B992">
            <v>9064.0010000000002</v>
          </cell>
          <cell r="C992" t="str">
            <v>ЗАО "Тобольскстроймеханизация"</v>
          </cell>
        </row>
        <row r="993">
          <cell r="A993">
            <v>9065001</v>
          </cell>
          <cell r="B993">
            <v>9065.0010000000002</v>
          </cell>
          <cell r="C993" t="str">
            <v>ОАО "Сибнефтепровод"</v>
          </cell>
        </row>
        <row r="994">
          <cell r="A994">
            <v>9067001</v>
          </cell>
          <cell r="B994">
            <v>9067.0010000000002</v>
          </cell>
          <cell r="C994" t="str">
            <v>ООО "Нет проблем"</v>
          </cell>
        </row>
        <row r="995">
          <cell r="A995">
            <v>9068001</v>
          </cell>
          <cell r="B995">
            <v>9068.0010000000002</v>
          </cell>
          <cell r="C995" t="str">
            <v>ООО "Монтажремстрой"</v>
          </cell>
        </row>
        <row r="996">
          <cell r="A996">
            <v>9069001</v>
          </cell>
          <cell r="B996">
            <v>9069.0010000000002</v>
          </cell>
          <cell r="C996" t="str">
            <v>ООО "Стоик"</v>
          </cell>
        </row>
        <row r="997">
          <cell r="A997">
            <v>9070001</v>
          </cell>
          <cell r="B997">
            <v>9070.0010000000002</v>
          </cell>
          <cell r="C997" t="str">
            <v>ООО "Смарт"</v>
          </cell>
        </row>
        <row r="998">
          <cell r="A998">
            <v>9071001</v>
          </cell>
          <cell r="B998">
            <v>9071.0010000000002</v>
          </cell>
          <cell r="C998" t="str">
            <v>ТОО "Буратино"</v>
          </cell>
        </row>
        <row r="999">
          <cell r="A999">
            <v>9072001</v>
          </cell>
          <cell r="B999">
            <v>9072.0010000000002</v>
          </cell>
          <cell r="C999" t="str">
            <v>ОАО "Тоболстрой"</v>
          </cell>
        </row>
        <row r="1000">
          <cell r="A1000">
            <v>9073001</v>
          </cell>
          <cell r="B1000">
            <v>9073.0010000000002</v>
          </cell>
          <cell r="C1000" t="str">
            <v>ООО "Тобольск-Лада"</v>
          </cell>
        </row>
        <row r="1001">
          <cell r="A1001">
            <v>9074001</v>
          </cell>
          <cell r="B1001">
            <v>9074.0010000000002</v>
          </cell>
          <cell r="C1001" t="str">
            <v>ООО "Техмонтаж"</v>
          </cell>
        </row>
        <row r="1002">
          <cell r="A1002">
            <v>9075001</v>
          </cell>
          <cell r="B1002">
            <v>9075.0010000000002</v>
          </cell>
          <cell r="C1002" t="str">
            <v>ООО "Арника"</v>
          </cell>
        </row>
        <row r="1003">
          <cell r="A1003">
            <v>9076001</v>
          </cell>
          <cell r="B1003">
            <v>9076.0010000000002</v>
          </cell>
          <cell r="C1003" t="str">
            <v>филиал "Сургутгазторг" ООО "Запсибгазторг"</v>
          </cell>
        </row>
        <row r="1004">
          <cell r="A1004">
            <v>9077001</v>
          </cell>
          <cell r="B1004">
            <v>9077.0010000000002</v>
          </cell>
          <cell r="C1004" t="str">
            <v>АО Проектный и конструкторский институт"Промстройпроект"</v>
          </cell>
        </row>
        <row r="1005">
          <cell r="A1005">
            <v>9078001</v>
          </cell>
          <cell r="B1005">
            <v>9078.0010000000002</v>
          </cell>
          <cell r="C1005" t="str">
            <v>ООО "Солярис"</v>
          </cell>
        </row>
        <row r="1006">
          <cell r="A1006">
            <v>9079001</v>
          </cell>
          <cell r="B1006">
            <v>9079.0010000000002</v>
          </cell>
          <cell r="C1006" t="str">
            <v>ООО "Эридан"</v>
          </cell>
        </row>
        <row r="1007">
          <cell r="A1007">
            <v>9080001</v>
          </cell>
          <cell r="B1007">
            <v>9080.0010000000002</v>
          </cell>
          <cell r="C1007" t="str">
            <v>ООО "ШАНС-ОПТ"</v>
          </cell>
        </row>
        <row r="1008">
          <cell r="A1008">
            <v>9081001</v>
          </cell>
          <cell r="B1008">
            <v>9081.0010000000002</v>
          </cell>
          <cell r="C1008" t="str">
            <v>ООО "Сириус"</v>
          </cell>
        </row>
        <row r="1009">
          <cell r="A1009">
            <v>9082001</v>
          </cell>
          <cell r="B1009">
            <v>9082.0010000000002</v>
          </cell>
          <cell r="C1009" t="str">
            <v>ООО "ГРАНТ"</v>
          </cell>
        </row>
        <row r="1010">
          <cell r="A1010">
            <v>9083001</v>
          </cell>
          <cell r="B1010">
            <v>9083.0010000000002</v>
          </cell>
          <cell r="C1010" t="str">
            <v>ООО "ВЕРТИКАЛЬ"</v>
          </cell>
        </row>
        <row r="1011">
          <cell r="A1011">
            <v>9085001</v>
          </cell>
          <cell r="B1011">
            <v>9085.0010000000002</v>
          </cell>
          <cell r="C1011" t="str">
            <v>ООО "ЗАПСИБЭЛЕКТРОСТРОЙ"</v>
          </cell>
        </row>
        <row r="1012">
          <cell r="A1012">
            <v>9086001</v>
          </cell>
          <cell r="B1012">
            <v>9086.0010000000002</v>
          </cell>
          <cell r="C1012" t="str">
            <v>ТОО "Основание"</v>
          </cell>
        </row>
        <row r="1013">
          <cell r="A1013">
            <v>9087001</v>
          </cell>
          <cell r="B1013">
            <v>9087.0010000000002</v>
          </cell>
          <cell r="C1013" t="str">
            <v>ОАО Тобольское пассажирское автотранспортное предприятие</v>
          </cell>
        </row>
        <row r="1014">
          <cell r="A1014">
            <v>9088001</v>
          </cell>
          <cell r="B1014">
            <v>9088.0010000000002</v>
          </cell>
          <cell r="C1014" t="str">
            <v>ООО "Транслес"</v>
          </cell>
        </row>
        <row r="1015">
          <cell r="A1015">
            <v>9089001</v>
          </cell>
          <cell r="B1015">
            <v>9089.0010000000002</v>
          </cell>
          <cell r="C1015" t="str">
            <v>ООО "СПЕКТР"</v>
          </cell>
        </row>
        <row r="1016">
          <cell r="A1016">
            <v>9090001</v>
          </cell>
          <cell r="B1016">
            <v>9090.0010000000002</v>
          </cell>
          <cell r="C1016" t="str">
            <v>ООО "ЦЕРБЕР"</v>
          </cell>
        </row>
        <row r="1017">
          <cell r="A1017">
            <v>9092001</v>
          </cell>
          <cell r="B1017">
            <v>9092.0010000000002</v>
          </cell>
          <cell r="C1017" t="str">
            <v>ЗАО "Дорожно-эксплутационная компания"</v>
          </cell>
        </row>
        <row r="1018">
          <cell r="A1018">
            <v>9093001</v>
          </cell>
          <cell r="B1018">
            <v>9093.0010000000002</v>
          </cell>
          <cell r="C1018" t="str">
            <v>ООО "Плюс"</v>
          </cell>
        </row>
        <row r="1019">
          <cell r="A1019">
            <v>9094001</v>
          </cell>
          <cell r="B1019">
            <v>9094.0010000000002</v>
          </cell>
          <cell r="C1019" t="str">
            <v>ООО "Лифтремонт"</v>
          </cell>
        </row>
        <row r="1020">
          <cell r="A1020">
            <v>9096001</v>
          </cell>
          <cell r="B1020">
            <v>9096.0010000000002</v>
          </cell>
          <cell r="C1020" t="str">
            <v>ООО "Лидия"</v>
          </cell>
        </row>
        <row r="1021">
          <cell r="A1021">
            <v>9097001</v>
          </cell>
          <cell r="B1021">
            <v>9097.0010000000002</v>
          </cell>
          <cell r="C1021" t="str">
            <v>ООО ПТК "Дониз"</v>
          </cell>
        </row>
        <row r="1022">
          <cell r="A1022">
            <v>9098001</v>
          </cell>
          <cell r="B1022">
            <v>9098.0010000000002</v>
          </cell>
          <cell r="C1022" t="str">
            <v>ООО "КИССАН"</v>
          </cell>
        </row>
        <row r="1023">
          <cell r="A1023">
            <v>9099001</v>
          </cell>
          <cell r="B1023">
            <v>9099.0010000000002</v>
          </cell>
          <cell r="C1023" t="str">
            <v>ООО "САДКО"</v>
          </cell>
        </row>
        <row r="1024">
          <cell r="A1024">
            <v>9101001</v>
          </cell>
          <cell r="B1024">
            <v>9101.0010000000002</v>
          </cell>
          <cell r="C1024" t="str">
            <v>ОАО "Уралсвязьинформ"</v>
          </cell>
        </row>
        <row r="1025">
          <cell r="A1025">
            <v>9104001</v>
          </cell>
          <cell r="B1025">
            <v>9104.0010000000002</v>
          </cell>
          <cell r="C1025" t="str">
            <v>ООО СМУ-17</v>
          </cell>
        </row>
        <row r="1026">
          <cell r="A1026">
            <v>9105001</v>
          </cell>
          <cell r="B1026">
            <v>9105.0010000000002</v>
          </cell>
          <cell r="C1026" t="str">
            <v>ООО "Уют-Сервис"</v>
          </cell>
        </row>
        <row r="1027">
          <cell r="A1027">
            <v>9106001</v>
          </cell>
          <cell r="B1027">
            <v>9106.0010000000002</v>
          </cell>
          <cell r="C1027" t="str">
            <v>ОАО "Тобольский речной порт"</v>
          </cell>
        </row>
        <row r="1028">
          <cell r="A1028">
            <v>9108001</v>
          </cell>
          <cell r="B1028">
            <v>9108.0010000000002</v>
          </cell>
          <cell r="C1028" t="str">
            <v>ООО "Малахит"</v>
          </cell>
        </row>
        <row r="1029">
          <cell r="A1029">
            <v>9114001</v>
          </cell>
          <cell r="B1029">
            <v>9114.0010000000002</v>
          </cell>
          <cell r="C1029" t="str">
            <v>ООО "Возрождение</v>
          </cell>
        </row>
        <row r="1030">
          <cell r="A1030">
            <v>9115001</v>
          </cell>
          <cell r="B1030">
            <v>9115.0010000000002</v>
          </cell>
          <cell r="C1030" t="str">
            <v>ООО "Паритет"</v>
          </cell>
        </row>
        <row r="1031">
          <cell r="A1031">
            <v>9119001</v>
          </cell>
          <cell r="B1031">
            <v>9119.0010000000002</v>
          </cell>
          <cell r="C1031" t="str">
            <v>ООО "Радонеж"</v>
          </cell>
        </row>
        <row r="1032">
          <cell r="A1032">
            <v>9120001</v>
          </cell>
          <cell r="B1032">
            <v>9120.0010000000002</v>
          </cell>
          <cell r="C1032" t="str">
            <v>ООО "Атон"</v>
          </cell>
        </row>
        <row r="1033">
          <cell r="A1033">
            <v>9122001</v>
          </cell>
          <cell r="B1033">
            <v>9122.0010000000002</v>
          </cell>
          <cell r="C1033" t="str">
            <v>ЗАО "Тоболоптторг"</v>
          </cell>
        </row>
        <row r="1034">
          <cell r="A1034">
            <v>9126001</v>
          </cell>
          <cell r="B1034">
            <v>9126.0010000000002</v>
          </cell>
          <cell r="C1034" t="str">
            <v>ООО "Электроника"</v>
          </cell>
        </row>
        <row r="1035">
          <cell r="A1035">
            <v>9129001</v>
          </cell>
          <cell r="B1035">
            <v>9129.0010000000002</v>
          </cell>
          <cell r="C1035" t="str">
            <v>ООО "Гелла"</v>
          </cell>
        </row>
        <row r="1036">
          <cell r="A1036">
            <v>9130001</v>
          </cell>
          <cell r="B1036">
            <v>9130.0010000000002</v>
          </cell>
          <cell r="C1036" t="str">
            <v>Филиал "Тобольская типография" ГУП ТО "Тюменский издательский</v>
          </cell>
          <cell r="D1036" t="str">
            <v>дом"</v>
          </cell>
        </row>
        <row r="1037">
          <cell r="A1037">
            <v>9131001</v>
          </cell>
          <cell r="B1037">
            <v>9131.0010000000002</v>
          </cell>
          <cell r="C1037" t="str">
            <v>Компания "Яфэк ВСП Тобольск"</v>
          </cell>
        </row>
        <row r="1038">
          <cell r="A1038">
            <v>9132001</v>
          </cell>
          <cell r="B1038">
            <v>9132.0010000000002</v>
          </cell>
          <cell r="C1038" t="str">
            <v>Тобольский филиал ОАО "Роспечать"</v>
          </cell>
        </row>
        <row r="1039">
          <cell r="A1039">
            <v>9137001</v>
          </cell>
          <cell r="B1039">
            <v>9137.0010000000002</v>
          </cell>
          <cell r="C1039" t="str">
            <v>ООО "Тобольскпромвентиляция"</v>
          </cell>
        </row>
        <row r="1040">
          <cell r="A1040">
            <v>9138001</v>
          </cell>
          <cell r="B1040">
            <v>9138.0010000000002</v>
          </cell>
          <cell r="C1040" t="str">
            <v>ЗАО "Дизель С"</v>
          </cell>
        </row>
        <row r="1041">
          <cell r="A1041">
            <v>9152001</v>
          </cell>
          <cell r="B1041">
            <v>9152.0010000000002</v>
          </cell>
          <cell r="C1041" t="str">
            <v>ООО "Севернефтегазстрой"</v>
          </cell>
        </row>
        <row r="1042">
          <cell r="A1042">
            <v>9153001</v>
          </cell>
          <cell r="B1042">
            <v>9153.0010000000002</v>
          </cell>
          <cell r="C1042" t="str">
            <v>ООО "Спорттовары"</v>
          </cell>
        </row>
        <row r="1043">
          <cell r="A1043">
            <v>9154001</v>
          </cell>
          <cell r="B1043">
            <v>9154.0010000000002</v>
          </cell>
          <cell r="C1043" t="str">
            <v>ООО "Храм"</v>
          </cell>
        </row>
        <row r="1044">
          <cell r="A1044">
            <v>9155001</v>
          </cell>
          <cell r="B1044">
            <v>9155.0010000000002</v>
          </cell>
          <cell r="C1044" t="str">
            <v>Тоб. город. общест. организ. ветеранов Афганистана "Лагар"</v>
          </cell>
        </row>
        <row r="1045">
          <cell r="A1045">
            <v>9156001</v>
          </cell>
          <cell r="B1045">
            <v>9156.0010000000002</v>
          </cell>
          <cell r="C1045" t="str">
            <v>ООО "Центр"</v>
          </cell>
        </row>
        <row r="1046">
          <cell r="A1046">
            <v>9167001</v>
          </cell>
          <cell r="B1046">
            <v>9167.0010000000002</v>
          </cell>
          <cell r="C1046" t="str">
            <v>ЗАО Тобольская фабрика художественных изделий</v>
          </cell>
        </row>
        <row r="1047">
          <cell r="A1047">
            <v>9168001</v>
          </cell>
          <cell r="B1047">
            <v>9168.0010000000002</v>
          </cell>
          <cell r="C1047" t="str">
            <v>ООО "Утес"</v>
          </cell>
        </row>
        <row r="1048">
          <cell r="A1048">
            <v>9170001</v>
          </cell>
          <cell r="B1048">
            <v>9170.0010000000002</v>
          </cell>
          <cell r="C1048" t="str">
            <v>ЗАО "Промэкскавация"</v>
          </cell>
        </row>
        <row r="1049">
          <cell r="A1049">
            <v>9179001</v>
          </cell>
          <cell r="B1049">
            <v>9179.0010000000002</v>
          </cell>
          <cell r="C1049" t="str">
            <v>Тобольское социальное отделение ОАО "Тюменьэнергобанк"</v>
          </cell>
        </row>
        <row r="1050">
          <cell r="A1050">
            <v>9184001</v>
          </cell>
          <cell r="B1050">
            <v>9184.0010000000002</v>
          </cell>
          <cell r="C1050" t="str">
            <v>ООО "Арктикстройлес"</v>
          </cell>
        </row>
        <row r="1051">
          <cell r="A1051">
            <v>9186001</v>
          </cell>
          <cell r="B1051">
            <v>9186.0010000000002</v>
          </cell>
          <cell r="C1051" t="str">
            <v>ООО "Компания Меридиан"</v>
          </cell>
        </row>
        <row r="1052">
          <cell r="A1052">
            <v>9190001</v>
          </cell>
          <cell r="B1052">
            <v>9190.0010000000002</v>
          </cell>
          <cell r="C1052" t="str">
            <v>ООО "Тобольский хлебокомбинат"</v>
          </cell>
        </row>
        <row r="1053">
          <cell r="A1053">
            <v>9201001</v>
          </cell>
          <cell r="B1053">
            <v>9201.0010000000002</v>
          </cell>
          <cell r="C1053" t="str">
            <v>ООО База производ. технического обслуживания и комплектации</v>
          </cell>
        </row>
        <row r="1054">
          <cell r="A1054">
            <v>9203001</v>
          </cell>
          <cell r="B1054">
            <v>9203.0010000000002</v>
          </cell>
          <cell r="C1054" t="str">
            <v>ООО "Сибактивы"</v>
          </cell>
        </row>
        <row r="1055">
          <cell r="A1055">
            <v>9204001</v>
          </cell>
          <cell r="B1055">
            <v>9204.0010000000002</v>
          </cell>
          <cell r="C1055" t="str">
            <v>ООО "Электролюкс"</v>
          </cell>
        </row>
        <row r="1056">
          <cell r="A1056">
            <v>9209001</v>
          </cell>
          <cell r="B1056">
            <v>9209.0010000000002</v>
          </cell>
          <cell r="C1056" t="str">
            <v>ООО "Росгосстрах- Урал"</v>
          </cell>
        </row>
        <row r="1057">
          <cell r="A1057">
            <v>9210001</v>
          </cell>
          <cell r="B1057">
            <v>9210.0010000000002</v>
          </cell>
          <cell r="C1057" t="str">
            <v>Тоб.первичная организация Всероссийского общества глухих</v>
          </cell>
        </row>
        <row r="1058">
          <cell r="A1058">
            <v>9213001</v>
          </cell>
          <cell r="B1058">
            <v>9213.0010000000002</v>
          </cell>
          <cell r="C1058" t="str">
            <v>ООО "Медоптика"</v>
          </cell>
        </row>
        <row r="1059">
          <cell r="A1059">
            <v>9223001</v>
          </cell>
          <cell r="B1059">
            <v>9223.0010000000002</v>
          </cell>
          <cell r="C1059" t="str">
            <v>филиал"Тоб. индустриал. институт" Тюмен. ГНГУ</v>
          </cell>
        </row>
        <row r="1060">
          <cell r="A1060">
            <v>9224001</v>
          </cell>
          <cell r="B1060">
            <v>9224.0010000000002</v>
          </cell>
          <cell r="C1060" t="str">
            <v>Обществ организация "Клуб трезвости и ЗОЖ "Соратник""</v>
          </cell>
        </row>
        <row r="1061">
          <cell r="A1061">
            <v>9226001</v>
          </cell>
          <cell r="B1061">
            <v>9226.0010000000002</v>
          </cell>
          <cell r="C1061" t="str">
            <v>ЗАО "Сибирский автодом"</v>
          </cell>
        </row>
        <row r="1062">
          <cell r="A1062">
            <v>9228001</v>
          </cell>
          <cell r="B1062">
            <v>9228.0010000000002</v>
          </cell>
          <cell r="C1062" t="str">
            <v>Отделение Сберегательного банка РФ №58</v>
          </cell>
        </row>
        <row r="1063">
          <cell r="A1063">
            <v>9238001</v>
          </cell>
          <cell r="B1063">
            <v>9238.0010000000002</v>
          </cell>
          <cell r="C1063" t="str">
            <v>ОАО "Тоболмаркетинг"</v>
          </cell>
        </row>
        <row r="1064">
          <cell r="A1064">
            <v>9240001</v>
          </cell>
          <cell r="B1064">
            <v>9240.0010000000002</v>
          </cell>
          <cell r="C1064" t="str">
            <v>ООО "Реставрационно-строительная компания"</v>
          </cell>
        </row>
        <row r="1065">
          <cell r="A1065">
            <v>9241001</v>
          </cell>
          <cell r="B1065">
            <v>9241.0010000000002</v>
          </cell>
          <cell r="C1065" t="str">
            <v>ООО "Тобольскречторг"</v>
          </cell>
        </row>
        <row r="1066">
          <cell r="A1066">
            <v>9244001</v>
          </cell>
          <cell r="B1066">
            <v>9244.0010000000002</v>
          </cell>
          <cell r="C1066" t="str">
            <v>Тоб. территориальный комитет профсоюза рабочих муниципальных</v>
          </cell>
          <cell r="D1066" t="str">
            <v>предприятий и коммун. бытовых предприятий</v>
          </cell>
        </row>
        <row r="1067">
          <cell r="A1067">
            <v>9246001</v>
          </cell>
          <cell r="B1067">
            <v>9246.0010000000002</v>
          </cell>
          <cell r="C1067" t="str">
            <v>ООО "Яшма"</v>
          </cell>
        </row>
        <row r="1068">
          <cell r="A1068">
            <v>9256001</v>
          </cell>
          <cell r="B1068">
            <v>9256.0010000000002</v>
          </cell>
          <cell r="C1068" t="str">
            <v>ЗАО "Армстрой"</v>
          </cell>
        </row>
        <row r="1069">
          <cell r="A1069">
            <v>9260001</v>
          </cell>
          <cell r="B1069">
            <v>9260.0010000000002</v>
          </cell>
          <cell r="C1069" t="str">
            <v>Западно-Сибирский гуманитарный институт</v>
          </cell>
        </row>
        <row r="1070">
          <cell r="A1070">
            <v>9262001</v>
          </cell>
          <cell r="B1070">
            <v>9262.0010000000002</v>
          </cell>
          <cell r="C1070" t="str">
            <v>Тобольский филиал Тюменской областной коллегии адвокатов</v>
          </cell>
        </row>
        <row r="1071">
          <cell r="A1071">
            <v>9264001</v>
          </cell>
          <cell r="B1071">
            <v>9264.0010000000002</v>
          </cell>
          <cell r="C1071" t="str">
            <v>ООО "Барк"</v>
          </cell>
        </row>
        <row r="1072">
          <cell r="A1072">
            <v>9266001</v>
          </cell>
          <cell r="B1072">
            <v>9266.0010000000002</v>
          </cell>
          <cell r="C1072" t="str">
            <v>ООО "Гарантия"</v>
          </cell>
        </row>
        <row r="1073">
          <cell r="A1073">
            <v>9274001</v>
          </cell>
          <cell r="B1073">
            <v>9274.0010000000002</v>
          </cell>
          <cell r="C1073" t="str">
            <v>ОАО "Тобольские МЭС"</v>
          </cell>
        </row>
        <row r="1074">
          <cell r="A1074">
            <v>9278001</v>
          </cell>
          <cell r="B1074">
            <v>9278.0010000000002</v>
          </cell>
          <cell r="C1074" t="str">
            <v>ЗАО "Энергия"</v>
          </cell>
        </row>
        <row r="1075">
          <cell r="A1075">
            <v>9288001</v>
          </cell>
          <cell r="B1075">
            <v>9288.0010000000002</v>
          </cell>
          <cell r="C1075" t="str">
            <v>ОАО "Дружба"</v>
          </cell>
        </row>
        <row r="1076">
          <cell r="A1076">
            <v>9289001</v>
          </cell>
          <cell r="B1076">
            <v>9289.0010000000002</v>
          </cell>
          <cell r="C1076" t="str">
            <v>ООО "Миг"</v>
          </cell>
        </row>
        <row r="1077">
          <cell r="A1077">
            <v>9311001</v>
          </cell>
          <cell r="B1077">
            <v>9311.0010000000002</v>
          </cell>
          <cell r="C1077" t="str">
            <v>МУП магазин "Молочная кухня"</v>
          </cell>
        </row>
        <row r="1078">
          <cell r="A1078">
            <v>9318001</v>
          </cell>
          <cell r="B1078">
            <v>9318.0010000000002</v>
          </cell>
          <cell r="C1078" t="str">
            <v>Филиал "Южный" ООО УРС Сибнефтепровод</v>
          </cell>
        </row>
        <row r="1079">
          <cell r="A1079">
            <v>9319001</v>
          </cell>
          <cell r="B1079">
            <v>9319.0010000000002</v>
          </cell>
          <cell r="C1079" t="str">
            <v>ООО "Лира"</v>
          </cell>
        </row>
        <row r="1080">
          <cell r="A1080">
            <v>9322001</v>
          </cell>
          <cell r="B1080">
            <v>9322.0010000000002</v>
          </cell>
          <cell r="C1080" t="str">
            <v>ООО "Элипс"</v>
          </cell>
        </row>
        <row r="1081">
          <cell r="A1081">
            <v>9329001</v>
          </cell>
          <cell r="B1081">
            <v>9329.0010000000002</v>
          </cell>
          <cell r="C1081" t="str">
            <v>ОАО "Мобильные ТелеСистемы"</v>
          </cell>
        </row>
        <row r="1082">
          <cell r="A1082">
            <v>9333001</v>
          </cell>
          <cell r="B1082">
            <v>9333.0010000000002</v>
          </cell>
          <cell r="C1082" t="str">
            <v>ООО "Стройресурс"</v>
          </cell>
        </row>
        <row r="1083">
          <cell r="A1083">
            <v>9340001</v>
          </cell>
          <cell r="B1083">
            <v>9340.0010000000002</v>
          </cell>
          <cell r="C1083" t="str">
            <v>ООО "Европласт"</v>
          </cell>
        </row>
        <row r="1084">
          <cell r="A1084">
            <v>9344001</v>
          </cell>
          <cell r="B1084">
            <v>9344.0010000000002</v>
          </cell>
          <cell r="C1084" t="str">
            <v>ООО "Ариадна"</v>
          </cell>
        </row>
        <row r="1085">
          <cell r="A1085">
            <v>9345001</v>
          </cell>
          <cell r="B1085">
            <v>9345.0010000000002</v>
          </cell>
          <cell r="C1085" t="str">
            <v>ООО "Престиж-Н"</v>
          </cell>
        </row>
        <row r="1086">
          <cell r="A1086">
            <v>9348001</v>
          </cell>
          <cell r="B1086">
            <v>9348.0010000000002</v>
          </cell>
          <cell r="C1086" t="str">
            <v>ООО "Торговая компания СВ"</v>
          </cell>
        </row>
        <row r="1087">
          <cell r="A1087">
            <v>9351001</v>
          </cell>
          <cell r="B1087">
            <v>9351.0010000000002</v>
          </cell>
          <cell r="C1087" t="str">
            <v>ООО "Фирматор"</v>
          </cell>
        </row>
        <row r="1088">
          <cell r="A1088">
            <v>9362001</v>
          </cell>
          <cell r="B1088">
            <v>9362.0010000000002</v>
          </cell>
          <cell r="C1088" t="str">
            <v>ООО "Ранет"</v>
          </cell>
        </row>
        <row r="1089">
          <cell r="A1089">
            <v>9365001</v>
          </cell>
          <cell r="B1089">
            <v>9365.0010000000002</v>
          </cell>
          <cell r="C1089" t="str">
            <v>ОАО Районное предприятие Быт.обслуж.населения"Северянка"</v>
          </cell>
        </row>
        <row r="1090">
          <cell r="A1090">
            <v>9366001</v>
          </cell>
          <cell r="B1090">
            <v>9366.0010000000002</v>
          </cell>
          <cell r="C1090" t="str">
            <v>ОАО "Надежда"</v>
          </cell>
        </row>
        <row r="1091">
          <cell r="A1091">
            <v>9369001</v>
          </cell>
          <cell r="B1091">
            <v>9369.0010000000002</v>
          </cell>
          <cell r="C1091" t="str">
            <v>ЗАО Акционерный коммерческий банк "Сибирьгазбанк"</v>
          </cell>
        </row>
        <row r="1092">
          <cell r="A1092">
            <v>9370001</v>
          </cell>
          <cell r="B1092">
            <v>9370.0010000000002</v>
          </cell>
          <cell r="C1092" t="str">
            <v>ФАКБ "Тобольский Запсибкомбанк"</v>
          </cell>
        </row>
        <row r="1093">
          <cell r="A1093">
            <v>9371001</v>
          </cell>
          <cell r="B1093">
            <v>9371.0010000000002</v>
          </cell>
          <cell r="C1093" t="str">
            <v>ООО "Спецподводстрой"</v>
          </cell>
        </row>
        <row r="1094">
          <cell r="A1094">
            <v>9373001</v>
          </cell>
          <cell r="B1094">
            <v>9373.0010000000002</v>
          </cell>
          <cell r="C1094" t="str">
            <v>ОАО "Гостиница Славянская"</v>
          </cell>
        </row>
        <row r="1095">
          <cell r="A1095">
            <v>9380001</v>
          </cell>
          <cell r="B1095">
            <v>9380.0010000000002</v>
          </cell>
          <cell r="C1095" t="str">
            <v>ООО Торговый дом "Боровский"</v>
          </cell>
        </row>
        <row r="1096">
          <cell r="A1096">
            <v>9384001</v>
          </cell>
          <cell r="B1096">
            <v>9384.0010000000002</v>
          </cell>
          <cell r="C1096" t="str">
            <v>ООО "Торговый центр"</v>
          </cell>
        </row>
        <row r="1097">
          <cell r="A1097">
            <v>9387001</v>
          </cell>
          <cell r="B1097">
            <v>9387.0010000000002</v>
          </cell>
          <cell r="C1097" t="str">
            <v>ООО "Викон"</v>
          </cell>
        </row>
        <row r="1098">
          <cell r="A1098">
            <v>9398001</v>
          </cell>
          <cell r="B1098">
            <v>9398.0010000000002</v>
          </cell>
          <cell r="C1098" t="str">
            <v>ООО "Исида"</v>
          </cell>
        </row>
        <row r="1099">
          <cell r="A1099">
            <v>9401001</v>
          </cell>
          <cell r="B1099">
            <v>9401.0010000000002</v>
          </cell>
          <cell r="C1099" t="str">
            <v>Город.объединение многодетных малообеспечен женщин Тоболячка</v>
          </cell>
        </row>
        <row r="1100">
          <cell r="A1100">
            <v>9408001</v>
          </cell>
          <cell r="B1100">
            <v>9408.0010000000002</v>
          </cell>
          <cell r="C1100" t="str">
            <v>ЗАО "Уральский Джи Эс Эм"</v>
          </cell>
        </row>
        <row r="1101">
          <cell r="A1101">
            <v>9413001</v>
          </cell>
          <cell r="B1101">
            <v>9413.0010000000002</v>
          </cell>
          <cell r="C1101" t="str">
            <v>ООО "Уватстрой"</v>
          </cell>
        </row>
        <row r="1102">
          <cell r="A1102">
            <v>9417001</v>
          </cell>
          <cell r="B1102">
            <v>9417.0010000000002</v>
          </cell>
          <cell r="C1102" t="str">
            <v>ООО "Журналист"</v>
          </cell>
        </row>
        <row r="1103">
          <cell r="A1103">
            <v>9419001</v>
          </cell>
          <cell r="B1103">
            <v>9419.0010000000002</v>
          </cell>
          <cell r="C1103" t="str">
            <v>ООО "СтомаДент"</v>
          </cell>
        </row>
        <row r="1104">
          <cell r="A1104">
            <v>9420001</v>
          </cell>
          <cell r="B1104">
            <v>9420.0010000000002</v>
          </cell>
          <cell r="C1104" t="str">
            <v>ООО "Арбат"</v>
          </cell>
        </row>
        <row r="1105">
          <cell r="A1105">
            <v>9433001</v>
          </cell>
          <cell r="B1105">
            <v>9433.0010000000002</v>
          </cell>
          <cell r="C1105" t="str">
            <v>ООО "Варна-Газойль"</v>
          </cell>
        </row>
        <row r="1106">
          <cell r="A1106">
            <v>9439001</v>
          </cell>
          <cell r="B1106">
            <v>9439.0010000000002</v>
          </cell>
          <cell r="C1106" t="str">
            <v>Курсы Начального профессионального образования</v>
          </cell>
        </row>
        <row r="1107">
          <cell r="A1107">
            <v>9440001</v>
          </cell>
          <cell r="B1107">
            <v>9440.0010000000002</v>
          </cell>
          <cell r="C1107" t="str">
            <v>ООО "Атлант"</v>
          </cell>
        </row>
        <row r="1108">
          <cell r="A1108">
            <v>9443001</v>
          </cell>
          <cell r="B1108">
            <v>9443.0010000000002</v>
          </cell>
          <cell r="C1108" t="str">
            <v>ООО "Люкс"</v>
          </cell>
        </row>
        <row r="1109">
          <cell r="A1109">
            <v>9451001</v>
          </cell>
          <cell r="B1109">
            <v>9451.0010000000002</v>
          </cell>
          <cell r="C1109" t="str">
            <v>ОАО "Сибнефтебанк"</v>
          </cell>
        </row>
        <row r="1110">
          <cell r="A1110">
            <v>9452001</v>
          </cell>
          <cell r="B1110">
            <v>9452.0010000000002</v>
          </cell>
          <cell r="C1110" t="str">
            <v>ООО "Ойл-Трэйдинг"</v>
          </cell>
        </row>
        <row r="1111">
          <cell r="A1111">
            <v>9454001</v>
          </cell>
          <cell r="B1111">
            <v>9454.0010000000002</v>
          </cell>
          <cell r="C1111" t="str">
            <v>ООО "Сургутгазпром"</v>
          </cell>
        </row>
        <row r="1112">
          <cell r="A1112">
            <v>9457001</v>
          </cell>
          <cell r="B1112">
            <v>9457.0010000000002</v>
          </cell>
          <cell r="C1112" t="str">
            <v>ООО "Софтекс АТ"</v>
          </cell>
        </row>
        <row r="1113">
          <cell r="A1113">
            <v>9460001</v>
          </cell>
          <cell r="B1113">
            <v>9460.0010000000002</v>
          </cell>
          <cell r="C1113" t="str">
            <v>ООО "Фарма"</v>
          </cell>
        </row>
        <row r="1114">
          <cell r="A1114">
            <v>9465001</v>
          </cell>
          <cell r="B1114">
            <v>9465.0010000000002</v>
          </cell>
          <cell r="C1114" t="str">
            <v>ООО "Леди тур"</v>
          </cell>
        </row>
        <row r="1115">
          <cell r="A1115">
            <v>9470001</v>
          </cell>
          <cell r="B1115">
            <v>9470.0010000000002</v>
          </cell>
          <cell r="C1115" t="str">
            <v>Филиал ГОУ ВПО "Тюменский государственный университет"</v>
          </cell>
        </row>
        <row r="1116">
          <cell r="A1116">
            <v>9472001</v>
          </cell>
          <cell r="B1116">
            <v>9472.0010000000002</v>
          </cell>
          <cell r="C1116" t="str">
            <v>ОАО "Тюменьнефтеспецстрой"</v>
          </cell>
        </row>
        <row r="1117">
          <cell r="A1117">
            <v>9479001</v>
          </cell>
          <cell r="B1117">
            <v>9479.0010000000002</v>
          </cell>
          <cell r="C1117" t="str">
            <v>ЗАО "Монолитинжениринг"</v>
          </cell>
        </row>
        <row r="1118">
          <cell r="A1118">
            <v>9490001</v>
          </cell>
          <cell r="B1118">
            <v>9490.0010000000002</v>
          </cell>
          <cell r="C1118" t="str">
            <v>ООО "Центр экспертизы"</v>
          </cell>
        </row>
        <row r="1119">
          <cell r="A1119">
            <v>9492001</v>
          </cell>
          <cell r="B1119">
            <v>9492.0010000000002</v>
          </cell>
          <cell r="C1119" t="str">
            <v>ОАО "Тюменское центральное агентство воздушных сообщений"</v>
          </cell>
        </row>
        <row r="1120">
          <cell r="A1120">
            <v>9501001</v>
          </cell>
          <cell r="B1120">
            <v>9501.0010000000002</v>
          </cell>
          <cell r="C1120" t="str">
            <v>ООО "Гарант ЛТД"</v>
          </cell>
        </row>
        <row r="1121">
          <cell r="A1121">
            <v>9519001</v>
          </cell>
          <cell r="B1121">
            <v>9519.0010000000002</v>
          </cell>
          <cell r="C1121" t="str">
            <v>ООО "Тобольскречторг-1"</v>
          </cell>
        </row>
        <row r="1122">
          <cell r="A1122">
            <v>9526001</v>
          </cell>
          <cell r="B1122">
            <v>9526.0010000000002</v>
          </cell>
          <cell r="C1122" t="str">
            <v>ООО "Строй-авто-гарант"</v>
          </cell>
        </row>
        <row r="1123">
          <cell r="A1123">
            <v>9530001</v>
          </cell>
          <cell r="B1123">
            <v>9530.0010000000002</v>
          </cell>
          <cell r="C1123" t="str">
            <v>ООО "Оксиген-сервис"</v>
          </cell>
        </row>
        <row r="1124">
          <cell r="A1124">
            <v>9600001</v>
          </cell>
          <cell r="B1124">
            <v>9600.0010000000002</v>
          </cell>
          <cell r="C1124" t="str">
            <v>ООО "Комби"</v>
          </cell>
        </row>
        <row r="1125">
          <cell r="A1125">
            <v>9601001</v>
          </cell>
          <cell r="B1125">
            <v>9601.0010000000002</v>
          </cell>
          <cell r="C1125" t="str">
            <v>ООО "ТВ-Сервис"</v>
          </cell>
        </row>
        <row r="1126">
          <cell r="A1126">
            <v>9603001</v>
          </cell>
          <cell r="B1126">
            <v>9603.0010000000002</v>
          </cell>
          <cell r="C1126" t="str">
            <v>ООО "Яна"</v>
          </cell>
        </row>
        <row r="1127">
          <cell r="A1127">
            <v>9605001</v>
          </cell>
          <cell r="B1127">
            <v>9605.0010000000002</v>
          </cell>
          <cell r="C1127" t="str">
            <v>ООО "Монбет"</v>
          </cell>
        </row>
        <row r="1128">
          <cell r="A1128">
            <v>9610001</v>
          </cell>
          <cell r="B1128">
            <v>9610.0010000000002</v>
          </cell>
          <cell r="C1128" t="str">
            <v>ООО "Союз садоводов"</v>
          </cell>
        </row>
        <row r="1129">
          <cell r="A1129">
            <v>9613001</v>
          </cell>
          <cell r="B1129">
            <v>9613.0010000000002</v>
          </cell>
          <cell r="C1129" t="str">
            <v>ООО "Авто-Плюс"</v>
          </cell>
        </row>
        <row r="1130">
          <cell r="A1130">
            <v>9620001</v>
          </cell>
          <cell r="B1130">
            <v>9620.0010000000002</v>
          </cell>
          <cell r="C1130" t="str">
            <v>ООО "Спортсервис-92"</v>
          </cell>
        </row>
        <row r="1131">
          <cell r="A1131">
            <v>9622001</v>
          </cell>
          <cell r="B1131">
            <v>9622.0010000000002</v>
          </cell>
          <cell r="C1131" t="str">
            <v>ОАО "Тобольск-ТВЭЛ"</v>
          </cell>
        </row>
        <row r="1132">
          <cell r="A1132">
            <v>9623001</v>
          </cell>
          <cell r="B1132">
            <v>9623.0010000000002</v>
          </cell>
          <cell r="C1132" t="str">
            <v>ООО "Тобольск-Восток-Сервис"</v>
          </cell>
        </row>
        <row r="1133">
          <cell r="A1133">
            <v>9629001</v>
          </cell>
          <cell r="B1133">
            <v>9629.0010000000002</v>
          </cell>
          <cell r="C1133" t="str">
            <v>ООО "Оникс"</v>
          </cell>
        </row>
        <row r="1134">
          <cell r="A1134">
            <v>9631001</v>
          </cell>
          <cell r="B1134">
            <v>9631.0010000000002</v>
          </cell>
          <cell r="C1134" t="str">
            <v>Тобольская первич.орг-ция Всероссийского общества инвалидов</v>
          </cell>
        </row>
        <row r="1135">
          <cell r="A1135">
            <v>9634001</v>
          </cell>
          <cell r="B1135">
            <v>9634.0010000000002</v>
          </cell>
          <cell r="C1135" t="str">
            <v>ЗАО "Ломбард"</v>
          </cell>
        </row>
        <row r="1136">
          <cell r="A1136">
            <v>9640001</v>
          </cell>
          <cell r="B1136">
            <v>9640.0010000000002</v>
          </cell>
          <cell r="C1136" t="str">
            <v>ООО "Стройэлектромонтаж"</v>
          </cell>
        </row>
        <row r="1137">
          <cell r="A1137">
            <v>9653001</v>
          </cell>
          <cell r="B1137">
            <v>9653.0010000000002</v>
          </cell>
          <cell r="C1137" t="str">
            <v>Школа иностранных языков</v>
          </cell>
        </row>
        <row r="1138">
          <cell r="A1138">
            <v>9657001</v>
          </cell>
          <cell r="B1138">
            <v>9657.0010000000002</v>
          </cell>
          <cell r="C1138" t="str">
            <v>ОАО "Мостострой-11"</v>
          </cell>
        </row>
        <row r="1139">
          <cell r="A1139">
            <v>9675001</v>
          </cell>
          <cell r="B1139">
            <v>9675.0010000000002</v>
          </cell>
          <cell r="C1139" t="str">
            <v>Тобольский гор.комитет коммунистической партии РФ</v>
          </cell>
        </row>
        <row r="1140">
          <cell r="A1140">
            <v>9682001</v>
          </cell>
          <cell r="B1140">
            <v>9682.0010000000002</v>
          </cell>
          <cell r="C1140" t="str">
            <v>ООО "Сталь"</v>
          </cell>
        </row>
        <row r="1141">
          <cell r="A1141">
            <v>9685001</v>
          </cell>
          <cell r="B1141">
            <v>9685.0010000000002</v>
          </cell>
          <cell r="C1141" t="str">
            <v>ООО "Универмаг"</v>
          </cell>
        </row>
        <row r="1142">
          <cell r="A1142">
            <v>9688001</v>
          </cell>
          <cell r="B1142">
            <v>9688.0010000000002</v>
          </cell>
          <cell r="C1142" t="str">
            <v>ООО "Артель-С"</v>
          </cell>
        </row>
        <row r="1143">
          <cell r="A1143">
            <v>9689001</v>
          </cell>
          <cell r="B1143">
            <v>9689.0010000000002</v>
          </cell>
          <cell r="C1143" t="str">
            <v>ООО "Бройлер"</v>
          </cell>
        </row>
        <row r="1144">
          <cell r="A1144">
            <v>9700001</v>
          </cell>
          <cell r="B1144">
            <v>9700.0010000000002</v>
          </cell>
          <cell r="C1144" t="str">
            <v>ЗАО Научно-внедренческая фирма"Резерв"</v>
          </cell>
        </row>
        <row r="1145">
          <cell r="A1145">
            <v>9707001</v>
          </cell>
          <cell r="B1145">
            <v>9707.0010000000002</v>
          </cell>
          <cell r="C1145" t="str">
            <v>ТГ ОО "Федерация шейпинга и аэробики"</v>
          </cell>
        </row>
        <row r="1146">
          <cell r="A1146">
            <v>9711001</v>
          </cell>
          <cell r="B1146">
            <v>9711.0010000000002</v>
          </cell>
          <cell r="C1146" t="str">
            <v>ООО "Тобольск-Риэлт"</v>
          </cell>
        </row>
        <row r="1147">
          <cell r="A1147">
            <v>9713001</v>
          </cell>
          <cell r="B1147">
            <v>9713.0010000000002</v>
          </cell>
          <cell r="C1147" t="str">
            <v>ООО "Дорсервис"</v>
          </cell>
        </row>
        <row r="1148">
          <cell r="A1148">
            <v>9717001</v>
          </cell>
          <cell r="B1148">
            <v>9717.0010000000002</v>
          </cell>
          <cell r="C1148" t="str">
            <v>ООО "Интерьер-стекло"</v>
          </cell>
        </row>
        <row r="1149">
          <cell r="A1149">
            <v>9726001</v>
          </cell>
          <cell r="B1149">
            <v>9726.0010000000002</v>
          </cell>
          <cell r="C1149" t="str">
            <v>ООО "Сиблесстройсервис2+"</v>
          </cell>
        </row>
        <row r="1150">
          <cell r="A1150">
            <v>9731001</v>
          </cell>
          <cell r="B1150">
            <v>9731.0010000000002</v>
          </cell>
          <cell r="C1150" t="str">
            <v>ООО "Тана"</v>
          </cell>
        </row>
        <row r="1151">
          <cell r="A1151">
            <v>9735001</v>
          </cell>
          <cell r="B1151">
            <v>9735.0010000000002</v>
          </cell>
          <cell r="C1151" t="str">
            <v>ФГУП"Гос-ный научно-производственный центр рыбного хозяйства"</v>
          </cell>
        </row>
        <row r="1152">
          <cell r="A1152">
            <v>9746001</v>
          </cell>
          <cell r="B1152">
            <v>9746.0010000000002</v>
          </cell>
          <cell r="C1152" t="str">
            <v>ООО "М-2"</v>
          </cell>
        </row>
        <row r="1153">
          <cell r="A1153">
            <v>9752001</v>
          </cell>
          <cell r="B1153">
            <v>9752.0010000000002</v>
          </cell>
          <cell r="C1153" t="str">
            <v>ООО "Полиграфист"</v>
          </cell>
        </row>
        <row r="1154">
          <cell r="A1154">
            <v>9754001</v>
          </cell>
          <cell r="B1154">
            <v>9754.0010000000002</v>
          </cell>
          <cell r="C1154" t="str">
            <v>ООО "Жемчуг"</v>
          </cell>
        </row>
        <row r="1155">
          <cell r="A1155">
            <v>9757001</v>
          </cell>
          <cell r="B1155">
            <v>9757.0010000000002</v>
          </cell>
          <cell r="C1155" t="str">
            <v>Некоммерческое партнерство товаропроизводителей г.Тобольска</v>
          </cell>
        </row>
        <row r="1156">
          <cell r="A1156">
            <v>9763001</v>
          </cell>
          <cell r="B1156">
            <v>9763.0010000000002</v>
          </cell>
          <cell r="C1156" t="str">
            <v>ООО "Блокпост"</v>
          </cell>
        </row>
        <row r="1157">
          <cell r="A1157">
            <v>9769001</v>
          </cell>
          <cell r="B1157">
            <v>9769.0010000000002</v>
          </cell>
          <cell r="C1157" t="str">
            <v>ООО "Эффект"</v>
          </cell>
        </row>
        <row r="1158">
          <cell r="A1158">
            <v>9771001</v>
          </cell>
          <cell r="B1158">
            <v>9771.0010000000002</v>
          </cell>
          <cell r="C1158" t="str">
            <v>ООО "Метапол"</v>
          </cell>
        </row>
        <row r="1159">
          <cell r="A1159">
            <v>9777001</v>
          </cell>
          <cell r="B1159">
            <v>9777.0010000000002</v>
          </cell>
          <cell r="C1159" t="str">
            <v>ЗАО Тобольская межрайбаза</v>
          </cell>
        </row>
        <row r="1160">
          <cell r="A1160">
            <v>9792001</v>
          </cell>
          <cell r="B1160">
            <v>9792.0010000000002</v>
          </cell>
          <cell r="C1160" t="str">
            <v>ЗАО "Тоболдорстрой"</v>
          </cell>
        </row>
        <row r="1161">
          <cell r="A1161">
            <v>9802001</v>
          </cell>
          <cell r="B1161">
            <v>9802.0010000000002</v>
          </cell>
          <cell r="C1161" t="str">
            <v>ООО "Явта"</v>
          </cell>
        </row>
        <row r="1162">
          <cell r="A1162">
            <v>9827001</v>
          </cell>
          <cell r="B1162">
            <v>9827.0010000000002</v>
          </cell>
          <cell r="C1162" t="str">
            <v>ООО "Тоболпродопт"</v>
          </cell>
        </row>
        <row r="1163">
          <cell r="A1163">
            <v>9845001</v>
          </cell>
          <cell r="B1163">
            <v>9845.0010000000002</v>
          </cell>
          <cell r="C1163" t="str">
            <v>ООО "Тобольк-Нефтехим"</v>
          </cell>
        </row>
        <row r="1164">
          <cell r="A1164">
            <v>9846001</v>
          </cell>
          <cell r="B1164">
            <v>9846.0010000000002</v>
          </cell>
          <cell r="C1164" t="str">
            <v>ООО "УМР-2"</v>
          </cell>
        </row>
        <row r="1165">
          <cell r="A1165">
            <v>9850001</v>
          </cell>
          <cell r="B1165">
            <v>9850.0010000000002</v>
          </cell>
          <cell r="C1165" t="str">
            <v>ООО "Стройтеплосервис"</v>
          </cell>
        </row>
        <row r="1166">
          <cell r="A1166">
            <v>9860001</v>
          </cell>
          <cell r="B1166">
            <v>9860.0010000000002</v>
          </cell>
          <cell r="C1166" t="str">
            <v>ЗАО "Градопроект"</v>
          </cell>
        </row>
        <row r="1167">
          <cell r="A1167">
            <v>9861001</v>
          </cell>
          <cell r="B1167">
            <v>9861.0010000000002</v>
          </cell>
          <cell r="C1167" t="str">
            <v>ЗАО Инженерно-производственная фирма"Динамика"</v>
          </cell>
        </row>
        <row r="1168">
          <cell r="A1168">
            <v>9875001</v>
          </cell>
          <cell r="B1168">
            <v>9875.0010000000002</v>
          </cell>
          <cell r="C1168" t="str">
            <v>ООО "Лимас"</v>
          </cell>
        </row>
        <row r="1169">
          <cell r="A1169">
            <v>9879001</v>
          </cell>
          <cell r="B1169">
            <v>9879.0010000000002</v>
          </cell>
          <cell r="C1169" t="str">
            <v>ЗАО "Ассоциация предпринимателей"</v>
          </cell>
        </row>
        <row r="1170">
          <cell r="A1170">
            <v>9887001</v>
          </cell>
          <cell r="B1170">
            <v>9887.0010000000002</v>
          </cell>
          <cell r="C1170" t="str">
            <v>Негосударствен. образовательное учреждение "Учебный комбинат"</v>
          </cell>
        </row>
        <row r="1171">
          <cell r="A1171">
            <v>9891001</v>
          </cell>
          <cell r="B1171">
            <v>9891.0010000000002</v>
          </cell>
          <cell r="C1171" t="str">
            <v>ООО "Дентал-Сервис-Тюмень"</v>
          </cell>
        </row>
        <row r="1172">
          <cell r="A1172">
            <v>9893001</v>
          </cell>
          <cell r="B1172">
            <v>9893.0010000000002</v>
          </cell>
          <cell r="C1172" t="str">
            <v>ООО "Центр противопожарной профилактики"</v>
          </cell>
        </row>
        <row r="1173">
          <cell r="A1173">
            <v>9895001</v>
          </cell>
          <cell r="B1173">
            <v>9895.0010000000002</v>
          </cell>
          <cell r="C1173" t="str">
            <v>ООО "Вертикаль-Антикор"</v>
          </cell>
        </row>
        <row r="1174">
          <cell r="A1174">
            <v>9898001</v>
          </cell>
          <cell r="B1174">
            <v>9898.0010000000002</v>
          </cell>
          <cell r="C1174" t="str">
            <v>ООО "Р.И.М"</v>
          </cell>
        </row>
        <row r="1175">
          <cell r="A1175">
            <v>9901001</v>
          </cell>
          <cell r="B1175">
            <v>9901.0010000000002</v>
          </cell>
          <cell r="C1175" t="str">
            <v>ООО "Диалог"</v>
          </cell>
        </row>
        <row r="1176">
          <cell r="A1176">
            <v>9922001</v>
          </cell>
          <cell r="B1176">
            <v>9922.0010000000002</v>
          </cell>
          <cell r="C1176" t="str">
            <v>ООО "Меридиан"</v>
          </cell>
        </row>
        <row r="1177">
          <cell r="A1177">
            <v>9927001</v>
          </cell>
          <cell r="B1177">
            <v>9927.0010000000002</v>
          </cell>
          <cell r="C1177" t="str">
            <v>ЗАО "Гилан"</v>
          </cell>
        </row>
        <row r="1178">
          <cell r="A1178">
            <v>9999001</v>
          </cell>
          <cell r="B1178">
            <v>9999.0010000000002</v>
          </cell>
          <cell r="C1178" t="str">
            <v>Население г. Тобольска</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Раздел I. А"/>
      <sheetName val="Раздел I. Б"/>
      <sheetName val="Раздел I. В"/>
      <sheetName val="Раздел II. А (ТИС)"/>
      <sheetName val="Раздел II. Б (ТИС)"/>
      <sheetName val="Раздел III"/>
      <sheetName val="Раздел IV"/>
      <sheetName val="TECHSHEET"/>
      <sheetName val="TECH_HORISONTAL"/>
      <sheetName val="DICTIONARIES"/>
      <sheetName val="AUTHORIZATION"/>
      <sheetName val="REESTR_ORG"/>
      <sheetName val="FILE_STORE_DATA"/>
      <sheetName val="LIST_SUBSIDIARY"/>
      <sheetName val="LIST_OKOPF"/>
      <sheetName val="RPT_STATISTICS"/>
    </sheetNames>
    <sheetDataSet>
      <sheetData sheetId="0" refreshError="1"/>
      <sheetData sheetId="1">
        <row r="18">
          <cell r="H18" t="str">
            <v>ООО "Нижневартовская энергосбытовая компания"</v>
          </cell>
        </row>
      </sheetData>
      <sheetData sheetId="2" refreshError="1"/>
      <sheetData sheetId="3" refreshError="1"/>
      <sheetData sheetId="4" refreshError="1"/>
      <sheetData sheetId="5" refreshError="1"/>
      <sheetData sheetId="6" refreshError="1"/>
      <sheetData sheetId="7">
        <row r="18">
          <cell r="F18">
            <v>50605.471000000005</v>
          </cell>
        </row>
      </sheetData>
      <sheetData sheetId="8">
        <row r="18">
          <cell r="F18">
            <v>49633.273000000001</v>
          </cell>
        </row>
      </sheetData>
      <sheetData sheetId="9">
        <row r="2">
          <cell r="E2" t="str">
            <v>Да</v>
          </cell>
          <cell r="L2" t="str">
            <v>Январь</v>
          </cell>
        </row>
        <row r="3">
          <cell r="E3" t="str">
            <v>Нет</v>
          </cell>
          <cell r="L3" t="str">
            <v>Февраль</v>
          </cell>
        </row>
        <row r="4">
          <cell r="L4" t="str">
            <v>Март</v>
          </cell>
        </row>
        <row r="5">
          <cell r="L5" t="str">
            <v>Апрель</v>
          </cell>
        </row>
        <row r="6">
          <cell r="L6" t="str">
            <v>Май</v>
          </cell>
        </row>
        <row r="7">
          <cell r="E7" t="str">
            <v>В целом по организации</v>
          </cell>
          <cell r="L7" t="str">
            <v>Июнь</v>
          </cell>
        </row>
        <row r="8">
          <cell r="E8" t="str">
            <v>По обособленному подразделению</v>
          </cell>
          <cell r="L8" t="str">
            <v>Июль</v>
          </cell>
        </row>
        <row r="9">
          <cell r="L9" t="str">
            <v>Август</v>
          </cell>
        </row>
        <row r="10">
          <cell r="L10" t="str">
            <v>Сентябрь</v>
          </cell>
        </row>
        <row r="11">
          <cell r="L11" t="str">
            <v>Октябрь</v>
          </cell>
        </row>
        <row r="12">
          <cell r="E12" t="str">
            <v>с ОРЭМ</v>
          </cell>
          <cell r="L12" t="str">
            <v>Ноябрь</v>
          </cell>
        </row>
        <row r="13">
          <cell r="E13" t="str">
            <v>от ГП первого уровня</v>
          </cell>
          <cell r="L13" t="str">
            <v>Декабрь</v>
          </cell>
        </row>
        <row r="14">
          <cell r="E14" t="str">
            <v>с ОРЭМ и от ГП первого уровня</v>
          </cell>
          <cell r="L14" t="str">
            <v>Год</v>
          </cell>
        </row>
        <row r="18">
          <cell r="E18" t="str">
            <v>ОСН</v>
          </cell>
        </row>
        <row r="19">
          <cell r="E19" t="str">
            <v>УСН</v>
          </cell>
        </row>
        <row r="20">
          <cell r="E20" t="str">
            <v>ПСН</v>
          </cell>
        </row>
        <row r="21">
          <cell r="E21" t="str">
            <v>НПД</v>
          </cell>
        </row>
        <row r="22">
          <cell r="E22" t="str">
            <v>ЕСХН</v>
          </cell>
        </row>
      </sheetData>
      <sheetData sheetId="10" refreshError="1"/>
      <sheetData sheetId="11" refreshError="1"/>
      <sheetData sheetId="12" refreshError="1"/>
      <sheetData sheetId="13" refreshError="1"/>
      <sheetData sheetId="14" refreshError="1"/>
      <sheetData sheetId="15" refreshError="1"/>
      <sheetData sheetId="16">
        <row r="3">
          <cell r="B3" t="str">
            <v>1 10 51 | Полные товарищества</v>
          </cell>
        </row>
        <row r="4">
          <cell r="B4" t="str">
            <v>1 10 64 | Товарищества на вере (коммандитные товарищества)</v>
          </cell>
        </row>
        <row r="5">
          <cell r="B5" t="str">
            <v>1 22 47 | Публичные акционерные общества</v>
          </cell>
        </row>
        <row r="6">
          <cell r="B6" t="str">
            <v>1 22 67 | Непубличные акционерные общества</v>
          </cell>
        </row>
        <row r="7">
          <cell r="B7" t="str">
            <v>1 23 00 | Общества с ограниченной ответственностью</v>
          </cell>
        </row>
        <row r="8">
          <cell r="B8" t="str">
            <v>1 30 00 | Хозяйственные партнерства</v>
          </cell>
        </row>
        <row r="9">
          <cell r="B9" t="str">
            <v>1 41 00 | Сельскохозяйственные производственные кооперативы</v>
          </cell>
        </row>
        <row r="10">
          <cell r="B10" t="str">
            <v>1 41 53 | Сельскохозяйственные артели (колхозы)</v>
          </cell>
        </row>
        <row r="11">
          <cell r="B11" t="str">
            <v>1 41 54 | Рыболовецкие артели (колхозы)</v>
          </cell>
        </row>
        <row r="12">
          <cell r="B12" t="str">
            <v>1 41 55 | Кооперативные хозяйства (коопхозы)</v>
          </cell>
        </row>
        <row r="13">
          <cell r="B13" t="str">
            <v>1 42 00 | Производственные кооперативы (кроме сельскохозяйственных производственных кооперативов)</v>
          </cell>
        </row>
        <row r="14">
          <cell r="B14" t="str">
            <v>1 53 00 | Крестьянские (фермерские) хозяйства</v>
          </cell>
        </row>
        <row r="15">
          <cell r="B15" t="str">
            <v>1 90 00 | Прочие юридические лица, являющиеся коммерческими организациями</v>
          </cell>
        </row>
        <row r="16">
          <cell r="B16" t="str">
            <v>2 01 01 | Гаражные и гаражно-строительные кооперативы</v>
          </cell>
        </row>
        <row r="17">
          <cell r="B17" t="str">
            <v>2 01 02 | Жилищные или жилищно-строительные кооперативы</v>
          </cell>
        </row>
        <row r="18">
          <cell r="B18" t="str">
            <v>2 01 03 | Жилищные накопительные кооперативы</v>
          </cell>
        </row>
        <row r="19">
          <cell r="B19" t="str">
            <v>2 01 04 | Кредитные потребительские кооперативы</v>
          </cell>
        </row>
        <row r="20">
          <cell r="B20" t="str">
            <v>2 01 05 | Кредитные потребительские кооперативы граждан</v>
          </cell>
        </row>
        <row r="21">
          <cell r="B21" t="str">
            <v>2 01 06 | Кредитные кооперативы второго уровня</v>
          </cell>
        </row>
        <row r="22">
          <cell r="B22" t="str">
            <v>2 01 07 | Потребительские общества</v>
          </cell>
        </row>
        <row r="23">
          <cell r="B23" t="str">
            <v>2 01 08 | Общества взаимного страхования</v>
          </cell>
        </row>
        <row r="24">
          <cell r="B24" t="str">
            <v>2 01 09 | Сельскохозяйственные потребительские перерабатывающие кооперативы</v>
          </cell>
        </row>
        <row r="25">
          <cell r="B25" t="str">
            <v>2 01 10 | Сельскохозяйственные потребительские сбытовые (торговые) кооперативы</v>
          </cell>
        </row>
        <row r="26">
          <cell r="B26" t="str">
            <v>2 01 11 | Сельскохозяйственные потребительские обслуживающие кооперативы</v>
          </cell>
        </row>
        <row r="27">
          <cell r="B27" t="str">
            <v>2 01 12 | Сельскохозяйственные потребительские снабженческие кооперативы</v>
          </cell>
        </row>
        <row r="28">
          <cell r="B28" t="str">
            <v>2 01 15 | Сельскохозяйственные потребительские животноводческие кооперативы</v>
          </cell>
        </row>
        <row r="29">
          <cell r="B29" t="str">
            <v>2 01 16 | Сельскохозяйственные потребительские растениеводческие кооперативы</v>
          </cell>
        </row>
        <row r="30">
          <cell r="B30" t="str">
            <v>2 01 21 | Фонды проката</v>
          </cell>
        </row>
        <row r="31">
          <cell r="B31" t="str">
            <v>2 02 01 | Политические партии</v>
          </cell>
        </row>
        <row r="32">
          <cell r="B32" t="str">
            <v>2 02 02 | Профсоюзные организации</v>
          </cell>
        </row>
        <row r="33">
          <cell r="B33" t="str">
            <v>2 02 10 | Общественные движения</v>
          </cell>
        </row>
        <row r="34">
          <cell r="B34" t="str">
            <v>2 02 11 | Органы общественной самодеятельности</v>
          </cell>
        </row>
        <row r="35">
          <cell r="B35" t="str">
            <v>2 02 17 | Территориальные общественные самоуправления</v>
          </cell>
        </row>
        <row r="36">
          <cell r="B36" t="str">
            <v>2 06 01 | Ассоциации (союзы) экономического взаимодействия субъектов Российской Федерации</v>
          </cell>
        </row>
        <row r="37">
          <cell r="B37" t="str">
            <v>2 06 03 | Советы муниципальных образований субъектов Российской Федерации</v>
          </cell>
        </row>
        <row r="38">
          <cell r="B38" t="str">
            <v>2 06 04 | Союзы (ассоциации) кредитных кооперативов</v>
          </cell>
        </row>
        <row r="39">
          <cell r="B39" t="str">
            <v>2 06 05 | Союзы (ассоциации) кооперативов</v>
          </cell>
        </row>
        <row r="40">
          <cell r="B40" t="str">
            <v>2 06 06 | Союзы (ассоциации) общественных объединений</v>
          </cell>
        </row>
        <row r="41">
          <cell r="B41" t="str">
            <v>2 06 07 | Союзы (ассоциации) общин малочисленных народов</v>
          </cell>
        </row>
        <row r="42">
          <cell r="B42" t="str">
            <v>2 06 08 | Союзы потребительских обществ</v>
          </cell>
        </row>
        <row r="43">
          <cell r="B43" t="str">
            <v>2 06 09 | Адвокатские палаты</v>
          </cell>
        </row>
        <row r="44">
          <cell r="B44" t="str">
            <v>2 06 10 | Нотариальные палаты</v>
          </cell>
        </row>
        <row r="45">
          <cell r="B45" t="str">
            <v>2 06 11 | Торгово-промышленные палаты</v>
          </cell>
        </row>
        <row r="46">
          <cell r="B46" t="str">
            <v>2 06 12 | Объединения работодателей</v>
          </cell>
        </row>
        <row r="47">
          <cell r="B47" t="str">
            <v>2 06 13 | Объединения фермерских хозяйств</v>
          </cell>
        </row>
        <row r="48">
          <cell r="B48" t="str">
            <v>2 06 14 | Некоммерческие партнерства</v>
          </cell>
        </row>
        <row r="49">
          <cell r="B49" t="str">
            <v>2 06 15 | Адвокатские бюро</v>
          </cell>
        </row>
        <row r="50">
          <cell r="B50" t="str">
            <v>2 06 16 | Коллегии адвокатов</v>
          </cell>
        </row>
        <row r="51">
          <cell r="B51" t="str">
            <v>2 06 19 | Саморегулируемые организации</v>
          </cell>
        </row>
        <row r="52">
          <cell r="B52" t="str">
            <v>2 06 20 | Объединения (ассоциации и союзы) благотворительных организаций</v>
          </cell>
        </row>
        <row r="53">
          <cell r="B53" t="str">
            <v>2 07 00 | Товарищества собственников недвижимости</v>
          </cell>
        </row>
        <row r="54">
          <cell r="B54" t="str">
            <v>2 07 02 | Садоводческие или огороднические некоммерческие товарищества</v>
          </cell>
        </row>
        <row r="55">
          <cell r="B55" t="str">
            <v>2 07 16 | Товарищества собственников жилья</v>
          </cell>
        </row>
        <row r="56">
          <cell r="B56" t="str">
            <v>2 11 00 | Казачьи общества, внесенные в государственный реестр казачьих обществ в Российской Федерации</v>
          </cell>
        </row>
        <row r="57">
          <cell r="B57" t="str">
            <v>2 12 00 | Общины коренных малочисленных народов Российской Федерации</v>
          </cell>
        </row>
        <row r="58">
          <cell r="B58" t="str">
            <v>3 00 01 | Представительства юридических лиц</v>
          </cell>
        </row>
        <row r="59">
          <cell r="B59" t="str">
            <v>3 00 02 | Филиалы юридических лиц</v>
          </cell>
        </row>
        <row r="60">
          <cell r="B60" t="str">
            <v>3 00 03 | Обособленные подразделения юридических лиц</v>
          </cell>
        </row>
        <row r="61">
          <cell r="B61" t="str">
            <v>3 00 04 | Структурные подразделения обособленных подразделений юридических лиц</v>
          </cell>
        </row>
        <row r="62">
          <cell r="B62" t="str">
            <v>3 00 05 | Паевые инвестиционные фонды</v>
          </cell>
        </row>
        <row r="63">
          <cell r="B63" t="str">
            <v>3 00 06 | Простые товарищества</v>
          </cell>
        </row>
        <row r="64">
          <cell r="B64" t="str">
            <v>3 00 08 | Районные суды, городские суды, межрайонные суды (районные суды)</v>
          </cell>
        </row>
        <row r="65">
          <cell r="B65" t="str">
            <v>4 00 01 | Межправительственные международные организации</v>
          </cell>
        </row>
        <row r="66">
          <cell r="B66" t="str">
            <v>4 00 02 | Неправительственные международные организации</v>
          </cell>
        </row>
        <row r="67">
          <cell r="B67" t="str">
            <v>5 01 01 | Главы крестьянских (фермерских) хозяйств</v>
          </cell>
        </row>
        <row r="68">
          <cell r="B68" t="str">
            <v>5 01 02 | Индивидуальные предприниматели</v>
          </cell>
        </row>
        <row r="69">
          <cell r="B69" t="str">
            <v>5 02 01 | Адвокаты, учредившие адвокатский кабинет</v>
          </cell>
        </row>
        <row r="70">
          <cell r="B70" t="str">
            <v>5 02 02 | Нотариусы, занимающиеся частной практикой</v>
          </cell>
        </row>
        <row r="71">
          <cell r="B71" t="str">
            <v>6 51 41 | Федеральные казенные предприятия</v>
          </cell>
        </row>
        <row r="72">
          <cell r="B72" t="str">
            <v>6 51 42 | Казенные предприятия субъектов Российской Федерации</v>
          </cell>
        </row>
        <row r="73">
          <cell r="B73" t="str">
            <v>6 51 43 | Муниципальные казенные предприятия</v>
          </cell>
        </row>
        <row r="74">
          <cell r="B74" t="str">
            <v>6 52 41 | Федеральные государственные унитарные предприятия</v>
          </cell>
        </row>
        <row r="75">
          <cell r="B75" t="str">
            <v>6 52 42 | Государственные унитарные предприятия субъектов Российской Федерации</v>
          </cell>
        </row>
        <row r="76">
          <cell r="B76" t="str">
            <v>6 52 43 | Муниципальные унитарные предприятия</v>
          </cell>
        </row>
        <row r="77">
          <cell r="B77" t="str">
            <v>7 04 01 | Благотворительные фонды</v>
          </cell>
        </row>
        <row r="78">
          <cell r="B78" t="str">
            <v>7 04 02 | Негосударственные пенсионные фонды</v>
          </cell>
        </row>
        <row r="79">
          <cell r="B79" t="str">
            <v>7 04 03 | Общественные фонды</v>
          </cell>
        </row>
        <row r="80">
          <cell r="B80" t="str">
            <v>7 04 04 | Экологические фонды</v>
          </cell>
        </row>
        <row r="81">
          <cell r="B81" t="str">
            <v>7 04 05 | Личные фонды</v>
          </cell>
        </row>
        <row r="82">
          <cell r="B82" t="str">
            <v>7 04 10 | Общественно полезные фонды</v>
          </cell>
        </row>
        <row r="83">
          <cell r="B83" t="str">
            <v>7 04 11 | Общественные фонды</v>
          </cell>
        </row>
        <row r="84">
          <cell r="B84" t="str">
            <v>7 04 12 | Благотворительные фонды</v>
          </cell>
        </row>
        <row r="85">
          <cell r="B85" t="str">
            <v>7 14 00 | Автономные некоммерческие организации</v>
          </cell>
        </row>
        <row r="86">
          <cell r="B86" t="str">
            <v>7 15 00 | Религиозные организации</v>
          </cell>
        </row>
        <row r="87">
          <cell r="B87" t="str">
            <v>7 16 01 | Государственные корпорации</v>
          </cell>
        </row>
        <row r="88">
          <cell r="B88" t="str">
            <v>7 16 02 | Государственные компании</v>
          </cell>
        </row>
        <row r="89">
          <cell r="B89" t="str">
            <v>7 16 10 | Отделения иностранных некоммерческих неправительственных организаций</v>
          </cell>
        </row>
        <row r="90">
          <cell r="B90" t="str">
            <v>7 51 01 | Федеральные государственные автономные учреждения</v>
          </cell>
        </row>
        <row r="91">
          <cell r="B91" t="str">
            <v>7 51 03 | Федеральные государственные бюджетные учреждения</v>
          </cell>
        </row>
        <row r="92">
          <cell r="B92" t="str">
            <v>7 51 04 | Федеральные государственные казенные учреждения</v>
          </cell>
        </row>
        <row r="93">
          <cell r="B93" t="str">
            <v>7 51 05 | Государственные внебюджетные фонды Российской Федерации</v>
          </cell>
        </row>
        <row r="94">
          <cell r="B94" t="str">
            <v>7 52 01 | Государственные автономные учреждения субъектов Российской Федерации</v>
          </cell>
        </row>
        <row r="95">
          <cell r="B95" t="str">
            <v>7 52 03 | Государственные бюджетные учреждения субъектов Российской Федерации</v>
          </cell>
        </row>
        <row r="96">
          <cell r="B96" t="str">
            <v>7 52 04 | Государственные казенные учреждения субъектов Российской Федерации</v>
          </cell>
        </row>
        <row r="97">
          <cell r="B97" t="str">
            <v>7 53 00 | Государственные академии наук</v>
          </cell>
        </row>
        <row r="98">
          <cell r="B98" t="str">
            <v>7 54 01 | Муниципальные автономные учреждения</v>
          </cell>
        </row>
        <row r="99">
          <cell r="B99" t="str">
            <v>7 54 03 | Муниципальные бюджетные учреждения</v>
          </cell>
        </row>
        <row r="100">
          <cell r="B100" t="str">
            <v>7 54 04 | Муниципальные казенные учреждения</v>
          </cell>
        </row>
        <row r="101">
          <cell r="B101" t="str">
            <v>7 55 00 | Частные учреждения</v>
          </cell>
        </row>
        <row r="102">
          <cell r="B102" t="str">
            <v>7 55 02 | Благотворительные учреждения</v>
          </cell>
        </row>
        <row r="103">
          <cell r="B103" t="str">
            <v>7 55 05 | Общественные учреждения</v>
          </cell>
        </row>
      </sheetData>
      <sheetData sheetId="1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ая"/>
      <sheetName val="ГТП"/>
      <sheetName val="субъекты РФ"/>
      <sheetName val="уровень напряжения"/>
      <sheetName val="101"/>
      <sheetName val="134"/>
      <sheetName val="135"/>
      <sheetName val="136"/>
    </sheetNames>
    <sheetDataSet>
      <sheetData sheetId="0" refreshError="1"/>
      <sheetData sheetId="1" refreshError="1"/>
      <sheetData sheetId="2">
        <row r="2">
          <cell r="A2">
            <v>1</v>
          </cell>
        </row>
        <row r="3">
          <cell r="A3">
            <v>3</v>
          </cell>
        </row>
        <row r="4">
          <cell r="A4">
            <v>4</v>
          </cell>
        </row>
        <row r="5">
          <cell r="A5">
            <v>5</v>
          </cell>
        </row>
        <row r="6">
          <cell r="A6">
            <v>7</v>
          </cell>
        </row>
        <row r="7">
          <cell r="A7">
            <v>8</v>
          </cell>
        </row>
        <row r="8">
          <cell r="A8">
            <v>10</v>
          </cell>
        </row>
        <row r="9">
          <cell r="A9">
            <v>11</v>
          </cell>
        </row>
        <row r="10">
          <cell r="A10">
            <v>12</v>
          </cell>
        </row>
        <row r="11">
          <cell r="A11">
            <v>14</v>
          </cell>
        </row>
        <row r="12">
          <cell r="A12">
            <v>15</v>
          </cell>
        </row>
        <row r="13">
          <cell r="A13">
            <v>17</v>
          </cell>
        </row>
        <row r="14">
          <cell r="A14">
            <v>18</v>
          </cell>
        </row>
        <row r="15">
          <cell r="A15">
            <v>19</v>
          </cell>
        </row>
        <row r="16">
          <cell r="A16">
            <v>20</v>
          </cell>
        </row>
        <row r="17">
          <cell r="A17">
            <v>22</v>
          </cell>
        </row>
        <row r="18">
          <cell r="A18">
            <v>24</v>
          </cell>
        </row>
        <row r="19">
          <cell r="A19">
            <v>25</v>
          </cell>
        </row>
        <row r="20">
          <cell r="A20">
            <v>26</v>
          </cell>
        </row>
        <row r="21">
          <cell r="A21">
            <v>27</v>
          </cell>
        </row>
        <row r="22">
          <cell r="A22">
            <v>28</v>
          </cell>
        </row>
        <row r="23">
          <cell r="A23">
            <v>29</v>
          </cell>
        </row>
        <row r="24">
          <cell r="A24">
            <v>32</v>
          </cell>
        </row>
        <row r="25">
          <cell r="A25">
            <v>33</v>
          </cell>
        </row>
        <row r="26">
          <cell r="A26">
            <v>34</v>
          </cell>
        </row>
        <row r="27">
          <cell r="A27">
            <v>35</v>
          </cell>
        </row>
        <row r="28">
          <cell r="A28">
            <v>36</v>
          </cell>
        </row>
        <row r="29">
          <cell r="A29">
            <v>37</v>
          </cell>
        </row>
        <row r="30">
          <cell r="A30">
            <v>38</v>
          </cell>
        </row>
        <row r="31">
          <cell r="A31">
            <v>40</v>
          </cell>
        </row>
        <row r="32">
          <cell r="A32">
            <v>41</v>
          </cell>
        </row>
        <row r="33">
          <cell r="A33">
            <v>42</v>
          </cell>
        </row>
        <row r="34">
          <cell r="A34">
            <v>45</v>
          </cell>
        </row>
        <row r="35">
          <cell r="A35">
            <v>46</v>
          </cell>
        </row>
        <row r="36">
          <cell r="A36">
            <v>47</v>
          </cell>
        </row>
        <row r="37">
          <cell r="A37">
            <v>49</v>
          </cell>
        </row>
        <row r="38">
          <cell r="A38">
            <v>50</v>
          </cell>
        </row>
        <row r="39">
          <cell r="A39">
            <v>52</v>
          </cell>
        </row>
        <row r="40">
          <cell r="A40">
            <v>53</v>
          </cell>
        </row>
        <row r="41">
          <cell r="A41">
            <v>54</v>
          </cell>
        </row>
        <row r="42">
          <cell r="A42">
            <v>56</v>
          </cell>
        </row>
        <row r="43">
          <cell r="A43">
            <v>57</v>
          </cell>
        </row>
        <row r="44">
          <cell r="A44">
            <v>58</v>
          </cell>
        </row>
        <row r="45">
          <cell r="A45">
            <v>60</v>
          </cell>
        </row>
        <row r="46">
          <cell r="A46">
            <v>61</v>
          </cell>
        </row>
        <row r="47">
          <cell r="A47">
            <v>63</v>
          </cell>
        </row>
        <row r="48">
          <cell r="A48">
            <v>65</v>
          </cell>
        </row>
        <row r="49">
          <cell r="A49">
            <v>66</v>
          </cell>
        </row>
        <row r="50">
          <cell r="A50">
            <v>67</v>
          </cell>
        </row>
        <row r="51">
          <cell r="A51">
            <v>68</v>
          </cell>
        </row>
        <row r="52">
          <cell r="A52">
            <v>69</v>
          </cell>
        </row>
        <row r="53">
          <cell r="A53">
            <v>70</v>
          </cell>
        </row>
        <row r="54">
          <cell r="A54">
            <v>71</v>
          </cell>
        </row>
        <row r="55">
          <cell r="A55">
            <v>73</v>
          </cell>
        </row>
        <row r="56">
          <cell r="A56">
            <v>75</v>
          </cell>
        </row>
        <row r="57">
          <cell r="A57">
            <v>76200</v>
          </cell>
        </row>
        <row r="58">
          <cell r="A58">
            <v>78</v>
          </cell>
        </row>
        <row r="59">
          <cell r="A59">
            <v>80</v>
          </cell>
        </row>
        <row r="60">
          <cell r="A60">
            <v>81</v>
          </cell>
        </row>
        <row r="61">
          <cell r="A61">
            <v>82</v>
          </cell>
        </row>
        <row r="62">
          <cell r="A62">
            <v>83</v>
          </cell>
        </row>
        <row r="63">
          <cell r="A63">
            <v>84</v>
          </cell>
        </row>
        <row r="64">
          <cell r="A64">
            <v>85</v>
          </cell>
        </row>
        <row r="65">
          <cell r="A65">
            <v>86</v>
          </cell>
        </row>
        <row r="66">
          <cell r="A66">
            <v>87</v>
          </cell>
        </row>
        <row r="67">
          <cell r="A67">
            <v>88</v>
          </cell>
        </row>
        <row r="68">
          <cell r="A68">
            <v>89</v>
          </cell>
        </row>
        <row r="69">
          <cell r="A69">
            <v>90</v>
          </cell>
        </row>
        <row r="70">
          <cell r="A70">
            <v>91</v>
          </cell>
        </row>
        <row r="71">
          <cell r="A71">
            <v>92</v>
          </cell>
        </row>
        <row r="72">
          <cell r="A72">
            <v>93</v>
          </cell>
        </row>
        <row r="73">
          <cell r="A73">
            <v>94</v>
          </cell>
        </row>
        <row r="74">
          <cell r="A74">
            <v>95</v>
          </cell>
        </row>
        <row r="75">
          <cell r="A75">
            <v>96</v>
          </cell>
        </row>
        <row r="76">
          <cell r="A76">
            <v>97</v>
          </cell>
        </row>
        <row r="77">
          <cell r="A77">
            <v>98</v>
          </cell>
        </row>
        <row r="78">
          <cell r="A78">
            <v>99</v>
          </cell>
        </row>
      </sheetData>
      <sheetData sheetId="3">
        <row r="1">
          <cell r="XFD1">
            <v>0</v>
          </cell>
        </row>
        <row r="2">
          <cell r="XFD2">
            <v>1</v>
          </cell>
        </row>
        <row r="3">
          <cell r="XFD3">
            <v>4</v>
          </cell>
        </row>
        <row r="4">
          <cell r="XFD4">
            <v>5</v>
          </cell>
        </row>
        <row r="5">
          <cell r="XFD5">
            <v>6</v>
          </cell>
        </row>
        <row r="6">
          <cell r="XFD6">
            <v>7</v>
          </cell>
        </row>
        <row r="7">
          <cell r="XFD7">
            <v>8</v>
          </cell>
        </row>
        <row r="8">
          <cell r="XFD8">
            <v>9</v>
          </cell>
        </row>
        <row r="9">
          <cell r="XFD9">
            <v>10</v>
          </cell>
        </row>
        <row r="10">
          <cell r="XFD10">
            <v>11</v>
          </cell>
        </row>
        <row r="11">
          <cell r="XFD11">
            <v>12</v>
          </cell>
        </row>
        <row r="12">
          <cell r="XFD12">
            <v>13</v>
          </cell>
        </row>
        <row r="13">
          <cell r="XFD13">
            <v>14</v>
          </cell>
        </row>
      </sheetData>
      <sheetData sheetId="4" refreshError="1"/>
      <sheetData sheetId="5" refreshError="1"/>
      <sheetData sheetId="6" refreshError="1"/>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ая"/>
      <sheetName val="ГТП"/>
      <sheetName val="субъекты РФ"/>
      <sheetName val="уровень напряжения"/>
      <sheetName val="101"/>
      <sheetName val="134"/>
      <sheetName val="135"/>
      <sheetName val="136"/>
    </sheetNames>
    <sheetDataSet>
      <sheetData sheetId="0"/>
      <sheetData sheetId="1"/>
      <sheetData sheetId="2">
        <row r="2">
          <cell r="A2">
            <v>1</v>
          </cell>
        </row>
        <row r="3">
          <cell r="A3">
            <v>3</v>
          </cell>
        </row>
        <row r="4">
          <cell r="A4">
            <v>4</v>
          </cell>
        </row>
        <row r="5">
          <cell r="A5">
            <v>5</v>
          </cell>
        </row>
        <row r="6">
          <cell r="A6">
            <v>7</v>
          </cell>
        </row>
        <row r="7">
          <cell r="A7">
            <v>8</v>
          </cell>
        </row>
        <row r="8">
          <cell r="A8">
            <v>10</v>
          </cell>
        </row>
        <row r="9">
          <cell r="A9">
            <v>11</v>
          </cell>
        </row>
        <row r="10">
          <cell r="A10">
            <v>12</v>
          </cell>
        </row>
        <row r="11">
          <cell r="A11">
            <v>14</v>
          </cell>
        </row>
        <row r="12">
          <cell r="A12">
            <v>15</v>
          </cell>
        </row>
        <row r="13">
          <cell r="A13">
            <v>17</v>
          </cell>
        </row>
        <row r="14">
          <cell r="A14">
            <v>18</v>
          </cell>
        </row>
        <row r="15">
          <cell r="A15">
            <v>19</v>
          </cell>
        </row>
        <row r="16">
          <cell r="A16">
            <v>20</v>
          </cell>
        </row>
        <row r="17">
          <cell r="A17">
            <v>22</v>
          </cell>
        </row>
        <row r="18">
          <cell r="A18">
            <v>24</v>
          </cell>
        </row>
        <row r="19">
          <cell r="A19">
            <v>25</v>
          </cell>
        </row>
        <row r="20">
          <cell r="A20">
            <v>26</v>
          </cell>
        </row>
        <row r="21">
          <cell r="A21">
            <v>27</v>
          </cell>
        </row>
        <row r="22">
          <cell r="A22">
            <v>28</v>
          </cell>
        </row>
        <row r="23">
          <cell r="A23">
            <v>29</v>
          </cell>
        </row>
        <row r="24">
          <cell r="A24">
            <v>32</v>
          </cell>
        </row>
        <row r="25">
          <cell r="A25">
            <v>33</v>
          </cell>
        </row>
        <row r="26">
          <cell r="A26">
            <v>34</v>
          </cell>
        </row>
        <row r="27">
          <cell r="A27">
            <v>35</v>
          </cell>
        </row>
        <row r="28">
          <cell r="A28">
            <v>36</v>
          </cell>
        </row>
        <row r="29">
          <cell r="A29">
            <v>37</v>
          </cell>
        </row>
        <row r="30">
          <cell r="A30">
            <v>38</v>
          </cell>
        </row>
        <row r="31">
          <cell r="A31">
            <v>40</v>
          </cell>
        </row>
        <row r="32">
          <cell r="A32">
            <v>41</v>
          </cell>
        </row>
        <row r="33">
          <cell r="A33">
            <v>42</v>
          </cell>
        </row>
        <row r="34">
          <cell r="A34">
            <v>45</v>
          </cell>
        </row>
        <row r="35">
          <cell r="A35">
            <v>46</v>
          </cell>
        </row>
        <row r="36">
          <cell r="A36">
            <v>47</v>
          </cell>
        </row>
        <row r="37">
          <cell r="A37">
            <v>49</v>
          </cell>
        </row>
        <row r="38">
          <cell r="A38">
            <v>50</v>
          </cell>
        </row>
        <row r="39">
          <cell r="A39">
            <v>52</v>
          </cell>
        </row>
        <row r="40">
          <cell r="A40">
            <v>53</v>
          </cell>
        </row>
        <row r="41">
          <cell r="A41">
            <v>54</v>
          </cell>
        </row>
        <row r="42">
          <cell r="A42">
            <v>56</v>
          </cell>
        </row>
        <row r="43">
          <cell r="A43">
            <v>57</v>
          </cell>
        </row>
        <row r="44">
          <cell r="A44">
            <v>58</v>
          </cell>
        </row>
        <row r="45">
          <cell r="A45">
            <v>60</v>
          </cell>
        </row>
        <row r="46">
          <cell r="A46">
            <v>61</v>
          </cell>
        </row>
        <row r="47">
          <cell r="A47">
            <v>63</v>
          </cell>
        </row>
        <row r="48">
          <cell r="A48">
            <v>65</v>
          </cell>
        </row>
        <row r="49">
          <cell r="A49">
            <v>66</v>
          </cell>
        </row>
        <row r="50">
          <cell r="A50">
            <v>67</v>
          </cell>
        </row>
        <row r="51">
          <cell r="A51">
            <v>68</v>
          </cell>
        </row>
        <row r="52">
          <cell r="A52">
            <v>69</v>
          </cell>
        </row>
        <row r="53">
          <cell r="A53">
            <v>70</v>
          </cell>
        </row>
        <row r="54">
          <cell r="A54">
            <v>71</v>
          </cell>
        </row>
        <row r="55">
          <cell r="A55">
            <v>73</v>
          </cell>
        </row>
        <row r="56">
          <cell r="A56">
            <v>75</v>
          </cell>
        </row>
        <row r="57">
          <cell r="A57">
            <v>76200</v>
          </cell>
        </row>
        <row r="58">
          <cell r="A58">
            <v>78</v>
          </cell>
        </row>
        <row r="59">
          <cell r="A59">
            <v>80</v>
          </cell>
        </row>
        <row r="60">
          <cell r="A60">
            <v>81</v>
          </cell>
        </row>
        <row r="61">
          <cell r="A61">
            <v>82</v>
          </cell>
        </row>
        <row r="62">
          <cell r="A62">
            <v>83</v>
          </cell>
        </row>
        <row r="63">
          <cell r="A63">
            <v>84</v>
          </cell>
        </row>
        <row r="64">
          <cell r="A64">
            <v>85</v>
          </cell>
        </row>
        <row r="65">
          <cell r="A65">
            <v>86</v>
          </cell>
        </row>
        <row r="66">
          <cell r="A66">
            <v>87</v>
          </cell>
        </row>
        <row r="67">
          <cell r="A67">
            <v>88</v>
          </cell>
        </row>
        <row r="68">
          <cell r="A68">
            <v>89</v>
          </cell>
        </row>
        <row r="69">
          <cell r="A69">
            <v>90</v>
          </cell>
        </row>
        <row r="70">
          <cell r="A70">
            <v>91</v>
          </cell>
        </row>
        <row r="71">
          <cell r="A71">
            <v>92</v>
          </cell>
        </row>
        <row r="72">
          <cell r="A72">
            <v>93</v>
          </cell>
        </row>
        <row r="73">
          <cell r="A73">
            <v>94</v>
          </cell>
        </row>
        <row r="74">
          <cell r="A74">
            <v>95</v>
          </cell>
        </row>
        <row r="75">
          <cell r="A75">
            <v>96</v>
          </cell>
        </row>
        <row r="76">
          <cell r="A76">
            <v>97</v>
          </cell>
        </row>
        <row r="77">
          <cell r="A77">
            <v>98</v>
          </cell>
        </row>
        <row r="78">
          <cell r="A78">
            <v>99</v>
          </cell>
        </row>
      </sheetData>
      <sheetData sheetId="3">
        <row r="1">
          <cell r="XFD1">
            <v>0</v>
          </cell>
        </row>
        <row r="2">
          <cell r="XFD2">
            <v>1</v>
          </cell>
        </row>
        <row r="3">
          <cell r="XFD3">
            <v>4</v>
          </cell>
        </row>
        <row r="4">
          <cell r="XFD4">
            <v>5</v>
          </cell>
        </row>
        <row r="5">
          <cell r="XFD5">
            <v>6</v>
          </cell>
        </row>
        <row r="6">
          <cell r="XFD6">
            <v>7</v>
          </cell>
        </row>
        <row r="7">
          <cell r="XFD7">
            <v>8</v>
          </cell>
        </row>
        <row r="8">
          <cell r="XFD8">
            <v>9</v>
          </cell>
        </row>
        <row r="9">
          <cell r="XFD9">
            <v>10</v>
          </cell>
        </row>
        <row r="10">
          <cell r="XFD10">
            <v>11</v>
          </cell>
        </row>
        <row r="11">
          <cell r="XFD11">
            <v>12</v>
          </cell>
        </row>
        <row r="12">
          <cell r="XFD12">
            <v>13</v>
          </cell>
        </row>
        <row r="13">
          <cell r="XFD13">
            <v>14</v>
          </cell>
        </row>
      </sheetData>
      <sheetData sheetId="4"/>
      <sheetData sheetId="5"/>
      <sheetData sheetId="6"/>
      <sheetData sheetId="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Обновление"/>
      <sheetName val="Лог обновления"/>
      <sheetName val="Титульный"/>
      <sheetName val="Справочник ГТП"/>
      <sheetName val="Баланс ЭЭ и мощности"/>
      <sheetName val="tech_vertical"/>
      <sheetName val="tech"/>
      <sheetName val="Покупка"/>
      <sheetName val="Продажа"/>
      <sheetName val="Продажа на РР - ВСЕГО"/>
      <sheetName val="Продажа на РР - Юг ТО"/>
      <sheetName val="Продажа на РР - ХМАО"/>
      <sheetName val="Продажа на РР - ЯНАО"/>
      <sheetName val="Прочие платежи"/>
      <sheetName val="Переток в смежные ГТП"/>
      <sheetName val="Комментарии"/>
      <sheetName val="Проверка"/>
      <sheetName val="modCommonProv"/>
      <sheetName val="modProv"/>
      <sheetName val="modProvGeneralProc"/>
      <sheetName val="REESTR_ORG"/>
      <sheetName val="REESTR"/>
      <sheetName val="TECHSHEET"/>
      <sheetName val="modSheetTitle"/>
      <sheetName val="modInfo"/>
      <sheetName val="modCommandButton"/>
      <sheetName val="modUpdTemplMain"/>
      <sheetName val="modAuthorizationUtilities"/>
      <sheetName val="modUpdateStatus"/>
      <sheetName val="AUTHORIZATION"/>
      <sheetName val="modCommonProcedures"/>
      <sheetName val="modfrmCheckUpdates"/>
      <sheetName val="modfrmUpdateIsInProgress"/>
      <sheetName val="ENERGY.KTL.SB.FACT.5.72(v4.2"/>
    </sheetNames>
    <sheetDataSet>
      <sheetData sheetId="0"/>
      <sheetData sheetId="1"/>
      <sheetData sheetId="2"/>
      <sheetData sheetId="3">
        <row r="11">
          <cell r="F11" t="str">
            <v>Июнь</v>
          </cell>
        </row>
        <row r="16">
          <cell r="E16" t="str">
            <v>Ханты-Мансийский автономный округ</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2">
          <cell r="D2" t="str">
            <v>Январь</v>
          </cell>
        </row>
        <row r="3">
          <cell r="D3" t="str">
            <v>Февраль</v>
          </cell>
        </row>
        <row r="4">
          <cell r="D4" t="str">
            <v>Март</v>
          </cell>
        </row>
        <row r="5">
          <cell r="D5" t="str">
            <v>Апрель</v>
          </cell>
        </row>
        <row r="6">
          <cell r="D6" t="str">
            <v>Май</v>
          </cell>
        </row>
      </sheetData>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Заголовок"/>
      <sheetName val="Справочники"/>
      <sheetName val="Инструкция"/>
      <sheetName val="3"/>
      <sheetName val="4"/>
      <sheetName val="5"/>
      <sheetName val="свод"/>
      <sheetName val="16"/>
      <sheetName val="17"/>
      <sheetName val="17.1"/>
      <sheetName val="24"/>
      <sheetName val="25"/>
      <sheetName val="P2.1"/>
      <sheetName val="P2.2"/>
      <sheetName val="перекрестка"/>
      <sheetName val="Ф-1 (для АО-энерго)"/>
      <sheetName val="Ф-2 (для АО-энерго)"/>
      <sheetName val="TEHSHEET"/>
    </sheetNames>
    <sheetDataSet>
      <sheetData sheetId="0" refreshError="1"/>
      <sheetData sheetId="1" refreshError="1"/>
      <sheetData sheetId="2">
        <row r="13">
          <cell r="E13" t="str">
            <v>г.Москва</v>
          </cell>
        </row>
      </sheetData>
      <sheetData sheetId="3" refreshError="1"/>
      <sheetData sheetId="4" refreshError="1"/>
      <sheetData sheetId="5">
        <row r="15">
          <cell r="AB15">
            <v>150</v>
          </cell>
        </row>
        <row r="17">
          <cell r="AB17">
            <v>450</v>
          </cell>
          <cell r="AC17">
            <v>60</v>
          </cell>
        </row>
        <row r="18">
          <cell r="AB18">
            <v>90</v>
          </cell>
        </row>
        <row r="20">
          <cell r="AB20">
            <v>30</v>
          </cell>
          <cell r="AC20">
            <v>1680</v>
          </cell>
        </row>
        <row r="23">
          <cell r="AC23">
            <v>1.5</v>
          </cell>
        </row>
        <row r="25">
          <cell r="AC25">
            <v>1488.06</v>
          </cell>
        </row>
      </sheetData>
      <sheetData sheetId="6">
        <row r="15">
          <cell r="AB15">
            <v>4.2300000000000004</v>
          </cell>
        </row>
        <row r="17">
          <cell r="AB17">
            <v>12.68</v>
          </cell>
          <cell r="AC17">
            <v>1.69</v>
          </cell>
        </row>
        <row r="18">
          <cell r="AB18">
            <v>2.54</v>
          </cell>
        </row>
        <row r="20">
          <cell r="AB20">
            <v>0.85</v>
          </cell>
          <cell r="AC20">
            <v>47.34</v>
          </cell>
        </row>
        <row r="21">
          <cell r="AB21">
            <v>1.75</v>
          </cell>
          <cell r="AC21">
            <v>7.99</v>
          </cell>
        </row>
      </sheetData>
      <sheetData sheetId="7">
        <row r="10">
          <cell r="E10">
            <v>0</v>
          </cell>
        </row>
        <row r="15">
          <cell r="I15">
            <v>5593</v>
          </cell>
        </row>
        <row r="18">
          <cell r="I18">
            <v>629</v>
          </cell>
        </row>
        <row r="28">
          <cell r="I28">
            <v>14486</v>
          </cell>
        </row>
        <row r="50">
          <cell r="I50">
            <v>1030</v>
          </cell>
        </row>
        <row r="52">
          <cell r="I52">
            <v>51899</v>
          </cell>
        </row>
        <row r="55">
          <cell r="I55">
            <v>1935</v>
          </cell>
        </row>
        <row r="56">
          <cell r="I56">
            <v>2584</v>
          </cell>
        </row>
        <row r="63">
          <cell r="I63">
            <v>1370</v>
          </cell>
        </row>
        <row r="70">
          <cell r="E70">
            <v>0</v>
          </cell>
          <cell r="F70">
            <v>0</v>
          </cell>
          <cell r="G70">
            <v>0</v>
          </cell>
          <cell r="H70">
            <v>0</v>
          </cell>
          <cell r="I70">
            <v>8307</v>
          </cell>
          <cell r="J70">
            <v>0</v>
          </cell>
          <cell r="K70">
            <v>0</v>
          </cell>
          <cell r="L70">
            <v>0</v>
          </cell>
          <cell r="M70">
            <v>0</v>
          </cell>
        </row>
        <row r="71">
          <cell r="E71">
            <v>0</v>
          </cell>
          <cell r="F71">
            <v>0</v>
          </cell>
          <cell r="G71">
            <v>0</v>
          </cell>
          <cell r="H71">
            <v>0</v>
          </cell>
          <cell r="I71">
            <v>0</v>
          </cell>
          <cell r="J71">
            <v>0</v>
          </cell>
          <cell r="K71">
            <v>0</v>
          </cell>
          <cell r="L71">
            <v>0</v>
          </cell>
          <cell r="M71">
            <v>0</v>
          </cell>
        </row>
        <row r="72">
          <cell r="J72">
            <v>0</v>
          </cell>
          <cell r="K72">
            <v>0</v>
          </cell>
          <cell r="L72">
            <v>0</v>
          </cell>
          <cell r="M72">
            <v>0</v>
          </cell>
        </row>
        <row r="73">
          <cell r="J73">
            <v>0</v>
          </cell>
          <cell r="K73">
            <v>0</v>
          </cell>
          <cell r="L73">
            <v>0</v>
          </cell>
          <cell r="M73">
            <v>0</v>
          </cell>
        </row>
        <row r="74">
          <cell r="J74">
            <v>0</v>
          </cell>
          <cell r="K74">
            <v>0</v>
          </cell>
          <cell r="L74">
            <v>0</v>
          </cell>
          <cell r="M74">
            <v>0</v>
          </cell>
        </row>
        <row r="75">
          <cell r="J75">
            <v>0</v>
          </cell>
          <cell r="K75">
            <v>0</v>
          </cell>
          <cell r="L75">
            <v>0</v>
          </cell>
          <cell r="M75">
            <v>0</v>
          </cell>
        </row>
        <row r="76">
          <cell r="J76">
            <v>0</v>
          </cell>
          <cell r="K76">
            <v>0</v>
          </cell>
          <cell r="L76">
            <v>0</v>
          </cell>
          <cell r="M76">
            <v>0</v>
          </cell>
        </row>
        <row r="77">
          <cell r="I77">
            <v>2543</v>
          </cell>
          <cell r="J77">
            <v>0</v>
          </cell>
          <cell r="K77">
            <v>0</v>
          </cell>
          <cell r="L77">
            <v>0</v>
          </cell>
          <cell r="M77">
            <v>0</v>
          </cell>
        </row>
        <row r="78">
          <cell r="J78">
            <v>0</v>
          </cell>
          <cell r="K78">
            <v>0</v>
          </cell>
          <cell r="L78">
            <v>0</v>
          </cell>
          <cell r="M78">
            <v>0</v>
          </cell>
        </row>
        <row r="79">
          <cell r="I79">
            <v>5764</v>
          </cell>
          <cell r="J79">
            <v>0</v>
          </cell>
          <cell r="K79">
            <v>0</v>
          </cell>
          <cell r="L79">
            <v>0</v>
          </cell>
          <cell r="M79">
            <v>0</v>
          </cell>
        </row>
        <row r="81">
          <cell r="J81">
            <v>0</v>
          </cell>
          <cell r="K81">
            <v>0</v>
          </cell>
          <cell r="L81">
            <v>0</v>
          </cell>
          <cell r="M81">
            <v>0</v>
          </cell>
        </row>
        <row r="83">
          <cell r="E83">
            <v>0</v>
          </cell>
          <cell r="F83">
            <v>0</v>
          </cell>
          <cell r="G83">
            <v>0</v>
          </cell>
          <cell r="H83">
            <v>0</v>
          </cell>
          <cell r="I83">
            <v>76105.21263157895</v>
          </cell>
          <cell r="J83">
            <v>0</v>
          </cell>
          <cell r="K83">
            <v>0</v>
          </cell>
          <cell r="L83">
            <v>0</v>
          </cell>
          <cell r="M83">
            <v>0</v>
          </cell>
        </row>
        <row r="84">
          <cell r="E84">
            <v>0</v>
          </cell>
          <cell r="F84">
            <v>0</v>
          </cell>
          <cell r="G84">
            <v>0</v>
          </cell>
          <cell r="H84">
            <v>0</v>
          </cell>
          <cell r="I84">
            <v>18265.251031578948</v>
          </cell>
          <cell r="J84">
            <v>0</v>
          </cell>
          <cell r="K84">
            <v>0</v>
          </cell>
          <cell r="L84">
            <v>0</v>
          </cell>
          <cell r="M84">
            <v>0</v>
          </cell>
        </row>
        <row r="85">
          <cell r="I85">
            <v>0</v>
          </cell>
          <cell r="J85">
            <v>0</v>
          </cell>
          <cell r="K85">
            <v>0</v>
          </cell>
          <cell r="L85">
            <v>0</v>
          </cell>
          <cell r="M85">
            <v>0</v>
          </cell>
        </row>
        <row r="86">
          <cell r="I86">
            <v>0</v>
          </cell>
          <cell r="J86">
            <v>0</v>
          </cell>
          <cell r="K86">
            <v>0</v>
          </cell>
          <cell r="L86">
            <v>0</v>
          </cell>
          <cell r="M86">
            <v>0</v>
          </cell>
        </row>
        <row r="87">
          <cell r="I87">
            <v>0</v>
          </cell>
          <cell r="J87">
            <v>0</v>
          </cell>
          <cell r="K87">
            <v>0</v>
          </cell>
          <cell r="L87">
            <v>0</v>
          </cell>
          <cell r="M87">
            <v>0</v>
          </cell>
        </row>
        <row r="88">
          <cell r="I88">
            <v>0</v>
          </cell>
          <cell r="J88">
            <v>0</v>
          </cell>
          <cell r="K88">
            <v>0</v>
          </cell>
          <cell r="L88">
            <v>0</v>
          </cell>
          <cell r="M88">
            <v>0</v>
          </cell>
        </row>
        <row r="90">
          <cell r="J90">
            <v>0</v>
          </cell>
          <cell r="K90">
            <v>0</v>
          </cell>
          <cell r="L90">
            <v>0</v>
          </cell>
          <cell r="M90">
            <v>0</v>
          </cell>
        </row>
        <row r="92">
          <cell r="E92">
            <v>0</v>
          </cell>
          <cell r="F92">
            <v>0</v>
          </cell>
          <cell r="G92">
            <v>0</v>
          </cell>
          <cell r="H92">
            <v>0</v>
          </cell>
          <cell r="I92">
            <v>26572.251031578948</v>
          </cell>
          <cell r="J92">
            <v>0</v>
          </cell>
          <cell r="K92">
            <v>0</v>
          </cell>
          <cell r="L92">
            <v>0</v>
          </cell>
          <cell r="M92">
            <v>0</v>
          </cell>
        </row>
        <row r="93">
          <cell r="E93">
            <v>0</v>
          </cell>
          <cell r="F93">
            <v>0</v>
          </cell>
          <cell r="G93">
            <v>0</v>
          </cell>
          <cell r="H93">
            <v>0</v>
          </cell>
          <cell r="I93">
            <v>0</v>
          </cell>
          <cell r="J93">
            <v>0</v>
          </cell>
          <cell r="K93">
            <v>0</v>
          </cell>
          <cell r="L93">
            <v>0</v>
          </cell>
          <cell r="M93">
            <v>0</v>
          </cell>
        </row>
        <row r="94">
          <cell r="E94">
            <v>0</v>
          </cell>
          <cell r="F94">
            <v>0</v>
          </cell>
          <cell r="G94">
            <v>0</v>
          </cell>
          <cell r="H94">
            <v>0</v>
          </cell>
          <cell r="I94">
            <v>0</v>
          </cell>
          <cell r="J94">
            <v>0</v>
          </cell>
          <cell r="K94">
            <v>0</v>
          </cell>
          <cell r="L94">
            <v>0</v>
          </cell>
          <cell r="M94">
            <v>0</v>
          </cell>
        </row>
        <row r="95">
          <cell r="E95">
            <v>0</v>
          </cell>
          <cell r="F95">
            <v>0</v>
          </cell>
          <cell r="G95">
            <v>0</v>
          </cell>
          <cell r="H95">
            <v>0</v>
          </cell>
          <cell r="I95">
            <v>0</v>
          </cell>
          <cell r="J95">
            <v>0</v>
          </cell>
          <cell r="K95">
            <v>0</v>
          </cell>
          <cell r="L95">
            <v>0</v>
          </cell>
          <cell r="M95">
            <v>0</v>
          </cell>
        </row>
        <row r="96">
          <cell r="E96">
            <v>0</v>
          </cell>
          <cell r="F96">
            <v>0</v>
          </cell>
          <cell r="G96">
            <v>0</v>
          </cell>
          <cell r="H96">
            <v>0</v>
          </cell>
          <cell r="I96">
            <v>0</v>
          </cell>
          <cell r="J96">
            <v>0</v>
          </cell>
          <cell r="K96">
            <v>0</v>
          </cell>
          <cell r="L96">
            <v>0</v>
          </cell>
          <cell r="M96">
            <v>0</v>
          </cell>
        </row>
        <row r="98">
          <cell r="E98">
            <v>0</v>
          </cell>
          <cell r="F98">
            <v>0</v>
          </cell>
          <cell r="G98">
            <v>0</v>
          </cell>
          <cell r="H98">
            <v>0</v>
          </cell>
          <cell r="I98">
            <v>181391.81674107895</v>
          </cell>
          <cell r="J98">
            <v>0</v>
          </cell>
          <cell r="K98">
            <v>0</v>
          </cell>
          <cell r="L98">
            <v>0</v>
          </cell>
          <cell r="M98">
            <v>0</v>
          </cell>
        </row>
        <row r="101">
          <cell r="E101">
            <v>0</v>
          </cell>
          <cell r="F101">
            <v>0</v>
          </cell>
          <cell r="G101">
            <v>0</v>
          </cell>
          <cell r="H101">
            <v>0</v>
          </cell>
          <cell r="I101">
            <v>17.163367504491344</v>
          </cell>
          <cell r="J101">
            <v>0</v>
          </cell>
          <cell r="K101">
            <v>0</v>
          </cell>
          <cell r="L101">
            <v>0</v>
          </cell>
          <cell r="M101">
            <v>0</v>
          </cell>
        </row>
        <row r="102">
          <cell r="E102">
            <v>0</v>
          </cell>
          <cell r="F102">
            <v>0</v>
          </cell>
          <cell r="G102">
            <v>0</v>
          </cell>
          <cell r="H102">
            <v>0</v>
          </cell>
          <cell r="I102">
            <v>0</v>
          </cell>
          <cell r="J102">
            <v>0</v>
          </cell>
          <cell r="K102">
            <v>0</v>
          </cell>
          <cell r="L102">
            <v>0</v>
          </cell>
          <cell r="M102">
            <v>0</v>
          </cell>
        </row>
        <row r="120">
          <cell r="E120">
            <v>24</v>
          </cell>
          <cell r="F120">
            <v>24</v>
          </cell>
          <cell r="G120">
            <v>24</v>
          </cell>
          <cell r="H120">
            <v>24</v>
          </cell>
          <cell r="I120">
            <v>24</v>
          </cell>
        </row>
      </sheetData>
      <sheetData sheetId="8">
        <row r="13">
          <cell r="I13">
            <v>86</v>
          </cell>
        </row>
        <row r="16">
          <cell r="I16">
            <v>86</v>
          </cell>
        </row>
        <row r="18">
          <cell r="I18">
            <v>2713.5</v>
          </cell>
        </row>
        <row r="19">
          <cell r="I19">
            <v>4.5</v>
          </cell>
        </row>
        <row r="20">
          <cell r="I20">
            <v>3.9</v>
          </cell>
        </row>
        <row r="23">
          <cell r="I23">
            <v>12.5</v>
          </cell>
        </row>
        <row r="26">
          <cell r="I26">
            <v>75</v>
          </cell>
        </row>
        <row r="29">
          <cell r="I29">
            <v>15</v>
          </cell>
        </row>
        <row r="32">
          <cell r="I32">
            <v>24</v>
          </cell>
        </row>
        <row r="34">
          <cell r="B34" t="str">
            <v>Выплаты &lt;______________&gt;:</v>
          </cell>
        </row>
        <row r="37">
          <cell r="B37" t="str">
            <v>Выплаты &lt;______________&gt;:</v>
          </cell>
        </row>
        <row r="49">
          <cell r="E49">
            <v>12</v>
          </cell>
          <cell r="F49">
            <v>12</v>
          </cell>
          <cell r="G49">
            <v>12</v>
          </cell>
          <cell r="H49">
            <v>12</v>
          </cell>
          <cell r="I49">
            <v>12</v>
          </cell>
        </row>
      </sheetData>
      <sheetData sheetId="9">
        <row r="10">
          <cell r="J10">
            <v>696708</v>
          </cell>
        </row>
        <row r="25">
          <cell r="J25">
            <v>72000</v>
          </cell>
        </row>
      </sheetData>
      <sheetData sheetId="10">
        <row r="21">
          <cell r="D21">
            <v>696708</v>
          </cell>
        </row>
      </sheetData>
      <sheetData sheetId="11">
        <row r="8">
          <cell r="E8">
            <v>0</v>
          </cell>
        </row>
      </sheetData>
      <sheetData sheetId="12"/>
      <sheetData sheetId="13" refreshError="1"/>
      <sheetData sheetId="14" refreshError="1"/>
      <sheetData sheetId="15"/>
      <sheetData sheetId="16">
        <row r="4">
          <cell r="D4" t="str">
            <v>200_ г.</v>
          </cell>
        </row>
        <row r="7">
          <cell r="C7" t="str">
            <v>____________________________________________</v>
          </cell>
        </row>
        <row r="8">
          <cell r="C8" t="str">
            <v>____________________________________________</v>
          </cell>
        </row>
        <row r="9">
          <cell r="C9" t="str">
            <v>____________________________________________</v>
          </cell>
        </row>
        <row r="10">
          <cell r="C10" t="str">
            <v>_____________________________________________</v>
          </cell>
        </row>
        <row r="11">
          <cell r="A11" t="str">
            <v>_________________________________________________________________________________________________</v>
          </cell>
        </row>
        <row r="13">
          <cell r="C13" t="str">
            <v>____________________________________________</v>
          </cell>
        </row>
        <row r="14">
          <cell r="A14" t="str">
            <v>_________________________________________________________________________________________________</v>
          </cell>
        </row>
        <row r="23">
          <cell r="C23" t="str">
            <v>110</v>
          </cell>
        </row>
        <row r="24">
          <cell r="C24" t="str">
            <v>120</v>
          </cell>
        </row>
        <row r="25">
          <cell r="C25" t="str">
            <v>130</v>
          </cell>
        </row>
        <row r="26">
          <cell r="C26" t="str">
            <v>135</v>
          </cell>
        </row>
        <row r="27">
          <cell r="C27" t="str">
            <v>140</v>
          </cell>
        </row>
        <row r="28">
          <cell r="C28" t="str">
            <v>145</v>
          </cell>
        </row>
        <row r="29">
          <cell r="C29" t="str">
            <v>150</v>
          </cell>
        </row>
        <row r="30">
          <cell r="C30" t="str">
            <v>190</v>
          </cell>
        </row>
        <row r="32">
          <cell r="C32" t="str">
            <v>210</v>
          </cell>
        </row>
        <row r="41">
          <cell r="C41" t="str">
            <v>220</v>
          </cell>
        </row>
        <row r="42">
          <cell r="C42">
            <v>230</v>
          </cell>
        </row>
        <row r="44">
          <cell r="C44" t="str">
            <v>240</v>
          </cell>
        </row>
        <row r="46">
          <cell r="C46" t="str">
            <v>250</v>
          </cell>
        </row>
        <row r="47">
          <cell r="C47" t="str">
            <v>260</v>
          </cell>
        </row>
        <row r="48">
          <cell r="C48" t="str">
            <v>270</v>
          </cell>
        </row>
        <row r="49">
          <cell r="C49" t="str">
            <v>290</v>
          </cell>
        </row>
        <row r="50">
          <cell r="C50" t="str">
            <v>300</v>
          </cell>
        </row>
        <row r="54">
          <cell r="C54" t="str">
            <v>2</v>
          </cell>
        </row>
        <row r="56">
          <cell r="C56" t="str">
            <v>410</v>
          </cell>
        </row>
        <row r="58">
          <cell r="C58" t="str">
            <v>420</v>
          </cell>
        </row>
        <row r="59">
          <cell r="C59" t="str">
            <v>430</v>
          </cell>
        </row>
        <row r="63">
          <cell r="C63" t="str">
            <v>470</v>
          </cell>
        </row>
        <row r="64">
          <cell r="C64" t="str">
            <v>490</v>
          </cell>
        </row>
        <row r="66">
          <cell r="C66" t="str">
            <v>510</v>
          </cell>
        </row>
        <row r="67">
          <cell r="C67" t="str">
            <v>515</v>
          </cell>
        </row>
        <row r="68">
          <cell r="C68" t="str">
            <v>520</v>
          </cell>
        </row>
        <row r="69">
          <cell r="C69" t="str">
            <v>590</v>
          </cell>
        </row>
        <row r="71">
          <cell r="C71" t="str">
            <v>610</v>
          </cell>
        </row>
        <row r="72">
          <cell r="C72" t="str">
            <v>620</v>
          </cell>
        </row>
      </sheetData>
      <sheetData sheetId="17">
        <row r="5">
          <cell r="C5" t="str">
            <v>_________</v>
          </cell>
        </row>
        <row r="8">
          <cell r="C8" t="str">
            <v>____________________________________________</v>
          </cell>
        </row>
        <row r="9">
          <cell r="C9" t="str">
            <v>____________________________________________</v>
          </cell>
        </row>
        <row r="10">
          <cell r="C10" t="str">
            <v>____________________________________________</v>
          </cell>
        </row>
        <row r="11">
          <cell r="C11" t="str">
            <v>_____________________________________________</v>
          </cell>
        </row>
        <row r="12">
          <cell r="A12" t="str">
            <v>_________________________________________________________________________________________________</v>
          </cell>
        </row>
      </sheetData>
      <sheetData sheetId="1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Раздел I. А"/>
      <sheetName val="Раздел I. Б"/>
      <sheetName val="Раздел I. В"/>
      <sheetName val="Раздел II. А (ТИС)"/>
      <sheetName val="Раздел II. Б (ТИС)"/>
      <sheetName val="Раздел III"/>
      <sheetName val="Раздел IV"/>
      <sheetName val="TECHSHEET"/>
      <sheetName val="TECH_HORISONTAL"/>
      <sheetName val="DICTIONARIES"/>
      <sheetName val="AUTHORIZATION"/>
      <sheetName val="REESTR_ORG"/>
      <sheetName val="FILE_STORE_DATA"/>
      <sheetName val="LIST_SUBSIDIARY"/>
      <sheetName val="LIST_OKOPF"/>
      <sheetName val="RPT_STATISTICS"/>
    </sheetNames>
    <sheetDataSet>
      <sheetData sheetId="0"/>
      <sheetData sheetId="1"/>
      <sheetData sheetId="2"/>
      <sheetData sheetId="3"/>
      <sheetData sheetId="4"/>
      <sheetData sheetId="5"/>
      <sheetData sheetId="6"/>
      <sheetData sheetId="7"/>
      <sheetData sheetId="8"/>
      <sheetData sheetId="9">
        <row r="2">
          <cell r="E2" t="str">
            <v>Да</v>
          </cell>
          <cell r="G2">
            <v>2022</v>
          </cell>
        </row>
      </sheetData>
      <sheetData sheetId="10" refreshError="1"/>
      <sheetData sheetId="11" refreshError="1"/>
      <sheetData sheetId="12" refreshError="1"/>
      <sheetData sheetId="13" refreshError="1"/>
      <sheetData sheetId="14" refreshError="1"/>
      <sheetData sheetId="15" refreshError="1"/>
      <sheetData sheetId="16">
        <row r="3">
          <cell r="B3" t="str">
            <v>1 10 51 | Полные товарищества</v>
          </cell>
        </row>
      </sheetData>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6 титульник"/>
      <sheetName val="1"/>
      <sheetName val="2"/>
      <sheetName val="3"/>
      <sheetName val="4"/>
      <sheetName val="5"/>
      <sheetName val="6"/>
      <sheetName val="7"/>
      <sheetName val="ОРЭМ"/>
      <sheetName val="Отчёт НВВ в РСТ"/>
      <sheetName val="52.б"/>
      <sheetName val="ЭСК"/>
      <sheetName val="52.а"/>
      <sheetName val="45.г,д."/>
      <sheetName val="ПРАЙМ"/>
      <sheetName val="РДУ"/>
      <sheetName val="Струкатура"/>
      <sheetName val="Потери"/>
      <sheetName val="1-цены производителей"/>
      <sheetName val="для услуг"/>
      <sheetName val="отрицательные СОИ"/>
      <sheetName val="Сводная Общая"/>
      <sheetName val="Акт услуг"/>
      <sheetName val="07"/>
      <sheetName val="Сводная Россети"/>
      <sheetName val="Сводная в ГЭС"/>
      <sheetName val="Расчёт потерь без СОИ"/>
      <sheetName val="Отчёт на 10.09.2026"/>
    </sheetNames>
    <sheetDataSet>
      <sheetData sheetId="0">
        <row r="6">
          <cell r="H6" t="str">
            <v>Ханты-Мансийский автономный округ</v>
          </cell>
        </row>
        <row r="11">
          <cell r="H11" t="str">
            <v>2026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Потери"/>
      <sheetName val="Проверка"/>
      <sheetName val="modProv"/>
      <sheetName val="TEHSHEET"/>
      <sheetName val="REESTR_ORG"/>
      <sheetName val="REESTR"/>
      <sheetName val="tech"/>
    </sheetNames>
    <sheetDataSet>
      <sheetData sheetId="0" refreshError="1"/>
      <sheetData sheetId="1" refreshError="1"/>
      <sheetData sheetId="2" refreshError="1"/>
      <sheetData sheetId="3" refreshError="1"/>
      <sheetData sheetId="4" refreshError="1"/>
      <sheetData sheetId="5" refreshError="1"/>
      <sheetData sheetId="6">
        <row r="483">
          <cell r="A483" t="str">
            <v>АО "Оборонэнерго" - филиал "Уральский"</v>
          </cell>
        </row>
        <row r="484">
          <cell r="A484" t="str">
            <v>АО "Юграавиа"</v>
          </cell>
        </row>
        <row r="485">
          <cell r="A485" t="str">
            <v>АО "Аэропорт Белоярский"</v>
          </cell>
        </row>
        <row r="486">
          <cell r="A486" t="str">
            <v>АО "Аэропорт Рощино"</v>
          </cell>
        </row>
        <row r="487">
          <cell r="A487" t="str">
            <v>АО "Аэропорт Сургут"</v>
          </cell>
        </row>
        <row r="488">
          <cell r="A488" t="str">
            <v>АО "Аэропорт Урай"</v>
          </cell>
        </row>
        <row r="489">
          <cell r="A489" t="str">
            <v>АО "Вынгапуровский тепловодоканал"</v>
          </cell>
        </row>
        <row r="490">
          <cell r="A490" t="str">
            <v>АО "Городские электрические сети" г.Нижневартовск</v>
          </cell>
        </row>
        <row r="491">
          <cell r="A491" t="str">
            <v>АО "Губкинские городские электрические сети"</v>
          </cell>
        </row>
        <row r="492">
          <cell r="A492" t="str">
            <v>АО "Мессояханефтегаз"</v>
          </cell>
        </row>
        <row r="493">
          <cell r="A493" t="str">
            <v>АО "Мессояханефтегаз"</v>
          </cell>
        </row>
        <row r="494">
          <cell r="A494" t="str">
            <v>АО "Муравленковское предприятие городских электрических сетей"</v>
          </cell>
        </row>
        <row r="495">
          <cell r="A495" t="str">
            <v>АО "Надымское авиапредприятие"</v>
          </cell>
        </row>
        <row r="496">
          <cell r="A496" t="str">
            <v>АО "Нижневартовское нефтегазодобывающее предприятие"</v>
          </cell>
        </row>
        <row r="497">
          <cell r="A497" t="str">
            <v>АО "Новоуренгойский ОАО"</v>
          </cell>
        </row>
        <row r="498">
          <cell r="A498" t="str">
            <v>АО "НордЭнерджиСистемс"</v>
          </cell>
        </row>
        <row r="499">
          <cell r="A499" t="str">
            <v>АО "Распределительная сетевая компания Ямала"</v>
          </cell>
        </row>
        <row r="500">
          <cell r="A500" t="str">
            <v>АО "Россети Тюмень"</v>
          </cell>
        </row>
        <row r="501">
          <cell r="A501" t="str">
            <v>АО "РСК Ямала"</v>
          </cell>
        </row>
        <row r="502">
          <cell r="A502" t="str">
            <v>АО "Салехардэнерго"</v>
          </cell>
        </row>
        <row r="503">
          <cell r="A503" t="str">
            <v>АО "Салехардэнерго"</v>
          </cell>
        </row>
        <row r="504">
          <cell r="A504" t="str">
            <v>АО "Самотлорнефтегаз"</v>
          </cell>
        </row>
        <row r="505">
          <cell r="A505" t="str">
            <v>АО "СУЭНКО"</v>
          </cell>
        </row>
        <row r="506">
          <cell r="A506" t="str">
            <v>АО "Тюменский завод медицинского оборудования и инструментов"</v>
          </cell>
        </row>
        <row r="507">
          <cell r="A507" t="str">
            <v>АО "Тюменский электромеханический завод"</v>
          </cell>
        </row>
        <row r="508">
          <cell r="A508" t="str">
            <v>АО "Уренгойская электросетевая компания"</v>
          </cell>
        </row>
        <row r="509">
          <cell r="A509" t="str">
            <v>АО "Харп-Энерго-Газ"</v>
          </cell>
        </row>
        <row r="510">
          <cell r="A510" t="str">
            <v>АО "Элек"</v>
          </cell>
        </row>
        <row r="511">
          <cell r="A511" t="str">
            <v>АО "Энерго-Газ-Ноябрьск"</v>
          </cell>
        </row>
        <row r="512">
          <cell r="A512" t="str">
            <v>АО "Югорская энергетическая компания децентрализованной зоны" (АО "Юграэнерго")</v>
          </cell>
        </row>
        <row r="513">
          <cell r="A513" t="str">
            <v>АО "ЮРЭСК"</v>
          </cell>
        </row>
        <row r="514">
          <cell r="A514" t="str">
            <v>АО "ЮТЭК-Региональные сети"</v>
          </cell>
        </row>
        <row r="515">
          <cell r="A515" t="str">
            <v>АО "Ямалкоммунэнерго"</v>
          </cell>
        </row>
        <row r="516">
          <cell r="A516" t="str">
            <v>АО "Ямалкоммунэнерго"</v>
          </cell>
        </row>
        <row r="517">
          <cell r="A517" t="str">
            <v>АО "Ямалкоммунэнерго" филиал в Надымском районе</v>
          </cell>
        </row>
        <row r="518">
          <cell r="A518" t="str">
            <v>АО "Ямалкоммунэнерго" филиал в Приуральском районе</v>
          </cell>
        </row>
        <row r="519">
          <cell r="A519" t="str">
            <v>АО "Ямалкоммунэнерго" филиал в Приуральском районе</v>
          </cell>
        </row>
        <row r="520">
          <cell r="A520" t="str">
            <v>АО "Ямалкоммунэнерго" филиал в Тазовском районе</v>
          </cell>
        </row>
        <row r="521">
          <cell r="A521" t="str">
            <v>АО "Ямалкоммунэнерго" филиал в Тазовском районе</v>
          </cell>
        </row>
        <row r="522">
          <cell r="A522" t="str">
            <v>АО "Ямалкоммунэнерго" филиал в Шурышкарском районе</v>
          </cell>
        </row>
        <row r="523">
          <cell r="A523" t="str">
            <v>АО "Ямалкоммунэнерго" филиал в Ямальском районе</v>
          </cell>
        </row>
        <row r="524">
          <cell r="A524" t="str">
            <v>АО "Ямалкоммунэнерго" филиал в Ямальском районе</v>
          </cell>
        </row>
        <row r="525">
          <cell r="A525" t="str">
            <v>АО "Ямальская железнодорожная компания"</v>
          </cell>
        </row>
        <row r="526">
          <cell r="A526" t="str">
            <v>Государственное бюджетное учреждение ЯНАО "Ямалтур"</v>
          </cell>
        </row>
        <row r="527">
          <cell r="A527" t="str">
            <v>Государственное бюджетное учреждение ЯНАО "Ямалтур"</v>
          </cell>
        </row>
        <row r="528">
          <cell r="A528" t="str">
            <v>ЗАО " Тюменский приборостроительный завод"</v>
          </cell>
        </row>
        <row r="529">
          <cell r="A529" t="str">
            <v>ЗАО "Завод Тюменьремдормаш"</v>
          </cell>
        </row>
        <row r="530">
          <cell r="A530" t="str">
            <v>ООО "Ханты-Мансийские городские электрические сети"</v>
          </cell>
        </row>
        <row r="531">
          <cell r="A531" t="str">
            <v>МП "Ханты-Мансийские городские электрические сети" МО г. Ханты-Мансийск</v>
          </cell>
        </row>
        <row r="532">
          <cell r="A532" t="str">
            <v>Муниципальное предприятие "Эксплуатационная генерирующая компания"  муниципального образования городское поселение Приобье</v>
          </cell>
        </row>
        <row r="533">
          <cell r="A533" t="str">
            <v>МУП "Надымские городские электрические сети"</v>
          </cell>
        </row>
        <row r="534">
          <cell r="A534" t="str">
            <v>МУП "Сургутские районные электрические сети" МО Сургутский район</v>
          </cell>
        </row>
        <row r="535">
          <cell r="A535" t="str">
            <v>МУП "Управление энергоснабжения и инженерных сетей"</v>
          </cell>
        </row>
        <row r="536">
          <cell r="A536" t="str">
            <v>МУП "Управление энергоснабжения и инженерных сетей"</v>
          </cell>
        </row>
        <row r="537">
          <cell r="A537" t="str">
            <v>Надымский филиал ООО "Газпром энерго"</v>
          </cell>
        </row>
        <row r="538">
          <cell r="A538" t="str">
            <v>Ново-Уренгойское ЛПУ МГ ООО "Газпром трансгаз Сургут"</v>
          </cell>
        </row>
        <row r="539">
          <cell r="A539" t="str">
            <v>Ново-Уренгойское ЛПУ МГ ООО "Газпром трансгаз Сургут"</v>
          </cell>
        </row>
        <row r="540">
          <cell r="A540" t="str">
            <v>Ноябрьский филиал АО "Аэропорт Сургут"</v>
          </cell>
        </row>
        <row r="541">
          <cell r="A541" t="str">
            <v>ОАО "Варьеганэнергонефть"</v>
          </cell>
        </row>
        <row r="542">
          <cell r="A542" t="str">
            <v>ОАО "ГЭС" г. Мегион</v>
          </cell>
        </row>
        <row r="543">
          <cell r="A543" t="str">
            <v>ОАО "Пойковские электрические сети"</v>
          </cell>
        </row>
        <row r="544">
          <cell r="A544" t="str">
            <v>ОАО "Радужнинские городские электрические сети"</v>
          </cell>
        </row>
        <row r="545">
          <cell r="A545" t="str">
            <v>ОАО "РЖД" Свердловская дирекция по энергообеспечению</v>
          </cell>
        </row>
        <row r="546">
          <cell r="A546" t="str">
            <v>ОАО "РН-НЯГАНЬНЕФТЕГАЗ"</v>
          </cell>
        </row>
        <row r="547">
          <cell r="A547" t="str">
            <v>ОАО "Сибнефтепровод"</v>
          </cell>
        </row>
        <row r="548">
          <cell r="A548" t="str">
            <v>ОАО "ТНК-Нягань"</v>
          </cell>
        </row>
        <row r="549">
          <cell r="A549" t="str">
            <v>ОАО "Черногорэнерго"</v>
          </cell>
        </row>
        <row r="550">
          <cell r="A550" t="str">
            <v>ОАО "ЮТЭК-Покачи"</v>
          </cell>
        </row>
        <row r="551">
          <cell r="A551" t="str">
            <v>ОАО "Ямал СПГ"</v>
          </cell>
        </row>
        <row r="552">
          <cell r="A552" t="str">
            <v>ОАО "Ямал СПГ"</v>
          </cell>
        </row>
        <row r="553">
          <cell r="A553" t="str">
            <v>ОАО ТТК "КРОСНО"</v>
          </cell>
        </row>
        <row r="554">
          <cell r="A554" t="str">
            <v>Общество с ограниченой ответственностью "Газпромнефть-Ямал"</v>
          </cell>
        </row>
        <row r="555">
          <cell r="A555" t="str">
            <v>ООО "Тюменская электросетевая компания"</v>
          </cell>
        </row>
        <row r="556">
          <cell r="A556" t="str">
            <v>ООО "Агентство Интеллект-Сервис"</v>
          </cell>
        </row>
        <row r="557">
          <cell r="A557" t="str">
            <v>ООО "Агропромэнергия"</v>
          </cell>
        </row>
        <row r="558">
          <cell r="A558" t="str">
            <v>ООО "Альтера"</v>
          </cell>
        </row>
        <row r="559">
          <cell r="A559" t="str">
            <v>ООО "Аэропорт Советский"</v>
          </cell>
        </row>
        <row r="560">
          <cell r="A560" t="str">
            <v>ООО "Башнефть-Добыча"</v>
          </cell>
        </row>
        <row r="561">
          <cell r="A561" t="str">
            <v>ООО "Башнефть-Добыча"</v>
          </cell>
        </row>
        <row r="562">
          <cell r="A562" t="str">
            <v>ООО "Белозерный газоперерабатывающий комплекс"</v>
          </cell>
        </row>
        <row r="563">
          <cell r="A563" t="str">
            <v>ООО "Газпром добыча Уренгой"</v>
          </cell>
        </row>
        <row r="564">
          <cell r="A564" t="str">
            <v>ООО "Газпром переработка"</v>
          </cell>
        </row>
        <row r="565">
          <cell r="A565" t="str">
            <v>ООО "Газпром трансгаз Сургут"</v>
          </cell>
        </row>
        <row r="566">
          <cell r="A566" t="str">
            <v>ООО "Газпром трансгаз Сургут" Демьянское ЛПУ МГ</v>
          </cell>
        </row>
        <row r="567">
          <cell r="A567" t="str">
            <v>ООО "Газпром трансгаз Сургут" Ишимское ЛПУ МГ</v>
          </cell>
        </row>
        <row r="568">
          <cell r="A568" t="str">
            <v>ООО "Газпром трансгаз Сургут" Тобольское ЛПУ МГ</v>
          </cell>
        </row>
        <row r="569">
          <cell r="A569" t="str">
            <v>ООО "Газпром трансгаз Сургут" Туртасское ЛПУ МГ</v>
          </cell>
        </row>
        <row r="570">
          <cell r="A570" t="str">
            <v>ООО "Газпром трансгаз Сургут" Ярковское ЛПУ МГ</v>
          </cell>
        </row>
        <row r="571">
          <cell r="A571" t="str">
            <v>ООО "Газпром трансгаз Югорск"</v>
          </cell>
        </row>
        <row r="572">
          <cell r="A572" t="str">
            <v>ООО "Газпром трансгаз Югорск"</v>
          </cell>
        </row>
        <row r="573">
          <cell r="A573" t="str">
            <v>ООО "Газпром энерго"</v>
          </cell>
        </row>
        <row r="574">
          <cell r="A574" t="str">
            <v>ООО "Газпромнефть-Хантос"</v>
          </cell>
        </row>
        <row r="575">
          <cell r="A575" t="str">
            <v>ООО "Газпромтранс" (Ямальский филиал)</v>
          </cell>
        </row>
        <row r="576">
          <cell r="A576" t="str">
            <v>ООО "Газпромтранс" (Ямальский филиал)</v>
          </cell>
        </row>
        <row r="577">
          <cell r="A577" t="str">
            <v>ООО "Геолог-Инвест"</v>
          </cell>
        </row>
        <row r="578">
          <cell r="A578" t="str">
            <v>ООО "Дака"</v>
          </cell>
        </row>
        <row r="579">
          <cell r="A579" t="str">
            <v>ООО "ДОК-Энерго"</v>
          </cell>
        </row>
        <row r="580">
          <cell r="A580" t="str">
            <v>ООО "Дорстрой"</v>
          </cell>
        </row>
        <row r="581">
          <cell r="A581" t="str">
            <v>ООО "ДСК-Энерго"</v>
          </cell>
        </row>
        <row r="582">
          <cell r="A582" t="str">
            <v>ООО "Западно-Малобалыкское"</v>
          </cell>
        </row>
        <row r="583">
          <cell r="A583" t="str">
            <v>ООО "ИНТЕГРУС"</v>
          </cell>
        </row>
        <row r="584">
          <cell r="A584" t="str">
            <v>ООО "ЛУКОЙЛ-ЭНЕРГОСЕТИ"</v>
          </cell>
        </row>
        <row r="585">
          <cell r="A585" t="str">
            <v>ООО "ЛУКОЙЛ-ЭНЕРГОСЕТИ"</v>
          </cell>
        </row>
        <row r="586">
          <cell r="A586" t="str">
            <v>ООО "ЛУКОЙЛ-ЭНЕРГОСЕТИ"</v>
          </cell>
        </row>
        <row r="587">
          <cell r="A587" t="str">
            <v>ООО "Луч-Электро"</v>
          </cell>
        </row>
        <row r="588">
          <cell r="A588" t="str">
            <v>ООО "Мегионэнергонефть"</v>
          </cell>
        </row>
        <row r="589">
          <cell r="A589" t="str">
            <v>ООО "МинЭл"</v>
          </cell>
        </row>
        <row r="590">
          <cell r="A590" t="str">
            <v>ООО "Нижневартовский газоперерабатывающий комплекс"</v>
          </cell>
        </row>
        <row r="591">
          <cell r="A591" t="str">
            <v>ООО "Нижневартовскэнергонефть"</v>
          </cell>
        </row>
        <row r="592">
          <cell r="A592" t="str">
            <v>ООО "Газпромнефть Энергосистемы"</v>
          </cell>
        </row>
        <row r="593">
          <cell r="A593" t="str">
            <v>ООО "Региональная энергетическая компания"</v>
          </cell>
        </row>
        <row r="594">
          <cell r="A594" t="str">
            <v>ООО "Ремэнергостройсервис"</v>
          </cell>
        </row>
        <row r="595">
          <cell r="A595" t="str">
            <v>ООО "РН - Юганскнефтегаз"</v>
          </cell>
        </row>
        <row r="596">
          <cell r="A596" t="str">
            <v>ООО "РН - Юганскнефтегаз"</v>
          </cell>
        </row>
        <row r="597">
          <cell r="A597" t="str">
            <v>ООО "Русская тепловая компания"</v>
          </cell>
        </row>
        <row r="598">
          <cell r="A598" t="str">
            <v>ООО "Самбургские электрические сети"</v>
          </cell>
        </row>
        <row r="599">
          <cell r="A599" t="str">
            <v>ООО "Самбургские электрические сети"</v>
          </cell>
        </row>
        <row r="600">
          <cell r="A600" t="str">
            <v>ООО "Северремприбор"</v>
          </cell>
        </row>
        <row r="601">
          <cell r="A601" t="str">
            <v>ООО "СеверСетьРазвитие"</v>
          </cell>
        </row>
        <row r="602">
          <cell r="A602" t="str">
            <v>ООО "Сетевая компания "Вектор"</v>
          </cell>
        </row>
        <row r="603">
          <cell r="A603" t="str">
            <v>ООО "Сибирь-Электро"</v>
          </cell>
        </row>
        <row r="604">
          <cell r="A604" t="str">
            <v>ООО "Сибтрансэлектро"</v>
          </cell>
        </row>
        <row r="605">
          <cell r="A605" t="str">
            <v>ООО "СИБУР Тобольск"</v>
          </cell>
        </row>
        <row r="606">
          <cell r="A606" t="str">
            <v>ООО "СИБУР Тобольск"</v>
          </cell>
        </row>
        <row r="607">
          <cell r="A607" t="str">
            <v>ООО "Сибэнергокомплектмонтаж"</v>
          </cell>
        </row>
        <row r="608">
          <cell r="A608" t="str">
            <v>ООО "Статус"</v>
          </cell>
        </row>
        <row r="609">
          <cell r="A609" t="str">
            <v>ООО "Строительно-промышленный комбинат"</v>
          </cell>
        </row>
        <row r="610">
          <cell r="A610" t="str">
            <v>ООО "Сургутские городские электрические сети"</v>
          </cell>
        </row>
        <row r="611">
          <cell r="A611" t="str">
            <v>ООО "Тарманское-Центральное"</v>
          </cell>
        </row>
        <row r="612">
          <cell r="A612" t="str">
            <v>ООО "Тобольскпромэнергосеть"</v>
          </cell>
        </row>
        <row r="613">
          <cell r="A613" t="str">
            <v>ООО "Транзит-Электро-Тюмень"</v>
          </cell>
        </row>
        <row r="614">
          <cell r="A614" t="str">
            <v>ООО "ТюменьСеть"</v>
          </cell>
        </row>
        <row r="615">
          <cell r="A615" t="str">
            <v>ООО "ТРАНССЕТЬ"</v>
          </cell>
        </row>
        <row r="616">
          <cell r="A616" t="str">
            <v>ООО "Управляющая компания - Тюменские моторостроители"</v>
          </cell>
        </row>
        <row r="617">
          <cell r="A617" t="str">
            <v>ООО "Фотон"</v>
          </cell>
        </row>
        <row r="618">
          <cell r="A618" t="str">
            <v>ООО "Фотон"</v>
          </cell>
        </row>
        <row r="619">
          <cell r="A619" t="str">
            <v>ООО "ЭлектроСпецСтрой"</v>
          </cell>
        </row>
        <row r="620">
          <cell r="A620" t="str">
            <v>ООО "ЭЛЕКОНТ"</v>
          </cell>
        </row>
        <row r="621">
          <cell r="A621" t="str">
            <v>ООО "Элтранс"</v>
          </cell>
        </row>
        <row r="622">
          <cell r="A622" t="str">
            <v>ООО "Энергия-2006"</v>
          </cell>
        </row>
        <row r="623">
          <cell r="A623" t="str">
            <v>ООО "Энерго Тюмень"</v>
          </cell>
        </row>
        <row r="624">
          <cell r="A624" t="str">
            <v>ООО "Энерго-Лидер"</v>
          </cell>
        </row>
        <row r="625">
          <cell r="A625" t="str">
            <v>ООО "Энергонефть Томск"</v>
          </cell>
        </row>
        <row r="626">
          <cell r="A626" t="str">
            <v>ООО "Ямал-Энерго"</v>
          </cell>
        </row>
        <row r="627">
          <cell r="A627" t="str">
            <v>ООО "Ямал-Энерго"</v>
          </cell>
        </row>
        <row r="628">
          <cell r="A628" t="str">
            <v>ООО «Газпром переработка» в зоне деятельности филиала Завод по стабилизации конденсата имени В.С. Черномырдина</v>
          </cell>
        </row>
        <row r="629">
          <cell r="A629" t="str">
            <v>ООО «Газпром энерго» в зоне деятельности Сургутского филиала Общества с ограниченной ответственностью «Газпром энерго»</v>
          </cell>
        </row>
        <row r="630">
          <cell r="A630" t="str">
            <v>ООО «ЭЛЕК»</v>
          </cell>
        </row>
        <row r="631">
          <cell r="A631" t="str">
            <v>ООО СК "Восток"</v>
          </cell>
        </row>
        <row r="632">
          <cell r="A632" t="str">
            <v>ООО ЭК "Тепло-Водо-Электро-Сервис"</v>
          </cell>
        </row>
        <row r="633">
          <cell r="A633" t="str">
            <v>ООО ЭК "Тепло-Водо-Электро-Сервис"</v>
          </cell>
        </row>
        <row r="634">
          <cell r="A634" t="str">
            <v>ПАО "Передвижная энергетика" филиал "ПЭС Лабытнанги"</v>
          </cell>
        </row>
        <row r="635">
          <cell r="A635" t="str">
            <v>ПАО "Передвижная энергетика" филиал "ПЭС Лабытнанги"</v>
          </cell>
        </row>
        <row r="636">
          <cell r="A636" t="str">
            <v>ПАО "Птицефабрика "Боровская"</v>
          </cell>
        </row>
        <row r="637">
          <cell r="A637" t="str">
            <v>ПАО "Сургутнефтегаз"</v>
          </cell>
        </row>
        <row r="638">
          <cell r="A638" t="str">
            <v>ПАО "ФСК ЕЭС"</v>
          </cell>
        </row>
        <row r="639">
          <cell r="A639" t="str">
            <v>ПАО "ФСК ЕЭС"</v>
          </cell>
        </row>
        <row r="640">
          <cell r="A640" t="str">
            <v>Северная дирекция по энергообеспечению - структурное подразделение Трансэнерго - филиала ОАО "Российские железные дороги"</v>
          </cell>
        </row>
        <row r="641">
          <cell r="A641" t="str">
            <v>Управление "Ямалэнергогаз" ООО "Газпром добыча Надым"</v>
          </cell>
        </row>
        <row r="642">
          <cell r="A642" t="str">
            <v>Управление "Ямалэнергогаз" ООО "Газпром добыча Надым"</v>
          </cell>
        </row>
        <row r="643">
          <cell r="A643" t="str">
            <v>Уренгойский филиал ООО "Газпром энерго"</v>
          </cell>
        </row>
        <row r="644">
          <cell r="A644" t="str">
            <v>ФБУ "Центр реабилитации ФСС РФ "Тараскуль"</v>
          </cell>
        </row>
        <row r="645">
          <cell r="A645" t="str">
            <v>ФГУП "Стройтранс №1"</v>
          </cell>
        </row>
        <row r="646">
          <cell r="A646" t="str">
            <v>филиал - Надымское нефтегазодобывающее управление ООО "Газпром Добыча Надым"</v>
          </cell>
        </row>
        <row r="647">
          <cell r="A647" t="str">
            <v>филиал - Надымское нефтегазодобывающее управление ООО "Газпром Добыча Надым"</v>
          </cell>
        </row>
        <row r="648">
          <cell r="A648" t="str">
            <v>филиал ОАО "РЖД" - Свердловская ж.д. (Сургутская дистанция)</v>
          </cell>
        </row>
        <row r="649">
          <cell r="A649" t="str">
            <v>филиал ОАО "РЖД"- Свердловская ж.д. (Тюменская дистанция)</v>
          </cell>
        </row>
      </sheetData>
      <sheetData sheetId="7" refreshError="1"/>
      <sheetData sheetId="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раметры"/>
      <sheetName val="Производство электроэнергии"/>
      <sheetName val="Производство теплоэнергии"/>
      <sheetName val="Передача электроэнергии"/>
      <sheetName val="Передача теплоэнергии"/>
      <sheetName val="Финансы"/>
      <sheetName val="T1"/>
      <sheetName val="T2"/>
      <sheetName val="T3"/>
      <sheetName val="T4"/>
      <sheetName val="T5"/>
      <sheetName val="T6"/>
      <sheetName val="T7"/>
      <sheetName val="T8"/>
      <sheetName val="T9"/>
      <sheetName val="T10"/>
      <sheetName val="T11"/>
      <sheetName val="T12"/>
      <sheetName val="T13"/>
      <sheetName val="T14"/>
      <sheetName val="T15"/>
      <sheetName val="T15.1"/>
      <sheetName val="T15.2"/>
      <sheetName val="T15.3"/>
      <sheetName val="T15.4"/>
      <sheetName val="T16"/>
      <sheetName val="T16.1"/>
      <sheetName val="T16.2"/>
      <sheetName val="T16.3"/>
      <sheetName val="T16.4"/>
      <sheetName val="T17"/>
      <sheetName val="T17.1"/>
      <sheetName val="T17.2"/>
      <sheetName val="T17.3"/>
      <sheetName val="T17.4"/>
      <sheetName val="T18"/>
      <sheetName val="T18.1"/>
      <sheetName val="T18.2"/>
      <sheetName val="T19"/>
      <sheetName val="T19.1"/>
      <sheetName val="T19.2"/>
      <sheetName val="T20"/>
      <sheetName val="T21"/>
      <sheetName val="T21.1"/>
      <sheetName val="T21.2"/>
      <sheetName val="T21.3"/>
      <sheetName val="T21.4"/>
      <sheetName val="T22"/>
      <sheetName val="T23"/>
      <sheetName val="T24"/>
      <sheetName val="T24.1"/>
      <sheetName val="T25"/>
      <sheetName val="T25.1"/>
      <sheetName val="T26"/>
      <sheetName val="T27"/>
      <sheetName val="T28"/>
      <sheetName val="T28.1"/>
      <sheetName val="T28.2"/>
      <sheetName val="T28.3"/>
      <sheetName val="T29"/>
      <sheetName val="T29.1"/>
      <sheetName val="П1"/>
      <sheetName val="П2"/>
      <sheetName val="S29.1"/>
      <sheetName val="S29"/>
      <sheetName val="S28.3"/>
      <sheetName val="S28.2"/>
      <sheetName val="S28.1"/>
      <sheetName val="S28"/>
      <sheetName val="S22"/>
      <sheetName val="S12"/>
      <sheetName val="S11"/>
      <sheetName val="S10"/>
      <sheetName val="S9"/>
      <sheetName val="S8"/>
      <sheetName val="S6"/>
      <sheetName val="S3"/>
      <sheetName val="S2"/>
      <sheetName val="S1"/>
      <sheetName val="Лист"/>
      <sheetName val="Шаблоны"/>
      <sheetName val="Tarif2_demo"/>
      <sheetName val="ТобМЭС"/>
      <sheetName val="Enums"/>
      <sheetName val="FES"/>
      <sheetName val="1.6"/>
      <sheetName val="FST5"/>
      <sheetName val="ИТ-бюджет"/>
      <sheetName val="Справочники"/>
      <sheetName val="29"/>
      <sheetName val="20"/>
      <sheetName val="21"/>
      <sheetName val="23"/>
      <sheetName val="25"/>
      <sheetName val="26"/>
      <sheetName val="27"/>
      <sheetName val="28"/>
      <sheetName val="19"/>
      <sheetName val="22"/>
      <sheetName val="24"/>
      <sheetName val="XLR_NoRangeSheet"/>
      <sheetName val="SHPZ"/>
      <sheetName val="Лист13"/>
      <sheetName val="мар 2001"/>
      <sheetName val="навигация"/>
      <sheetName val="Т12"/>
      <sheetName val="Т3"/>
    </sheetNames>
    <sheetDataSet>
      <sheetData sheetId="0" refreshError="1"/>
      <sheetData sheetId="1" refreshError="1">
        <row r="95">
          <cell r="A95" t="str">
            <v>Базовые потребители электроэнергии</v>
          </cell>
        </row>
        <row r="111">
          <cell r="A111" t="str">
            <v>Бюджетные потребители электроэнергии</v>
          </cell>
        </row>
        <row r="124">
          <cell r="A124" t="str">
            <v>Потребители электроэнергии группы население</v>
          </cell>
        </row>
        <row r="132">
          <cell r="A132" t="str">
            <v>Прочие потребители электроэнергии</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табл."/>
      <sheetName val="Мощность"/>
      <sheetName val="Отпуск ээ"/>
      <sheetName val="Аморт-я"/>
      <sheetName val="Зарплата"/>
      <sheetName val="Вспом. мат-лы"/>
      <sheetName val="Услуги"/>
      <sheetName val="Ремонт"/>
      <sheetName val="Кредиты"/>
      <sheetName val="Прочие затраты"/>
      <sheetName val="соцразвитие"/>
      <sheetName val="Лист13"/>
      <sheetName val="Лист14"/>
      <sheetName val="Лист15"/>
      <sheetName val="Лист16"/>
      <sheetName val="ИТОГИ  по Н,Р,Э,Q"/>
      <sheetName val="Справочники"/>
      <sheetName val="Заголовок"/>
      <sheetName val="Закупки"/>
      <sheetName val="эл ст"/>
      <sheetName val="Макро"/>
      <sheetName val="6"/>
      <sheetName val="Производство электроэнергии"/>
      <sheetName val="10"/>
      <sheetName val="11"/>
      <sheetName val="12"/>
      <sheetName val="18.1"/>
      <sheetName val="19.1.1"/>
      <sheetName val="19.1.2"/>
      <sheetName val="19.2"/>
      <sheetName val="2.1"/>
      <sheetName val="21.1"/>
      <sheetName val="21.2.1"/>
      <sheetName val="21.2.2"/>
      <sheetName val="21.4"/>
      <sheetName val="27"/>
      <sheetName val="28.3"/>
      <sheetName val="29"/>
      <sheetName val="7"/>
      <sheetName val="1.1"/>
      <sheetName val="1.2"/>
      <sheetName val="14"/>
      <sheetName val="16"/>
      <sheetName val="18.2"/>
      <sheetName val="18"/>
      <sheetName val="2.2"/>
      <sheetName val="20.1"/>
      <sheetName val="21.3"/>
      <sheetName val="22"/>
      <sheetName val="23"/>
      <sheetName val="24"/>
      <sheetName val="24.1"/>
      <sheetName val="25.1"/>
      <sheetName val="25"/>
      <sheetName val="26"/>
      <sheetName val="28.1"/>
      <sheetName val="28.2"/>
      <sheetName val="28"/>
      <sheetName val="3"/>
      <sheetName val="4"/>
      <sheetName val="5"/>
      <sheetName val="8"/>
      <sheetName val="9"/>
      <sheetName val="P2.1"/>
      <sheetName val="P2.2"/>
      <sheetName val="Списки"/>
      <sheetName val="Дебет_Кредит"/>
      <sheetName val="УЗ-22(2002)"/>
      <sheetName val="УЗ-21(1кв.) (2)"/>
      <sheetName val="УЗ-21(2002)"/>
      <sheetName val="УЗ-22(3кв.) (2)"/>
      <sheetName val="Калькуляция кв"/>
      <sheetName val="Balance Sheet"/>
      <sheetName val="Константы"/>
      <sheetName val="инвестиции 2007"/>
      <sheetName val="1997"/>
      <sheetName val="1998"/>
      <sheetName val="9-1"/>
      <sheetName val="хар-ка земли 1 "/>
      <sheetName val="Коррект"/>
      <sheetName val="Приложение 1"/>
      <sheetName val="факт 2009 года"/>
      <sheetName val="Факт 2010 года"/>
      <sheetName val="План на 2011 год"/>
      <sheetName val="Свод__табл_"/>
      <sheetName val="Отпуск_ээ"/>
      <sheetName val="Вспом__мат-лы"/>
      <sheetName val="Прочие_затраты"/>
      <sheetName val="ИТОГИ__по_Н,Р,Э,Q"/>
      <sheetName val="эл_ст"/>
      <sheetName val="УЗ-21(1кв_)_(2)"/>
      <sheetName val="УЗ-22(3кв_)_(2)"/>
      <sheetName val="Производство_электроэнергии"/>
      <sheetName val="18_1"/>
      <sheetName val="19_1_1"/>
      <sheetName val="19_1_2"/>
      <sheetName val="19_2"/>
      <sheetName val="2_1"/>
      <sheetName val="21_1"/>
      <sheetName val="21_2_1"/>
      <sheetName val="21_2_2"/>
      <sheetName val="21_4"/>
      <sheetName val="28_3"/>
      <sheetName val="1_1"/>
      <sheetName val="1_2"/>
      <sheetName val="18_2"/>
      <sheetName val="2_2"/>
      <sheetName val="20_1"/>
      <sheetName val="21_3"/>
      <sheetName val="24_1"/>
      <sheetName val="25_1"/>
      <sheetName val="28_1"/>
      <sheetName val="28_2"/>
      <sheetName val="P2_1"/>
      <sheetName val="P2_2"/>
      <sheetName val="инвестиции_2007"/>
      <sheetName val="Калькуляция_кв"/>
      <sheetName val="Balance_Sheet"/>
      <sheetName val="1.11"/>
      <sheetName val="БФ-2-8-П"/>
      <sheetName val="СписочнаяЧисленность"/>
      <sheetName val="Temp_TOV"/>
      <sheetName val="ф.2 за 4 кв.2005"/>
      <sheetName val="FEK 2002.Н"/>
      <sheetName val="Приложение 2.1"/>
      <sheetName val="Титульный лист С-П"/>
      <sheetName val="ФИНПЛАН"/>
      <sheetName val="ГоГРЭС"/>
      <sheetName val="19"/>
      <sheetName val="0"/>
      <sheetName val="1"/>
      <sheetName val="15"/>
      <sheetName val="17.1"/>
      <sheetName val="17"/>
      <sheetName val="20"/>
      <sheetName val="21"/>
      <sheetName val="30"/>
      <sheetName val="ГСМ_УР"/>
      <sheetName val="Услуги ПХ"/>
      <sheetName val="НЗП_УР"/>
      <sheetName val="ЭЭ_УР"/>
      <sheetName val="INV_KR"/>
      <sheetName val="ГСМ_РОК"/>
      <sheetName val="НЗП_РОК"/>
      <sheetName val="ПП"/>
      <sheetName val="ремонты_РОК"/>
      <sheetName val="Ээ_РОК"/>
      <sheetName val="Лист7"/>
      <sheetName val="БДДС"/>
      <sheetName val="БЮДЖЕТ"/>
      <sheetName val="2002(v1)"/>
      <sheetName val="13"/>
      <sheetName val="обслуживание"/>
      <sheetName val="SHPZ"/>
      <sheetName val=" накладные расходы"/>
      <sheetName val="Table"/>
      <sheetName val="Справочник"/>
      <sheetName val="Ожид ФР"/>
      <sheetName val="жилой фонд"/>
      <sheetName val="Справ"/>
      <sheetName val="исходные данные"/>
      <sheetName val="даты"/>
      <sheetName val="Фин план"/>
      <sheetName val="Свод__табл_1"/>
      <sheetName val="Отпуск_ээ1"/>
      <sheetName val="Вспом__мат-лы1"/>
      <sheetName val="Прочие_затраты1"/>
      <sheetName val="ИТОГИ__по_Н,Р,Э,Q1"/>
      <sheetName val="эл_ст1"/>
      <sheetName val="Производство_электроэнергии1"/>
      <sheetName val="18_11"/>
      <sheetName val="19_1_11"/>
      <sheetName val="19_1_21"/>
      <sheetName val="19_21"/>
      <sheetName val="2_11"/>
      <sheetName val="21_11"/>
      <sheetName val="21_2_11"/>
      <sheetName val="21_2_21"/>
      <sheetName val="21_41"/>
      <sheetName val="28_31"/>
      <sheetName val="1_11"/>
      <sheetName val="1_21"/>
      <sheetName val="18_21"/>
      <sheetName val="2_21"/>
      <sheetName val="20_11"/>
      <sheetName val="21_31"/>
      <sheetName val="24_11"/>
      <sheetName val="25_11"/>
      <sheetName val="28_11"/>
      <sheetName val="28_21"/>
      <sheetName val="P2_11"/>
      <sheetName val="P2_21"/>
      <sheetName val="УЗ-21(1кв_)_(2)1"/>
      <sheetName val="УЗ-22(3кв_)_(2)1"/>
      <sheetName val="Калькуляция_кв1"/>
      <sheetName val="Balance_Sheet1"/>
      <sheetName val="инвестиции_20071"/>
      <sheetName val="хар-ка_земли_1_"/>
      <sheetName val="Приложение_1"/>
      <sheetName val="факт_2009_года"/>
      <sheetName val="Факт_2010_года"/>
      <sheetName val="План_на_2011_год"/>
      <sheetName val="1_111"/>
      <sheetName val="ф_2_за_4_кв_2005"/>
      <sheetName val="FEK_2002_Н"/>
      <sheetName val="Приложение_2_1"/>
      <sheetName val="17_1"/>
      <sheetName val="Услуги_ПХ"/>
      <sheetName val="Титульный_лист_С-П"/>
      <sheetName val="_накладные_расходы"/>
      <sheetName val="Ожид_ФР"/>
      <sheetName val="жилой_фонд"/>
      <sheetName val="Фин_план"/>
      <sheetName val="Свод__табл_2"/>
      <sheetName val="Отпуск_ээ2"/>
      <sheetName val="Вспом__мат-лы2"/>
      <sheetName val="Прочие_затраты2"/>
      <sheetName val="ИТОГИ__по_Н,Р,Э,Q2"/>
      <sheetName val="эл_ст2"/>
      <sheetName val="Производство_электроэнергии2"/>
      <sheetName val="18_12"/>
      <sheetName val="19_1_12"/>
      <sheetName val="19_1_22"/>
      <sheetName val="19_22"/>
      <sheetName val="2_12"/>
      <sheetName val="21_12"/>
      <sheetName val="21_2_12"/>
      <sheetName val="21_2_22"/>
      <sheetName val="21_42"/>
      <sheetName val="28_32"/>
      <sheetName val="1_12"/>
      <sheetName val="1_22"/>
      <sheetName val="18_22"/>
      <sheetName val="2_22"/>
      <sheetName val="20_12"/>
      <sheetName val="21_32"/>
      <sheetName val="24_12"/>
      <sheetName val="25_12"/>
      <sheetName val="28_12"/>
      <sheetName val="28_22"/>
      <sheetName val="P2_12"/>
      <sheetName val="P2_22"/>
      <sheetName val="УЗ-21(1кв_)_(2)2"/>
      <sheetName val="УЗ-22(3кв_)_(2)2"/>
      <sheetName val="Калькуляция_кв2"/>
      <sheetName val="Balance_Sheet2"/>
      <sheetName val="инвестиции_20072"/>
      <sheetName val="хар-ка_земли_1_1"/>
      <sheetName val="Приложение_11"/>
      <sheetName val="факт_2009_года1"/>
      <sheetName val="Факт_2010_года1"/>
      <sheetName val="План_на_2011_год1"/>
      <sheetName val="1_112"/>
      <sheetName val="ф_2_за_4_кв_20051"/>
      <sheetName val="FEK_2002_Н1"/>
      <sheetName val="Приложение_2_11"/>
      <sheetName val="17_11"/>
      <sheetName val="Услуги_ПХ1"/>
      <sheetName val="Титульный_лист_С-П1"/>
      <sheetName val="_накладные_расходы1"/>
      <sheetName val="Ожид_ФР1"/>
      <sheetName val="жилой_фонд1"/>
      <sheetName val="Фин_план1"/>
      <sheetName val="Свод__табл_3"/>
      <sheetName val="Отпуск_ээ3"/>
      <sheetName val="Вспом__мат-лы3"/>
      <sheetName val="Прочие_затраты3"/>
      <sheetName val="ИТОГИ__по_Н,Р,Э,Q3"/>
      <sheetName val="эл_ст3"/>
      <sheetName val="Производство_электроэнергии3"/>
      <sheetName val="18_13"/>
      <sheetName val="19_1_13"/>
      <sheetName val="19_1_23"/>
      <sheetName val="19_23"/>
      <sheetName val="2_13"/>
      <sheetName val="21_13"/>
      <sheetName val="21_2_13"/>
      <sheetName val="21_2_23"/>
      <sheetName val="21_43"/>
      <sheetName val="28_33"/>
      <sheetName val="1_13"/>
      <sheetName val="1_23"/>
      <sheetName val="18_23"/>
      <sheetName val="2_23"/>
      <sheetName val="20_13"/>
      <sheetName val="21_33"/>
      <sheetName val="24_13"/>
      <sheetName val="25_13"/>
      <sheetName val="28_13"/>
      <sheetName val="28_23"/>
      <sheetName val="P2_13"/>
      <sheetName val="P2_23"/>
      <sheetName val="УЗ-21(1кв_)_(2)3"/>
      <sheetName val="УЗ-22(3кв_)_(2)3"/>
      <sheetName val="Калькуляция_кв3"/>
      <sheetName val="Balance_Sheet3"/>
      <sheetName val="инвестиции_20073"/>
      <sheetName val="хар-ка_земли_1_2"/>
      <sheetName val="Приложение_12"/>
      <sheetName val="факт_2009_года2"/>
      <sheetName val="Факт_2010_года2"/>
      <sheetName val="План_на_2011_год2"/>
      <sheetName val="1_113"/>
      <sheetName val="ф_2_за_4_кв_20052"/>
      <sheetName val="FEK_2002_Н2"/>
      <sheetName val="Приложение_2_12"/>
      <sheetName val="17_12"/>
      <sheetName val="Услуги_ПХ2"/>
      <sheetName val="Титульный_лист_С-П2"/>
      <sheetName val="_накладные_расходы2"/>
      <sheetName val="Ожид_ФР2"/>
      <sheetName val="жилой_фонд2"/>
      <sheetName val="Фин_план2"/>
      <sheetName val="ИТ-бюджет"/>
      <sheetName val="2007"/>
      <sheetName val="Исходные данные и тариф ЭЛЕКТР"/>
      <sheetName val="ETС"/>
      <sheetName val="Детализация"/>
      <sheetName val="Справочник затрат_СБ"/>
      <sheetName val="Лизинг"/>
      <sheetName val="Классификатор1"/>
      <sheetName val="ГПУ"/>
      <sheetName val="ДРЭУ"/>
      <sheetName val="МП"/>
      <sheetName val="МСЧ"/>
      <sheetName val="НГДУ"/>
      <sheetName val="РМУ"/>
      <sheetName val="РЭУ"/>
      <sheetName val="СБ"/>
      <sheetName val="СРТ"/>
      <sheetName val="УА"/>
      <sheetName val="УГРиЛМ"/>
      <sheetName val="УИиРС"/>
      <sheetName val="УИТ"/>
      <sheetName val="УНИПР"/>
      <sheetName val="УОМ"/>
      <sheetName val="УСО"/>
      <sheetName val="УТС"/>
      <sheetName val="УТТиСТ"/>
      <sheetName val="ЯРЭУ"/>
      <sheetName val="ЯСК"/>
      <sheetName val="Коды статей"/>
      <sheetName val="CTN"/>
      <sheetName val="TC"/>
      <sheetName val="Data"/>
      <sheetName val="Cover"/>
      <sheetName val="FES"/>
      <sheetName val="расшифровка"/>
      <sheetName val="июнь9"/>
      <sheetName val="Лист1"/>
      <sheetName val="Тарифы _ЗН"/>
      <sheetName val="Тарифы _СК"/>
      <sheetName val="Исходные"/>
      <sheetName val="расчет тарифов"/>
      <sheetName val="свод"/>
      <sheetName val="sapactivexlhiddensheet"/>
      <sheetName val="продВ(I)"/>
      <sheetName val="У-Алд_наслегаХранение"/>
      <sheetName val="Номенклатура"/>
      <sheetName val="РСД ИА "/>
      <sheetName val="Проценты"/>
      <sheetName val="1.19.1 произв тэ"/>
      <sheetName val="План Газпрома"/>
      <sheetName val="01-02 (БДиР Общества)"/>
      <sheetName val="Настр"/>
      <sheetName val="t_настройки"/>
      <sheetName val="AddList"/>
      <sheetName val="AddList "/>
      <sheetName val="Внеш Совме"/>
      <sheetName val="TEHSHEET"/>
      <sheetName val="Стоимость ЭЭ"/>
      <sheetName val="Standard"/>
      <sheetName val="Pricelist"/>
      <sheetName val="Контрагенты"/>
      <sheetName val="Расчёт НВВ по RAB"/>
      <sheetName val="ОХЗ КТС"/>
      <sheetName val="EKDEB90"/>
      <sheetName val="УЗ-21(2002):УЗ-22(3кв.) (2)"/>
      <sheetName val="Стр1"/>
      <sheetName val="Список"/>
      <sheetName val="Закупки центр"/>
      <sheetName val="sverxtip"/>
      <sheetName val="БФ-2-13-П"/>
      <sheetName val="лист"/>
      <sheetName val="навигация"/>
      <sheetName val="т3"/>
      <sheetName val="Свод__табл_4"/>
      <sheetName val="Отпуск_ээ4"/>
      <sheetName val="Вспом__мат-лы4"/>
      <sheetName val="Прочие_затраты4"/>
      <sheetName val="ИТОГИ__по_Н,Р,Э,Q4"/>
      <sheetName val="эл_ст4"/>
      <sheetName val="Производство_электроэнергии4"/>
      <sheetName val="Balance_Sheet4"/>
      <sheetName val="Калькуляция_кв4"/>
      <sheetName val="18_14"/>
      <sheetName val="19_1_14"/>
      <sheetName val="19_1_24"/>
      <sheetName val="19_24"/>
      <sheetName val="2_14"/>
      <sheetName val="21_14"/>
      <sheetName val="21_2_14"/>
      <sheetName val="21_2_24"/>
      <sheetName val="21_44"/>
      <sheetName val="28_34"/>
      <sheetName val="1_14"/>
      <sheetName val="1_24"/>
      <sheetName val="18_24"/>
      <sheetName val="2_24"/>
      <sheetName val="20_14"/>
      <sheetName val="21_34"/>
      <sheetName val="24_14"/>
      <sheetName val="25_14"/>
      <sheetName val="28_14"/>
      <sheetName val="28_24"/>
      <sheetName val="P2_14"/>
      <sheetName val="P2_24"/>
      <sheetName val="инвестиции_20074"/>
      <sheetName val="УЗ-21(1кв_)_(2)4"/>
      <sheetName val="УЗ-22(3кв_)_(2)4"/>
      <sheetName val="AddList_"/>
      <sheetName val="Приложение_13"/>
      <sheetName val="Титульный_лист_С-П3"/>
      <sheetName val="хар-ка_земли_1_3"/>
      <sheetName val="факт_2009_года3"/>
      <sheetName val="Факт_2010_года3"/>
      <sheetName val="План_на_2011_год3"/>
      <sheetName val="1_114"/>
      <sheetName val="ф_2_за_4_кв_20053"/>
      <sheetName val="FEK_2002_Н3"/>
      <sheetName val="Приложение_2_13"/>
      <sheetName val="жилой_фонд3"/>
      <sheetName val="17_13"/>
      <sheetName val="Услуги_ПХ3"/>
      <sheetName val="_накладные_расходы3"/>
      <sheetName val="Ожид_ФР3"/>
      <sheetName val="Фин_план3"/>
      <sheetName val="Исходные_данные_и_тариф_ЭЛЕКТР"/>
      <sheetName val="Справочник_затрат_СБ"/>
      <sheetName val="Коды_статей"/>
      <sheetName val="1_19_1_произв_тэ"/>
      <sheetName val="расчет_тарифов"/>
      <sheetName val="Внеш_Совме"/>
      <sheetName val="регионы"/>
      <sheetName val="на 1 тут"/>
      <sheetName val="Договоры"/>
      <sheetName val="ОПФ"/>
      <sheetName val="ДДС_Статьи"/>
      <sheetName val="коэфф"/>
      <sheetName val="сценарные условия ОГК"/>
      <sheetName val="Титульный"/>
      <sheetName val="баланс энергии"/>
      <sheetName val="ремонты 2010"/>
      <sheetName val="общеэксплуатационные"/>
      <sheetName val="п.1.20. расшифровка квл 2010"/>
      <sheetName val="соц характер"/>
      <sheetName val="баланс мощности"/>
      <sheetName val="амортизация по уровням напряжен"/>
      <sheetName val="п.1.16. оплата труда"/>
      <sheetName val="сводная ремонт"/>
      <sheetName val="проч.прямые"/>
      <sheetName val="цеховые"/>
      <sheetName val="квл сводная"/>
      <sheetName val="н на им"/>
      <sheetName val="п.1.18. калькуляция"/>
      <sheetName val="п.1.21 прибыль"/>
      <sheetName val="п.1.24"/>
      <sheetName val="п.1.25"/>
      <sheetName val="п2.1"/>
      <sheetName val="п.1.17"/>
      <sheetName val="материалы"/>
      <sheetName val="Свод__табл_5"/>
      <sheetName val="Отпуск_ээ5"/>
      <sheetName val="Вспом__мат-лы5"/>
      <sheetName val="Прочие_затраты5"/>
      <sheetName val="ИТОГИ__по_Н,Р,Э,Q5"/>
      <sheetName val="эл_ст5"/>
      <sheetName val="Производство_электроэнергии5"/>
      <sheetName val="Калькуляция_кв5"/>
      <sheetName val="Balance_Sheet5"/>
      <sheetName val="18_15"/>
      <sheetName val="19_1_15"/>
      <sheetName val="19_1_25"/>
      <sheetName val="19_25"/>
      <sheetName val="2_15"/>
      <sheetName val="21_15"/>
      <sheetName val="21_2_15"/>
      <sheetName val="21_2_25"/>
      <sheetName val="21_45"/>
      <sheetName val="28_35"/>
      <sheetName val="1_15"/>
      <sheetName val="1_25"/>
      <sheetName val="18_25"/>
      <sheetName val="2_25"/>
      <sheetName val="20_15"/>
      <sheetName val="21_35"/>
      <sheetName val="24_15"/>
      <sheetName val="25_15"/>
      <sheetName val="28_15"/>
      <sheetName val="28_25"/>
      <sheetName val="P2_15"/>
      <sheetName val="P2_25"/>
      <sheetName val="инвестиции_20075"/>
      <sheetName val="УЗ-21(1кв_)_(2)5"/>
      <sheetName val="УЗ-22(3кв_)_(2)5"/>
      <sheetName val="Приложение_14"/>
      <sheetName val="Титульный_лист_С-П4"/>
      <sheetName val="хар-ка_земли_1_4"/>
      <sheetName val="факт_2009_года4"/>
      <sheetName val="Факт_2010_года4"/>
      <sheetName val="План_на_2011_год4"/>
      <sheetName val="1_115"/>
      <sheetName val="ф_2_за_4_кв_20054"/>
      <sheetName val="FEK_2002_Н4"/>
      <sheetName val="Приложение_2_14"/>
      <sheetName val="жилой_фонд4"/>
      <sheetName val="17_14"/>
      <sheetName val="Услуги_ПХ4"/>
      <sheetName val="_накладные_расходы4"/>
      <sheetName val="Ожид_ФР4"/>
      <sheetName val="Фин_план4"/>
      <sheetName val="Исходные_данные_и_тариф_ЭЛЕКТР1"/>
      <sheetName val="Справочник_затрат_СБ1"/>
      <sheetName val="Коды_статей1"/>
      <sheetName val="исходные_данные1"/>
      <sheetName val="Тарифы__ЗН1"/>
      <sheetName val="Тарифы__СК1"/>
      <sheetName val="расчет_тарифов1"/>
      <sheetName val="РСД_ИА_1"/>
      <sheetName val="AddList_1"/>
      <sheetName val="1_19_1_произв_тэ1"/>
      <sheetName val="План_Газпрома1"/>
      <sheetName val="01-02_(БДиР_Общества)1"/>
      <sheetName val="Внеш_Совме1"/>
      <sheetName val="исходные_данные"/>
      <sheetName val="Тарифы__ЗН"/>
      <sheetName val="Тарифы__СК"/>
      <sheetName val="РСД_ИА_"/>
      <sheetName val="План_Газпрома"/>
      <sheetName val="01-02_(БДиР_Общества)"/>
      <sheetName val="Свод__табл_6"/>
      <sheetName val="Отпуск_ээ6"/>
      <sheetName val="Вспом__мат-лы6"/>
      <sheetName val="Прочие_затраты6"/>
      <sheetName val="ИТОГИ__по_Н,Р,Э,Q6"/>
      <sheetName val="эл_ст6"/>
      <sheetName val="Производство_электроэнергии6"/>
      <sheetName val="Калькуляция_кв6"/>
      <sheetName val="Balance_Sheet6"/>
      <sheetName val="18_16"/>
      <sheetName val="19_1_16"/>
      <sheetName val="19_1_26"/>
      <sheetName val="19_26"/>
      <sheetName val="2_16"/>
      <sheetName val="21_16"/>
      <sheetName val="21_2_16"/>
      <sheetName val="21_2_26"/>
      <sheetName val="21_46"/>
      <sheetName val="28_36"/>
      <sheetName val="1_16"/>
      <sheetName val="1_26"/>
      <sheetName val="18_26"/>
      <sheetName val="2_26"/>
      <sheetName val="20_16"/>
      <sheetName val="21_36"/>
      <sheetName val="24_16"/>
      <sheetName val="25_16"/>
      <sheetName val="28_16"/>
      <sheetName val="28_26"/>
      <sheetName val="P2_16"/>
      <sheetName val="P2_26"/>
      <sheetName val="инвестиции_20076"/>
      <sheetName val="УЗ-21(1кв_)_(2)6"/>
      <sheetName val="УЗ-22(3кв_)_(2)6"/>
      <sheetName val="Приложение_15"/>
      <sheetName val="Титульный_лист_С-П5"/>
      <sheetName val="хар-ка_земли_1_5"/>
      <sheetName val="факт_2009_года5"/>
      <sheetName val="Факт_2010_года5"/>
      <sheetName val="План_на_2011_год5"/>
      <sheetName val="1_116"/>
      <sheetName val="ф_2_за_4_кв_20055"/>
      <sheetName val="FEK_2002_Н5"/>
      <sheetName val="Приложение_2_15"/>
      <sheetName val="жилой_фонд5"/>
      <sheetName val="17_15"/>
      <sheetName val="Услуги_ПХ5"/>
      <sheetName val="_накладные_расходы5"/>
      <sheetName val="Ожид_ФР5"/>
      <sheetName val="Фин_план5"/>
      <sheetName val="Исходные_данные_и_тариф_ЭЛЕКТР2"/>
      <sheetName val="Справочник_затрат_СБ2"/>
      <sheetName val="Коды_статей2"/>
      <sheetName val="исходные_данные2"/>
      <sheetName val="Тарифы__ЗН2"/>
      <sheetName val="Тарифы__СК2"/>
      <sheetName val="расчет_тарифов2"/>
      <sheetName val="РСД_ИА_2"/>
      <sheetName val="AddList_2"/>
      <sheetName val="1_19_1_произв_тэ2"/>
      <sheetName val="План_Газпрома2"/>
      <sheetName val="01-02_(БДиР_Общества)2"/>
      <sheetName val="Внеш_Совме2"/>
      <sheetName val="Выгрузка"/>
      <sheetName val="Данные ОАО"/>
      <sheetName val="Прил1"/>
      <sheetName val="мониторинг"/>
      <sheetName val="содержание2"/>
      <sheetName val="МО"/>
      <sheetName val="лист2"/>
      <sheetName val="Огл. Графиков"/>
      <sheetName val="рабочий"/>
      <sheetName val="Текущие цены"/>
      <sheetName val="окраска"/>
      <sheetName val="Рейтинг"/>
      <sheetName val="гр5(о)"/>
      <sheetName val="REESTR_MO"/>
      <sheetName val="Инструкция"/>
      <sheetName val="баланс1"/>
      <sheetName val="TECHSHEET"/>
      <sheetName val="таблица"/>
      <sheetName val="транспортный налог"/>
      <sheetName val=" квл 2012-2014 "/>
      <sheetName val="УПХ"/>
      <sheetName val="Транспортн"/>
      <sheetName val="Страхов"/>
      <sheetName val="П.1.16. оплата труда ОПР"/>
      <sheetName val="Амортизация по уровням напр-я"/>
      <sheetName val="все"/>
      <sheetName val="_Скрытый"/>
      <sheetName val="[FEK 2002.Н.xls][FEK 2002.Н.xls"/>
      <sheetName val="Сводная ЭЛЦЕХ"/>
      <sheetName val="Сводная КТЦ"/>
      <sheetName val="ремонт кровли гл.корпуса"/>
      <sheetName val="ремонт зд.электрофильтров"/>
      <sheetName val="Сводная ТАИ"/>
      <sheetName val="Покрытие пастой"/>
      <sheetName val="ГВС 2014"/>
      <sheetName val="Предприятие"/>
      <sheetName val="31.08.2004"/>
      <sheetName val="взз"/>
      <sheetName val="PriceListAP"/>
      <sheetName val="Пер-Вл"/>
      <sheetName val="IS-$"/>
      <sheetName val="Индексы "/>
      <sheetName val="Заявка ГВК ВО 2014"/>
      <sheetName val="Заявка ГВК ВС 2014"/>
      <sheetName val="Общехозяйственные расходы"/>
      <sheetName val="индексы"/>
      <sheetName val="реестр жф население"/>
      <sheetName val="Тепло свод"/>
      <sheetName val="Цеховые расходы ТС"/>
      <sheetName val="ф17"/>
      <sheetName val="ф20"/>
      <sheetName val="ф18"/>
      <sheetName val="КВАНТ"/>
      <sheetName val="2008 -2010"/>
      <sheetName val="БИ-2-18-П"/>
      <sheetName val="БИ-2-19-П"/>
      <sheetName val="БИ-2-7-П"/>
      <sheetName val="БИ-2-9-П"/>
      <sheetName val="БИ-2-14-П"/>
      <sheetName val="БИ-2-16-П"/>
      <sheetName val="Свод__табл_7"/>
      <sheetName val="Отпуск_ээ7"/>
      <sheetName val="Вспом__мат-лы7"/>
      <sheetName val="Прочие_затраты7"/>
      <sheetName val="ИТОГИ__по_Н,Р,Э,Q7"/>
      <sheetName val="эл_ст7"/>
      <sheetName val="Производство_электроэнергии7"/>
      <sheetName val="18_17"/>
      <sheetName val="19_1_17"/>
      <sheetName val="19_1_27"/>
      <sheetName val="19_27"/>
      <sheetName val="2_17"/>
      <sheetName val="21_17"/>
      <sheetName val="21_2_17"/>
      <sheetName val="21_2_27"/>
      <sheetName val="21_47"/>
      <sheetName val="28_37"/>
      <sheetName val="1_17"/>
      <sheetName val="1_27"/>
      <sheetName val="18_27"/>
      <sheetName val="2_27"/>
      <sheetName val="20_17"/>
      <sheetName val="21_37"/>
      <sheetName val="24_17"/>
      <sheetName val="25_17"/>
      <sheetName val="28_17"/>
      <sheetName val="28_27"/>
      <sheetName val="P2_17"/>
      <sheetName val="P2_27"/>
      <sheetName val="инвестиции_20077"/>
      <sheetName val="УЗ-21(1кв_)_(2)7"/>
      <sheetName val="УЗ-22(3кв_)_(2)7"/>
      <sheetName val="Калькуляция_кв7"/>
      <sheetName val="Balance_Sheet7"/>
      <sheetName val="хар-ка_земли_1_6"/>
      <sheetName val="Приложение_16"/>
      <sheetName val="факт_2009_года6"/>
      <sheetName val="Факт_2010_года6"/>
      <sheetName val="План_на_2011_год6"/>
      <sheetName val="1_117"/>
      <sheetName val="ф_2_за_4_кв_20056"/>
      <sheetName val="FEK_2002_Н6"/>
      <sheetName val="Приложение_2_16"/>
      <sheetName val="Титульный_лист_С-П6"/>
      <sheetName val="17_16"/>
      <sheetName val="Услуги_ПХ6"/>
      <sheetName val="_накладные_расходы6"/>
      <sheetName val="Ожид_ФР6"/>
      <sheetName val="жилой_фонд6"/>
      <sheetName val="Фин_план6"/>
      <sheetName val="Исходные_данные_и_тариф_ЭЛЕКТР3"/>
      <sheetName val="Справочник_затрат_СБ3"/>
      <sheetName val="Коды_статей3"/>
      <sheetName val="исходные_данные3"/>
      <sheetName val="Тарифы__ЗН3"/>
      <sheetName val="Тарифы__СК3"/>
      <sheetName val="расчет_тарифов3"/>
      <sheetName val="РСД_ИА_3"/>
      <sheetName val="AddList_3"/>
      <sheetName val="1_19_1_произв_тэ3"/>
      <sheetName val="План_Газпрома3"/>
      <sheetName val="01-02_(БДиР_Общества)3"/>
      <sheetName val="Внеш_Совме3"/>
      <sheetName val="Стоимость_ЭЭ"/>
      <sheetName val="Расчёт_НВВ_по_RAB"/>
      <sheetName val="ОХЗ_КТС"/>
      <sheetName val="на_1_тут"/>
      <sheetName val="Закупки_центр"/>
      <sheetName val="УЗ-21(2002):УЗ-22(3кв_)_(2)"/>
      <sheetName val="сценарные_условия_ОГК"/>
      <sheetName val="Данные_ОАО"/>
      <sheetName val="баланс_энергии"/>
      <sheetName val="ремонты_2010"/>
      <sheetName val="п_1_20__расшифровка_квл_2010"/>
      <sheetName val="соц_характер"/>
      <sheetName val="баланс_мощности"/>
      <sheetName val="амортизация_по_уровням_напряжен"/>
      <sheetName val="п_1_16__оплата_труда"/>
      <sheetName val="сводная_ремонт"/>
      <sheetName val="проч_прямые"/>
      <sheetName val="квл_сводная"/>
      <sheetName val="н_на_им"/>
      <sheetName val="п_1_18__калькуляция"/>
      <sheetName val="п_1_21_прибыль"/>
      <sheetName val="п_1_24"/>
      <sheetName val="п_1_25"/>
      <sheetName val="п2_1"/>
      <sheetName val="п_1_17"/>
      <sheetName val="Огл__Графиков"/>
      <sheetName val="Текущие_цены"/>
      <sheetName val="транспортный_налог"/>
      <sheetName val="_квл_2012-2014_"/>
      <sheetName val="П_1_16__оплата_труда_ОПР"/>
      <sheetName val="Амортизация_по_уровням_напр-я"/>
      <sheetName val="[FEK_2002_Н_xls][FEK_2002_Н_xls"/>
      <sheetName val="Сводная_ЭЛЦЕХ"/>
      <sheetName val="Сводная_КТЦ"/>
      <sheetName val="ремонт_кровли_гл_корпуса"/>
      <sheetName val="ремонт_зд_электрофильтров"/>
      <sheetName val="Сводная_ТАИ"/>
      <sheetName val="Покрытие_пастой"/>
      <sheetName val="ГВС_2014"/>
      <sheetName val="31_08_2004"/>
      <sheetName val="Свод__табл_8"/>
      <sheetName val="Отпуск_ээ8"/>
      <sheetName val="Вспом__мат-лы8"/>
      <sheetName val="Прочие_затраты8"/>
      <sheetName val="ИТОГИ__по_Н,Р,Э,Q8"/>
      <sheetName val="эл_ст8"/>
      <sheetName val="Производство_электроэнергии8"/>
      <sheetName val="18_18"/>
      <sheetName val="19_1_18"/>
      <sheetName val="19_1_28"/>
      <sheetName val="19_28"/>
      <sheetName val="2_18"/>
      <sheetName val="21_18"/>
      <sheetName val="21_2_18"/>
      <sheetName val="21_2_28"/>
      <sheetName val="21_48"/>
      <sheetName val="28_38"/>
      <sheetName val="1_18"/>
      <sheetName val="1_28"/>
      <sheetName val="18_28"/>
      <sheetName val="2_28"/>
      <sheetName val="20_18"/>
      <sheetName val="21_38"/>
      <sheetName val="24_18"/>
      <sheetName val="25_18"/>
      <sheetName val="28_18"/>
      <sheetName val="28_28"/>
      <sheetName val="P2_18"/>
      <sheetName val="P2_28"/>
      <sheetName val="инвестиции_20078"/>
      <sheetName val="УЗ-21(1кв_)_(2)8"/>
      <sheetName val="УЗ-22(3кв_)_(2)8"/>
      <sheetName val="Калькуляция_кв8"/>
      <sheetName val="Balance_Sheet8"/>
      <sheetName val="хар-ка_земли_1_7"/>
      <sheetName val="Приложение_17"/>
      <sheetName val="факт_2009_года7"/>
      <sheetName val="Факт_2010_года7"/>
      <sheetName val="План_на_2011_год7"/>
      <sheetName val="1_118"/>
      <sheetName val="ф_2_за_4_кв_20057"/>
      <sheetName val="FEK_2002_Н7"/>
      <sheetName val="Приложение_2_17"/>
      <sheetName val="Титульный_лист_С-П7"/>
      <sheetName val="17_17"/>
      <sheetName val="Услуги_ПХ7"/>
      <sheetName val="_накладные_расходы7"/>
      <sheetName val="Ожид_ФР7"/>
      <sheetName val="жилой_фонд7"/>
      <sheetName val="Фин_план7"/>
      <sheetName val="Исходные_данные_и_тариф_ЭЛЕКТР4"/>
      <sheetName val="Справочник_затрат_СБ4"/>
      <sheetName val="Коды_статей4"/>
      <sheetName val="исходные_данные4"/>
      <sheetName val="Тарифы__ЗН4"/>
      <sheetName val="Тарифы__СК4"/>
      <sheetName val="расчет_тарифов4"/>
      <sheetName val="РСД_ИА_4"/>
      <sheetName val="AddList_4"/>
      <sheetName val="1_19_1_произв_тэ4"/>
      <sheetName val="План_Газпрома4"/>
      <sheetName val="01-02_(БДиР_Общества)4"/>
      <sheetName val="Внеш_Совме4"/>
      <sheetName val="Стоимость_ЭЭ1"/>
      <sheetName val="Расчёт_НВВ_по_RAB1"/>
      <sheetName val="ОХЗ_КТС1"/>
      <sheetName val="на_1_тут1"/>
      <sheetName val="Закупки_центр1"/>
      <sheetName val="УЗ-21(2002):УЗ-22(3кв_)_(2)1"/>
      <sheetName val="сценарные_условия_ОГК1"/>
      <sheetName val="Данные_ОАО1"/>
      <sheetName val="баланс_энергии1"/>
      <sheetName val="ремонты_20101"/>
      <sheetName val="п_1_20__расшифровка_квл_20101"/>
      <sheetName val="соц_характер1"/>
      <sheetName val="баланс_мощности1"/>
      <sheetName val="амортизация_по_уровням_напряже1"/>
      <sheetName val="п_1_16__оплата_труда1"/>
      <sheetName val="сводная_ремонт1"/>
      <sheetName val="проч_прямые1"/>
      <sheetName val="квл_сводная1"/>
      <sheetName val="н_на_им1"/>
      <sheetName val="п_1_18__калькуляция1"/>
      <sheetName val="п_1_21_прибыль1"/>
      <sheetName val="п_1_241"/>
      <sheetName val="п_1_251"/>
      <sheetName val="п2_11"/>
      <sheetName val="п_1_171"/>
      <sheetName val="Огл__Графиков1"/>
      <sheetName val="Текущие_цены1"/>
      <sheetName val="транспортный_налог1"/>
      <sheetName val="_квл_2012-2014_1"/>
      <sheetName val="П_1_16__оплата_труда_ОПР1"/>
      <sheetName val="Амортизация_по_уровням_напр-я1"/>
      <sheetName val="[FEK_2002_Н_xls][FEK_2002_Н_xl1"/>
      <sheetName val="Сводная_ЭЛЦЕХ1"/>
      <sheetName val="Сводная_КТЦ1"/>
      <sheetName val="ремонт_кровли_гл_корпуса1"/>
      <sheetName val="ремонт_зд_электрофильтров1"/>
      <sheetName val="Сводная_ТАИ1"/>
      <sheetName val="Покрытие_пастой1"/>
      <sheetName val="ГВС_20141"/>
      <sheetName val="31_08_20041"/>
      <sheetName val="Расчёт расходов"/>
      <sheetName val="НВВ по уровням"/>
      <sheetName val="Main"/>
      <sheetName val="links"/>
      <sheetName val="ф19"/>
      <sheetName val="ф4"/>
      <sheetName val="ф5"/>
      <sheetName val="ф6"/>
      <sheetName val="ф7"/>
      <sheetName val="ф8"/>
      <sheetName val="ф9"/>
      <sheetName val="ф9(замена)"/>
      <sheetName val="ф16"/>
      <sheetName val="Cfg_Rv"/>
      <sheetName val="XLR_NoRangeSheet"/>
      <sheetName val="2"/>
      <sheetName val="4.1"/>
      <sheetName val="2007 (Min)"/>
      <sheetName val="2007 (Max)"/>
      <sheetName val="2006"/>
      <sheetName val="июль2006"/>
      <sheetName val="Свод расчет"/>
      <sheetName val="Дебиторы"/>
      <sheetName val="НФИк"/>
      <sheetName val="эл.энергия"/>
      <sheetName val="хоз_расходы"/>
      <sheetName val="Group_221"/>
      <sheetName val="с теми же формулами"/>
      <sheetName val="2.3"/>
      <sheetName val="тех.лист"/>
      <sheetName val="Оперативный факт за январь 2010"/>
      <sheetName val="техлист"/>
      <sheetName val="Производственные"/>
      <sheetName val="Титул"/>
      <sheetName val="ГАЗ"/>
      <sheetName val="п1_12"/>
      <sheetName val="п1_9"/>
      <sheetName val="топливо"/>
      <sheetName val="п1_10"/>
      <sheetName val="Свод__табл_9"/>
      <sheetName val="Отпуск_ээ9"/>
      <sheetName val="Вспом__мат-лы9"/>
      <sheetName val="Прочие_затраты9"/>
      <sheetName val="ИТОГИ__по_Н,Р,Э,Q9"/>
      <sheetName val="эл_ст9"/>
      <sheetName val="Производство_электроэнергии9"/>
      <sheetName val="18_19"/>
      <sheetName val="19_1_19"/>
      <sheetName val="19_1_29"/>
      <sheetName val="19_29"/>
      <sheetName val="2_19"/>
      <sheetName val="21_19"/>
      <sheetName val="21_2_19"/>
      <sheetName val="21_2_29"/>
      <sheetName val="21_49"/>
      <sheetName val="28_39"/>
      <sheetName val="1_19"/>
      <sheetName val="1_29"/>
      <sheetName val="18_29"/>
      <sheetName val="2_29"/>
      <sheetName val="20_19"/>
      <sheetName val="21_39"/>
      <sheetName val="24_19"/>
      <sheetName val="25_19"/>
      <sheetName val="28_19"/>
      <sheetName val="28_29"/>
      <sheetName val="P2_19"/>
      <sheetName val="P2_29"/>
      <sheetName val="УЗ-21(1кв_)_(2)9"/>
      <sheetName val="УЗ-22(3кв_)_(2)9"/>
      <sheetName val="Калькуляция_кв9"/>
      <sheetName val="Balance_Sheet9"/>
      <sheetName val="инвестиции_20079"/>
      <sheetName val="хар-ка_земли_1_8"/>
      <sheetName val="Приложение_18"/>
      <sheetName val="факт_2009_года8"/>
      <sheetName val="Факт_2010_года8"/>
      <sheetName val="План_на_2011_год8"/>
      <sheetName val="1_119"/>
      <sheetName val="ф_2_за_4_кв_20058"/>
      <sheetName val="FEK_2002_Н8"/>
      <sheetName val="Приложение_2_18"/>
      <sheetName val="Титульный_лист_С-П8"/>
      <sheetName val="17_18"/>
      <sheetName val="Услуги_ПХ8"/>
      <sheetName val="_накладные_расходы8"/>
      <sheetName val="Ожид_ФР8"/>
      <sheetName val="жилой_фонд8"/>
      <sheetName val="Фин_план8"/>
      <sheetName val="Исходные_данные_и_тариф_ЭЛЕКТР5"/>
      <sheetName val="Справочник_затрат_СБ5"/>
      <sheetName val="Коды_статей5"/>
      <sheetName val="исходные_данные5"/>
      <sheetName val="Тарифы__ЗН5"/>
      <sheetName val="Тарифы__СК5"/>
      <sheetName val="расчет_тарифов5"/>
      <sheetName val="РСД_ИА_5"/>
      <sheetName val="1_19_1_произв_тэ5"/>
      <sheetName val="План_Газпрома5"/>
      <sheetName val="01-02_(БДиР_Общества)5"/>
      <sheetName val="Внеш_Совме5"/>
      <sheetName val="AddList_5"/>
      <sheetName val="Стоимость_ЭЭ2"/>
      <sheetName val="Расчёт_НВВ_по_RAB2"/>
      <sheetName val="ОХЗ_КТС2"/>
      <sheetName val="Закупки_центр2"/>
      <sheetName val="УЗ-21(2002):УЗ-22(3кв_)_(2)2"/>
      <sheetName val="на_1_тут2"/>
      <sheetName val="сценарные_условия_ОГК2"/>
      <sheetName val="Данные_ОАО2"/>
      <sheetName val="баланс_энергии2"/>
      <sheetName val="ремонты_20102"/>
      <sheetName val="п_1_20__расшифровка_квл_20102"/>
      <sheetName val="соц_характер2"/>
      <sheetName val="баланс_мощности2"/>
      <sheetName val="амортизация_по_уровням_напряже2"/>
      <sheetName val="п_1_16__оплата_труда2"/>
      <sheetName val="сводная_ремонт2"/>
      <sheetName val="проч_прямые2"/>
      <sheetName val="квл_сводная2"/>
      <sheetName val="н_на_им2"/>
      <sheetName val="п_1_18__калькуляция2"/>
      <sheetName val="п_1_21_прибыль2"/>
      <sheetName val="п_1_242"/>
      <sheetName val="п_1_252"/>
      <sheetName val="п2_12"/>
      <sheetName val="п_1_172"/>
      <sheetName val="Огл__Графиков2"/>
      <sheetName val="Текущие_цены2"/>
      <sheetName val="транспортный_налог2"/>
      <sheetName val="_квл_2012-2014_2"/>
      <sheetName val="П_1_16__оплата_труда_ОПР2"/>
      <sheetName val="Амортизация_по_уровням_напр-я2"/>
      <sheetName val="[FEK_2002_Н_xls][FEK_2002_Н_xl2"/>
      <sheetName val="Сводная_ЭЛЦЕХ2"/>
      <sheetName val="Сводная_КТЦ2"/>
      <sheetName val="ремонт_кровли_гл_корпуса2"/>
      <sheetName val="ремонт_зд_электрофильтров2"/>
      <sheetName val="Сводная_ТАИ2"/>
      <sheetName val="Покрытие_пастой2"/>
      <sheetName val="ГВС_20142"/>
      <sheetName val="Свод__табл_10"/>
      <sheetName val="Отпуск_ээ10"/>
      <sheetName val="Вспом__мат-лы10"/>
      <sheetName val="Прочие_затраты10"/>
      <sheetName val="ИТОГИ__по_Н,Р,Э,Q10"/>
      <sheetName val="эл_ст10"/>
      <sheetName val="Производство_электроэнергии10"/>
      <sheetName val="18_110"/>
      <sheetName val="19_1_110"/>
      <sheetName val="19_1_210"/>
      <sheetName val="19_210"/>
      <sheetName val="2_110"/>
      <sheetName val="21_110"/>
      <sheetName val="21_2_110"/>
      <sheetName val="21_2_210"/>
      <sheetName val="21_410"/>
      <sheetName val="28_310"/>
      <sheetName val="1_110"/>
      <sheetName val="1_210"/>
      <sheetName val="18_210"/>
      <sheetName val="2_210"/>
      <sheetName val="20_110"/>
      <sheetName val="21_310"/>
      <sheetName val="24_110"/>
      <sheetName val="25_110"/>
      <sheetName val="28_110"/>
      <sheetName val="28_210"/>
      <sheetName val="P2_110"/>
      <sheetName val="P2_210"/>
      <sheetName val="УЗ-21(1кв_)_(2)10"/>
      <sheetName val="УЗ-22(3кв_)_(2)10"/>
      <sheetName val="Калькуляция_кв10"/>
      <sheetName val="Balance_Sheet10"/>
      <sheetName val="инвестиции_200710"/>
      <sheetName val="хар-ка_земли_1_9"/>
      <sheetName val="Приложение_19"/>
      <sheetName val="факт_2009_года9"/>
      <sheetName val="Факт_2010_года9"/>
      <sheetName val="План_на_2011_год9"/>
      <sheetName val="1_1110"/>
      <sheetName val="ф_2_за_4_кв_20059"/>
      <sheetName val="FEK_2002_Н9"/>
      <sheetName val="Приложение_2_19"/>
      <sheetName val="Титульный_лист_С-П9"/>
      <sheetName val="17_19"/>
      <sheetName val="Услуги_ПХ9"/>
      <sheetName val="_накладные_расходы9"/>
      <sheetName val="Ожид_ФР9"/>
      <sheetName val="жилой_фонд9"/>
      <sheetName val="Фин_план9"/>
      <sheetName val="Исходные_данные_и_тариф_ЭЛЕКТР6"/>
      <sheetName val="Справочник_затрат_СБ6"/>
      <sheetName val="Коды_статей6"/>
      <sheetName val="исходные_данные6"/>
      <sheetName val="Тарифы__ЗН6"/>
      <sheetName val="Тарифы__СК6"/>
      <sheetName val="расчет_тарифов6"/>
      <sheetName val="РСД_ИА_6"/>
      <sheetName val="1_19_1_произв_тэ6"/>
      <sheetName val="План_Газпрома6"/>
      <sheetName val="01-02_(БДиР_Общества)6"/>
      <sheetName val="Внеш_Совме6"/>
      <sheetName val="AddList_6"/>
      <sheetName val="Стоимость_ЭЭ3"/>
      <sheetName val="Расчёт_НВВ_по_RAB3"/>
      <sheetName val="ОХЗ_КТС3"/>
      <sheetName val="Закупки_центр3"/>
      <sheetName val="УЗ-21(2002):УЗ-22(3кв_)_(2)3"/>
      <sheetName val="на_1_тут3"/>
      <sheetName val="сценарные_условия_ОГК3"/>
      <sheetName val="Данные_ОАО3"/>
      <sheetName val="баланс_энергии3"/>
      <sheetName val="ремонты_20103"/>
      <sheetName val="п_1_20__расшифровка_квл_20103"/>
      <sheetName val="соц_характер3"/>
      <sheetName val="баланс_мощности3"/>
      <sheetName val="амортизация_по_уровням_напряже3"/>
      <sheetName val="п_1_16__оплата_труда3"/>
      <sheetName val="сводная_ремонт3"/>
      <sheetName val="проч_прямые3"/>
      <sheetName val="квл_сводная3"/>
      <sheetName val="н_на_им3"/>
      <sheetName val="п_1_18__калькуляция3"/>
      <sheetName val="п_1_21_прибыль3"/>
      <sheetName val="п_1_243"/>
      <sheetName val="п_1_253"/>
      <sheetName val="п2_13"/>
      <sheetName val="п_1_173"/>
      <sheetName val="Огл__Графиков3"/>
      <sheetName val="Текущие_цены3"/>
      <sheetName val="транспортный_налог3"/>
      <sheetName val="_квл_2012-2014_3"/>
      <sheetName val="П_1_16__оплата_труда_ОПР3"/>
      <sheetName val="Амортизация_по_уровням_напр-я3"/>
      <sheetName val="[FEK_2002_Н_xls][FEK_2002_Н_xl3"/>
      <sheetName val="Сводная_ЭЛЦЕХ3"/>
      <sheetName val="Сводная_КТЦ3"/>
      <sheetName val="ремонт_кровли_гл_корпуса3"/>
      <sheetName val="ремонт_зд_электрофильтров3"/>
      <sheetName val="Сводная_ТАИ3"/>
      <sheetName val="Покрытие_пастой3"/>
      <sheetName val="ГВС_20143"/>
      <sheetName val="Свод__табл_11"/>
      <sheetName val="Отпуск_ээ11"/>
      <sheetName val="Вспом__мат-лы11"/>
      <sheetName val="Прочие_затраты11"/>
      <sheetName val="ИТОГИ__по_Н,Р,Э,Q11"/>
      <sheetName val="эл_ст11"/>
      <sheetName val="Производство_электроэнергии11"/>
      <sheetName val="18_111"/>
      <sheetName val="19_1_111"/>
      <sheetName val="19_1_211"/>
      <sheetName val="19_211"/>
      <sheetName val="2_111"/>
      <sheetName val="21_111"/>
      <sheetName val="21_2_111"/>
      <sheetName val="21_2_211"/>
      <sheetName val="21_411"/>
      <sheetName val="28_311"/>
      <sheetName val="1_120"/>
      <sheetName val="1_211"/>
      <sheetName val="18_211"/>
      <sheetName val="2_211"/>
      <sheetName val="20_111"/>
      <sheetName val="21_311"/>
      <sheetName val="24_111"/>
      <sheetName val="25_111"/>
      <sheetName val="28_111"/>
      <sheetName val="28_211"/>
      <sheetName val="P2_111"/>
      <sheetName val="P2_211"/>
      <sheetName val="УЗ-21(1кв_)_(2)11"/>
      <sheetName val="УЗ-22(3кв_)_(2)11"/>
      <sheetName val="Калькуляция_кв11"/>
      <sheetName val="Balance_Sheet11"/>
      <sheetName val="инвестиции_200711"/>
      <sheetName val="хар-ка_земли_1_10"/>
      <sheetName val="Приложение_110"/>
      <sheetName val="факт_2009_года10"/>
      <sheetName val="Факт_2010_года10"/>
      <sheetName val="План_на_2011_год10"/>
      <sheetName val="1_1111"/>
      <sheetName val="ф_2_за_4_кв_200510"/>
      <sheetName val="FEK_2002_Н10"/>
      <sheetName val="Приложение_2_110"/>
      <sheetName val="Титульный_лист_С-П10"/>
      <sheetName val="17_110"/>
      <sheetName val="Услуги_ПХ10"/>
      <sheetName val="_накладные_расходы10"/>
      <sheetName val="Ожид_ФР10"/>
      <sheetName val="жилой_фонд10"/>
      <sheetName val="Фин_план10"/>
      <sheetName val="Исходные_данные_и_тариф_ЭЛЕКТР7"/>
      <sheetName val="Справочник_затрат_СБ7"/>
      <sheetName val="Коды_статей7"/>
      <sheetName val="исходные_данные7"/>
      <sheetName val="Тарифы__ЗН7"/>
      <sheetName val="Тарифы__СК7"/>
      <sheetName val="расчет_тарифов7"/>
      <sheetName val="РСД_ИА_7"/>
      <sheetName val="1_19_1_произв_тэ7"/>
      <sheetName val="План_Газпрома7"/>
      <sheetName val="01-02_(БДиР_Общества)7"/>
      <sheetName val="Внеш_Совме7"/>
      <sheetName val="AddList_7"/>
      <sheetName val="Стоимость_ЭЭ4"/>
      <sheetName val="Расчёт_НВВ_по_RAB4"/>
      <sheetName val="ОХЗ_КТС4"/>
      <sheetName val="Закупки_центр4"/>
      <sheetName val="УЗ-21(2002):УЗ-22(3кв_)_(2)4"/>
      <sheetName val="на_1_тут4"/>
      <sheetName val="сценарные_условия_ОГК4"/>
      <sheetName val="Данные_ОАО4"/>
      <sheetName val="баланс_энергии4"/>
      <sheetName val="ремонты_20104"/>
      <sheetName val="п_1_20__расшифровка_квл_20104"/>
      <sheetName val="соц_характер4"/>
      <sheetName val="баланс_мощности4"/>
      <sheetName val="амортизация_по_уровням_напряже4"/>
      <sheetName val="п_1_16__оплата_труда4"/>
      <sheetName val="сводная_ремонт4"/>
      <sheetName val="проч_прямые4"/>
      <sheetName val="квл_сводная4"/>
      <sheetName val="н_на_им4"/>
      <sheetName val="п_1_18__калькуляция4"/>
      <sheetName val="п_1_21_прибыль4"/>
      <sheetName val="п_1_244"/>
      <sheetName val="п_1_254"/>
      <sheetName val="п2_14"/>
      <sheetName val="п_1_174"/>
      <sheetName val="Огл__Графиков4"/>
      <sheetName val="Текущие_цены4"/>
      <sheetName val="транспортный_налог4"/>
      <sheetName val="_квл_2012-2014_4"/>
      <sheetName val="П_1_16__оплата_труда_ОПР4"/>
      <sheetName val="Амортизация_по_уровням_напр-я4"/>
      <sheetName val="[FEK_2002_Н_xls][FEK_2002_Н_xl4"/>
      <sheetName val="Сводная_ЭЛЦЕХ4"/>
      <sheetName val="Сводная_КТЦ4"/>
      <sheetName val="ремонт_кровли_гл_корпуса4"/>
      <sheetName val="ремонт_зд_электрофильтров4"/>
      <sheetName val="Сводная_ТАИ4"/>
      <sheetName val="Покрытие_пастой4"/>
      <sheetName val="ГВС_20144"/>
      <sheetName val="AP_MVT"/>
      <sheetName val="CH_ACC"/>
      <sheetName val="ээ"/>
      <sheetName val="6 Списки"/>
      <sheetName val="ras bs"/>
      <sheetName val="топливо2009"/>
      <sheetName val="2009"/>
      <sheetName val="ИД2016"/>
      <sheetName val="A"/>
      <sheetName val="сиз"/>
      <sheetName val="Проводки_02"/>
      <sheetName val="АКРасч"/>
      <sheetName val="valuations"/>
      <sheetName val="Форма сетевой график ЭРСБ"/>
      <sheetName val="Info"/>
      <sheetName val="Grouplist"/>
      <sheetName val="mtl$-inter"/>
      <sheetName val="Т19.1"/>
      <sheetName val="Т1.1.1"/>
      <sheetName val="Т1.2.1"/>
      <sheetName val="Parametrs"/>
      <sheetName val="Общий свод (2)"/>
      <sheetName val="Т19_1"/>
      <sheetName val="Т1_1_1"/>
      <sheetName val="Т1_2_1"/>
      <sheetName val="Общий_свод_(2)"/>
      <sheetName val="Т19_11"/>
      <sheetName val="Т1_1_11"/>
      <sheetName val="Т1_2_11"/>
      <sheetName val="Общий_свод_(2)1"/>
      <sheetName val="Т19_12"/>
      <sheetName val="Т1_1_12"/>
      <sheetName val="Т1_2_12"/>
      <sheetName val="Общий_свод_(2)2"/>
      <sheetName val="Т19_13"/>
      <sheetName val="Т1_1_13"/>
      <sheetName val="Т1_2_13"/>
      <sheetName val="Общий_свод_(2)3"/>
      <sheetName val="Т19_14"/>
      <sheetName val="Т1_1_14"/>
      <sheetName val="Т1_2_14"/>
      <sheetName val="Общий_свод_(2)4"/>
      <sheetName val="ОХЗ_КТС5"/>
      <sheetName val="Стоимость_ЭЭ5"/>
      <sheetName val="Расчёт_НВВ_по_RAB5"/>
      <sheetName val="Закупки_центр5"/>
      <sheetName val="УЗ-21(2002):УЗ-22(3кв_)_(2)5"/>
      <sheetName val="на_1_тут5"/>
      <sheetName val="баланс_энергии5"/>
      <sheetName val="ремонты_20105"/>
      <sheetName val="п_1_20__расшифровка_квл_20105"/>
      <sheetName val="соц_характер5"/>
      <sheetName val="Т19_15"/>
      <sheetName val="Т1_1_15"/>
      <sheetName val="Т1_2_15"/>
      <sheetName val="сценарные_условия_ОГК5"/>
      <sheetName val="Общий_свод_(2)5"/>
      <sheetName val="ОХЗ_КТС6"/>
      <sheetName val="Стоимость_ЭЭ6"/>
      <sheetName val="Расчёт_НВВ_по_RAB6"/>
      <sheetName val="Закупки_центр6"/>
      <sheetName val="УЗ-21(2002):УЗ-22(3кв_)_(2)6"/>
      <sheetName val="на_1_тут6"/>
      <sheetName val="баланс_энергии6"/>
      <sheetName val="ремонты_20106"/>
      <sheetName val="п_1_20__расшифровка_квл_20106"/>
      <sheetName val="соц_характер6"/>
      <sheetName val="Т19_16"/>
      <sheetName val="Т1_1_16"/>
      <sheetName val="Т1_2_16"/>
      <sheetName val="сценарные_условия_ОГК6"/>
      <sheetName val="Общий_свод_(2)6"/>
      <sheetName val="Свод__табл_12"/>
      <sheetName val="Отпуск_ээ12"/>
      <sheetName val="Вспом__мат-лы12"/>
      <sheetName val="Прочие_затраты12"/>
      <sheetName val="ИТОГИ__по_Н,Р,Э,Q12"/>
      <sheetName val="эл_ст12"/>
      <sheetName val="Производство_электроэнергии12"/>
      <sheetName val="18_112"/>
      <sheetName val="19_1_112"/>
      <sheetName val="19_1_212"/>
      <sheetName val="19_212"/>
      <sheetName val="2_112"/>
      <sheetName val="21_112"/>
      <sheetName val="21_2_112"/>
      <sheetName val="21_2_212"/>
      <sheetName val="21_412"/>
      <sheetName val="28_312"/>
      <sheetName val="1_121"/>
      <sheetName val="1_212"/>
      <sheetName val="18_212"/>
      <sheetName val="2_212"/>
      <sheetName val="20_112"/>
      <sheetName val="21_312"/>
      <sheetName val="24_112"/>
      <sheetName val="25_112"/>
      <sheetName val="28_112"/>
      <sheetName val="28_212"/>
      <sheetName val="P2_112"/>
      <sheetName val="P2_212"/>
      <sheetName val="Приложение_2_111"/>
      <sheetName val="инвестиции_200712"/>
      <sheetName val="УЗ-21(1кв_)_(2)12"/>
      <sheetName val="УЗ-22(3кв_)_(2)12"/>
      <sheetName val="Калькуляция_кв12"/>
      <sheetName val="Balance_Sheet12"/>
      <sheetName val="FEK_2002_Н11"/>
      <sheetName val="хар-ка_земли_1_11"/>
      <sheetName val="Приложение_111"/>
      <sheetName val="факт_2009_года11"/>
      <sheetName val="Факт_2010_года11"/>
      <sheetName val="План_на_2011_год11"/>
      <sheetName val="1_1112"/>
      <sheetName val="ф_2_за_4_кв_200511"/>
      <sheetName val="Титульный_лист_С-П11"/>
      <sheetName val="17_111"/>
      <sheetName val="Услуги_ПХ11"/>
      <sheetName val="_накладные_расходы11"/>
      <sheetName val="Ожид_ФР11"/>
      <sheetName val="жилой_фонд11"/>
      <sheetName val="Фин_план11"/>
      <sheetName val="Исходные_данные_и_тариф_ЭЛЕКТР8"/>
      <sheetName val="Справочник_затрат_СБ8"/>
      <sheetName val="Коды_статей8"/>
      <sheetName val="ОХЗ_КТС7"/>
      <sheetName val="расчет_тарифов8"/>
      <sheetName val="1_19_1_произв_тэ8"/>
      <sheetName val="Внеш_Совме8"/>
      <sheetName val="AddList_8"/>
      <sheetName val="Стоимость_ЭЭ7"/>
      <sheetName val="Расчёт_НВВ_по_RAB7"/>
      <sheetName val="Закупки_центр7"/>
      <sheetName val="УЗ-21(2002):УЗ-22(3кв_)_(2)7"/>
      <sheetName val="на_1_тут7"/>
      <sheetName val="баланс_энергии7"/>
      <sheetName val="ремонты_20107"/>
      <sheetName val="п_1_20__расшифровка_квл_20107"/>
      <sheetName val="соц_характер7"/>
      <sheetName val="Т19_17"/>
      <sheetName val="Т1_1_17"/>
      <sheetName val="Т1_2_17"/>
      <sheetName val="сценарные_условия_ОГК7"/>
      <sheetName val="Общий_свод_(2)7"/>
      <sheetName val="Свод__табл_13"/>
      <sheetName val="Отпуск_ээ13"/>
      <sheetName val="Вспом__мат-лы13"/>
      <sheetName val="Прочие_затраты13"/>
      <sheetName val="ИТОГИ__по_Н,Р,Э,Q13"/>
      <sheetName val="эл_ст13"/>
      <sheetName val="Производство_электроэнергии13"/>
      <sheetName val="18_113"/>
      <sheetName val="19_1_113"/>
      <sheetName val="19_1_213"/>
      <sheetName val="19_213"/>
      <sheetName val="2_113"/>
      <sheetName val="21_113"/>
      <sheetName val="21_2_113"/>
      <sheetName val="21_2_213"/>
      <sheetName val="21_413"/>
      <sheetName val="28_313"/>
      <sheetName val="1_122"/>
      <sheetName val="1_213"/>
      <sheetName val="18_213"/>
      <sheetName val="2_213"/>
      <sheetName val="20_113"/>
      <sheetName val="21_313"/>
      <sheetName val="24_113"/>
      <sheetName val="25_113"/>
      <sheetName val="28_113"/>
      <sheetName val="28_213"/>
      <sheetName val="P2_113"/>
      <sheetName val="P2_213"/>
      <sheetName val="Приложение_2_112"/>
      <sheetName val="инвестиции_200713"/>
      <sheetName val="УЗ-21(1кв_)_(2)13"/>
      <sheetName val="УЗ-22(3кв_)_(2)13"/>
      <sheetName val="Калькуляция_кв13"/>
      <sheetName val="Balance_Sheet13"/>
      <sheetName val="FEK_2002_Н12"/>
      <sheetName val="хар-ка_земли_1_12"/>
      <sheetName val="Приложение_112"/>
      <sheetName val="факт_2009_года12"/>
      <sheetName val="Факт_2010_года12"/>
      <sheetName val="План_на_2011_год12"/>
      <sheetName val="1_1113"/>
      <sheetName val="ф_2_за_4_кв_200512"/>
      <sheetName val="Титульный_лист_С-П12"/>
      <sheetName val="17_112"/>
      <sheetName val="Услуги_ПХ12"/>
      <sheetName val="_накладные_расходы12"/>
      <sheetName val="Ожид_ФР12"/>
      <sheetName val="жилой_фонд12"/>
      <sheetName val="Фин_план12"/>
      <sheetName val="Исходные_данные_и_тариф_ЭЛЕКТР9"/>
      <sheetName val="Справочник_затрат_СБ9"/>
      <sheetName val="Коды_статей9"/>
      <sheetName val="Тарифы__ЗН8"/>
      <sheetName val="Тарифы__СК8"/>
      <sheetName val="исходные_данные8"/>
      <sheetName val="ОХЗ_КТС8"/>
      <sheetName val="РСД_ИА_8"/>
      <sheetName val="расчет_тарифов9"/>
      <sheetName val="1_19_1_произв_тэ9"/>
      <sheetName val="План_Газпрома8"/>
      <sheetName val="01-02_(БДиР_Общества)8"/>
      <sheetName val="Внеш_Совме9"/>
      <sheetName val="AddList_9"/>
      <sheetName val="Стоимость_ЭЭ8"/>
      <sheetName val="Расчёт_НВВ_по_RAB8"/>
      <sheetName val="Закупки_центр8"/>
      <sheetName val="УЗ-21(2002):УЗ-22(3кв_)_(2)8"/>
      <sheetName val="на_1_тут8"/>
      <sheetName val="баланс_энергии8"/>
      <sheetName val="ремонты_20108"/>
      <sheetName val="п_1_20__расшифровка_квл_20108"/>
      <sheetName val="соц_характер8"/>
      <sheetName val="Т19_18"/>
      <sheetName val="Т1_1_18"/>
      <sheetName val="Т1_2_18"/>
      <sheetName val="сценарные_условия_ОГК8"/>
      <sheetName val="Общий_свод_(2)8"/>
      <sheetName val="Свод__табл_14"/>
      <sheetName val="Отпуск_ээ14"/>
      <sheetName val="Вспом__мат-лы14"/>
      <sheetName val="Прочие_затраты14"/>
      <sheetName val="ИТОГИ__по_Н,Р,Э,Q14"/>
      <sheetName val="эл_ст14"/>
      <sheetName val="Производство_электроэнергии14"/>
      <sheetName val="18_114"/>
      <sheetName val="19_1_114"/>
      <sheetName val="19_1_214"/>
      <sheetName val="19_214"/>
      <sheetName val="2_114"/>
      <sheetName val="21_114"/>
      <sheetName val="21_2_114"/>
      <sheetName val="21_2_214"/>
      <sheetName val="21_414"/>
      <sheetName val="28_314"/>
      <sheetName val="1_123"/>
      <sheetName val="1_214"/>
      <sheetName val="18_214"/>
      <sheetName val="2_214"/>
      <sheetName val="20_114"/>
      <sheetName val="21_314"/>
      <sheetName val="24_114"/>
      <sheetName val="25_114"/>
      <sheetName val="28_114"/>
      <sheetName val="28_214"/>
      <sheetName val="P2_114"/>
      <sheetName val="P2_214"/>
      <sheetName val="Приложение_2_113"/>
      <sheetName val="инвестиции_200714"/>
      <sheetName val="УЗ-21(1кв_)_(2)14"/>
      <sheetName val="УЗ-22(3кв_)_(2)14"/>
      <sheetName val="Калькуляция_кв14"/>
      <sheetName val="Balance_Sheet14"/>
      <sheetName val="FEK_2002_Н13"/>
      <sheetName val="хар-ка_земли_1_13"/>
      <sheetName val="Приложение_113"/>
      <sheetName val="факт_2009_года13"/>
      <sheetName val="Факт_2010_года13"/>
      <sheetName val="План_на_2011_год13"/>
      <sheetName val="1_1114"/>
      <sheetName val="ф_2_за_4_кв_200513"/>
      <sheetName val="Титульный_лист_С-П13"/>
      <sheetName val="17_113"/>
      <sheetName val="Услуги_ПХ13"/>
      <sheetName val="_накладные_расходы13"/>
      <sheetName val="Ожид_ФР13"/>
      <sheetName val="жилой_фонд13"/>
      <sheetName val="Фин_план13"/>
      <sheetName val="Исходные_данные_и_тариф_ЭЛЕКТ10"/>
      <sheetName val="Справочник_затрат_СБ10"/>
      <sheetName val="Коды_статей10"/>
      <sheetName val="Тарифы__ЗН9"/>
      <sheetName val="Тарифы__СК9"/>
      <sheetName val="исходные_данные9"/>
      <sheetName val="ОХЗ_КТС9"/>
      <sheetName val="РСД_ИА_9"/>
      <sheetName val="расчет_тарифов10"/>
      <sheetName val="1_19_1_произв_тэ10"/>
      <sheetName val="План_Газпрома9"/>
      <sheetName val="01-02_(БДиР_Общества)9"/>
      <sheetName val="Внеш_Совме10"/>
      <sheetName val="AddList_10"/>
      <sheetName val="Стоимость_ЭЭ9"/>
      <sheetName val="Расчёт_НВВ_по_RAB9"/>
      <sheetName val="Закупки_центр9"/>
      <sheetName val="УЗ-21(2002):УЗ-22(3кв_)_(2)9"/>
      <sheetName val="на_1_тут9"/>
      <sheetName val="баланс_энергии9"/>
      <sheetName val="ремонты_20109"/>
      <sheetName val="п_1_20__расшифровка_квл_20109"/>
      <sheetName val="соц_характер9"/>
      <sheetName val="Т19_19"/>
      <sheetName val="Т1_1_19"/>
      <sheetName val="Т1_2_19"/>
      <sheetName val="сценарные_условия_ОГК9"/>
      <sheetName val="Общий_свод_(2)9"/>
      <sheetName val="Свод__табл_15"/>
      <sheetName val="Отпуск_ээ15"/>
      <sheetName val="Вспом__мат-лы15"/>
      <sheetName val="Прочие_затраты15"/>
      <sheetName val="ИТОГИ__по_Н,Р,Э,Q15"/>
      <sheetName val="эл_ст15"/>
      <sheetName val="Производство_электроэнергии15"/>
      <sheetName val="18_115"/>
      <sheetName val="19_1_115"/>
      <sheetName val="19_1_215"/>
      <sheetName val="19_215"/>
      <sheetName val="2_115"/>
      <sheetName val="21_115"/>
      <sheetName val="21_2_115"/>
      <sheetName val="21_2_215"/>
      <sheetName val="21_415"/>
      <sheetName val="28_315"/>
      <sheetName val="1_124"/>
      <sheetName val="1_215"/>
      <sheetName val="18_215"/>
      <sheetName val="2_215"/>
      <sheetName val="20_115"/>
      <sheetName val="21_315"/>
      <sheetName val="24_115"/>
      <sheetName val="25_115"/>
      <sheetName val="28_115"/>
      <sheetName val="28_215"/>
      <sheetName val="P2_115"/>
      <sheetName val="P2_215"/>
      <sheetName val="Приложение_2_114"/>
      <sheetName val="инвестиции_200715"/>
      <sheetName val="УЗ-21(1кв_)_(2)15"/>
      <sheetName val="УЗ-22(3кв_)_(2)15"/>
      <sheetName val="Калькуляция_кв15"/>
      <sheetName val="Balance_Sheet15"/>
      <sheetName val="FEK_2002_Н14"/>
      <sheetName val="хар-ка_земли_1_14"/>
      <sheetName val="Приложение_114"/>
      <sheetName val="факт_2009_года14"/>
      <sheetName val="Факт_2010_года14"/>
      <sheetName val="План_на_2011_год14"/>
      <sheetName val="1_1115"/>
      <sheetName val="ф_2_за_4_кв_200514"/>
      <sheetName val="Титульный_лист_С-П14"/>
      <sheetName val="17_114"/>
      <sheetName val="Услуги_ПХ14"/>
      <sheetName val="_накладные_расходы14"/>
      <sheetName val="Ожид_ФР14"/>
      <sheetName val="жилой_фонд14"/>
      <sheetName val="Фин_план14"/>
      <sheetName val="Исходные_данные_и_тариф_ЭЛЕКТ11"/>
      <sheetName val="Справочник_затрат_СБ11"/>
      <sheetName val="Коды_статей11"/>
      <sheetName val="Тарифы__ЗН10"/>
      <sheetName val="Тарифы__СК10"/>
      <sheetName val="исходные_данные10"/>
      <sheetName val="ОХЗ_КТС10"/>
      <sheetName val="РСД_ИА_10"/>
      <sheetName val="расчет_тарифов11"/>
      <sheetName val="1_19_1_произв_тэ11"/>
      <sheetName val="План_Газпрома10"/>
      <sheetName val="01-02_(БДиР_Общества)10"/>
      <sheetName val="Внеш_Совме11"/>
      <sheetName val="AddList_11"/>
      <sheetName val="Стоимость_ЭЭ10"/>
      <sheetName val="Расчёт_НВВ_по_RAB10"/>
      <sheetName val="Закупки_центр10"/>
      <sheetName val="УЗ-21(2002):УЗ-22(3кв_)_(2)10"/>
      <sheetName val="на_1_тут10"/>
      <sheetName val="баланс_энергии10"/>
      <sheetName val="ремонты_201010"/>
      <sheetName val="п_1_20__расшифровка_квл_201010"/>
      <sheetName val="соц_характер10"/>
      <sheetName val="Т19_110"/>
      <sheetName val="Т1_1_110"/>
      <sheetName val="Т1_2_110"/>
      <sheetName val="сценарные_условия_ОГК10"/>
      <sheetName val="Общий_свод_(2)10"/>
      <sheetName val="Свод__табл_16"/>
      <sheetName val="Отпуск_ээ16"/>
      <sheetName val="Вспом__мат-лы16"/>
      <sheetName val="Прочие_затраты16"/>
      <sheetName val="ИТОГИ__по_Н,Р,Э,Q16"/>
      <sheetName val="эл_ст16"/>
      <sheetName val="Производство_электроэнергии16"/>
      <sheetName val="18_116"/>
      <sheetName val="19_1_116"/>
      <sheetName val="19_1_216"/>
      <sheetName val="19_216"/>
      <sheetName val="2_116"/>
      <sheetName val="21_116"/>
      <sheetName val="21_2_116"/>
      <sheetName val="21_2_216"/>
      <sheetName val="21_416"/>
      <sheetName val="28_316"/>
      <sheetName val="1_125"/>
      <sheetName val="1_216"/>
      <sheetName val="18_216"/>
      <sheetName val="2_216"/>
      <sheetName val="20_116"/>
      <sheetName val="21_316"/>
      <sheetName val="24_116"/>
      <sheetName val="25_116"/>
      <sheetName val="28_116"/>
      <sheetName val="28_216"/>
      <sheetName val="P2_116"/>
      <sheetName val="P2_216"/>
      <sheetName val="Приложение_2_115"/>
      <sheetName val="инвестиции_200716"/>
      <sheetName val="УЗ-21(1кв_)_(2)16"/>
      <sheetName val="УЗ-22(3кв_)_(2)16"/>
      <sheetName val="Калькуляция_кв16"/>
      <sheetName val="Balance_Sheet16"/>
      <sheetName val="FEK_2002_Н15"/>
      <sheetName val="хар-ка_земли_1_15"/>
      <sheetName val="Приложение_115"/>
      <sheetName val="факт_2009_года15"/>
      <sheetName val="Факт_2010_года15"/>
      <sheetName val="План_на_2011_год15"/>
      <sheetName val="1_1116"/>
      <sheetName val="ф_2_за_4_кв_200515"/>
      <sheetName val="Титульный_лист_С-П15"/>
      <sheetName val="17_115"/>
      <sheetName val="Услуги_ПХ15"/>
      <sheetName val="_накладные_расходы15"/>
      <sheetName val="Ожид_ФР15"/>
      <sheetName val="жилой_фонд15"/>
      <sheetName val="Фин_план15"/>
      <sheetName val="Исходные_данные_и_тариф_ЭЛЕКТ12"/>
      <sheetName val="Справочник_затрат_СБ12"/>
      <sheetName val="Коды_статей12"/>
      <sheetName val="Тарифы__ЗН11"/>
      <sheetName val="Тарифы__СК11"/>
      <sheetName val="исходные_данные11"/>
      <sheetName val="ОХЗ_КТС11"/>
      <sheetName val="РСД_ИА_11"/>
      <sheetName val="расчет_тарифов12"/>
      <sheetName val="1_19_1_произв_тэ12"/>
      <sheetName val="План_Газпрома11"/>
      <sheetName val="01-02_(БДиР_Общества)11"/>
      <sheetName val="Внеш_Совме12"/>
      <sheetName val="AddList_12"/>
      <sheetName val="Стоимость_ЭЭ11"/>
      <sheetName val="Расчёт_НВВ_по_RAB11"/>
      <sheetName val="Закупки_центр11"/>
      <sheetName val="УЗ-21(2002):УЗ-22(3кв_)_(2)11"/>
      <sheetName val="на_1_тут11"/>
      <sheetName val="баланс_энергии11"/>
      <sheetName val="ремонты_201011"/>
      <sheetName val="п_1_20__расшифровка_квл_201011"/>
      <sheetName val="соц_характер11"/>
      <sheetName val="Т19_111"/>
      <sheetName val="Т1_1_111"/>
      <sheetName val="Т1_2_111"/>
      <sheetName val="сценарные_условия_ОГК11"/>
      <sheetName val="Общий_свод_(2)11"/>
      <sheetName val="Свод__табл_17"/>
      <sheetName val="Отпуск_ээ17"/>
      <sheetName val="Вспом__мат-лы17"/>
      <sheetName val="Прочие_затраты17"/>
      <sheetName val="ИТОГИ__по_Н,Р,Э,Q17"/>
      <sheetName val="эл_ст17"/>
      <sheetName val="Производство_электроэнергии17"/>
      <sheetName val="18_117"/>
      <sheetName val="19_1_117"/>
      <sheetName val="19_1_217"/>
      <sheetName val="19_217"/>
      <sheetName val="2_117"/>
      <sheetName val="21_117"/>
      <sheetName val="21_2_117"/>
      <sheetName val="21_2_217"/>
      <sheetName val="21_417"/>
      <sheetName val="28_317"/>
      <sheetName val="1_126"/>
      <sheetName val="1_217"/>
      <sheetName val="18_217"/>
      <sheetName val="2_217"/>
      <sheetName val="20_117"/>
      <sheetName val="21_317"/>
      <sheetName val="24_117"/>
      <sheetName val="25_117"/>
      <sheetName val="28_117"/>
      <sheetName val="28_217"/>
      <sheetName val="P2_117"/>
      <sheetName val="P2_217"/>
      <sheetName val="Приложение_2_116"/>
      <sheetName val="инвестиции_200717"/>
      <sheetName val="УЗ-21(1кв_)_(2)17"/>
      <sheetName val="УЗ-22(3кв_)_(2)17"/>
      <sheetName val="Калькуляция_кв17"/>
      <sheetName val="Balance_Sheet17"/>
      <sheetName val="FEK_2002_Н16"/>
      <sheetName val="хар-ка_земли_1_16"/>
      <sheetName val="Приложение_116"/>
      <sheetName val="факт_2009_года16"/>
      <sheetName val="Факт_2010_года16"/>
      <sheetName val="План_на_2011_год16"/>
      <sheetName val="1_1117"/>
      <sheetName val="ф_2_за_4_кв_200516"/>
      <sheetName val="Титульный_лист_С-П16"/>
      <sheetName val="17_116"/>
      <sheetName val="Услуги_ПХ16"/>
      <sheetName val="_накладные_расходы16"/>
      <sheetName val="Ожид_ФР16"/>
      <sheetName val="жилой_фонд16"/>
      <sheetName val="Фин_план16"/>
      <sheetName val="Исходные_данные_и_тариф_ЭЛЕКТ13"/>
      <sheetName val="Справочник_затрат_СБ13"/>
      <sheetName val="Коды_статей13"/>
      <sheetName val="Тарифы__ЗН12"/>
      <sheetName val="Тарифы__СК12"/>
      <sheetName val="исходные_данные12"/>
      <sheetName val="ОХЗ_КТС12"/>
      <sheetName val="РСД_ИА_12"/>
      <sheetName val="расчет_тарифов13"/>
      <sheetName val="1_19_1_произв_тэ13"/>
      <sheetName val="План_Газпрома12"/>
      <sheetName val="01-02_(БДиР_Общества)12"/>
      <sheetName val="Внеш_Совме13"/>
      <sheetName val="AddList_13"/>
      <sheetName val="Стоимость_ЭЭ12"/>
      <sheetName val="Расчёт_НВВ_по_RAB12"/>
      <sheetName val="Закупки_центр12"/>
      <sheetName val="УЗ-21(2002):УЗ-22(3кв_)_(2)12"/>
      <sheetName val="на_1_тут12"/>
      <sheetName val="баланс_энергии12"/>
      <sheetName val="ремонты_201012"/>
      <sheetName val="п_1_20__расшифровка_квл_201012"/>
      <sheetName val="соц_характер12"/>
      <sheetName val="Т19_112"/>
      <sheetName val="Т1_1_112"/>
      <sheetName val="Т1_2_112"/>
      <sheetName val="сценарные_условия_ОГК12"/>
      <sheetName val="Общий_свод_(2)12"/>
      <sheetName val="Свод__табл_19"/>
      <sheetName val="Отпуск_ээ19"/>
      <sheetName val="Вспом__мат-лы19"/>
      <sheetName val="Прочие_затраты19"/>
      <sheetName val="ИТОГИ__по_Н,Р,Э,Q19"/>
      <sheetName val="эл_ст19"/>
      <sheetName val="Производство_электроэнергии19"/>
      <sheetName val="18_119"/>
      <sheetName val="19_1_119"/>
      <sheetName val="19_1_219"/>
      <sheetName val="19_219"/>
      <sheetName val="2_119"/>
      <sheetName val="21_119"/>
      <sheetName val="21_2_119"/>
      <sheetName val="21_2_219"/>
      <sheetName val="21_419"/>
      <sheetName val="28_319"/>
      <sheetName val="1_128"/>
      <sheetName val="1_219"/>
      <sheetName val="18_219"/>
      <sheetName val="2_219"/>
      <sheetName val="20_119"/>
      <sheetName val="21_319"/>
      <sheetName val="24_119"/>
      <sheetName val="25_119"/>
      <sheetName val="28_119"/>
      <sheetName val="28_219"/>
      <sheetName val="P2_119"/>
      <sheetName val="P2_219"/>
      <sheetName val="Приложение_2_118"/>
      <sheetName val="инвестиции_200719"/>
      <sheetName val="УЗ-21(1кв_)_(2)19"/>
      <sheetName val="УЗ-22(3кв_)_(2)19"/>
      <sheetName val="Калькуляция_кв19"/>
      <sheetName val="Balance_Sheet19"/>
      <sheetName val="FEK_2002_Н18"/>
      <sheetName val="хар-ка_земли_1_18"/>
      <sheetName val="Приложение_118"/>
      <sheetName val="факт_2009_года18"/>
      <sheetName val="Факт_2010_года18"/>
      <sheetName val="План_на_2011_год18"/>
      <sheetName val="1_1119"/>
      <sheetName val="ф_2_за_4_кв_200518"/>
      <sheetName val="Титульный_лист_С-П18"/>
      <sheetName val="17_118"/>
      <sheetName val="Услуги_ПХ18"/>
      <sheetName val="_накладные_расходы18"/>
      <sheetName val="Ожид_ФР18"/>
      <sheetName val="жилой_фонд18"/>
      <sheetName val="Фин_план18"/>
      <sheetName val="Исходные_данные_и_тариф_ЭЛЕКТ15"/>
      <sheetName val="Справочник_затрат_СБ15"/>
      <sheetName val="Коды_статей15"/>
      <sheetName val="Тарифы__ЗН14"/>
      <sheetName val="Тарифы__СК14"/>
      <sheetName val="исходные_данные14"/>
      <sheetName val="ОХЗ_КТС14"/>
      <sheetName val="РСД_ИА_14"/>
      <sheetName val="расчет_тарифов15"/>
      <sheetName val="1_19_1_произв_тэ15"/>
      <sheetName val="План_Газпрома14"/>
      <sheetName val="01-02_(БДиР_Общества)14"/>
      <sheetName val="Внеш_Совме15"/>
      <sheetName val="AddList_15"/>
      <sheetName val="Стоимость_ЭЭ14"/>
      <sheetName val="Расчёт_НВВ_по_RAB14"/>
      <sheetName val="Закупки_центр14"/>
      <sheetName val="УЗ-21(2002):УЗ-22(3кв_)_(2)14"/>
      <sheetName val="на_1_тут14"/>
      <sheetName val="баланс_энергии14"/>
      <sheetName val="ремонты_201014"/>
      <sheetName val="п_1_20__расшифровка_квл_201014"/>
      <sheetName val="соц_характер14"/>
      <sheetName val="Т19_114"/>
      <sheetName val="Т1_1_114"/>
      <sheetName val="Т1_2_114"/>
      <sheetName val="сценарные_условия_ОГК14"/>
      <sheetName val="Общий_свод_(2)14"/>
      <sheetName val="Свод__табл_18"/>
      <sheetName val="Отпуск_ээ18"/>
      <sheetName val="Вспом__мат-лы18"/>
      <sheetName val="Прочие_затраты18"/>
      <sheetName val="ИТОГИ__по_Н,Р,Э,Q18"/>
      <sheetName val="эл_ст18"/>
      <sheetName val="Производство_электроэнергии18"/>
      <sheetName val="18_118"/>
      <sheetName val="19_1_118"/>
      <sheetName val="19_1_218"/>
      <sheetName val="19_218"/>
      <sheetName val="2_118"/>
      <sheetName val="21_118"/>
      <sheetName val="21_2_118"/>
      <sheetName val="21_2_218"/>
      <sheetName val="21_418"/>
      <sheetName val="28_318"/>
      <sheetName val="1_127"/>
      <sheetName val="1_218"/>
      <sheetName val="18_218"/>
      <sheetName val="2_218"/>
      <sheetName val="20_118"/>
      <sheetName val="21_318"/>
      <sheetName val="24_118"/>
      <sheetName val="25_118"/>
      <sheetName val="28_118"/>
      <sheetName val="28_218"/>
      <sheetName val="P2_118"/>
      <sheetName val="P2_218"/>
      <sheetName val="Приложение_2_117"/>
      <sheetName val="инвестиции_200718"/>
      <sheetName val="УЗ-21(1кв_)_(2)18"/>
      <sheetName val="УЗ-22(3кв_)_(2)18"/>
      <sheetName val="Калькуляция_кв18"/>
      <sheetName val="Balance_Sheet18"/>
      <sheetName val="FEK_2002_Н17"/>
      <sheetName val="хар-ка_земли_1_17"/>
      <sheetName val="Приложение_117"/>
      <sheetName val="факт_2009_года17"/>
      <sheetName val="Факт_2010_года17"/>
      <sheetName val="План_на_2011_год17"/>
      <sheetName val="1_1118"/>
      <sheetName val="ф_2_за_4_кв_200517"/>
      <sheetName val="Титульный_лист_С-П17"/>
      <sheetName val="17_117"/>
      <sheetName val="Услуги_ПХ17"/>
      <sheetName val="_накладные_расходы17"/>
      <sheetName val="Ожид_ФР17"/>
      <sheetName val="жилой_фонд17"/>
      <sheetName val="Фин_план17"/>
      <sheetName val="Исходные_данные_и_тариф_ЭЛЕКТ14"/>
      <sheetName val="Справочник_затрат_СБ14"/>
      <sheetName val="Коды_статей14"/>
      <sheetName val="Тарифы__ЗН13"/>
      <sheetName val="Тарифы__СК13"/>
      <sheetName val="исходные_данные13"/>
      <sheetName val="ОХЗ_КТС13"/>
      <sheetName val="РСД_ИА_13"/>
      <sheetName val="расчет_тарифов14"/>
      <sheetName val="1_19_1_произв_тэ14"/>
      <sheetName val="План_Газпрома13"/>
      <sheetName val="01-02_(БДиР_Общества)13"/>
      <sheetName val="Внеш_Совме14"/>
      <sheetName val="AddList_14"/>
      <sheetName val="Стоимость_ЭЭ13"/>
      <sheetName val="Расчёт_НВВ_по_RAB13"/>
      <sheetName val="Закупки_центр13"/>
      <sheetName val="УЗ-21(2002):УЗ-22(3кв_)_(2)13"/>
      <sheetName val="на_1_тут13"/>
      <sheetName val="баланс_энергии13"/>
      <sheetName val="ремонты_201013"/>
      <sheetName val="п_1_20__расшифровка_квл_201013"/>
      <sheetName val="соц_характер13"/>
      <sheetName val="Т19_113"/>
      <sheetName val="Т1_1_113"/>
      <sheetName val="Т1_2_113"/>
      <sheetName val="сценарные_условия_ОГК13"/>
      <sheetName val="Общий_свод_(2)13"/>
      <sheetName val="Свод__табл_20"/>
      <sheetName val="Отпуск_ээ20"/>
      <sheetName val="Вспом__мат-лы20"/>
      <sheetName val="Прочие_затраты20"/>
      <sheetName val="ИТОГИ__по_Н,Р,Э,Q20"/>
      <sheetName val="эл_ст20"/>
      <sheetName val="Производство_электроэнергии20"/>
      <sheetName val="18_120"/>
      <sheetName val="19_1_120"/>
      <sheetName val="19_1_220"/>
      <sheetName val="19_220"/>
      <sheetName val="2_120"/>
      <sheetName val="21_120"/>
      <sheetName val="21_2_120"/>
      <sheetName val="21_2_220"/>
      <sheetName val="21_420"/>
      <sheetName val="28_320"/>
      <sheetName val="1_129"/>
      <sheetName val="1_220"/>
      <sheetName val="18_220"/>
      <sheetName val="2_220"/>
      <sheetName val="20_120"/>
      <sheetName val="21_320"/>
      <sheetName val="24_120"/>
      <sheetName val="25_120"/>
      <sheetName val="28_120"/>
      <sheetName val="28_220"/>
      <sheetName val="P2_120"/>
      <sheetName val="P2_220"/>
      <sheetName val="Приложение_2_119"/>
      <sheetName val="инвестиции_200720"/>
      <sheetName val="УЗ-21(1кв_)_(2)20"/>
      <sheetName val="УЗ-22(3кв_)_(2)20"/>
      <sheetName val="Калькуляция_кв20"/>
      <sheetName val="Balance_Sheet20"/>
      <sheetName val="FEK_2002_Н19"/>
      <sheetName val="хар-ка_земли_1_19"/>
      <sheetName val="Приложение_119"/>
      <sheetName val="факт_2009_года19"/>
      <sheetName val="Факт_2010_года19"/>
      <sheetName val="План_на_2011_год19"/>
      <sheetName val="1_1120"/>
      <sheetName val="ф_2_за_4_кв_200519"/>
      <sheetName val="Титульный_лист_С-П19"/>
      <sheetName val="17_119"/>
      <sheetName val="Услуги_ПХ19"/>
      <sheetName val="_накладные_расходы19"/>
      <sheetName val="Ожид_ФР19"/>
      <sheetName val="жилой_фонд19"/>
      <sheetName val="Фин_план19"/>
      <sheetName val="Исходные_данные_и_тариф_ЭЛЕКТ16"/>
      <sheetName val="Справочник_затрат_СБ16"/>
      <sheetName val="Коды_статей16"/>
      <sheetName val="Тарифы__ЗН15"/>
      <sheetName val="Тарифы__СК15"/>
      <sheetName val="исходные_данные15"/>
      <sheetName val="ОХЗ_КТС15"/>
      <sheetName val="РСД_ИА_15"/>
      <sheetName val="расчет_тарифов16"/>
      <sheetName val="1_19_1_произв_тэ16"/>
      <sheetName val="План_Газпрома15"/>
      <sheetName val="01-02_(БДиР_Общества)15"/>
      <sheetName val="Внеш_Совме16"/>
      <sheetName val="AddList_16"/>
      <sheetName val="Стоимость_ЭЭ15"/>
      <sheetName val="Расчёт_НВВ_по_RAB15"/>
      <sheetName val="Закупки_центр15"/>
      <sheetName val="УЗ-21(2002):УЗ-22(3кв_)_(2)15"/>
      <sheetName val="на_1_тут15"/>
      <sheetName val="баланс_энергии15"/>
      <sheetName val="ремонты_201015"/>
      <sheetName val="п_1_20__расшифровка_квл_201015"/>
      <sheetName val="соц_характер15"/>
      <sheetName val="Т19_115"/>
      <sheetName val="Т1_1_115"/>
      <sheetName val="Т1_2_115"/>
      <sheetName val="сценарные_условия_ОГК15"/>
      <sheetName val="Общий_свод_(2)15"/>
      <sheetName val="ЭСО"/>
      <sheetName val="2018"/>
      <sheetName val="п.1.20. расшифровк_x0005__x0000__x0000_氁녻琀갯렂㰒"/>
      <sheetName val="п.1.20. расшифровк_x0005__x0000__x0000_氁녻琀갯砂㯶"/>
      <sheetName val="вспомогат(по месяцам)"/>
      <sheetName val="п.1.20. расшифровк퐄됿瀀弅弻=_x0000_ﰀ顮"/>
      <sheetName val="п.1.20. расшифровк퐄됿쀀乥2亡2_x0000_ﰀ顮"/>
      <sheetName val="Ожид_2010"/>
      <sheetName val="FST5"/>
      <sheetName val="Баланс ээ"/>
      <sheetName val="сбыт"/>
      <sheetName val="Рег генер"/>
      <sheetName val="сети"/>
      <sheetName val="regs"/>
      <sheetName val="п.1.20. расшифровк_x0005_"/>
      <sheetName val="п.1.20. расшифровк퐄됿瀀弅弻="/>
      <sheetName val="п.1.20. расшифровк퐄됿쀀乥2亡2"/>
      <sheetName val="МАТЕР.433,452"/>
      <sheetName val="ПФВ-0.5"/>
      <sheetName val="у МНГ пл 07 "/>
      <sheetName val="у тэк пл 07"/>
      <sheetName val="пс рек"/>
      <sheetName val="ПВР_9"/>
      <sheetName val="лэп нов"/>
      <sheetName val="Source"/>
      <sheetName val="Олимпстрой декабрь 2010"/>
      <sheetName val="БФ-1-8-П"/>
      <sheetName val="БФ-2-6-П"/>
      <sheetName val="БФ-1-10-П"/>
      <sheetName val="Операции_Факт"/>
      <sheetName val="Доходы от эл. и теплоэнергии"/>
      <sheetName val="Виды времени"/>
      <sheetName val="Т12"/>
      <sheetName val="Индексы_"/>
      <sheetName val="Общехозяйственные_расходы"/>
      <sheetName val="реестр_жф_население"/>
      <sheetName val="Тепло_свод"/>
      <sheetName val="Цеховые_расходы_ТС"/>
      <sheetName val="Заявка_ГВК_ВО_2014"/>
      <sheetName val="Заявка_ГВК_ВС_2014"/>
      <sheetName val=""/>
      <sheetName val="Com0226"/>
      <sheetName val="Баланс мощности 2007"/>
      <sheetName val="перекрестка"/>
      <sheetName val="Данные_ОАО5"/>
      <sheetName val="баланс_мощности5"/>
      <sheetName val="амортизация_по_уровням_напряже5"/>
      <sheetName val="п_1_16__оплата_труда5"/>
      <sheetName val="сводная_ремонт5"/>
      <sheetName val="проч_прямые5"/>
      <sheetName val="квл_сводная5"/>
      <sheetName val="н_на_им5"/>
      <sheetName val="п_1_18__калькуляция5"/>
      <sheetName val="п_1_21_прибыль5"/>
      <sheetName val="п_1_245"/>
      <sheetName val="п_1_255"/>
      <sheetName val="п2_15"/>
      <sheetName val="п_1_175"/>
      <sheetName val="Огл__Графиков5"/>
      <sheetName val="Текущие_цены5"/>
      <sheetName val="транспортный_налог5"/>
      <sheetName val="_квл_2012-2014_5"/>
      <sheetName val="П_1_16__оплата_труда_ОПР5"/>
      <sheetName val="Амортизация_по_уровням_напр-я5"/>
      <sheetName val="[FEK_2002_Н_xls][FEK_2002_Н_xl5"/>
      <sheetName val="Сводная_ЭЛЦЕХ5"/>
      <sheetName val="Сводная_КТЦ5"/>
      <sheetName val="ремонт_кровли_гл_корпуса5"/>
      <sheetName val="ремонт_зд_электрофильтров5"/>
      <sheetName val="Сводная_ТАИ5"/>
      <sheetName val="Покрытие_пастой5"/>
      <sheetName val="ГВС_20145"/>
      <sheetName val="Данные_ОАО6"/>
      <sheetName val="баланс_мощности6"/>
      <sheetName val="амортизация_по_уровням_напряже6"/>
      <sheetName val="п_1_16__оплата_труда6"/>
      <sheetName val="сводная_ремонт6"/>
      <sheetName val="проч_прямые6"/>
      <sheetName val="квл_сводная6"/>
      <sheetName val="н_на_им6"/>
      <sheetName val="п_1_18__калькуляция6"/>
      <sheetName val="п_1_21_прибыль6"/>
      <sheetName val="п_1_246"/>
      <sheetName val="п_1_256"/>
      <sheetName val="п2_16"/>
      <sheetName val="п_1_176"/>
      <sheetName val="Огл__Графиков6"/>
      <sheetName val="Текущие_цены6"/>
      <sheetName val="транспортный_налог6"/>
      <sheetName val="_квл_2012-2014_6"/>
      <sheetName val="П_1_16__оплата_труда_ОПР6"/>
      <sheetName val="Амортизация_по_уровням_напр-я6"/>
      <sheetName val="[FEK_2002_Н_xls][FEK_2002_Н_xl6"/>
      <sheetName val="Сводная_ЭЛЦЕХ6"/>
      <sheetName val="Сводная_КТЦ6"/>
      <sheetName val="ремонт_кровли_гл_корпуса6"/>
      <sheetName val="ремонт_зд_электрофильтров6"/>
      <sheetName val="Сводная_ТАИ6"/>
      <sheetName val="Покрытие_пастой6"/>
      <sheetName val="ГВС_20146"/>
      <sheetName val="Данные_ОАО7"/>
      <sheetName val="баланс_мощности7"/>
      <sheetName val="амортизация_по_уровням_напряже7"/>
      <sheetName val="п_1_16__оплата_труда7"/>
      <sheetName val="сводная_ремонт7"/>
      <sheetName val="проч_прямые7"/>
      <sheetName val="квл_сводная7"/>
      <sheetName val="н_на_им7"/>
      <sheetName val="п_1_18__калькуляция7"/>
      <sheetName val="п_1_21_прибыль7"/>
      <sheetName val="п_1_247"/>
      <sheetName val="п_1_257"/>
      <sheetName val="п2_17"/>
      <sheetName val="п_1_177"/>
      <sheetName val="Огл__Графиков7"/>
      <sheetName val="Текущие_цены7"/>
      <sheetName val="транспортный_налог7"/>
      <sheetName val="_квл_2012-2014_7"/>
      <sheetName val="П_1_16__оплата_труда_ОПР7"/>
      <sheetName val="Амортизация_по_уровням_напр-я7"/>
      <sheetName val="[FEK_2002_Н_xls][FEK_2002_Н_xl7"/>
      <sheetName val="Сводная_ЭЛЦЕХ7"/>
      <sheetName val="Сводная_КТЦ7"/>
      <sheetName val="ремонт_кровли_гл_корпуса7"/>
      <sheetName val="ремонт_зд_электрофильтров7"/>
      <sheetName val="Сводная_ТАИ7"/>
      <sheetName val="Покрытие_пастой7"/>
      <sheetName val="ГВС_20147"/>
      <sheetName val="Данные_ОАО8"/>
      <sheetName val="баланс_мощности8"/>
      <sheetName val="амортизация_по_уровням_напряже8"/>
      <sheetName val="п_1_16__оплата_труда8"/>
      <sheetName val="сводная_ремонт8"/>
      <sheetName val="проч_прямые8"/>
      <sheetName val="квл_сводная8"/>
      <sheetName val="н_на_им8"/>
      <sheetName val="п_1_18__калькуляция8"/>
      <sheetName val="п_1_21_прибыль8"/>
      <sheetName val="п_1_248"/>
      <sheetName val="п_1_258"/>
      <sheetName val="п2_18"/>
      <sheetName val="п_1_178"/>
      <sheetName val="Огл__Графиков8"/>
      <sheetName val="Текущие_цены8"/>
      <sheetName val="транспортный_налог8"/>
      <sheetName val="_квл_2012-2014_8"/>
      <sheetName val="П_1_16__оплата_труда_ОПР8"/>
      <sheetName val="Амортизация_по_уровням_напр-я8"/>
      <sheetName val="[FEK_2002_Н_xls][FEK_2002_Н_xl8"/>
      <sheetName val="Сводная_ЭЛЦЕХ8"/>
      <sheetName val="Сводная_КТЦ8"/>
      <sheetName val="ремонт_кровли_гл_корпуса8"/>
      <sheetName val="ремонт_зд_электрофильтров8"/>
      <sheetName val="Сводная_ТАИ8"/>
      <sheetName val="Покрытие_пастой8"/>
      <sheetName val="ГВС_20148"/>
      <sheetName val="31_08_20042"/>
      <sheetName val="Параметры"/>
      <sheetName val="Ф-1 (для АО-энерго)"/>
      <sheetName val="Ф-2 (для АО-энерго)"/>
      <sheetName val="отопл"/>
      <sheetName val="УЗ-21(2002)_УЗ-22(3кв.) (2)"/>
      <sheetName val="Транспортный"/>
      <sheetName val="ПФВ-0.6"/>
      <sheetName val="2.11.4.нал  на имущ2011(не удал"/>
      <sheetName val="(2.7.страх)"/>
      <sheetName val="Исходные_данные_㤁撄_xdc00_啍䀂᲌耏Ბ㌼쀗⾐؂_x0000_"/>
      <sheetName val="Сибнефть"/>
      <sheetName val="Усинск_Роснефть"/>
      <sheetName val="Данные"/>
      <sheetName val="тариф.поле по ЭЭ"/>
      <sheetName val="Мат_ для экспл_ сети"/>
      <sheetName val="Эл_энергия"/>
      <sheetName val="Общехоз расходы"/>
      <sheetName val="гкпз-2013 химки"/>
      <sheetName val="Исходные_данные_㤁撄_xdc00_啍䀂᲌耏Ბ㌼쀗⾐؂"/>
      <sheetName val="Лист3"/>
      <sheetName val="reestr_start"/>
      <sheetName val="шины"/>
      <sheetName val="вм"/>
      <sheetName val="рук"/>
      <sheetName val="Опции"/>
      <sheetName val="Анализ"/>
      <sheetName val="НЕДЕЛИ"/>
      <sheetName val="Титульный лист"/>
      <sheetName val="14б дпн отчет"/>
      <sheetName val="16а сводный анализ"/>
      <sheetName val="реестр отгрузка"/>
      <sheetName val="уф-61"/>
      <sheetName val="Реестр"/>
      <sheetName val="ОБЩАК"/>
      <sheetName val="АУП"/>
      <sheetName val="АУП_РП25"/>
      <sheetName val="МГС_ЗМ"/>
      <sheetName val="МГС_Ям"/>
      <sheetName val="ОХР"/>
      <sheetName val="УГРиЛМ_ОХР"/>
      <sheetName val="УНИПР_ОХР"/>
      <sheetName val="СВП"/>
      <sheetName val="СВП-авиа"/>
      <sheetName val="типография"/>
      <sheetName val="УГРиЛМ_ЗГС"/>
      <sheetName val="УГРиЛМ_СГКИ"/>
      <sheetName val="УГРиЛМ_УРБ"/>
      <sheetName val="УГРиЛМ_ЯГС"/>
      <sheetName val="УНИПР_ЗМ"/>
      <sheetName val="УНИПР_ЯМ"/>
      <sheetName val="ЦПДС"/>
      <sheetName val="расчет НВВ РСК по RAB"/>
      <sheetName val="прогноз_1"/>
      <sheetName val="Исходные_данные_㤁撄"/>
      <sheetName val="УЗ-21(2002).УЗ-22(3кв.) (2)"/>
      <sheetName val="_FEK 2002.Н.xls__FEK 2002.Н.xls"/>
      <sheetName val="УЗ-21(2002).УЗ-22(3кв_)_(2)"/>
      <sheetName val="_FEK_2002_Н_xls__FEK_2002_Н_xls"/>
      <sheetName val="УЗ-21(2002).УЗ-22(3кв_)_(2)1"/>
      <sheetName val="_FEK_2002_Н_xls__FEK_2002_Н_xl1"/>
      <sheetName val="УЗ-21(2002).УЗ-22(3кв_)_(2)2"/>
      <sheetName val="_FEK_2002_Н_xls__FEK_2002_Н_xl2"/>
      <sheetName val="УЗ-21(2002).УЗ-22(3кв_)_(2)3"/>
      <sheetName val="_FEK_2002_Н_xls__FEK_2002_Н_xl3"/>
      <sheetName val="УЗ-21(2002).УЗ-22(3кв_)_(2)4"/>
      <sheetName val="_FEK_2002_Н_xls__FEK_2002_Н_xl4"/>
      <sheetName val=" "/>
      <sheetName val="УЗ-21(2002).УЗ-22(3кв_)_(2)5"/>
      <sheetName val="_FEK_2002_Н_xls__FEK_2002_Н_xl5"/>
      <sheetName val="УЗ-21(2002).УЗ-22(3кв_)_(2)6"/>
      <sheetName val="_FEK_2002_Н_xls__FEK_2002_Н_xl6"/>
      <sheetName val="УЗ-21(2002).УЗ-22(3кв_)_(2)7"/>
      <sheetName val="_FEK_2002_Н_xls__FEK_2002_Н_xl7"/>
      <sheetName val="УЗ-21(2002).УЗ-22(3кв_)_(2)8"/>
      <sheetName val="_FEK_2002_Н_xls__FEK_2002_Н_xl8"/>
      <sheetName val="УЗ-21(2002).УЗ-22(3кв_)_(2)9"/>
      <sheetName val="УЗ-21(2002).УЗ-22(3кв_)_(2)10"/>
      <sheetName val="УЗ-21(2002).УЗ-22(3кв_)_(2)11"/>
      <sheetName val="УЗ-21(2002).УЗ-22(3кв_)_(2)12"/>
      <sheetName val="УЗ-21(2002).УЗ-22(3кв_)_(2)14"/>
      <sheetName val="УЗ-21(2002).УЗ-22(3кв_)_(2)13"/>
      <sheetName val="УЗ-21(2002).УЗ-22(3кв_)_(2)15"/>
      <sheetName val="Исходные_данные_㤁撄�啍䀂᲌耏Ბ㌼쀗⾐؂_x0000_"/>
      <sheetName val="рбп"/>
      <sheetName val="Свод__табл_21"/>
      <sheetName val="Отпуск_ээ21"/>
      <sheetName val="Вспом__мат-лы21"/>
      <sheetName val="Прочие_затраты21"/>
      <sheetName val="ИТОГИ__по_Н,Р,Э,Q21"/>
      <sheetName val="хар-ка_земли_1_20"/>
      <sheetName val="эл_ст21"/>
      <sheetName val="Производство_электроэнергии21"/>
      <sheetName val="18_121"/>
      <sheetName val="19_1_121"/>
      <sheetName val="19_1_221"/>
      <sheetName val="19_221"/>
      <sheetName val="2_121"/>
      <sheetName val="21_121"/>
      <sheetName val="21_2_121"/>
      <sheetName val="21_2_221"/>
      <sheetName val="21_421"/>
      <sheetName val="28_321"/>
      <sheetName val="1_130"/>
      <sheetName val="1_221"/>
      <sheetName val="18_221"/>
      <sheetName val="2_221"/>
      <sheetName val="20_121"/>
      <sheetName val="21_321"/>
      <sheetName val="24_121"/>
      <sheetName val="25_121"/>
      <sheetName val="28_121"/>
      <sheetName val="28_221"/>
      <sheetName val="P2_121"/>
      <sheetName val="P2_221"/>
      <sheetName val="УЗ-21(1кв_)_(2)21"/>
      <sheetName val="УЗ-22(3кв_)_(2)21"/>
      <sheetName val="Калькуляция_кв21"/>
      <sheetName val="Balance_Sheet21"/>
      <sheetName val="инвестиции_200721"/>
      <sheetName val="Приложение_120"/>
      <sheetName val="Титульный_лист_С-П20"/>
      <sheetName val="факт_2009_года20"/>
      <sheetName val="Факт_2010_года20"/>
      <sheetName val="План_на_2011_год20"/>
      <sheetName val="1_1121"/>
      <sheetName val="ф_2_за_4_кв_200520"/>
      <sheetName val="FEK_2002_Н20"/>
      <sheetName val="Приложение_2_120"/>
      <sheetName val="17_120"/>
      <sheetName val="Услуги_ПХ20"/>
      <sheetName val="_накладные_расходы20"/>
      <sheetName val="Ожид_ФР20"/>
      <sheetName val="жилой_фонд20"/>
      <sheetName val="Фин_план20"/>
      <sheetName val="Исходные_данные_и_тариф_ЭЛЕКТ17"/>
      <sheetName val="Справочник_затрат_СБ17"/>
      <sheetName val="Коды_статей17"/>
      <sheetName val="Тарифы__ЗН16"/>
      <sheetName val="Тарифы__СК16"/>
      <sheetName val="исходные_данные16"/>
      <sheetName val="расчет_тарифов17"/>
      <sheetName val="РСД_ИА_16"/>
      <sheetName val="1_19_1_произв_тэ17"/>
      <sheetName val="План_Газпрома16"/>
      <sheetName val="01-02_(БДиР_Общества)16"/>
      <sheetName val="Внеш_Совме17"/>
      <sheetName val="AddList_17"/>
      <sheetName val="Стоимость_ЭЭ16"/>
      <sheetName val="Расчёт_НВВ_по_RAB16"/>
      <sheetName val="ОХЗ_КТС16"/>
      <sheetName val="Закупки_центр16"/>
      <sheetName val="УЗ-21(2002):УЗ-22(3кв_)_(2)16"/>
      <sheetName val="на_1_тут16"/>
      <sheetName val="сценарные_условия_ОГК16"/>
      <sheetName val="баланс_энергии16"/>
      <sheetName val="ремонты_201016"/>
      <sheetName val="п_1_20__расшифровка_квл_201016"/>
      <sheetName val="соц_характер16"/>
      <sheetName val="баланс_мощности9"/>
      <sheetName val="амортизация_по_уровням_напряже9"/>
      <sheetName val="п_1_16__оплата_труда9"/>
      <sheetName val="сводная_ремонт9"/>
      <sheetName val="проч_прямые9"/>
      <sheetName val="квл_сводная9"/>
      <sheetName val="н_на_им9"/>
      <sheetName val="п_1_18__калькуляция9"/>
      <sheetName val="п_1_21_прибыль9"/>
      <sheetName val="п_1_249"/>
      <sheetName val="п_1_259"/>
      <sheetName val="п2_19"/>
      <sheetName val="п_1_179"/>
      <sheetName val="Данные_ОАО9"/>
      <sheetName val="Огл__Графиков9"/>
      <sheetName val="Текущие_цены9"/>
      <sheetName val="транспортный_налог9"/>
      <sheetName val="_квл_2012-2014_9"/>
      <sheetName val="П_1_16__оплата_труда_ОПР9"/>
      <sheetName val="Амортизация_по_уровням_напр-я9"/>
      <sheetName val="[FEK_2002_Н_xls][FEK_2002_Н_xl9"/>
      <sheetName val="Сводная_ЭЛЦЕХ9"/>
      <sheetName val="Сводная_КТЦ9"/>
      <sheetName val="ремонт_кровли_гл_корпуса9"/>
      <sheetName val="ремонт_зд_электрофильтров9"/>
      <sheetName val="Сводная_ТАИ9"/>
      <sheetName val="Покрытие_пастой9"/>
      <sheetName val="ГВС_20149"/>
      <sheetName val="31_08_20043"/>
      <sheetName val="Индексы_1"/>
      <sheetName val="Общехозяйственные_расходы1"/>
      <sheetName val="реестр_жф_население1"/>
      <sheetName val="Тепло_свод1"/>
      <sheetName val="Цеховые_расходы_ТС1"/>
      <sheetName val="Заявка_ГВК_ВО_20141"/>
      <sheetName val="Заявка_ГВК_ВС_20141"/>
      <sheetName val="2008_-2010"/>
      <sheetName val="4_1"/>
      <sheetName val="2007_(Min)"/>
      <sheetName val="2007_(Max)"/>
      <sheetName val="Расчёт_расходов"/>
      <sheetName val="НВВ_по_уровням"/>
      <sheetName val="Свод_расчет"/>
      <sheetName val="с_теми_же_формулами"/>
      <sheetName val="2_3"/>
      <sheetName val="тех_лист"/>
      <sheetName val="Оперативный_факт_за_январь_2010"/>
      <sheetName val="6_Списки"/>
      <sheetName val="ras_bs"/>
      <sheetName val="Форма_сетевой_график_ЭРСБ"/>
      <sheetName val="МАТЕР_433,452"/>
      <sheetName val="ПФВ-0_5"/>
      <sheetName val="Баланс_мощности_2007"/>
      <sheetName val="Т19_116"/>
      <sheetName val="Т1_1_116"/>
      <sheetName val="Т1_2_116"/>
      <sheetName val="Общий_свод_(2)16"/>
      <sheetName val="п_1_20__расшифровк氁녻琀갯렂㰒"/>
      <sheetName val="п_1_20__расшифровк氁녻琀갯砂㯶"/>
      <sheetName val="вспомогат(по_месяцам)"/>
      <sheetName val="п_1_20__расшифровк퐄됿瀀弅弻=ﰀ顮"/>
      <sheetName val="п_1_20__расшифровк퐄됿쀀乥2亡2ﰀ顮"/>
      <sheetName val="Баланс_ээ"/>
      <sheetName val="Рег_генер"/>
      <sheetName val="п_1_20__расшифровк"/>
      <sheetName val="п_1_20__расшифровк퐄됿瀀弅弻="/>
      <sheetName val="п_1_20__расшифровк퐄됿쀀乥2亡2"/>
      <sheetName val="Ф-1_(для_АО-энерго)"/>
      <sheetName val="Ф-2_(для_АО-энерго)"/>
      <sheetName val="УЗ-21(2002)_УЗ-22(3кв_)_(2)"/>
      <sheetName val="у_МНГ_пл_07_"/>
      <sheetName val="у_тэк_пл_07"/>
      <sheetName val="пс_рек"/>
      <sheetName val="лэп_нов"/>
      <sheetName val="Олимпстрой_декабрь_2010"/>
      <sheetName val="Доходы_от_эл__и_теплоэнергии"/>
      <sheetName val="Виды_времени"/>
      <sheetName val="ПФВ-0_6"/>
      <sheetName val="2_11_4_нал__на_имущ2011(не_удал"/>
      <sheetName val="(2_7_страх)"/>
      <sheetName val="тариф_поле_по_ЭЭ"/>
      <sheetName val="Мат__для_экспл__сети"/>
      <sheetName val="Общехоз_расходы"/>
      <sheetName val="Титульный_лист"/>
      <sheetName val="14б_дпн_отчет"/>
      <sheetName val="16а_сводный_анализ"/>
      <sheetName val="реестр_отгрузка"/>
      <sheetName val="прогноз_05-06"/>
      <sheetName val="предел"/>
      <sheetName val="13,40 Авансы_получ"/>
      <sheetName val="Spr"/>
      <sheetName val="от табл 11"/>
      <sheetName val="Контроль"/>
      <sheetName val="journals"/>
      <sheetName val="экология"/>
      <sheetName val="страховые"/>
      <sheetName val="ниокр"/>
      <sheetName val="аренда"/>
      <sheetName val="выпадающие"/>
      <sheetName val="ремонты"/>
      <sheetName val="Input"/>
      <sheetName val="qc_Formula"/>
      <sheetName val="yc_Formula"/>
      <sheetName val="таблица_реорг_МРК"/>
      <sheetName val="Исходные_данные_㤁撄�啍䀂᲌耏Ბ㌼쀗⾐؂"/>
      <sheetName val="2001"/>
      <sheetName val="РчСтЭЭ_Ф"/>
      <sheetName val="ИП"/>
      <sheetName val="Ист-ики финанс-я"/>
      <sheetName val="Расчет прибыли"/>
      <sheetName val="РчСтГМ_УП"/>
      <sheetName val="РчСтГМ_Ф"/>
      <sheetName val="услуги непроизводств."/>
      <sheetName val="другие затраты с-ст"/>
      <sheetName val="налоги в с-ст"/>
      <sheetName val="% за кредит"/>
      <sheetName val="поощрение (дв)"/>
      <sheetName val="другие из прибыли"/>
      <sheetName val="БД-2-13-П"/>
      <sheetName val="БД-2-15-П"/>
      <sheetName val="БД-2-2-П"/>
      <sheetName val="БД-2-4-П"/>
      <sheetName val="Тарифная сетка ИТР"/>
      <sheetName val="2012 МН (утяжел.50 тыс.тн.)"/>
      <sheetName val="бпр"/>
      <sheetName val="общий"/>
      <sheetName val="смета"/>
      <sheetName val="акт дт кт_задолж_31_03_2010"/>
      <sheetName val="Исходные_данные_㤁撄?啍䀂᲌耏Ბ㌼쀗⾐؂"/>
      <sheetName val="тар"/>
      <sheetName val="т1.15(смета8а)"/>
      <sheetName val="2005"/>
      <sheetName val="Легенда"/>
      <sheetName val="Баланс"/>
      <sheetName val="Таб1.1"/>
      <sheetName val="п.1.20. расшифровк_x0005_??氁녻琀갯렂㰒"/>
      <sheetName val="п.1.20. расшифровк_x0005_??氁녻琀갯砂㯶"/>
      <sheetName val="п.1.20. расшифровк퐄됿瀀弅弻=?ﰀ顮"/>
      <sheetName val="п.1.20. расшифровк퐄됿쀀乥2亡2?ﰀ顮"/>
      <sheetName val="Исходные_данные_㤁撄?啍䀂᲌耏Ბ㌼쀗⾐؂?"/>
      <sheetName val="Исходные_данные_㤁撄�啍䀂᲌耏Ბ㌼쀗⾐؂?"/>
      <sheetName val="t_проверки"/>
      <sheetName val="Список ДЗО"/>
      <sheetName val="Сводка - лизинг"/>
    </sheetNames>
    <sheetDataSet>
      <sheetData sheetId="0">
        <row r="2">
          <cell r="A2">
            <v>1.0489999999999999</v>
          </cell>
        </row>
      </sheetData>
      <sheetData sheetId="1">
        <row r="2">
          <cell r="A2">
            <v>1.0489999999999999</v>
          </cell>
        </row>
      </sheetData>
      <sheetData sheetId="2">
        <row r="2">
          <cell r="A2">
            <v>1.0489999999999999</v>
          </cell>
        </row>
      </sheetData>
      <sheetData sheetId="3">
        <row r="2">
          <cell r="A2">
            <v>1.0489999999999999</v>
          </cell>
        </row>
      </sheetData>
      <sheetData sheetId="4">
        <row r="2">
          <cell r="A2">
            <v>1.0489999999999999</v>
          </cell>
        </row>
      </sheetData>
      <sheetData sheetId="5">
        <row r="2">
          <cell r="A2">
            <v>1.0489999999999999</v>
          </cell>
        </row>
      </sheetData>
      <sheetData sheetId="6">
        <row r="2">
          <cell r="A2">
            <v>1.0489999999999999</v>
          </cell>
        </row>
      </sheetData>
      <sheetData sheetId="7">
        <row r="2">
          <cell r="A2">
            <v>1.0489999999999999</v>
          </cell>
        </row>
      </sheetData>
      <sheetData sheetId="8">
        <row r="2">
          <cell r="A2">
            <v>1.0489999999999999</v>
          </cell>
        </row>
      </sheetData>
      <sheetData sheetId="9">
        <row r="2">
          <cell r="A2">
            <v>1.0489999999999999</v>
          </cell>
        </row>
      </sheetData>
      <sheetData sheetId="10">
        <row r="2">
          <cell r="A2">
            <v>1.0489999999999999</v>
          </cell>
        </row>
      </sheetData>
      <sheetData sheetId="11" refreshError="1">
        <row r="1">
          <cell r="A1"/>
        </row>
        <row r="2">
          <cell r="A2">
            <v>1.0489999999999999</v>
          </cell>
          <cell r="B2">
            <v>1.0860000000000001</v>
          </cell>
          <cell r="C2">
            <v>1.091</v>
          </cell>
          <cell r="D2">
            <v>1.1240000000000001</v>
          </cell>
        </row>
      </sheetData>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efreshError="1"/>
      <sheetData sheetId="119" refreshError="1"/>
      <sheetData sheetId="120"/>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ow r="1">
          <cell r="A1"/>
        </row>
      </sheetData>
      <sheetData sheetId="472">
        <row r="1">
          <cell r="A1"/>
        </row>
      </sheetData>
      <sheetData sheetId="473">
        <row r="1">
          <cell r="A1"/>
        </row>
      </sheetData>
      <sheetData sheetId="474">
        <row r="1">
          <cell r="A1"/>
        </row>
      </sheetData>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ow r="1">
          <cell r="A1"/>
        </row>
      </sheetData>
      <sheetData sheetId="510">
        <row r="1">
          <cell r="A1"/>
        </row>
      </sheetData>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ow r="1">
          <cell r="A1"/>
        </row>
      </sheetData>
      <sheetData sheetId="535">
        <row r="1">
          <cell r="A1"/>
        </row>
      </sheetData>
      <sheetData sheetId="536">
        <row r="1">
          <cell r="A1"/>
        </row>
      </sheetData>
      <sheetData sheetId="537">
        <row r="1">
          <cell r="A1"/>
        </row>
      </sheetData>
      <sheetData sheetId="538">
        <row r="1">
          <cell r="A1"/>
        </row>
      </sheetData>
      <sheetData sheetId="539">
        <row r="1">
          <cell r="A1"/>
        </row>
      </sheetData>
      <sheetData sheetId="540">
        <row r="1">
          <cell r="A1"/>
        </row>
      </sheetData>
      <sheetData sheetId="541">
        <row r="1">
          <cell r="A1"/>
        </row>
      </sheetData>
      <sheetData sheetId="542">
        <row r="1">
          <cell r="A1"/>
        </row>
      </sheetData>
      <sheetData sheetId="543">
        <row r="1">
          <cell r="A1"/>
        </row>
      </sheetData>
      <sheetData sheetId="544">
        <row r="1">
          <cell r="A1"/>
        </row>
      </sheetData>
      <sheetData sheetId="545">
        <row r="1">
          <cell r="A1"/>
        </row>
      </sheetData>
      <sheetData sheetId="546">
        <row r="1">
          <cell r="A1"/>
        </row>
      </sheetData>
      <sheetData sheetId="547">
        <row r="1">
          <cell r="A1"/>
        </row>
      </sheetData>
      <sheetData sheetId="548">
        <row r="1">
          <cell r="A1"/>
        </row>
      </sheetData>
      <sheetData sheetId="549">
        <row r="1">
          <cell r="A1"/>
        </row>
      </sheetData>
      <sheetData sheetId="550">
        <row r="1">
          <cell r="A1"/>
        </row>
      </sheetData>
      <sheetData sheetId="551">
        <row r="1">
          <cell r="A1"/>
        </row>
      </sheetData>
      <sheetData sheetId="552">
        <row r="1">
          <cell r="A1"/>
        </row>
      </sheetData>
      <sheetData sheetId="553">
        <row r="1">
          <cell r="A1"/>
        </row>
      </sheetData>
      <sheetData sheetId="554">
        <row r="1">
          <cell r="A1"/>
        </row>
      </sheetData>
      <sheetData sheetId="555">
        <row r="1">
          <cell r="A1"/>
        </row>
      </sheetData>
      <sheetData sheetId="556">
        <row r="1">
          <cell r="A1"/>
        </row>
      </sheetData>
      <sheetData sheetId="557">
        <row r="1">
          <cell r="A1"/>
        </row>
      </sheetData>
      <sheetData sheetId="558">
        <row r="1">
          <cell r="A1"/>
        </row>
      </sheetData>
      <sheetData sheetId="559">
        <row r="1">
          <cell r="A1"/>
        </row>
      </sheetData>
      <sheetData sheetId="560">
        <row r="1">
          <cell r="A1"/>
        </row>
      </sheetData>
      <sheetData sheetId="561">
        <row r="1">
          <cell r="A1"/>
        </row>
      </sheetData>
      <sheetData sheetId="562">
        <row r="1">
          <cell r="A1"/>
        </row>
      </sheetData>
      <sheetData sheetId="563">
        <row r="1">
          <cell r="A1"/>
        </row>
      </sheetData>
      <sheetData sheetId="564">
        <row r="1">
          <cell r="A1"/>
        </row>
      </sheetData>
      <sheetData sheetId="565">
        <row r="1">
          <cell r="A1"/>
        </row>
      </sheetData>
      <sheetData sheetId="566">
        <row r="1">
          <cell r="A1"/>
        </row>
      </sheetData>
      <sheetData sheetId="567">
        <row r="1">
          <cell r="A1"/>
        </row>
      </sheetData>
      <sheetData sheetId="568">
        <row r="1">
          <cell r="A1"/>
        </row>
      </sheetData>
      <sheetData sheetId="569">
        <row r="1">
          <cell r="A1"/>
        </row>
      </sheetData>
      <sheetData sheetId="570">
        <row r="1">
          <cell r="A1"/>
        </row>
      </sheetData>
      <sheetData sheetId="571">
        <row r="1">
          <cell r="A1"/>
        </row>
      </sheetData>
      <sheetData sheetId="572">
        <row r="1">
          <cell r="A1"/>
        </row>
      </sheetData>
      <sheetData sheetId="573">
        <row r="1">
          <cell r="A1"/>
        </row>
      </sheetData>
      <sheetData sheetId="574">
        <row r="1">
          <cell r="A1"/>
        </row>
      </sheetData>
      <sheetData sheetId="575">
        <row r="1">
          <cell r="A1"/>
        </row>
      </sheetData>
      <sheetData sheetId="576">
        <row r="1">
          <cell r="A1"/>
        </row>
      </sheetData>
      <sheetData sheetId="577">
        <row r="1">
          <cell r="A1"/>
        </row>
      </sheetData>
      <sheetData sheetId="578">
        <row r="1">
          <cell r="A1"/>
        </row>
      </sheetData>
      <sheetData sheetId="579">
        <row r="1">
          <cell r="A1"/>
        </row>
      </sheetData>
      <sheetData sheetId="580">
        <row r="1">
          <cell r="A1"/>
        </row>
      </sheetData>
      <sheetData sheetId="581">
        <row r="1">
          <cell r="A1"/>
        </row>
      </sheetData>
      <sheetData sheetId="582">
        <row r="1">
          <cell r="A1"/>
        </row>
      </sheetData>
      <sheetData sheetId="583">
        <row r="1">
          <cell r="A1"/>
        </row>
      </sheetData>
      <sheetData sheetId="584">
        <row r="1">
          <cell r="A1"/>
        </row>
      </sheetData>
      <sheetData sheetId="585">
        <row r="1">
          <cell r="A1"/>
        </row>
      </sheetData>
      <sheetData sheetId="586">
        <row r="1">
          <cell r="A1"/>
        </row>
      </sheetData>
      <sheetData sheetId="587">
        <row r="1">
          <cell r="A1"/>
        </row>
      </sheetData>
      <sheetData sheetId="588">
        <row r="1">
          <cell r="A1"/>
        </row>
      </sheetData>
      <sheetData sheetId="589">
        <row r="1">
          <cell r="A1"/>
        </row>
      </sheetData>
      <sheetData sheetId="590">
        <row r="1">
          <cell r="A1"/>
        </row>
      </sheetData>
      <sheetData sheetId="591">
        <row r="1">
          <cell r="A1"/>
        </row>
      </sheetData>
      <sheetData sheetId="592">
        <row r="1">
          <cell r="A1"/>
        </row>
      </sheetData>
      <sheetData sheetId="593">
        <row r="1">
          <cell r="A1"/>
        </row>
      </sheetData>
      <sheetData sheetId="594">
        <row r="1">
          <cell r="A1"/>
        </row>
      </sheetData>
      <sheetData sheetId="595">
        <row r="1">
          <cell r="A1"/>
        </row>
      </sheetData>
      <sheetData sheetId="596">
        <row r="1">
          <cell r="A1"/>
        </row>
      </sheetData>
      <sheetData sheetId="597">
        <row r="1">
          <cell r="A1"/>
        </row>
      </sheetData>
      <sheetData sheetId="598">
        <row r="1">
          <cell r="A1"/>
        </row>
      </sheetData>
      <sheetData sheetId="599">
        <row r="1">
          <cell r="A1"/>
        </row>
      </sheetData>
      <sheetData sheetId="600">
        <row r="1">
          <cell r="A1"/>
        </row>
      </sheetData>
      <sheetData sheetId="601">
        <row r="1">
          <cell r="A1"/>
        </row>
      </sheetData>
      <sheetData sheetId="602">
        <row r="1">
          <cell r="A1"/>
        </row>
      </sheetData>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ow r="1">
          <cell r="A1"/>
        </row>
      </sheetData>
      <sheetData sheetId="664">
        <row r="1">
          <cell r="A1"/>
        </row>
      </sheetData>
      <sheetData sheetId="665">
        <row r="1">
          <cell r="A1"/>
        </row>
      </sheetData>
      <sheetData sheetId="666">
        <row r="1">
          <cell r="A1"/>
        </row>
      </sheetData>
      <sheetData sheetId="667">
        <row r="1">
          <cell r="A1"/>
        </row>
      </sheetData>
      <sheetData sheetId="668">
        <row r="1">
          <cell r="A1"/>
        </row>
      </sheetData>
      <sheetData sheetId="669">
        <row r="1">
          <cell r="A1"/>
        </row>
      </sheetData>
      <sheetData sheetId="670">
        <row r="1">
          <cell r="A1"/>
        </row>
      </sheetData>
      <sheetData sheetId="671">
        <row r="1">
          <cell r="A1"/>
        </row>
      </sheetData>
      <sheetData sheetId="672">
        <row r="1">
          <cell r="A1"/>
        </row>
      </sheetData>
      <sheetData sheetId="673">
        <row r="1">
          <cell r="A1"/>
        </row>
      </sheetData>
      <sheetData sheetId="674">
        <row r="1">
          <cell r="A1"/>
        </row>
      </sheetData>
      <sheetData sheetId="675">
        <row r="1">
          <cell r="A1"/>
        </row>
      </sheetData>
      <sheetData sheetId="676">
        <row r="1">
          <cell r="A1"/>
        </row>
      </sheetData>
      <sheetData sheetId="677">
        <row r="1">
          <cell r="A1"/>
        </row>
      </sheetData>
      <sheetData sheetId="678">
        <row r="1">
          <cell r="A1"/>
        </row>
      </sheetData>
      <sheetData sheetId="679">
        <row r="1">
          <cell r="A1"/>
        </row>
      </sheetData>
      <sheetData sheetId="680">
        <row r="1">
          <cell r="A1"/>
        </row>
      </sheetData>
      <sheetData sheetId="681">
        <row r="1">
          <cell r="A1"/>
        </row>
      </sheetData>
      <sheetData sheetId="682">
        <row r="1">
          <cell r="A1"/>
        </row>
      </sheetData>
      <sheetData sheetId="683">
        <row r="1">
          <cell r="A1">
            <v>0</v>
          </cell>
        </row>
      </sheetData>
      <sheetData sheetId="684">
        <row r="1">
          <cell r="A1">
            <v>0</v>
          </cell>
        </row>
      </sheetData>
      <sheetData sheetId="685">
        <row r="1">
          <cell r="A1">
            <v>0</v>
          </cell>
        </row>
      </sheetData>
      <sheetData sheetId="686">
        <row r="1">
          <cell r="A1">
            <v>0</v>
          </cell>
        </row>
      </sheetData>
      <sheetData sheetId="687">
        <row r="1">
          <cell r="A1">
            <v>0</v>
          </cell>
        </row>
      </sheetData>
      <sheetData sheetId="688">
        <row r="1">
          <cell r="A1">
            <v>0</v>
          </cell>
        </row>
      </sheetData>
      <sheetData sheetId="689">
        <row r="1">
          <cell r="A1">
            <v>0</v>
          </cell>
        </row>
      </sheetData>
      <sheetData sheetId="690">
        <row r="1">
          <cell r="A1">
            <v>0</v>
          </cell>
        </row>
      </sheetData>
      <sheetData sheetId="691">
        <row r="1">
          <cell r="A1">
            <v>0</v>
          </cell>
        </row>
      </sheetData>
      <sheetData sheetId="692">
        <row r="1">
          <cell r="A1">
            <v>0</v>
          </cell>
        </row>
      </sheetData>
      <sheetData sheetId="693">
        <row r="2">
          <cell r="A2">
            <v>1.0489999999999999</v>
          </cell>
        </row>
      </sheetData>
      <sheetData sheetId="694">
        <row r="2">
          <cell r="A2">
            <v>1.0489999999999999</v>
          </cell>
        </row>
      </sheetData>
      <sheetData sheetId="695">
        <row r="2">
          <cell r="A2">
            <v>1.0489999999999999</v>
          </cell>
        </row>
      </sheetData>
      <sheetData sheetId="696">
        <row r="2">
          <cell r="A2">
            <v>1.0489999999999999</v>
          </cell>
        </row>
      </sheetData>
      <sheetData sheetId="697">
        <row r="2">
          <cell r="A2">
            <v>1.0489999999999999</v>
          </cell>
        </row>
      </sheetData>
      <sheetData sheetId="698">
        <row r="2">
          <cell r="A2">
            <v>1.0489999999999999</v>
          </cell>
        </row>
      </sheetData>
      <sheetData sheetId="699">
        <row r="2">
          <cell r="A2">
            <v>1.0489999999999999</v>
          </cell>
        </row>
      </sheetData>
      <sheetData sheetId="700">
        <row r="2">
          <cell r="A2">
            <v>1.0489999999999999</v>
          </cell>
        </row>
      </sheetData>
      <sheetData sheetId="701">
        <row r="2">
          <cell r="A2">
            <v>1.0489999999999999</v>
          </cell>
        </row>
      </sheetData>
      <sheetData sheetId="702">
        <row r="2">
          <cell r="A2">
            <v>1.0489999999999999</v>
          </cell>
        </row>
      </sheetData>
      <sheetData sheetId="703">
        <row r="2">
          <cell r="A2">
            <v>1.0489999999999999</v>
          </cell>
        </row>
      </sheetData>
      <sheetData sheetId="704">
        <row r="2">
          <cell r="A2">
            <v>1.0489999999999999</v>
          </cell>
        </row>
      </sheetData>
      <sheetData sheetId="705">
        <row r="2">
          <cell r="A2">
            <v>1.0489999999999999</v>
          </cell>
        </row>
      </sheetData>
      <sheetData sheetId="706">
        <row r="2">
          <cell r="A2">
            <v>1.0489999999999999</v>
          </cell>
        </row>
      </sheetData>
      <sheetData sheetId="707">
        <row r="1">
          <cell r="A1">
            <v>0</v>
          </cell>
        </row>
      </sheetData>
      <sheetData sheetId="708">
        <row r="1">
          <cell r="A1">
            <v>0</v>
          </cell>
        </row>
      </sheetData>
      <sheetData sheetId="709">
        <row r="2">
          <cell r="A2">
            <v>1.0489999999999999</v>
          </cell>
        </row>
      </sheetData>
      <sheetData sheetId="710">
        <row r="1">
          <cell r="A1">
            <v>0</v>
          </cell>
        </row>
      </sheetData>
      <sheetData sheetId="711">
        <row r="1">
          <cell r="A1">
            <v>0</v>
          </cell>
        </row>
      </sheetData>
      <sheetData sheetId="712">
        <row r="1">
          <cell r="A1">
            <v>0</v>
          </cell>
        </row>
      </sheetData>
      <sheetData sheetId="713">
        <row r="1">
          <cell r="A1">
            <v>0</v>
          </cell>
        </row>
      </sheetData>
      <sheetData sheetId="714">
        <row r="1">
          <cell r="A1">
            <v>0</v>
          </cell>
        </row>
      </sheetData>
      <sheetData sheetId="715">
        <row r="1">
          <cell r="A1">
            <v>0</v>
          </cell>
        </row>
      </sheetData>
      <sheetData sheetId="716">
        <row r="1">
          <cell r="A1"/>
        </row>
      </sheetData>
      <sheetData sheetId="717">
        <row r="1">
          <cell r="A1"/>
        </row>
      </sheetData>
      <sheetData sheetId="718">
        <row r="1">
          <cell r="A1">
            <v>0</v>
          </cell>
        </row>
      </sheetData>
      <sheetData sheetId="719">
        <row r="1">
          <cell r="A1"/>
        </row>
      </sheetData>
      <sheetData sheetId="720">
        <row r="1">
          <cell r="A1"/>
        </row>
      </sheetData>
      <sheetData sheetId="721">
        <row r="1">
          <cell r="A1"/>
        </row>
      </sheetData>
      <sheetData sheetId="722">
        <row r="1">
          <cell r="A1"/>
        </row>
      </sheetData>
      <sheetData sheetId="723">
        <row r="1">
          <cell r="A1"/>
        </row>
      </sheetData>
      <sheetData sheetId="724">
        <row r="1">
          <cell r="A1"/>
        </row>
      </sheetData>
      <sheetData sheetId="725">
        <row r="1">
          <cell r="A1"/>
        </row>
      </sheetData>
      <sheetData sheetId="726">
        <row r="1">
          <cell r="A1"/>
        </row>
      </sheetData>
      <sheetData sheetId="727">
        <row r="1">
          <cell r="A1"/>
        </row>
      </sheetData>
      <sheetData sheetId="728">
        <row r="1">
          <cell r="A1"/>
        </row>
      </sheetData>
      <sheetData sheetId="729">
        <row r="1">
          <cell r="A1"/>
        </row>
      </sheetData>
      <sheetData sheetId="730">
        <row r="1">
          <cell r="A1"/>
        </row>
      </sheetData>
      <sheetData sheetId="731">
        <row r="1">
          <cell r="A1"/>
        </row>
      </sheetData>
      <sheetData sheetId="732">
        <row r="1">
          <cell r="A1"/>
        </row>
      </sheetData>
      <sheetData sheetId="733">
        <row r="1">
          <cell r="A1"/>
        </row>
      </sheetData>
      <sheetData sheetId="734">
        <row r="1">
          <cell r="A1"/>
        </row>
      </sheetData>
      <sheetData sheetId="735">
        <row r="1">
          <cell r="A1"/>
        </row>
      </sheetData>
      <sheetData sheetId="736">
        <row r="1">
          <cell r="A1"/>
        </row>
      </sheetData>
      <sheetData sheetId="737">
        <row r="1">
          <cell r="A1"/>
        </row>
      </sheetData>
      <sheetData sheetId="738">
        <row r="1">
          <cell r="A1"/>
        </row>
      </sheetData>
      <sheetData sheetId="739">
        <row r="1">
          <cell r="A1"/>
        </row>
      </sheetData>
      <sheetData sheetId="740">
        <row r="1">
          <cell r="A1"/>
        </row>
      </sheetData>
      <sheetData sheetId="741">
        <row r="1">
          <cell r="A1"/>
        </row>
      </sheetData>
      <sheetData sheetId="742">
        <row r="1">
          <cell r="A1"/>
        </row>
      </sheetData>
      <sheetData sheetId="743">
        <row r="1">
          <cell r="A1"/>
        </row>
      </sheetData>
      <sheetData sheetId="744">
        <row r="1">
          <cell r="A1"/>
        </row>
      </sheetData>
      <sheetData sheetId="745">
        <row r="1">
          <cell r="A1"/>
        </row>
      </sheetData>
      <sheetData sheetId="746">
        <row r="1">
          <cell r="A1"/>
        </row>
      </sheetData>
      <sheetData sheetId="747">
        <row r="1">
          <cell r="A1"/>
        </row>
      </sheetData>
      <sheetData sheetId="748">
        <row r="1">
          <cell r="A1"/>
        </row>
      </sheetData>
      <sheetData sheetId="749">
        <row r="1">
          <cell r="A1"/>
        </row>
      </sheetData>
      <sheetData sheetId="750">
        <row r="1">
          <cell r="A1"/>
        </row>
      </sheetData>
      <sheetData sheetId="751">
        <row r="1">
          <cell r="A1"/>
        </row>
      </sheetData>
      <sheetData sheetId="752" refreshError="1"/>
      <sheetData sheetId="753">
        <row r="1">
          <cell r="A1"/>
        </row>
      </sheetData>
      <sheetData sheetId="754">
        <row r="1">
          <cell r="A1"/>
        </row>
      </sheetData>
      <sheetData sheetId="755">
        <row r="1">
          <cell r="A1"/>
        </row>
      </sheetData>
      <sheetData sheetId="756">
        <row r="1">
          <cell r="A1"/>
        </row>
      </sheetData>
      <sheetData sheetId="757">
        <row r="1">
          <cell r="A1"/>
        </row>
      </sheetData>
      <sheetData sheetId="758">
        <row r="1">
          <cell r="A1"/>
        </row>
      </sheetData>
      <sheetData sheetId="759">
        <row r="1">
          <cell r="A1"/>
        </row>
      </sheetData>
      <sheetData sheetId="760">
        <row r="1">
          <cell r="A1"/>
        </row>
      </sheetData>
      <sheetData sheetId="761">
        <row r="1">
          <cell r="A1"/>
        </row>
      </sheetData>
      <sheetData sheetId="762">
        <row r="1">
          <cell r="A1"/>
        </row>
      </sheetData>
      <sheetData sheetId="763">
        <row r="1">
          <cell r="A1"/>
        </row>
      </sheetData>
      <sheetData sheetId="764">
        <row r="1">
          <cell r="A1"/>
        </row>
      </sheetData>
      <sheetData sheetId="765">
        <row r="1">
          <cell r="A1"/>
        </row>
      </sheetData>
      <sheetData sheetId="766">
        <row r="1">
          <cell r="A1"/>
        </row>
      </sheetData>
      <sheetData sheetId="767">
        <row r="1">
          <cell r="A1"/>
        </row>
      </sheetData>
      <sheetData sheetId="768">
        <row r="1">
          <cell r="A1"/>
        </row>
      </sheetData>
      <sheetData sheetId="769">
        <row r="1">
          <cell r="A1"/>
        </row>
      </sheetData>
      <sheetData sheetId="770">
        <row r="1">
          <cell r="A1"/>
        </row>
      </sheetData>
      <sheetData sheetId="771">
        <row r="1">
          <cell r="A1"/>
        </row>
      </sheetData>
      <sheetData sheetId="772">
        <row r="1">
          <cell r="A1"/>
        </row>
      </sheetData>
      <sheetData sheetId="773">
        <row r="1">
          <cell r="A1"/>
        </row>
      </sheetData>
      <sheetData sheetId="774">
        <row r="1">
          <cell r="A1"/>
        </row>
      </sheetData>
      <sheetData sheetId="775">
        <row r="1">
          <cell r="A1"/>
        </row>
      </sheetData>
      <sheetData sheetId="776">
        <row r="1">
          <cell r="A1"/>
        </row>
      </sheetData>
      <sheetData sheetId="777">
        <row r="1">
          <cell r="A1"/>
        </row>
      </sheetData>
      <sheetData sheetId="778">
        <row r="1">
          <cell r="A1"/>
        </row>
      </sheetData>
      <sheetData sheetId="779">
        <row r="1">
          <cell r="A1"/>
        </row>
      </sheetData>
      <sheetData sheetId="780">
        <row r="1">
          <cell r="A1"/>
        </row>
      </sheetData>
      <sheetData sheetId="781">
        <row r="1">
          <cell r="A1"/>
        </row>
      </sheetData>
      <sheetData sheetId="782">
        <row r="1">
          <cell r="A1"/>
        </row>
      </sheetData>
      <sheetData sheetId="783">
        <row r="1">
          <cell r="A1">
            <v>0</v>
          </cell>
        </row>
      </sheetData>
      <sheetData sheetId="784">
        <row r="1">
          <cell r="A1">
            <v>0</v>
          </cell>
        </row>
      </sheetData>
      <sheetData sheetId="785">
        <row r="1">
          <cell r="A1">
            <v>0</v>
          </cell>
        </row>
      </sheetData>
      <sheetData sheetId="786">
        <row r="1">
          <cell r="A1">
            <v>0</v>
          </cell>
        </row>
      </sheetData>
      <sheetData sheetId="787">
        <row r="1">
          <cell r="A1">
            <v>0</v>
          </cell>
        </row>
      </sheetData>
      <sheetData sheetId="788">
        <row r="1">
          <cell r="A1">
            <v>0</v>
          </cell>
        </row>
      </sheetData>
      <sheetData sheetId="789">
        <row r="1">
          <cell r="A1">
            <v>0</v>
          </cell>
        </row>
      </sheetData>
      <sheetData sheetId="790">
        <row r="2">
          <cell r="A2">
            <v>1.0489999999999999</v>
          </cell>
        </row>
      </sheetData>
      <sheetData sheetId="791">
        <row r="2">
          <cell r="A2">
            <v>1.0489999999999999</v>
          </cell>
        </row>
      </sheetData>
      <sheetData sheetId="792">
        <row r="2">
          <cell r="A2">
            <v>1.0489999999999999</v>
          </cell>
        </row>
      </sheetData>
      <sheetData sheetId="793">
        <row r="2">
          <cell r="A2">
            <v>1.0489999999999999</v>
          </cell>
        </row>
      </sheetData>
      <sheetData sheetId="794">
        <row r="2">
          <cell r="A2">
            <v>1.0489999999999999</v>
          </cell>
        </row>
      </sheetData>
      <sheetData sheetId="795">
        <row r="2">
          <cell r="A2">
            <v>1.0489999999999999</v>
          </cell>
        </row>
      </sheetData>
      <sheetData sheetId="796">
        <row r="2">
          <cell r="A2">
            <v>1.0489999999999999</v>
          </cell>
        </row>
      </sheetData>
      <sheetData sheetId="797">
        <row r="2">
          <cell r="A2">
            <v>1.0489999999999999</v>
          </cell>
        </row>
      </sheetData>
      <sheetData sheetId="798">
        <row r="2">
          <cell r="A2">
            <v>1.0489999999999999</v>
          </cell>
        </row>
      </sheetData>
      <sheetData sheetId="799">
        <row r="2">
          <cell r="A2">
            <v>1.0489999999999999</v>
          </cell>
        </row>
      </sheetData>
      <sheetData sheetId="800">
        <row r="2">
          <cell r="A2">
            <v>1.0489999999999999</v>
          </cell>
        </row>
      </sheetData>
      <sheetData sheetId="801">
        <row r="2">
          <cell r="A2">
            <v>1.0489999999999999</v>
          </cell>
        </row>
      </sheetData>
      <sheetData sheetId="802">
        <row r="2">
          <cell r="A2">
            <v>1.0489999999999999</v>
          </cell>
        </row>
      </sheetData>
      <sheetData sheetId="803">
        <row r="2">
          <cell r="A2">
            <v>1.0489999999999999</v>
          </cell>
        </row>
      </sheetData>
      <sheetData sheetId="804">
        <row r="2">
          <cell r="A2">
            <v>1.0489999999999999</v>
          </cell>
        </row>
      </sheetData>
      <sheetData sheetId="805">
        <row r="2">
          <cell r="A2">
            <v>1.0489999999999999</v>
          </cell>
        </row>
      </sheetData>
      <sheetData sheetId="806">
        <row r="2">
          <cell r="A2">
            <v>1.0489999999999999</v>
          </cell>
        </row>
      </sheetData>
      <sheetData sheetId="807">
        <row r="2">
          <cell r="A2">
            <v>1.0489999999999999</v>
          </cell>
        </row>
      </sheetData>
      <sheetData sheetId="808">
        <row r="2">
          <cell r="A2">
            <v>1.0489999999999999</v>
          </cell>
        </row>
      </sheetData>
      <sheetData sheetId="809">
        <row r="2">
          <cell r="A2">
            <v>1.0489999999999999</v>
          </cell>
        </row>
      </sheetData>
      <sheetData sheetId="810">
        <row r="2">
          <cell r="A2">
            <v>1.0489999999999999</v>
          </cell>
        </row>
      </sheetData>
      <sheetData sheetId="811">
        <row r="2">
          <cell r="A2">
            <v>1.0489999999999999</v>
          </cell>
        </row>
      </sheetData>
      <sheetData sheetId="812">
        <row r="2">
          <cell r="A2">
            <v>1.0489999999999999</v>
          </cell>
        </row>
      </sheetData>
      <sheetData sheetId="813">
        <row r="2">
          <cell r="A2">
            <v>1.0489999999999999</v>
          </cell>
        </row>
      </sheetData>
      <sheetData sheetId="814">
        <row r="2">
          <cell r="A2">
            <v>1.0489999999999999</v>
          </cell>
        </row>
      </sheetData>
      <sheetData sheetId="815">
        <row r="2">
          <cell r="A2">
            <v>1.0489999999999999</v>
          </cell>
        </row>
      </sheetData>
      <sheetData sheetId="816">
        <row r="2">
          <cell r="A2">
            <v>1.0489999999999999</v>
          </cell>
        </row>
      </sheetData>
      <sheetData sheetId="817">
        <row r="1">
          <cell r="A1">
            <v>0</v>
          </cell>
        </row>
      </sheetData>
      <sheetData sheetId="818">
        <row r="1">
          <cell r="A1">
            <v>0</v>
          </cell>
        </row>
      </sheetData>
      <sheetData sheetId="819">
        <row r="1">
          <cell r="A1">
            <v>0</v>
          </cell>
        </row>
      </sheetData>
      <sheetData sheetId="820">
        <row r="2">
          <cell r="A2">
            <v>1.0489999999999999</v>
          </cell>
        </row>
      </sheetData>
      <sheetData sheetId="821">
        <row r="1">
          <cell r="A1">
            <v>0</v>
          </cell>
        </row>
      </sheetData>
      <sheetData sheetId="822">
        <row r="1">
          <cell r="A1">
            <v>0</v>
          </cell>
        </row>
      </sheetData>
      <sheetData sheetId="823">
        <row r="1">
          <cell r="A1">
            <v>0</v>
          </cell>
        </row>
      </sheetData>
      <sheetData sheetId="824">
        <row r="2">
          <cell r="A2">
            <v>1.0489999999999999</v>
          </cell>
        </row>
      </sheetData>
      <sheetData sheetId="825">
        <row r="2">
          <cell r="A2">
            <v>1.0489999999999999</v>
          </cell>
        </row>
      </sheetData>
      <sheetData sheetId="826">
        <row r="1">
          <cell r="A1"/>
        </row>
      </sheetData>
      <sheetData sheetId="827">
        <row r="1">
          <cell r="A1"/>
        </row>
      </sheetData>
      <sheetData sheetId="828">
        <row r="1">
          <cell r="A1"/>
        </row>
      </sheetData>
      <sheetData sheetId="829">
        <row r="1">
          <cell r="A1">
            <v>0</v>
          </cell>
        </row>
      </sheetData>
      <sheetData sheetId="830">
        <row r="1">
          <cell r="A1"/>
        </row>
      </sheetData>
      <sheetData sheetId="831">
        <row r="1">
          <cell r="A1"/>
        </row>
      </sheetData>
      <sheetData sheetId="832">
        <row r="1">
          <cell r="A1"/>
        </row>
      </sheetData>
      <sheetData sheetId="833">
        <row r="1">
          <cell r="A1">
            <v>0</v>
          </cell>
        </row>
      </sheetData>
      <sheetData sheetId="834">
        <row r="1">
          <cell r="A1">
            <v>0</v>
          </cell>
        </row>
      </sheetData>
      <sheetData sheetId="835">
        <row r="1">
          <cell r="A1"/>
        </row>
      </sheetData>
      <sheetData sheetId="836">
        <row r="1">
          <cell r="A1"/>
        </row>
      </sheetData>
      <sheetData sheetId="837">
        <row r="1">
          <cell r="A1"/>
        </row>
      </sheetData>
      <sheetData sheetId="838">
        <row r="1">
          <cell r="A1"/>
        </row>
      </sheetData>
      <sheetData sheetId="839">
        <row r="1">
          <cell r="A1"/>
        </row>
      </sheetData>
      <sheetData sheetId="840">
        <row r="2">
          <cell r="A2">
            <v>1.0489999999999999</v>
          </cell>
        </row>
      </sheetData>
      <sheetData sheetId="841">
        <row r="2">
          <cell r="A2">
            <v>1.0489999999999999</v>
          </cell>
        </row>
      </sheetData>
      <sheetData sheetId="842">
        <row r="1">
          <cell r="A1">
            <v>0</v>
          </cell>
        </row>
      </sheetData>
      <sheetData sheetId="843">
        <row r="1">
          <cell r="A1">
            <v>0</v>
          </cell>
        </row>
      </sheetData>
      <sheetData sheetId="844">
        <row r="1">
          <cell r="A1"/>
        </row>
      </sheetData>
      <sheetData sheetId="845">
        <row r="1">
          <cell r="A1"/>
        </row>
      </sheetData>
      <sheetData sheetId="846">
        <row r="1">
          <cell r="A1"/>
        </row>
      </sheetData>
      <sheetData sheetId="847">
        <row r="2">
          <cell r="A2">
            <v>1.0489999999999999</v>
          </cell>
        </row>
      </sheetData>
      <sheetData sheetId="848">
        <row r="2">
          <cell r="A2">
            <v>1.0489999999999999</v>
          </cell>
        </row>
      </sheetData>
      <sheetData sheetId="849">
        <row r="2">
          <cell r="A2">
            <v>1.0489999999999999</v>
          </cell>
        </row>
      </sheetData>
      <sheetData sheetId="850">
        <row r="2">
          <cell r="A2">
            <v>1.0489999999999999</v>
          </cell>
        </row>
      </sheetData>
      <sheetData sheetId="851">
        <row r="1">
          <cell r="A1"/>
        </row>
      </sheetData>
      <sheetData sheetId="852">
        <row r="1">
          <cell r="A1"/>
        </row>
      </sheetData>
      <sheetData sheetId="853">
        <row r="1">
          <cell r="A1"/>
        </row>
      </sheetData>
      <sheetData sheetId="854">
        <row r="2">
          <cell r="A2">
            <v>1.0489999999999999</v>
          </cell>
        </row>
      </sheetData>
      <sheetData sheetId="855">
        <row r="2">
          <cell r="A2">
            <v>1.0489999999999999</v>
          </cell>
        </row>
      </sheetData>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ow r="1">
          <cell r="A1"/>
        </row>
      </sheetData>
      <sheetData sheetId="884">
        <row r="1">
          <cell r="A1"/>
        </row>
      </sheetData>
      <sheetData sheetId="885">
        <row r="1">
          <cell r="A1"/>
        </row>
      </sheetData>
      <sheetData sheetId="886">
        <row r="1">
          <cell r="A1"/>
        </row>
      </sheetData>
      <sheetData sheetId="887">
        <row r="1">
          <cell r="A1"/>
        </row>
      </sheetData>
      <sheetData sheetId="888">
        <row r="1">
          <cell r="A1"/>
        </row>
      </sheetData>
      <sheetData sheetId="889" refreshError="1"/>
      <sheetData sheetId="890" refreshError="1"/>
      <sheetData sheetId="891" refreshError="1"/>
      <sheetData sheetId="892" refreshError="1"/>
      <sheetData sheetId="893" refreshError="1"/>
      <sheetData sheetId="894" refreshError="1"/>
      <sheetData sheetId="895" refreshError="1"/>
      <sheetData sheetId="896">
        <row r="1">
          <cell r="A1"/>
        </row>
      </sheetData>
      <sheetData sheetId="897">
        <row r="1">
          <cell r="A1"/>
        </row>
      </sheetData>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ow r="1">
          <cell r="A1"/>
        </row>
      </sheetData>
      <sheetData sheetId="909">
        <row r="1">
          <cell r="A1"/>
        </row>
      </sheetData>
      <sheetData sheetId="910">
        <row r="1">
          <cell r="A1"/>
        </row>
      </sheetData>
      <sheetData sheetId="911">
        <row r="1">
          <cell r="A1"/>
        </row>
      </sheetData>
      <sheetData sheetId="912">
        <row r="1">
          <cell r="A1"/>
        </row>
      </sheetData>
      <sheetData sheetId="913">
        <row r="1">
          <cell r="A1"/>
        </row>
      </sheetData>
      <sheetData sheetId="914">
        <row r="1">
          <cell r="A1"/>
        </row>
      </sheetData>
      <sheetData sheetId="915">
        <row r="1">
          <cell r="A1"/>
        </row>
      </sheetData>
      <sheetData sheetId="916">
        <row r="1">
          <cell r="A1"/>
        </row>
      </sheetData>
      <sheetData sheetId="917">
        <row r="1">
          <cell r="A1"/>
        </row>
      </sheetData>
      <sheetData sheetId="918">
        <row r="1">
          <cell r="A1"/>
        </row>
      </sheetData>
      <sheetData sheetId="919">
        <row r="1">
          <cell r="A1"/>
        </row>
      </sheetData>
      <sheetData sheetId="920">
        <row r="1">
          <cell r="A1"/>
        </row>
      </sheetData>
      <sheetData sheetId="921">
        <row r="1">
          <cell r="A1"/>
        </row>
      </sheetData>
      <sheetData sheetId="922">
        <row r="1">
          <cell r="A1"/>
        </row>
      </sheetData>
      <sheetData sheetId="923">
        <row r="1">
          <cell r="A1"/>
        </row>
      </sheetData>
      <sheetData sheetId="924">
        <row r="1">
          <cell r="A1"/>
        </row>
      </sheetData>
      <sheetData sheetId="925">
        <row r="1">
          <cell r="A1"/>
        </row>
      </sheetData>
      <sheetData sheetId="926">
        <row r="1">
          <cell r="A1"/>
        </row>
      </sheetData>
      <sheetData sheetId="927">
        <row r="1">
          <cell r="A1"/>
        </row>
      </sheetData>
      <sheetData sheetId="928">
        <row r="1">
          <cell r="A1"/>
        </row>
      </sheetData>
      <sheetData sheetId="929">
        <row r="1">
          <cell r="A1"/>
        </row>
      </sheetData>
      <sheetData sheetId="930">
        <row r="1">
          <cell r="A1"/>
        </row>
      </sheetData>
      <sheetData sheetId="931">
        <row r="1">
          <cell r="A1"/>
        </row>
      </sheetData>
      <sheetData sheetId="932">
        <row r="1">
          <cell r="A1"/>
        </row>
      </sheetData>
      <sheetData sheetId="933">
        <row r="1">
          <cell r="A1"/>
        </row>
      </sheetData>
      <sheetData sheetId="934">
        <row r="1">
          <cell r="A1"/>
        </row>
      </sheetData>
      <sheetData sheetId="935">
        <row r="1">
          <cell r="A1"/>
        </row>
      </sheetData>
      <sheetData sheetId="936">
        <row r="1">
          <cell r="A1"/>
        </row>
      </sheetData>
      <sheetData sheetId="937">
        <row r="1">
          <cell r="A1"/>
        </row>
      </sheetData>
      <sheetData sheetId="938">
        <row r="1">
          <cell r="A1"/>
        </row>
      </sheetData>
      <sheetData sheetId="939">
        <row r="1">
          <cell r="A1"/>
        </row>
      </sheetData>
      <sheetData sheetId="940">
        <row r="1">
          <cell r="A1"/>
        </row>
      </sheetData>
      <sheetData sheetId="941">
        <row r="1">
          <cell r="A1"/>
        </row>
      </sheetData>
      <sheetData sheetId="942">
        <row r="1">
          <cell r="A1"/>
        </row>
      </sheetData>
      <sheetData sheetId="943">
        <row r="1">
          <cell r="A1"/>
        </row>
      </sheetData>
      <sheetData sheetId="944">
        <row r="1">
          <cell r="A1"/>
        </row>
      </sheetData>
      <sheetData sheetId="945">
        <row r="1">
          <cell r="A1"/>
        </row>
      </sheetData>
      <sheetData sheetId="946">
        <row r="1">
          <cell r="A1"/>
        </row>
      </sheetData>
      <sheetData sheetId="947">
        <row r="1">
          <cell r="A1"/>
        </row>
      </sheetData>
      <sheetData sheetId="948">
        <row r="1">
          <cell r="A1"/>
        </row>
      </sheetData>
      <sheetData sheetId="949">
        <row r="1">
          <cell r="A1"/>
        </row>
      </sheetData>
      <sheetData sheetId="950">
        <row r="1">
          <cell r="A1"/>
        </row>
      </sheetData>
      <sheetData sheetId="951">
        <row r="1">
          <cell r="A1"/>
        </row>
      </sheetData>
      <sheetData sheetId="952">
        <row r="1">
          <cell r="A1"/>
        </row>
      </sheetData>
      <sheetData sheetId="953">
        <row r="1">
          <cell r="A1"/>
        </row>
      </sheetData>
      <sheetData sheetId="954">
        <row r="1">
          <cell r="A1"/>
        </row>
      </sheetData>
      <sheetData sheetId="955">
        <row r="1">
          <cell r="A1"/>
        </row>
      </sheetData>
      <sheetData sheetId="956">
        <row r="1">
          <cell r="A1"/>
        </row>
      </sheetData>
      <sheetData sheetId="957">
        <row r="1">
          <cell r="A1"/>
        </row>
      </sheetData>
      <sheetData sheetId="958">
        <row r="1">
          <cell r="A1"/>
        </row>
      </sheetData>
      <sheetData sheetId="959">
        <row r="1">
          <cell r="A1"/>
        </row>
      </sheetData>
      <sheetData sheetId="960">
        <row r="1">
          <cell r="A1"/>
        </row>
      </sheetData>
      <sheetData sheetId="961">
        <row r="1">
          <cell r="A1"/>
        </row>
      </sheetData>
      <sheetData sheetId="962">
        <row r="1">
          <cell r="A1"/>
        </row>
      </sheetData>
      <sheetData sheetId="963">
        <row r="1">
          <cell r="A1"/>
        </row>
      </sheetData>
      <sheetData sheetId="964">
        <row r="1">
          <cell r="A1"/>
        </row>
      </sheetData>
      <sheetData sheetId="965">
        <row r="1">
          <cell r="A1"/>
        </row>
      </sheetData>
      <sheetData sheetId="966">
        <row r="1">
          <cell r="A1"/>
        </row>
      </sheetData>
      <sheetData sheetId="967">
        <row r="1">
          <cell r="A1"/>
        </row>
      </sheetData>
      <sheetData sheetId="968">
        <row r="1">
          <cell r="A1"/>
        </row>
      </sheetData>
      <sheetData sheetId="969">
        <row r="1">
          <cell r="A1"/>
        </row>
      </sheetData>
      <sheetData sheetId="970">
        <row r="1">
          <cell r="A1">
            <v>0</v>
          </cell>
        </row>
      </sheetData>
      <sheetData sheetId="971">
        <row r="1">
          <cell r="A1"/>
        </row>
      </sheetData>
      <sheetData sheetId="972">
        <row r="1">
          <cell r="A1"/>
        </row>
      </sheetData>
      <sheetData sheetId="973">
        <row r="1">
          <cell r="A1"/>
        </row>
      </sheetData>
      <sheetData sheetId="974">
        <row r="1">
          <cell r="A1"/>
        </row>
      </sheetData>
      <sheetData sheetId="975">
        <row r="1">
          <cell r="A1">
            <v>0</v>
          </cell>
        </row>
      </sheetData>
      <sheetData sheetId="976">
        <row r="1">
          <cell r="A1">
            <v>0</v>
          </cell>
        </row>
      </sheetData>
      <sheetData sheetId="977">
        <row r="1">
          <cell r="A1">
            <v>0</v>
          </cell>
        </row>
      </sheetData>
      <sheetData sheetId="978">
        <row r="1">
          <cell r="A1">
            <v>0</v>
          </cell>
        </row>
      </sheetData>
      <sheetData sheetId="979">
        <row r="1">
          <cell r="A1">
            <v>0</v>
          </cell>
        </row>
      </sheetData>
      <sheetData sheetId="980">
        <row r="1">
          <cell r="A1">
            <v>0</v>
          </cell>
        </row>
      </sheetData>
      <sheetData sheetId="981">
        <row r="1">
          <cell r="A1">
            <v>0</v>
          </cell>
        </row>
      </sheetData>
      <sheetData sheetId="982">
        <row r="1">
          <cell r="A1">
            <v>0</v>
          </cell>
        </row>
      </sheetData>
      <sheetData sheetId="983">
        <row r="1">
          <cell r="A1">
            <v>0</v>
          </cell>
        </row>
      </sheetData>
      <sheetData sheetId="984">
        <row r="1">
          <cell r="A1">
            <v>0</v>
          </cell>
        </row>
      </sheetData>
      <sheetData sheetId="985">
        <row r="1">
          <cell r="A1">
            <v>0</v>
          </cell>
        </row>
      </sheetData>
      <sheetData sheetId="986">
        <row r="1">
          <cell r="A1">
            <v>0</v>
          </cell>
        </row>
      </sheetData>
      <sheetData sheetId="987">
        <row r="1">
          <cell r="A1">
            <v>0</v>
          </cell>
        </row>
      </sheetData>
      <sheetData sheetId="988">
        <row r="1">
          <cell r="A1">
            <v>0</v>
          </cell>
        </row>
      </sheetData>
      <sheetData sheetId="989">
        <row r="1">
          <cell r="A1">
            <v>0</v>
          </cell>
        </row>
      </sheetData>
      <sheetData sheetId="990">
        <row r="1">
          <cell r="A1">
            <v>0</v>
          </cell>
        </row>
      </sheetData>
      <sheetData sheetId="991">
        <row r="1">
          <cell r="A1">
            <v>0</v>
          </cell>
        </row>
      </sheetData>
      <sheetData sheetId="992">
        <row r="1">
          <cell r="A1">
            <v>0</v>
          </cell>
        </row>
      </sheetData>
      <sheetData sheetId="993">
        <row r="1">
          <cell r="A1">
            <v>0</v>
          </cell>
        </row>
      </sheetData>
      <sheetData sheetId="994">
        <row r="1">
          <cell r="A1">
            <v>0</v>
          </cell>
        </row>
      </sheetData>
      <sheetData sheetId="995">
        <row r="1">
          <cell r="A1">
            <v>0</v>
          </cell>
        </row>
      </sheetData>
      <sheetData sheetId="996">
        <row r="1">
          <cell r="A1">
            <v>0</v>
          </cell>
        </row>
      </sheetData>
      <sheetData sheetId="997">
        <row r="1">
          <cell r="A1">
            <v>0</v>
          </cell>
        </row>
      </sheetData>
      <sheetData sheetId="998">
        <row r="1">
          <cell r="A1">
            <v>0</v>
          </cell>
        </row>
      </sheetData>
      <sheetData sheetId="999">
        <row r="2">
          <cell r="A2">
            <v>1.0489999999999999</v>
          </cell>
        </row>
      </sheetData>
      <sheetData sheetId="1000">
        <row r="1">
          <cell r="A1">
            <v>0</v>
          </cell>
        </row>
      </sheetData>
      <sheetData sheetId="1001">
        <row r="1">
          <cell r="A1">
            <v>0</v>
          </cell>
        </row>
      </sheetData>
      <sheetData sheetId="1002">
        <row r="1">
          <cell r="A1">
            <v>0</v>
          </cell>
        </row>
      </sheetData>
      <sheetData sheetId="1003">
        <row r="1">
          <cell r="A1">
            <v>0</v>
          </cell>
        </row>
      </sheetData>
      <sheetData sheetId="1004">
        <row r="2">
          <cell r="A2">
            <v>1.0489999999999999</v>
          </cell>
        </row>
      </sheetData>
      <sheetData sheetId="1005">
        <row r="2">
          <cell r="A2">
            <v>1.0489999999999999</v>
          </cell>
        </row>
      </sheetData>
      <sheetData sheetId="1006">
        <row r="2">
          <cell r="A2">
            <v>1.0489999999999999</v>
          </cell>
        </row>
      </sheetData>
      <sheetData sheetId="1007">
        <row r="2">
          <cell r="A2">
            <v>1.0489999999999999</v>
          </cell>
        </row>
      </sheetData>
      <sheetData sheetId="1008">
        <row r="2">
          <cell r="A2">
            <v>1.0489999999999999</v>
          </cell>
        </row>
      </sheetData>
      <sheetData sheetId="1009">
        <row r="2">
          <cell r="A2">
            <v>1.0489999999999999</v>
          </cell>
        </row>
      </sheetData>
      <sheetData sheetId="1010">
        <row r="2">
          <cell r="A2">
            <v>1.0489999999999999</v>
          </cell>
        </row>
      </sheetData>
      <sheetData sheetId="1011">
        <row r="2">
          <cell r="A2">
            <v>1.0489999999999999</v>
          </cell>
        </row>
      </sheetData>
      <sheetData sheetId="1012">
        <row r="2">
          <cell r="A2">
            <v>1.0489999999999999</v>
          </cell>
        </row>
      </sheetData>
      <sheetData sheetId="1013">
        <row r="2">
          <cell r="A2">
            <v>1.0489999999999999</v>
          </cell>
        </row>
      </sheetData>
      <sheetData sheetId="1014">
        <row r="2">
          <cell r="A2">
            <v>1.0489999999999999</v>
          </cell>
        </row>
      </sheetData>
      <sheetData sheetId="1015">
        <row r="2">
          <cell r="A2">
            <v>1.0489999999999999</v>
          </cell>
        </row>
      </sheetData>
      <sheetData sheetId="1016">
        <row r="2">
          <cell r="A2">
            <v>1.0489999999999999</v>
          </cell>
        </row>
      </sheetData>
      <sheetData sheetId="1017">
        <row r="2">
          <cell r="A2">
            <v>1.0489999999999999</v>
          </cell>
        </row>
      </sheetData>
      <sheetData sheetId="1018">
        <row r="2">
          <cell r="A2">
            <v>1.0489999999999999</v>
          </cell>
        </row>
      </sheetData>
      <sheetData sheetId="1019">
        <row r="2">
          <cell r="A2">
            <v>1.0489999999999999</v>
          </cell>
        </row>
      </sheetData>
      <sheetData sheetId="1020">
        <row r="2">
          <cell r="A2">
            <v>1.0489999999999999</v>
          </cell>
        </row>
      </sheetData>
      <sheetData sheetId="1021">
        <row r="2">
          <cell r="A2">
            <v>1.0489999999999999</v>
          </cell>
        </row>
      </sheetData>
      <sheetData sheetId="1022">
        <row r="2">
          <cell r="A2">
            <v>1.0489999999999999</v>
          </cell>
        </row>
      </sheetData>
      <sheetData sheetId="1023">
        <row r="2">
          <cell r="A2">
            <v>1.0489999999999999</v>
          </cell>
        </row>
      </sheetData>
      <sheetData sheetId="1024">
        <row r="2">
          <cell r="A2">
            <v>1.0489999999999999</v>
          </cell>
        </row>
      </sheetData>
      <sheetData sheetId="1025">
        <row r="2">
          <cell r="A2">
            <v>1.0489999999999999</v>
          </cell>
        </row>
      </sheetData>
      <sheetData sheetId="1026">
        <row r="2">
          <cell r="A2">
            <v>1.0489999999999999</v>
          </cell>
        </row>
      </sheetData>
      <sheetData sheetId="1027">
        <row r="2">
          <cell r="A2">
            <v>1.0489999999999999</v>
          </cell>
        </row>
      </sheetData>
      <sheetData sheetId="1028">
        <row r="2">
          <cell r="A2">
            <v>1.0489999999999999</v>
          </cell>
        </row>
      </sheetData>
      <sheetData sheetId="1029">
        <row r="2">
          <cell r="A2">
            <v>1.0489999999999999</v>
          </cell>
        </row>
      </sheetData>
      <sheetData sheetId="1030">
        <row r="2">
          <cell r="A2">
            <v>1.0489999999999999</v>
          </cell>
        </row>
      </sheetData>
      <sheetData sheetId="1031">
        <row r="2">
          <cell r="A2">
            <v>1.0489999999999999</v>
          </cell>
        </row>
      </sheetData>
      <sheetData sheetId="1032">
        <row r="2">
          <cell r="A2">
            <v>1.0489999999999999</v>
          </cell>
        </row>
      </sheetData>
      <sheetData sheetId="1033">
        <row r="2">
          <cell r="A2">
            <v>1.0489999999999999</v>
          </cell>
        </row>
      </sheetData>
      <sheetData sheetId="1034">
        <row r="2">
          <cell r="A2">
            <v>1.0489999999999999</v>
          </cell>
        </row>
      </sheetData>
      <sheetData sheetId="1035">
        <row r="2">
          <cell r="A2">
            <v>1.0489999999999999</v>
          </cell>
        </row>
      </sheetData>
      <sheetData sheetId="1036">
        <row r="2">
          <cell r="A2">
            <v>1.0489999999999999</v>
          </cell>
        </row>
      </sheetData>
      <sheetData sheetId="1037">
        <row r="2">
          <cell r="A2">
            <v>1.0489999999999999</v>
          </cell>
        </row>
      </sheetData>
      <sheetData sheetId="1038">
        <row r="2">
          <cell r="A2">
            <v>1.0489999999999999</v>
          </cell>
        </row>
      </sheetData>
      <sheetData sheetId="1039">
        <row r="2">
          <cell r="A2">
            <v>1.0489999999999999</v>
          </cell>
        </row>
      </sheetData>
      <sheetData sheetId="1040">
        <row r="2">
          <cell r="A2">
            <v>1.0489999999999999</v>
          </cell>
        </row>
      </sheetData>
      <sheetData sheetId="1041">
        <row r="2">
          <cell r="A2">
            <v>1.0489999999999999</v>
          </cell>
        </row>
      </sheetData>
      <sheetData sheetId="1042">
        <row r="2">
          <cell r="A2">
            <v>1.0489999999999999</v>
          </cell>
        </row>
      </sheetData>
      <sheetData sheetId="1043">
        <row r="2">
          <cell r="A2">
            <v>1.0489999999999999</v>
          </cell>
        </row>
      </sheetData>
      <sheetData sheetId="1044">
        <row r="2">
          <cell r="A2">
            <v>1.0489999999999999</v>
          </cell>
        </row>
      </sheetData>
      <sheetData sheetId="1045">
        <row r="2">
          <cell r="A2">
            <v>1.0489999999999999</v>
          </cell>
        </row>
      </sheetData>
      <sheetData sheetId="1046">
        <row r="2">
          <cell r="A2">
            <v>1.0489999999999999</v>
          </cell>
        </row>
      </sheetData>
      <sheetData sheetId="1047">
        <row r="2">
          <cell r="A2">
            <v>1.0489999999999999</v>
          </cell>
        </row>
      </sheetData>
      <sheetData sheetId="1048">
        <row r="2">
          <cell r="A2">
            <v>1.0489999999999999</v>
          </cell>
        </row>
      </sheetData>
      <sheetData sheetId="1049">
        <row r="2">
          <cell r="A2">
            <v>1.0489999999999999</v>
          </cell>
        </row>
      </sheetData>
      <sheetData sheetId="1050">
        <row r="2">
          <cell r="A2">
            <v>1.0489999999999999</v>
          </cell>
        </row>
      </sheetData>
      <sheetData sheetId="1051">
        <row r="2">
          <cell r="A2">
            <v>1.0489999999999999</v>
          </cell>
        </row>
      </sheetData>
      <sheetData sheetId="1052">
        <row r="2">
          <cell r="A2">
            <v>1.0489999999999999</v>
          </cell>
        </row>
      </sheetData>
      <sheetData sheetId="1053">
        <row r="2">
          <cell r="A2">
            <v>1.0489999999999999</v>
          </cell>
        </row>
      </sheetData>
      <sheetData sheetId="1054">
        <row r="2">
          <cell r="A2">
            <v>1.0489999999999999</v>
          </cell>
        </row>
      </sheetData>
      <sheetData sheetId="1055">
        <row r="2">
          <cell r="A2">
            <v>1.0489999999999999</v>
          </cell>
        </row>
      </sheetData>
      <sheetData sheetId="1056">
        <row r="2">
          <cell r="A2">
            <v>1.0489999999999999</v>
          </cell>
        </row>
      </sheetData>
      <sheetData sheetId="1057">
        <row r="2">
          <cell r="A2">
            <v>1.0489999999999999</v>
          </cell>
        </row>
      </sheetData>
      <sheetData sheetId="1058">
        <row r="2">
          <cell r="A2">
            <v>1.0489999999999999</v>
          </cell>
        </row>
      </sheetData>
      <sheetData sheetId="1059">
        <row r="2">
          <cell r="A2">
            <v>1.0489999999999999</v>
          </cell>
        </row>
      </sheetData>
      <sheetData sheetId="1060">
        <row r="2">
          <cell r="A2">
            <v>1.0489999999999999</v>
          </cell>
        </row>
      </sheetData>
      <sheetData sheetId="1061">
        <row r="2">
          <cell r="A2">
            <v>1.0489999999999999</v>
          </cell>
        </row>
      </sheetData>
      <sheetData sheetId="1062">
        <row r="2">
          <cell r="A2">
            <v>1.0489999999999999</v>
          </cell>
        </row>
      </sheetData>
      <sheetData sheetId="1063">
        <row r="2">
          <cell r="A2">
            <v>1.0489999999999999</v>
          </cell>
        </row>
      </sheetData>
      <sheetData sheetId="1064">
        <row r="2">
          <cell r="A2">
            <v>1.0489999999999999</v>
          </cell>
        </row>
      </sheetData>
      <sheetData sheetId="1065">
        <row r="2">
          <cell r="A2">
            <v>1.0489999999999999</v>
          </cell>
        </row>
      </sheetData>
      <sheetData sheetId="1066">
        <row r="2">
          <cell r="A2">
            <v>1.0489999999999999</v>
          </cell>
        </row>
      </sheetData>
      <sheetData sheetId="1067">
        <row r="2">
          <cell r="A2">
            <v>1.0489999999999999</v>
          </cell>
        </row>
      </sheetData>
      <sheetData sheetId="1068">
        <row r="2">
          <cell r="A2">
            <v>1.0489999999999999</v>
          </cell>
        </row>
      </sheetData>
      <sheetData sheetId="1069">
        <row r="2">
          <cell r="A2">
            <v>1.0489999999999999</v>
          </cell>
        </row>
      </sheetData>
      <sheetData sheetId="1070">
        <row r="2">
          <cell r="A2">
            <v>1.0489999999999999</v>
          </cell>
        </row>
      </sheetData>
      <sheetData sheetId="1071">
        <row r="2">
          <cell r="A2">
            <v>1.0489999999999999</v>
          </cell>
        </row>
      </sheetData>
      <sheetData sheetId="1072">
        <row r="2">
          <cell r="A2">
            <v>1.0489999999999999</v>
          </cell>
        </row>
      </sheetData>
      <sheetData sheetId="1073">
        <row r="2">
          <cell r="A2">
            <v>1.0489999999999999</v>
          </cell>
        </row>
      </sheetData>
      <sheetData sheetId="1074">
        <row r="2">
          <cell r="A2">
            <v>1.0489999999999999</v>
          </cell>
        </row>
      </sheetData>
      <sheetData sheetId="1075">
        <row r="2">
          <cell r="A2">
            <v>1.0489999999999999</v>
          </cell>
        </row>
      </sheetData>
      <sheetData sheetId="1076">
        <row r="2">
          <cell r="A2">
            <v>1.0489999999999999</v>
          </cell>
        </row>
      </sheetData>
      <sheetData sheetId="1077">
        <row r="2">
          <cell r="A2">
            <v>1.0489999999999999</v>
          </cell>
        </row>
      </sheetData>
      <sheetData sheetId="1078">
        <row r="2">
          <cell r="A2">
            <v>1.0489999999999999</v>
          </cell>
        </row>
      </sheetData>
      <sheetData sheetId="1079">
        <row r="2">
          <cell r="A2">
            <v>1.0489999999999999</v>
          </cell>
        </row>
      </sheetData>
      <sheetData sheetId="1080">
        <row r="2">
          <cell r="A2">
            <v>1.0489999999999999</v>
          </cell>
        </row>
      </sheetData>
      <sheetData sheetId="1081">
        <row r="2">
          <cell r="A2">
            <v>1.0489999999999999</v>
          </cell>
        </row>
      </sheetData>
      <sheetData sheetId="1082">
        <row r="2">
          <cell r="A2">
            <v>1.0489999999999999</v>
          </cell>
        </row>
      </sheetData>
      <sheetData sheetId="1083">
        <row r="2">
          <cell r="A2">
            <v>1.0489999999999999</v>
          </cell>
        </row>
      </sheetData>
      <sheetData sheetId="1084">
        <row r="2">
          <cell r="A2">
            <v>1.0489999999999999</v>
          </cell>
        </row>
      </sheetData>
      <sheetData sheetId="1085">
        <row r="2">
          <cell r="A2">
            <v>1.0489999999999999</v>
          </cell>
        </row>
      </sheetData>
      <sheetData sheetId="1086">
        <row r="2">
          <cell r="A2">
            <v>1.0489999999999999</v>
          </cell>
        </row>
      </sheetData>
      <sheetData sheetId="1087">
        <row r="2">
          <cell r="A2">
            <v>1.0489999999999999</v>
          </cell>
        </row>
      </sheetData>
      <sheetData sheetId="1088">
        <row r="2">
          <cell r="A2">
            <v>1.0489999999999999</v>
          </cell>
        </row>
      </sheetData>
      <sheetData sheetId="1089">
        <row r="2">
          <cell r="A2">
            <v>1.0489999999999999</v>
          </cell>
        </row>
      </sheetData>
      <sheetData sheetId="1090">
        <row r="2">
          <cell r="A2">
            <v>1.0489999999999999</v>
          </cell>
        </row>
      </sheetData>
      <sheetData sheetId="1091">
        <row r="2">
          <cell r="A2">
            <v>1.0489999999999999</v>
          </cell>
        </row>
      </sheetData>
      <sheetData sheetId="1092">
        <row r="2">
          <cell r="A2">
            <v>1.0489999999999999</v>
          </cell>
        </row>
      </sheetData>
      <sheetData sheetId="1093">
        <row r="2">
          <cell r="A2">
            <v>1.0489999999999999</v>
          </cell>
        </row>
      </sheetData>
      <sheetData sheetId="1094">
        <row r="2">
          <cell r="A2">
            <v>1.0489999999999999</v>
          </cell>
        </row>
      </sheetData>
      <sheetData sheetId="1095">
        <row r="2">
          <cell r="A2">
            <v>1.0489999999999999</v>
          </cell>
        </row>
      </sheetData>
      <sheetData sheetId="1096">
        <row r="2">
          <cell r="A2">
            <v>1.0489999999999999</v>
          </cell>
        </row>
      </sheetData>
      <sheetData sheetId="1097">
        <row r="2">
          <cell r="A2">
            <v>1.0489999999999999</v>
          </cell>
        </row>
      </sheetData>
      <sheetData sheetId="1098">
        <row r="2">
          <cell r="A2">
            <v>1.0489999999999999</v>
          </cell>
        </row>
      </sheetData>
      <sheetData sheetId="1099">
        <row r="2">
          <cell r="A2">
            <v>1.0489999999999999</v>
          </cell>
        </row>
      </sheetData>
      <sheetData sheetId="1100">
        <row r="2">
          <cell r="A2">
            <v>1.0489999999999999</v>
          </cell>
        </row>
      </sheetData>
      <sheetData sheetId="1101">
        <row r="2">
          <cell r="A2">
            <v>1.0489999999999999</v>
          </cell>
        </row>
      </sheetData>
      <sheetData sheetId="1102">
        <row r="2">
          <cell r="A2">
            <v>1.0489999999999999</v>
          </cell>
        </row>
      </sheetData>
      <sheetData sheetId="1103">
        <row r="2">
          <cell r="A2">
            <v>1.0489999999999999</v>
          </cell>
        </row>
      </sheetData>
      <sheetData sheetId="1104">
        <row r="2">
          <cell r="A2">
            <v>1.0489999999999999</v>
          </cell>
        </row>
      </sheetData>
      <sheetData sheetId="1105">
        <row r="2">
          <cell r="A2">
            <v>1.0489999999999999</v>
          </cell>
        </row>
      </sheetData>
      <sheetData sheetId="1106">
        <row r="2">
          <cell r="A2">
            <v>1.0489999999999999</v>
          </cell>
        </row>
      </sheetData>
      <sheetData sheetId="1107">
        <row r="2">
          <cell r="A2">
            <v>1.0489999999999999</v>
          </cell>
        </row>
      </sheetData>
      <sheetData sheetId="1108">
        <row r="2">
          <cell r="A2">
            <v>1.0489999999999999</v>
          </cell>
        </row>
      </sheetData>
      <sheetData sheetId="1109">
        <row r="2">
          <cell r="A2">
            <v>1.0489999999999999</v>
          </cell>
        </row>
      </sheetData>
      <sheetData sheetId="1110">
        <row r="2">
          <cell r="A2">
            <v>1.0489999999999999</v>
          </cell>
        </row>
      </sheetData>
      <sheetData sheetId="1111">
        <row r="2">
          <cell r="A2">
            <v>1.0489999999999999</v>
          </cell>
        </row>
      </sheetData>
      <sheetData sheetId="1112">
        <row r="2">
          <cell r="A2">
            <v>1.0489999999999999</v>
          </cell>
        </row>
      </sheetData>
      <sheetData sheetId="1113">
        <row r="2">
          <cell r="A2">
            <v>1.0489999999999999</v>
          </cell>
        </row>
      </sheetData>
      <sheetData sheetId="1114">
        <row r="2">
          <cell r="A2">
            <v>1.0489999999999999</v>
          </cell>
        </row>
      </sheetData>
      <sheetData sheetId="1115">
        <row r="2">
          <cell r="A2">
            <v>1.0489999999999999</v>
          </cell>
        </row>
      </sheetData>
      <sheetData sheetId="1116">
        <row r="2">
          <cell r="A2">
            <v>1.0489999999999999</v>
          </cell>
        </row>
      </sheetData>
      <sheetData sheetId="1117">
        <row r="2">
          <cell r="A2">
            <v>1.0489999999999999</v>
          </cell>
        </row>
      </sheetData>
      <sheetData sheetId="1118">
        <row r="2">
          <cell r="A2">
            <v>1.0489999999999999</v>
          </cell>
        </row>
      </sheetData>
      <sheetData sheetId="1119">
        <row r="2">
          <cell r="A2">
            <v>1.0489999999999999</v>
          </cell>
        </row>
      </sheetData>
      <sheetData sheetId="1120">
        <row r="2">
          <cell r="A2">
            <v>1.0489999999999999</v>
          </cell>
        </row>
      </sheetData>
      <sheetData sheetId="1121">
        <row r="2">
          <cell r="A2">
            <v>1.0489999999999999</v>
          </cell>
        </row>
      </sheetData>
      <sheetData sheetId="1122">
        <row r="2">
          <cell r="A2">
            <v>1.0489999999999999</v>
          </cell>
        </row>
      </sheetData>
      <sheetData sheetId="1123">
        <row r="2">
          <cell r="A2">
            <v>1.0489999999999999</v>
          </cell>
        </row>
      </sheetData>
      <sheetData sheetId="1124">
        <row r="2">
          <cell r="A2">
            <v>1.0489999999999999</v>
          </cell>
        </row>
      </sheetData>
      <sheetData sheetId="1125">
        <row r="2">
          <cell r="A2">
            <v>1.0489999999999999</v>
          </cell>
        </row>
      </sheetData>
      <sheetData sheetId="1126">
        <row r="2">
          <cell r="A2">
            <v>1.0489999999999999</v>
          </cell>
        </row>
      </sheetData>
      <sheetData sheetId="1127">
        <row r="2">
          <cell r="A2">
            <v>1.0489999999999999</v>
          </cell>
        </row>
      </sheetData>
      <sheetData sheetId="1128">
        <row r="2">
          <cell r="A2">
            <v>1.0489999999999999</v>
          </cell>
        </row>
      </sheetData>
      <sheetData sheetId="1129">
        <row r="2">
          <cell r="A2">
            <v>1.0489999999999999</v>
          </cell>
        </row>
      </sheetData>
      <sheetData sheetId="1130">
        <row r="2">
          <cell r="A2">
            <v>1.0489999999999999</v>
          </cell>
        </row>
      </sheetData>
      <sheetData sheetId="1131">
        <row r="2">
          <cell r="A2">
            <v>1.0489999999999999</v>
          </cell>
        </row>
      </sheetData>
      <sheetData sheetId="1132">
        <row r="2">
          <cell r="A2">
            <v>1.0489999999999999</v>
          </cell>
        </row>
      </sheetData>
      <sheetData sheetId="1133">
        <row r="2">
          <cell r="A2">
            <v>1.0489999999999999</v>
          </cell>
        </row>
      </sheetData>
      <sheetData sheetId="1134">
        <row r="2">
          <cell r="A2">
            <v>1.0489999999999999</v>
          </cell>
        </row>
      </sheetData>
      <sheetData sheetId="1135">
        <row r="2">
          <cell r="A2">
            <v>1.0489999999999999</v>
          </cell>
        </row>
      </sheetData>
      <sheetData sheetId="1136">
        <row r="2">
          <cell r="A2">
            <v>1.0489999999999999</v>
          </cell>
        </row>
      </sheetData>
      <sheetData sheetId="1137">
        <row r="2">
          <cell r="A2">
            <v>1.0489999999999999</v>
          </cell>
        </row>
      </sheetData>
      <sheetData sheetId="1138">
        <row r="2">
          <cell r="A2">
            <v>1.0489999999999999</v>
          </cell>
        </row>
      </sheetData>
      <sheetData sheetId="1139">
        <row r="2">
          <cell r="A2">
            <v>1.0489999999999999</v>
          </cell>
        </row>
      </sheetData>
      <sheetData sheetId="1140">
        <row r="2">
          <cell r="A2">
            <v>1.0489999999999999</v>
          </cell>
        </row>
      </sheetData>
      <sheetData sheetId="1141">
        <row r="2">
          <cell r="A2">
            <v>1.0489999999999999</v>
          </cell>
        </row>
      </sheetData>
      <sheetData sheetId="1142">
        <row r="2">
          <cell r="A2">
            <v>1.0489999999999999</v>
          </cell>
        </row>
      </sheetData>
      <sheetData sheetId="1143">
        <row r="2">
          <cell r="A2">
            <v>1.0489999999999999</v>
          </cell>
        </row>
      </sheetData>
      <sheetData sheetId="1144">
        <row r="2">
          <cell r="A2">
            <v>1.0489999999999999</v>
          </cell>
        </row>
      </sheetData>
      <sheetData sheetId="1145">
        <row r="2">
          <cell r="A2">
            <v>1.0489999999999999</v>
          </cell>
        </row>
      </sheetData>
      <sheetData sheetId="1146">
        <row r="2">
          <cell r="A2">
            <v>1.0489999999999999</v>
          </cell>
        </row>
      </sheetData>
      <sheetData sheetId="1147">
        <row r="2">
          <cell r="A2">
            <v>1.0489999999999999</v>
          </cell>
        </row>
      </sheetData>
      <sheetData sheetId="1148">
        <row r="2">
          <cell r="A2">
            <v>1.0489999999999999</v>
          </cell>
        </row>
      </sheetData>
      <sheetData sheetId="1149">
        <row r="2">
          <cell r="A2">
            <v>1.0489999999999999</v>
          </cell>
        </row>
      </sheetData>
      <sheetData sheetId="1150">
        <row r="2">
          <cell r="A2">
            <v>1.0489999999999999</v>
          </cell>
        </row>
      </sheetData>
      <sheetData sheetId="1151">
        <row r="2">
          <cell r="A2">
            <v>1.0489999999999999</v>
          </cell>
        </row>
      </sheetData>
      <sheetData sheetId="1152">
        <row r="2">
          <cell r="A2">
            <v>1.0489999999999999</v>
          </cell>
        </row>
      </sheetData>
      <sheetData sheetId="1153">
        <row r="2">
          <cell r="A2">
            <v>1.0489999999999999</v>
          </cell>
        </row>
      </sheetData>
      <sheetData sheetId="1154">
        <row r="2">
          <cell r="A2">
            <v>1.0489999999999999</v>
          </cell>
        </row>
      </sheetData>
      <sheetData sheetId="1155">
        <row r="2">
          <cell r="A2">
            <v>1.0489999999999999</v>
          </cell>
        </row>
      </sheetData>
      <sheetData sheetId="1156">
        <row r="2">
          <cell r="A2">
            <v>1.0489999999999999</v>
          </cell>
        </row>
      </sheetData>
      <sheetData sheetId="1157">
        <row r="2">
          <cell r="A2">
            <v>1.0489999999999999</v>
          </cell>
        </row>
      </sheetData>
      <sheetData sheetId="1158">
        <row r="2">
          <cell r="A2">
            <v>1.0489999999999999</v>
          </cell>
        </row>
      </sheetData>
      <sheetData sheetId="1159">
        <row r="2">
          <cell r="A2">
            <v>1.0489999999999999</v>
          </cell>
        </row>
      </sheetData>
      <sheetData sheetId="1160">
        <row r="2">
          <cell r="A2">
            <v>1.0489999999999999</v>
          </cell>
        </row>
      </sheetData>
      <sheetData sheetId="1161">
        <row r="2">
          <cell r="A2">
            <v>1.0489999999999999</v>
          </cell>
        </row>
      </sheetData>
      <sheetData sheetId="1162">
        <row r="2">
          <cell r="A2">
            <v>1.0489999999999999</v>
          </cell>
        </row>
      </sheetData>
      <sheetData sheetId="1163">
        <row r="2">
          <cell r="A2">
            <v>1.0489999999999999</v>
          </cell>
        </row>
      </sheetData>
      <sheetData sheetId="1164">
        <row r="2">
          <cell r="A2">
            <v>1.0489999999999999</v>
          </cell>
        </row>
      </sheetData>
      <sheetData sheetId="1165">
        <row r="2">
          <cell r="A2">
            <v>1.0489999999999999</v>
          </cell>
        </row>
      </sheetData>
      <sheetData sheetId="1166">
        <row r="2">
          <cell r="A2">
            <v>1.0489999999999999</v>
          </cell>
        </row>
      </sheetData>
      <sheetData sheetId="1167">
        <row r="2">
          <cell r="A2">
            <v>1.0489999999999999</v>
          </cell>
        </row>
      </sheetData>
      <sheetData sheetId="1168">
        <row r="2">
          <cell r="A2">
            <v>1.0489999999999999</v>
          </cell>
        </row>
      </sheetData>
      <sheetData sheetId="1169">
        <row r="2">
          <cell r="A2">
            <v>1.0489999999999999</v>
          </cell>
        </row>
      </sheetData>
      <sheetData sheetId="1170">
        <row r="2">
          <cell r="A2">
            <v>1.0489999999999999</v>
          </cell>
        </row>
      </sheetData>
      <sheetData sheetId="1171">
        <row r="2">
          <cell r="A2">
            <v>1.0489999999999999</v>
          </cell>
        </row>
      </sheetData>
      <sheetData sheetId="1172">
        <row r="2">
          <cell r="A2">
            <v>1.0489999999999999</v>
          </cell>
        </row>
      </sheetData>
      <sheetData sheetId="1173">
        <row r="2">
          <cell r="A2">
            <v>1.0489999999999999</v>
          </cell>
        </row>
      </sheetData>
      <sheetData sheetId="1174">
        <row r="2">
          <cell r="A2">
            <v>1.0489999999999999</v>
          </cell>
        </row>
      </sheetData>
      <sheetData sheetId="1175">
        <row r="2">
          <cell r="A2">
            <v>1.0489999999999999</v>
          </cell>
        </row>
      </sheetData>
      <sheetData sheetId="1176">
        <row r="2">
          <cell r="A2">
            <v>1.0489999999999999</v>
          </cell>
        </row>
      </sheetData>
      <sheetData sheetId="1177">
        <row r="2">
          <cell r="A2">
            <v>1.0489999999999999</v>
          </cell>
        </row>
      </sheetData>
      <sheetData sheetId="1178">
        <row r="2">
          <cell r="A2">
            <v>1.0489999999999999</v>
          </cell>
        </row>
      </sheetData>
      <sheetData sheetId="1179">
        <row r="2">
          <cell r="A2">
            <v>1.0489999999999999</v>
          </cell>
        </row>
      </sheetData>
      <sheetData sheetId="1180">
        <row r="2">
          <cell r="A2">
            <v>1.0489999999999999</v>
          </cell>
        </row>
      </sheetData>
      <sheetData sheetId="1181">
        <row r="2">
          <cell r="A2">
            <v>1.0489999999999999</v>
          </cell>
        </row>
      </sheetData>
      <sheetData sheetId="1182">
        <row r="2">
          <cell r="A2">
            <v>1.0489999999999999</v>
          </cell>
        </row>
      </sheetData>
      <sheetData sheetId="1183">
        <row r="1">
          <cell r="A1">
            <v>0</v>
          </cell>
        </row>
      </sheetData>
      <sheetData sheetId="1184">
        <row r="1">
          <cell r="A1">
            <v>0</v>
          </cell>
        </row>
      </sheetData>
      <sheetData sheetId="1185">
        <row r="2">
          <cell r="A2">
            <v>1.0489999999999999</v>
          </cell>
        </row>
      </sheetData>
      <sheetData sheetId="1186">
        <row r="2">
          <cell r="A2">
            <v>1.0489999999999999</v>
          </cell>
        </row>
      </sheetData>
      <sheetData sheetId="1187">
        <row r="2">
          <cell r="A2">
            <v>1.0489999999999999</v>
          </cell>
        </row>
      </sheetData>
      <sheetData sheetId="1188">
        <row r="2">
          <cell r="A2">
            <v>1.0489999999999999</v>
          </cell>
        </row>
      </sheetData>
      <sheetData sheetId="1189">
        <row r="2">
          <cell r="A2">
            <v>1.0489999999999999</v>
          </cell>
        </row>
      </sheetData>
      <sheetData sheetId="1190">
        <row r="1">
          <cell r="A1">
            <v>0</v>
          </cell>
        </row>
      </sheetData>
      <sheetData sheetId="1191">
        <row r="1">
          <cell r="A1">
            <v>0</v>
          </cell>
        </row>
      </sheetData>
      <sheetData sheetId="1192">
        <row r="2">
          <cell r="A2">
            <v>1.0489999999999999</v>
          </cell>
        </row>
      </sheetData>
      <sheetData sheetId="1193">
        <row r="2">
          <cell r="A2">
            <v>1.0489999999999999</v>
          </cell>
        </row>
      </sheetData>
      <sheetData sheetId="1194">
        <row r="2">
          <cell r="A2">
            <v>1.0489999999999999</v>
          </cell>
        </row>
      </sheetData>
      <sheetData sheetId="1195">
        <row r="1">
          <cell r="A1">
            <v>0</v>
          </cell>
        </row>
      </sheetData>
      <sheetData sheetId="1196">
        <row r="2">
          <cell r="A2">
            <v>1.0489999999999999</v>
          </cell>
        </row>
      </sheetData>
      <sheetData sheetId="1197">
        <row r="1">
          <cell r="A1">
            <v>0</v>
          </cell>
        </row>
      </sheetData>
      <sheetData sheetId="1198">
        <row r="1">
          <cell r="A1">
            <v>0</v>
          </cell>
        </row>
      </sheetData>
      <sheetData sheetId="1199">
        <row r="2">
          <cell r="A2">
            <v>1.0489999999999999</v>
          </cell>
        </row>
      </sheetData>
      <sheetData sheetId="1200">
        <row r="2">
          <cell r="A2">
            <v>1.0489999999999999</v>
          </cell>
        </row>
      </sheetData>
      <sheetData sheetId="1201">
        <row r="2">
          <cell r="A2">
            <v>1.0489999999999999</v>
          </cell>
        </row>
      </sheetData>
      <sheetData sheetId="1202">
        <row r="1">
          <cell r="A1">
            <v>0</v>
          </cell>
        </row>
      </sheetData>
      <sheetData sheetId="1203">
        <row r="1">
          <cell r="A1">
            <v>0</v>
          </cell>
        </row>
      </sheetData>
      <sheetData sheetId="1204">
        <row r="1">
          <cell r="A1"/>
        </row>
      </sheetData>
      <sheetData sheetId="1205">
        <row r="1">
          <cell r="A1"/>
        </row>
      </sheetData>
      <sheetData sheetId="1206">
        <row r="1">
          <cell r="A1">
            <v>0</v>
          </cell>
        </row>
      </sheetData>
      <sheetData sheetId="1207">
        <row r="2">
          <cell r="A2">
            <v>1.0489999999999999</v>
          </cell>
        </row>
      </sheetData>
      <sheetData sheetId="1208">
        <row r="2">
          <cell r="A2">
            <v>1.0489999999999999</v>
          </cell>
        </row>
      </sheetData>
      <sheetData sheetId="1209">
        <row r="1">
          <cell r="A1">
            <v>0</v>
          </cell>
        </row>
      </sheetData>
      <sheetData sheetId="1210">
        <row r="1">
          <cell r="A1">
            <v>0</v>
          </cell>
        </row>
      </sheetData>
      <sheetData sheetId="1211">
        <row r="1">
          <cell r="A1"/>
        </row>
      </sheetData>
      <sheetData sheetId="1212">
        <row r="1">
          <cell r="A1"/>
        </row>
      </sheetData>
      <sheetData sheetId="1213">
        <row r="1">
          <cell r="A1">
            <v>0</v>
          </cell>
        </row>
      </sheetData>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ow r="2">
          <cell r="A2">
            <v>1.0489999999999999</v>
          </cell>
        </row>
      </sheetData>
      <sheetData sheetId="1237">
        <row r="2">
          <cell r="A2">
            <v>1.0489999999999999</v>
          </cell>
        </row>
      </sheetData>
      <sheetData sheetId="1238">
        <row r="2">
          <cell r="A2">
            <v>1.0489999999999999</v>
          </cell>
        </row>
      </sheetData>
      <sheetData sheetId="1239">
        <row r="2">
          <cell r="A2">
            <v>1.0489999999999999</v>
          </cell>
        </row>
      </sheetData>
      <sheetData sheetId="1240">
        <row r="2">
          <cell r="A2">
            <v>1.0489999999999999</v>
          </cell>
        </row>
      </sheetData>
      <sheetData sheetId="1241">
        <row r="2">
          <cell r="A2">
            <v>1.0489999999999999</v>
          </cell>
        </row>
      </sheetData>
      <sheetData sheetId="1242">
        <row r="2">
          <cell r="A2">
            <v>1.0489999999999999</v>
          </cell>
        </row>
      </sheetData>
      <sheetData sheetId="1243">
        <row r="2">
          <cell r="A2">
            <v>1.0489999999999999</v>
          </cell>
        </row>
      </sheetData>
      <sheetData sheetId="1244">
        <row r="2">
          <cell r="A2">
            <v>1.0489999999999999</v>
          </cell>
        </row>
      </sheetData>
      <sheetData sheetId="1245">
        <row r="2">
          <cell r="A2">
            <v>1.0489999999999999</v>
          </cell>
        </row>
      </sheetData>
      <sheetData sheetId="1246">
        <row r="2">
          <cell r="A2">
            <v>1.0489999999999999</v>
          </cell>
        </row>
      </sheetData>
      <sheetData sheetId="1247">
        <row r="2">
          <cell r="A2">
            <v>1.0489999999999999</v>
          </cell>
        </row>
      </sheetData>
      <sheetData sheetId="1248">
        <row r="2">
          <cell r="A2">
            <v>1.0489999999999999</v>
          </cell>
        </row>
      </sheetData>
      <sheetData sheetId="1249">
        <row r="2">
          <cell r="A2">
            <v>1.0489999999999999</v>
          </cell>
        </row>
      </sheetData>
      <sheetData sheetId="1250">
        <row r="2">
          <cell r="A2">
            <v>1.0489999999999999</v>
          </cell>
        </row>
      </sheetData>
      <sheetData sheetId="1251">
        <row r="2">
          <cell r="A2">
            <v>1.0489999999999999</v>
          </cell>
        </row>
      </sheetData>
      <sheetData sheetId="1252">
        <row r="2">
          <cell r="A2">
            <v>1.0489999999999999</v>
          </cell>
        </row>
      </sheetData>
      <sheetData sheetId="1253">
        <row r="2">
          <cell r="A2">
            <v>1.0489999999999999</v>
          </cell>
        </row>
      </sheetData>
      <sheetData sheetId="1254">
        <row r="2">
          <cell r="A2">
            <v>1.0489999999999999</v>
          </cell>
        </row>
      </sheetData>
      <sheetData sheetId="1255">
        <row r="2">
          <cell r="A2">
            <v>1.0489999999999999</v>
          </cell>
        </row>
      </sheetData>
      <sheetData sheetId="1256">
        <row r="2">
          <cell r="A2">
            <v>1.0489999999999999</v>
          </cell>
        </row>
      </sheetData>
      <sheetData sheetId="1257">
        <row r="2">
          <cell r="A2">
            <v>1.0489999999999999</v>
          </cell>
        </row>
      </sheetData>
      <sheetData sheetId="1258">
        <row r="2">
          <cell r="A2">
            <v>1.0489999999999999</v>
          </cell>
        </row>
      </sheetData>
      <sheetData sheetId="1259">
        <row r="2">
          <cell r="A2">
            <v>1.0489999999999999</v>
          </cell>
        </row>
      </sheetData>
      <sheetData sheetId="1260">
        <row r="2">
          <cell r="A2">
            <v>1.0489999999999999</v>
          </cell>
        </row>
      </sheetData>
      <sheetData sheetId="1261">
        <row r="2">
          <cell r="A2">
            <v>1.0489999999999999</v>
          </cell>
        </row>
      </sheetData>
      <sheetData sheetId="1262">
        <row r="2">
          <cell r="A2">
            <v>1.0489999999999999</v>
          </cell>
        </row>
      </sheetData>
      <sheetData sheetId="1263">
        <row r="2">
          <cell r="A2">
            <v>1.0489999999999999</v>
          </cell>
        </row>
      </sheetData>
      <sheetData sheetId="1264">
        <row r="2">
          <cell r="A2">
            <v>1.0489999999999999</v>
          </cell>
        </row>
      </sheetData>
      <sheetData sheetId="1265">
        <row r="2">
          <cell r="A2">
            <v>1.0489999999999999</v>
          </cell>
        </row>
      </sheetData>
      <sheetData sheetId="1266">
        <row r="2">
          <cell r="A2">
            <v>1.0489999999999999</v>
          </cell>
        </row>
      </sheetData>
      <sheetData sheetId="1267">
        <row r="2">
          <cell r="A2">
            <v>1.0489999999999999</v>
          </cell>
        </row>
      </sheetData>
      <sheetData sheetId="1268">
        <row r="2">
          <cell r="A2">
            <v>1.0489999999999999</v>
          </cell>
        </row>
      </sheetData>
      <sheetData sheetId="1269">
        <row r="2">
          <cell r="A2">
            <v>1.0489999999999999</v>
          </cell>
        </row>
      </sheetData>
      <sheetData sheetId="1270">
        <row r="2">
          <cell r="A2">
            <v>1.0489999999999999</v>
          </cell>
        </row>
      </sheetData>
      <sheetData sheetId="1271">
        <row r="2">
          <cell r="A2">
            <v>1.0489999999999999</v>
          </cell>
        </row>
      </sheetData>
      <sheetData sheetId="1272">
        <row r="2">
          <cell r="A2">
            <v>1.0489999999999999</v>
          </cell>
        </row>
      </sheetData>
      <sheetData sheetId="1273">
        <row r="2">
          <cell r="A2">
            <v>1.0489999999999999</v>
          </cell>
        </row>
      </sheetData>
      <sheetData sheetId="1274">
        <row r="2">
          <cell r="A2">
            <v>1.0489999999999999</v>
          </cell>
        </row>
      </sheetData>
      <sheetData sheetId="1275">
        <row r="2">
          <cell r="A2">
            <v>1.0489999999999999</v>
          </cell>
        </row>
      </sheetData>
      <sheetData sheetId="1276">
        <row r="2">
          <cell r="A2">
            <v>1.0489999999999999</v>
          </cell>
        </row>
      </sheetData>
      <sheetData sheetId="1277">
        <row r="2">
          <cell r="A2">
            <v>1.0489999999999999</v>
          </cell>
        </row>
      </sheetData>
      <sheetData sheetId="1278">
        <row r="2">
          <cell r="A2">
            <v>1.0489999999999999</v>
          </cell>
        </row>
      </sheetData>
      <sheetData sheetId="1279">
        <row r="2">
          <cell r="A2">
            <v>1.0489999999999999</v>
          </cell>
        </row>
      </sheetData>
      <sheetData sheetId="1280">
        <row r="2">
          <cell r="A2">
            <v>1.0489999999999999</v>
          </cell>
        </row>
      </sheetData>
      <sheetData sheetId="1281">
        <row r="2">
          <cell r="A2">
            <v>1.0489999999999999</v>
          </cell>
        </row>
      </sheetData>
      <sheetData sheetId="1282">
        <row r="2">
          <cell r="A2">
            <v>1.0489999999999999</v>
          </cell>
        </row>
      </sheetData>
      <sheetData sheetId="1283">
        <row r="2">
          <cell r="A2">
            <v>1.0489999999999999</v>
          </cell>
        </row>
      </sheetData>
      <sheetData sheetId="1284">
        <row r="2">
          <cell r="A2">
            <v>1.0489999999999999</v>
          </cell>
        </row>
      </sheetData>
      <sheetData sheetId="1285">
        <row r="2">
          <cell r="A2">
            <v>1.0489999999999999</v>
          </cell>
        </row>
      </sheetData>
      <sheetData sheetId="1286">
        <row r="2">
          <cell r="A2">
            <v>1.0489999999999999</v>
          </cell>
        </row>
      </sheetData>
      <sheetData sheetId="1287">
        <row r="2">
          <cell r="A2">
            <v>1.0489999999999999</v>
          </cell>
        </row>
      </sheetData>
      <sheetData sheetId="1288">
        <row r="2">
          <cell r="A2">
            <v>1.0489999999999999</v>
          </cell>
        </row>
      </sheetData>
      <sheetData sheetId="1289">
        <row r="2">
          <cell r="A2">
            <v>1.0489999999999999</v>
          </cell>
        </row>
      </sheetData>
      <sheetData sheetId="1290">
        <row r="2">
          <cell r="A2">
            <v>1.0489999999999999</v>
          </cell>
        </row>
      </sheetData>
      <sheetData sheetId="1291">
        <row r="2">
          <cell r="A2">
            <v>1.0489999999999999</v>
          </cell>
        </row>
      </sheetData>
      <sheetData sheetId="1292">
        <row r="2">
          <cell r="A2">
            <v>1.0489999999999999</v>
          </cell>
        </row>
      </sheetData>
      <sheetData sheetId="1293">
        <row r="2">
          <cell r="A2">
            <v>1.0489999999999999</v>
          </cell>
        </row>
      </sheetData>
      <sheetData sheetId="1294">
        <row r="2">
          <cell r="A2">
            <v>1.0489999999999999</v>
          </cell>
        </row>
      </sheetData>
      <sheetData sheetId="1295">
        <row r="2">
          <cell r="A2">
            <v>1.0489999999999999</v>
          </cell>
        </row>
      </sheetData>
      <sheetData sheetId="1296">
        <row r="2">
          <cell r="A2">
            <v>1.0489999999999999</v>
          </cell>
        </row>
      </sheetData>
      <sheetData sheetId="1297">
        <row r="2">
          <cell r="A2">
            <v>1.0489999999999999</v>
          </cell>
        </row>
      </sheetData>
      <sheetData sheetId="1298">
        <row r="2">
          <cell r="A2">
            <v>1.0489999999999999</v>
          </cell>
        </row>
      </sheetData>
      <sheetData sheetId="1299">
        <row r="2">
          <cell r="A2">
            <v>1.0489999999999999</v>
          </cell>
        </row>
      </sheetData>
      <sheetData sheetId="1300">
        <row r="2">
          <cell r="A2">
            <v>1.0489999999999999</v>
          </cell>
        </row>
      </sheetData>
      <sheetData sheetId="1301">
        <row r="2">
          <cell r="A2">
            <v>1.0489999999999999</v>
          </cell>
        </row>
      </sheetData>
      <sheetData sheetId="1302">
        <row r="2">
          <cell r="A2">
            <v>1.0489999999999999</v>
          </cell>
        </row>
      </sheetData>
      <sheetData sheetId="1303">
        <row r="2">
          <cell r="A2">
            <v>1.0489999999999999</v>
          </cell>
        </row>
      </sheetData>
      <sheetData sheetId="1304">
        <row r="2">
          <cell r="A2">
            <v>1.0489999999999999</v>
          </cell>
        </row>
      </sheetData>
      <sheetData sheetId="1305">
        <row r="2">
          <cell r="A2">
            <v>1.0489999999999999</v>
          </cell>
        </row>
      </sheetData>
      <sheetData sheetId="1306">
        <row r="2">
          <cell r="A2">
            <v>1.0489999999999999</v>
          </cell>
        </row>
      </sheetData>
      <sheetData sheetId="1307">
        <row r="2">
          <cell r="A2">
            <v>1.0489999999999999</v>
          </cell>
        </row>
      </sheetData>
      <sheetData sheetId="1308">
        <row r="2">
          <cell r="A2">
            <v>1.0489999999999999</v>
          </cell>
        </row>
      </sheetData>
      <sheetData sheetId="1309">
        <row r="2">
          <cell r="A2">
            <v>1.0489999999999999</v>
          </cell>
        </row>
      </sheetData>
      <sheetData sheetId="1310">
        <row r="2">
          <cell r="A2">
            <v>1.0489999999999999</v>
          </cell>
        </row>
      </sheetData>
      <sheetData sheetId="1311">
        <row r="2">
          <cell r="A2">
            <v>1.0489999999999999</v>
          </cell>
        </row>
      </sheetData>
      <sheetData sheetId="1312">
        <row r="2">
          <cell r="A2">
            <v>1.0489999999999999</v>
          </cell>
        </row>
      </sheetData>
      <sheetData sheetId="1313">
        <row r="2">
          <cell r="A2">
            <v>1.0489999999999999</v>
          </cell>
        </row>
      </sheetData>
      <sheetData sheetId="1314">
        <row r="2">
          <cell r="A2">
            <v>1.0489999999999999</v>
          </cell>
        </row>
      </sheetData>
      <sheetData sheetId="1315">
        <row r="2">
          <cell r="A2">
            <v>1.0489999999999999</v>
          </cell>
        </row>
      </sheetData>
      <sheetData sheetId="1316">
        <row r="2">
          <cell r="A2">
            <v>1.0489999999999999</v>
          </cell>
        </row>
      </sheetData>
      <sheetData sheetId="1317">
        <row r="2">
          <cell r="A2">
            <v>1.0489999999999999</v>
          </cell>
        </row>
      </sheetData>
      <sheetData sheetId="1318">
        <row r="2">
          <cell r="A2">
            <v>1.0489999999999999</v>
          </cell>
        </row>
      </sheetData>
      <sheetData sheetId="1319">
        <row r="2">
          <cell r="A2">
            <v>1.0489999999999999</v>
          </cell>
        </row>
      </sheetData>
      <sheetData sheetId="1320">
        <row r="2">
          <cell r="A2">
            <v>1.0489999999999999</v>
          </cell>
        </row>
      </sheetData>
      <sheetData sheetId="1321">
        <row r="2">
          <cell r="A2">
            <v>1.0489999999999999</v>
          </cell>
        </row>
      </sheetData>
      <sheetData sheetId="1322">
        <row r="2">
          <cell r="A2">
            <v>1.0489999999999999</v>
          </cell>
        </row>
      </sheetData>
      <sheetData sheetId="1323">
        <row r="2">
          <cell r="A2">
            <v>1.0489999999999999</v>
          </cell>
        </row>
      </sheetData>
      <sheetData sheetId="1324">
        <row r="2">
          <cell r="A2">
            <v>1.0489999999999999</v>
          </cell>
        </row>
      </sheetData>
      <sheetData sheetId="1325">
        <row r="2">
          <cell r="A2">
            <v>1.0489999999999999</v>
          </cell>
        </row>
      </sheetData>
      <sheetData sheetId="1326">
        <row r="2">
          <cell r="A2">
            <v>1.0489999999999999</v>
          </cell>
        </row>
      </sheetData>
      <sheetData sheetId="1327">
        <row r="2">
          <cell r="A2">
            <v>1.0489999999999999</v>
          </cell>
        </row>
      </sheetData>
      <sheetData sheetId="1328">
        <row r="2">
          <cell r="A2">
            <v>1.0489999999999999</v>
          </cell>
        </row>
      </sheetData>
      <sheetData sheetId="1329">
        <row r="2">
          <cell r="A2">
            <v>1.0489999999999999</v>
          </cell>
        </row>
      </sheetData>
      <sheetData sheetId="1330">
        <row r="2">
          <cell r="A2">
            <v>1.0489999999999999</v>
          </cell>
        </row>
      </sheetData>
      <sheetData sheetId="1331">
        <row r="2">
          <cell r="A2">
            <v>1.0489999999999999</v>
          </cell>
        </row>
      </sheetData>
      <sheetData sheetId="1332">
        <row r="2">
          <cell r="A2">
            <v>1.0489999999999999</v>
          </cell>
        </row>
      </sheetData>
      <sheetData sheetId="1333">
        <row r="2">
          <cell r="A2">
            <v>1.0489999999999999</v>
          </cell>
        </row>
      </sheetData>
      <sheetData sheetId="1334">
        <row r="2">
          <cell r="A2">
            <v>1.0489999999999999</v>
          </cell>
        </row>
      </sheetData>
      <sheetData sheetId="1335">
        <row r="2">
          <cell r="A2">
            <v>1.0489999999999999</v>
          </cell>
        </row>
      </sheetData>
      <sheetData sheetId="1336">
        <row r="2">
          <cell r="A2">
            <v>1.0489999999999999</v>
          </cell>
        </row>
      </sheetData>
      <sheetData sheetId="1337">
        <row r="2">
          <cell r="A2">
            <v>1.0489999999999999</v>
          </cell>
        </row>
      </sheetData>
      <sheetData sheetId="1338">
        <row r="2">
          <cell r="A2">
            <v>1.0489999999999999</v>
          </cell>
        </row>
      </sheetData>
      <sheetData sheetId="1339">
        <row r="2">
          <cell r="A2">
            <v>1.0489999999999999</v>
          </cell>
        </row>
      </sheetData>
      <sheetData sheetId="1340">
        <row r="2">
          <cell r="A2">
            <v>1.0489999999999999</v>
          </cell>
        </row>
      </sheetData>
      <sheetData sheetId="1341">
        <row r="2">
          <cell r="A2">
            <v>1.0489999999999999</v>
          </cell>
        </row>
      </sheetData>
      <sheetData sheetId="1342">
        <row r="2">
          <cell r="A2">
            <v>1.0489999999999999</v>
          </cell>
        </row>
      </sheetData>
      <sheetData sheetId="1343">
        <row r="2">
          <cell r="A2">
            <v>1.0489999999999999</v>
          </cell>
        </row>
      </sheetData>
      <sheetData sheetId="1344">
        <row r="2">
          <cell r="A2">
            <v>1.0489999999999999</v>
          </cell>
        </row>
      </sheetData>
      <sheetData sheetId="1345">
        <row r="2">
          <cell r="A2">
            <v>1.0489999999999999</v>
          </cell>
        </row>
      </sheetData>
      <sheetData sheetId="1346">
        <row r="2">
          <cell r="A2">
            <v>1.0489999999999999</v>
          </cell>
        </row>
      </sheetData>
      <sheetData sheetId="1347">
        <row r="2">
          <cell r="A2">
            <v>1.0489999999999999</v>
          </cell>
        </row>
      </sheetData>
      <sheetData sheetId="1348">
        <row r="2">
          <cell r="A2">
            <v>1.0489999999999999</v>
          </cell>
        </row>
      </sheetData>
      <sheetData sheetId="1349">
        <row r="2">
          <cell r="A2">
            <v>1.0489999999999999</v>
          </cell>
        </row>
      </sheetData>
      <sheetData sheetId="1350">
        <row r="2">
          <cell r="A2">
            <v>1.0489999999999999</v>
          </cell>
        </row>
      </sheetData>
      <sheetData sheetId="1351">
        <row r="2">
          <cell r="A2">
            <v>1.0489999999999999</v>
          </cell>
        </row>
      </sheetData>
      <sheetData sheetId="1352">
        <row r="2">
          <cell r="A2">
            <v>1.0489999999999999</v>
          </cell>
        </row>
      </sheetData>
      <sheetData sheetId="1353">
        <row r="2">
          <cell r="A2">
            <v>1.0489999999999999</v>
          </cell>
        </row>
      </sheetData>
      <sheetData sheetId="1354">
        <row r="2">
          <cell r="A2">
            <v>1.0489999999999999</v>
          </cell>
        </row>
      </sheetData>
      <sheetData sheetId="1355">
        <row r="2">
          <cell r="A2">
            <v>1.0489999999999999</v>
          </cell>
        </row>
      </sheetData>
      <sheetData sheetId="1356">
        <row r="2">
          <cell r="A2">
            <v>1.0489999999999999</v>
          </cell>
        </row>
      </sheetData>
      <sheetData sheetId="1357">
        <row r="2">
          <cell r="A2">
            <v>1.0489999999999999</v>
          </cell>
        </row>
      </sheetData>
      <sheetData sheetId="1358">
        <row r="2">
          <cell r="A2">
            <v>1.0489999999999999</v>
          </cell>
        </row>
      </sheetData>
      <sheetData sheetId="1359">
        <row r="2">
          <cell r="A2">
            <v>1.0489999999999999</v>
          </cell>
        </row>
      </sheetData>
      <sheetData sheetId="1360">
        <row r="2">
          <cell r="A2">
            <v>1.0489999999999999</v>
          </cell>
        </row>
      </sheetData>
      <sheetData sheetId="1361">
        <row r="2">
          <cell r="A2">
            <v>1.0489999999999999</v>
          </cell>
        </row>
      </sheetData>
      <sheetData sheetId="1362">
        <row r="2">
          <cell r="A2">
            <v>1.0489999999999999</v>
          </cell>
        </row>
      </sheetData>
      <sheetData sheetId="1363">
        <row r="2">
          <cell r="A2">
            <v>1.0489999999999999</v>
          </cell>
        </row>
      </sheetData>
      <sheetData sheetId="1364">
        <row r="2">
          <cell r="A2">
            <v>1.0489999999999999</v>
          </cell>
        </row>
      </sheetData>
      <sheetData sheetId="1365">
        <row r="2">
          <cell r="A2">
            <v>1.0489999999999999</v>
          </cell>
        </row>
      </sheetData>
      <sheetData sheetId="1366">
        <row r="2">
          <cell r="A2">
            <v>1.0489999999999999</v>
          </cell>
        </row>
      </sheetData>
      <sheetData sheetId="1367">
        <row r="2">
          <cell r="A2">
            <v>1.0489999999999999</v>
          </cell>
        </row>
      </sheetData>
      <sheetData sheetId="1368">
        <row r="2">
          <cell r="A2">
            <v>1.0489999999999999</v>
          </cell>
        </row>
      </sheetData>
      <sheetData sheetId="1369">
        <row r="2">
          <cell r="A2">
            <v>1.0489999999999999</v>
          </cell>
        </row>
      </sheetData>
      <sheetData sheetId="1370">
        <row r="2">
          <cell r="A2">
            <v>1.0489999999999999</v>
          </cell>
        </row>
      </sheetData>
      <sheetData sheetId="1371">
        <row r="2">
          <cell r="A2">
            <v>1.0489999999999999</v>
          </cell>
        </row>
      </sheetData>
      <sheetData sheetId="1372">
        <row r="2">
          <cell r="A2">
            <v>1.0489999999999999</v>
          </cell>
        </row>
      </sheetData>
      <sheetData sheetId="1373">
        <row r="2">
          <cell r="A2">
            <v>1.0489999999999999</v>
          </cell>
        </row>
      </sheetData>
      <sheetData sheetId="1374">
        <row r="2">
          <cell r="A2">
            <v>1.0489999999999999</v>
          </cell>
        </row>
      </sheetData>
      <sheetData sheetId="1375">
        <row r="2">
          <cell r="A2">
            <v>1.0489999999999999</v>
          </cell>
        </row>
      </sheetData>
      <sheetData sheetId="1376">
        <row r="2">
          <cell r="A2">
            <v>1.0489999999999999</v>
          </cell>
        </row>
      </sheetData>
      <sheetData sheetId="1377">
        <row r="2">
          <cell r="A2">
            <v>1.0489999999999999</v>
          </cell>
        </row>
      </sheetData>
      <sheetData sheetId="1378">
        <row r="2">
          <cell r="A2">
            <v>1.0489999999999999</v>
          </cell>
        </row>
      </sheetData>
      <sheetData sheetId="1379">
        <row r="2">
          <cell r="A2">
            <v>1.0489999999999999</v>
          </cell>
        </row>
      </sheetData>
      <sheetData sheetId="1380">
        <row r="2">
          <cell r="A2">
            <v>1.0489999999999999</v>
          </cell>
        </row>
      </sheetData>
      <sheetData sheetId="1381">
        <row r="2">
          <cell r="A2">
            <v>1.0489999999999999</v>
          </cell>
        </row>
      </sheetData>
      <sheetData sheetId="1382">
        <row r="2">
          <cell r="A2">
            <v>1.0489999999999999</v>
          </cell>
        </row>
      </sheetData>
      <sheetData sheetId="1383">
        <row r="2">
          <cell r="A2">
            <v>1.0489999999999999</v>
          </cell>
        </row>
      </sheetData>
      <sheetData sheetId="1384">
        <row r="2">
          <cell r="A2">
            <v>1.0489999999999999</v>
          </cell>
        </row>
      </sheetData>
      <sheetData sheetId="1385">
        <row r="2">
          <cell r="A2">
            <v>1.0489999999999999</v>
          </cell>
        </row>
      </sheetData>
      <sheetData sheetId="1386">
        <row r="2">
          <cell r="A2">
            <v>1.0489999999999999</v>
          </cell>
        </row>
      </sheetData>
      <sheetData sheetId="1387">
        <row r="2">
          <cell r="A2">
            <v>1.0489999999999999</v>
          </cell>
        </row>
      </sheetData>
      <sheetData sheetId="1388">
        <row r="2">
          <cell r="A2">
            <v>1.0489999999999999</v>
          </cell>
        </row>
      </sheetData>
      <sheetData sheetId="1389">
        <row r="2">
          <cell r="A2">
            <v>1.0489999999999999</v>
          </cell>
        </row>
      </sheetData>
      <sheetData sheetId="1390">
        <row r="2">
          <cell r="A2">
            <v>1.0489999999999999</v>
          </cell>
        </row>
      </sheetData>
      <sheetData sheetId="1391">
        <row r="2">
          <cell r="A2">
            <v>1.0489999999999999</v>
          </cell>
        </row>
      </sheetData>
      <sheetData sheetId="1392">
        <row r="2">
          <cell r="A2">
            <v>1.0489999999999999</v>
          </cell>
        </row>
      </sheetData>
      <sheetData sheetId="1393">
        <row r="2">
          <cell r="A2">
            <v>1.0489999999999999</v>
          </cell>
        </row>
      </sheetData>
      <sheetData sheetId="1394">
        <row r="2">
          <cell r="A2">
            <v>1.0489999999999999</v>
          </cell>
        </row>
      </sheetData>
      <sheetData sheetId="1395">
        <row r="2">
          <cell r="A2">
            <v>1.0489999999999999</v>
          </cell>
        </row>
      </sheetData>
      <sheetData sheetId="1396">
        <row r="2">
          <cell r="A2">
            <v>1.0489999999999999</v>
          </cell>
        </row>
      </sheetData>
      <sheetData sheetId="1397">
        <row r="2">
          <cell r="A2">
            <v>1.0489999999999999</v>
          </cell>
        </row>
      </sheetData>
      <sheetData sheetId="1398">
        <row r="2">
          <cell r="A2">
            <v>1.0489999999999999</v>
          </cell>
        </row>
      </sheetData>
      <sheetData sheetId="1399">
        <row r="2">
          <cell r="A2">
            <v>1.0489999999999999</v>
          </cell>
        </row>
      </sheetData>
      <sheetData sheetId="1400">
        <row r="2">
          <cell r="A2">
            <v>1.0489999999999999</v>
          </cell>
        </row>
      </sheetData>
      <sheetData sheetId="1401">
        <row r="2">
          <cell r="A2">
            <v>1.0489999999999999</v>
          </cell>
        </row>
      </sheetData>
      <sheetData sheetId="1402">
        <row r="2">
          <cell r="A2">
            <v>1.0489999999999999</v>
          </cell>
        </row>
      </sheetData>
      <sheetData sheetId="1403">
        <row r="2">
          <cell r="A2">
            <v>1.0489999999999999</v>
          </cell>
        </row>
      </sheetData>
      <sheetData sheetId="1404">
        <row r="2">
          <cell r="A2">
            <v>1.0489999999999999</v>
          </cell>
        </row>
      </sheetData>
      <sheetData sheetId="1405">
        <row r="2">
          <cell r="A2">
            <v>1.0489999999999999</v>
          </cell>
        </row>
      </sheetData>
      <sheetData sheetId="1406">
        <row r="2">
          <cell r="A2">
            <v>1.0489999999999999</v>
          </cell>
        </row>
      </sheetData>
      <sheetData sheetId="1407">
        <row r="2">
          <cell r="A2">
            <v>1.0489999999999999</v>
          </cell>
        </row>
      </sheetData>
      <sheetData sheetId="1408">
        <row r="2">
          <cell r="A2">
            <v>1.0489999999999999</v>
          </cell>
        </row>
      </sheetData>
      <sheetData sheetId="1409">
        <row r="2">
          <cell r="A2">
            <v>1.0489999999999999</v>
          </cell>
        </row>
      </sheetData>
      <sheetData sheetId="1410">
        <row r="2">
          <cell r="A2">
            <v>1.0489999999999999</v>
          </cell>
        </row>
      </sheetData>
      <sheetData sheetId="1411">
        <row r="2">
          <cell r="A2">
            <v>1.0489999999999999</v>
          </cell>
        </row>
      </sheetData>
      <sheetData sheetId="1412">
        <row r="2">
          <cell r="A2">
            <v>1.0489999999999999</v>
          </cell>
        </row>
      </sheetData>
      <sheetData sheetId="1413">
        <row r="2">
          <cell r="A2">
            <v>1.0489999999999999</v>
          </cell>
        </row>
      </sheetData>
      <sheetData sheetId="1414">
        <row r="2">
          <cell r="A2">
            <v>1.0489999999999999</v>
          </cell>
        </row>
      </sheetData>
      <sheetData sheetId="1415">
        <row r="2">
          <cell r="A2">
            <v>1.0489999999999999</v>
          </cell>
        </row>
      </sheetData>
      <sheetData sheetId="1416">
        <row r="2">
          <cell r="A2">
            <v>1.0489999999999999</v>
          </cell>
        </row>
      </sheetData>
      <sheetData sheetId="1417">
        <row r="2">
          <cell r="A2">
            <v>1.0489999999999999</v>
          </cell>
        </row>
      </sheetData>
      <sheetData sheetId="1418">
        <row r="2">
          <cell r="A2">
            <v>1.0489999999999999</v>
          </cell>
        </row>
      </sheetData>
      <sheetData sheetId="1419">
        <row r="2">
          <cell r="A2">
            <v>1.0489999999999999</v>
          </cell>
        </row>
      </sheetData>
      <sheetData sheetId="1420">
        <row r="2">
          <cell r="A2">
            <v>1.0489999999999999</v>
          </cell>
        </row>
      </sheetData>
      <sheetData sheetId="1421">
        <row r="2">
          <cell r="A2">
            <v>1.0489999999999999</v>
          </cell>
        </row>
      </sheetData>
      <sheetData sheetId="1422">
        <row r="2">
          <cell r="A2">
            <v>1.0489999999999999</v>
          </cell>
        </row>
      </sheetData>
      <sheetData sheetId="1423">
        <row r="2">
          <cell r="A2">
            <v>1.0489999999999999</v>
          </cell>
        </row>
      </sheetData>
      <sheetData sheetId="1424">
        <row r="2">
          <cell r="A2">
            <v>1.0489999999999999</v>
          </cell>
        </row>
      </sheetData>
      <sheetData sheetId="1425">
        <row r="2">
          <cell r="A2">
            <v>1.0489999999999999</v>
          </cell>
        </row>
      </sheetData>
      <sheetData sheetId="1426">
        <row r="2">
          <cell r="A2">
            <v>1.0489999999999999</v>
          </cell>
        </row>
      </sheetData>
      <sheetData sheetId="1427">
        <row r="2">
          <cell r="A2">
            <v>1.0489999999999999</v>
          </cell>
        </row>
      </sheetData>
      <sheetData sheetId="1428">
        <row r="2">
          <cell r="A2">
            <v>1.0489999999999999</v>
          </cell>
        </row>
      </sheetData>
      <sheetData sheetId="1429">
        <row r="2">
          <cell r="A2">
            <v>1.0489999999999999</v>
          </cell>
        </row>
      </sheetData>
      <sheetData sheetId="1430">
        <row r="2">
          <cell r="A2">
            <v>1.0489999999999999</v>
          </cell>
        </row>
      </sheetData>
      <sheetData sheetId="1431">
        <row r="2">
          <cell r="A2">
            <v>1.0489999999999999</v>
          </cell>
        </row>
      </sheetData>
      <sheetData sheetId="1432">
        <row r="2">
          <cell r="A2">
            <v>1.0489999999999999</v>
          </cell>
        </row>
      </sheetData>
      <sheetData sheetId="1433">
        <row r="2">
          <cell r="A2">
            <v>1.0489999999999999</v>
          </cell>
        </row>
      </sheetData>
      <sheetData sheetId="1434">
        <row r="2">
          <cell r="A2">
            <v>1.0489999999999999</v>
          </cell>
        </row>
      </sheetData>
      <sheetData sheetId="1435">
        <row r="2">
          <cell r="A2">
            <v>1.0489999999999999</v>
          </cell>
        </row>
      </sheetData>
      <sheetData sheetId="1436">
        <row r="2">
          <cell r="A2">
            <v>1.0489999999999999</v>
          </cell>
        </row>
      </sheetData>
      <sheetData sheetId="1437">
        <row r="2">
          <cell r="A2">
            <v>1.0489999999999999</v>
          </cell>
        </row>
      </sheetData>
      <sheetData sheetId="1438">
        <row r="2">
          <cell r="A2">
            <v>1.0489999999999999</v>
          </cell>
        </row>
      </sheetData>
      <sheetData sheetId="1439">
        <row r="2">
          <cell r="A2">
            <v>1.0489999999999999</v>
          </cell>
        </row>
      </sheetData>
      <sheetData sheetId="1440">
        <row r="2">
          <cell r="A2">
            <v>1.0489999999999999</v>
          </cell>
        </row>
      </sheetData>
      <sheetData sheetId="1441">
        <row r="2">
          <cell r="A2">
            <v>1.0489999999999999</v>
          </cell>
        </row>
      </sheetData>
      <sheetData sheetId="1442">
        <row r="2">
          <cell r="A2">
            <v>1.0489999999999999</v>
          </cell>
        </row>
      </sheetData>
      <sheetData sheetId="1443">
        <row r="2">
          <cell r="A2">
            <v>1.0489999999999999</v>
          </cell>
        </row>
      </sheetData>
      <sheetData sheetId="1444">
        <row r="2">
          <cell r="A2">
            <v>1.0489999999999999</v>
          </cell>
        </row>
      </sheetData>
      <sheetData sheetId="1445">
        <row r="2">
          <cell r="A2">
            <v>1.0489999999999999</v>
          </cell>
        </row>
      </sheetData>
      <sheetData sheetId="1446">
        <row r="2">
          <cell r="A2">
            <v>1.0489999999999999</v>
          </cell>
        </row>
      </sheetData>
      <sheetData sheetId="1447">
        <row r="2">
          <cell r="A2">
            <v>1.0489999999999999</v>
          </cell>
        </row>
      </sheetData>
      <sheetData sheetId="1448">
        <row r="2">
          <cell r="A2">
            <v>1.0489999999999999</v>
          </cell>
        </row>
      </sheetData>
      <sheetData sheetId="1449">
        <row r="2">
          <cell r="A2">
            <v>1.0489999999999999</v>
          </cell>
        </row>
      </sheetData>
      <sheetData sheetId="1450">
        <row r="2">
          <cell r="A2">
            <v>1.0489999999999999</v>
          </cell>
        </row>
      </sheetData>
      <sheetData sheetId="1451">
        <row r="2">
          <cell r="A2">
            <v>1.0489999999999999</v>
          </cell>
        </row>
      </sheetData>
      <sheetData sheetId="1452">
        <row r="2">
          <cell r="A2">
            <v>1.0489999999999999</v>
          </cell>
        </row>
      </sheetData>
      <sheetData sheetId="1453">
        <row r="2">
          <cell r="A2">
            <v>1.0489999999999999</v>
          </cell>
        </row>
      </sheetData>
      <sheetData sheetId="1454">
        <row r="2">
          <cell r="A2">
            <v>1.0489999999999999</v>
          </cell>
        </row>
      </sheetData>
      <sheetData sheetId="1455">
        <row r="2">
          <cell r="A2">
            <v>1.0489999999999999</v>
          </cell>
        </row>
      </sheetData>
      <sheetData sheetId="1456">
        <row r="2">
          <cell r="A2">
            <v>1.0489999999999999</v>
          </cell>
        </row>
      </sheetData>
      <sheetData sheetId="1457">
        <row r="2">
          <cell r="A2">
            <v>1.0489999999999999</v>
          </cell>
        </row>
      </sheetData>
      <sheetData sheetId="1458">
        <row r="2">
          <cell r="A2">
            <v>1.0489999999999999</v>
          </cell>
        </row>
      </sheetData>
      <sheetData sheetId="1459">
        <row r="2">
          <cell r="A2">
            <v>1.0489999999999999</v>
          </cell>
        </row>
      </sheetData>
      <sheetData sheetId="1460">
        <row r="2">
          <cell r="A2">
            <v>1.0489999999999999</v>
          </cell>
        </row>
      </sheetData>
      <sheetData sheetId="1461">
        <row r="2">
          <cell r="A2">
            <v>1.0489999999999999</v>
          </cell>
        </row>
      </sheetData>
      <sheetData sheetId="1462">
        <row r="2">
          <cell r="A2">
            <v>1.0489999999999999</v>
          </cell>
        </row>
      </sheetData>
      <sheetData sheetId="1463">
        <row r="2">
          <cell r="A2">
            <v>1.0489999999999999</v>
          </cell>
        </row>
      </sheetData>
      <sheetData sheetId="1464">
        <row r="2">
          <cell r="A2">
            <v>1.0489999999999999</v>
          </cell>
        </row>
      </sheetData>
      <sheetData sheetId="1465">
        <row r="2">
          <cell r="A2">
            <v>1.0489999999999999</v>
          </cell>
        </row>
      </sheetData>
      <sheetData sheetId="1466">
        <row r="2">
          <cell r="A2">
            <v>1.0489999999999999</v>
          </cell>
        </row>
      </sheetData>
      <sheetData sheetId="1467">
        <row r="2">
          <cell r="A2">
            <v>1.0489999999999999</v>
          </cell>
        </row>
      </sheetData>
      <sheetData sheetId="1468">
        <row r="2">
          <cell r="A2">
            <v>1.0489999999999999</v>
          </cell>
        </row>
      </sheetData>
      <sheetData sheetId="1469">
        <row r="2">
          <cell r="A2">
            <v>1.0489999999999999</v>
          </cell>
        </row>
      </sheetData>
      <sheetData sheetId="1470">
        <row r="2">
          <cell r="A2">
            <v>1.0489999999999999</v>
          </cell>
        </row>
      </sheetData>
      <sheetData sheetId="1471">
        <row r="2">
          <cell r="A2">
            <v>1.0489999999999999</v>
          </cell>
        </row>
      </sheetData>
      <sheetData sheetId="1472">
        <row r="2">
          <cell r="A2">
            <v>1.0489999999999999</v>
          </cell>
        </row>
      </sheetData>
      <sheetData sheetId="1473">
        <row r="2">
          <cell r="A2">
            <v>1.0489999999999999</v>
          </cell>
        </row>
      </sheetData>
      <sheetData sheetId="1474">
        <row r="2">
          <cell r="A2">
            <v>1.0489999999999999</v>
          </cell>
        </row>
      </sheetData>
      <sheetData sheetId="1475">
        <row r="2">
          <cell r="A2">
            <v>1.0489999999999999</v>
          </cell>
        </row>
      </sheetData>
      <sheetData sheetId="1476">
        <row r="2">
          <cell r="A2">
            <v>1.0489999999999999</v>
          </cell>
        </row>
      </sheetData>
      <sheetData sheetId="1477">
        <row r="2">
          <cell r="A2">
            <v>1.0489999999999999</v>
          </cell>
        </row>
      </sheetData>
      <sheetData sheetId="1478">
        <row r="2">
          <cell r="A2">
            <v>1.0489999999999999</v>
          </cell>
        </row>
      </sheetData>
      <sheetData sheetId="1479">
        <row r="2">
          <cell r="A2">
            <v>1.0489999999999999</v>
          </cell>
        </row>
      </sheetData>
      <sheetData sheetId="1480">
        <row r="2">
          <cell r="A2">
            <v>1.0489999999999999</v>
          </cell>
        </row>
      </sheetData>
      <sheetData sheetId="1481">
        <row r="2">
          <cell r="A2">
            <v>1.0489999999999999</v>
          </cell>
        </row>
      </sheetData>
      <sheetData sheetId="1482">
        <row r="2">
          <cell r="A2">
            <v>1.0489999999999999</v>
          </cell>
        </row>
      </sheetData>
      <sheetData sheetId="1483">
        <row r="2">
          <cell r="A2">
            <v>1.0489999999999999</v>
          </cell>
        </row>
      </sheetData>
      <sheetData sheetId="1484">
        <row r="2">
          <cell r="A2">
            <v>1.0489999999999999</v>
          </cell>
        </row>
      </sheetData>
      <sheetData sheetId="1485">
        <row r="2">
          <cell r="A2">
            <v>1.0489999999999999</v>
          </cell>
        </row>
      </sheetData>
      <sheetData sheetId="1486">
        <row r="2">
          <cell r="A2">
            <v>1.0489999999999999</v>
          </cell>
        </row>
      </sheetData>
      <sheetData sheetId="1487">
        <row r="2">
          <cell r="A2">
            <v>1.0489999999999999</v>
          </cell>
        </row>
      </sheetData>
      <sheetData sheetId="1488">
        <row r="2">
          <cell r="A2">
            <v>1.0489999999999999</v>
          </cell>
        </row>
      </sheetData>
      <sheetData sheetId="1489">
        <row r="2">
          <cell r="A2">
            <v>1.0489999999999999</v>
          </cell>
        </row>
      </sheetData>
      <sheetData sheetId="1490">
        <row r="2">
          <cell r="A2">
            <v>1.0489999999999999</v>
          </cell>
        </row>
      </sheetData>
      <sheetData sheetId="1491">
        <row r="2">
          <cell r="A2">
            <v>1.0489999999999999</v>
          </cell>
        </row>
      </sheetData>
      <sheetData sheetId="1492">
        <row r="2">
          <cell r="A2">
            <v>1.0489999999999999</v>
          </cell>
        </row>
      </sheetData>
      <sheetData sheetId="1493">
        <row r="2">
          <cell r="A2">
            <v>1.0489999999999999</v>
          </cell>
        </row>
      </sheetData>
      <sheetData sheetId="1494">
        <row r="2">
          <cell r="A2">
            <v>1.0489999999999999</v>
          </cell>
        </row>
      </sheetData>
      <sheetData sheetId="1495">
        <row r="2">
          <cell r="A2">
            <v>1.0489999999999999</v>
          </cell>
        </row>
      </sheetData>
      <sheetData sheetId="1496">
        <row r="2">
          <cell r="A2">
            <v>1.0489999999999999</v>
          </cell>
        </row>
      </sheetData>
      <sheetData sheetId="1497">
        <row r="2">
          <cell r="A2">
            <v>1.0489999999999999</v>
          </cell>
        </row>
      </sheetData>
      <sheetData sheetId="1498">
        <row r="2">
          <cell r="A2">
            <v>1.0489999999999999</v>
          </cell>
        </row>
      </sheetData>
      <sheetData sheetId="1499">
        <row r="2">
          <cell r="A2">
            <v>1.0489999999999999</v>
          </cell>
        </row>
      </sheetData>
      <sheetData sheetId="1500">
        <row r="2">
          <cell r="A2">
            <v>1.0489999999999999</v>
          </cell>
        </row>
      </sheetData>
      <sheetData sheetId="1501">
        <row r="2">
          <cell r="A2">
            <v>1.0489999999999999</v>
          </cell>
        </row>
      </sheetData>
      <sheetData sheetId="1502">
        <row r="2">
          <cell r="A2">
            <v>1.0489999999999999</v>
          </cell>
        </row>
      </sheetData>
      <sheetData sheetId="1503">
        <row r="2">
          <cell r="A2">
            <v>1.0489999999999999</v>
          </cell>
        </row>
      </sheetData>
      <sheetData sheetId="1504">
        <row r="2">
          <cell r="A2">
            <v>1.0489999999999999</v>
          </cell>
        </row>
      </sheetData>
      <sheetData sheetId="1505">
        <row r="2">
          <cell r="A2">
            <v>1.0489999999999999</v>
          </cell>
        </row>
      </sheetData>
      <sheetData sheetId="1506">
        <row r="2">
          <cell r="A2">
            <v>1.0489999999999999</v>
          </cell>
        </row>
      </sheetData>
      <sheetData sheetId="1507">
        <row r="2">
          <cell r="A2">
            <v>1.0489999999999999</v>
          </cell>
        </row>
      </sheetData>
      <sheetData sheetId="1508">
        <row r="2">
          <cell r="A2">
            <v>1.0489999999999999</v>
          </cell>
        </row>
      </sheetData>
      <sheetData sheetId="1509">
        <row r="2">
          <cell r="A2">
            <v>1.0489999999999999</v>
          </cell>
        </row>
      </sheetData>
      <sheetData sheetId="1510">
        <row r="2">
          <cell r="A2">
            <v>1.0489999999999999</v>
          </cell>
        </row>
      </sheetData>
      <sheetData sheetId="1511">
        <row r="2">
          <cell r="A2">
            <v>1.0489999999999999</v>
          </cell>
        </row>
      </sheetData>
      <sheetData sheetId="1512">
        <row r="2">
          <cell r="A2">
            <v>1.0489999999999999</v>
          </cell>
        </row>
      </sheetData>
      <sheetData sheetId="1513">
        <row r="2">
          <cell r="A2">
            <v>1.0489999999999999</v>
          </cell>
        </row>
      </sheetData>
      <sheetData sheetId="1514">
        <row r="2">
          <cell r="A2">
            <v>1.0489999999999999</v>
          </cell>
        </row>
      </sheetData>
      <sheetData sheetId="1515">
        <row r="2">
          <cell r="A2">
            <v>1.0489999999999999</v>
          </cell>
        </row>
      </sheetData>
      <sheetData sheetId="1516">
        <row r="2">
          <cell r="A2">
            <v>1.0489999999999999</v>
          </cell>
        </row>
      </sheetData>
      <sheetData sheetId="1517">
        <row r="2">
          <cell r="A2">
            <v>1.0489999999999999</v>
          </cell>
        </row>
      </sheetData>
      <sheetData sheetId="1518">
        <row r="2">
          <cell r="A2">
            <v>1.0489999999999999</v>
          </cell>
        </row>
      </sheetData>
      <sheetData sheetId="1519">
        <row r="2">
          <cell r="A2">
            <v>1.0489999999999999</v>
          </cell>
        </row>
      </sheetData>
      <sheetData sheetId="1520">
        <row r="2">
          <cell r="A2">
            <v>1.0489999999999999</v>
          </cell>
        </row>
      </sheetData>
      <sheetData sheetId="1521">
        <row r="2">
          <cell r="A2">
            <v>1.0489999999999999</v>
          </cell>
        </row>
      </sheetData>
      <sheetData sheetId="1522">
        <row r="2">
          <cell r="A2">
            <v>1.0489999999999999</v>
          </cell>
        </row>
      </sheetData>
      <sheetData sheetId="1523">
        <row r="2">
          <cell r="A2">
            <v>1.0489999999999999</v>
          </cell>
        </row>
      </sheetData>
      <sheetData sheetId="1524">
        <row r="2">
          <cell r="A2">
            <v>1.0489999999999999</v>
          </cell>
        </row>
      </sheetData>
      <sheetData sheetId="1525">
        <row r="2">
          <cell r="A2">
            <v>1.0489999999999999</v>
          </cell>
        </row>
      </sheetData>
      <sheetData sheetId="1526">
        <row r="2">
          <cell r="A2">
            <v>1.0489999999999999</v>
          </cell>
        </row>
      </sheetData>
      <sheetData sheetId="1527">
        <row r="2">
          <cell r="A2">
            <v>1.0489999999999999</v>
          </cell>
        </row>
      </sheetData>
      <sheetData sheetId="1528">
        <row r="2">
          <cell r="A2">
            <v>1.0489999999999999</v>
          </cell>
        </row>
      </sheetData>
      <sheetData sheetId="1529">
        <row r="2">
          <cell r="A2">
            <v>1.0489999999999999</v>
          </cell>
        </row>
      </sheetData>
      <sheetData sheetId="1530">
        <row r="2">
          <cell r="A2">
            <v>1.0489999999999999</v>
          </cell>
        </row>
      </sheetData>
      <sheetData sheetId="1531">
        <row r="2">
          <cell r="A2">
            <v>1.0489999999999999</v>
          </cell>
        </row>
      </sheetData>
      <sheetData sheetId="1532">
        <row r="2">
          <cell r="A2">
            <v>1.0489999999999999</v>
          </cell>
        </row>
      </sheetData>
      <sheetData sheetId="1533">
        <row r="2">
          <cell r="A2">
            <v>1.0489999999999999</v>
          </cell>
        </row>
      </sheetData>
      <sheetData sheetId="1534">
        <row r="2">
          <cell r="A2">
            <v>1.0489999999999999</v>
          </cell>
        </row>
      </sheetData>
      <sheetData sheetId="1535">
        <row r="2">
          <cell r="A2">
            <v>1.0489999999999999</v>
          </cell>
        </row>
      </sheetData>
      <sheetData sheetId="1536">
        <row r="2">
          <cell r="A2">
            <v>1.0489999999999999</v>
          </cell>
        </row>
      </sheetData>
      <sheetData sheetId="1537">
        <row r="2">
          <cell r="A2">
            <v>1.0489999999999999</v>
          </cell>
        </row>
      </sheetData>
      <sheetData sheetId="1538">
        <row r="2">
          <cell r="A2">
            <v>1.0489999999999999</v>
          </cell>
        </row>
      </sheetData>
      <sheetData sheetId="1539">
        <row r="2">
          <cell r="A2">
            <v>1.0489999999999999</v>
          </cell>
        </row>
      </sheetData>
      <sheetData sheetId="1540">
        <row r="2">
          <cell r="A2">
            <v>1.0489999999999999</v>
          </cell>
        </row>
      </sheetData>
      <sheetData sheetId="1541">
        <row r="2">
          <cell r="A2">
            <v>1.0489999999999999</v>
          </cell>
        </row>
      </sheetData>
      <sheetData sheetId="1542">
        <row r="2">
          <cell r="A2">
            <v>1.0489999999999999</v>
          </cell>
        </row>
      </sheetData>
      <sheetData sheetId="1543">
        <row r="2">
          <cell r="A2">
            <v>1.0489999999999999</v>
          </cell>
        </row>
      </sheetData>
      <sheetData sheetId="1544">
        <row r="2">
          <cell r="A2">
            <v>1.0489999999999999</v>
          </cell>
        </row>
      </sheetData>
      <sheetData sheetId="1545">
        <row r="2">
          <cell r="A2">
            <v>1.0489999999999999</v>
          </cell>
        </row>
      </sheetData>
      <sheetData sheetId="1546">
        <row r="2">
          <cell r="A2">
            <v>1.0489999999999999</v>
          </cell>
        </row>
      </sheetData>
      <sheetData sheetId="1547">
        <row r="2">
          <cell r="A2">
            <v>1.0489999999999999</v>
          </cell>
        </row>
      </sheetData>
      <sheetData sheetId="1548">
        <row r="2">
          <cell r="A2">
            <v>1.0489999999999999</v>
          </cell>
        </row>
      </sheetData>
      <sheetData sheetId="1549">
        <row r="2">
          <cell r="A2">
            <v>1.0489999999999999</v>
          </cell>
        </row>
      </sheetData>
      <sheetData sheetId="1550">
        <row r="2">
          <cell r="A2">
            <v>1.0489999999999999</v>
          </cell>
        </row>
      </sheetData>
      <sheetData sheetId="1551">
        <row r="2">
          <cell r="A2">
            <v>1.0489999999999999</v>
          </cell>
        </row>
      </sheetData>
      <sheetData sheetId="1552">
        <row r="2">
          <cell r="A2">
            <v>1.0489999999999999</v>
          </cell>
        </row>
      </sheetData>
      <sheetData sheetId="1553">
        <row r="2">
          <cell r="A2">
            <v>1.0489999999999999</v>
          </cell>
        </row>
      </sheetData>
      <sheetData sheetId="1554">
        <row r="2">
          <cell r="A2">
            <v>1.0489999999999999</v>
          </cell>
        </row>
      </sheetData>
      <sheetData sheetId="1555">
        <row r="2">
          <cell r="A2">
            <v>1.0489999999999999</v>
          </cell>
        </row>
      </sheetData>
      <sheetData sheetId="1556">
        <row r="2">
          <cell r="A2">
            <v>1.0489999999999999</v>
          </cell>
        </row>
      </sheetData>
      <sheetData sheetId="1557">
        <row r="2">
          <cell r="A2">
            <v>1.0489999999999999</v>
          </cell>
        </row>
      </sheetData>
      <sheetData sheetId="1558">
        <row r="2">
          <cell r="A2">
            <v>1.0489999999999999</v>
          </cell>
        </row>
      </sheetData>
      <sheetData sheetId="1559">
        <row r="2">
          <cell r="A2">
            <v>1.0489999999999999</v>
          </cell>
        </row>
      </sheetData>
      <sheetData sheetId="1560">
        <row r="2">
          <cell r="A2">
            <v>1.0489999999999999</v>
          </cell>
        </row>
      </sheetData>
      <sheetData sheetId="1561">
        <row r="2">
          <cell r="A2">
            <v>1.0489999999999999</v>
          </cell>
        </row>
      </sheetData>
      <sheetData sheetId="1562">
        <row r="2">
          <cell r="A2">
            <v>1.0489999999999999</v>
          </cell>
        </row>
      </sheetData>
      <sheetData sheetId="1563">
        <row r="2">
          <cell r="A2">
            <v>1.0489999999999999</v>
          </cell>
        </row>
      </sheetData>
      <sheetData sheetId="1564">
        <row r="2">
          <cell r="A2">
            <v>1.0489999999999999</v>
          </cell>
        </row>
      </sheetData>
      <sheetData sheetId="1565">
        <row r="2">
          <cell r="A2">
            <v>1.0489999999999999</v>
          </cell>
        </row>
      </sheetData>
      <sheetData sheetId="1566">
        <row r="2">
          <cell r="A2">
            <v>1.0489999999999999</v>
          </cell>
        </row>
      </sheetData>
      <sheetData sheetId="1567">
        <row r="2">
          <cell r="A2">
            <v>1.0489999999999999</v>
          </cell>
        </row>
      </sheetData>
      <sheetData sheetId="1568">
        <row r="2">
          <cell r="A2">
            <v>1.0489999999999999</v>
          </cell>
        </row>
      </sheetData>
      <sheetData sheetId="1569">
        <row r="2">
          <cell r="A2">
            <v>1.0489999999999999</v>
          </cell>
        </row>
      </sheetData>
      <sheetData sheetId="1570">
        <row r="2">
          <cell r="A2">
            <v>1.0489999999999999</v>
          </cell>
        </row>
      </sheetData>
      <sheetData sheetId="1571">
        <row r="2">
          <cell r="A2">
            <v>1.0489999999999999</v>
          </cell>
        </row>
      </sheetData>
      <sheetData sheetId="1572">
        <row r="2">
          <cell r="A2">
            <v>1.0489999999999999</v>
          </cell>
        </row>
      </sheetData>
      <sheetData sheetId="1573">
        <row r="2">
          <cell r="A2">
            <v>1.0489999999999999</v>
          </cell>
        </row>
      </sheetData>
      <sheetData sheetId="1574">
        <row r="2">
          <cell r="A2">
            <v>1.0489999999999999</v>
          </cell>
        </row>
      </sheetData>
      <sheetData sheetId="1575">
        <row r="2">
          <cell r="A2">
            <v>1.0489999999999999</v>
          </cell>
        </row>
      </sheetData>
      <sheetData sheetId="1576">
        <row r="2">
          <cell r="A2">
            <v>1.0489999999999999</v>
          </cell>
        </row>
      </sheetData>
      <sheetData sheetId="1577">
        <row r="2">
          <cell r="A2">
            <v>1.0489999999999999</v>
          </cell>
        </row>
      </sheetData>
      <sheetData sheetId="1578">
        <row r="2">
          <cell r="A2">
            <v>1.0489999999999999</v>
          </cell>
        </row>
      </sheetData>
      <sheetData sheetId="1579">
        <row r="2">
          <cell r="A2">
            <v>1.0489999999999999</v>
          </cell>
        </row>
      </sheetData>
      <sheetData sheetId="1580">
        <row r="2">
          <cell r="A2">
            <v>1.0489999999999999</v>
          </cell>
        </row>
      </sheetData>
      <sheetData sheetId="1581">
        <row r="2">
          <cell r="A2">
            <v>1.0489999999999999</v>
          </cell>
        </row>
      </sheetData>
      <sheetData sheetId="1582">
        <row r="2">
          <cell r="A2">
            <v>1.0489999999999999</v>
          </cell>
        </row>
      </sheetData>
      <sheetData sheetId="1583">
        <row r="2">
          <cell r="A2">
            <v>1.0489999999999999</v>
          </cell>
        </row>
      </sheetData>
      <sheetData sheetId="1584">
        <row r="2">
          <cell r="A2">
            <v>1.0489999999999999</v>
          </cell>
        </row>
      </sheetData>
      <sheetData sheetId="1585">
        <row r="2">
          <cell r="A2">
            <v>1.0489999999999999</v>
          </cell>
        </row>
      </sheetData>
      <sheetData sheetId="1586">
        <row r="2">
          <cell r="A2">
            <v>1.0489999999999999</v>
          </cell>
        </row>
      </sheetData>
      <sheetData sheetId="1587">
        <row r="2">
          <cell r="A2">
            <v>1.0489999999999999</v>
          </cell>
        </row>
      </sheetData>
      <sheetData sheetId="1588">
        <row r="2">
          <cell r="A2">
            <v>1.0489999999999999</v>
          </cell>
        </row>
      </sheetData>
      <sheetData sheetId="1589">
        <row r="2">
          <cell r="A2">
            <v>1.0489999999999999</v>
          </cell>
        </row>
      </sheetData>
      <sheetData sheetId="1590">
        <row r="2">
          <cell r="A2">
            <v>1.0489999999999999</v>
          </cell>
        </row>
      </sheetData>
      <sheetData sheetId="1591">
        <row r="2">
          <cell r="A2">
            <v>1.0489999999999999</v>
          </cell>
        </row>
      </sheetData>
      <sheetData sheetId="1592">
        <row r="2">
          <cell r="A2">
            <v>1.0489999999999999</v>
          </cell>
        </row>
      </sheetData>
      <sheetData sheetId="1593">
        <row r="2">
          <cell r="A2">
            <v>1.0489999999999999</v>
          </cell>
        </row>
      </sheetData>
      <sheetData sheetId="1594">
        <row r="2">
          <cell r="A2">
            <v>1.0489999999999999</v>
          </cell>
        </row>
      </sheetData>
      <sheetData sheetId="1595">
        <row r="2">
          <cell r="A2">
            <v>1.0489999999999999</v>
          </cell>
        </row>
      </sheetData>
      <sheetData sheetId="1596">
        <row r="2">
          <cell r="A2">
            <v>1.0489999999999999</v>
          </cell>
        </row>
      </sheetData>
      <sheetData sheetId="1597">
        <row r="2">
          <cell r="A2">
            <v>1.0489999999999999</v>
          </cell>
        </row>
      </sheetData>
      <sheetData sheetId="1598">
        <row r="2">
          <cell r="A2">
            <v>1.0489999999999999</v>
          </cell>
        </row>
      </sheetData>
      <sheetData sheetId="1599">
        <row r="2">
          <cell r="A2">
            <v>1.0489999999999999</v>
          </cell>
        </row>
      </sheetData>
      <sheetData sheetId="1600">
        <row r="2">
          <cell r="A2">
            <v>1.0489999999999999</v>
          </cell>
        </row>
      </sheetData>
      <sheetData sheetId="1601">
        <row r="2">
          <cell r="A2">
            <v>1.0489999999999999</v>
          </cell>
        </row>
      </sheetData>
      <sheetData sheetId="1602">
        <row r="2">
          <cell r="A2">
            <v>1.0489999999999999</v>
          </cell>
        </row>
      </sheetData>
      <sheetData sheetId="1603">
        <row r="2">
          <cell r="A2">
            <v>1.0489999999999999</v>
          </cell>
        </row>
      </sheetData>
      <sheetData sheetId="1604">
        <row r="2">
          <cell r="A2">
            <v>1.0489999999999999</v>
          </cell>
        </row>
      </sheetData>
      <sheetData sheetId="1605">
        <row r="2">
          <cell r="A2">
            <v>1.0489999999999999</v>
          </cell>
        </row>
      </sheetData>
      <sheetData sheetId="1606">
        <row r="2">
          <cell r="A2">
            <v>1.0489999999999999</v>
          </cell>
        </row>
      </sheetData>
      <sheetData sheetId="1607">
        <row r="2">
          <cell r="A2">
            <v>1.0489999999999999</v>
          </cell>
        </row>
      </sheetData>
      <sheetData sheetId="1608">
        <row r="2">
          <cell r="A2">
            <v>1.0489999999999999</v>
          </cell>
        </row>
      </sheetData>
      <sheetData sheetId="1609">
        <row r="2">
          <cell r="A2">
            <v>1.0489999999999999</v>
          </cell>
        </row>
      </sheetData>
      <sheetData sheetId="1610">
        <row r="2">
          <cell r="A2">
            <v>1.0489999999999999</v>
          </cell>
        </row>
      </sheetData>
      <sheetData sheetId="1611">
        <row r="2">
          <cell r="A2">
            <v>1.0489999999999999</v>
          </cell>
        </row>
      </sheetData>
      <sheetData sheetId="1612">
        <row r="2">
          <cell r="A2">
            <v>1.0489999999999999</v>
          </cell>
        </row>
      </sheetData>
      <sheetData sheetId="1613">
        <row r="2">
          <cell r="A2">
            <v>1.0489999999999999</v>
          </cell>
        </row>
      </sheetData>
      <sheetData sheetId="1614">
        <row r="2">
          <cell r="A2">
            <v>1.0489999999999999</v>
          </cell>
        </row>
      </sheetData>
      <sheetData sheetId="1615">
        <row r="2">
          <cell r="A2">
            <v>1.0489999999999999</v>
          </cell>
        </row>
      </sheetData>
      <sheetData sheetId="1616">
        <row r="2">
          <cell r="A2">
            <v>1.0489999999999999</v>
          </cell>
        </row>
      </sheetData>
      <sheetData sheetId="1617">
        <row r="2">
          <cell r="A2">
            <v>1.0489999999999999</v>
          </cell>
        </row>
      </sheetData>
      <sheetData sheetId="1618">
        <row r="2">
          <cell r="A2">
            <v>1.0489999999999999</v>
          </cell>
        </row>
      </sheetData>
      <sheetData sheetId="1619">
        <row r="2">
          <cell r="A2">
            <v>1.0489999999999999</v>
          </cell>
        </row>
      </sheetData>
      <sheetData sheetId="1620">
        <row r="2">
          <cell r="A2">
            <v>1.0489999999999999</v>
          </cell>
        </row>
      </sheetData>
      <sheetData sheetId="1621">
        <row r="2">
          <cell r="A2">
            <v>1.0489999999999999</v>
          </cell>
        </row>
      </sheetData>
      <sheetData sheetId="1622">
        <row r="2">
          <cell r="A2">
            <v>1.0489999999999999</v>
          </cell>
        </row>
      </sheetData>
      <sheetData sheetId="1623">
        <row r="2">
          <cell r="A2">
            <v>1.0489999999999999</v>
          </cell>
        </row>
      </sheetData>
      <sheetData sheetId="1624">
        <row r="2">
          <cell r="A2">
            <v>1.0489999999999999</v>
          </cell>
        </row>
      </sheetData>
      <sheetData sheetId="1625">
        <row r="2">
          <cell r="A2">
            <v>1.0489999999999999</v>
          </cell>
        </row>
      </sheetData>
      <sheetData sheetId="1626">
        <row r="2">
          <cell r="A2">
            <v>1.0489999999999999</v>
          </cell>
        </row>
      </sheetData>
      <sheetData sheetId="1627">
        <row r="2">
          <cell r="A2">
            <v>1.0489999999999999</v>
          </cell>
        </row>
      </sheetData>
      <sheetData sheetId="1628">
        <row r="2">
          <cell r="A2">
            <v>1.0489999999999999</v>
          </cell>
        </row>
      </sheetData>
      <sheetData sheetId="1629">
        <row r="2">
          <cell r="A2">
            <v>1.0489999999999999</v>
          </cell>
        </row>
      </sheetData>
      <sheetData sheetId="1630">
        <row r="2">
          <cell r="A2">
            <v>1.0489999999999999</v>
          </cell>
        </row>
      </sheetData>
      <sheetData sheetId="1631">
        <row r="2">
          <cell r="A2">
            <v>1.0489999999999999</v>
          </cell>
        </row>
      </sheetData>
      <sheetData sheetId="1632">
        <row r="2">
          <cell r="A2">
            <v>1.0489999999999999</v>
          </cell>
        </row>
      </sheetData>
      <sheetData sheetId="1633">
        <row r="2">
          <cell r="A2">
            <v>1.0489999999999999</v>
          </cell>
        </row>
      </sheetData>
      <sheetData sheetId="1634">
        <row r="2">
          <cell r="A2">
            <v>1.0489999999999999</v>
          </cell>
        </row>
      </sheetData>
      <sheetData sheetId="1635">
        <row r="2">
          <cell r="A2">
            <v>1.0489999999999999</v>
          </cell>
        </row>
      </sheetData>
      <sheetData sheetId="1636">
        <row r="2">
          <cell r="A2">
            <v>1.0489999999999999</v>
          </cell>
        </row>
      </sheetData>
      <sheetData sheetId="1637">
        <row r="2">
          <cell r="A2">
            <v>1.0489999999999999</v>
          </cell>
        </row>
      </sheetData>
      <sheetData sheetId="1638">
        <row r="2">
          <cell r="A2">
            <v>1.0489999999999999</v>
          </cell>
        </row>
      </sheetData>
      <sheetData sheetId="1639">
        <row r="2">
          <cell r="A2">
            <v>1.0489999999999999</v>
          </cell>
        </row>
      </sheetData>
      <sheetData sheetId="1640">
        <row r="2">
          <cell r="A2">
            <v>1.0489999999999999</v>
          </cell>
        </row>
      </sheetData>
      <sheetData sheetId="1641">
        <row r="2">
          <cell r="A2">
            <v>1.0489999999999999</v>
          </cell>
        </row>
      </sheetData>
      <sheetData sheetId="1642">
        <row r="2">
          <cell r="A2">
            <v>1.0489999999999999</v>
          </cell>
        </row>
      </sheetData>
      <sheetData sheetId="1643">
        <row r="2">
          <cell r="A2">
            <v>1.0489999999999999</v>
          </cell>
        </row>
      </sheetData>
      <sheetData sheetId="1644">
        <row r="2">
          <cell r="A2">
            <v>1.0489999999999999</v>
          </cell>
        </row>
      </sheetData>
      <sheetData sheetId="1645">
        <row r="2">
          <cell r="A2">
            <v>1.0489999999999999</v>
          </cell>
        </row>
      </sheetData>
      <sheetData sheetId="1646">
        <row r="2">
          <cell r="A2">
            <v>1.0489999999999999</v>
          </cell>
        </row>
      </sheetData>
      <sheetData sheetId="1647">
        <row r="2">
          <cell r="A2">
            <v>1.0489999999999999</v>
          </cell>
        </row>
      </sheetData>
      <sheetData sheetId="1648">
        <row r="2">
          <cell r="A2">
            <v>1.0489999999999999</v>
          </cell>
        </row>
      </sheetData>
      <sheetData sheetId="1649">
        <row r="2">
          <cell r="A2">
            <v>1.0489999999999999</v>
          </cell>
        </row>
      </sheetData>
      <sheetData sheetId="1650">
        <row r="2">
          <cell r="A2">
            <v>1.0489999999999999</v>
          </cell>
        </row>
      </sheetData>
      <sheetData sheetId="1651">
        <row r="2">
          <cell r="A2">
            <v>1.0489999999999999</v>
          </cell>
        </row>
      </sheetData>
      <sheetData sheetId="1652">
        <row r="2">
          <cell r="A2">
            <v>1.0489999999999999</v>
          </cell>
        </row>
      </sheetData>
      <sheetData sheetId="1653">
        <row r="2">
          <cell r="A2">
            <v>1.0489999999999999</v>
          </cell>
        </row>
      </sheetData>
      <sheetData sheetId="1654">
        <row r="2">
          <cell r="A2">
            <v>1.0489999999999999</v>
          </cell>
        </row>
      </sheetData>
      <sheetData sheetId="1655">
        <row r="2">
          <cell r="A2">
            <v>1.0489999999999999</v>
          </cell>
        </row>
      </sheetData>
      <sheetData sheetId="1656">
        <row r="2">
          <cell r="A2">
            <v>1.0489999999999999</v>
          </cell>
        </row>
      </sheetData>
      <sheetData sheetId="1657">
        <row r="2">
          <cell r="A2">
            <v>1.0489999999999999</v>
          </cell>
        </row>
      </sheetData>
      <sheetData sheetId="1658">
        <row r="2">
          <cell r="A2">
            <v>1.0489999999999999</v>
          </cell>
        </row>
      </sheetData>
      <sheetData sheetId="1659">
        <row r="2">
          <cell r="A2">
            <v>1.0489999999999999</v>
          </cell>
        </row>
      </sheetData>
      <sheetData sheetId="1660">
        <row r="2">
          <cell r="A2">
            <v>1.0489999999999999</v>
          </cell>
        </row>
      </sheetData>
      <sheetData sheetId="1661">
        <row r="2">
          <cell r="A2">
            <v>1.0489999999999999</v>
          </cell>
        </row>
      </sheetData>
      <sheetData sheetId="1662">
        <row r="2">
          <cell r="A2">
            <v>1.0489999999999999</v>
          </cell>
        </row>
      </sheetData>
      <sheetData sheetId="1663">
        <row r="2">
          <cell r="A2">
            <v>1.0489999999999999</v>
          </cell>
        </row>
      </sheetData>
      <sheetData sheetId="1664">
        <row r="2">
          <cell r="A2">
            <v>1.0489999999999999</v>
          </cell>
        </row>
      </sheetData>
      <sheetData sheetId="1665">
        <row r="2">
          <cell r="A2">
            <v>1.0489999999999999</v>
          </cell>
        </row>
      </sheetData>
      <sheetData sheetId="1666">
        <row r="2">
          <cell r="A2">
            <v>1.0489999999999999</v>
          </cell>
        </row>
      </sheetData>
      <sheetData sheetId="1667">
        <row r="2">
          <cell r="A2">
            <v>1.0489999999999999</v>
          </cell>
        </row>
      </sheetData>
      <sheetData sheetId="1668">
        <row r="2">
          <cell r="A2">
            <v>1.0489999999999999</v>
          </cell>
        </row>
      </sheetData>
      <sheetData sheetId="1669">
        <row r="2">
          <cell r="A2">
            <v>1.0489999999999999</v>
          </cell>
        </row>
      </sheetData>
      <sheetData sheetId="1670">
        <row r="2">
          <cell r="A2">
            <v>1.0489999999999999</v>
          </cell>
        </row>
      </sheetData>
      <sheetData sheetId="1671">
        <row r="2">
          <cell r="A2">
            <v>1.0489999999999999</v>
          </cell>
        </row>
      </sheetData>
      <sheetData sheetId="1672">
        <row r="2">
          <cell r="A2">
            <v>1.0489999999999999</v>
          </cell>
        </row>
      </sheetData>
      <sheetData sheetId="1673">
        <row r="2">
          <cell r="A2">
            <v>1.0489999999999999</v>
          </cell>
        </row>
      </sheetData>
      <sheetData sheetId="1674">
        <row r="2">
          <cell r="A2">
            <v>1.0489999999999999</v>
          </cell>
        </row>
      </sheetData>
      <sheetData sheetId="1675">
        <row r="2">
          <cell r="A2">
            <v>1.0489999999999999</v>
          </cell>
        </row>
      </sheetData>
      <sheetData sheetId="1676">
        <row r="2">
          <cell r="A2">
            <v>1.0489999999999999</v>
          </cell>
        </row>
      </sheetData>
      <sheetData sheetId="1677">
        <row r="2">
          <cell r="A2">
            <v>1.0489999999999999</v>
          </cell>
        </row>
      </sheetData>
      <sheetData sheetId="1678">
        <row r="2">
          <cell r="A2">
            <v>1.0489999999999999</v>
          </cell>
        </row>
      </sheetData>
      <sheetData sheetId="1679">
        <row r="2">
          <cell r="A2">
            <v>1.0489999999999999</v>
          </cell>
        </row>
      </sheetData>
      <sheetData sheetId="1680">
        <row r="2">
          <cell r="A2">
            <v>1.0489999999999999</v>
          </cell>
        </row>
      </sheetData>
      <sheetData sheetId="1681">
        <row r="2">
          <cell r="A2">
            <v>1.0489999999999999</v>
          </cell>
        </row>
      </sheetData>
      <sheetData sheetId="1682">
        <row r="2">
          <cell r="A2">
            <v>1.0489999999999999</v>
          </cell>
        </row>
      </sheetData>
      <sheetData sheetId="1683">
        <row r="2">
          <cell r="A2">
            <v>1.0489999999999999</v>
          </cell>
        </row>
      </sheetData>
      <sheetData sheetId="1684">
        <row r="2">
          <cell r="A2">
            <v>1.0489999999999999</v>
          </cell>
        </row>
      </sheetData>
      <sheetData sheetId="1685">
        <row r="2">
          <cell r="A2">
            <v>1.0489999999999999</v>
          </cell>
        </row>
      </sheetData>
      <sheetData sheetId="1686">
        <row r="2">
          <cell r="A2">
            <v>1.0489999999999999</v>
          </cell>
        </row>
      </sheetData>
      <sheetData sheetId="1687">
        <row r="2">
          <cell r="A2">
            <v>1.0489999999999999</v>
          </cell>
        </row>
      </sheetData>
      <sheetData sheetId="1688">
        <row r="2">
          <cell r="A2">
            <v>1.0489999999999999</v>
          </cell>
        </row>
      </sheetData>
      <sheetData sheetId="1689">
        <row r="2">
          <cell r="A2">
            <v>1.0489999999999999</v>
          </cell>
        </row>
      </sheetData>
      <sheetData sheetId="1690">
        <row r="2">
          <cell r="A2">
            <v>1.0489999999999999</v>
          </cell>
        </row>
      </sheetData>
      <sheetData sheetId="1691">
        <row r="2">
          <cell r="A2">
            <v>1.0489999999999999</v>
          </cell>
        </row>
      </sheetData>
      <sheetData sheetId="1692">
        <row r="2">
          <cell r="A2">
            <v>1.0489999999999999</v>
          </cell>
        </row>
      </sheetData>
      <sheetData sheetId="1693">
        <row r="2">
          <cell r="A2">
            <v>1.0489999999999999</v>
          </cell>
        </row>
      </sheetData>
      <sheetData sheetId="1694">
        <row r="2">
          <cell r="A2">
            <v>1.0489999999999999</v>
          </cell>
        </row>
      </sheetData>
      <sheetData sheetId="1695">
        <row r="2">
          <cell r="A2">
            <v>1.0489999999999999</v>
          </cell>
        </row>
      </sheetData>
      <sheetData sheetId="1696">
        <row r="2">
          <cell r="A2">
            <v>1.0489999999999999</v>
          </cell>
        </row>
      </sheetData>
      <sheetData sheetId="1697">
        <row r="2">
          <cell r="A2">
            <v>1.0489999999999999</v>
          </cell>
        </row>
      </sheetData>
      <sheetData sheetId="1698">
        <row r="2">
          <cell r="A2">
            <v>1.0489999999999999</v>
          </cell>
        </row>
      </sheetData>
      <sheetData sheetId="1699">
        <row r="2">
          <cell r="A2">
            <v>1.0489999999999999</v>
          </cell>
        </row>
      </sheetData>
      <sheetData sheetId="1700">
        <row r="2">
          <cell r="A2">
            <v>1.0489999999999999</v>
          </cell>
        </row>
      </sheetData>
      <sheetData sheetId="1701">
        <row r="2">
          <cell r="A2">
            <v>1.0489999999999999</v>
          </cell>
        </row>
      </sheetData>
      <sheetData sheetId="1702">
        <row r="2">
          <cell r="A2">
            <v>1.0489999999999999</v>
          </cell>
        </row>
      </sheetData>
      <sheetData sheetId="1703">
        <row r="2">
          <cell r="A2">
            <v>1.0489999999999999</v>
          </cell>
        </row>
      </sheetData>
      <sheetData sheetId="1704">
        <row r="2">
          <cell r="A2">
            <v>1.0489999999999999</v>
          </cell>
        </row>
      </sheetData>
      <sheetData sheetId="1705">
        <row r="2">
          <cell r="A2">
            <v>1.0489999999999999</v>
          </cell>
        </row>
      </sheetData>
      <sheetData sheetId="1706">
        <row r="2">
          <cell r="A2">
            <v>1.0489999999999999</v>
          </cell>
        </row>
      </sheetData>
      <sheetData sheetId="1707">
        <row r="2">
          <cell r="A2">
            <v>1.0489999999999999</v>
          </cell>
        </row>
      </sheetData>
      <sheetData sheetId="1708">
        <row r="2">
          <cell r="A2">
            <v>1.0489999999999999</v>
          </cell>
        </row>
      </sheetData>
      <sheetData sheetId="1709">
        <row r="2">
          <cell r="A2">
            <v>1.0489999999999999</v>
          </cell>
        </row>
      </sheetData>
      <sheetData sheetId="1710">
        <row r="2">
          <cell r="A2">
            <v>1.0489999999999999</v>
          </cell>
        </row>
      </sheetData>
      <sheetData sheetId="1711">
        <row r="2">
          <cell r="A2">
            <v>1.0489999999999999</v>
          </cell>
        </row>
      </sheetData>
      <sheetData sheetId="1712">
        <row r="2">
          <cell r="A2">
            <v>1.0489999999999999</v>
          </cell>
        </row>
      </sheetData>
      <sheetData sheetId="1713">
        <row r="2">
          <cell r="A2">
            <v>1.0489999999999999</v>
          </cell>
        </row>
      </sheetData>
      <sheetData sheetId="1714">
        <row r="2">
          <cell r="A2">
            <v>1.0489999999999999</v>
          </cell>
        </row>
      </sheetData>
      <sheetData sheetId="1715">
        <row r="2">
          <cell r="A2">
            <v>1.0489999999999999</v>
          </cell>
        </row>
      </sheetData>
      <sheetData sheetId="1716">
        <row r="2">
          <cell r="A2">
            <v>1.0489999999999999</v>
          </cell>
        </row>
      </sheetData>
      <sheetData sheetId="1717">
        <row r="2">
          <cell r="A2">
            <v>1.0489999999999999</v>
          </cell>
        </row>
      </sheetData>
      <sheetData sheetId="1718">
        <row r="2">
          <cell r="A2">
            <v>1.0489999999999999</v>
          </cell>
        </row>
      </sheetData>
      <sheetData sheetId="1719">
        <row r="2">
          <cell r="A2">
            <v>1.0489999999999999</v>
          </cell>
        </row>
      </sheetData>
      <sheetData sheetId="1720">
        <row r="2">
          <cell r="A2">
            <v>1.0489999999999999</v>
          </cell>
        </row>
      </sheetData>
      <sheetData sheetId="1721">
        <row r="2">
          <cell r="A2">
            <v>1.0489999999999999</v>
          </cell>
        </row>
      </sheetData>
      <sheetData sheetId="1722">
        <row r="2">
          <cell r="A2">
            <v>1.0489999999999999</v>
          </cell>
        </row>
      </sheetData>
      <sheetData sheetId="1723">
        <row r="2">
          <cell r="A2">
            <v>1.0489999999999999</v>
          </cell>
        </row>
      </sheetData>
      <sheetData sheetId="1724">
        <row r="2">
          <cell r="A2">
            <v>1.0489999999999999</v>
          </cell>
        </row>
      </sheetData>
      <sheetData sheetId="1725">
        <row r="2">
          <cell r="A2">
            <v>1.0489999999999999</v>
          </cell>
        </row>
      </sheetData>
      <sheetData sheetId="1726">
        <row r="2">
          <cell r="A2">
            <v>1.0489999999999999</v>
          </cell>
        </row>
      </sheetData>
      <sheetData sheetId="1727">
        <row r="2">
          <cell r="A2">
            <v>1.0489999999999999</v>
          </cell>
        </row>
      </sheetData>
      <sheetData sheetId="1728">
        <row r="2">
          <cell r="A2">
            <v>1.0489999999999999</v>
          </cell>
        </row>
      </sheetData>
      <sheetData sheetId="1729">
        <row r="2">
          <cell r="A2">
            <v>1.0489999999999999</v>
          </cell>
        </row>
      </sheetData>
      <sheetData sheetId="1730">
        <row r="2">
          <cell r="A2">
            <v>1.0489999999999999</v>
          </cell>
        </row>
      </sheetData>
      <sheetData sheetId="1731">
        <row r="2">
          <cell r="A2">
            <v>1.0489999999999999</v>
          </cell>
        </row>
      </sheetData>
      <sheetData sheetId="1732">
        <row r="2">
          <cell r="A2">
            <v>1.0489999999999999</v>
          </cell>
        </row>
      </sheetData>
      <sheetData sheetId="1733">
        <row r="2">
          <cell r="A2">
            <v>1.0489999999999999</v>
          </cell>
        </row>
      </sheetData>
      <sheetData sheetId="1734">
        <row r="2">
          <cell r="A2">
            <v>1.0489999999999999</v>
          </cell>
        </row>
      </sheetData>
      <sheetData sheetId="1735">
        <row r="2">
          <cell r="A2">
            <v>1.0489999999999999</v>
          </cell>
        </row>
      </sheetData>
      <sheetData sheetId="1736">
        <row r="2">
          <cell r="A2">
            <v>1.0489999999999999</v>
          </cell>
        </row>
      </sheetData>
      <sheetData sheetId="1737">
        <row r="2">
          <cell r="A2">
            <v>1.0489999999999999</v>
          </cell>
        </row>
      </sheetData>
      <sheetData sheetId="1738">
        <row r="2">
          <cell r="A2">
            <v>1.0489999999999999</v>
          </cell>
        </row>
      </sheetData>
      <sheetData sheetId="1739">
        <row r="2">
          <cell r="A2">
            <v>1.0489999999999999</v>
          </cell>
        </row>
      </sheetData>
      <sheetData sheetId="1740">
        <row r="2">
          <cell r="A2">
            <v>1.0489999999999999</v>
          </cell>
        </row>
      </sheetData>
      <sheetData sheetId="1741">
        <row r="2">
          <cell r="A2">
            <v>1.0489999999999999</v>
          </cell>
        </row>
      </sheetData>
      <sheetData sheetId="1742">
        <row r="2">
          <cell r="A2">
            <v>1.0489999999999999</v>
          </cell>
        </row>
      </sheetData>
      <sheetData sheetId="1743">
        <row r="2">
          <cell r="A2">
            <v>1.0489999999999999</v>
          </cell>
        </row>
      </sheetData>
      <sheetData sheetId="1744">
        <row r="2">
          <cell r="A2">
            <v>1.0489999999999999</v>
          </cell>
        </row>
      </sheetData>
      <sheetData sheetId="1745">
        <row r="2">
          <cell r="A2">
            <v>1.0489999999999999</v>
          </cell>
        </row>
      </sheetData>
      <sheetData sheetId="1746">
        <row r="2">
          <cell r="A2">
            <v>1.0489999999999999</v>
          </cell>
        </row>
      </sheetData>
      <sheetData sheetId="1747">
        <row r="2">
          <cell r="A2">
            <v>1.0489999999999999</v>
          </cell>
        </row>
      </sheetData>
      <sheetData sheetId="1748">
        <row r="2">
          <cell r="A2">
            <v>1.0489999999999999</v>
          </cell>
        </row>
      </sheetData>
      <sheetData sheetId="1749">
        <row r="2">
          <cell r="A2">
            <v>1.0489999999999999</v>
          </cell>
        </row>
      </sheetData>
      <sheetData sheetId="1750">
        <row r="2">
          <cell r="A2">
            <v>1.0489999999999999</v>
          </cell>
        </row>
      </sheetData>
      <sheetData sheetId="1751">
        <row r="2">
          <cell r="A2">
            <v>1.0489999999999999</v>
          </cell>
        </row>
      </sheetData>
      <sheetData sheetId="1752">
        <row r="2">
          <cell r="A2">
            <v>1.0489999999999999</v>
          </cell>
        </row>
      </sheetData>
      <sheetData sheetId="1753">
        <row r="2">
          <cell r="A2">
            <v>1.0489999999999999</v>
          </cell>
        </row>
      </sheetData>
      <sheetData sheetId="1754">
        <row r="2">
          <cell r="A2">
            <v>1.0489999999999999</v>
          </cell>
        </row>
      </sheetData>
      <sheetData sheetId="1755">
        <row r="2">
          <cell r="A2">
            <v>1.0489999999999999</v>
          </cell>
        </row>
      </sheetData>
      <sheetData sheetId="1756">
        <row r="2">
          <cell r="A2">
            <v>1.0489999999999999</v>
          </cell>
        </row>
      </sheetData>
      <sheetData sheetId="1757">
        <row r="2">
          <cell r="A2">
            <v>1.0489999999999999</v>
          </cell>
        </row>
      </sheetData>
      <sheetData sheetId="1758">
        <row r="2">
          <cell r="A2">
            <v>1.0489999999999999</v>
          </cell>
        </row>
      </sheetData>
      <sheetData sheetId="1759">
        <row r="2">
          <cell r="A2">
            <v>1.0489999999999999</v>
          </cell>
        </row>
      </sheetData>
      <sheetData sheetId="1760">
        <row r="2">
          <cell r="A2">
            <v>1.0489999999999999</v>
          </cell>
        </row>
      </sheetData>
      <sheetData sheetId="1761">
        <row r="2">
          <cell r="A2">
            <v>1.0489999999999999</v>
          </cell>
        </row>
      </sheetData>
      <sheetData sheetId="1762">
        <row r="2">
          <cell r="A2">
            <v>1.0489999999999999</v>
          </cell>
        </row>
      </sheetData>
      <sheetData sheetId="1763">
        <row r="2">
          <cell r="A2">
            <v>1.0489999999999999</v>
          </cell>
        </row>
      </sheetData>
      <sheetData sheetId="1764">
        <row r="2">
          <cell r="A2">
            <v>1.0489999999999999</v>
          </cell>
        </row>
      </sheetData>
      <sheetData sheetId="1765">
        <row r="2">
          <cell r="A2">
            <v>1.0489999999999999</v>
          </cell>
        </row>
      </sheetData>
      <sheetData sheetId="1766">
        <row r="2">
          <cell r="A2">
            <v>1.0489999999999999</v>
          </cell>
        </row>
      </sheetData>
      <sheetData sheetId="1767">
        <row r="2">
          <cell r="A2">
            <v>1.0489999999999999</v>
          </cell>
        </row>
      </sheetData>
      <sheetData sheetId="1768">
        <row r="2">
          <cell r="A2">
            <v>1.0489999999999999</v>
          </cell>
        </row>
      </sheetData>
      <sheetData sheetId="1769">
        <row r="2">
          <cell r="A2">
            <v>1.0489999999999999</v>
          </cell>
        </row>
      </sheetData>
      <sheetData sheetId="1770">
        <row r="2">
          <cell r="A2">
            <v>1.0489999999999999</v>
          </cell>
        </row>
      </sheetData>
      <sheetData sheetId="1771">
        <row r="2">
          <cell r="A2">
            <v>1.0489999999999999</v>
          </cell>
        </row>
      </sheetData>
      <sheetData sheetId="1772">
        <row r="2">
          <cell r="A2">
            <v>1.0489999999999999</v>
          </cell>
        </row>
      </sheetData>
      <sheetData sheetId="1773">
        <row r="2">
          <cell r="A2">
            <v>1.0489999999999999</v>
          </cell>
        </row>
      </sheetData>
      <sheetData sheetId="1774">
        <row r="2">
          <cell r="A2">
            <v>1.0489999999999999</v>
          </cell>
        </row>
      </sheetData>
      <sheetData sheetId="1775">
        <row r="2">
          <cell r="A2">
            <v>1.0489999999999999</v>
          </cell>
        </row>
      </sheetData>
      <sheetData sheetId="1776">
        <row r="2">
          <cell r="A2">
            <v>1.0489999999999999</v>
          </cell>
        </row>
      </sheetData>
      <sheetData sheetId="1777">
        <row r="2">
          <cell r="A2">
            <v>1.0489999999999999</v>
          </cell>
        </row>
      </sheetData>
      <sheetData sheetId="1778">
        <row r="2">
          <cell r="A2">
            <v>1.0489999999999999</v>
          </cell>
        </row>
      </sheetData>
      <sheetData sheetId="1779">
        <row r="2">
          <cell r="A2">
            <v>1.0489999999999999</v>
          </cell>
        </row>
      </sheetData>
      <sheetData sheetId="1780">
        <row r="2">
          <cell r="A2">
            <v>1.0489999999999999</v>
          </cell>
        </row>
      </sheetData>
      <sheetData sheetId="1781">
        <row r="2">
          <cell r="A2">
            <v>1.0489999999999999</v>
          </cell>
        </row>
      </sheetData>
      <sheetData sheetId="1782">
        <row r="2">
          <cell r="A2">
            <v>1.0489999999999999</v>
          </cell>
        </row>
      </sheetData>
      <sheetData sheetId="1783">
        <row r="2">
          <cell r="A2">
            <v>1.0489999999999999</v>
          </cell>
        </row>
      </sheetData>
      <sheetData sheetId="1784">
        <row r="2">
          <cell r="A2">
            <v>1.0489999999999999</v>
          </cell>
        </row>
      </sheetData>
      <sheetData sheetId="1785">
        <row r="2">
          <cell r="A2">
            <v>1.0489999999999999</v>
          </cell>
        </row>
      </sheetData>
      <sheetData sheetId="1786">
        <row r="2">
          <cell r="A2">
            <v>1.0489999999999999</v>
          </cell>
        </row>
      </sheetData>
      <sheetData sheetId="1787">
        <row r="2">
          <cell r="A2">
            <v>1.0489999999999999</v>
          </cell>
        </row>
      </sheetData>
      <sheetData sheetId="1788">
        <row r="2">
          <cell r="A2">
            <v>1.0489999999999999</v>
          </cell>
        </row>
      </sheetData>
      <sheetData sheetId="1789">
        <row r="2">
          <cell r="A2">
            <v>1.0489999999999999</v>
          </cell>
        </row>
      </sheetData>
      <sheetData sheetId="1790">
        <row r="2">
          <cell r="A2">
            <v>1.0489999999999999</v>
          </cell>
        </row>
      </sheetData>
      <sheetData sheetId="1791">
        <row r="2">
          <cell r="A2">
            <v>1.0489999999999999</v>
          </cell>
        </row>
      </sheetData>
      <sheetData sheetId="1792">
        <row r="2">
          <cell r="A2">
            <v>1.0489999999999999</v>
          </cell>
        </row>
      </sheetData>
      <sheetData sheetId="1793">
        <row r="2">
          <cell r="A2">
            <v>1.0489999999999999</v>
          </cell>
        </row>
      </sheetData>
      <sheetData sheetId="1794">
        <row r="2">
          <cell r="A2">
            <v>1.0489999999999999</v>
          </cell>
        </row>
      </sheetData>
      <sheetData sheetId="1795">
        <row r="2">
          <cell r="A2">
            <v>1.0489999999999999</v>
          </cell>
        </row>
      </sheetData>
      <sheetData sheetId="1796">
        <row r="2">
          <cell r="A2">
            <v>1.0489999999999999</v>
          </cell>
        </row>
      </sheetData>
      <sheetData sheetId="1797">
        <row r="2">
          <cell r="A2">
            <v>1.0489999999999999</v>
          </cell>
        </row>
      </sheetData>
      <sheetData sheetId="1798">
        <row r="2">
          <cell r="A2">
            <v>1.0489999999999999</v>
          </cell>
        </row>
      </sheetData>
      <sheetData sheetId="1799">
        <row r="2">
          <cell r="A2">
            <v>1.0489999999999999</v>
          </cell>
        </row>
      </sheetData>
      <sheetData sheetId="1800">
        <row r="2">
          <cell r="A2">
            <v>1.0489999999999999</v>
          </cell>
        </row>
      </sheetData>
      <sheetData sheetId="1801">
        <row r="2">
          <cell r="A2">
            <v>1.0489999999999999</v>
          </cell>
        </row>
      </sheetData>
      <sheetData sheetId="1802">
        <row r="2">
          <cell r="A2">
            <v>1.0489999999999999</v>
          </cell>
        </row>
      </sheetData>
      <sheetData sheetId="1803">
        <row r="2">
          <cell r="A2">
            <v>1.0489999999999999</v>
          </cell>
        </row>
      </sheetData>
      <sheetData sheetId="1804">
        <row r="2">
          <cell r="A2">
            <v>1.0489999999999999</v>
          </cell>
        </row>
      </sheetData>
      <sheetData sheetId="1805">
        <row r="2">
          <cell r="A2">
            <v>1.0489999999999999</v>
          </cell>
        </row>
      </sheetData>
      <sheetData sheetId="1806">
        <row r="2">
          <cell r="A2">
            <v>1.0489999999999999</v>
          </cell>
        </row>
      </sheetData>
      <sheetData sheetId="1807">
        <row r="2">
          <cell r="A2">
            <v>1.0489999999999999</v>
          </cell>
        </row>
      </sheetData>
      <sheetData sheetId="1808">
        <row r="2">
          <cell r="A2">
            <v>1.0489999999999999</v>
          </cell>
        </row>
      </sheetData>
      <sheetData sheetId="1809">
        <row r="2">
          <cell r="A2">
            <v>1.0489999999999999</v>
          </cell>
        </row>
      </sheetData>
      <sheetData sheetId="1810">
        <row r="2">
          <cell r="A2">
            <v>1.0489999999999999</v>
          </cell>
        </row>
      </sheetData>
      <sheetData sheetId="1811">
        <row r="2">
          <cell r="A2">
            <v>1.0489999999999999</v>
          </cell>
        </row>
      </sheetData>
      <sheetData sheetId="1812">
        <row r="2">
          <cell r="A2">
            <v>1.0489999999999999</v>
          </cell>
        </row>
      </sheetData>
      <sheetData sheetId="1813">
        <row r="2">
          <cell r="A2">
            <v>1.0489999999999999</v>
          </cell>
        </row>
      </sheetData>
      <sheetData sheetId="1814">
        <row r="2">
          <cell r="A2">
            <v>1.0489999999999999</v>
          </cell>
        </row>
      </sheetData>
      <sheetData sheetId="1815">
        <row r="2">
          <cell r="A2">
            <v>1.0489999999999999</v>
          </cell>
        </row>
      </sheetData>
      <sheetData sheetId="1816">
        <row r="2">
          <cell r="A2">
            <v>1.0489999999999999</v>
          </cell>
        </row>
      </sheetData>
      <sheetData sheetId="1817">
        <row r="2">
          <cell r="A2">
            <v>1.0489999999999999</v>
          </cell>
        </row>
      </sheetData>
      <sheetData sheetId="1818">
        <row r="2">
          <cell r="A2">
            <v>1.0489999999999999</v>
          </cell>
        </row>
      </sheetData>
      <sheetData sheetId="1819">
        <row r="2">
          <cell r="A2">
            <v>1.0489999999999999</v>
          </cell>
        </row>
      </sheetData>
      <sheetData sheetId="1820">
        <row r="2">
          <cell r="A2">
            <v>1.0489999999999999</v>
          </cell>
        </row>
      </sheetData>
      <sheetData sheetId="1821">
        <row r="2">
          <cell r="A2">
            <v>1.0489999999999999</v>
          </cell>
        </row>
      </sheetData>
      <sheetData sheetId="1822">
        <row r="2">
          <cell r="A2">
            <v>1.0489999999999999</v>
          </cell>
        </row>
      </sheetData>
      <sheetData sheetId="1823">
        <row r="2">
          <cell r="A2">
            <v>1.0489999999999999</v>
          </cell>
        </row>
      </sheetData>
      <sheetData sheetId="1824">
        <row r="2">
          <cell r="A2">
            <v>1.0489999999999999</v>
          </cell>
        </row>
      </sheetData>
      <sheetData sheetId="1825">
        <row r="2">
          <cell r="A2">
            <v>1.0489999999999999</v>
          </cell>
        </row>
      </sheetData>
      <sheetData sheetId="1826">
        <row r="2">
          <cell r="A2">
            <v>1.0489999999999999</v>
          </cell>
        </row>
      </sheetData>
      <sheetData sheetId="1827">
        <row r="2">
          <cell r="A2">
            <v>1.0489999999999999</v>
          </cell>
        </row>
      </sheetData>
      <sheetData sheetId="1828">
        <row r="2">
          <cell r="A2">
            <v>1.0489999999999999</v>
          </cell>
        </row>
      </sheetData>
      <sheetData sheetId="1829">
        <row r="2">
          <cell r="A2">
            <v>1.0489999999999999</v>
          </cell>
        </row>
      </sheetData>
      <sheetData sheetId="1830">
        <row r="2">
          <cell r="A2">
            <v>1.0489999999999999</v>
          </cell>
        </row>
      </sheetData>
      <sheetData sheetId="1831">
        <row r="2">
          <cell r="A2">
            <v>1.0489999999999999</v>
          </cell>
        </row>
      </sheetData>
      <sheetData sheetId="1832">
        <row r="2">
          <cell r="A2">
            <v>1.0489999999999999</v>
          </cell>
        </row>
      </sheetData>
      <sheetData sheetId="1833">
        <row r="2">
          <cell r="A2">
            <v>1.0489999999999999</v>
          </cell>
        </row>
      </sheetData>
      <sheetData sheetId="1834">
        <row r="2">
          <cell r="A2">
            <v>1.0489999999999999</v>
          </cell>
        </row>
      </sheetData>
      <sheetData sheetId="1835">
        <row r="2">
          <cell r="A2">
            <v>1.0489999999999999</v>
          </cell>
        </row>
      </sheetData>
      <sheetData sheetId="1836">
        <row r="2">
          <cell r="A2">
            <v>1.0489999999999999</v>
          </cell>
        </row>
      </sheetData>
      <sheetData sheetId="1837">
        <row r="2">
          <cell r="A2">
            <v>1.0489999999999999</v>
          </cell>
        </row>
      </sheetData>
      <sheetData sheetId="1838">
        <row r="2">
          <cell r="A2">
            <v>1.0489999999999999</v>
          </cell>
        </row>
      </sheetData>
      <sheetData sheetId="1839">
        <row r="2">
          <cell r="A2">
            <v>1.0489999999999999</v>
          </cell>
        </row>
      </sheetData>
      <sheetData sheetId="1840">
        <row r="2">
          <cell r="A2">
            <v>1.0489999999999999</v>
          </cell>
        </row>
      </sheetData>
      <sheetData sheetId="1841">
        <row r="2">
          <cell r="A2">
            <v>1.0489999999999999</v>
          </cell>
        </row>
      </sheetData>
      <sheetData sheetId="1842">
        <row r="2">
          <cell r="A2">
            <v>1.0489999999999999</v>
          </cell>
        </row>
      </sheetData>
      <sheetData sheetId="1843">
        <row r="2">
          <cell r="A2">
            <v>1.0489999999999999</v>
          </cell>
        </row>
      </sheetData>
      <sheetData sheetId="1844">
        <row r="2">
          <cell r="A2">
            <v>1.0489999999999999</v>
          </cell>
        </row>
      </sheetData>
      <sheetData sheetId="1845">
        <row r="2">
          <cell r="A2">
            <v>1.0489999999999999</v>
          </cell>
        </row>
      </sheetData>
      <sheetData sheetId="1846">
        <row r="2">
          <cell r="A2">
            <v>1.0489999999999999</v>
          </cell>
        </row>
      </sheetData>
      <sheetData sheetId="1847">
        <row r="2">
          <cell r="A2">
            <v>1.0489999999999999</v>
          </cell>
        </row>
      </sheetData>
      <sheetData sheetId="1848">
        <row r="2">
          <cell r="A2">
            <v>1.0489999999999999</v>
          </cell>
        </row>
      </sheetData>
      <sheetData sheetId="1849">
        <row r="2">
          <cell r="A2">
            <v>1.0489999999999999</v>
          </cell>
        </row>
      </sheetData>
      <sheetData sheetId="1850">
        <row r="2">
          <cell r="A2">
            <v>1.0489999999999999</v>
          </cell>
        </row>
      </sheetData>
      <sheetData sheetId="1851">
        <row r="2">
          <cell r="A2">
            <v>1.0489999999999999</v>
          </cell>
        </row>
      </sheetData>
      <sheetData sheetId="1852">
        <row r="2">
          <cell r="A2">
            <v>1.0489999999999999</v>
          </cell>
        </row>
      </sheetData>
      <sheetData sheetId="1853">
        <row r="2">
          <cell r="A2">
            <v>1.0489999999999999</v>
          </cell>
        </row>
      </sheetData>
      <sheetData sheetId="1854">
        <row r="2">
          <cell r="A2">
            <v>1.0489999999999999</v>
          </cell>
        </row>
      </sheetData>
      <sheetData sheetId="1855">
        <row r="2">
          <cell r="A2">
            <v>1.0489999999999999</v>
          </cell>
        </row>
      </sheetData>
      <sheetData sheetId="1856">
        <row r="2">
          <cell r="A2">
            <v>1.0489999999999999</v>
          </cell>
        </row>
      </sheetData>
      <sheetData sheetId="1857">
        <row r="2">
          <cell r="A2">
            <v>1.0489999999999999</v>
          </cell>
        </row>
      </sheetData>
      <sheetData sheetId="1858">
        <row r="2">
          <cell r="A2">
            <v>1.0489999999999999</v>
          </cell>
        </row>
      </sheetData>
      <sheetData sheetId="1859">
        <row r="2">
          <cell r="A2">
            <v>1.0489999999999999</v>
          </cell>
        </row>
      </sheetData>
      <sheetData sheetId="1860">
        <row r="2">
          <cell r="A2">
            <v>1.0489999999999999</v>
          </cell>
        </row>
      </sheetData>
      <sheetData sheetId="1861">
        <row r="2">
          <cell r="A2">
            <v>1.0489999999999999</v>
          </cell>
        </row>
      </sheetData>
      <sheetData sheetId="1862">
        <row r="2">
          <cell r="A2">
            <v>1.0489999999999999</v>
          </cell>
        </row>
      </sheetData>
      <sheetData sheetId="1863">
        <row r="2">
          <cell r="A2">
            <v>1.0489999999999999</v>
          </cell>
        </row>
      </sheetData>
      <sheetData sheetId="1864">
        <row r="2">
          <cell r="A2">
            <v>1.0489999999999999</v>
          </cell>
        </row>
      </sheetData>
      <sheetData sheetId="1865">
        <row r="2">
          <cell r="A2">
            <v>1.0489999999999999</v>
          </cell>
        </row>
      </sheetData>
      <sheetData sheetId="1866">
        <row r="2">
          <cell r="A2">
            <v>1.0489999999999999</v>
          </cell>
        </row>
      </sheetData>
      <sheetData sheetId="1867">
        <row r="2">
          <cell r="A2">
            <v>1.0489999999999999</v>
          </cell>
        </row>
      </sheetData>
      <sheetData sheetId="1868">
        <row r="2">
          <cell r="A2">
            <v>1.0489999999999999</v>
          </cell>
        </row>
      </sheetData>
      <sheetData sheetId="1869">
        <row r="2">
          <cell r="A2">
            <v>1.0489999999999999</v>
          </cell>
        </row>
      </sheetData>
      <sheetData sheetId="1870">
        <row r="2">
          <cell r="A2">
            <v>1.0489999999999999</v>
          </cell>
        </row>
      </sheetData>
      <sheetData sheetId="1871">
        <row r="2">
          <cell r="A2">
            <v>1.0489999999999999</v>
          </cell>
        </row>
      </sheetData>
      <sheetData sheetId="1872">
        <row r="2">
          <cell r="A2">
            <v>1.0489999999999999</v>
          </cell>
        </row>
      </sheetData>
      <sheetData sheetId="1873">
        <row r="2">
          <cell r="A2">
            <v>1.0489999999999999</v>
          </cell>
        </row>
      </sheetData>
      <sheetData sheetId="1874">
        <row r="2">
          <cell r="A2">
            <v>1.0489999999999999</v>
          </cell>
        </row>
      </sheetData>
      <sheetData sheetId="1875">
        <row r="2">
          <cell r="A2">
            <v>1.0489999999999999</v>
          </cell>
        </row>
      </sheetData>
      <sheetData sheetId="1876">
        <row r="2">
          <cell r="A2">
            <v>1.0489999999999999</v>
          </cell>
        </row>
      </sheetData>
      <sheetData sheetId="1877">
        <row r="2">
          <cell r="A2">
            <v>1.0489999999999999</v>
          </cell>
        </row>
      </sheetData>
      <sheetData sheetId="1878">
        <row r="2">
          <cell r="A2">
            <v>1.0489999999999999</v>
          </cell>
        </row>
      </sheetData>
      <sheetData sheetId="1879">
        <row r="2">
          <cell r="A2">
            <v>1.0489999999999999</v>
          </cell>
        </row>
      </sheetData>
      <sheetData sheetId="1880">
        <row r="2">
          <cell r="A2">
            <v>1.0489999999999999</v>
          </cell>
        </row>
      </sheetData>
      <sheetData sheetId="1881">
        <row r="2">
          <cell r="A2">
            <v>1.0489999999999999</v>
          </cell>
        </row>
      </sheetData>
      <sheetData sheetId="1882">
        <row r="2">
          <cell r="A2">
            <v>1.0489999999999999</v>
          </cell>
        </row>
      </sheetData>
      <sheetData sheetId="1883">
        <row r="2">
          <cell r="A2">
            <v>1.0489999999999999</v>
          </cell>
        </row>
      </sheetData>
      <sheetData sheetId="1884">
        <row r="2">
          <cell r="A2">
            <v>1.0489999999999999</v>
          </cell>
        </row>
      </sheetData>
      <sheetData sheetId="1885">
        <row r="2">
          <cell r="A2">
            <v>1.0489999999999999</v>
          </cell>
        </row>
      </sheetData>
      <sheetData sheetId="1886">
        <row r="2">
          <cell r="A2">
            <v>1.0489999999999999</v>
          </cell>
        </row>
      </sheetData>
      <sheetData sheetId="1887">
        <row r="2">
          <cell r="A2">
            <v>1.0489999999999999</v>
          </cell>
        </row>
      </sheetData>
      <sheetData sheetId="1888">
        <row r="2">
          <cell r="A2">
            <v>1.0489999999999999</v>
          </cell>
        </row>
      </sheetData>
      <sheetData sheetId="1889">
        <row r="2">
          <cell r="A2">
            <v>1.0489999999999999</v>
          </cell>
        </row>
      </sheetData>
      <sheetData sheetId="1890">
        <row r="2">
          <cell r="A2">
            <v>1.0489999999999999</v>
          </cell>
        </row>
      </sheetData>
      <sheetData sheetId="1891">
        <row r="2">
          <cell r="A2">
            <v>1.0489999999999999</v>
          </cell>
        </row>
      </sheetData>
      <sheetData sheetId="1892">
        <row r="2">
          <cell r="A2">
            <v>1.0489999999999999</v>
          </cell>
        </row>
      </sheetData>
      <sheetData sheetId="1893">
        <row r="2">
          <cell r="A2">
            <v>1.0489999999999999</v>
          </cell>
        </row>
      </sheetData>
      <sheetData sheetId="1894">
        <row r="2">
          <cell r="A2">
            <v>1.0489999999999999</v>
          </cell>
        </row>
      </sheetData>
      <sheetData sheetId="1895">
        <row r="2">
          <cell r="A2">
            <v>1.0489999999999999</v>
          </cell>
        </row>
      </sheetData>
      <sheetData sheetId="1896">
        <row r="2">
          <cell r="A2">
            <v>1.0489999999999999</v>
          </cell>
        </row>
      </sheetData>
      <sheetData sheetId="1897">
        <row r="2">
          <cell r="A2">
            <v>1.0489999999999999</v>
          </cell>
        </row>
      </sheetData>
      <sheetData sheetId="1898">
        <row r="2">
          <cell r="A2">
            <v>1.0489999999999999</v>
          </cell>
        </row>
      </sheetData>
      <sheetData sheetId="1899">
        <row r="2">
          <cell r="A2">
            <v>1.0489999999999999</v>
          </cell>
        </row>
      </sheetData>
      <sheetData sheetId="1900">
        <row r="2">
          <cell r="A2">
            <v>1.0489999999999999</v>
          </cell>
        </row>
      </sheetData>
      <sheetData sheetId="1901">
        <row r="2">
          <cell r="A2">
            <v>1.0489999999999999</v>
          </cell>
        </row>
      </sheetData>
      <sheetData sheetId="1902">
        <row r="2">
          <cell r="A2">
            <v>1.0489999999999999</v>
          </cell>
        </row>
      </sheetData>
      <sheetData sheetId="1903">
        <row r="2">
          <cell r="A2">
            <v>1.0489999999999999</v>
          </cell>
        </row>
      </sheetData>
      <sheetData sheetId="1904">
        <row r="2">
          <cell r="A2">
            <v>1.0489999999999999</v>
          </cell>
        </row>
      </sheetData>
      <sheetData sheetId="1905">
        <row r="2">
          <cell r="A2">
            <v>1.0489999999999999</v>
          </cell>
        </row>
      </sheetData>
      <sheetData sheetId="1906">
        <row r="2">
          <cell r="A2">
            <v>1.0489999999999999</v>
          </cell>
        </row>
      </sheetData>
      <sheetData sheetId="1907">
        <row r="2">
          <cell r="A2">
            <v>1.0489999999999999</v>
          </cell>
        </row>
      </sheetData>
      <sheetData sheetId="1908">
        <row r="2">
          <cell r="A2">
            <v>1.0489999999999999</v>
          </cell>
        </row>
      </sheetData>
      <sheetData sheetId="1909">
        <row r="2">
          <cell r="A2">
            <v>1.0489999999999999</v>
          </cell>
        </row>
      </sheetData>
      <sheetData sheetId="1910">
        <row r="2">
          <cell r="A2">
            <v>1.0489999999999999</v>
          </cell>
        </row>
      </sheetData>
      <sheetData sheetId="1911">
        <row r="2">
          <cell r="A2">
            <v>1.0489999999999999</v>
          </cell>
        </row>
      </sheetData>
      <sheetData sheetId="1912">
        <row r="2">
          <cell r="A2">
            <v>1.0489999999999999</v>
          </cell>
        </row>
      </sheetData>
      <sheetData sheetId="1913">
        <row r="2">
          <cell r="A2">
            <v>1.0489999999999999</v>
          </cell>
        </row>
      </sheetData>
      <sheetData sheetId="1914">
        <row r="2">
          <cell r="A2">
            <v>1.0489999999999999</v>
          </cell>
        </row>
      </sheetData>
      <sheetData sheetId="1915">
        <row r="2">
          <cell r="A2">
            <v>1.0489999999999999</v>
          </cell>
        </row>
      </sheetData>
      <sheetData sheetId="1916">
        <row r="2">
          <cell r="A2">
            <v>1.0489999999999999</v>
          </cell>
        </row>
      </sheetData>
      <sheetData sheetId="1917">
        <row r="2">
          <cell r="A2">
            <v>1.0489999999999999</v>
          </cell>
        </row>
      </sheetData>
      <sheetData sheetId="1918">
        <row r="2">
          <cell r="A2">
            <v>1.0489999999999999</v>
          </cell>
        </row>
      </sheetData>
      <sheetData sheetId="1919">
        <row r="2">
          <cell r="A2">
            <v>1.0489999999999999</v>
          </cell>
        </row>
      </sheetData>
      <sheetData sheetId="1920">
        <row r="2">
          <cell r="A2">
            <v>1.0489999999999999</v>
          </cell>
        </row>
      </sheetData>
      <sheetData sheetId="1921">
        <row r="2">
          <cell r="A2">
            <v>1.0489999999999999</v>
          </cell>
        </row>
      </sheetData>
      <sheetData sheetId="1922">
        <row r="2">
          <cell r="A2">
            <v>1.0489999999999999</v>
          </cell>
        </row>
      </sheetData>
      <sheetData sheetId="1923">
        <row r="2">
          <cell r="A2">
            <v>1.0489999999999999</v>
          </cell>
        </row>
      </sheetData>
      <sheetData sheetId="1924">
        <row r="2">
          <cell r="A2">
            <v>1.0489999999999999</v>
          </cell>
        </row>
      </sheetData>
      <sheetData sheetId="1925">
        <row r="2">
          <cell r="A2">
            <v>1.0489999999999999</v>
          </cell>
        </row>
      </sheetData>
      <sheetData sheetId="1926">
        <row r="2">
          <cell r="A2">
            <v>1.0489999999999999</v>
          </cell>
        </row>
      </sheetData>
      <sheetData sheetId="1927">
        <row r="2">
          <cell r="A2">
            <v>1.0489999999999999</v>
          </cell>
        </row>
      </sheetData>
      <sheetData sheetId="1928">
        <row r="2">
          <cell r="A2">
            <v>1.0489999999999999</v>
          </cell>
        </row>
      </sheetData>
      <sheetData sheetId="1929">
        <row r="2">
          <cell r="A2">
            <v>1.0489999999999999</v>
          </cell>
        </row>
      </sheetData>
      <sheetData sheetId="1930">
        <row r="2">
          <cell r="A2">
            <v>1.0489999999999999</v>
          </cell>
        </row>
      </sheetData>
      <sheetData sheetId="1931">
        <row r="2">
          <cell r="A2">
            <v>1.0489999999999999</v>
          </cell>
        </row>
      </sheetData>
      <sheetData sheetId="1932">
        <row r="2">
          <cell r="A2">
            <v>1.0489999999999999</v>
          </cell>
        </row>
      </sheetData>
      <sheetData sheetId="1933">
        <row r="2">
          <cell r="A2">
            <v>1.0489999999999999</v>
          </cell>
        </row>
      </sheetData>
      <sheetData sheetId="1934">
        <row r="2">
          <cell r="A2">
            <v>1.0489999999999999</v>
          </cell>
        </row>
      </sheetData>
      <sheetData sheetId="1935">
        <row r="2">
          <cell r="A2">
            <v>1.0489999999999999</v>
          </cell>
        </row>
      </sheetData>
      <sheetData sheetId="1936">
        <row r="2">
          <cell r="A2">
            <v>1.0489999999999999</v>
          </cell>
        </row>
      </sheetData>
      <sheetData sheetId="1937">
        <row r="2">
          <cell r="A2">
            <v>1.0489999999999999</v>
          </cell>
        </row>
      </sheetData>
      <sheetData sheetId="1938">
        <row r="2">
          <cell r="A2">
            <v>1.0489999999999999</v>
          </cell>
        </row>
      </sheetData>
      <sheetData sheetId="1939">
        <row r="2">
          <cell r="A2">
            <v>1.0489999999999999</v>
          </cell>
        </row>
      </sheetData>
      <sheetData sheetId="1940">
        <row r="2">
          <cell r="A2">
            <v>1.0489999999999999</v>
          </cell>
        </row>
      </sheetData>
      <sheetData sheetId="1941">
        <row r="2">
          <cell r="A2">
            <v>1.0489999999999999</v>
          </cell>
        </row>
      </sheetData>
      <sheetData sheetId="1942">
        <row r="2">
          <cell r="A2">
            <v>1.0489999999999999</v>
          </cell>
        </row>
      </sheetData>
      <sheetData sheetId="1943">
        <row r="2">
          <cell r="A2">
            <v>1.0489999999999999</v>
          </cell>
        </row>
      </sheetData>
      <sheetData sheetId="1944">
        <row r="2">
          <cell r="A2">
            <v>1.0489999999999999</v>
          </cell>
        </row>
      </sheetData>
      <sheetData sheetId="1945">
        <row r="2">
          <cell r="A2">
            <v>1.0489999999999999</v>
          </cell>
        </row>
      </sheetData>
      <sheetData sheetId="1946">
        <row r="2">
          <cell r="A2">
            <v>1.0489999999999999</v>
          </cell>
        </row>
      </sheetData>
      <sheetData sheetId="1947">
        <row r="2">
          <cell r="A2">
            <v>1.0489999999999999</v>
          </cell>
        </row>
      </sheetData>
      <sheetData sheetId="1948">
        <row r="2">
          <cell r="A2">
            <v>1.0489999999999999</v>
          </cell>
        </row>
      </sheetData>
      <sheetData sheetId="1949">
        <row r="2">
          <cell r="A2">
            <v>1.0489999999999999</v>
          </cell>
        </row>
      </sheetData>
      <sheetData sheetId="1950">
        <row r="2">
          <cell r="A2">
            <v>1.0489999999999999</v>
          </cell>
        </row>
      </sheetData>
      <sheetData sheetId="1951">
        <row r="2">
          <cell r="A2">
            <v>1.0489999999999999</v>
          </cell>
        </row>
      </sheetData>
      <sheetData sheetId="1952">
        <row r="2">
          <cell r="A2">
            <v>1.0489999999999999</v>
          </cell>
        </row>
      </sheetData>
      <sheetData sheetId="1953">
        <row r="2">
          <cell r="A2">
            <v>1.0489999999999999</v>
          </cell>
        </row>
      </sheetData>
      <sheetData sheetId="1954">
        <row r="2">
          <cell r="A2">
            <v>1.0489999999999999</v>
          </cell>
        </row>
      </sheetData>
      <sheetData sheetId="1955">
        <row r="2">
          <cell r="A2">
            <v>1.0489999999999999</v>
          </cell>
        </row>
      </sheetData>
      <sheetData sheetId="1956">
        <row r="2">
          <cell r="A2">
            <v>1.0489999999999999</v>
          </cell>
        </row>
      </sheetData>
      <sheetData sheetId="1957">
        <row r="2">
          <cell r="A2">
            <v>1.0489999999999999</v>
          </cell>
        </row>
      </sheetData>
      <sheetData sheetId="1958">
        <row r="2">
          <cell r="A2">
            <v>1.0489999999999999</v>
          </cell>
        </row>
      </sheetData>
      <sheetData sheetId="1959">
        <row r="2">
          <cell r="A2">
            <v>1.0489999999999999</v>
          </cell>
        </row>
      </sheetData>
      <sheetData sheetId="1960">
        <row r="2">
          <cell r="A2">
            <v>1.0489999999999999</v>
          </cell>
        </row>
      </sheetData>
      <sheetData sheetId="1961">
        <row r="2">
          <cell r="A2">
            <v>1.0489999999999999</v>
          </cell>
        </row>
      </sheetData>
      <sheetData sheetId="1962">
        <row r="2">
          <cell r="A2">
            <v>1.0489999999999999</v>
          </cell>
        </row>
      </sheetData>
      <sheetData sheetId="1963">
        <row r="2">
          <cell r="A2">
            <v>1.0489999999999999</v>
          </cell>
        </row>
      </sheetData>
      <sheetData sheetId="1964">
        <row r="2">
          <cell r="A2">
            <v>1.0489999999999999</v>
          </cell>
        </row>
      </sheetData>
      <sheetData sheetId="1965">
        <row r="2">
          <cell r="A2">
            <v>1.0489999999999999</v>
          </cell>
        </row>
      </sheetData>
      <sheetData sheetId="1966">
        <row r="2">
          <cell r="A2">
            <v>1.0489999999999999</v>
          </cell>
        </row>
      </sheetData>
      <sheetData sheetId="1967">
        <row r="2">
          <cell r="A2">
            <v>1.0489999999999999</v>
          </cell>
        </row>
      </sheetData>
      <sheetData sheetId="1968">
        <row r="2">
          <cell r="A2">
            <v>1.0489999999999999</v>
          </cell>
        </row>
      </sheetData>
      <sheetData sheetId="1969">
        <row r="2">
          <cell r="A2">
            <v>1.0489999999999999</v>
          </cell>
        </row>
      </sheetData>
      <sheetData sheetId="1970">
        <row r="2">
          <cell r="A2">
            <v>1.0489999999999999</v>
          </cell>
        </row>
      </sheetData>
      <sheetData sheetId="1971">
        <row r="2">
          <cell r="A2">
            <v>1.0489999999999999</v>
          </cell>
        </row>
      </sheetData>
      <sheetData sheetId="1972">
        <row r="2">
          <cell r="A2">
            <v>1.0489999999999999</v>
          </cell>
        </row>
      </sheetData>
      <sheetData sheetId="1973">
        <row r="2">
          <cell r="A2">
            <v>1.0489999999999999</v>
          </cell>
        </row>
      </sheetData>
      <sheetData sheetId="1974">
        <row r="2">
          <cell r="A2">
            <v>1.0489999999999999</v>
          </cell>
        </row>
      </sheetData>
      <sheetData sheetId="1975">
        <row r="2">
          <cell r="A2">
            <v>1.0489999999999999</v>
          </cell>
        </row>
      </sheetData>
      <sheetData sheetId="1976">
        <row r="2">
          <cell r="A2">
            <v>1.0489999999999999</v>
          </cell>
        </row>
      </sheetData>
      <sheetData sheetId="1977">
        <row r="2">
          <cell r="A2">
            <v>1.0489999999999999</v>
          </cell>
        </row>
      </sheetData>
      <sheetData sheetId="1978">
        <row r="2">
          <cell r="A2">
            <v>1.0489999999999999</v>
          </cell>
        </row>
      </sheetData>
      <sheetData sheetId="1979">
        <row r="2">
          <cell r="A2">
            <v>1.0489999999999999</v>
          </cell>
        </row>
      </sheetData>
      <sheetData sheetId="1980">
        <row r="2">
          <cell r="A2">
            <v>1.0489999999999999</v>
          </cell>
        </row>
      </sheetData>
      <sheetData sheetId="1981">
        <row r="2">
          <cell r="A2">
            <v>1.0489999999999999</v>
          </cell>
        </row>
      </sheetData>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ow r="2">
          <cell r="A2">
            <v>1.0489999999999999</v>
          </cell>
        </row>
      </sheetData>
      <sheetData sheetId="1997">
        <row r="2">
          <cell r="A2">
            <v>1.0489999999999999</v>
          </cell>
        </row>
      </sheetData>
      <sheetData sheetId="1998">
        <row r="2">
          <cell r="A2">
            <v>1.0489999999999999</v>
          </cell>
        </row>
      </sheetData>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ow r="2">
          <cell r="A2">
            <v>1.0489999999999999</v>
          </cell>
        </row>
      </sheetData>
      <sheetData sheetId="2009">
        <row r="2">
          <cell r="A2">
            <v>1.0489999999999999</v>
          </cell>
        </row>
      </sheetData>
      <sheetData sheetId="2010">
        <row r="2">
          <cell r="A2">
            <v>1.0489999999999999</v>
          </cell>
        </row>
      </sheetData>
      <sheetData sheetId="2011" refreshError="1"/>
      <sheetData sheetId="2012" refreshError="1"/>
      <sheetData sheetId="2013" refreshError="1"/>
      <sheetData sheetId="2014" refreshError="1"/>
      <sheetData sheetId="2015">
        <row r="2">
          <cell r="A2">
            <v>1.0489999999999999</v>
          </cell>
        </row>
      </sheetData>
      <sheetData sheetId="2016">
        <row r="2">
          <cell r="A2">
            <v>1.0489999999999999</v>
          </cell>
        </row>
      </sheetData>
      <sheetData sheetId="2017">
        <row r="2">
          <cell r="A2">
            <v>1.0489999999999999</v>
          </cell>
        </row>
      </sheetData>
      <sheetData sheetId="2018">
        <row r="2">
          <cell r="A2">
            <v>1.0489999999999999</v>
          </cell>
        </row>
      </sheetData>
      <sheetData sheetId="2019">
        <row r="2">
          <cell r="A2">
            <v>1.0489999999999999</v>
          </cell>
        </row>
      </sheetData>
      <sheetData sheetId="2020">
        <row r="2">
          <cell r="A2">
            <v>1.0489999999999999</v>
          </cell>
        </row>
      </sheetData>
      <sheetData sheetId="2021">
        <row r="2">
          <cell r="A2">
            <v>1.0489999999999999</v>
          </cell>
        </row>
      </sheetData>
      <sheetData sheetId="2022" refreshError="1"/>
      <sheetData sheetId="2023">
        <row r="2">
          <cell r="A2">
            <v>1.0489999999999999</v>
          </cell>
        </row>
      </sheetData>
      <sheetData sheetId="2024" refreshError="1"/>
      <sheetData sheetId="2025">
        <row r="2">
          <cell r="A2">
            <v>1.0489999999999999</v>
          </cell>
        </row>
      </sheetData>
      <sheetData sheetId="2026">
        <row r="2">
          <cell r="A2">
            <v>1.0489999999999999</v>
          </cell>
        </row>
      </sheetData>
      <sheetData sheetId="2027">
        <row r="2">
          <cell r="A2">
            <v>1.0489999999999999</v>
          </cell>
        </row>
      </sheetData>
      <sheetData sheetId="2028">
        <row r="2">
          <cell r="A2">
            <v>1.0489999999999999</v>
          </cell>
        </row>
      </sheetData>
      <sheetData sheetId="2029">
        <row r="2">
          <cell r="A2">
            <v>1.0489999999999999</v>
          </cell>
        </row>
      </sheetData>
      <sheetData sheetId="2030">
        <row r="2">
          <cell r="A2">
            <v>1.0489999999999999</v>
          </cell>
        </row>
      </sheetData>
      <sheetData sheetId="2031">
        <row r="2">
          <cell r="A2">
            <v>1.0489999999999999</v>
          </cell>
        </row>
      </sheetData>
      <sheetData sheetId="2032">
        <row r="2">
          <cell r="A2">
            <v>1.0489999999999999</v>
          </cell>
        </row>
      </sheetData>
      <sheetData sheetId="2033">
        <row r="2">
          <cell r="A2">
            <v>1.0489999999999999</v>
          </cell>
        </row>
      </sheetData>
      <sheetData sheetId="2034">
        <row r="2">
          <cell r="A2">
            <v>1.0489999999999999</v>
          </cell>
        </row>
      </sheetData>
      <sheetData sheetId="2035">
        <row r="2">
          <cell r="A2">
            <v>1.0489999999999999</v>
          </cell>
        </row>
      </sheetData>
      <sheetData sheetId="2036">
        <row r="2">
          <cell r="A2">
            <v>1.0489999999999999</v>
          </cell>
        </row>
      </sheetData>
      <sheetData sheetId="2037">
        <row r="2">
          <cell r="A2">
            <v>1.0489999999999999</v>
          </cell>
        </row>
      </sheetData>
      <sheetData sheetId="2038">
        <row r="2">
          <cell r="A2">
            <v>1.0489999999999999</v>
          </cell>
        </row>
      </sheetData>
      <sheetData sheetId="2039">
        <row r="2">
          <cell r="A2">
            <v>1.0489999999999999</v>
          </cell>
        </row>
      </sheetData>
      <sheetData sheetId="2040">
        <row r="2">
          <cell r="A2">
            <v>1.0489999999999999</v>
          </cell>
        </row>
      </sheetData>
      <sheetData sheetId="2041">
        <row r="2">
          <cell r="A2">
            <v>1.0489999999999999</v>
          </cell>
        </row>
      </sheetData>
      <sheetData sheetId="2042">
        <row r="2">
          <cell r="A2">
            <v>1.0489999999999999</v>
          </cell>
        </row>
      </sheetData>
      <sheetData sheetId="2043">
        <row r="2">
          <cell r="A2">
            <v>1.0489999999999999</v>
          </cell>
        </row>
      </sheetData>
      <sheetData sheetId="2044">
        <row r="2">
          <cell r="A2">
            <v>1.0489999999999999</v>
          </cell>
        </row>
      </sheetData>
      <sheetData sheetId="2045">
        <row r="2">
          <cell r="A2">
            <v>1.0489999999999999</v>
          </cell>
        </row>
      </sheetData>
      <sheetData sheetId="2046">
        <row r="2">
          <cell r="A2">
            <v>1.0489999999999999</v>
          </cell>
        </row>
      </sheetData>
      <sheetData sheetId="2047">
        <row r="2">
          <cell r="A2">
            <v>1.0489999999999999</v>
          </cell>
        </row>
      </sheetData>
      <sheetData sheetId="2048">
        <row r="2">
          <cell r="A2">
            <v>1.0489999999999999</v>
          </cell>
        </row>
      </sheetData>
      <sheetData sheetId="2049">
        <row r="2">
          <cell r="A2">
            <v>1.0489999999999999</v>
          </cell>
        </row>
      </sheetData>
      <sheetData sheetId="2050">
        <row r="2">
          <cell r="A2">
            <v>1.0489999999999999</v>
          </cell>
        </row>
      </sheetData>
      <sheetData sheetId="2051">
        <row r="2">
          <cell r="A2">
            <v>1.0489999999999999</v>
          </cell>
        </row>
      </sheetData>
      <sheetData sheetId="2052">
        <row r="2">
          <cell r="A2">
            <v>1.0489999999999999</v>
          </cell>
        </row>
      </sheetData>
      <sheetData sheetId="2053">
        <row r="2">
          <cell r="A2">
            <v>1.0489999999999999</v>
          </cell>
        </row>
      </sheetData>
      <sheetData sheetId="2054">
        <row r="2">
          <cell r="A2">
            <v>1.0489999999999999</v>
          </cell>
        </row>
      </sheetData>
      <sheetData sheetId="2055">
        <row r="2">
          <cell r="A2">
            <v>1.0489999999999999</v>
          </cell>
        </row>
      </sheetData>
      <sheetData sheetId="2056">
        <row r="2">
          <cell r="A2">
            <v>1.0489999999999999</v>
          </cell>
        </row>
      </sheetData>
      <sheetData sheetId="2057">
        <row r="2">
          <cell r="A2">
            <v>1.0489999999999999</v>
          </cell>
        </row>
      </sheetData>
      <sheetData sheetId="2058">
        <row r="2">
          <cell r="A2">
            <v>1.0489999999999999</v>
          </cell>
        </row>
      </sheetData>
      <sheetData sheetId="2059">
        <row r="2">
          <cell r="A2">
            <v>1.0489999999999999</v>
          </cell>
        </row>
      </sheetData>
      <sheetData sheetId="2060">
        <row r="2">
          <cell r="A2">
            <v>1.0489999999999999</v>
          </cell>
        </row>
      </sheetData>
      <sheetData sheetId="2061">
        <row r="2">
          <cell r="A2">
            <v>1.0489999999999999</v>
          </cell>
        </row>
      </sheetData>
      <sheetData sheetId="2062">
        <row r="2">
          <cell r="A2">
            <v>1.0489999999999999</v>
          </cell>
        </row>
      </sheetData>
      <sheetData sheetId="2063">
        <row r="2">
          <cell r="A2">
            <v>1.0489999999999999</v>
          </cell>
        </row>
      </sheetData>
      <sheetData sheetId="2064">
        <row r="2">
          <cell r="A2">
            <v>1.0489999999999999</v>
          </cell>
        </row>
      </sheetData>
      <sheetData sheetId="2065">
        <row r="2">
          <cell r="A2">
            <v>1.0489999999999999</v>
          </cell>
        </row>
      </sheetData>
      <sheetData sheetId="2066">
        <row r="2">
          <cell r="A2">
            <v>1.0489999999999999</v>
          </cell>
        </row>
      </sheetData>
      <sheetData sheetId="2067">
        <row r="2">
          <cell r="A2">
            <v>1.0489999999999999</v>
          </cell>
        </row>
      </sheetData>
      <sheetData sheetId="2068">
        <row r="2">
          <cell r="A2">
            <v>1.0489999999999999</v>
          </cell>
        </row>
      </sheetData>
      <sheetData sheetId="2069">
        <row r="2">
          <cell r="A2">
            <v>1.0489999999999999</v>
          </cell>
        </row>
      </sheetData>
      <sheetData sheetId="2070">
        <row r="2">
          <cell r="A2">
            <v>1.0489999999999999</v>
          </cell>
        </row>
      </sheetData>
      <sheetData sheetId="2071">
        <row r="2">
          <cell r="A2">
            <v>1.0489999999999999</v>
          </cell>
        </row>
      </sheetData>
      <sheetData sheetId="2072">
        <row r="2">
          <cell r="A2">
            <v>1.0489999999999999</v>
          </cell>
        </row>
      </sheetData>
      <sheetData sheetId="2073">
        <row r="2">
          <cell r="A2">
            <v>1.0489999999999999</v>
          </cell>
        </row>
      </sheetData>
      <sheetData sheetId="2074">
        <row r="2">
          <cell r="A2">
            <v>1.0489999999999999</v>
          </cell>
        </row>
      </sheetData>
      <sheetData sheetId="2075">
        <row r="2">
          <cell r="A2">
            <v>1.0489999999999999</v>
          </cell>
        </row>
      </sheetData>
      <sheetData sheetId="2076">
        <row r="2">
          <cell r="A2">
            <v>1.0489999999999999</v>
          </cell>
        </row>
      </sheetData>
      <sheetData sheetId="2077">
        <row r="2">
          <cell r="A2">
            <v>1.0489999999999999</v>
          </cell>
        </row>
      </sheetData>
      <sheetData sheetId="2078">
        <row r="2">
          <cell r="A2">
            <v>1.0489999999999999</v>
          </cell>
        </row>
      </sheetData>
      <sheetData sheetId="2079">
        <row r="2">
          <cell r="A2">
            <v>1.0489999999999999</v>
          </cell>
        </row>
      </sheetData>
      <sheetData sheetId="2080">
        <row r="2">
          <cell r="A2">
            <v>1.0489999999999999</v>
          </cell>
        </row>
      </sheetData>
      <sheetData sheetId="2081">
        <row r="2">
          <cell r="A2">
            <v>1.0489999999999999</v>
          </cell>
        </row>
      </sheetData>
      <sheetData sheetId="2082">
        <row r="2">
          <cell r="A2">
            <v>1.0489999999999999</v>
          </cell>
        </row>
      </sheetData>
      <sheetData sheetId="2083">
        <row r="2">
          <cell r="A2">
            <v>1.0489999999999999</v>
          </cell>
        </row>
      </sheetData>
      <sheetData sheetId="2084">
        <row r="2">
          <cell r="A2">
            <v>1.0489999999999999</v>
          </cell>
        </row>
      </sheetData>
      <sheetData sheetId="2085">
        <row r="2">
          <cell r="A2">
            <v>1.0489999999999999</v>
          </cell>
        </row>
      </sheetData>
      <sheetData sheetId="2086">
        <row r="2">
          <cell r="A2">
            <v>1.0489999999999999</v>
          </cell>
        </row>
      </sheetData>
      <sheetData sheetId="2087">
        <row r="2">
          <cell r="A2">
            <v>1.0489999999999999</v>
          </cell>
        </row>
      </sheetData>
      <sheetData sheetId="2088">
        <row r="2">
          <cell r="A2">
            <v>1.0489999999999999</v>
          </cell>
        </row>
      </sheetData>
      <sheetData sheetId="2089">
        <row r="2">
          <cell r="A2">
            <v>1.0489999999999999</v>
          </cell>
        </row>
      </sheetData>
      <sheetData sheetId="2090">
        <row r="2">
          <cell r="A2">
            <v>1.0489999999999999</v>
          </cell>
        </row>
      </sheetData>
      <sheetData sheetId="2091">
        <row r="2">
          <cell r="A2">
            <v>1.0489999999999999</v>
          </cell>
        </row>
      </sheetData>
      <sheetData sheetId="2092">
        <row r="2">
          <cell r="A2">
            <v>1.0489999999999999</v>
          </cell>
        </row>
      </sheetData>
      <sheetData sheetId="2093">
        <row r="2">
          <cell r="A2">
            <v>1.0489999999999999</v>
          </cell>
        </row>
      </sheetData>
      <sheetData sheetId="2094">
        <row r="2">
          <cell r="A2">
            <v>1.0489999999999999</v>
          </cell>
        </row>
      </sheetData>
      <sheetData sheetId="2095">
        <row r="2">
          <cell r="A2">
            <v>1.0489999999999999</v>
          </cell>
        </row>
      </sheetData>
      <sheetData sheetId="2096">
        <row r="2">
          <cell r="A2">
            <v>1.0489999999999999</v>
          </cell>
        </row>
      </sheetData>
      <sheetData sheetId="2097">
        <row r="2">
          <cell r="A2">
            <v>1.0489999999999999</v>
          </cell>
        </row>
      </sheetData>
      <sheetData sheetId="2098">
        <row r="2">
          <cell r="A2">
            <v>1.0489999999999999</v>
          </cell>
        </row>
      </sheetData>
      <sheetData sheetId="2099">
        <row r="2">
          <cell r="A2">
            <v>1.0489999999999999</v>
          </cell>
        </row>
      </sheetData>
      <sheetData sheetId="2100">
        <row r="2">
          <cell r="A2">
            <v>1.0489999999999999</v>
          </cell>
        </row>
      </sheetData>
      <sheetData sheetId="2101">
        <row r="2">
          <cell r="A2">
            <v>1.0489999999999999</v>
          </cell>
        </row>
      </sheetData>
      <sheetData sheetId="2102">
        <row r="2">
          <cell r="A2">
            <v>1.0489999999999999</v>
          </cell>
        </row>
      </sheetData>
      <sheetData sheetId="2103">
        <row r="2">
          <cell r="A2">
            <v>1.0489999999999999</v>
          </cell>
        </row>
      </sheetData>
      <sheetData sheetId="2104">
        <row r="2">
          <cell r="A2">
            <v>1.0489999999999999</v>
          </cell>
        </row>
      </sheetData>
      <sheetData sheetId="2105">
        <row r="2">
          <cell r="A2">
            <v>1.0489999999999999</v>
          </cell>
        </row>
      </sheetData>
      <sheetData sheetId="2106">
        <row r="2">
          <cell r="A2">
            <v>1.0489999999999999</v>
          </cell>
        </row>
      </sheetData>
      <sheetData sheetId="2107">
        <row r="2">
          <cell r="A2">
            <v>1.0489999999999999</v>
          </cell>
        </row>
      </sheetData>
      <sheetData sheetId="2108">
        <row r="2">
          <cell r="A2">
            <v>1.0489999999999999</v>
          </cell>
        </row>
      </sheetData>
      <sheetData sheetId="2109">
        <row r="2">
          <cell r="A2">
            <v>1.0489999999999999</v>
          </cell>
        </row>
      </sheetData>
      <sheetData sheetId="2110">
        <row r="2">
          <cell r="A2">
            <v>1.0489999999999999</v>
          </cell>
        </row>
      </sheetData>
      <sheetData sheetId="2111">
        <row r="2">
          <cell r="A2">
            <v>1.0489999999999999</v>
          </cell>
        </row>
      </sheetData>
      <sheetData sheetId="2112">
        <row r="2">
          <cell r="A2">
            <v>1.0489999999999999</v>
          </cell>
        </row>
      </sheetData>
      <sheetData sheetId="2113">
        <row r="2">
          <cell r="A2">
            <v>1.0489999999999999</v>
          </cell>
        </row>
      </sheetData>
      <sheetData sheetId="2114">
        <row r="2">
          <cell r="A2">
            <v>1.0489999999999999</v>
          </cell>
        </row>
      </sheetData>
      <sheetData sheetId="2115">
        <row r="2">
          <cell r="A2">
            <v>1.0489999999999999</v>
          </cell>
        </row>
      </sheetData>
      <sheetData sheetId="2116">
        <row r="2">
          <cell r="A2">
            <v>1.0489999999999999</v>
          </cell>
        </row>
      </sheetData>
      <sheetData sheetId="2117">
        <row r="2">
          <cell r="A2">
            <v>1.0489999999999999</v>
          </cell>
        </row>
      </sheetData>
      <sheetData sheetId="2118">
        <row r="2">
          <cell r="A2">
            <v>1.0489999999999999</v>
          </cell>
        </row>
      </sheetData>
      <sheetData sheetId="2119">
        <row r="2">
          <cell r="A2">
            <v>1.0489999999999999</v>
          </cell>
        </row>
      </sheetData>
      <sheetData sheetId="2120">
        <row r="2">
          <cell r="A2">
            <v>1.0489999999999999</v>
          </cell>
        </row>
      </sheetData>
      <sheetData sheetId="2121">
        <row r="2">
          <cell r="A2">
            <v>1.0489999999999999</v>
          </cell>
        </row>
      </sheetData>
      <sheetData sheetId="2122">
        <row r="2">
          <cell r="A2">
            <v>1.0489999999999999</v>
          </cell>
        </row>
      </sheetData>
      <sheetData sheetId="2123">
        <row r="2">
          <cell r="A2">
            <v>1.0489999999999999</v>
          </cell>
        </row>
      </sheetData>
      <sheetData sheetId="2124">
        <row r="2">
          <cell r="A2">
            <v>1.0489999999999999</v>
          </cell>
        </row>
      </sheetData>
      <sheetData sheetId="2125">
        <row r="2">
          <cell r="A2">
            <v>1.0489999999999999</v>
          </cell>
        </row>
      </sheetData>
      <sheetData sheetId="2126">
        <row r="2">
          <cell r="A2">
            <v>1.0489999999999999</v>
          </cell>
        </row>
      </sheetData>
      <sheetData sheetId="2127">
        <row r="2">
          <cell r="A2">
            <v>1.0489999999999999</v>
          </cell>
        </row>
      </sheetData>
      <sheetData sheetId="2128">
        <row r="2">
          <cell r="A2">
            <v>1.0489999999999999</v>
          </cell>
        </row>
      </sheetData>
      <sheetData sheetId="2129">
        <row r="2">
          <cell r="A2">
            <v>1.0489999999999999</v>
          </cell>
        </row>
      </sheetData>
      <sheetData sheetId="2130">
        <row r="2">
          <cell r="A2">
            <v>1.0489999999999999</v>
          </cell>
        </row>
      </sheetData>
      <sheetData sheetId="2131">
        <row r="2">
          <cell r="A2">
            <v>1.0489999999999999</v>
          </cell>
        </row>
      </sheetData>
      <sheetData sheetId="2132">
        <row r="2">
          <cell r="A2">
            <v>1.0489999999999999</v>
          </cell>
        </row>
      </sheetData>
      <sheetData sheetId="2133">
        <row r="2">
          <cell r="A2">
            <v>1.0489999999999999</v>
          </cell>
        </row>
      </sheetData>
      <sheetData sheetId="2134">
        <row r="2">
          <cell r="A2">
            <v>1.0489999999999999</v>
          </cell>
        </row>
      </sheetData>
      <sheetData sheetId="2135">
        <row r="2">
          <cell r="A2">
            <v>1.0489999999999999</v>
          </cell>
        </row>
      </sheetData>
      <sheetData sheetId="2136">
        <row r="2">
          <cell r="A2">
            <v>1.0489999999999999</v>
          </cell>
        </row>
      </sheetData>
      <sheetData sheetId="2137">
        <row r="2">
          <cell r="A2">
            <v>1.0489999999999999</v>
          </cell>
        </row>
      </sheetData>
      <sheetData sheetId="2138">
        <row r="2">
          <cell r="A2">
            <v>1.0489999999999999</v>
          </cell>
        </row>
      </sheetData>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sheetData sheetId="2224"/>
      <sheetData sheetId="2225"/>
      <sheetData sheetId="2226">
        <row r="2">
          <cell r="A2">
            <v>1.0489999999999999</v>
          </cell>
        </row>
      </sheetData>
      <sheetData sheetId="2227">
        <row r="2">
          <cell r="A2">
            <v>1.0489999999999999</v>
          </cell>
        </row>
      </sheetData>
      <sheetData sheetId="2228"/>
      <sheetData sheetId="2229"/>
      <sheetData sheetId="2230"/>
      <sheetData sheetId="2231"/>
      <sheetData sheetId="2232">
        <row r="2">
          <cell r="A2">
            <v>1.0489999999999999</v>
          </cell>
        </row>
      </sheetData>
      <sheetData sheetId="2233">
        <row r="2">
          <cell r="A2">
            <v>1.0489999999999999</v>
          </cell>
        </row>
      </sheetData>
      <sheetData sheetId="2234">
        <row r="2">
          <cell r="A2">
            <v>1.0489999999999999</v>
          </cell>
        </row>
      </sheetData>
      <sheetData sheetId="2235"/>
      <sheetData sheetId="2236"/>
      <sheetData sheetId="2237">
        <row r="2">
          <cell r="A2">
            <v>1.0489999999999999</v>
          </cell>
        </row>
      </sheetData>
      <sheetData sheetId="2238">
        <row r="2">
          <cell r="A2">
            <v>1.0489999999999999</v>
          </cell>
        </row>
      </sheetData>
      <sheetData sheetId="2239">
        <row r="2">
          <cell r="A2">
            <v>1.0489999999999999</v>
          </cell>
        </row>
      </sheetData>
      <sheetData sheetId="2240">
        <row r="2">
          <cell r="A2">
            <v>1.0489999999999999</v>
          </cell>
        </row>
      </sheetData>
      <sheetData sheetId="2241">
        <row r="2">
          <cell r="A2">
            <v>1.0489999999999999</v>
          </cell>
        </row>
      </sheetData>
      <sheetData sheetId="2242"/>
      <sheetData sheetId="2243">
        <row r="2">
          <cell r="A2">
            <v>1.0489999999999999</v>
          </cell>
        </row>
      </sheetData>
      <sheetData sheetId="2244">
        <row r="2">
          <cell r="A2">
            <v>1.0489999999999999</v>
          </cell>
        </row>
      </sheetData>
      <sheetData sheetId="2245">
        <row r="2">
          <cell r="A2">
            <v>1.0489999999999999</v>
          </cell>
        </row>
      </sheetData>
      <sheetData sheetId="2246">
        <row r="2">
          <cell r="A2">
            <v>1.0489999999999999</v>
          </cell>
        </row>
      </sheetData>
      <sheetData sheetId="2247">
        <row r="2">
          <cell r="A2">
            <v>1.0489999999999999</v>
          </cell>
        </row>
      </sheetData>
      <sheetData sheetId="2248">
        <row r="2">
          <cell r="A2">
            <v>1.0489999999999999</v>
          </cell>
        </row>
      </sheetData>
      <sheetData sheetId="2249">
        <row r="2">
          <cell r="A2">
            <v>1.0489999999999999</v>
          </cell>
        </row>
      </sheetData>
      <sheetData sheetId="2250">
        <row r="2">
          <cell r="A2">
            <v>1.0489999999999999</v>
          </cell>
        </row>
      </sheetData>
      <sheetData sheetId="2251">
        <row r="2">
          <cell r="A2">
            <v>1.0489999999999999</v>
          </cell>
        </row>
      </sheetData>
      <sheetData sheetId="2252">
        <row r="2">
          <cell r="A2">
            <v>1.0489999999999999</v>
          </cell>
        </row>
      </sheetData>
      <sheetData sheetId="2253">
        <row r="2">
          <cell r="A2">
            <v>1.0489999999999999</v>
          </cell>
        </row>
      </sheetData>
      <sheetData sheetId="2254"/>
      <sheetData sheetId="2255"/>
      <sheetData sheetId="2256">
        <row r="2">
          <cell r="A2">
            <v>1.0489999999999999</v>
          </cell>
        </row>
      </sheetData>
      <sheetData sheetId="2257">
        <row r="2">
          <cell r="A2">
            <v>1.0489999999999999</v>
          </cell>
        </row>
      </sheetData>
      <sheetData sheetId="2258">
        <row r="2">
          <cell r="A2">
            <v>1.0489999999999999</v>
          </cell>
        </row>
      </sheetData>
      <sheetData sheetId="2259"/>
      <sheetData sheetId="2260"/>
      <sheetData sheetId="2261"/>
      <sheetData sheetId="2262">
        <row r="2">
          <cell r="A2">
            <v>1.0489999999999999</v>
          </cell>
        </row>
      </sheetData>
      <sheetData sheetId="2263">
        <row r="2">
          <cell r="A2">
            <v>1.0489999999999999</v>
          </cell>
        </row>
      </sheetData>
      <sheetData sheetId="2264">
        <row r="2">
          <cell r="A2">
            <v>1.0489999999999999</v>
          </cell>
        </row>
      </sheetData>
      <sheetData sheetId="2265">
        <row r="2">
          <cell r="A2">
            <v>1.0489999999999999</v>
          </cell>
        </row>
      </sheetData>
      <sheetData sheetId="2266"/>
      <sheetData sheetId="2267">
        <row r="2">
          <cell r="A2">
            <v>1.0489999999999999</v>
          </cell>
        </row>
      </sheetData>
      <sheetData sheetId="2268">
        <row r="2">
          <cell r="A2">
            <v>1.0489999999999999</v>
          </cell>
        </row>
      </sheetData>
      <sheetData sheetId="2269">
        <row r="2">
          <cell r="A2">
            <v>1.0489999999999999</v>
          </cell>
        </row>
      </sheetData>
      <sheetData sheetId="2270">
        <row r="2">
          <cell r="A2">
            <v>1.0489999999999999</v>
          </cell>
        </row>
      </sheetData>
      <sheetData sheetId="2271">
        <row r="2">
          <cell r="A2">
            <v>1.0489999999999999</v>
          </cell>
        </row>
      </sheetData>
      <sheetData sheetId="2272"/>
      <sheetData sheetId="2273">
        <row r="2">
          <cell r="A2">
            <v>1.0489999999999999</v>
          </cell>
        </row>
      </sheetData>
      <sheetData sheetId="2274">
        <row r="2">
          <cell r="A2">
            <v>1.0489999999999999</v>
          </cell>
        </row>
      </sheetData>
      <sheetData sheetId="2275">
        <row r="2">
          <cell r="A2">
            <v>1.0489999999999999</v>
          </cell>
        </row>
      </sheetData>
      <sheetData sheetId="2276">
        <row r="2">
          <cell r="A2">
            <v>1.0489999999999999</v>
          </cell>
        </row>
      </sheetData>
      <sheetData sheetId="2277">
        <row r="2">
          <cell r="A2">
            <v>1.0489999999999999</v>
          </cell>
        </row>
      </sheetData>
      <sheetData sheetId="2278">
        <row r="2">
          <cell r="A2">
            <v>1.0489999999999999</v>
          </cell>
        </row>
      </sheetData>
      <sheetData sheetId="2279">
        <row r="2">
          <cell r="A2">
            <v>1.0489999999999999</v>
          </cell>
        </row>
      </sheetData>
      <sheetData sheetId="2280">
        <row r="2">
          <cell r="A2">
            <v>1.0489999999999999</v>
          </cell>
        </row>
      </sheetData>
      <sheetData sheetId="2281">
        <row r="2">
          <cell r="A2">
            <v>1.0489999999999999</v>
          </cell>
        </row>
      </sheetData>
      <sheetData sheetId="2282">
        <row r="2">
          <cell r="A2">
            <v>1.0489999999999999</v>
          </cell>
        </row>
      </sheetData>
      <sheetData sheetId="2283">
        <row r="2">
          <cell r="A2">
            <v>1.0489999999999999</v>
          </cell>
        </row>
      </sheetData>
      <sheetData sheetId="2284"/>
      <sheetData sheetId="2285"/>
      <sheetData sheetId="2286">
        <row r="2">
          <cell r="A2">
            <v>1.0489999999999999</v>
          </cell>
        </row>
      </sheetData>
      <sheetData sheetId="2287">
        <row r="2">
          <cell r="A2">
            <v>1.0489999999999999</v>
          </cell>
        </row>
      </sheetData>
      <sheetData sheetId="2288">
        <row r="2">
          <cell r="A2">
            <v>1.0489999999999999</v>
          </cell>
        </row>
      </sheetData>
      <sheetData sheetId="2289"/>
      <sheetData sheetId="2290"/>
      <sheetData sheetId="2291">
        <row r="2">
          <cell r="A2">
            <v>1.0489999999999999</v>
          </cell>
        </row>
      </sheetData>
      <sheetData sheetId="2292">
        <row r="2">
          <cell r="A2">
            <v>1.0489999999999999</v>
          </cell>
        </row>
      </sheetData>
      <sheetData sheetId="2293">
        <row r="2">
          <cell r="A2">
            <v>1.0489999999999999</v>
          </cell>
        </row>
      </sheetData>
      <sheetData sheetId="2294">
        <row r="2">
          <cell r="A2">
            <v>1.0489999999999999</v>
          </cell>
        </row>
      </sheetData>
      <sheetData sheetId="2295">
        <row r="2">
          <cell r="A2">
            <v>1.0489999999999999</v>
          </cell>
        </row>
      </sheetData>
      <sheetData sheetId="2296"/>
      <sheetData sheetId="2297">
        <row r="2">
          <cell r="A2">
            <v>1.0489999999999999</v>
          </cell>
        </row>
      </sheetData>
      <sheetData sheetId="2298">
        <row r="2">
          <cell r="A2">
            <v>1.0489999999999999</v>
          </cell>
        </row>
      </sheetData>
      <sheetData sheetId="2299">
        <row r="2">
          <cell r="A2">
            <v>1.0489999999999999</v>
          </cell>
        </row>
      </sheetData>
      <sheetData sheetId="2300">
        <row r="2">
          <cell r="A2">
            <v>1.0489999999999999</v>
          </cell>
        </row>
      </sheetData>
      <sheetData sheetId="2301">
        <row r="2">
          <cell r="A2">
            <v>1.0489999999999999</v>
          </cell>
        </row>
      </sheetData>
      <sheetData sheetId="2302">
        <row r="2">
          <cell r="A2">
            <v>1.0489999999999999</v>
          </cell>
        </row>
      </sheetData>
      <sheetData sheetId="2303">
        <row r="2">
          <cell r="A2">
            <v>1.0489999999999999</v>
          </cell>
        </row>
      </sheetData>
      <sheetData sheetId="2304">
        <row r="2">
          <cell r="A2">
            <v>1.0489999999999999</v>
          </cell>
        </row>
      </sheetData>
      <sheetData sheetId="2305">
        <row r="2">
          <cell r="A2">
            <v>1.0489999999999999</v>
          </cell>
        </row>
      </sheetData>
      <sheetData sheetId="2306">
        <row r="2">
          <cell r="A2">
            <v>1.0489999999999999</v>
          </cell>
        </row>
      </sheetData>
      <sheetData sheetId="2307">
        <row r="2">
          <cell r="A2">
            <v>1.0489999999999999</v>
          </cell>
        </row>
      </sheetData>
      <sheetData sheetId="2308">
        <row r="2">
          <cell r="A2">
            <v>1.0489999999999999</v>
          </cell>
        </row>
      </sheetData>
      <sheetData sheetId="2309">
        <row r="2">
          <cell r="A2">
            <v>1.0489999999999999</v>
          </cell>
        </row>
      </sheetData>
      <sheetData sheetId="2310">
        <row r="2">
          <cell r="A2">
            <v>1.0489999999999999</v>
          </cell>
        </row>
      </sheetData>
      <sheetData sheetId="2311">
        <row r="2">
          <cell r="A2">
            <v>1.0489999999999999</v>
          </cell>
        </row>
      </sheetData>
      <sheetData sheetId="2312">
        <row r="2">
          <cell r="A2">
            <v>1.0489999999999999</v>
          </cell>
        </row>
      </sheetData>
      <sheetData sheetId="2313">
        <row r="2">
          <cell r="A2">
            <v>1.0489999999999999</v>
          </cell>
        </row>
      </sheetData>
      <sheetData sheetId="2314">
        <row r="2">
          <cell r="A2">
            <v>1.0489999999999999</v>
          </cell>
        </row>
      </sheetData>
      <sheetData sheetId="2315"/>
      <sheetData sheetId="2316">
        <row r="2">
          <cell r="A2">
            <v>1.0489999999999999</v>
          </cell>
        </row>
      </sheetData>
      <sheetData sheetId="2317">
        <row r="2">
          <cell r="A2">
            <v>1.0489999999999999</v>
          </cell>
        </row>
      </sheetData>
      <sheetData sheetId="2318">
        <row r="2">
          <cell r="A2">
            <v>1.0489999999999999</v>
          </cell>
        </row>
      </sheetData>
      <sheetData sheetId="2319">
        <row r="2">
          <cell r="A2">
            <v>1.0489999999999999</v>
          </cell>
        </row>
      </sheetData>
      <sheetData sheetId="2320"/>
      <sheetData sheetId="2321">
        <row r="2">
          <cell r="A2">
            <v>1.0489999999999999</v>
          </cell>
        </row>
      </sheetData>
      <sheetData sheetId="2322">
        <row r="2">
          <cell r="A2">
            <v>1.0489999999999999</v>
          </cell>
        </row>
      </sheetData>
      <sheetData sheetId="2323">
        <row r="2">
          <cell r="A2">
            <v>1.0489999999999999</v>
          </cell>
        </row>
      </sheetData>
      <sheetData sheetId="2324">
        <row r="2">
          <cell r="A2">
            <v>1.0489999999999999</v>
          </cell>
        </row>
      </sheetData>
      <sheetData sheetId="2325">
        <row r="2">
          <cell r="A2">
            <v>1.0489999999999999</v>
          </cell>
        </row>
      </sheetData>
      <sheetData sheetId="2326"/>
      <sheetData sheetId="2327">
        <row r="2">
          <cell r="A2">
            <v>1.0489999999999999</v>
          </cell>
        </row>
      </sheetData>
      <sheetData sheetId="2328">
        <row r="2">
          <cell r="A2">
            <v>1.0489999999999999</v>
          </cell>
        </row>
      </sheetData>
      <sheetData sheetId="2329">
        <row r="2">
          <cell r="A2">
            <v>1.0489999999999999</v>
          </cell>
        </row>
      </sheetData>
      <sheetData sheetId="2330">
        <row r="2">
          <cell r="A2">
            <v>1.0489999999999999</v>
          </cell>
        </row>
      </sheetData>
      <sheetData sheetId="2331">
        <row r="2">
          <cell r="A2">
            <v>1.0489999999999999</v>
          </cell>
        </row>
      </sheetData>
      <sheetData sheetId="2332">
        <row r="2">
          <cell r="A2">
            <v>1.0489999999999999</v>
          </cell>
        </row>
      </sheetData>
      <sheetData sheetId="2333">
        <row r="2">
          <cell r="A2">
            <v>1.0489999999999999</v>
          </cell>
        </row>
      </sheetData>
      <sheetData sheetId="2334">
        <row r="2">
          <cell r="A2">
            <v>1.0489999999999999</v>
          </cell>
        </row>
      </sheetData>
      <sheetData sheetId="2335">
        <row r="2">
          <cell r="A2">
            <v>1.0489999999999999</v>
          </cell>
        </row>
      </sheetData>
      <sheetData sheetId="2336">
        <row r="2">
          <cell r="A2">
            <v>1.0489999999999999</v>
          </cell>
        </row>
      </sheetData>
      <sheetData sheetId="2337">
        <row r="2">
          <cell r="A2">
            <v>1.0489999999999999</v>
          </cell>
        </row>
      </sheetData>
      <sheetData sheetId="2338">
        <row r="2">
          <cell r="A2">
            <v>1.0489999999999999</v>
          </cell>
        </row>
      </sheetData>
      <sheetData sheetId="2339">
        <row r="2">
          <cell r="A2">
            <v>1.0489999999999999</v>
          </cell>
        </row>
      </sheetData>
      <sheetData sheetId="2340">
        <row r="2">
          <cell r="A2">
            <v>1.0489999999999999</v>
          </cell>
        </row>
      </sheetData>
      <sheetData sheetId="2341">
        <row r="2">
          <cell r="A2">
            <v>1.0489999999999999</v>
          </cell>
        </row>
      </sheetData>
      <sheetData sheetId="2342">
        <row r="2">
          <cell r="A2">
            <v>1.0489999999999999</v>
          </cell>
        </row>
      </sheetData>
      <sheetData sheetId="2343">
        <row r="2">
          <cell r="A2">
            <v>1.0489999999999999</v>
          </cell>
        </row>
      </sheetData>
      <sheetData sheetId="2344">
        <row r="2">
          <cell r="A2">
            <v>1.0489999999999999</v>
          </cell>
        </row>
      </sheetData>
      <sheetData sheetId="2345"/>
      <sheetData sheetId="2346">
        <row r="2">
          <cell r="A2">
            <v>1.0489999999999999</v>
          </cell>
        </row>
      </sheetData>
      <sheetData sheetId="2347">
        <row r="2">
          <cell r="A2">
            <v>1.0489999999999999</v>
          </cell>
        </row>
      </sheetData>
      <sheetData sheetId="2348">
        <row r="2">
          <cell r="A2">
            <v>1.0489999999999999</v>
          </cell>
        </row>
      </sheetData>
      <sheetData sheetId="2349">
        <row r="2">
          <cell r="A2">
            <v>1.0489999999999999</v>
          </cell>
        </row>
      </sheetData>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row r="2">
          <cell r="A2">
            <v>1.0489999999999999</v>
          </cell>
        </row>
      </sheetData>
      <sheetData sheetId="2365">
        <row r="2">
          <cell r="A2">
            <v>1.0489999999999999</v>
          </cell>
        </row>
      </sheetData>
      <sheetData sheetId="2366">
        <row r="2">
          <cell r="A2">
            <v>1.0489999999999999</v>
          </cell>
        </row>
      </sheetData>
      <sheetData sheetId="2367">
        <row r="2">
          <cell r="A2">
            <v>1.0489999999999999</v>
          </cell>
        </row>
      </sheetData>
      <sheetData sheetId="2368">
        <row r="2">
          <cell r="A2">
            <v>1.0489999999999999</v>
          </cell>
        </row>
      </sheetData>
      <sheetData sheetId="2369"/>
      <sheetData sheetId="2370">
        <row r="2">
          <cell r="A2">
            <v>1.0489999999999999</v>
          </cell>
        </row>
      </sheetData>
      <sheetData sheetId="2371">
        <row r="2">
          <cell r="A2">
            <v>1.0489999999999999</v>
          </cell>
        </row>
      </sheetData>
      <sheetData sheetId="2372">
        <row r="2">
          <cell r="A2">
            <v>1.0489999999999999</v>
          </cell>
        </row>
      </sheetData>
      <sheetData sheetId="2373">
        <row r="2">
          <cell r="A2">
            <v>1.0489999999999999</v>
          </cell>
        </row>
      </sheetData>
      <sheetData sheetId="2374"/>
      <sheetData sheetId="2375"/>
      <sheetData sheetId="2376"/>
      <sheetData sheetId="2377"/>
      <sheetData sheetId="2378"/>
      <sheetData sheetId="2379"/>
      <sheetData sheetId="2380"/>
      <sheetData sheetId="2381"/>
      <sheetData sheetId="2382"/>
      <sheetData sheetId="2383"/>
      <sheetData sheetId="2384" refreshError="1"/>
      <sheetData sheetId="2385" refreshError="1"/>
      <sheetData sheetId="2386" refreshError="1"/>
      <sheetData sheetId="2387" refreshError="1"/>
      <sheetData sheetId="2388"/>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sheetData sheetId="2420" refreshError="1"/>
      <sheetData sheetId="2421" refreshError="1"/>
      <sheetData sheetId="2422" refreshError="1"/>
      <sheetData sheetId="2423" refreshError="1"/>
      <sheetData sheetId="2424" refreshError="1"/>
      <sheetData sheetId="2425"/>
      <sheetData sheetId="2426" refreshError="1"/>
      <sheetData sheetId="2427" refreshError="1"/>
      <sheetData sheetId="2428" refreshError="1"/>
      <sheetData sheetId="2429" refreshError="1"/>
      <sheetData sheetId="2430" refreshError="1"/>
      <sheetData sheetId="2431" refreshError="1"/>
      <sheetData sheetId="2432"/>
      <sheetData sheetId="2433"/>
      <sheetData sheetId="2434"/>
      <sheetData sheetId="2435"/>
      <sheetData sheetId="2436"/>
      <sheetData sheetId="2437"/>
      <sheetData sheetId="2438" refreshError="1"/>
      <sheetData sheetId="2439" refreshError="1"/>
      <sheetData sheetId="244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Целевые прогр"/>
      <sheetName val="#ССЫЛКА"/>
      <sheetName val="Курс $"/>
      <sheetName val="Параметры_i"/>
      <sheetName val="покупка нпр"/>
      <sheetName val="приобретение нпр"/>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Перечень"/>
      <sheetName val="Таб_1"/>
      <sheetName val="Таб_1.3."/>
      <sheetName val="Таб_1.7"/>
      <sheetName val="Таб_2.1."/>
      <sheetName val="Таб_3.1."/>
      <sheetName val="Таб_3.2."/>
      <sheetName val="Таб_3.3."/>
      <sheetName val="Таб_3.4"/>
      <sheetName val="Таб_3.5"/>
      <sheetName val="Таб_3.6"/>
      <sheetName val="Таб_3.7"/>
      <sheetName val="Таб_3.8."/>
      <sheetName val="Таб_3.9."/>
      <sheetName val="Таб_3.9.1."/>
      <sheetName val="Таб_3.10."/>
      <sheetName val="Таб_3.11.1"/>
      <sheetName val="Таб_3.11.1.(1)"/>
      <sheetName val="Таб_3.111(2)"/>
      <sheetName val="Таб_3.11.1(3)"/>
      <sheetName val="Таб_3.12"/>
      <sheetName val="Таб_3.10"/>
      <sheetName val="Таб_3.12.1."/>
      <sheetName val="Таб_3.7."/>
      <sheetName val="Таб_3.13."/>
      <sheetName val="Таб_3.14."/>
      <sheetName val="Таб_3.15."/>
      <sheetName val="Таб_3.16."/>
      <sheetName val="Таб_4.1."/>
      <sheetName val="Таб_4.2."/>
      <sheetName val="Таб_4.3."/>
      <sheetName val="Таб_5.1."/>
      <sheetName val="Таб_5.2."/>
      <sheetName val="Таб_5.3."/>
      <sheetName val="Таб_6.1."/>
      <sheetName val="Таб_6.2."/>
      <sheetName val="Таб_6.1.1."/>
      <sheetName val="Таб_6.2"/>
      <sheetName val="Таб_6.3."/>
      <sheetName val="Таб_6.3.1."/>
      <sheetName val="Таб_6.3.2."/>
      <sheetName val="Таб_6.3.3."/>
      <sheetName val="Таб_6.4."/>
      <sheetName val="Таб_6.5."/>
      <sheetName val="Таб_6.6."/>
      <sheetName val="Таб_6.7."/>
      <sheetName val="Таб_6.8."/>
      <sheetName val="Таб_6.9."/>
      <sheetName val="Таб_6.10."/>
      <sheetName val="ТАб_6.11."/>
      <sheetName val="Таб_6.12."/>
      <sheetName val="Таб_6.13."/>
      <sheetName val="Таб_6.14."/>
      <sheetName val="Таб_6.15."/>
      <sheetName val="Таб_6.16.(АО)"/>
      <sheetName val="Таб_6.16(а)(АО)"/>
      <sheetName val="ОТЭЦ-1"/>
      <sheetName val="Таб_6.17(а)(ЦФО)"/>
      <sheetName val="Лист13"/>
      <sheetName val="КНИГА2"/>
      <sheetName val="Списки"/>
      <sheetName val="ИТ-бюджет"/>
      <sheetName val="Справочники"/>
      <sheetName val="эл ст"/>
      <sheetName val="Медслужба"/>
      <sheetName val="РМУ"/>
      <sheetName val="УКиСР"/>
      <sheetName val="Коды статей"/>
      <sheetName val="Тарифы _ЗН"/>
      <sheetName val="Тарифы _СК"/>
      <sheetName val="ГПУ"/>
      <sheetName val="ДРЭУ"/>
      <sheetName val="МП"/>
      <sheetName val="МСЧ"/>
      <sheetName val="НГДУ"/>
      <sheetName val="РЭУ"/>
      <sheetName val="СБ"/>
      <sheetName val="СРТ"/>
      <sheetName val="УА"/>
      <sheetName val="УГРиЛМ"/>
      <sheetName val="УИиРС"/>
      <sheetName val="УИТ"/>
      <sheetName val="УНИПР"/>
      <sheetName val="УОМ"/>
      <sheetName val="УСО"/>
      <sheetName val="УТС"/>
      <sheetName val="УТТиСТ"/>
      <sheetName val="ЯРЭУ"/>
      <sheetName val="ЯСК"/>
      <sheetName val="Лист1"/>
      <sheetName val="Выгрузка"/>
      <sheetName val="Данные ОАО"/>
      <sheetName val="Прил1"/>
      <sheetName val="#REF!"/>
      <sheetName val=""/>
    </sheetNames>
    <definedNames>
      <definedName name="Модуль12.theHide"/>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KET818"/>
      <sheetName val="Курс $"/>
      <sheetName val="Лист13"/>
      <sheetName val="Регионы"/>
      <sheetName val="Справочники"/>
      <sheetName val="аренда"/>
      <sheetName val="Медслужба"/>
      <sheetName val="РМУ"/>
      <sheetName val="УКиСР"/>
      <sheetName val="FES"/>
      <sheetName val="Коды статей"/>
      <sheetName val="ПП"/>
      <sheetName val="#REF!"/>
      <sheetName val=""/>
    </sheetNames>
    <definedNames>
      <definedName name="Обнуление_818"/>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данные"/>
      <sheetName val="Приборы учета"/>
      <sheetName val="Подстанции"/>
      <sheetName val="ТП"/>
      <sheetName val="Прил2 Точки учета"/>
      <sheetName val="Прил3.4 Акт отв"/>
      <sheetName val="Прил1 ТП"/>
      <sheetName val="Прил3.2. Мощность"/>
      <sheetName val="Автоприложения Тюмень"/>
      <sheetName val="Производство электроэнергии"/>
      <sheetName val="План_Сводн"/>
      <sheetName val="МощностиУстановок_перекрестный"/>
      <sheetName val="План"/>
      <sheetName val="Тарифы"/>
      <sheetName val="Дебет_Кредит"/>
    </sheetNames>
    <sheetDataSet>
      <sheetData sheetId="0"/>
      <sheetData sheetId="1" refreshError="1">
        <row r="3">
          <cell r="A3">
            <v>0</v>
          </cell>
          <cell r="G3">
            <v>0</v>
          </cell>
        </row>
        <row r="4">
          <cell r="A4">
            <v>1</v>
          </cell>
          <cell r="B4" t="str">
            <v>Вв-1-10</v>
          </cell>
          <cell r="C4" t="str">
            <v>A2R-3-0L-C5-T</v>
          </cell>
          <cell r="D4">
            <v>1012333</v>
          </cell>
          <cell r="E4" t="str">
            <v>А+(прием)</v>
          </cell>
          <cell r="F4">
            <v>1</v>
          </cell>
          <cell r="G4">
            <v>1</v>
          </cell>
          <cell r="H4">
            <v>1</v>
          </cell>
          <cell r="I4">
            <v>1</v>
          </cell>
          <cell r="J4" t="str">
            <v>Корректируется на величину потерь</v>
          </cell>
          <cell r="K4" t="str">
            <v>ООО "Русэнергосбыт"</v>
          </cell>
          <cell r="L4">
            <v>0.5</v>
          </cell>
          <cell r="M4" t="str">
            <v>АСКУЭ</v>
          </cell>
          <cell r="N4">
            <v>10</v>
          </cell>
          <cell r="P4" t="str">
            <v>ТВЛМ-10</v>
          </cell>
          <cell r="Q4" t="str">
            <v>1000/5</v>
          </cell>
          <cell r="R4" t="str">
            <v>0.5</v>
          </cell>
          <cell r="T4" t="str">
            <v>НТМИ-10</v>
          </cell>
          <cell r="U4" t="str">
            <v>10000/100</v>
          </cell>
          <cell r="V4">
            <v>0.5</v>
          </cell>
        </row>
        <row r="5">
          <cell r="A5">
            <v>2</v>
          </cell>
          <cell r="B5" t="str">
            <v>Вв-2-10</v>
          </cell>
          <cell r="C5" t="str">
            <v>A2R-3-0L-C5-T</v>
          </cell>
          <cell r="D5">
            <v>1012334</v>
          </cell>
          <cell r="E5" t="str">
            <v>А+(прием)</v>
          </cell>
          <cell r="F5">
            <v>1</v>
          </cell>
          <cell r="G5">
            <v>1</v>
          </cell>
          <cell r="H5">
            <v>2</v>
          </cell>
          <cell r="I5">
            <v>1</v>
          </cell>
          <cell r="J5" t="str">
            <v>Корректируется на величину потерь</v>
          </cell>
          <cell r="K5" t="str">
            <v>ООО "Русэнергосбыт"</v>
          </cell>
          <cell r="L5">
            <v>0.5</v>
          </cell>
          <cell r="M5" t="str">
            <v>АСКУЭ</v>
          </cell>
          <cell r="N5">
            <v>10</v>
          </cell>
          <cell r="P5" t="str">
            <v>ТВЛМ-10</v>
          </cell>
          <cell r="Q5" t="str">
            <v>1000/5</v>
          </cell>
          <cell r="R5" t="str">
            <v>0.5</v>
          </cell>
          <cell r="T5" t="str">
            <v>НТМИ-10</v>
          </cell>
          <cell r="U5" t="str">
            <v>10000/100</v>
          </cell>
          <cell r="V5">
            <v>0.5</v>
          </cell>
        </row>
        <row r="6">
          <cell r="A6">
            <v>3</v>
          </cell>
          <cell r="B6" t="str">
            <v>Вв-1-10</v>
          </cell>
          <cell r="C6" t="str">
            <v>A2R-3-0L-C5-T</v>
          </cell>
          <cell r="D6">
            <v>1012259</v>
          </cell>
          <cell r="E6" t="str">
            <v>А+(прием)</v>
          </cell>
          <cell r="F6">
            <v>1</v>
          </cell>
          <cell r="G6">
            <v>1</v>
          </cell>
          <cell r="H6">
            <v>1</v>
          </cell>
          <cell r="I6">
            <v>2</v>
          </cell>
          <cell r="J6" t="str">
            <v>Корректируется на величину потерь</v>
          </cell>
          <cell r="K6" t="str">
            <v>ООО "Русэнергосбыт"</v>
          </cell>
          <cell r="L6">
            <v>0.5</v>
          </cell>
          <cell r="M6" t="str">
            <v>АСКУЭ</v>
          </cell>
          <cell r="N6">
            <v>10</v>
          </cell>
          <cell r="P6" t="str">
            <v>ТВЛМ-10</v>
          </cell>
          <cell r="Q6" t="str">
            <v>1500/5</v>
          </cell>
          <cell r="R6" t="str">
            <v>0.5</v>
          </cell>
          <cell r="T6" t="str">
            <v>НТМИ-10</v>
          </cell>
          <cell r="U6" t="str">
            <v>10000/100</v>
          </cell>
          <cell r="V6">
            <v>0.5</v>
          </cell>
        </row>
        <row r="7">
          <cell r="A7">
            <v>4</v>
          </cell>
          <cell r="B7" t="str">
            <v>Вв-2-10</v>
          </cell>
          <cell r="C7" t="str">
            <v>A2R-3-0L-C5-T</v>
          </cell>
          <cell r="D7">
            <v>1012260</v>
          </cell>
          <cell r="E7" t="str">
            <v>А+(прием)</v>
          </cell>
          <cell r="F7">
            <v>1</v>
          </cell>
          <cell r="G7">
            <v>1</v>
          </cell>
          <cell r="H7">
            <v>2</v>
          </cell>
          <cell r="I7">
            <v>2</v>
          </cell>
          <cell r="J7" t="str">
            <v>Корректируется на величину потерь</v>
          </cell>
          <cell r="K7" t="str">
            <v>ООО "Русэнергосбыт"</v>
          </cell>
          <cell r="L7">
            <v>0.5</v>
          </cell>
          <cell r="M7" t="str">
            <v>АСКУЭ</v>
          </cell>
          <cell r="N7">
            <v>10</v>
          </cell>
          <cell r="P7" t="str">
            <v>ТВЛМ-10</v>
          </cell>
          <cell r="Q7" t="str">
            <v>1500/5</v>
          </cell>
          <cell r="R7" t="str">
            <v>0.5</v>
          </cell>
          <cell r="T7" t="str">
            <v>НТМИ-10</v>
          </cell>
          <cell r="U7" t="str">
            <v>10000/100</v>
          </cell>
          <cell r="V7">
            <v>0.5</v>
          </cell>
        </row>
        <row r="8">
          <cell r="A8">
            <v>5</v>
          </cell>
          <cell r="B8" t="str">
            <v>Вв-1-10</v>
          </cell>
          <cell r="C8" t="str">
            <v>A2R-3-0L-C5-T</v>
          </cell>
          <cell r="D8">
            <v>1012261</v>
          </cell>
          <cell r="E8" t="str">
            <v>А+(прием)</v>
          </cell>
          <cell r="F8">
            <v>1</v>
          </cell>
          <cell r="G8">
            <v>1</v>
          </cell>
          <cell r="H8">
            <v>1</v>
          </cell>
          <cell r="I8">
            <v>3</v>
          </cell>
          <cell r="J8" t="str">
            <v>Корректируется на величину потерь</v>
          </cell>
          <cell r="K8" t="str">
            <v>ООО "Русэнергосбыт"</v>
          </cell>
          <cell r="L8">
            <v>0.5</v>
          </cell>
          <cell r="M8" t="str">
            <v>АСКУЭ</v>
          </cell>
          <cell r="N8">
            <v>10</v>
          </cell>
          <cell r="P8" t="str">
            <v>ТВЛМ-10</v>
          </cell>
          <cell r="Q8" t="str">
            <v>1500/5</v>
          </cell>
          <cell r="R8" t="str">
            <v>0.5</v>
          </cell>
          <cell r="T8" t="str">
            <v>НАМИ-10</v>
          </cell>
          <cell r="U8" t="str">
            <v>10000/100</v>
          </cell>
          <cell r="V8">
            <v>0.5</v>
          </cell>
        </row>
        <row r="9">
          <cell r="A9">
            <v>6</v>
          </cell>
          <cell r="B9" t="str">
            <v>Вв-2-10</v>
          </cell>
          <cell r="C9" t="str">
            <v>A2R-3-0L-C5-T</v>
          </cell>
          <cell r="D9">
            <v>1012262</v>
          </cell>
          <cell r="E9" t="str">
            <v>А+(прием)</v>
          </cell>
          <cell r="F9">
            <v>1</v>
          </cell>
          <cell r="G9">
            <v>1</v>
          </cell>
          <cell r="H9">
            <v>2</v>
          </cell>
          <cell r="I9">
            <v>3</v>
          </cell>
          <cell r="J9" t="str">
            <v>Корректируется на величину потерь</v>
          </cell>
          <cell r="K9" t="str">
            <v>ООО "Русэнергосбыт"</v>
          </cell>
          <cell r="L9">
            <v>0.5</v>
          </cell>
          <cell r="M9" t="str">
            <v>АСКУЭ</v>
          </cell>
          <cell r="N9">
            <v>10</v>
          </cell>
          <cell r="P9" t="str">
            <v>ТВЛМ-10</v>
          </cell>
          <cell r="Q9" t="str">
            <v>1500/5</v>
          </cell>
          <cell r="R9" t="str">
            <v>0.5</v>
          </cell>
          <cell r="T9" t="str">
            <v>НАМИ-10</v>
          </cell>
          <cell r="U9" t="str">
            <v>10000/100</v>
          </cell>
          <cell r="V9">
            <v>0.5</v>
          </cell>
        </row>
        <row r="10">
          <cell r="A10">
            <v>7</v>
          </cell>
          <cell r="B10" t="str">
            <v>Вв-1-10</v>
          </cell>
          <cell r="C10" t="str">
            <v>A2R-3-0L-C5-T</v>
          </cell>
          <cell r="D10">
            <v>1012263</v>
          </cell>
          <cell r="E10" t="str">
            <v>А+(прием)</v>
          </cell>
          <cell r="F10">
            <v>1</v>
          </cell>
          <cell r="G10">
            <v>1</v>
          </cell>
          <cell r="H10">
            <v>1</v>
          </cell>
          <cell r="I10">
            <v>4</v>
          </cell>
          <cell r="J10" t="str">
            <v>Корректируется на величину потерь</v>
          </cell>
          <cell r="K10" t="str">
            <v>ООО "Русэнергосбыт"</v>
          </cell>
          <cell r="L10">
            <v>0.5</v>
          </cell>
          <cell r="M10" t="str">
            <v>АСКУЭ</v>
          </cell>
          <cell r="N10">
            <v>10</v>
          </cell>
          <cell r="P10" t="str">
            <v>ТЛМ-10</v>
          </cell>
          <cell r="Q10" t="str">
            <v>1500/5</v>
          </cell>
          <cell r="R10" t="str">
            <v>0.5</v>
          </cell>
          <cell r="T10" t="str">
            <v>НТМИ-10</v>
          </cell>
          <cell r="U10" t="str">
            <v>10000/100</v>
          </cell>
          <cell r="V10">
            <v>0.5</v>
          </cell>
        </row>
        <row r="11">
          <cell r="A11">
            <v>8</v>
          </cell>
          <cell r="B11" t="str">
            <v>Вв-2-10</v>
          </cell>
          <cell r="C11" t="str">
            <v>A2R-3-0L-C5-T</v>
          </cell>
          <cell r="D11">
            <v>1012264</v>
          </cell>
          <cell r="E11" t="str">
            <v>А+(прием)</v>
          </cell>
          <cell r="F11">
            <v>1</v>
          </cell>
          <cell r="G11">
            <v>1</v>
          </cell>
          <cell r="H11">
            <v>2</v>
          </cell>
          <cell r="I11">
            <v>4</v>
          </cell>
          <cell r="J11" t="str">
            <v>Корректируется на величину потерь</v>
          </cell>
          <cell r="K11" t="str">
            <v>ООО "Русэнергосбыт"</v>
          </cell>
          <cell r="L11">
            <v>0.5</v>
          </cell>
          <cell r="M11" t="str">
            <v>АСКУЭ</v>
          </cell>
          <cell r="N11">
            <v>10</v>
          </cell>
          <cell r="P11" t="str">
            <v>ТЛМ-10</v>
          </cell>
          <cell r="Q11" t="str">
            <v>1500/5</v>
          </cell>
          <cell r="R11" t="str">
            <v>0.5</v>
          </cell>
          <cell r="T11" t="str">
            <v>НТМИ-10</v>
          </cell>
          <cell r="U11" t="str">
            <v>10000/100</v>
          </cell>
          <cell r="V11">
            <v>0.5</v>
          </cell>
        </row>
        <row r="12">
          <cell r="A12">
            <v>9</v>
          </cell>
          <cell r="B12" t="str">
            <v>Вв-1-10</v>
          </cell>
          <cell r="C12" t="str">
            <v>A2R-3-0L-C5-T</v>
          </cell>
          <cell r="D12">
            <v>1012265</v>
          </cell>
          <cell r="E12" t="str">
            <v>А+(прием)</v>
          </cell>
          <cell r="F12">
            <v>1</v>
          </cell>
          <cell r="G12">
            <v>1</v>
          </cell>
          <cell r="H12">
            <v>1</v>
          </cell>
          <cell r="I12">
            <v>5</v>
          </cell>
          <cell r="J12" t="str">
            <v>Корректируется на величину потерь</v>
          </cell>
          <cell r="K12" t="str">
            <v>ООО "Русэнергосбыт"</v>
          </cell>
          <cell r="L12">
            <v>0.5</v>
          </cell>
          <cell r="M12" t="str">
            <v>АСКУЭ</v>
          </cell>
          <cell r="N12">
            <v>10</v>
          </cell>
          <cell r="P12" t="str">
            <v>ТВЛМ-10</v>
          </cell>
          <cell r="Q12" t="str">
            <v>1500/5</v>
          </cell>
          <cell r="R12" t="str">
            <v>0.5</v>
          </cell>
          <cell r="T12" t="str">
            <v>НТМИ-10</v>
          </cell>
          <cell r="U12" t="str">
            <v>10000/100</v>
          </cell>
          <cell r="V12">
            <v>0.5</v>
          </cell>
        </row>
        <row r="13">
          <cell r="A13">
            <v>10</v>
          </cell>
          <cell r="B13" t="str">
            <v>Вв-2-10</v>
          </cell>
          <cell r="C13" t="str">
            <v>A2R-3-0L-C5-T</v>
          </cell>
          <cell r="D13">
            <v>1012344</v>
          </cell>
          <cell r="E13" t="str">
            <v>А+(прием)</v>
          </cell>
          <cell r="F13">
            <v>1</v>
          </cell>
          <cell r="G13">
            <v>1</v>
          </cell>
          <cell r="H13">
            <v>2</v>
          </cell>
          <cell r="I13">
            <v>5</v>
          </cell>
          <cell r="J13" t="str">
            <v>Корректируется на величину потерь</v>
          </cell>
          <cell r="K13" t="str">
            <v>ООО "Русэнергосбыт"</v>
          </cell>
          <cell r="L13">
            <v>0.5</v>
          </cell>
          <cell r="M13" t="str">
            <v>АСКУЭ</v>
          </cell>
          <cell r="N13">
            <v>10</v>
          </cell>
          <cell r="P13" t="str">
            <v>ТВЛМ-10</v>
          </cell>
          <cell r="Q13" t="str">
            <v>1500/5</v>
          </cell>
          <cell r="R13" t="str">
            <v>0.5</v>
          </cell>
          <cell r="T13" t="str">
            <v>НТМИ-10</v>
          </cell>
          <cell r="U13" t="str">
            <v>10000/100</v>
          </cell>
          <cell r="V13">
            <v>0.5</v>
          </cell>
        </row>
        <row r="14">
          <cell r="A14">
            <v>11</v>
          </cell>
          <cell r="B14" t="str">
            <v>Вв-1-10</v>
          </cell>
          <cell r="C14" t="str">
            <v>A2R-3-0L-C5-T</v>
          </cell>
          <cell r="D14">
            <v>1012345</v>
          </cell>
          <cell r="E14" t="str">
            <v>А+(прием)</v>
          </cell>
          <cell r="F14">
            <v>1</v>
          </cell>
          <cell r="G14">
            <v>1</v>
          </cell>
          <cell r="H14">
            <v>1</v>
          </cell>
          <cell r="I14">
            <v>6</v>
          </cell>
          <cell r="J14" t="str">
            <v>Корректируется на величину потерь</v>
          </cell>
          <cell r="K14" t="str">
            <v>ООО "Русэнергосбыт"</v>
          </cell>
          <cell r="L14">
            <v>0.5</v>
          </cell>
          <cell r="M14" t="str">
            <v>АСКУЭ</v>
          </cell>
          <cell r="N14">
            <v>10</v>
          </cell>
          <cell r="P14" t="str">
            <v>ТПОЛ-10</v>
          </cell>
          <cell r="Q14" t="str">
            <v>1500/5</v>
          </cell>
          <cell r="R14" t="str">
            <v>0.5</v>
          </cell>
          <cell r="T14" t="str">
            <v>НТМИ-10</v>
          </cell>
          <cell r="U14" t="str">
            <v>10000/100</v>
          </cell>
          <cell r="V14">
            <v>0.5</v>
          </cell>
        </row>
        <row r="15">
          <cell r="A15">
            <v>12</v>
          </cell>
          <cell r="B15" t="str">
            <v>Вв-2-10</v>
          </cell>
          <cell r="C15" t="str">
            <v>A2R-3-0L-C5-T</v>
          </cell>
          <cell r="D15">
            <v>1012346</v>
          </cell>
          <cell r="E15" t="str">
            <v>А+(прием)</v>
          </cell>
          <cell r="F15">
            <v>1</v>
          </cell>
          <cell r="G15">
            <v>1</v>
          </cell>
          <cell r="H15">
            <v>2</v>
          </cell>
          <cell r="I15">
            <v>6</v>
          </cell>
          <cell r="J15" t="str">
            <v>Корректируется на величину потерь</v>
          </cell>
          <cell r="K15" t="str">
            <v>ООО "Русэнергосбыт"</v>
          </cell>
          <cell r="L15">
            <v>0.5</v>
          </cell>
          <cell r="M15" t="str">
            <v>АСКУЭ</v>
          </cell>
          <cell r="N15">
            <v>10</v>
          </cell>
          <cell r="P15" t="str">
            <v>ТПОЛ-10</v>
          </cell>
          <cell r="Q15" t="str">
            <v>1500/5</v>
          </cell>
          <cell r="R15" t="str">
            <v>0.5</v>
          </cell>
          <cell r="T15" t="str">
            <v>НТМИ-10</v>
          </cell>
          <cell r="U15" t="str">
            <v>10000/100</v>
          </cell>
          <cell r="V15">
            <v>0.5</v>
          </cell>
        </row>
        <row r="16">
          <cell r="A16">
            <v>13</v>
          </cell>
          <cell r="B16" t="str">
            <v>Вв-1-10</v>
          </cell>
          <cell r="C16" t="str">
            <v>A2R-3-0L-C5-T</v>
          </cell>
          <cell r="D16">
            <v>1012347</v>
          </cell>
          <cell r="E16" t="str">
            <v>А+(прием)</v>
          </cell>
          <cell r="F16">
            <v>1</v>
          </cell>
          <cell r="G16">
            <v>1</v>
          </cell>
          <cell r="H16">
            <v>1</v>
          </cell>
          <cell r="I16">
            <v>7</v>
          </cell>
          <cell r="J16" t="str">
            <v>Корректируется на величину потерь</v>
          </cell>
          <cell r="K16" t="str">
            <v>ООО "Русэнергосбыт"</v>
          </cell>
          <cell r="L16">
            <v>0.5</v>
          </cell>
          <cell r="M16" t="str">
            <v>АСКУЭ</v>
          </cell>
          <cell r="N16">
            <v>10</v>
          </cell>
          <cell r="P16" t="str">
            <v>ТВЛМ-10</v>
          </cell>
          <cell r="Q16" t="str">
            <v>1500/5</v>
          </cell>
          <cell r="R16" t="str">
            <v>0.5</v>
          </cell>
          <cell r="T16" t="str">
            <v>НТМИ-10</v>
          </cell>
          <cell r="U16" t="str">
            <v>10000/100</v>
          </cell>
          <cell r="V16">
            <v>0.5</v>
          </cell>
        </row>
        <row r="17">
          <cell r="A17">
            <v>14</v>
          </cell>
          <cell r="B17" t="str">
            <v>Вв-2-10</v>
          </cell>
          <cell r="C17" t="str">
            <v>A2R-3-0L-C5-T</v>
          </cell>
          <cell r="D17">
            <v>1012348</v>
          </cell>
          <cell r="E17" t="str">
            <v>А+(прием)</v>
          </cell>
          <cell r="F17">
            <v>1</v>
          </cell>
          <cell r="G17">
            <v>1</v>
          </cell>
          <cell r="H17">
            <v>2</v>
          </cell>
          <cell r="I17">
            <v>7</v>
          </cell>
          <cell r="J17" t="str">
            <v>Корректируется на величину потерь</v>
          </cell>
          <cell r="K17" t="str">
            <v>ООО "Русэнергосбыт"</v>
          </cell>
          <cell r="L17">
            <v>0.5</v>
          </cell>
          <cell r="M17" t="str">
            <v>АСКУЭ</v>
          </cell>
          <cell r="N17">
            <v>10</v>
          </cell>
          <cell r="P17" t="str">
            <v>ТВЛМ-10</v>
          </cell>
          <cell r="Q17" t="str">
            <v>1500/5</v>
          </cell>
          <cell r="R17" t="str">
            <v>0.5</v>
          </cell>
          <cell r="T17" t="str">
            <v>НТМИ-10</v>
          </cell>
          <cell r="U17" t="str">
            <v>10000/100</v>
          </cell>
          <cell r="V17">
            <v>0.5</v>
          </cell>
        </row>
        <row r="18">
          <cell r="A18">
            <v>15</v>
          </cell>
          <cell r="B18" t="str">
            <v>Вв-1-10</v>
          </cell>
          <cell r="C18" t="str">
            <v>A2R--3-OL-C5-T</v>
          </cell>
          <cell r="D18">
            <v>1012350</v>
          </cell>
          <cell r="E18" t="str">
            <v>А+(прием)</v>
          </cell>
          <cell r="F18">
            <v>1</v>
          </cell>
          <cell r="G18">
            <v>1</v>
          </cell>
          <cell r="H18">
            <v>1</v>
          </cell>
          <cell r="I18">
            <v>8</v>
          </cell>
          <cell r="J18" t="str">
            <v>Корректируется на величину потерь</v>
          </cell>
          <cell r="K18" t="str">
            <v>ООО "Русэнергосбыт"</v>
          </cell>
          <cell r="L18">
            <v>0.5</v>
          </cell>
          <cell r="M18" t="str">
            <v>АСКУЭ</v>
          </cell>
          <cell r="N18">
            <v>10</v>
          </cell>
          <cell r="P18" t="str">
            <v>ТЛМ-10</v>
          </cell>
          <cell r="Q18" t="str">
            <v>1500/5</v>
          </cell>
          <cell r="R18" t="str">
            <v>0.5</v>
          </cell>
          <cell r="T18" t="str">
            <v>НТМИ-10</v>
          </cell>
          <cell r="U18" t="str">
            <v>10000/100</v>
          </cell>
          <cell r="V18">
            <v>0.5</v>
          </cell>
        </row>
        <row r="19">
          <cell r="A19">
            <v>16</v>
          </cell>
          <cell r="B19" t="str">
            <v>Вв- 2-10</v>
          </cell>
          <cell r="C19" t="str">
            <v>A2R--3-OL-C5-T</v>
          </cell>
          <cell r="D19">
            <v>1012349</v>
          </cell>
          <cell r="E19" t="str">
            <v>А+(прием)</v>
          </cell>
          <cell r="F19">
            <v>1</v>
          </cell>
          <cell r="G19">
            <v>1</v>
          </cell>
          <cell r="H19">
            <v>2</v>
          </cell>
          <cell r="I19">
            <v>8</v>
          </cell>
          <cell r="J19" t="str">
            <v>Корректируется на величину потерь</v>
          </cell>
          <cell r="K19" t="str">
            <v>ООО "Русэнергосбыт"</v>
          </cell>
          <cell r="L19">
            <v>0.5</v>
          </cell>
          <cell r="M19" t="str">
            <v>АСКУЭ</v>
          </cell>
          <cell r="N19">
            <v>10</v>
          </cell>
          <cell r="P19" t="str">
            <v>ТЛМ-10</v>
          </cell>
          <cell r="Q19" t="str">
            <v>1500/5</v>
          </cell>
          <cell r="R19" t="str">
            <v>0.5</v>
          </cell>
          <cell r="T19" t="str">
            <v>НТМИ-10</v>
          </cell>
          <cell r="U19" t="str">
            <v>10000/100</v>
          </cell>
          <cell r="V19">
            <v>0.5</v>
          </cell>
        </row>
        <row r="20">
          <cell r="A20">
            <v>17</v>
          </cell>
          <cell r="B20" t="str">
            <v>Вв.1-10 кВ.</v>
          </cell>
          <cell r="C20" t="str">
            <v>A2R30L-С5-Т</v>
          </cell>
          <cell r="D20">
            <v>1012269</v>
          </cell>
          <cell r="E20" t="str">
            <v>А+(прием)</v>
          </cell>
          <cell r="F20">
            <v>1</v>
          </cell>
          <cell r="G20">
            <v>1</v>
          </cell>
          <cell r="H20">
            <v>1</v>
          </cell>
          <cell r="I20">
            <v>9</v>
          </cell>
          <cell r="J20" t="str">
            <v>Корректируется на величину потерь</v>
          </cell>
          <cell r="K20" t="str">
            <v>ООО "Русэнергосбыт"</v>
          </cell>
          <cell r="L20">
            <v>0.5</v>
          </cell>
          <cell r="M20" t="str">
            <v>АСКУЭ</v>
          </cell>
          <cell r="N20">
            <v>10</v>
          </cell>
          <cell r="P20" t="str">
            <v>ТЛМ-10</v>
          </cell>
          <cell r="Q20" t="str">
            <v>1000/5</v>
          </cell>
          <cell r="R20">
            <v>0.5</v>
          </cell>
          <cell r="T20" t="str">
            <v>НТМИ-10</v>
          </cell>
          <cell r="U20" t="str">
            <v>10000/100</v>
          </cell>
          <cell r="V20">
            <v>0.5</v>
          </cell>
        </row>
        <row r="21">
          <cell r="A21">
            <v>18</v>
          </cell>
          <cell r="B21" t="str">
            <v>Вв.2-10 кВ.</v>
          </cell>
          <cell r="C21" t="str">
            <v>A2R30L-С5-Т</v>
          </cell>
          <cell r="D21">
            <v>1012290</v>
          </cell>
          <cell r="E21" t="str">
            <v>А+(прием)</v>
          </cell>
          <cell r="F21">
            <v>1</v>
          </cell>
          <cell r="G21">
            <v>1</v>
          </cell>
          <cell r="H21">
            <v>2</v>
          </cell>
          <cell r="I21">
            <v>9</v>
          </cell>
          <cell r="J21" t="str">
            <v>Корректируется на величину потерь</v>
          </cell>
          <cell r="K21" t="str">
            <v>ООО "Русэнергосбыт"</v>
          </cell>
          <cell r="L21">
            <v>0.5</v>
          </cell>
          <cell r="M21" t="str">
            <v>АСКУЭ</v>
          </cell>
          <cell r="N21">
            <v>10</v>
          </cell>
          <cell r="P21" t="str">
            <v>ТВЛМ-10</v>
          </cell>
          <cell r="Q21" t="str">
            <v>800/5</v>
          </cell>
          <cell r="R21">
            <v>0.5</v>
          </cell>
          <cell r="T21" t="str">
            <v>НТМИ-10</v>
          </cell>
          <cell r="U21" t="str">
            <v>10000/100</v>
          </cell>
          <cell r="V21">
            <v>0.5</v>
          </cell>
        </row>
        <row r="22">
          <cell r="A22">
            <v>19</v>
          </cell>
          <cell r="B22" t="str">
            <v>Вв.1-10 кВ.</v>
          </cell>
          <cell r="C22" t="str">
            <v>A2R30L-С5-Т</v>
          </cell>
          <cell r="D22">
            <v>1012320</v>
          </cell>
          <cell r="E22" t="str">
            <v>А+(прием)</v>
          </cell>
          <cell r="F22">
            <v>1</v>
          </cell>
          <cell r="G22">
            <v>1</v>
          </cell>
          <cell r="H22">
            <v>1</v>
          </cell>
          <cell r="I22">
            <v>10</v>
          </cell>
          <cell r="J22" t="str">
            <v>Корректируется на величину потерь</v>
          </cell>
          <cell r="K22" t="str">
            <v>ООО "Русэнергосбыт"</v>
          </cell>
          <cell r="L22">
            <v>0.5</v>
          </cell>
          <cell r="M22" t="str">
            <v>АСКУЭ</v>
          </cell>
          <cell r="N22">
            <v>10</v>
          </cell>
          <cell r="P22" t="str">
            <v>ТВЛМ-10</v>
          </cell>
          <cell r="Q22" t="str">
            <v>800/5</v>
          </cell>
          <cell r="R22">
            <v>0.5</v>
          </cell>
          <cell r="T22" t="str">
            <v>НТМИ-10</v>
          </cell>
          <cell r="U22" t="str">
            <v>10000/100</v>
          </cell>
          <cell r="V22">
            <v>0.5</v>
          </cell>
        </row>
        <row r="23">
          <cell r="A23">
            <v>20</v>
          </cell>
          <cell r="B23" t="str">
            <v>Вв.2-10 кВ.</v>
          </cell>
          <cell r="C23" t="str">
            <v>A2R30L-С5-Т</v>
          </cell>
          <cell r="D23">
            <v>1012319</v>
          </cell>
          <cell r="E23" t="str">
            <v>А+(прием)</v>
          </cell>
          <cell r="F23">
            <v>1</v>
          </cell>
          <cell r="G23">
            <v>1</v>
          </cell>
          <cell r="H23">
            <v>2</v>
          </cell>
          <cell r="I23">
            <v>10</v>
          </cell>
          <cell r="J23" t="str">
            <v>Корректируется на величину потерь</v>
          </cell>
          <cell r="K23" t="str">
            <v>ООО "Русэнергосбыт"</v>
          </cell>
          <cell r="L23">
            <v>0.5</v>
          </cell>
          <cell r="M23" t="str">
            <v>АСКУЭ</v>
          </cell>
          <cell r="N23">
            <v>10</v>
          </cell>
          <cell r="P23" t="str">
            <v>ТВЛМ-10</v>
          </cell>
          <cell r="Q23" t="str">
            <v>800/5</v>
          </cell>
          <cell r="R23">
            <v>0.5</v>
          </cell>
          <cell r="T23" t="str">
            <v>НТМИ-10</v>
          </cell>
          <cell r="U23" t="str">
            <v>10000/100</v>
          </cell>
          <cell r="V23">
            <v>0.5</v>
          </cell>
        </row>
        <row r="24">
          <cell r="A24">
            <v>21</v>
          </cell>
          <cell r="B24" t="str">
            <v>Вв.1-10 кВ.</v>
          </cell>
          <cell r="C24" t="str">
            <v>A2R30L-С5-Т</v>
          </cell>
          <cell r="D24">
            <v>1012270</v>
          </cell>
          <cell r="E24" t="str">
            <v>А+(прием)</v>
          </cell>
          <cell r="F24">
            <v>1</v>
          </cell>
          <cell r="G24">
            <v>1</v>
          </cell>
          <cell r="H24">
            <v>1</v>
          </cell>
          <cell r="I24">
            <v>11</v>
          </cell>
          <cell r="J24" t="str">
            <v>Корректируется на величину потерь</v>
          </cell>
          <cell r="K24" t="str">
            <v>ООО "Русэнергосбыт"</v>
          </cell>
          <cell r="L24">
            <v>0.5</v>
          </cell>
          <cell r="M24" t="str">
            <v>АСКУЭ</v>
          </cell>
          <cell r="N24">
            <v>10</v>
          </cell>
          <cell r="P24" t="str">
            <v>ТВЛМ-10</v>
          </cell>
          <cell r="Q24" t="str">
            <v>1000/5</v>
          </cell>
          <cell r="R24">
            <v>0.5</v>
          </cell>
          <cell r="T24" t="str">
            <v>НТМИ-10</v>
          </cell>
          <cell r="U24" t="str">
            <v>10000/100</v>
          </cell>
          <cell r="V24">
            <v>0.5</v>
          </cell>
        </row>
        <row r="25">
          <cell r="A25">
            <v>22</v>
          </cell>
          <cell r="B25" t="str">
            <v>Вв.2-10 кВ.</v>
          </cell>
          <cell r="C25" t="str">
            <v>A2R30L-С5-Т</v>
          </cell>
          <cell r="D25">
            <v>1012318</v>
          </cell>
          <cell r="E25" t="str">
            <v>А+(прием)</v>
          </cell>
          <cell r="F25">
            <v>1</v>
          </cell>
          <cell r="G25">
            <v>1</v>
          </cell>
          <cell r="H25">
            <v>2</v>
          </cell>
          <cell r="I25">
            <v>11</v>
          </cell>
          <cell r="J25" t="str">
            <v>Корректируется на величину потерь</v>
          </cell>
          <cell r="K25" t="str">
            <v>ООО "Русэнергосбыт"</v>
          </cell>
          <cell r="L25">
            <v>0.5</v>
          </cell>
          <cell r="M25" t="str">
            <v>АСКУЭ</v>
          </cell>
          <cell r="N25">
            <v>10</v>
          </cell>
          <cell r="P25" t="str">
            <v>ТПОЛ-10</v>
          </cell>
          <cell r="Q25" t="str">
            <v>800/5</v>
          </cell>
          <cell r="R25">
            <v>0.5</v>
          </cell>
          <cell r="T25" t="str">
            <v>НТМИ-10</v>
          </cell>
          <cell r="U25" t="str">
            <v>10000/100</v>
          </cell>
          <cell r="V25">
            <v>0.5</v>
          </cell>
        </row>
        <row r="26">
          <cell r="A26">
            <v>23</v>
          </cell>
          <cell r="B26" t="str">
            <v>Вв.1-10 кВ.</v>
          </cell>
          <cell r="C26" t="str">
            <v>A2R30L-С5-Т</v>
          </cell>
          <cell r="D26">
            <v>1014329</v>
          </cell>
          <cell r="E26" t="str">
            <v>А+(прием)</v>
          </cell>
          <cell r="F26">
            <v>1</v>
          </cell>
          <cell r="G26">
            <v>1</v>
          </cell>
          <cell r="H26">
            <v>1</v>
          </cell>
          <cell r="I26">
            <v>12</v>
          </cell>
          <cell r="J26" t="str">
            <v>Корректируется на величину потерь</v>
          </cell>
          <cell r="K26" t="str">
            <v>ООО "Русэнергосбыт"</v>
          </cell>
          <cell r="L26">
            <v>0.5</v>
          </cell>
          <cell r="M26" t="str">
            <v>АСКУЭ</v>
          </cell>
          <cell r="N26">
            <v>10</v>
          </cell>
          <cell r="P26" t="str">
            <v>ТЛМ-10</v>
          </cell>
          <cell r="Q26" t="str">
            <v>1500/5</v>
          </cell>
          <cell r="R26">
            <v>0.5</v>
          </cell>
          <cell r="T26" t="str">
            <v>НТМИ-10</v>
          </cell>
          <cell r="U26" t="str">
            <v>10000/100</v>
          </cell>
          <cell r="V26">
            <v>0.5</v>
          </cell>
        </row>
        <row r="27">
          <cell r="A27">
            <v>24</v>
          </cell>
          <cell r="B27" t="str">
            <v>Вв.2-10 кВ.</v>
          </cell>
          <cell r="C27" t="str">
            <v>A2R30L-С5-Т</v>
          </cell>
          <cell r="D27">
            <v>1014330</v>
          </cell>
          <cell r="E27" t="str">
            <v>А+(прием)</v>
          </cell>
          <cell r="F27">
            <v>1</v>
          </cell>
          <cell r="G27">
            <v>1</v>
          </cell>
          <cell r="H27">
            <v>2</v>
          </cell>
          <cell r="I27">
            <v>12</v>
          </cell>
          <cell r="J27" t="str">
            <v>Корректируется на величину потерь</v>
          </cell>
          <cell r="K27" t="str">
            <v>ООО "Русэнергосбыт"</v>
          </cell>
          <cell r="L27">
            <v>0.5</v>
          </cell>
          <cell r="M27" t="str">
            <v>АСКУЭ</v>
          </cell>
          <cell r="N27">
            <v>10</v>
          </cell>
          <cell r="P27" t="str">
            <v>ТЛМ-10</v>
          </cell>
          <cell r="Q27" t="str">
            <v>1500/5</v>
          </cell>
          <cell r="R27">
            <v>0.5</v>
          </cell>
          <cell r="T27" t="str">
            <v>НТМИ-10</v>
          </cell>
          <cell r="U27" t="str">
            <v>10000/100</v>
          </cell>
          <cell r="V27">
            <v>0.5</v>
          </cell>
        </row>
        <row r="28">
          <cell r="A28">
            <v>25</v>
          </cell>
          <cell r="B28" t="str">
            <v>Вв.1-10 кВ.</v>
          </cell>
          <cell r="C28" t="str">
            <v>A2R30L-С5-Т</v>
          </cell>
          <cell r="D28">
            <v>1014329</v>
          </cell>
          <cell r="E28" t="str">
            <v>А+(прием)</v>
          </cell>
          <cell r="F28">
            <v>1</v>
          </cell>
          <cell r="G28">
            <v>1</v>
          </cell>
          <cell r="H28">
            <v>1</v>
          </cell>
          <cell r="I28">
            <v>13</v>
          </cell>
          <cell r="J28" t="str">
            <v>Корректируется на величину потерь</v>
          </cell>
          <cell r="K28" t="str">
            <v>ООО "Русэнергосбыт"</v>
          </cell>
          <cell r="L28">
            <v>0.5</v>
          </cell>
          <cell r="M28" t="str">
            <v>АСКУЭ</v>
          </cell>
          <cell r="N28">
            <v>10</v>
          </cell>
          <cell r="P28" t="str">
            <v>ТВЛМ-10</v>
          </cell>
          <cell r="Q28" t="str">
            <v>1500/5</v>
          </cell>
          <cell r="R28">
            <v>0.5</v>
          </cell>
          <cell r="T28" t="str">
            <v>НТМИ-10</v>
          </cell>
          <cell r="U28" t="str">
            <v>10000/100</v>
          </cell>
          <cell r="V28">
            <v>0.5</v>
          </cell>
        </row>
        <row r="29">
          <cell r="A29">
            <v>26</v>
          </cell>
          <cell r="B29" t="str">
            <v>Вв.2-10 кВ.</v>
          </cell>
          <cell r="C29" t="str">
            <v>A2R30L-С5-Т</v>
          </cell>
          <cell r="D29">
            <v>1014330</v>
          </cell>
          <cell r="E29" t="str">
            <v>А+(прием)</v>
          </cell>
          <cell r="F29">
            <v>1</v>
          </cell>
          <cell r="G29">
            <v>1</v>
          </cell>
          <cell r="H29">
            <v>2</v>
          </cell>
          <cell r="I29">
            <v>13</v>
          </cell>
          <cell r="J29" t="str">
            <v>Корректируется на величину потерь</v>
          </cell>
          <cell r="K29" t="str">
            <v>ООО "Русэнергосбыт"</v>
          </cell>
          <cell r="L29">
            <v>0.5</v>
          </cell>
          <cell r="M29" t="str">
            <v>АСКУЭ</v>
          </cell>
          <cell r="N29">
            <v>10</v>
          </cell>
          <cell r="P29" t="str">
            <v>ТВЛМ-10</v>
          </cell>
          <cell r="Q29" t="str">
            <v>1500/5</v>
          </cell>
          <cell r="R29">
            <v>0.5</v>
          </cell>
          <cell r="T29" t="str">
            <v>НТМИ-10</v>
          </cell>
          <cell r="U29" t="str">
            <v>10000/100</v>
          </cell>
          <cell r="V29">
            <v>0.5</v>
          </cell>
        </row>
        <row r="30">
          <cell r="A30">
            <v>27</v>
          </cell>
          <cell r="B30" t="str">
            <v>Вв.1-10 кВ.</v>
          </cell>
          <cell r="C30" t="str">
            <v>A2R30L-С5-Т</v>
          </cell>
          <cell r="D30">
            <v>1012329</v>
          </cell>
          <cell r="E30" t="str">
            <v>А+(прием)</v>
          </cell>
          <cell r="F30">
            <v>1</v>
          </cell>
          <cell r="G30">
            <v>1</v>
          </cell>
          <cell r="H30">
            <v>1</v>
          </cell>
          <cell r="I30">
            <v>14</v>
          </cell>
          <cell r="J30" t="str">
            <v>Корректируется на величину потерь</v>
          </cell>
          <cell r="K30" t="str">
            <v>ООО "Русэнергосбыт"</v>
          </cell>
          <cell r="L30">
            <v>0.5</v>
          </cell>
          <cell r="M30" t="str">
            <v>АСКУЭ</v>
          </cell>
          <cell r="N30">
            <v>10</v>
          </cell>
          <cell r="P30" t="str">
            <v>ТВЛМ-10</v>
          </cell>
          <cell r="Q30" t="str">
            <v>1500/5</v>
          </cell>
          <cell r="R30">
            <v>0.5</v>
          </cell>
          <cell r="T30" t="str">
            <v>НТМИ-10</v>
          </cell>
          <cell r="U30" t="str">
            <v>10000/100</v>
          </cell>
          <cell r="V30">
            <v>0.5</v>
          </cell>
        </row>
        <row r="31">
          <cell r="A31">
            <v>28</v>
          </cell>
          <cell r="B31" t="str">
            <v>Вв.2-10 кВ.</v>
          </cell>
          <cell r="C31" t="str">
            <v>A2R30L-С4-Т</v>
          </cell>
          <cell r="D31">
            <v>1014334</v>
          </cell>
          <cell r="E31" t="str">
            <v>А+(прием)</v>
          </cell>
          <cell r="F31">
            <v>1</v>
          </cell>
          <cell r="G31">
            <v>1</v>
          </cell>
          <cell r="H31">
            <v>2</v>
          </cell>
          <cell r="I31">
            <v>14</v>
          </cell>
          <cell r="J31" t="str">
            <v>Корректируется на величину потерь</v>
          </cell>
          <cell r="K31" t="str">
            <v>ООО "Русэнергосбыт"</v>
          </cell>
          <cell r="L31">
            <v>0.5</v>
          </cell>
          <cell r="M31" t="str">
            <v>АСКУЭ</v>
          </cell>
          <cell r="N31">
            <v>10</v>
          </cell>
          <cell r="P31" t="str">
            <v>ТВЛМ-10</v>
          </cell>
          <cell r="Q31" t="str">
            <v>1500/5</v>
          </cell>
          <cell r="R31">
            <v>0.5</v>
          </cell>
          <cell r="T31" t="str">
            <v>НТМИ-10</v>
          </cell>
          <cell r="U31" t="str">
            <v>10000/100</v>
          </cell>
          <cell r="V31">
            <v>0.5</v>
          </cell>
        </row>
        <row r="32">
          <cell r="A32">
            <v>29</v>
          </cell>
          <cell r="B32" t="str">
            <v>Вв.1-10 кВ.</v>
          </cell>
          <cell r="C32" t="str">
            <v>A2R30L-С4-Т</v>
          </cell>
          <cell r="D32">
            <v>1014335</v>
          </cell>
          <cell r="E32" t="str">
            <v>А+(прием)</v>
          </cell>
          <cell r="F32">
            <v>1</v>
          </cell>
          <cell r="G32">
            <v>1</v>
          </cell>
          <cell r="H32">
            <v>1</v>
          </cell>
          <cell r="I32">
            <v>15</v>
          </cell>
          <cell r="J32" t="str">
            <v>Корректируется на величину потерь</v>
          </cell>
          <cell r="K32" t="str">
            <v>ООО "Русэнергосбыт"</v>
          </cell>
          <cell r="L32">
            <v>0.5</v>
          </cell>
          <cell r="M32" t="str">
            <v>АСКУЭ</v>
          </cell>
          <cell r="N32">
            <v>10</v>
          </cell>
          <cell r="P32" t="str">
            <v>ТЛМ-10</v>
          </cell>
          <cell r="Q32" t="str">
            <v>1500/5</v>
          </cell>
          <cell r="R32">
            <v>0.5</v>
          </cell>
          <cell r="T32" t="str">
            <v>НТМИ-10</v>
          </cell>
          <cell r="U32" t="str">
            <v>10000/100</v>
          </cell>
          <cell r="V32">
            <v>0.5</v>
          </cell>
        </row>
        <row r="33">
          <cell r="A33">
            <v>30</v>
          </cell>
          <cell r="B33" t="str">
            <v>Вв.2-10 кВ.</v>
          </cell>
          <cell r="C33" t="str">
            <v>A2R30L-С4-Т</v>
          </cell>
          <cell r="D33">
            <v>1014336</v>
          </cell>
          <cell r="E33" t="str">
            <v>А+(прием)</v>
          </cell>
          <cell r="F33">
            <v>1</v>
          </cell>
          <cell r="G33">
            <v>1</v>
          </cell>
          <cell r="H33">
            <v>2</v>
          </cell>
          <cell r="I33">
            <v>15</v>
          </cell>
          <cell r="J33" t="str">
            <v>Корректируется на величину потерь</v>
          </cell>
          <cell r="K33" t="str">
            <v>ООО "Русэнергосбыт"</v>
          </cell>
          <cell r="L33">
            <v>0.5</v>
          </cell>
          <cell r="M33" t="str">
            <v>АСКУЭ</v>
          </cell>
          <cell r="N33">
            <v>10</v>
          </cell>
          <cell r="P33" t="str">
            <v>ТВЛМ-10</v>
          </cell>
          <cell r="Q33" t="str">
            <v>1500/5</v>
          </cell>
          <cell r="R33">
            <v>0.5</v>
          </cell>
          <cell r="T33" t="str">
            <v>НТМИ-10</v>
          </cell>
          <cell r="U33" t="str">
            <v>10000/100</v>
          </cell>
          <cell r="V33">
            <v>0.5</v>
          </cell>
        </row>
        <row r="34">
          <cell r="A34">
            <v>31</v>
          </cell>
          <cell r="B34" t="str">
            <v>Вв.1-10 кВ.</v>
          </cell>
          <cell r="C34" t="str">
            <v>A2R30L-С4-Т</v>
          </cell>
          <cell r="D34">
            <v>1014337</v>
          </cell>
          <cell r="E34" t="str">
            <v>А+(прием)</v>
          </cell>
          <cell r="F34">
            <v>1</v>
          </cell>
          <cell r="G34">
            <v>1</v>
          </cell>
          <cell r="H34">
            <v>1</v>
          </cell>
          <cell r="I34">
            <v>16</v>
          </cell>
          <cell r="J34" t="str">
            <v>Корректируется на величину потерь</v>
          </cell>
          <cell r="K34" t="str">
            <v>ООО "Русэнергосбыт"</v>
          </cell>
          <cell r="L34">
            <v>0.5</v>
          </cell>
          <cell r="M34" t="str">
            <v>АСКУЭ</v>
          </cell>
          <cell r="N34">
            <v>10</v>
          </cell>
          <cell r="P34" t="str">
            <v>ТВЛМ-10</v>
          </cell>
          <cell r="Q34" t="str">
            <v>1500/5</v>
          </cell>
          <cell r="R34">
            <v>0.5</v>
          </cell>
          <cell r="T34" t="str">
            <v>НТМИ-10</v>
          </cell>
          <cell r="U34" t="str">
            <v>10000/100</v>
          </cell>
          <cell r="V34">
            <v>0.5</v>
          </cell>
        </row>
        <row r="35">
          <cell r="A35">
            <v>32</v>
          </cell>
          <cell r="B35" t="str">
            <v>Вв.2-10 кВ.</v>
          </cell>
          <cell r="C35" t="str">
            <v>A2R30L-С4-Т</v>
          </cell>
          <cell r="D35">
            <v>1014338</v>
          </cell>
          <cell r="E35" t="str">
            <v>А+(прием)</v>
          </cell>
          <cell r="F35">
            <v>1</v>
          </cell>
          <cell r="G35">
            <v>1</v>
          </cell>
          <cell r="H35">
            <v>2</v>
          </cell>
          <cell r="I35">
            <v>16</v>
          </cell>
          <cell r="J35" t="str">
            <v>Корректируется на величину потерь</v>
          </cell>
          <cell r="K35" t="str">
            <v>ООО "Русэнергосбыт"</v>
          </cell>
          <cell r="L35">
            <v>0.5</v>
          </cell>
          <cell r="M35" t="str">
            <v>АСКУЭ</v>
          </cell>
          <cell r="N35">
            <v>10</v>
          </cell>
          <cell r="P35" t="str">
            <v>ТВЛМ-10</v>
          </cell>
          <cell r="Q35" t="str">
            <v>1500/5</v>
          </cell>
          <cell r="R35">
            <v>0.5</v>
          </cell>
          <cell r="T35" t="str">
            <v>НТМИ-10</v>
          </cell>
          <cell r="U35" t="str">
            <v>10000/100</v>
          </cell>
          <cell r="V35">
            <v>0.5</v>
          </cell>
        </row>
        <row r="36">
          <cell r="A36">
            <v>33</v>
          </cell>
          <cell r="B36" t="str">
            <v>Вв.1-10 кВ.</v>
          </cell>
          <cell r="C36" t="str">
            <v>A2R30L-С4-Т</v>
          </cell>
          <cell r="D36">
            <v>1014339</v>
          </cell>
          <cell r="E36" t="str">
            <v>А+(прием)</v>
          </cell>
          <cell r="F36">
            <v>1</v>
          </cell>
          <cell r="G36">
            <v>1</v>
          </cell>
          <cell r="H36">
            <v>1</v>
          </cell>
          <cell r="I36">
            <v>17</v>
          </cell>
          <cell r="J36" t="str">
            <v>Корректируется на величину потерь</v>
          </cell>
          <cell r="K36" t="str">
            <v>ООО "Русэнергосбыт"</v>
          </cell>
          <cell r="L36">
            <v>0.5</v>
          </cell>
          <cell r="M36" t="str">
            <v>АСКУЭ</v>
          </cell>
          <cell r="N36">
            <v>10</v>
          </cell>
          <cell r="P36" t="str">
            <v>ТВЛМ-10</v>
          </cell>
          <cell r="Q36" t="str">
            <v>1500/5</v>
          </cell>
          <cell r="R36">
            <v>0.5</v>
          </cell>
          <cell r="T36" t="str">
            <v>НТМИ-10</v>
          </cell>
          <cell r="U36" t="str">
            <v>10000/100</v>
          </cell>
          <cell r="V36">
            <v>0.5</v>
          </cell>
        </row>
        <row r="37">
          <cell r="A37">
            <v>34</v>
          </cell>
          <cell r="B37" t="str">
            <v>Вв.2-10 кВ.</v>
          </cell>
          <cell r="C37" t="str">
            <v>A2R30L-С4-Т</v>
          </cell>
          <cell r="D37">
            <v>1014340</v>
          </cell>
          <cell r="E37" t="str">
            <v>А+(прием)</v>
          </cell>
          <cell r="F37">
            <v>1</v>
          </cell>
          <cell r="G37">
            <v>1</v>
          </cell>
          <cell r="H37">
            <v>2</v>
          </cell>
          <cell r="I37">
            <v>17</v>
          </cell>
          <cell r="J37" t="str">
            <v>Корректируется на величину потерь</v>
          </cell>
          <cell r="K37" t="str">
            <v>ООО "Русэнергосбыт"</v>
          </cell>
          <cell r="L37">
            <v>0.5</v>
          </cell>
          <cell r="M37" t="str">
            <v>АСКУЭ</v>
          </cell>
          <cell r="N37">
            <v>10</v>
          </cell>
          <cell r="P37" t="str">
            <v>ТВЛМ-10</v>
          </cell>
          <cell r="Q37" t="str">
            <v>1500/5</v>
          </cell>
          <cell r="R37">
            <v>0.5</v>
          </cell>
          <cell r="T37" t="str">
            <v>НТМИ-10</v>
          </cell>
          <cell r="U37" t="str">
            <v>10000/100</v>
          </cell>
          <cell r="V37">
            <v>0.5</v>
          </cell>
        </row>
        <row r="38">
          <cell r="A38">
            <v>35</v>
          </cell>
          <cell r="B38" t="str">
            <v>Вв.1-10 кВ.</v>
          </cell>
          <cell r="C38" t="str">
            <v>A2R30L-С4-Т</v>
          </cell>
          <cell r="D38">
            <v>1014341</v>
          </cell>
          <cell r="E38" t="str">
            <v>А+(прием)</v>
          </cell>
          <cell r="F38">
            <v>1</v>
          </cell>
          <cell r="G38">
            <v>1</v>
          </cell>
          <cell r="H38">
            <v>1</v>
          </cell>
          <cell r="I38">
            <v>18</v>
          </cell>
          <cell r="J38" t="str">
            <v>Корректируется на величину потерь</v>
          </cell>
          <cell r="K38" t="str">
            <v>ООО "Русэнергосбыт"</v>
          </cell>
          <cell r="L38">
            <v>0.5</v>
          </cell>
          <cell r="M38" t="str">
            <v>АСКУЭ</v>
          </cell>
          <cell r="N38">
            <v>10</v>
          </cell>
          <cell r="P38" t="str">
            <v>ТВЛМ-10</v>
          </cell>
          <cell r="Q38" t="str">
            <v>1500/5</v>
          </cell>
          <cell r="R38">
            <v>0.5</v>
          </cell>
          <cell r="T38" t="str">
            <v>НТМИ-10</v>
          </cell>
          <cell r="U38" t="str">
            <v>10000/100</v>
          </cell>
          <cell r="V38">
            <v>0.5</v>
          </cell>
        </row>
        <row r="39">
          <cell r="A39">
            <v>36</v>
          </cell>
          <cell r="B39" t="str">
            <v>Вв.2-10 кВ.</v>
          </cell>
          <cell r="C39" t="str">
            <v>A2R30L-С4-Т</v>
          </cell>
          <cell r="D39">
            <v>1014342</v>
          </cell>
          <cell r="E39" t="str">
            <v>А+(прием)</v>
          </cell>
          <cell r="F39">
            <v>1</v>
          </cell>
          <cell r="G39">
            <v>1</v>
          </cell>
          <cell r="H39">
            <v>2</v>
          </cell>
          <cell r="I39">
            <v>18</v>
          </cell>
          <cell r="J39" t="str">
            <v>Корректируется на величину потерь</v>
          </cell>
          <cell r="K39" t="str">
            <v>ООО "Русэнергосбыт"</v>
          </cell>
          <cell r="L39">
            <v>0.5</v>
          </cell>
          <cell r="M39" t="str">
            <v>АСКУЭ</v>
          </cell>
          <cell r="N39">
            <v>10</v>
          </cell>
          <cell r="P39" t="str">
            <v>ТВЛМ-10</v>
          </cell>
          <cell r="Q39" t="str">
            <v>1500/5</v>
          </cell>
          <cell r="R39">
            <v>0.5</v>
          </cell>
          <cell r="T39" t="str">
            <v>НТМИ-10</v>
          </cell>
          <cell r="U39" t="str">
            <v>10000/100</v>
          </cell>
          <cell r="V39">
            <v>0.5</v>
          </cell>
        </row>
        <row r="40">
          <cell r="A40">
            <v>37</v>
          </cell>
          <cell r="B40" t="str">
            <v>Вв.1-10 кВ.</v>
          </cell>
          <cell r="C40" t="str">
            <v>A2R30L-С4-Т</v>
          </cell>
          <cell r="D40">
            <v>1014343</v>
          </cell>
          <cell r="E40" t="str">
            <v>А+(прием)</v>
          </cell>
          <cell r="F40">
            <v>1</v>
          </cell>
          <cell r="G40">
            <v>1</v>
          </cell>
          <cell r="H40">
            <v>1</v>
          </cell>
          <cell r="I40">
            <v>19</v>
          </cell>
          <cell r="J40" t="str">
            <v>Корректируется на величину потерь</v>
          </cell>
          <cell r="K40" t="str">
            <v>ООО "Русэнергосбыт"</v>
          </cell>
          <cell r="L40">
            <v>0.5</v>
          </cell>
          <cell r="M40" t="str">
            <v>АСКУЭ</v>
          </cell>
          <cell r="N40">
            <v>10</v>
          </cell>
          <cell r="P40" t="str">
            <v>ТВЛМ-10</v>
          </cell>
          <cell r="Q40" t="str">
            <v>1500/5</v>
          </cell>
          <cell r="R40">
            <v>0.5</v>
          </cell>
          <cell r="T40" t="str">
            <v>НТМИ-10</v>
          </cell>
          <cell r="U40" t="str">
            <v>10000/100</v>
          </cell>
          <cell r="V40">
            <v>0.5</v>
          </cell>
        </row>
        <row r="41">
          <cell r="A41">
            <v>38</v>
          </cell>
          <cell r="B41" t="str">
            <v>Вв.2-10 кВ.</v>
          </cell>
          <cell r="C41" t="str">
            <v>A2R30L-С4-Т</v>
          </cell>
          <cell r="D41">
            <v>1014344</v>
          </cell>
          <cell r="E41" t="str">
            <v>А+(прием)</v>
          </cell>
          <cell r="F41">
            <v>1</v>
          </cell>
          <cell r="G41">
            <v>1</v>
          </cell>
          <cell r="H41">
            <v>2</v>
          </cell>
          <cell r="I41">
            <v>19</v>
          </cell>
          <cell r="J41" t="str">
            <v>Корректируется на величину потерь</v>
          </cell>
          <cell r="K41" t="str">
            <v>ООО "Русэнергосбыт"</v>
          </cell>
          <cell r="L41">
            <v>0.5</v>
          </cell>
          <cell r="M41" t="str">
            <v>АСКУЭ</v>
          </cell>
          <cell r="N41">
            <v>10</v>
          </cell>
          <cell r="P41" t="str">
            <v>ТЛМ-10</v>
          </cell>
          <cell r="Q41" t="str">
            <v>1500/5</v>
          </cell>
          <cell r="R41">
            <v>0.5</v>
          </cell>
          <cell r="T41" t="str">
            <v>НТМИ-10</v>
          </cell>
          <cell r="U41" t="str">
            <v>10000/100</v>
          </cell>
          <cell r="V41">
            <v>0.5</v>
          </cell>
        </row>
        <row r="42">
          <cell r="A42">
            <v>39</v>
          </cell>
          <cell r="B42" t="str">
            <v>Вв.1-10 кВ.</v>
          </cell>
          <cell r="C42" t="str">
            <v>A2R30L-С4-Т</v>
          </cell>
          <cell r="D42">
            <v>1014345</v>
          </cell>
          <cell r="E42" t="str">
            <v>А+(прием)</v>
          </cell>
          <cell r="F42">
            <v>1</v>
          </cell>
          <cell r="G42">
            <v>1</v>
          </cell>
          <cell r="H42">
            <v>1</v>
          </cell>
          <cell r="I42">
            <v>20</v>
          </cell>
          <cell r="J42" t="str">
            <v>Корректируется на величину потерь</v>
          </cell>
          <cell r="K42" t="str">
            <v>ООО "Русэнергосбыт"</v>
          </cell>
          <cell r="L42">
            <v>0.5</v>
          </cell>
          <cell r="M42" t="str">
            <v>АСКУЭ</v>
          </cell>
          <cell r="N42">
            <v>10</v>
          </cell>
          <cell r="P42" t="str">
            <v>ТВЛМ-10</v>
          </cell>
          <cell r="Q42" t="str">
            <v>1500/5</v>
          </cell>
          <cell r="R42">
            <v>0.5</v>
          </cell>
          <cell r="T42" t="str">
            <v>ЗНОЛ-0,6</v>
          </cell>
          <cell r="U42" t="str">
            <v>10000/100</v>
          </cell>
          <cell r="V42">
            <v>0.5</v>
          </cell>
        </row>
        <row r="43">
          <cell r="A43">
            <v>40</v>
          </cell>
          <cell r="B43" t="str">
            <v>Вв.2-10 кВ.</v>
          </cell>
          <cell r="C43" t="str">
            <v>A2R30L-С4-Т</v>
          </cell>
          <cell r="D43">
            <v>1014346</v>
          </cell>
          <cell r="E43" t="str">
            <v>А+(прием)</v>
          </cell>
          <cell r="F43">
            <v>1</v>
          </cell>
          <cell r="G43">
            <v>1</v>
          </cell>
          <cell r="H43">
            <v>2</v>
          </cell>
          <cell r="I43">
            <v>20</v>
          </cell>
          <cell r="J43" t="str">
            <v>Корректируется на величину потерь</v>
          </cell>
          <cell r="K43" t="str">
            <v>ООО "Русэнергосбыт"</v>
          </cell>
          <cell r="L43">
            <v>0.5</v>
          </cell>
          <cell r="M43" t="str">
            <v>АСКУЭ</v>
          </cell>
          <cell r="N43">
            <v>10</v>
          </cell>
          <cell r="P43" t="str">
            <v>ТВЛМ-10</v>
          </cell>
          <cell r="Q43" t="str">
            <v>1500/5</v>
          </cell>
          <cell r="R43">
            <v>0.5</v>
          </cell>
          <cell r="T43" t="str">
            <v>ЗНОЛ-0,6</v>
          </cell>
          <cell r="U43" t="str">
            <v>10000/100</v>
          </cell>
          <cell r="V43">
            <v>0.5</v>
          </cell>
        </row>
        <row r="44">
          <cell r="A44">
            <v>41</v>
          </cell>
          <cell r="B44" t="str">
            <v>Вв.1-10 кВ.</v>
          </cell>
          <cell r="C44" t="str">
            <v>A2R30L-С4-Т</v>
          </cell>
          <cell r="D44">
            <v>1014347</v>
          </cell>
          <cell r="E44" t="str">
            <v>А+(прием)</v>
          </cell>
          <cell r="F44">
            <v>1</v>
          </cell>
          <cell r="G44">
            <v>1</v>
          </cell>
          <cell r="H44">
            <v>1</v>
          </cell>
          <cell r="I44">
            <v>21</v>
          </cell>
          <cell r="J44" t="str">
            <v>Корректируется на величину потерь</v>
          </cell>
          <cell r="K44" t="str">
            <v>ООО "Русэнергосбыт"</v>
          </cell>
          <cell r="L44">
            <v>0.5</v>
          </cell>
          <cell r="M44" t="str">
            <v>АСКУЭ</v>
          </cell>
          <cell r="N44">
            <v>10</v>
          </cell>
          <cell r="P44" t="str">
            <v>ТПОЛ-10</v>
          </cell>
          <cell r="Q44" t="str">
            <v>1500/5</v>
          </cell>
          <cell r="R44">
            <v>0.5</v>
          </cell>
          <cell r="T44" t="str">
            <v>ЗНОЛ-0,6</v>
          </cell>
          <cell r="U44" t="str">
            <v>10000/100</v>
          </cell>
          <cell r="V44">
            <v>0.5</v>
          </cell>
        </row>
        <row r="45">
          <cell r="A45">
            <v>42</v>
          </cell>
          <cell r="B45" t="str">
            <v>Вв.2-10 кВ.</v>
          </cell>
          <cell r="C45" t="str">
            <v>A2R30L-С4-Т</v>
          </cell>
          <cell r="D45">
            <v>1014348</v>
          </cell>
          <cell r="E45" t="str">
            <v>А+(прием)</v>
          </cell>
          <cell r="F45">
            <v>1</v>
          </cell>
          <cell r="G45">
            <v>1</v>
          </cell>
          <cell r="H45">
            <v>2</v>
          </cell>
          <cell r="I45">
            <v>21</v>
          </cell>
          <cell r="J45" t="str">
            <v>Корректируется на величину потерь</v>
          </cell>
          <cell r="K45" t="str">
            <v>ООО "Русэнергосбыт"</v>
          </cell>
          <cell r="L45">
            <v>0.5</v>
          </cell>
          <cell r="M45" t="str">
            <v>АСКУЭ</v>
          </cell>
          <cell r="N45">
            <v>10</v>
          </cell>
          <cell r="P45" t="str">
            <v>ТВЛМ-10</v>
          </cell>
          <cell r="Q45" t="str">
            <v>1500/5</v>
          </cell>
          <cell r="R45">
            <v>0.5</v>
          </cell>
          <cell r="T45" t="str">
            <v>ЗНОЛ-0,6</v>
          </cell>
          <cell r="U45" t="str">
            <v>10000/100</v>
          </cell>
          <cell r="V45">
            <v>0.5</v>
          </cell>
        </row>
        <row r="46">
          <cell r="A46">
            <v>43</v>
          </cell>
          <cell r="B46" t="str">
            <v>Вв.1-10 кВ.</v>
          </cell>
          <cell r="C46" t="str">
            <v>A2R30L-С4-Т</v>
          </cell>
          <cell r="D46">
            <v>1014349</v>
          </cell>
          <cell r="E46" t="str">
            <v>А+(прием)</v>
          </cell>
          <cell r="F46">
            <v>1</v>
          </cell>
          <cell r="G46">
            <v>1</v>
          </cell>
          <cell r="H46">
            <v>1</v>
          </cell>
          <cell r="I46">
            <v>22</v>
          </cell>
          <cell r="J46" t="str">
            <v>Корректируется на величину потерь</v>
          </cell>
          <cell r="K46" t="str">
            <v>ООО "Русэнергосбыт"</v>
          </cell>
          <cell r="L46">
            <v>0.5</v>
          </cell>
          <cell r="M46" t="str">
            <v>АСКУЭ</v>
          </cell>
          <cell r="N46">
            <v>10</v>
          </cell>
          <cell r="P46" t="str">
            <v>ТВЛМ-10</v>
          </cell>
          <cell r="Q46" t="str">
            <v>1500/5</v>
          </cell>
          <cell r="R46">
            <v>0.5</v>
          </cell>
          <cell r="T46" t="str">
            <v>НТМИ-10</v>
          </cell>
          <cell r="U46" t="str">
            <v>10000/100</v>
          </cell>
          <cell r="V46">
            <v>0.5</v>
          </cell>
        </row>
        <row r="47">
          <cell r="A47">
            <v>44</v>
          </cell>
          <cell r="B47" t="str">
            <v>Вв.2-10 кВ.</v>
          </cell>
          <cell r="C47" t="str">
            <v>A2R30L-С4-Т</v>
          </cell>
          <cell r="D47">
            <v>1014350</v>
          </cell>
          <cell r="E47" t="str">
            <v>А+(прием)</v>
          </cell>
          <cell r="F47">
            <v>1</v>
          </cell>
          <cell r="G47">
            <v>1</v>
          </cell>
          <cell r="H47">
            <v>2</v>
          </cell>
          <cell r="I47">
            <v>22</v>
          </cell>
          <cell r="J47" t="str">
            <v>Корректируется на величину потерь</v>
          </cell>
          <cell r="K47" t="str">
            <v>ООО "Русэнергосбыт"</v>
          </cell>
          <cell r="L47">
            <v>0.5</v>
          </cell>
          <cell r="M47" t="str">
            <v>АСКУЭ</v>
          </cell>
          <cell r="N47">
            <v>10</v>
          </cell>
          <cell r="P47" t="str">
            <v>ТВЛМ-10</v>
          </cell>
          <cell r="Q47" t="str">
            <v>1500/5</v>
          </cell>
          <cell r="R47">
            <v>0.5</v>
          </cell>
          <cell r="T47" t="str">
            <v>НТМИ-10</v>
          </cell>
          <cell r="U47" t="str">
            <v>10000/100</v>
          </cell>
          <cell r="V47">
            <v>0.5</v>
          </cell>
        </row>
        <row r="48">
          <cell r="A48">
            <v>45</v>
          </cell>
          <cell r="B48" t="str">
            <v>Вв.1-10 кВ.</v>
          </cell>
          <cell r="C48" t="str">
            <v>A2R30L-С4-Т</v>
          </cell>
          <cell r="D48">
            <v>1014351</v>
          </cell>
          <cell r="E48" t="str">
            <v>А+(прием)</v>
          </cell>
          <cell r="F48">
            <v>1</v>
          </cell>
          <cell r="G48">
            <v>1</v>
          </cell>
          <cell r="H48">
            <v>1</v>
          </cell>
          <cell r="I48">
            <v>23</v>
          </cell>
          <cell r="J48" t="str">
            <v>Корректируется на величину потерь</v>
          </cell>
          <cell r="K48" t="str">
            <v>ООО "Русэнергосбыт"</v>
          </cell>
          <cell r="L48">
            <v>0.5</v>
          </cell>
          <cell r="M48" t="str">
            <v>АСКУЭ</v>
          </cell>
          <cell r="N48">
            <v>10</v>
          </cell>
          <cell r="P48" t="str">
            <v>ТЛМ-10</v>
          </cell>
          <cell r="Q48" t="str">
            <v>1500/5</v>
          </cell>
          <cell r="R48">
            <v>0.5</v>
          </cell>
          <cell r="T48" t="str">
            <v>НТМИ-10</v>
          </cell>
          <cell r="U48" t="str">
            <v>10000/100</v>
          </cell>
          <cell r="V48">
            <v>0.5</v>
          </cell>
        </row>
        <row r="49">
          <cell r="A49">
            <v>46</v>
          </cell>
          <cell r="B49" t="str">
            <v>Вв.2-10 кВ.</v>
          </cell>
          <cell r="C49" t="str">
            <v>A2R30L-С4-Т</v>
          </cell>
          <cell r="D49">
            <v>1014352</v>
          </cell>
          <cell r="E49" t="str">
            <v>А+(прием)</v>
          </cell>
          <cell r="F49">
            <v>1</v>
          </cell>
          <cell r="G49">
            <v>1</v>
          </cell>
          <cell r="H49">
            <v>2</v>
          </cell>
          <cell r="I49">
            <v>23</v>
          </cell>
          <cell r="J49" t="str">
            <v>Корректируется на величину потерь</v>
          </cell>
          <cell r="K49" t="str">
            <v>ООО "Русэнергосбыт"</v>
          </cell>
          <cell r="L49">
            <v>0.5</v>
          </cell>
          <cell r="M49" t="str">
            <v>АСКУЭ</v>
          </cell>
          <cell r="N49">
            <v>10</v>
          </cell>
          <cell r="P49" t="str">
            <v>ТЛМ-10</v>
          </cell>
          <cell r="Q49" t="str">
            <v>1500/5</v>
          </cell>
          <cell r="R49">
            <v>0.5</v>
          </cell>
          <cell r="T49" t="str">
            <v>НТМИ-10</v>
          </cell>
          <cell r="U49" t="str">
            <v>10000/100</v>
          </cell>
          <cell r="V49">
            <v>0.5</v>
          </cell>
        </row>
        <row r="50">
          <cell r="A50">
            <v>47</v>
          </cell>
          <cell r="B50" t="str">
            <v>Вв.1-10 кВ.</v>
          </cell>
          <cell r="C50" t="str">
            <v>A2R30L-С4-Т</v>
          </cell>
          <cell r="D50">
            <v>1014353</v>
          </cell>
          <cell r="E50" t="str">
            <v>А+(прием)</v>
          </cell>
          <cell r="F50">
            <v>1</v>
          </cell>
          <cell r="G50">
            <v>1</v>
          </cell>
          <cell r="H50">
            <v>1</v>
          </cell>
          <cell r="I50">
            <v>24</v>
          </cell>
          <cell r="J50" t="str">
            <v>Корректируется на величину потерь</v>
          </cell>
          <cell r="K50" t="str">
            <v>ООО "Русэнергосбыт"</v>
          </cell>
          <cell r="L50">
            <v>0.5</v>
          </cell>
          <cell r="M50" t="str">
            <v>АСКУЭ</v>
          </cell>
          <cell r="N50">
            <v>10</v>
          </cell>
          <cell r="P50" t="str">
            <v>ТПОЛ-10</v>
          </cell>
          <cell r="Q50" t="str">
            <v>1500/5</v>
          </cell>
          <cell r="R50">
            <v>0.5</v>
          </cell>
          <cell r="T50" t="str">
            <v>НТМИ-10</v>
          </cell>
          <cell r="U50" t="str">
            <v>10000/100</v>
          </cell>
          <cell r="V50">
            <v>0.5</v>
          </cell>
        </row>
        <row r="51">
          <cell r="A51">
            <v>48</v>
          </cell>
          <cell r="B51" t="str">
            <v>Вв.2-10 кВ.</v>
          </cell>
          <cell r="C51" t="str">
            <v>A2R30L-С4-Т</v>
          </cell>
          <cell r="D51">
            <v>1014354</v>
          </cell>
          <cell r="E51" t="str">
            <v>А+(прием)</v>
          </cell>
          <cell r="F51">
            <v>1</v>
          </cell>
          <cell r="G51">
            <v>1</v>
          </cell>
          <cell r="H51">
            <v>2</v>
          </cell>
          <cell r="I51">
            <v>24</v>
          </cell>
          <cell r="J51" t="str">
            <v>Корректируется на величину потерь</v>
          </cell>
          <cell r="K51" t="str">
            <v>ООО "Русэнергосбыт"</v>
          </cell>
          <cell r="L51">
            <v>0.5</v>
          </cell>
          <cell r="M51" t="str">
            <v>АСКУЭ</v>
          </cell>
          <cell r="N51">
            <v>10</v>
          </cell>
          <cell r="P51" t="str">
            <v>ТПОЛ-10</v>
          </cell>
          <cell r="Q51" t="str">
            <v>1500/5</v>
          </cell>
          <cell r="R51">
            <v>0.5</v>
          </cell>
          <cell r="T51" t="str">
            <v>НТМИ-10</v>
          </cell>
          <cell r="U51" t="str">
            <v>10000/100</v>
          </cell>
          <cell r="V51">
            <v>0.5</v>
          </cell>
        </row>
        <row r="52">
          <cell r="A52">
            <v>49</v>
          </cell>
          <cell r="B52" t="str">
            <v>Вв.1-10 кВ.</v>
          </cell>
          <cell r="C52" t="str">
            <v>A2R30L-C4-T</v>
          </cell>
          <cell r="D52">
            <v>1014355</v>
          </cell>
          <cell r="E52" t="str">
            <v>А+(прием)</v>
          </cell>
          <cell r="F52">
            <v>1</v>
          </cell>
          <cell r="G52">
            <v>1</v>
          </cell>
          <cell r="H52">
            <v>1</v>
          </cell>
          <cell r="I52">
            <v>25</v>
          </cell>
          <cell r="J52" t="str">
            <v>Корректируется на величину потерь</v>
          </cell>
          <cell r="K52" t="str">
            <v>ООО "Русэнергосбыт"</v>
          </cell>
          <cell r="L52">
            <v>0.5</v>
          </cell>
          <cell r="M52" t="str">
            <v>АСКУЭ</v>
          </cell>
          <cell r="N52">
            <v>10</v>
          </cell>
          <cell r="P52" t="str">
            <v>ТВЛМ-10</v>
          </cell>
          <cell r="Q52" t="str">
            <v>1500/5</v>
          </cell>
          <cell r="R52">
            <v>0.5</v>
          </cell>
          <cell r="T52" t="str">
            <v>НТМИ-10</v>
          </cell>
          <cell r="U52" t="str">
            <v>10000/100</v>
          </cell>
          <cell r="V52">
            <v>0.5</v>
          </cell>
        </row>
        <row r="53">
          <cell r="A53">
            <v>50</v>
          </cell>
          <cell r="B53" t="str">
            <v>Вв.2-10 кВ.</v>
          </cell>
          <cell r="C53" t="str">
            <v>A2R30L-C4-T</v>
          </cell>
          <cell r="D53">
            <v>1014356</v>
          </cell>
          <cell r="E53" t="str">
            <v>А+(прием)</v>
          </cell>
          <cell r="F53">
            <v>1</v>
          </cell>
          <cell r="G53">
            <v>1</v>
          </cell>
          <cell r="H53">
            <v>2</v>
          </cell>
          <cell r="I53">
            <v>25</v>
          </cell>
          <cell r="J53" t="str">
            <v>Корректируется на величину потерь</v>
          </cell>
          <cell r="K53" t="str">
            <v>ООО "Русэнергосбыт"</v>
          </cell>
          <cell r="L53">
            <v>0.5</v>
          </cell>
          <cell r="M53" t="str">
            <v>АСКУЭ</v>
          </cell>
          <cell r="N53">
            <v>10</v>
          </cell>
          <cell r="P53" t="str">
            <v>ТВЛМ-10</v>
          </cell>
          <cell r="Q53" t="str">
            <v>1500/5</v>
          </cell>
          <cell r="R53">
            <v>0.5</v>
          </cell>
          <cell r="T53" t="str">
            <v>НТМИ-10</v>
          </cell>
          <cell r="U53" t="str">
            <v>10000/100</v>
          </cell>
          <cell r="V53">
            <v>0.5</v>
          </cell>
        </row>
        <row r="54">
          <cell r="A54">
            <v>51</v>
          </cell>
        </row>
        <row r="55">
          <cell r="A55">
            <v>52</v>
          </cell>
        </row>
        <row r="56">
          <cell r="A56">
            <v>53</v>
          </cell>
        </row>
        <row r="57">
          <cell r="A57">
            <v>54</v>
          </cell>
        </row>
        <row r="58">
          <cell r="A58">
            <v>55</v>
          </cell>
        </row>
        <row r="59">
          <cell r="A59">
            <v>56</v>
          </cell>
        </row>
        <row r="60">
          <cell r="A60">
            <v>57</v>
          </cell>
        </row>
        <row r="61">
          <cell r="A61">
            <v>58</v>
          </cell>
        </row>
        <row r="62">
          <cell r="A62">
            <v>59</v>
          </cell>
        </row>
        <row r="63">
          <cell r="A63">
            <v>60</v>
          </cell>
        </row>
        <row r="64">
          <cell r="A64">
            <v>61</v>
          </cell>
        </row>
        <row r="65">
          <cell r="A65">
            <v>62</v>
          </cell>
        </row>
        <row r="66">
          <cell r="A66">
            <v>63</v>
          </cell>
        </row>
        <row r="67">
          <cell r="A67">
            <v>64</v>
          </cell>
        </row>
        <row r="68">
          <cell r="A68">
            <v>65</v>
          </cell>
        </row>
        <row r="69">
          <cell r="A69">
            <v>66</v>
          </cell>
        </row>
        <row r="70">
          <cell r="A70">
            <v>67</v>
          </cell>
        </row>
        <row r="71">
          <cell r="A71">
            <v>68</v>
          </cell>
        </row>
        <row r="72">
          <cell r="A72">
            <v>69</v>
          </cell>
        </row>
        <row r="73">
          <cell r="A73">
            <v>70</v>
          </cell>
        </row>
        <row r="74">
          <cell r="A74">
            <v>71</v>
          </cell>
        </row>
        <row r="75">
          <cell r="A75">
            <v>72</v>
          </cell>
        </row>
        <row r="76">
          <cell r="A76">
            <v>73</v>
          </cell>
        </row>
        <row r="77">
          <cell r="A77">
            <v>74</v>
          </cell>
        </row>
        <row r="78">
          <cell r="A78">
            <v>75</v>
          </cell>
        </row>
        <row r="79">
          <cell r="A79">
            <v>76</v>
          </cell>
        </row>
        <row r="80">
          <cell r="A80">
            <v>77</v>
          </cell>
        </row>
        <row r="81">
          <cell r="A81">
            <v>78</v>
          </cell>
        </row>
        <row r="82">
          <cell r="A82">
            <v>79</v>
          </cell>
        </row>
        <row r="83">
          <cell r="A83">
            <v>80</v>
          </cell>
        </row>
        <row r="84">
          <cell r="A84">
            <v>81</v>
          </cell>
        </row>
        <row r="85">
          <cell r="A85">
            <v>82</v>
          </cell>
        </row>
        <row r="86">
          <cell r="A86">
            <v>83</v>
          </cell>
        </row>
        <row r="87">
          <cell r="A87">
            <v>84</v>
          </cell>
        </row>
        <row r="88">
          <cell r="A88">
            <v>85</v>
          </cell>
        </row>
        <row r="89">
          <cell r="A89">
            <v>86</v>
          </cell>
        </row>
        <row r="90">
          <cell r="A90">
            <v>87</v>
          </cell>
        </row>
        <row r="91">
          <cell r="A91">
            <v>88</v>
          </cell>
        </row>
        <row r="92">
          <cell r="A92">
            <v>89</v>
          </cell>
        </row>
        <row r="93">
          <cell r="A93">
            <v>90</v>
          </cell>
        </row>
        <row r="94">
          <cell r="A94">
            <v>91</v>
          </cell>
        </row>
        <row r="95">
          <cell r="A95">
            <v>92</v>
          </cell>
        </row>
        <row r="96">
          <cell r="A96">
            <v>93</v>
          </cell>
        </row>
        <row r="97">
          <cell r="A97">
            <v>94</v>
          </cell>
        </row>
        <row r="98">
          <cell r="A98">
            <v>95</v>
          </cell>
        </row>
        <row r="99">
          <cell r="A99">
            <v>96</v>
          </cell>
        </row>
        <row r="100">
          <cell r="A100">
            <v>97</v>
          </cell>
        </row>
        <row r="101">
          <cell r="A101">
            <v>98</v>
          </cell>
        </row>
        <row r="102">
          <cell r="A102">
            <v>99</v>
          </cell>
        </row>
        <row r="103">
          <cell r="A103">
            <v>100</v>
          </cell>
        </row>
        <row r="104">
          <cell r="A104">
            <v>101</v>
          </cell>
        </row>
        <row r="105">
          <cell r="A105">
            <v>102</v>
          </cell>
        </row>
        <row r="106">
          <cell r="A106">
            <v>103</v>
          </cell>
        </row>
        <row r="107">
          <cell r="A107">
            <v>104</v>
          </cell>
        </row>
        <row r="108">
          <cell r="A108">
            <v>105</v>
          </cell>
        </row>
        <row r="109">
          <cell r="A109">
            <v>106</v>
          </cell>
        </row>
        <row r="110">
          <cell r="A110">
            <v>107</v>
          </cell>
        </row>
        <row r="111">
          <cell r="A111">
            <v>108</v>
          </cell>
        </row>
        <row r="112">
          <cell r="A112">
            <v>109</v>
          </cell>
        </row>
        <row r="113">
          <cell r="A113">
            <v>110</v>
          </cell>
        </row>
        <row r="114">
          <cell r="A114">
            <v>111</v>
          </cell>
        </row>
        <row r="115">
          <cell r="A115">
            <v>112</v>
          </cell>
        </row>
        <row r="116">
          <cell r="A116">
            <v>113</v>
          </cell>
        </row>
        <row r="117">
          <cell r="A117">
            <v>114</v>
          </cell>
        </row>
        <row r="118">
          <cell r="A118">
            <v>115</v>
          </cell>
        </row>
        <row r="119">
          <cell r="A119">
            <v>116</v>
          </cell>
        </row>
        <row r="120">
          <cell r="A120">
            <v>117</v>
          </cell>
        </row>
        <row r="121">
          <cell r="A121">
            <v>118</v>
          </cell>
        </row>
        <row r="122">
          <cell r="A122">
            <v>119</v>
          </cell>
        </row>
        <row r="123">
          <cell r="A123">
            <v>120</v>
          </cell>
        </row>
        <row r="124">
          <cell r="A124">
            <v>121</v>
          </cell>
        </row>
        <row r="125">
          <cell r="A125">
            <v>122</v>
          </cell>
        </row>
        <row r="126">
          <cell r="A126">
            <v>123</v>
          </cell>
        </row>
        <row r="127">
          <cell r="A127">
            <v>124</v>
          </cell>
        </row>
        <row r="128">
          <cell r="A128">
            <v>125</v>
          </cell>
        </row>
        <row r="129">
          <cell r="A129">
            <v>126</v>
          </cell>
        </row>
        <row r="130">
          <cell r="A130">
            <v>127</v>
          </cell>
        </row>
        <row r="131">
          <cell r="A131">
            <v>128</v>
          </cell>
        </row>
        <row r="132">
          <cell r="A132">
            <v>129</v>
          </cell>
        </row>
        <row r="133">
          <cell r="A133">
            <v>130</v>
          </cell>
        </row>
        <row r="134">
          <cell r="A134">
            <v>131</v>
          </cell>
        </row>
        <row r="135">
          <cell r="A135">
            <v>132</v>
          </cell>
        </row>
        <row r="136">
          <cell r="A136">
            <v>133</v>
          </cell>
        </row>
        <row r="137">
          <cell r="A137">
            <v>134</v>
          </cell>
        </row>
        <row r="138">
          <cell r="A138">
            <v>135</v>
          </cell>
        </row>
        <row r="139">
          <cell r="A139">
            <v>136</v>
          </cell>
        </row>
        <row r="140">
          <cell r="A140">
            <v>137</v>
          </cell>
        </row>
        <row r="141">
          <cell r="A141">
            <v>138</v>
          </cell>
        </row>
        <row r="142">
          <cell r="A142">
            <v>139</v>
          </cell>
        </row>
        <row r="143">
          <cell r="A143">
            <v>140</v>
          </cell>
        </row>
        <row r="144">
          <cell r="A144">
            <v>141</v>
          </cell>
        </row>
        <row r="145">
          <cell r="A145">
            <v>142</v>
          </cell>
        </row>
        <row r="146">
          <cell r="A146">
            <v>143</v>
          </cell>
        </row>
        <row r="147">
          <cell r="A147">
            <v>144</v>
          </cell>
        </row>
        <row r="148">
          <cell r="A148">
            <v>145</v>
          </cell>
        </row>
        <row r="149">
          <cell r="A149">
            <v>146</v>
          </cell>
        </row>
        <row r="150">
          <cell r="A150">
            <v>147</v>
          </cell>
        </row>
        <row r="151">
          <cell r="A151">
            <v>148</v>
          </cell>
        </row>
        <row r="152">
          <cell r="A152">
            <v>149</v>
          </cell>
        </row>
        <row r="153">
          <cell r="A153">
            <v>150</v>
          </cell>
        </row>
        <row r="154">
          <cell r="A154">
            <v>151</v>
          </cell>
        </row>
        <row r="155">
          <cell r="A155">
            <v>152</v>
          </cell>
        </row>
        <row r="156">
          <cell r="A156">
            <v>153</v>
          </cell>
        </row>
        <row r="157">
          <cell r="A157">
            <v>154</v>
          </cell>
        </row>
        <row r="158">
          <cell r="A158">
            <v>155</v>
          </cell>
        </row>
        <row r="159">
          <cell r="A159">
            <v>156</v>
          </cell>
        </row>
        <row r="160">
          <cell r="A160">
            <v>157</v>
          </cell>
        </row>
        <row r="161">
          <cell r="A161">
            <v>158</v>
          </cell>
        </row>
        <row r="162">
          <cell r="A162">
            <v>159</v>
          </cell>
        </row>
        <row r="163">
          <cell r="A163">
            <v>160</v>
          </cell>
        </row>
        <row r="164">
          <cell r="A164">
            <v>161</v>
          </cell>
        </row>
        <row r="165">
          <cell r="A165">
            <v>162</v>
          </cell>
        </row>
        <row r="166">
          <cell r="A166">
            <v>163</v>
          </cell>
        </row>
        <row r="167">
          <cell r="A167">
            <v>164</v>
          </cell>
        </row>
        <row r="168">
          <cell r="A168">
            <v>165</v>
          </cell>
        </row>
        <row r="169">
          <cell r="A169">
            <v>166</v>
          </cell>
        </row>
        <row r="170">
          <cell r="A170">
            <v>167</v>
          </cell>
        </row>
        <row r="171">
          <cell r="A171">
            <v>168</v>
          </cell>
        </row>
        <row r="172">
          <cell r="A172">
            <v>169</v>
          </cell>
        </row>
        <row r="173">
          <cell r="A173">
            <v>170</v>
          </cell>
        </row>
        <row r="174">
          <cell r="A174">
            <v>171</v>
          </cell>
        </row>
        <row r="175">
          <cell r="A175">
            <v>172</v>
          </cell>
        </row>
        <row r="176">
          <cell r="A176">
            <v>173</v>
          </cell>
        </row>
        <row r="177">
          <cell r="A177">
            <v>174</v>
          </cell>
        </row>
        <row r="178">
          <cell r="A178">
            <v>175</v>
          </cell>
        </row>
        <row r="179">
          <cell r="A179">
            <v>176</v>
          </cell>
        </row>
        <row r="180">
          <cell r="A180">
            <v>177</v>
          </cell>
        </row>
        <row r="181">
          <cell r="A181">
            <v>178</v>
          </cell>
        </row>
        <row r="182">
          <cell r="A182">
            <v>179</v>
          </cell>
        </row>
        <row r="183">
          <cell r="A183">
            <v>180</v>
          </cell>
        </row>
        <row r="184">
          <cell r="A184">
            <v>181</v>
          </cell>
        </row>
        <row r="185">
          <cell r="A185">
            <v>182</v>
          </cell>
        </row>
        <row r="186">
          <cell r="A186">
            <v>183</v>
          </cell>
        </row>
        <row r="187">
          <cell r="A187">
            <v>184</v>
          </cell>
        </row>
        <row r="188">
          <cell r="A188">
            <v>185</v>
          </cell>
        </row>
        <row r="189">
          <cell r="A189">
            <v>186</v>
          </cell>
        </row>
        <row r="190">
          <cell r="A190">
            <v>187</v>
          </cell>
        </row>
        <row r="191">
          <cell r="A191">
            <v>188</v>
          </cell>
        </row>
        <row r="192">
          <cell r="A192">
            <v>189</v>
          </cell>
        </row>
        <row r="193">
          <cell r="A193">
            <v>190</v>
          </cell>
        </row>
        <row r="194">
          <cell r="A194">
            <v>191</v>
          </cell>
        </row>
        <row r="195">
          <cell r="A195">
            <v>192</v>
          </cell>
        </row>
        <row r="196">
          <cell r="A196">
            <v>193</v>
          </cell>
        </row>
        <row r="197">
          <cell r="A197">
            <v>194</v>
          </cell>
        </row>
        <row r="198">
          <cell r="A198">
            <v>195</v>
          </cell>
        </row>
        <row r="199">
          <cell r="A199">
            <v>196</v>
          </cell>
        </row>
        <row r="200">
          <cell r="A200">
            <v>197</v>
          </cell>
        </row>
        <row r="201">
          <cell r="A201">
            <v>198</v>
          </cell>
        </row>
        <row r="202">
          <cell r="A202">
            <v>199</v>
          </cell>
        </row>
        <row r="203">
          <cell r="A203">
            <v>200</v>
          </cell>
        </row>
        <row r="204">
          <cell r="A204">
            <v>201</v>
          </cell>
        </row>
        <row r="205">
          <cell r="A205">
            <v>202</v>
          </cell>
        </row>
        <row r="206">
          <cell r="A206">
            <v>203</v>
          </cell>
        </row>
        <row r="207">
          <cell r="A207">
            <v>204</v>
          </cell>
        </row>
        <row r="208">
          <cell r="A208">
            <v>205</v>
          </cell>
        </row>
        <row r="209">
          <cell r="A209">
            <v>206</v>
          </cell>
        </row>
        <row r="210">
          <cell r="A210">
            <v>207</v>
          </cell>
        </row>
        <row r="211">
          <cell r="A211">
            <v>208</v>
          </cell>
        </row>
        <row r="212">
          <cell r="A212">
            <v>209</v>
          </cell>
        </row>
        <row r="213">
          <cell r="A213">
            <v>210</v>
          </cell>
        </row>
        <row r="214">
          <cell r="A214">
            <v>211</v>
          </cell>
        </row>
        <row r="215">
          <cell r="A215">
            <v>212</v>
          </cell>
        </row>
        <row r="216">
          <cell r="A216">
            <v>213</v>
          </cell>
        </row>
        <row r="217">
          <cell r="A217">
            <v>214</v>
          </cell>
        </row>
        <row r="218">
          <cell r="A218">
            <v>215</v>
          </cell>
        </row>
        <row r="219">
          <cell r="A219">
            <v>216</v>
          </cell>
        </row>
        <row r="220">
          <cell r="A220">
            <v>217</v>
          </cell>
        </row>
        <row r="221">
          <cell r="A221">
            <v>218</v>
          </cell>
        </row>
        <row r="222">
          <cell r="A222">
            <v>219</v>
          </cell>
        </row>
        <row r="223">
          <cell r="A223">
            <v>220</v>
          </cell>
        </row>
        <row r="224">
          <cell r="A224">
            <v>221</v>
          </cell>
        </row>
        <row r="225">
          <cell r="A225">
            <v>222</v>
          </cell>
        </row>
        <row r="226">
          <cell r="A226">
            <v>223</v>
          </cell>
        </row>
        <row r="227">
          <cell r="A227">
            <v>224</v>
          </cell>
        </row>
        <row r="228">
          <cell r="A228">
            <v>225</v>
          </cell>
        </row>
        <row r="229">
          <cell r="A229">
            <v>226</v>
          </cell>
        </row>
        <row r="230">
          <cell r="A230">
            <v>227</v>
          </cell>
        </row>
        <row r="231">
          <cell r="A231">
            <v>228</v>
          </cell>
        </row>
        <row r="232">
          <cell r="A232">
            <v>229</v>
          </cell>
        </row>
        <row r="233">
          <cell r="A233">
            <v>230</v>
          </cell>
        </row>
        <row r="234">
          <cell r="A234">
            <v>231</v>
          </cell>
        </row>
        <row r="235">
          <cell r="A235">
            <v>232</v>
          </cell>
        </row>
        <row r="236">
          <cell r="A236">
            <v>233</v>
          </cell>
        </row>
        <row r="237">
          <cell r="A237">
            <v>234</v>
          </cell>
        </row>
        <row r="238">
          <cell r="A238">
            <v>235</v>
          </cell>
        </row>
        <row r="239">
          <cell r="A239">
            <v>236</v>
          </cell>
        </row>
        <row r="240">
          <cell r="A240">
            <v>237</v>
          </cell>
        </row>
        <row r="241">
          <cell r="A241">
            <v>238</v>
          </cell>
        </row>
        <row r="242">
          <cell r="A242">
            <v>239</v>
          </cell>
        </row>
        <row r="243">
          <cell r="A243">
            <v>240</v>
          </cell>
        </row>
        <row r="244">
          <cell r="A244">
            <v>241</v>
          </cell>
        </row>
        <row r="245">
          <cell r="A245">
            <v>242</v>
          </cell>
        </row>
        <row r="246">
          <cell r="A246">
            <v>243</v>
          </cell>
        </row>
        <row r="247">
          <cell r="A247">
            <v>244</v>
          </cell>
        </row>
        <row r="248">
          <cell r="A248">
            <v>245</v>
          </cell>
        </row>
        <row r="249">
          <cell r="A249">
            <v>246</v>
          </cell>
        </row>
        <row r="250">
          <cell r="A250">
            <v>247</v>
          </cell>
        </row>
        <row r="251">
          <cell r="A251">
            <v>248</v>
          </cell>
        </row>
        <row r="252">
          <cell r="A252">
            <v>249</v>
          </cell>
        </row>
        <row r="253">
          <cell r="A253">
            <v>250</v>
          </cell>
        </row>
        <row r="254">
          <cell r="A254">
            <v>251</v>
          </cell>
        </row>
        <row r="255">
          <cell r="A255">
            <v>252</v>
          </cell>
        </row>
        <row r="256">
          <cell r="A256">
            <v>253</v>
          </cell>
        </row>
        <row r="257">
          <cell r="A257">
            <v>254</v>
          </cell>
        </row>
        <row r="258">
          <cell r="A258">
            <v>255</v>
          </cell>
        </row>
        <row r="259">
          <cell r="A259">
            <v>256</v>
          </cell>
        </row>
        <row r="260">
          <cell r="A260">
            <v>257</v>
          </cell>
        </row>
        <row r="261">
          <cell r="A261">
            <v>258</v>
          </cell>
        </row>
        <row r="262">
          <cell r="A262">
            <v>259</v>
          </cell>
        </row>
        <row r="263">
          <cell r="A263">
            <v>260</v>
          </cell>
        </row>
        <row r="264">
          <cell r="A264">
            <v>261</v>
          </cell>
        </row>
        <row r="265">
          <cell r="A265">
            <v>262</v>
          </cell>
        </row>
        <row r="266">
          <cell r="A266">
            <v>263</v>
          </cell>
        </row>
        <row r="267">
          <cell r="A267">
            <v>264</v>
          </cell>
        </row>
        <row r="268">
          <cell r="A268">
            <v>265</v>
          </cell>
        </row>
        <row r="269">
          <cell r="A269">
            <v>266</v>
          </cell>
        </row>
        <row r="270">
          <cell r="A270">
            <v>267</v>
          </cell>
        </row>
        <row r="271">
          <cell r="A271">
            <v>268</v>
          </cell>
        </row>
        <row r="272">
          <cell r="A272">
            <v>269</v>
          </cell>
        </row>
        <row r="273">
          <cell r="A273">
            <v>270</v>
          </cell>
        </row>
        <row r="274">
          <cell r="A274">
            <v>271</v>
          </cell>
        </row>
        <row r="275">
          <cell r="A275">
            <v>272</v>
          </cell>
        </row>
        <row r="276">
          <cell r="A276">
            <v>273</v>
          </cell>
        </row>
        <row r="277">
          <cell r="A277">
            <v>274</v>
          </cell>
        </row>
        <row r="278">
          <cell r="A278">
            <v>275</v>
          </cell>
        </row>
        <row r="279">
          <cell r="A279">
            <v>276</v>
          </cell>
        </row>
        <row r="280">
          <cell r="A280">
            <v>277</v>
          </cell>
        </row>
        <row r="281">
          <cell r="A281">
            <v>278</v>
          </cell>
        </row>
        <row r="282">
          <cell r="A282">
            <v>279</v>
          </cell>
        </row>
        <row r="283">
          <cell r="A283">
            <v>280</v>
          </cell>
        </row>
        <row r="284">
          <cell r="A284">
            <v>281</v>
          </cell>
        </row>
        <row r="285">
          <cell r="A285">
            <v>282</v>
          </cell>
        </row>
        <row r="286">
          <cell r="A286">
            <v>283</v>
          </cell>
        </row>
        <row r="287">
          <cell r="A287">
            <v>284</v>
          </cell>
        </row>
        <row r="288">
          <cell r="A288">
            <v>285</v>
          </cell>
        </row>
        <row r="289">
          <cell r="A289">
            <v>286</v>
          </cell>
        </row>
        <row r="290">
          <cell r="A290">
            <v>287</v>
          </cell>
        </row>
        <row r="291">
          <cell r="A291">
            <v>288</v>
          </cell>
        </row>
        <row r="292">
          <cell r="A292">
            <v>289</v>
          </cell>
        </row>
        <row r="293">
          <cell r="A293">
            <v>290</v>
          </cell>
        </row>
        <row r="294">
          <cell r="A294">
            <v>291</v>
          </cell>
        </row>
        <row r="295">
          <cell r="A295">
            <v>292</v>
          </cell>
        </row>
        <row r="296">
          <cell r="A296">
            <v>293</v>
          </cell>
        </row>
        <row r="297">
          <cell r="A297">
            <v>294</v>
          </cell>
        </row>
        <row r="298">
          <cell r="A298">
            <v>295</v>
          </cell>
        </row>
        <row r="299">
          <cell r="A299">
            <v>296</v>
          </cell>
        </row>
        <row r="300">
          <cell r="A300">
            <v>297</v>
          </cell>
        </row>
        <row r="301">
          <cell r="A301">
            <v>298</v>
          </cell>
        </row>
        <row r="302">
          <cell r="A302">
            <v>299</v>
          </cell>
        </row>
      </sheetData>
      <sheetData sheetId="2" refreshError="1">
        <row r="2">
          <cell r="A2">
            <v>1</v>
          </cell>
          <cell r="B2">
            <v>1</v>
          </cell>
          <cell r="E2">
            <v>312</v>
          </cell>
          <cell r="F2" t="str">
            <v>ЭЧЭ-312 ТЯГ.П/СТ ГУЖЕВОЕ</v>
          </cell>
        </row>
        <row r="3">
          <cell r="A3">
            <v>2</v>
          </cell>
          <cell r="B3">
            <v>2</v>
          </cell>
          <cell r="E3">
            <v>313</v>
          </cell>
          <cell r="F3" t="str">
            <v>ЭЧЭ-313 ТЯГ.П/СТ РОЩИНО</v>
          </cell>
        </row>
        <row r="4">
          <cell r="A4">
            <v>3</v>
          </cell>
          <cell r="B4">
            <v>3</v>
          </cell>
          <cell r="E4">
            <v>314</v>
          </cell>
          <cell r="F4" t="str">
            <v>ЭЧЭ-314 ТЯГ.П/СТ ВОЙНОВКА</v>
          </cell>
        </row>
        <row r="5">
          <cell r="A5">
            <v>4</v>
          </cell>
          <cell r="B5">
            <v>4</v>
          </cell>
          <cell r="E5">
            <v>315</v>
          </cell>
          <cell r="F5" t="str">
            <v>ЭЧЭ-315 ТЯГ.П/СТ ПРИОЗЕРНАЯ</v>
          </cell>
        </row>
        <row r="6">
          <cell r="A6">
            <v>5</v>
          </cell>
          <cell r="B6">
            <v>5</v>
          </cell>
          <cell r="E6">
            <v>316</v>
          </cell>
          <cell r="F6" t="str">
            <v>ЭЧЭ-316 ТЯГ.П/СТ БОГАНДИНКА</v>
          </cell>
        </row>
        <row r="7">
          <cell r="A7">
            <v>6</v>
          </cell>
          <cell r="B7">
            <v>6</v>
          </cell>
          <cell r="E7">
            <v>317</v>
          </cell>
          <cell r="F7" t="str">
            <v>ЭЧЭ-317 ТЯГ.П/СТ БЕРКУТ</v>
          </cell>
        </row>
        <row r="8">
          <cell r="A8">
            <v>7</v>
          </cell>
          <cell r="B8">
            <v>7</v>
          </cell>
          <cell r="E8">
            <v>318</v>
          </cell>
          <cell r="F8" t="str">
            <v>ЭЧЭ-318 ТЯГ.П/СТ ДЕКАБРИСТОВ</v>
          </cell>
        </row>
        <row r="9">
          <cell r="A9">
            <v>8</v>
          </cell>
          <cell r="B9">
            <v>8</v>
          </cell>
          <cell r="E9">
            <v>319</v>
          </cell>
          <cell r="F9" t="str">
            <v>ЭЧЭ-319 ТЯГ.П/СТ КРИВОЛУКСКАЯ</v>
          </cell>
        </row>
        <row r="10">
          <cell r="A10">
            <v>9</v>
          </cell>
          <cell r="B10">
            <v>9</v>
          </cell>
          <cell r="E10">
            <v>331</v>
          </cell>
          <cell r="F10" t="str">
            <v>ЭЧЭ-331 Тяг.п/ст   Уково</v>
          </cell>
        </row>
        <row r="11">
          <cell r="A11">
            <v>10</v>
          </cell>
          <cell r="B11">
            <v>10</v>
          </cell>
          <cell r="E11">
            <v>332</v>
          </cell>
          <cell r="F11" t="str">
            <v>ЭЧЭ-332 Тяг.п/ст   Новая Заимка</v>
          </cell>
        </row>
        <row r="12">
          <cell r="A12">
            <v>11</v>
          </cell>
          <cell r="B12">
            <v>11</v>
          </cell>
          <cell r="E12">
            <v>333</v>
          </cell>
          <cell r="F12" t="str">
            <v>ЭЧЭ-333 Тяг.п/ст   Вагай</v>
          </cell>
        </row>
        <row r="13">
          <cell r="A13">
            <v>12</v>
          </cell>
          <cell r="B13">
            <v>12</v>
          </cell>
          <cell r="E13">
            <v>334</v>
          </cell>
          <cell r="F13" t="str">
            <v>ЭЧЭ-334 Тяг.п/ст   2291км.</v>
          </cell>
        </row>
        <row r="14">
          <cell r="A14">
            <v>13</v>
          </cell>
          <cell r="B14">
            <v>13</v>
          </cell>
          <cell r="E14">
            <v>335</v>
          </cell>
          <cell r="F14" t="str">
            <v>ЭЧЭ-335 Тяг.п/ст Омутинская</v>
          </cell>
        </row>
        <row r="15">
          <cell r="A15">
            <v>14</v>
          </cell>
          <cell r="B15">
            <v>14</v>
          </cell>
          <cell r="E15">
            <v>336</v>
          </cell>
          <cell r="F15" t="str">
            <v>ЭЧЭ-336 Тяг.п/ст Ламенская</v>
          </cell>
        </row>
        <row r="16">
          <cell r="A16">
            <v>15</v>
          </cell>
          <cell r="B16">
            <v>15</v>
          </cell>
          <cell r="E16">
            <v>337</v>
          </cell>
          <cell r="F16" t="str">
            <v>ЭЧЭ-337 Тяг.п/ст 2339 км.</v>
          </cell>
        </row>
        <row r="17">
          <cell r="A17">
            <v>16</v>
          </cell>
          <cell r="B17">
            <v>16</v>
          </cell>
          <cell r="E17">
            <v>338</v>
          </cell>
          <cell r="F17" t="str">
            <v>ЭЧЭ-338 Тяг.п/ст Голышманово</v>
          </cell>
        </row>
        <row r="18">
          <cell r="A18">
            <v>17</v>
          </cell>
          <cell r="B18">
            <v>17</v>
          </cell>
          <cell r="E18">
            <v>339</v>
          </cell>
          <cell r="F18" t="str">
            <v>ЭЧЭ-339 Тяг.п/ст Скакуново</v>
          </cell>
        </row>
        <row r="19">
          <cell r="A19">
            <v>18</v>
          </cell>
          <cell r="B19">
            <v>18</v>
          </cell>
          <cell r="E19">
            <v>340</v>
          </cell>
          <cell r="F19" t="str">
            <v>ЭЧЭ-340 Тяг.п/ст Карасульская</v>
          </cell>
        </row>
        <row r="20">
          <cell r="A20">
            <v>19</v>
          </cell>
          <cell r="B20">
            <v>19</v>
          </cell>
          <cell r="E20">
            <v>341</v>
          </cell>
          <cell r="F20" t="str">
            <v>ЭЧЭ-341 Тяг.п/ст Опеновка</v>
          </cell>
        </row>
        <row r="21">
          <cell r="A21">
            <v>20</v>
          </cell>
          <cell r="B21">
            <v>20</v>
          </cell>
          <cell r="E21">
            <v>342</v>
          </cell>
          <cell r="F21" t="str">
            <v>ЭЧЭ-342 Тяг.п/ст Безруково</v>
          </cell>
        </row>
        <row r="22">
          <cell r="A22">
            <v>21</v>
          </cell>
          <cell r="B22">
            <v>21</v>
          </cell>
          <cell r="E22">
            <v>343</v>
          </cell>
          <cell r="F22" t="str">
            <v>ЭЧЭ-343 Тяг.п/ст Ишим</v>
          </cell>
        </row>
        <row r="23">
          <cell r="A23">
            <v>22</v>
          </cell>
          <cell r="B23">
            <v>22</v>
          </cell>
          <cell r="E23">
            <v>344</v>
          </cell>
          <cell r="F23" t="str">
            <v>ЭЧЭ-344 Тяг.п/ст Малый Остров</v>
          </cell>
        </row>
        <row r="24">
          <cell r="A24">
            <v>23</v>
          </cell>
          <cell r="B24">
            <v>23</v>
          </cell>
          <cell r="E24">
            <v>345</v>
          </cell>
          <cell r="F24" t="str">
            <v>ЭЧЭ-345 Тяг.п/ст 2462 км.</v>
          </cell>
        </row>
        <row r="25">
          <cell r="A25">
            <v>24</v>
          </cell>
          <cell r="B25">
            <v>24</v>
          </cell>
          <cell r="E25">
            <v>346</v>
          </cell>
          <cell r="F25" t="str">
            <v>ЭЧЭ-346 Тяг.п/ст Маслянская</v>
          </cell>
        </row>
        <row r="26">
          <cell r="A26">
            <v>25</v>
          </cell>
          <cell r="B26">
            <v>25</v>
          </cell>
          <cell r="E26">
            <v>347</v>
          </cell>
          <cell r="F26" t="str">
            <v>ЭЧЭ-347 Тяг.п/ст Ново-Андреевская</v>
          </cell>
        </row>
        <row r="27">
          <cell r="A27">
            <v>26</v>
          </cell>
          <cell r="B27">
            <v>26</v>
          </cell>
        </row>
        <row r="28">
          <cell r="A28">
            <v>27</v>
          </cell>
          <cell r="B28">
            <v>27</v>
          </cell>
        </row>
        <row r="29">
          <cell r="A29">
            <v>28</v>
          </cell>
          <cell r="B29">
            <v>28</v>
          </cell>
        </row>
        <row r="30">
          <cell r="A30">
            <v>29</v>
          </cell>
          <cell r="B30">
            <v>29</v>
          </cell>
        </row>
        <row r="31">
          <cell r="A31">
            <v>30</v>
          </cell>
          <cell r="B31">
            <v>30</v>
          </cell>
        </row>
        <row r="32">
          <cell r="A32">
            <v>31</v>
          </cell>
          <cell r="B32">
            <v>31</v>
          </cell>
        </row>
        <row r="33">
          <cell r="A33">
            <v>32</v>
          </cell>
          <cell r="B33">
            <v>32</v>
          </cell>
        </row>
        <row r="34">
          <cell r="A34">
            <v>33</v>
          </cell>
          <cell r="B34">
            <v>33</v>
          </cell>
        </row>
        <row r="35">
          <cell r="A35">
            <v>34</v>
          </cell>
          <cell r="B35">
            <v>34</v>
          </cell>
        </row>
        <row r="36">
          <cell r="A36">
            <v>35</v>
          </cell>
          <cell r="B36">
            <v>35</v>
          </cell>
        </row>
        <row r="37">
          <cell r="A37">
            <v>36</v>
          </cell>
          <cell r="B37">
            <v>36</v>
          </cell>
        </row>
        <row r="38">
          <cell r="A38">
            <v>37</v>
          </cell>
          <cell r="B38">
            <v>37</v>
          </cell>
        </row>
        <row r="39">
          <cell r="A39">
            <v>38</v>
          </cell>
          <cell r="B39">
            <v>38</v>
          </cell>
        </row>
        <row r="40">
          <cell r="A40">
            <v>39</v>
          </cell>
          <cell r="B40">
            <v>39</v>
          </cell>
        </row>
        <row r="41">
          <cell r="A41">
            <v>40</v>
          </cell>
          <cell r="B41">
            <v>40</v>
          </cell>
        </row>
        <row r="42">
          <cell r="A42">
            <v>41</v>
          </cell>
          <cell r="B42">
            <v>41</v>
          </cell>
        </row>
        <row r="43">
          <cell r="A43">
            <v>42</v>
          </cell>
          <cell r="B43">
            <v>42</v>
          </cell>
        </row>
      </sheetData>
      <sheetData sheetId="3" refreshError="1"/>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Целевые прогр"/>
      <sheetName val="#ССЫЛКА"/>
      <sheetName val="Курс $"/>
      <sheetName val="Параметры_i"/>
      <sheetName val="покупка нпр"/>
      <sheetName val="приобретение нпр"/>
      <sheetName val="По Концерну Эксп"/>
      <sheetName val="_ССЫЛК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Шаблон 46 ГП"/>
      <sheetName val="Шаблон 46 ЭСК"/>
      <sheetName val="46 сводная"/>
      <sheetName val="ККП"/>
      <sheetName val="Б-П"/>
      <sheetName val="ОРЭМ"/>
      <sheetName val="46ЕЕ"/>
      <sheetName val="Раздел 1 А"/>
      <sheetName val="Раздел 1Б"/>
      <sheetName val="Раздел 1 В"/>
      <sheetName val="Раздел 2А"/>
      <sheetName val="Раздел 2Б"/>
      <sheetName val="Раздел 3"/>
      <sheetName val="Раздел 4"/>
      <sheetName val="46 ЭЭ Тюмень"/>
      <sheetName val="Баланс ЭЭ и Мощности"/>
      <sheetName val="Покупка"/>
      <sheetName val="Продажа"/>
      <sheetName val="Продажа РР ХМО"/>
      <sheetName val="Прочие платежи"/>
      <sheetName val="Потери"/>
      <sheetName val="газ-ночь"/>
      <sheetName val="1"/>
      <sheetName val="2"/>
      <sheetName val="3"/>
      <sheetName val="4"/>
      <sheetName val="5"/>
      <sheetName val="6"/>
      <sheetName val="Общая до 26"/>
      <sheetName val="ГТП до 26"/>
      <sheetName val="Субъекты РФ до 26"/>
      <sheetName val="Уровень напряжения до 26"/>
      <sheetName val="101 до 26"/>
      <sheetName val="134 до 26"/>
      <sheetName val="135 до 26"/>
      <sheetName val="136 до 26"/>
      <sheetName val="Распределение услуг"/>
      <sheetName val="Отчёт в РСТ НВВ"/>
      <sheetName val="РСТ НВВ"/>
      <sheetName val="Отчёт в РСТ о НВВ"/>
      <sheetName val="Этапы корректировки"/>
      <sheetName val="П.52.б"/>
      <sheetName val="П.52 п.п. а"/>
      <sheetName val="П.45. г и 45. д."/>
      <sheetName val="Отчёт СТС"/>
      <sheetName val="Форма 1"/>
      <sheetName val="Форма 2"/>
      <sheetName val="В отчётность"/>
      <sheetName val="Прайм"/>
      <sheetName val="Акт показаний ГЭС"/>
      <sheetName val="часть 2"/>
      <sheetName val="Общая"/>
      <sheetName val="ГТП"/>
      <sheetName val="субъекты РФ"/>
      <sheetName val="уровень напряжения"/>
      <sheetName val="101"/>
      <sheetName val="134"/>
      <sheetName val="135"/>
      <sheetName val="136"/>
      <sheetName val="Подведение итогов"/>
      <sheetName val="01"/>
      <sheetName val="для СТС основные и нат.показ"/>
      <sheetName val="Отчёт в РДУ"/>
      <sheetName val="Лист2"/>
      <sheetName val="Структура в РЭК"/>
      <sheetName val="ЕКТ"/>
      <sheetName val="ЗАКРЫТИЕ111"/>
      <sheetName val="Приложение 1111"/>
      <sheetName val="Приложение 22222"/>
      <sheetName val="Сбор"/>
      <sheetName val="Отчёт АПБЭ Макет"/>
      <sheetName val="1-Цены производителей НЭСКО"/>
      <sheetName val="Инструкция"/>
      <sheetName val="Титульный"/>
      <sheetName val="Раздел I. А"/>
      <sheetName val="Раздел I. Б"/>
      <sheetName val="Раздел I. В"/>
      <sheetName val="Раздел II. А (ТИС)"/>
      <sheetName val="Раздел II. Б (ТИС)"/>
      <sheetName val="Раздел III"/>
      <sheetName val="Раздел IV"/>
      <sheetName val="Прил.4 Сводная ведомость"/>
      <sheetName val="Прил.5 Акт об оказ.услуг"/>
      <sheetName val="EE.POP.RANGES.VOL.EIAS_export"/>
    </sheetNames>
    <sheetDataSet>
      <sheetData sheetId="0"/>
      <sheetData sheetId="1">
        <row r="8">
          <cell r="A8" t="str">
            <v>Июнь 2026 год</v>
          </cell>
        </row>
        <row r="317">
          <cell r="G317">
            <v>4069.7</v>
          </cell>
        </row>
        <row r="318">
          <cell r="G318">
            <v>4360.62</v>
          </cell>
        </row>
        <row r="319">
          <cell r="G319">
            <v>4600.3</v>
          </cell>
        </row>
        <row r="337">
          <cell r="G337">
            <v>2799142.66</v>
          </cell>
        </row>
        <row r="338">
          <cell r="G338">
            <v>1025799.1099999999</v>
          </cell>
        </row>
        <row r="340">
          <cell r="G340">
            <v>333.05</v>
          </cell>
        </row>
        <row r="341">
          <cell r="G341">
            <v>705.67000000000007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чие до 670 кВт"/>
      <sheetName val="Прочие от 670 кВт -10 МВт"/>
      <sheetName val="Прочие не менее 10 МВт"/>
      <sheetName val="Нормативные потери ЭЭ"/>
      <sheetName val="Сверхнорм.потери ЭЭ"/>
    </sheetNames>
    <sheetDataSet>
      <sheetData sheetId="0">
        <row r="20">
          <cell r="X20">
            <v>3422.03</v>
          </cell>
        </row>
      </sheetData>
      <sheetData sheetId="1"/>
      <sheetData sheetId="2"/>
      <sheetData sheetId="3"/>
      <sheetData sheetId="4"/>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тери в НВВ"/>
      <sheetName val="Баланс Потери"/>
      <sheetName val="Час пик нагрузки"/>
      <sheetName val="1_ЦК прочие менее 150 кВт"/>
      <sheetName val="1_ЦК прочие от 150 до 670 кВт"/>
      <sheetName val="1_ЦК прочие от 670 до 10 МВт"/>
      <sheetName val="1_ЦК прочие не менее 10 МВт"/>
      <sheetName val="2_ЦК прочие менее 150 кВт"/>
      <sheetName val="2_ЦК прочие от 150 до 670 кВт"/>
      <sheetName val="2_ЦК прочие от 670 до 10 МВт"/>
      <sheetName val="2_ЦК прочие не менее 10 МВт"/>
      <sheetName val="3_ЦК прочие менее 150 кВт"/>
      <sheetName val="3_ЦК прочие от 150 до 670 кВт"/>
      <sheetName val="4_ЦК прочие менее 150 кВт"/>
      <sheetName val="4_ЦК прочие от 150 до 670 кВт"/>
      <sheetName val="5_ЦК прочие менее 150 кВт"/>
      <sheetName val="5_ЦК прочие от 150 до 670 кВт"/>
      <sheetName val="6_ЦК прочие менее 150 кВт"/>
      <sheetName val="6_ЦК прочие от 150 до 670 кВт"/>
      <sheetName val="1_ЦК прочие от 670 до 10 МВ ДКП"/>
      <sheetName val="1_ЦК прочие не менее 10 МВт ДКП"/>
      <sheetName val="Технологические потери ДКП"/>
      <sheetName val="2_ЦК прочие от 670 до 10 МВ ДКП"/>
      <sheetName val="2_ЦК прочие не менее 10 МВт ДКП"/>
      <sheetName val="Общая"/>
      <sheetName val="ГТП"/>
      <sheetName val="Субъекты РФ"/>
      <sheetName val="уровень напряжения"/>
      <sheetName val="группы потребителей"/>
      <sheetName val="причина корректировки"/>
      <sheetName val="приложение 95"/>
      <sheetName val="приложение 95а"/>
      <sheetName val="приложение 96"/>
      <sheetName val="приложение 97"/>
      <sheetName val="приложение 98"/>
      <sheetName val="приложение 99"/>
      <sheetName val="приложение 99а"/>
      <sheetName val="приложение 100"/>
      <sheetName val="приложение 100а"/>
      <sheetName val="приложение 100б"/>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8">
          <cell r="C8">
            <v>93.543000000000006</v>
          </cell>
          <cell r="F8">
            <v>60.271000000000001</v>
          </cell>
        </row>
      </sheetData>
      <sheetData sheetId="31"/>
      <sheetData sheetId="32"/>
      <sheetData sheetId="33"/>
      <sheetData sheetId="34"/>
      <sheetData sheetId="35"/>
      <sheetData sheetId="36"/>
      <sheetData sheetId="37"/>
      <sheetData sheetId="38"/>
      <sheetData sheetId="39"/>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Шаблон 46 ГП"/>
      <sheetName val="Шаблон 46 ЭСК"/>
      <sheetName val="46 сводная"/>
      <sheetName val="ККП"/>
      <sheetName val="Б-П"/>
      <sheetName val="ОРЭМ"/>
      <sheetName val="46ЕЕ"/>
      <sheetName val="Раздел 1 А"/>
      <sheetName val="Раздел 1Б"/>
      <sheetName val="Раздел 1 В"/>
      <sheetName val="Раздел 2А"/>
      <sheetName val="Раздел 2Б"/>
      <sheetName val="Раздел 3"/>
      <sheetName val="Раздел 4"/>
      <sheetName val="46 ЭЭ Тюмень"/>
      <sheetName val="Баланс ЭЭ и Мощности"/>
      <sheetName val="Покупка"/>
      <sheetName val="Продажа"/>
      <sheetName val="Продажа РР ХМО"/>
      <sheetName val="Прочие платежи"/>
      <sheetName val="Потери"/>
      <sheetName val="газ-ночь"/>
      <sheetName val="1"/>
      <sheetName val="2"/>
      <sheetName val="3"/>
      <sheetName val="4"/>
      <sheetName val="5"/>
      <sheetName val="6"/>
      <sheetName val="Общая до 26"/>
      <sheetName val="ГТП до 26"/>
      <sheetName val="Субъекты РФ до 26"/>
      <sheetName val="Уровень напряжения до 26"/>
      <sheetName val="101 до 26"/>
      <sheetName val="134 до 26"/>
      <sheetName val="135 до 26"/>
      <sheetName val="136 до 26"/>
      <sheetName val="Распределение услуг"/>
      <sheetName val="Отчёт в РСТ НВВ"/>
      <sheetName val="РСТ НВВ"/>
      <sheetName val="Отчёт в РСТ о НВВ"/>
      <sheetName val="Этапы корректировки"/>
      <sheetName val="П.52.б"/>
      <sheetName val="П.52 п.п. а"/>
      <sheetName val="П.45. г и 45. д."/>
      <sheetName val="Отчёт СТС"/>
      <sheetName val="Форма 1"/>
      <sheetName val="Форма 2"/>
      <sheetName val="В отчётность"/>
      <sheetName val="Прайм"/>
      <sheetName val="Акт показаний ГЭС"/>
      <sheetName val="часть 2"/>
      <sheetName val="Общая"/>
      <sheetName val="ГТП"/>
      <sheetName val="субъекты РФ"/>
      <sheetName val="уровень напряжения"/>
      <sheetName val="101"/>
      <sheetName val="134"/>
      <sheetName val="135"/>
      <sheetName val="136"/>
      <sheetName val="Подведение итогов"/>
      <sheetName val="01"/>
      <sheetName val="для СТС основные и нат.показ"/>
      <sheetName val="Отчёт в РДУ"/>
      <sheetName val="Лист2"/>
      <sheetName val="Структура в РЭК"/>
      <sheetName val="ЕКТ"/>
      <sheetName val="ЗАКРЫТИЕ111"/>
      <sheetName val="Приложение 1111"/>
      <sheetName val="Приложение 22222"/>
      <sheetName val="Сбор"/>
      <sheetName val="Отчёт АПБЭ Макет"/>
      <sheetName val="1-Цены производителей НЭСКО"/>
      <sheetName val="Инструкция"/>
      <sheetName val="Титульный"/>
      <sheetName val="Раздел I. А"/>
      <sheetName val="Раздел I. Б"/>
      <sheetName val="Раздел I. В"/>
      <sheetName val="Раздел II. А (ТИС)"/>
      <sheetName val="Раздел II. Б (ТИС)"/>
      <sheetName val="Раздел III"/>
      <sheetName val="Раздел IV"/>
      <sheetName val="Прил.4 Сводная ведомость"/>
      <sheetName val="Прил.5 Акт об оказ.услуг"/>
      <sheetName val="EE.POP.RANGES.VOL.EIAS_export"/>
    </sheetNames>
    <sheetDataSet>
      <sheetData sheetId="0" refreshError="1"/>
      <sheetData sheetId="1">
        <row r="8">
          <cell r="A8" t="str">
            <v>Июнь 2026 год</v>
          </cell>
        </row>
      </sheetData>
      <sheetData sheetId="2" refreshError="1"/>
      <sheetData sheetId="3" refreshError="1"/>
      <sheetData sheetId="4" refreshError="1"/>
      <sheetData sheetId="5" refreshError="1"/>
      <sheetData sheetId="6">
        <row r="278">
          <cell r="C278">
            <v>0</v>
          </cell>
        </row>
        <row r="290">
          <cell r="C290">
            <v>57180.12</v>
          </cell>
        </row>
        <row r="296">
          <cell r="C296">
            <v>57180.12</v>
          </cell>
        </row>
      </sheetData>
      <sheetData sheetId="7" refreshError="1"/>
      <sheetData sheetId="8" refreshError="1"/>
      <sheetData sheetId="9" refreshError="1"/>
      <sheetData sheetId="10" refreshError="1"/>
      <sheetData sheetId="11">
        <row r="45">
          <cell r="F45">
            <v>14113.965</v>
          </cell>
          <cell r="M45">
            <v>120236.33578000001</v>
          </cell>
        </row>
        <row r="47">
          <cell r="F47">
            <v>4162.308</v>
          </cell>
          <cell r="M47">
            <v>39815.281000000003</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ables/table1.xml><?xml version="1.0" encoding="utf-8"?>
<table xmlns="http://schemas.openxmlformats.org/spreadsheetml/2006/main" id="1" name="Таблица8" displayName="Таблица8" ref="A2:A3" totalsRowShown="0" headerRowDxfId="188" dataDxfId="187" tableBorderDxfId="186">
  <autoFilter ref="A2:A3"/>
  <tableColumns count="1">
    <tableColumn id="1" name="code" dataDxfId="185"/>
  </tableColumns>
  <tableStyleInfo name="TableStyleMedium9" showFirstColumn="0" showLastColumn="0" showRowStripes="1" showColumnStripes="0"/>
</table>
</file>

<file path=xl/tables/table2.xml><?xml version="1.0" encoding="utf-8"?>
<table xmlns="http://schemas.openxmlformats.org/spreadsheetml/2006/main" id="2" name="Таблица11" displayName="Таблица11" ref="A7:AE14" totalsRowShown="0" tableBorderDxfId="184">
  <autoFilter ref="A7:AE14"/>
  <tableColumns count="31">
    <tableColumn id="1" name="lvl"/>
    <tableColumn id="2" name="v1" dataDxfId="183"/>
    <tableColumn id="3" name="v2" dataDxfId="182"/>
    <tableColumn id="4" name="v3" dataDxfId="181"/>
    <tableColumn id="5" name="v4" dataDxfId="180"/>
    <tableColumn id="20" name="v19" dataDxfId="179"/>
    <tableColumn id="6" name="v5" dataDxfId="178"/>
    <tableColumn id="7" name="v6" dataDxfId="177"/>
    <tableColumn id="8" name="v7" dataDxfId="176"/>
    <tableColumn id="9" name="v8" dataDxfId="175"/>
    <tableColumn id="21" name="v20" dataDxfId="174"/>
    <tableColumn id="10" name="v9" dataDxfId="173" dataCellStyle="Обычный 6"/>
    <tableColumn id="11" name="v10" dataDxfId="172"/>
    <tableColumn id="31" name="v25" dataDxfId="171"/>
    <tableColumn id="30" name="v28" dataDxfId="170"/>
    <tableColumn id="29" name="v26" dataDxfId="169" dataCellStyle="Обычный 6"/>
    <tableColumn id="28" name="v29" dataDxfId="168"/>
    <tableColumn id="27" name="v27" dataDxfId="167" dataCellStyle="Обычный 6"/>
    <tableColumn id="26" name="v30" dataDxfId="166"/>
    <tableColumn id="12" name="v11" dataDxfId="165"/>
    <tableColumn id="13" name="v12" dataDxfId="164"/>
    <tableColumn id="22" name="v21" dataDxfId="163" dataCellStyle="Обычный 6">
      <calculatedColumnFormula>'101'!V9+'101'!V10+'101'!V11+'101'!V12+'101'!V13</calculatedColumnFormula>
    </tableColumn>
    <tableColumn id="14" name="v13" dataDxfId="162"/>
    <tableColumn id="15" name="v14" dataDxfId="161"/>
    <tableColumn id="23" name="v22" dataDxfId="160" dataCellStyle="Обычный 6"/>
    <tableColumn id="16" name="v15" dataDxfId="159"/>
    <tableColumn id="17" name="v16" dataDxfId="158"/>
    <tableColumn id="24" name="v23" dataDxfId="157"/>
    <tableColumn id="18" name="v17" dataDxfId="156"/>
    <tableColumn id="19" name="v18" dataDxfId="155"/>
    <tableColumn id="25" name="v24" dataDxfId="154"/>
  </tableColumns>
  <tableStyleInfo name="TableStyleMedium9" showFirstColumn="0" showLastColumn="0" showRowStripes="1" showColumnStripes="0"/>
</table>
</file>

<file path=xl/tables/table3.xml><?xml version="1.0" encoding="utf-8"?>
<table xmlns="http://schemas.openxmlformats.org/spreadsheetml/2006/main" id="3" name="Таблица14" displayName="Таблица14" ref="A6:Y50" totalsRowShown="0" headerRowDxfId="153" dataDxfId="151" headerRowBorderDxfId="152" tableBorderDxfId="150" totalsRowBorderDxfId="149" dataCellStyle="Обычный 2">
  <autoFilter ref="A6:Y50"/>
  <tableColumns count="25">
    <tableColumn id="21" name="pk" dataDxfId="148" dataCellStyle="Обычный 2"/>
    <tableColumn id="20" name="sn" dataDxfId="147" dataCellStyle="Обычный 2"/>
    <tableColumn id="2" name="Потребители" dataDxfId="146" dataCellStyle="Обычный 2"/>
    <tableColumn id="1" name="КодСтр" dataDxfId="145" dataCellStyle="Обычный 2"/>
    <tableColumn id="3" name="v1" dataDxfId="144" dataCellStyle="Обычный 2">
      <calculatedColumnFormula>'3'!F18</calculatedColumnFormula>
    </tableColumn>
    <tableColumn id="4" name="v2" dataDxfId="143" dataCellStyle="Обычный 2">
      <calculatedColumnFormula>'3'!G18</calculatedColumnFormula>
    </tableColumn>
    <tableColumn id="5" name="v3" dataDxfId="142" dataCellStyle="Обычный 2">
      <calculatedColumnFormula>'3'!H18</calculatedColumnFormula>
    </tableColumn>
    <tableColumn id="6" name="v4" dataDxfId="141" dataCellStyle="Обычный 2">
      <calculatedColumnFormula>'3'!I18</calculatedColumnFormula>
    </tableColumn>
    <tableColumn id="7" name="v5" dataDxfId="140" dataCellStyle="Обычный 2">
      <calculatedColumnFormula>'3'!J18</calculatedColumnFormula>
    </tableColumn>
    <tableColumn id="8" name="v6" dataDxfId="139" dataCellStyle="Обычный 2">
      <calculatedColumnFormula>'3'!K18</calculatedColumnFormula>
    </tableColumn>
    <tableColumn id="9" name="v16" dataDxfId="138" dataCellStyle="Обычный 2">
      <calculatedColumnFormula>'3'!L18</calculatedColumnFormula>
    </tableColumn>
    <tableColumn id="10" name="v17" dataDxfId="137" dataCellStyle="Обычный 2">
      <calculatedColumnFormula>'3'!M18</calculatedColumnFormula>
    </tableColumn>
    <tableColumn id="11" name="v18" dataDxfId="136" dataCellStyle="Обычный 2">
      <calculatedColumnFormula>'3'!N18</calculatedColumnFormula>
    </tableColumn>
    <tableColumn id="12" name="v19" dataDxfId="135" dataCellStyle="Обычный 2">
      <calculatedColumnFormula>'3'!O18</calculatedColumnFormula>
    </tableColumn>
    <tableColumn id="13" name="v20" dataDxfId="134" dataCellStyle="Обычный 2">
      <calculatedColumnFormula>'3'!P18</calculatedColumnFormula>
    </tableColumn>
    <tableColumn id="14" name="v21" dataDxfId="133" dataCellStyle="Обычный 2">
      <calculatedColumnFormula>'3'!Q18</calculatedColumnFormula>
    </tableColumn>
    <tableColumn id="15" name="v7" dataDxfId="132" dataCellStyle="Обычный 2">
      <calculatedColumnFormula>'3'!R18</calculatedColumnFormula>
    </tableColumn>
    <tableColumn id="16" name="v8" dataDxfId="131" dataCellStyle="Обычный 2">
      <calculatedColumnFormula>'3'!S18</calculatedColumnFormula>
    </tableColumn>
    <tableColumn id="17" name="v9" dataDxfId="130" dataCellStyle="Обычный 2">
      <calculatedColumnFormula>'3'!T18</calculatedColumnFormula>
    </tableColumn>
    <tableColumn id="18" name="v10" dataDxfId="129" dataCellStyle="Обычный 2">
      <calculatedColumnFormula>'3'!U18</calculatedColumnFormula>
    </tableColumn>
    <tableColumn id="19" name="v11" dataDxfId="128" dataCellStyle="Обычный 2">
      <calculatedColumnFormula>'3'!V18</calculatedColumnFormula>
    </tableColumn>
    <tableColumn id="22" name="v12" dataDxfId="127" dataCellStyle="Обычный 2">
      <calculatedColumnFormula>'3'!W18</calculatedColumnFormula>
    </tableColumn>
    <tableColumn id="23" name="v13" dataDxfId="126" dataCellStyle="Обычный 2">
      <calculatedColumnFormula>'3'!X18</calculatedColumnFormula>
    </tableColumn>
    <tableColumn id="24" name="v14" dataDxfId="125" dataCellStyle="Обычный 2">
      <calculatedColumnFormula>'3'!Y18</calculatedColumnFormula>
    </tableColumn>
    <tableColumn id="25" name="v15" dataDxfId="124" dataCellStyle="Обычный 2">
      <calculatedColumnFormula>'3'!Z18</calculatedColumnFormula>
    </tableColumn>
  </tableColumns>
  <tableStyleInfo showFirstColumn="0" showLastColumn="0" showRowStripes="1" showColumnStripes="0"/>
</table>
</file>

<file path=xl/tables/table4.xml><?xml version="1.0" encoding="utf-8"?>
<table xmlns="http://schemas.openxmlformats.org/spreadsheetml/2006/main" id="4" name="Таблица6" displayName="Таблица6" ref="A8:CX82" totalsRowShown="0" headerRowDxfId="123" dataDxfId="122" tableBorderDxfId="121" dataCellStyle="Обычный 2">
  <autoFilter ref="A8:CX82"/>
  <tableColumns count="102">
    <tableColumn id="1" name="ck" dataDxfId="120" dataCellStyle="Обычный 2"/>
    <tableColumn id="2" name="gc" dataDxfId="119" dataCellStyle="Обычный 2"/>
    <tableColumn id="110" name="Потребители" dataDxfId="118" dataCellStyle="Обычный 2"/>
    <tableColumn id="109" name="КодСтр" dataDxfId="117" dataCellStyle="Обычный 2"/>
    <tableColumn id="3" name="v1" dataDxfId="116" dataCellStyle="Обычный 2 10"/>
    <tableColumn id="4" name="v2" dataDxfId="115" dataCellStyle="Обычный 2 10"/>
    <tableColumn id="5" name="v3" dataDxfId="114" dataCellStyle="Обычный 2 10"/>
    <tableColumn id="6" name="v4" dataDxfId="113" dataCellStyle="Обычный 2 10"/>
    <tableColumn id="7" name="v5" dataDxfId="112" dataCellStyle="Обычный 2 10"/>
    <tableColumn id="8" name="v6" dataDxfId="111" dataCellStyle="Обычный 2 10"/>
    <tableColumn id="9" name="v7" dataDxfId="110" dataCellStyle="Обычный 2 10"/>
    <tableColumn id="10" name="v8" dataDxfId="109" dataCellStyle="Обычный 2 10"/>
    <tableColumn id="11" name="v9" dataDxfId="108" dataCellStyle="Обычный 2 10"/>
    <tableColumn id="12" name="v10" dataDxfId="107" dataCellStyle="Обычный 2 10"/>
    <tableColumn id="13" name="v11" dataDxfId="106" dataCellStyle="Обычный 2 10"/>
    <tableColumn id="14" name="v12" dataDxfId="105" dataCellStyle="Обычный 2 10"/>
    <tableColumn id="15" name="v13" dataDxfId="104" dataCellStyle="Обычный 2 10"/>
    <tableColumn id="16" name="v14" dataDxfId="103" dataCellStyle="Обычный 2 10"/>
    <tableColumn id="17" name="v15" dataDxfId="102" dataCellStyle="Обычный 2 10"/>
    <tableColumn id="18" name="v16" dataDxfId="101" dataCellStyle="Обычный 2 10"/>
    <tableColumn id="19" name="v17" dataDxfId="100" dataCellStyle="Обычный 2 10"/>
    <tableColumn id="20" name="v18" dataDxfId="99" dataCellStyle="Обычный 2 10"/>
    <tableColumn id="21" name="v19" dataDxfId="98" dataCellStyle="Обычный 2 10"/>
    <tableColumn id="22" name="V20" dataDxfId="97" dataCellStyle="Обычный 2 10"/>
    <tableColumn id="23" name="V21" dataDxfId="96" dataCellStyle="Обычный 2 10"/>
    <tableColumn id="24" name="V22" dataDxfId="95" dataCellStyle="Обычный 2 10"/>
    <tableColumn id="25" name="V23" dataDxfId="94" dataCellStyle="Обычный 2 10"/>
    <tableColumn id="26" name="V24" dataDxfId="93" dataCellStyle="Обычный 2 10"/>
    <tableColumn id="27" name="V25" dataDxfId="92" dataCellStyle="Обычный 2 10"/>
    <tableColumn id="28" name="V26" dataDxfId="91" dataCellStyle="Обычный 2 10"/>
    <tableColumn id="29" name="V27" dataDxfId="90" dataCellStyle="Обычный 2 10"/>
    <tableColumn id="30" name="V28" dataDxfId="89" dataCellStyle="Обычный 2 10"/>
    <tableColumn id="31" name="V29" dataDxfId="88" dataCellStyle="Обычный 2 10"/>
    <tableColumn id="32" name="V30" dataDxfId="87" dataCellStyle="Обычный 2 10"/>
    <tableColumn id="33" name="V31" dataDxfId="86" dataCellStyle="Обычный 2 10"/>
    <tableColumn id="34" name="V32" dataDxfId="85" dataCellStyle="Обычный 2 10"/>
    <tableColumn id="35" name="V33" dataDxfId="84" dataCellStyle="Обычный 2 10"/>
    <tableColumn id="36" name="V34" dataDxfId="83" dataCellStyle="Обычный 2 10"/>
    <tableColumn id="37" name="V35" dataDxfId="82" dataCellStyle="Обычный 2 10"/>
    <tableColumn id="38" name="V36" dataDxfId="81" dataCellStyle="Обычный 2 10"/>
    <tableColumn id="39" name="V37" dataDxfId="80" dataCellStyle="Обычный 2 10"/>
    <tableColumn id="40" name="V38" dataDxfId="79" dataCellStyle="Обычный 2 10"/>
    <tableColumn id="41" name="V39" dataDxfId="78" dataCellStyle="Обычный 2 10"/>
    <tableColumn id="42" name="V40" dataDxfId="77" dataCellStyle="Обычный 2 10"/>
    <tableColumn id="43" name="V41" dataDxfId="76" dataCellStyle="Обычный 2 10"/>
    <tableColumn id="44" name="V42" dataDxfId="75" dataCellStyle="Обычный 2 10"/>
    <tableColumn id="45" name="V43" dataDxfId="74" dataCellStyle="Обычный 2 10"/>
    <tableColumn id="46" name="V44" dataDxfId="73" dataCellStyle="Обычный 2 10"/>
    <tableColumn id="47" name="V45" dataDxfId="72" dataCellStyle="Обычный 2 10"/>
    <tableColumn id="48" name="V46" dataDxfId="71" dataCellStyle="Обычный 2 10"/>
    <tableColumn id="49" name="V47" dataDxfId="70" dataCellStyle="Обычный 2 10"/>
    <tableColumn id="50" name="V48" dataDxfId="69" dataCellStyle="Обычный 2 10"/>
    <tableColumn id="51" name="V49" dataDxfId="68" dataCellStyle="Обычный 2 10"/>
    <tableColumn id="52" name="V50" dataDxfId="67" dataCellStyle="Обычный 2 10"/>
    <tableColumn id="53" name="V51" dataDxfId="66" dataCellStyle="Обычный 2 10"/>
    <tableColumn id="54" name="V52" dataDxfId="65" dataCellStyle="Обычный 2 10"/>
    <tableColumn id="55" name="V53" dataDxfId="64" dataCellStyle="Обычный 2 10"/>
    <tableColumn id="56" name="V54" dataDxfId="63" dataCellStyle="Обычный 2 10"/>
    <tableColumn id="57" name="V55" dataDxfId="62" dataCellStyle="Обычный 2 10"/>
    <tableColumn id="58" name="V56" dataDxfId="61" dataCellStyle="Обычный 2 10"/>
    <tableColumn id="59" name="V57" dataDxfId="60" dataCellStyle="Обычный 2 10"/>
    <tableColumn id="60" name="V58" dataDxfId="59" dataCellStyle="Обычный 2 10"/>
    <tableColumn id="61" name="V59" dataDxfId="58" dataCellStyle="Обычный 2 10"/>
    <tableColumn id="62" name="V60" dataDxfId="57" dataCellStyle="Обычный 2 10"/>
    <tableColumn id="63" name="V61" dataDxfId="56" dataCellStyle="Обычный 2 10"/>
    <tableColumn id="64" name="V62" dataDxfId="55" dataCellStyle="Обычный 2 10"/>
    <tableColumn id="65" name="V63" dataDxfId="54" dataCellStyle="Обычный 2 10"/>
    <tableColumn id="66" name="V64" dataDxfId="53" dataCellStyle="Обычный 2 10"/>
    <tableColumn id="67" name="V65" dataDxfId="52" dataCellStyle="Обычный 2 10"/>
    <tableColumn id="68" name="V66" dataDxfId="51" dataCellStyle="Обычный 2 10"/>
    <tableColumn id="69" name="V67" dataDxfId="50" dataCellStyle="Обычный 2 10"/>
    <tableColumn id="70" name="V68" dataDxfId="49" dataCellStyle="Обычный 2 10"/>
    <tableColumn id="71" name="V69" dataDxfId="48" dataCellStyle="Обычный 2 10"/>
    <tableColumn id="72" name="V70" dataDxfId="47" dataCellStyle="Обычный 2 10"/>
    <tableColumn id="73" name="V71" dataDxfId="46" dataCellStyle="Обычный 2 10"/>
    <tableColumn id="74" name="V72" dataDxfId="45" dataCellStyle="Обычный 2 10"/>
    <tableColumn id="75" name="V73" dataDxfId="44" dataCellStyle="Обычный 2 10"/>
    <tableColumn id="76" name="V74" dataDxfId="43" dataCellStyle="Обычный 2 10"/>
    <tableColumn id="77" name="V75" dataDxfId="42" dataCellStyle="Обычный 2 10"/>
    <tableColumn id="78" name="V76" dataDxfId="41" dataCellStyle="Обычный 2 10"/>
    <tableColumn id="79" name="V77" dataDxfId="40" dataCellStyle="Обычный 2 10"/>
    <tableColumn id="80" name="V78" dataDxfId="39" dataCellStyle="Обычный 2 10"/>
    <tableColumn id="81" name="V79" dataDxfId="38" dataCellStyle="Обычный 2 10"/>
    <tableColumn id="82" name="V80" dataDxfId="37" dataCellStyle="Обычный 2 10"/>
    <tableColumn id="83" name="V81" dataDxfId="36" dataCellStyle="Обычный 2 10"/>
    <tableColumn id="84" name="V82" dataDxfId="35" dataCellStyle="Обычный 2 10"/>
    <tableColumn id="85" name="V83" dataDxfId="34" dataCellStyle="Обычный 2 10"/>
    <tableColumn id="86" name="V84" dataDxfId="33" dataCellStyle="Обычный 2 10"/>
    <tableColumn id="87" name="V85" dataDxfId="32" dataCellStyle="Обычный 2 10"/>
    <tableColumn id="88" name="V86" dataDxfId="31" dataCellStyle="Обычный 2 10"/>
    <tableColumn id="89" name="V87" dataDxfId="30" dataCellStyle="Обычный 2 10"/>
    <tableColumn id="90" name="V88" dataDxfId="29" dataCellStyle="Обычный 2 10"/>
    <tableColumn id="91" name="V89" dataDxfId="28" dataCellStyle="Обычный 2 10"/>
    <tableColumn id="92" name="V90" dataDxfId="27" dataCellStyle="Обычный 2 10"/>
    <tableColumn id="93" name="V91" dataDxfId="26" dataCellStyle="Обычный 2 10"/>
    <tableColumn id="94" name="V92" dataDxfId="25" dataCellStyle="Обычный 2 10"/>
    <tableColumn id="95" name="V93" dataDxfId="24" dataCellStyle="Обычный 2 10"/>
    <tableColumn id="96" name="V94" dataDxfId="23" dataCellStyle="Обычный 2 10"/>
    <tableColumn id="97" name="V95" dataDxfId="22" dataCellStyle="Обычный 2 10"/>
    <tableColumn id="98" name="V96" dataDxfId="21" dataCellStyle="Обычный 2 10"/>
    <tableColumn id="99" name="V97" dataDxfId="20" dataCellStyle="Обычный 2 10"/>
    <tableColumn id="100" name="V98" dataDxfId="19" dataCellStyle="Обычный 2 10"/>
  </tableColumns>
  <tableStyleInfo showFirstColumn="0" showLastColumn="0" showRowStripes="1" showColumnStripes="0"/>
</table>
</file>

<file path=xl/tables/table5.xml><?xml version="1.0" encoding="utf-8"?>
<table xmlns="http://schemas.openxmlformats.org/spreadsheetml/2006/main" id="5" name="Таблица7" displayName="Таблица7" ref="A6:P83" totalsRowShown="0" headerRowDxfId="18" dataDxfId="17" tableBorderDxfId="16" dataCellStyle="Обычный 2">
  <autoFilter ref="A6:P83"/>
  <tableColumns count="16">
    <tableColumn id="1" name="ck" dataDxfId="15" dataCellStyle="Обычный 2"/>
    <tableColumn id="2" name="gc" dataDxfId="14" dataCellStyle="Обычный 2"/>
    <tableColumn id="59" name="Потребители" dataDxfId="13" dataCellStyle="Обычный 2"/>
    <tableColumn id="60" name="КодСтр" dataDxfId="12" dataCellStyle="Обычный 2"/>
    <tableColumn id="3" name="v1" dataDxfId="11" dataCellStyle="Обычный 2 10"/>
    <tableColumn id="7" name="v2" dataDxfId="10" dataCellStyle="Обычный 2 10"/>
    <tableColumn id="11" name="v3" dataDxfId="9" dataCellStyle="Обычный 2 10"/>
    <tableColumn id="15" name="v4" dataDxfId="8" dataCellStyle="Обычный 2 10"/>
    <tableColumn id="19" name="v5" dataDxfId="7" dataCellStyle="Обычный 2 10"/>
    <tableColumn id="23" name="v6" dataDxfId="6" dataCellStyle="Обычный 2 10"/>
    <tableColumn id="27" name="v7" dataDxfId="5" dataCellStyle="Обычный 2 10"/>
    <tableColumn id="31" name="v8" dataDxfId="4" dataCellStyle="Обычный 2 10"/>
    <tableColumn id="35" name="v9" dataDxfId="3" dataCellStyle="Обычный 2 10"/>
    <tableColumn id="39" name="v10" dataDxfId="2" dataCellStyle="Обычный 2 10"/>
    <tableColumn id="43" name="v11" dataDxfId="1" dataCellStyle="Обычный 2 10"/>
    <tableColumn id="47" name="v12" dataDxfId="0" dataCellStyle="Обычный 2 10"/>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eias.ru/files/46ee.stx.eias.justification.rtf" TargetMode="External"/><Relationship Id="rId1" Type="http://schemas.openxmlformats.org/officeDocument/2006/relationships/hyperlink" Target="https://sp.eias.ru/knowledgebase.php?article=124"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1" Type="http://schemas.openxmlformats.org/officeDocument/2006/relationships/hyperlink" Target="http://www.prime-tass.ru/news/pressreleases/?sndr=%D0%AD%D0%9A%20%22%D0%92%D0%BE%D1%81%D1%82%D0%BE%D0%BA&amp;d1=25.03.2011&amp;d2=24.05.2011" TargetMode="External"/></Relationships>
</file>

<file path=xl/worksheets/_rels/sheet28.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8.bin"/><Relationship Id="rId1" Type="http://schemas.openxmlformats.org/officeDocument/2006/relationships/hyperlink" Target="mailto:ryzhikova@gesnv.ru"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K286"/>
  <sheetViews>
    <sheetView workbookViewId="0">
      <selection activeCell="M175" sqref="M175"/>
    </sheetView>
  </sheetViews>
  <sheetFormatPr defaultColWidth="10.5" defaultRowHeight="11.45" customHeight="1" outlineLevelRow="2" x14ac:dyDescent="0.2"/>
  <cols>
    <col min="1" max="1" width="10.5" style="1385" customWidth="1"/>
    <col min="2" max="2" width="0.5" style="1385" customWidth="1"/>
    <col min="3" max="3" width="59" style="1385" customWidth="1"/>
    <col min="4" max="4" width="9.33203125" style="1385" customWidth="1"/>
    <col min="5" max="5" width="1.6640625" style="1385" customWidth="1"/>
    <col min="6" max="6" width="19.33203125" style="1385" customWidth="1"/>
    <col min="7" max="7" width="16.83203125" style="1385" hidden="1" customWidth="1"/>
    <col min="8" max="8" width="15" style="1385" hidden="1" customWidth="1"/>
    <col min="9" max="9" width="14.33203125" style="1385" hidden="1" customWidth="1"/>
    <col min="10" max="10" width="16.1640625" style="1385" hidden="1" customWidth="1"/>
    <col min="11" max="11" width="15" style="1385" hidden="1" customWidth="1"/>
    <col min="12" max="12" width="16.1640625" style="1385" hidden="1" customWidth="1"/>
    <col min="13" max="13" width="22.1640625" style="1385" customWidth="1"/>
    <col min="14" max="14" width="16.83203125" style="1385" hidden="1" customWidth="1"/>
    <col min="15" max="15" width="15" style="1385" hidden="1" customWidth="1"/>
    <col min="16" max="16" width="14.33203125" style="1385" hidden="1" customWidth="1"/>
    <col min="17" max="17" width="17.33203125" style="1385" hidden="1" customWidth="1"/>
    <col min="18" max="18" width="16.1640625" style="1385" hidden="1" customWidth="1"/>
    <col min="19" max="19" width="17.33203125" style="1385" hidden="1" customWidth="1"/>
    <col min="20" max="20" width="22.1640625" style="1385" customWidth="1"/>
    <col min="21" max="22" width="16.83203125" style="1385" hidden="1" customWidth="1"/>
    <col min="23" max="23" width="14.33203125" style="1385" hidden="1" customWidth="1"/>
    <col min="24" max="24" width="17" style="1385" hidden="1" customWidth="1"/>
    <col min="25" max="25" width="16.1640625" style="1385" hidden="1" customWidth="1"/>
    <col min="26" max="26" width="17.33203125" style="1385" hidden="1" customWidth="1"/>
    <col min="27" max="27" width="22.1640625" style="1385" customWidth="1"/>
    <col min="28" max="28" width="18" style="1385" customWidth="1"/>
    <col min="29" max="29" width="16.83203125" style="1385" hidden="1" customWidth="1"/>
    <col min="30" max="30" width="14.33203125" style="1385" hidden="1" customWidth="1"/>
    <col min="31" max="31" width="17.33203125" style="1385" hidden="1" customWidth="1"/>
    <col min="32" max="32" width="16.1640625" style="1385" hidden="1" customWidth="1"/>
    <col min="33" max="33" width="17.33203125" style="1385" hidden="1" customWidth="1"/>
    <col min="34" max="34" width="10.5" style="1387"/>
    <col min="35" max="35" width="33" style="1387" customWidth="1"/>
    <col min="36" max="36" width="10.5" style="1387"/>
    <col min="37" max="37" width="29.6640625" style="1387" customWidth="1"/>
    <col min="38" max="16384" width="10.5" style="1387"/>
  </cols>
  <sheetData>
    <row r="1" spans="1:33" s="1385" customFormat="1" ht="9.9499999999999993" customHeight="1" x14ac:dyDescent="0.2"/>
    <row r="2" spans="1:33" ht="24.95" customHeight="1" x14ac:dyDescent="0.2">
      <c r="A2" s="1386" t="s">
        <v>0</v>
      </c>
      <c r="B2" s="1386"/>
      <c r="C2" s="1386"/>
    </row>
    <row r="3" spans="1:33" s="1385" customFormat="1" ht="9.9499999999999993" customHeight="1" x14ac:dyDescent="0.2"/>
    <row r="4" spans="1:33" ht="11.1" customHeight="1" outlineLevel="1" x14ac:dyDescent="0.2">
      <c r="A4" s="1388" t="s">
        <v>1</v>
      </c>
      <c r="B4" s="1388"/>
      <c r="C4" s="1388" t="s">
        <v>2363</v>
      </c>
      <c r="D4" s="1388"/>
      <c r="E4" s="1388"/>
    </row>
    <row r="5" spans="1:33" ht="47.1" customHeight="1" outlineLevel="1" x14ac:dyDescent="0.2">
      <c r="A5" s="1388" t="s">
        <v>3</v>
      </c>
      <c r="B5" s="1388"/>
      <c r="C5" s="1468" t="s">
        <v>2366</v>
      </c>
      <c r="D5" s="1468"/>
    </row>
    <row r="6" spans="1:33" s="1385" customFormat="1" ht="9.9499999999999993" customHeight="1" x14ac:dyDescent="0.2"/>
    <row r="7" spans="1:33" ht="12.95" customHeight="1" x14ac:dyDescent="0.2">
      <c r="A7" s="1467" t="s">
        <v>5</v>
      </c>
      <c r="B7" s="1467"/>
      <c r="C7" s="1467"/>
      <c r="D7" s="1467"/>
      <c r="E7" s="1467" t="s">
        <v>6</v>
      </c>
      <c r="F7" s="1467"/>
      <c r="G7" s="1467"/>
      <c r="H7" s="1467"/>
      <c r="I7" s="1467"/>
      <c r="J7" s="1467"/>
      <c r="K7" s="1467"/>
      <c r="L7" s="1467"/>
      <c r="M7" s="1467" t="s">
        <v>7</v>
      </c>
      <c r="N7" s="1467"/>
      <c r="O7" s="1467"/>
      <c r="P7" s="1467"/>
      <c r="Q7" s="1467"/>
      <c r="R7" s="1467"/>
      <c r="S7" s="1467"/>
      <c r="T7" s="1467" t="s">
        <v>8</v>
      </c>
      <c r="U7" s="1467"/>
      <c r="V7" s="1467"/>
      <c r="W7" s="1467"/>
      <c r="X7" s="1467"/>
      <c r="Y7" s="1467"/>
      <c r="Z7" s="1467"/>
      <c r="AA7" s="1458" t="s">
        <v>9</v>
      </c>
      <c r="AB7" s="1458"/>
      <c r="AC7" s="1458"/>
      <c r="AD7" s="1458"/>
      <c r="AE7" s="1458"/>
      <c r="AF7" s="1458"/>
      <c r="AG7" s="1458"/>
    </row>
    <row r="8" spans="1:33" ht="12.95" customHeight="1" x14ac:dyDescent="0.2">
      <c r="A8" s="1467" t="s">
        <v>10</v>
      </c>
      <c r="B8" s="1467"/>
      <c r="C8" s="1467"/>
      <c r="D8" s="1467"/>
      <c r="E8" s="1464" t="s">
        <v>11</v>
      </c>
      <c r="F8" s="1464"/>
      <c r="G8" s="1464" t="s">
        <v>12</v>
      </c>
      <c r="H8" s="1464" t="s">
        <v>13</v>
      </c>
      <c r="I8" s="1467" t="s">
        <v>14</v>
      </c>
      <c r="J8" s="1467"/>
      <c r="K8" s="1467"/>
      <c r="L8" s="1467"/>
      <c r="M8" s="1464" t="s">
        <v>11</v>
      </c>
      <c r="N8" s="1464" t="s">
        <v>12</v>
      </c>
      <c r="O8" s="1464" t="s">
        <v>13</v>
      </c>
      <c r="P8" s="1467" t="s">
        <v>14</v>
      </c>
      <c r="Q8" s="1467"/>
      <c r="R8" s="1467"/>
      <c r="S8" s="1467"/>
      <c r="T8" s="1464" t="s">
        <v>11</v>
      </c>
      <c r="U8" s="1464" t="s">
        <v>12</v>
      </c>
      <c r="V8" s="1464" t="s">
        <v>13</v>
      </c>
      <c r="W8" s="1467" t="s">
        <v>14</v>
      </c>
      <c r="X8" s="1467"/>
      <c r="Y8" s="1467"/>
      <c r="Z8" s="1467"/>
      <c r="AA8" s="1464" t="s">
        <v>11</v>
      </c>
      <c r="AB8" s="1464" t="s">
        <v>12</v>
      </c>
      <c r="AC8" s="1464" t="s">
        <v>13</v>
      </c>
      <c r="AD8" s="1467" t="s">
        <v>14</v>
      </c>
      <c r="AE8" s="1467"/>
      <c r="AF8" s="1467"/>
      <c r="AG8" s="1467"/>
    </row>
    <row r="9" spans="1:33" ht="12.95" customHeight="1" x14ac:dyDescent="0.2">
      <c r="A9" s="1467" t="s">
        <v>15</v>
      </c>
      <c r="B9" s="1467"/>
      <c r="C9" s="1467"/>
      <c r="D9" s="1467"/>
      <c r="E9" s="1469"/>
      <c r="F9" s="1470"/>
      <c r="G9" s="1465"/>
      <c r="H9" s="1465"/>
      <c r="I9" s="1464" t="s">
        <v>16</v>
      </c>
      <c r="J9" s="1464" t="s">
        <v>17</v>
      </c>
      <c r="K9" s="1464" t="s">
        <v>18</v>
      </c>
      <c r="L9" s="1464" t="s">
        <v>19</v>
      </c>
      <c r="M9" s="1465"/>
      <c r="N9" s="1465"/>
      <c r="O9" s="1465"/>
      <c r="P9" s="1464" t="s">
        <v>16</v>
      </c>
      <c r="Q9" s="1464" t="s">
        <v>17</v>
      </c>
      <c r="R9" s="1464" t="s">
        <v>18</v>
      </c>
      <c r="S9" s="1464" t="s">
        <v>19</v>
      </c>
      <c r="T9" s="1465"/>
      <c r="U9" s="1465"/>
      <c r="V9" s="1465"/>
      <c r="W9" s="1464" t="s">
        <v>16</v>
      </c>
      <c r="X9" s="1464" t="s">
        <v>17</v>
      </c>
      <c r="Y9" s="1464" t="s">
        <v>18</v>
      </c>
      <c r="Z9" s="1464" t="s">
        <v>19</v>
      </c>
      <c r="AA9" s="1465"/>
      <c r="AB9" s="1465"/>
      <c r="AC9" s="1465"/>
      <c r="AD9" s="1464" t="s">
        <v>16</v>
      </c>
      <c r="AE9" s="1464" t="s">
        <v>17</v>
      </c>
      <c r="AF9" s="1464" t="s">
        <v>18</v>
      </c>
      <c r="AG9" s="1464" t="s">
        <v>19</v>
      </c>
    </row>
    <row r="10" spans="1:33" ht="12.95" customHeight="1" x14ac:dyDescent="0.2">
      <c r="A10" s="1467" t="s">
        <v>10</v>
      </c>
      <c r="B10" s="1467"/>
      <c r="C10" s="1467"/>
      <c r="D10" s="1467"/>
      <c r="E10" s="1469"/>
      <c r="F10" s="1470"/>
      <c r="G10" s="1465"/>
      <c r="H10" s="1465"/>
      <c r="I10" s="1465"/>
      <c r="J10" s="1465"/>
      <c r="K10" s="1465"/>
      <c r="L10" s="1465"/>
      <c r="M10" s="1465"/>
      <c r="N10" s="1465"/>
      <c r="O10" s="1465"/>
      <c r="P10" s="1465"/>
      <c r="Q10" s="1465"/>
      <c r="R10" s="1465"/>
      <c r="S10" s="1465"/>
      <c r="T10" s="1465"/>
      <c r="U10" s="1465"/>
      <c r="V10" s="1465"/>
      <c r="W10" s="1465"/>
      <c r="X10" s="1465"/>
      <c r="Y10" s="1465"/>
      <c r="Z10" s="1465"/>
      <c r="AA10" s="1465"/>
      <c r="AB10" s="1465"/>
      <c r="AC10" s="1465"/>
      <c r="AD10" s="1465"/>
      <c r="AE10" s="1465"/>
      <c r="AF10" s="1465"/>
      <c r="AG10" s="1465"/>
    </row>
    <row r="11" spans="1:33" ht="12.95" customHeight="1" x14ac:dyDescent="0.2">
      <c r="A11" s="1467" t="s">
        <v>20</v>
      </c>
      <c r="B11" s="1467"/>
      <c r="C11" s="1467"/>
      <c r="D11" s="1467"/>
      <c r="E11" s="1469"/>
      <c r="F11" s="1470"/>
      <c r="G11" s="1465"/>
      <c r="H11" s="1465"/>
      <c r="I11" s="1465"/>
      <c r="J11" s="1465"/>
      <c r="K11" s="1465"/>
      <c r="L11" s="1465"/>
      <c r="M11" s="1465"/>
      <c r="N11" s="1465"/>
      <c r="O11" s="1465"/>
      <c r="P11" s="1465"/>
      <c r="Q11" s="1465"/>
      <c r="R11" s="1465"/>
      <c r="S11" s="1465"/>
      <c r="T11" s="1465"/>
      <c r="U11" s="1465"/>
      <c r="V11" s="1465"/>
      <c r="W11" s="1465"/>
      <c r="X11" s="1465"/>
      <c r="Y11" s="1465"/>
      <c r="Z11" s="1465"/>
      <c r="AA11" s="1465"/>
      <c r="AB11" s="1465"/>
      <c r="AC11" s="1465"/>
      <c r="AD11" s="1465"/>
      <c r="AE11" s="1465"/>
      <c r="AF11" s="1465"/>
      <c r="AG11" s="1465"/>
    </row>
    <row r="12" spans="1:33" ht="12.95" customHeight="1" x14ac:dyDescent="0.2">
      <c r="A12" s="1467" t="s">
        <v>5</v>
      </c>
      <c r="B12" s="1467"/>
      <c r="C12" s="1467"/>
      <c r="D12" s="1467"/>
      <c r="E12" s="1469"/>
      <c r="F12" s="1470"/>
      <c r="G12" s="1465"/>
      <c r="H12" s="1465"/>
      <c r="I12" s="1465"/>
      <c r="J12" s="1465"/>
      <c r="K12" s="1465"/>
      <c r="L12" s="1465"/>
      <c r="M12" s="1465"/>
      <c r="N12" s="1465"/>
      <c r="O12" s="1465"/>
      <c r="P12" s="1465"/>
      <c r="Q12" s="1465"/>
      <c r="R12" s="1465"/>
      <c r="S12" s="1465"/>
      <c r="T12" s="1465"/>
      <c r="U12" s="1465"/>
      <c r="V12" s="1465"/>
      <c r="W12" s="1465"/>
      <c r="X12" s="1465"/>
      <c r="Y12" s="1465"/>
      <c r="Z12" s="1465"/>
      <c r="AA12" s="1465"/>
      <c r="AB12" s="1465"/>
      <c r="AC12" s="1465"/>
      <c r="AD12" s="1465"/>
      <c r="AE12" s="1465"/>
      <c r="AF12" s="1465"/>
      <c r="AG12" s="1465"/>
    </row>
    <row r="13" spans="1:33" ht="12.95" customHeight="1" x14ac:dyDescent="0.2">
      <c r="A13" s="1467" t="s">
        <v>10</v>
      </c>
      <c r="B13" s="1467"/>
      <c r="C13" s="1467"/>
      <c r="D13" s="1467"/>
      <c r="E13" s="1471"/>
      <c r="F13" s="1472"/>
      <c r="G13" s="1466"/>
      <c r="H13" s="1466"/>
      <c r="I13" s="1466"/>
      <c r="J13" s="1466"/>
      <c r="K13" s="1466"/>
      <c r="L13" s="1466"/>
      <c r="M13" s="1466"/>
      <c r="N13" s="1466"/>
      <c r="O13" s="1466"/>
      <c r="P13" s="1466"/>
      <c r="Q13" s="1466"/>
      <c r="R13" s="1466"/>
      <c r="S13" s="1466"/>
      <c r="T13" s="1466"/>
      <c r="U13" s="1466"/>
      <c r="V13" s="1466"/>
      <c r="W13" s="1466"/>
      <c r="X13" s="1466"/>
      <c r="Y13" s="1466"/>
      <c r="Z13" s="1466"/>
      <c r="AA13" s="1466"/>
      <c r="AB13" s="1466"/>
      <c r="AC13" s="1466"/>
      <c r="AD13" s="1466"/>
      <c r="AE13" s="1466"/>
      <c r="AF13" s="1466"/>
      <c r="AG13" s="1466"/>
    </row>
    <row r="14" spans="1:33" ht="12.95" customHeight="1" collapsed="1" x14ac:dyDescent="0.2">
      <c r="A14" s="1459" t="s">
        <v>21</v>
      </c>
      <c r="B14" s="1459"/>
      <c r="C14" s="1459"/>
      <c r="D14" s="1459"/>
      <c r="E14" s="1389"/>
      <c r="F14" s="1390"/>
      <c r="G14" s="1391"/>
      <c r="H14" s="1391"/>
      <c r="I14" s="1391"/>
      <c r="J14" s="1391"/>
      <c r="K14" s="1391"/>
      <c r="L14" s="1391"/>
      <c r="M14" s="1391"/>
      <c r="N14" s="1391"/>
      <c r="O14" s="1391"/>
      <c r="P14" s="1391"/>
      <c r="Q14" s="1391"/>
      <c r="R14" s="1391"/>
      <c r="S14" s="1391"/>
      <c r="T14" s="1404">
        <v>5114298.1809999999</v>
      </c>
      <c r="U14" s="1393"/>
      <c r="V14" s="1393"/>
      <c r="W14" s="1394">
        <v>9.1281400000000001</v>
      </c>
      <c r="X14" s="1395">
        <v>46684048.109999999</v>
      </c>
      <c r="Y14" s="1395">
        <v>10270756.51</v>
      </c>
      <c r="Z14" s="1395">
        <v>56954804.619999997</v>
      </c>
      <c r="AA14" s="1404">
        <v>5114298.1809999999</v>
      </c>
      <c r="AB14" s="1393"/>
      <c r="AC14" s="1393"/>
      <c r="AD14" s="1394">
        <v>11.13639</v>
      </c>
      <c r="AE14" s="1395">
        <v>46684048.109999999</v>
      </c>
      <c r="AF14" s="1395">
        <v>10270756.51</v>
      </c>
      <c r="AG14" s="1395">
        <v>56954804.619999997</v>
      </c>
    </row>
    <row r="15" spans="1:33" ht="23.1" hidden="1" customHeight="1" outlineLevel="1" x14ac:dyDescent="0.2">
      <c r="A15" s="1460" t="s">
        <v>22</v>
      </c>
      <c r="B15" s="1460"/>
      <c r="C15" s="1460"/>
      <c r="D15" s="1460"/>
      <c r="E15" s="1396"/>
      <c r="F15" s="1397"/>
      <c r="G15" s="1398"/>
      <c r="H15" s="1398"/>
      <c r="I15" s="1398"/>
      <c r="J15" s="1398"/>
      <c r="K15" s="1398"/>
      <c r="L15" s="1398"/>
      <c r="M15" s="1398"/>
      <c r="N15" s="1398"/>
      <c r="O15" s="1398"/>
      <c r="P15" s="1398"/>
      <c r="Q15" s="1398"/>
      <c r="R15" s="1398"/>
      <c r="S15" s="1398"/>
      <c r="T15" s="1405">
        <v>24948.486000000001</v>
      </c>
      <c r="U15" s="1400"/>
      <c r="V15" s="1400"/>
      <c r="W15" s="1401">
        <v>9.1418300000000006</v>
      </c>
      <c r="X15" s="1402">
        <v>228074.82</v>
      </c>
      <c r="Y15" s="1402">
        <v>50176.46</v>
      </c>
      <c r="Z15" s="1402">
        <v>278251.28000000003</v>
      </c>
      <c r="AA15" s="1405">
        <v>24948.486000000001</v>
      </c>
      <c r="AB15" s="1400"/>
      <c r="AC15" s="1400"/>
      <c r="AD15" s="1401">
        <v>11.153029999999999</v>
      </c>
      <c r="AE15" s="1402">
        <v>228074.82</v>
      </c>
      <c r="AF15" s="1402">
        <v>50176.46</v>
      </c>
      <c r="AG15" s="1402">
        <v>278251.28000000003</v>
      </c>
    </row>
    <row r="16" spans="1:33" ht="11.1" hidden="1" customHeight="1" outlineLevel="1" x14ac:dyDescent="0.2">
      <c r="A16" s="1460" t="s">
        <v>23</v>
      </c>
      <c r="B16" s="1460"/>
      <c r="C16" s="1460"/>
      <c r="D16" s="1460"/>
      <c r="E16" s="1396"/>
      <c r="F16" s="1397"/>
      <c r="G16" s="1398"/>
      <c r="H16" s="1398"/>
      <c r="I16" s="1398"/>
      <c r="J16" s="1398"/>
      <c r="K16" s="1398"/>
      <c r="L16" s="1398"/>
      <c r="M16" s="1398"/>
      <c r="N16" s="1398"/>
      <c r="O16" s="1398"/>
      <c r="P16" s="1398"/>
      <c r="Q16" s="1398"/>
      <c r="R16" s="1398"/>
      <c r="S16" s="1398"/>
      <c r="T16" s="1405">
        <v>977511.14399999997</v>
      </c>
      <c r="U16" s="1400"/>
      <c r="V16" s="1400"/>
      <c r="W16" s="1401">
        <v>9.1407900000000009</v>
      </c>
      <c r="X16" s="1402">
        <v>8935219.4000000004</v>
      </c>
      <c r="Y16" s="1402">
        <v>1965748.23</v>
      </c>
      <c r="Z16" s="1402">
        <v>10900967.630000001</v>
      </c>
      <c r="AA16" s="1405">
        <v>977511.14399999997</v>
      </c>
      <c r="AB16" s="1400"/>
      <c r="AC16" s="1400"/>
      <c r="AD16" s="1401">
        <v>11.151759999999999</v>
      </c>
      <c r="AE16" s="1402">
        <v>8935219.4000000004</v>
      </c>
      <c r="AF16" s="1402">
        <v>1965748.23</v>
      </c>
      <c r="AG16" s="1402">
        <v>10900967.630000001</v>
      </c>
    </row>
    <row r="17" spans="1:33" ht="11.1" hidden="1" customHeight="1" outlineLevel="1" x14ac:dyDescent="0.2">
      <c r="A17" s="1460" t="s">
        <v>24</v>
      </c>
      <c r="B17" s="1460"/>
      <c r="C17" s="1460"/>
      <c r="D17" s="1460"/>
      <c r="E17" s="1396"/>
      <c r="F17" s="1397"/>
      <c r="G17" s="1398"/>
      <c r="H17" s="1398"/>
      <c r="I17" s="1398"/>
      <c r="J17" s="1398"/>
      <c r="K17" s="1398"/>
      <c r="L17" s="1398"/>
      <c r="M17" s="1398"/>
      <c r="N17" s="1398"/>
      <c r="O17" s="1398"/>
      <c r="P17" s="1398"/>
      <c r="Q17" s="1398"/>
      <c r="R17" s="1398"/>
      <c r="S17" s="1398"/>
      <c r="T17" s="1405">
        <v>1499.992</v>
      </c>
      <c r="U17" s="1400"/>
      <c r="V17" s="1400"/>
      <c r="W17" s="1401">
        <v>9.1418300000000006</v>
      </c>
      <c r="X17" s="1402">
        <v>13712.67</v>
      </c>
      <c r="Y17" s="1402">
        <v>3016.79</v>
      </c>
      <c r="Z17" s="1402">
        <v>16729.46</v>
      </c>
      <c r="AA17" s="1405">
        <v>1499.992</v>
      </c>
      <c r="AB17" s="1400"/>
      <c r="AC17" s="1400"/>
      <c r="AD17" s="1401">
        <v>11.153029999999999</v>
      </c>
      <c r="AE17" s="1402">
        <v>13712.67</v>
      </c>
      <c r="AF17" s="1402">
        <v>3016.79</v>
      </c>
      <c r="AG17" s="1402">
        <v>16729.46</v>
      </c>
    </row>
    <row r="18" spans="1:33" ht="23.1" hidden="1" customHeight="1" outlineLevel="1" x14ac:dyDescent="0.2">
      <c r="A18" s="1460" t="s">
        <v>26</v>
      </c>
      <c r="B18" s="1460"/>
      <c r="C18" s="1460"/>
      <c r="D18" s="1460"/>
      <c r="E18" s="1396"/>
      <c r="F18" s="1397"/>
      <c r="G18" s="1398"/>
      <c r="H18" s="1398"/>
      <c r="I18" s="1398"/>
      <c r="J18" s="1398"/>
      <c r="K18" s="1398"/>
      <c r="L18" s="1398"/>
      <c r="M18" s="1398"/>
      <c r="N18" s="1398"/>
      <c r="O18" s="1398"/>
      <c r="P18" s="1398"/>
      <c r="Q18" s="1398"/>
      <c r="R18" s="1398"/>
      <c r="S18" s="1398"/>
      <c r="T18" s="1403">
        <v>53</v>
      </c>
      <c r="U18" s="1400"/>
      <c r="V18" s="1400"/>
      <c r="W18" s="1401">
        <v>9.1418900000000001</v>
      </c>
      <c r="X18" s="1406">
        <v>484.52</v>
      </c>
      <c r="Y18" s="1406">
        <v>106.59</v>
      </c>
      <c r="Z18" s="1406">
        <v>591.11</v>
      </c>
      <c r="AA18" s="1403">
        <v>53</v>
      </c>
      <c r="AB18" s="1400"/>
      <c r="AC18" s="1400"/>
      <c r="AD18" s="1401">
        <v>11.15302</v>
      </c>
      <c r="AE18" s="1406">
        <v>484.52</v>
      </c>
      <c r="AF18" s="1406">
        <v>106.59</v>
      </c>
      <c r="AG18" s="1406">
        <v>591.11</v>
      </c>
    </row>
    <row r="19" spans="1:33" ht="11.1" hidden="1" customHeight="1" outlineLevel="1" x14ac:dyDescent="0.2">
      <c r="A19" s="1460" t="s">
        <v>27</v>
      </c>
      <c r="B19" s="1460"/>
      <c r="C19" s="1460"/>
      <c r="D19" s="1460"/>
      <c r="E19" s="1396"/>
      <c r="F19" s="1397"/>
      <c r="G19" s="1398"/>
      <c r="H19" s="1398"/>
      <c r="I19" s="1398"/>
      <c r="J19" s="1398"/>
      <c r="K19" s="1398"/>
      <c r="L19" s="1398"/>
      <c r="M19" s="1398"/>
      <c r="N19" s="1398"/>
      <c r="O19" s="1398"/>
      <c r="P19" s="1398"/>
      <c r="Q19" s="1398"/>
      <c r="R19" s="1398"/>
      <c r="S19" s="1398"/>
      <c r="T19" s="1405">
        <v>578278.21699999995</v>
      </c>
      <c r="U19" s="1400"/>
      <c r="V19" s="1400"/>
      <c r="W19" s="1401">
        <v>9.0522299999999998</v>
      </c>
      <c r="X19" s="1402">
        <v>5234705.72</v>
      </c>
      <c r="Y19" s="1402">
        <v>1151635.24</v>
      </c>
      <c r="Z19" s="1402">
        <v>6386340.96</v>
      </c>
      <c r="AA19" s="1405">
        <v>578278.21699999995</v>
      </c>
      <c r="AB19" s="1400"/>
      <c r="AC19" s="1400"/>
      <c r="AD19" s="1401">
        <v>11.04372</v>
      </c>
      <c r="AE19" s="1402">
        <v>5234705.72</v>
      </c>
      <c r="AF19" s="1402">
        <v>1151635.24</v>
      </c>
      <c r="AG19" s="1402">
        <v>6386340.96</v>
      </c>
    </row>
    <row r="20" spans="1:33" ht="11.1" hidden="1" customHeight="1" outlineLevel="1" x14ac:dyDescent="0.2">
      <c r="A20" s="1460" t="s">
        <v>28</v>
      </c>
      <c r="B20" s="1460"/>
      <c r="C20" s="1460"/>
      <c r="D20" s="1460"/>
      <c r="E20" s="1396"/>
      <c r="F20" s="1397"/>
      <c r="G20" s="1398"/>
      <c r="H20" s="1398"/>
      <c r="I20" s="1398"/>
      <c r="J20" s="1398"/>
      <c r="K20" s="1398"/>
      <c r="L20" s="1398"/>
      <c r="M20" s="1398"/>
      <c r="N20" s="1398"/>
      <c r="O20" s="1398"/>
      <c r="P20" s="1398"/>
      <c r="Q20" s="1398"/>
      <c r="R20" s="1398"/>
      <c r="S20" s="1398"/>
      <c r="T20" s="1405">
        <v>492721.80900000001</v>
      </c>
      <c r="U20" s="1400"/>
      <c r="V20" s="1400"/>
      <c r="W20" s="1401">
        <v>9.1418300000000006</v>
      </c>
      <c r="X20" s="1402">
        <v>4504379.0199999996</v>
      </c>
      <c r="Y20" s="1402">
        <v>990963.37</v>
      </c>
      <c r="Z20" s="1402">
        <v>5495342.3899999997</v>
      </c>
      <c r="AA20" s="1405">
        <v>492721.80900000001</v>
      </c>
      <c r="AB20" s="1400"/>
      <c r="AC20" s="1400"/>
      <c r="AD20" s="1401">
        <v>11.153029999999999</v>
      </c>
      <c r="AE20" s="1402">
        <v>4504379.0199999996</v>
      </c>
      <c r="AF20" s="1402">
        <v>990963.37</v>
      </c>
      <c r="AG20" s="1402">
        <v>5495342.3899999997</v>
      </c>
    </row>
    <row r="21" spans="1:33" ht="11.1" hidden="1" customHeight="1" outlineLevel="1" x14ac:dyDescent="0.2">
      <c r="A21" s="1460" t="s">
        <v>29</v>
      </c>
      <c r="B21" s="1460"/>
      <c r="C21" s="1460"/>
      <c r="D21" s="1460"/>
      <c r="E21" s="1396"/>
      <c r="F21" s="1397"/>
      <c r="G21" s="1398"/>
      <c r="H21" s="1398"/>
      <c r="I21" s="1398"/>
      <c r="J21" s="1398"/>
      <c r="K21" s="1398"/>
      <c r="L21" s="1398"/>
      <c r="M21" s="1398"/>
      <c r="N21" s="1398"/>
      <c r="O21" s="1398"/>
      <c r="P21" s="1398"/>
      <c r="Q21" s="1398"/>
      <c r="R21" s="1398"/>
      <c r="S21" s="1398"/>
      <c r="T21" s="1405">
        <v>362331.30200000003</v>
      </c>
      <c r="U21" s="1400"/>
      <c r="V21" s="1400"/>
      <c r="W21" s="1401">
        <v>9.1418300000000006</v>
      </c>
      <c r="X21" s="1402">
        <v>3312371.17</v>
      </c>
      <c r="Y21" s="1402">
        <v>728721.66</v>
      </c>
      <c r="Z21" s="1402">
        <v>4041092.83</v>
      </c>
      <c r="AA21" s="1405">
        <v>362331.30200000003</v>
      </c>
      <c r="AB21" s="1400"/>
      <c r="AC21" s="1400"/>
      <c r="AD21" s="1401">
        <v>11.153029999999999</v>
      </c>
      <c r="AE21" s="1402">
        <v>3312371.17</v>
      </c>
      <c r="AF21" s="1402">
        <v>728721.66</v>
      </c>
      <c r="AG21" s="1402">
        <v>4041092.83</v>
      </c>
    </row>
    <row r="22" spans="1:33" ht="11.1" hidden="1" customHeight="1" outlineLevel="1" x14ac:dyDescent="0.2">
      <c r="A22" s="1460" t="s">
        <v>30</v>
      </c>
      <c r="B22" s="1460"/>
      <c r="C22" s="1460"/>
      <c r="D22" s="1460"/>
      <c r="E22" s="1396"/>
      <c r="F22" s="1397"/>
      <c r="G22" s="1398"/>
      <c r="H22" s="1398"/>
      <c r="I22" s="1398"/>
      <c r="J22" s="1398"/>
      <c r="K22" s="1398"/>
      <c r="L22" s="1398"/>
      <c r="M22" s="1398"/>
      <c r="N22" s="1398"/>
      <c r="O22" s="1398"/>
      <c r="P22" s="1398"/>
      <c r="Q22" s="1398"/>
      <c r="R22" s="1398"/>
      <c r="S22" s="1398"/>
      <c r="T22" s="1405">
        <v>129355.799</v>
      </c>
      <c r="U22" s="1400"/>
      <c r="V22" s="1400"/>
      <c r="W22" s="1401">
        <v>9.1418300000000006</v>
      </c>
      <c r="X22" s="1402">
        <v>1182548.73</v>
      </c>
      <c r="Y22" s="1402">
        <v>260160.73</v>
      </c>
      <c r="Z22" s="1402">
        <v>1442709.46</v>
      </c>
      <c r="AA22" s="1405">
        <v>129355.799</v>
      </c>
      <c r="AB22" s="1400"/>
      <c r="AC22" s="1400"/>
      <c r="AD22" s="1401">
        <v>11.153029999999999</v>
      </c>
      <c r="AE22" s="1402">
        <v>1182548.73</v>
      </c>
      <c r="AF22" s="1402">
        <v>260160.73</v>
      </c>
      <c r="AG22" s="1402">
        <v>1442709.46</v>
      </c>
    </row>
    <row r="23" spans="1:33" ht="11.1" hidden="1" customHeight="1" outlineLevel="1" x14ac:dyDescent="0.2">
      <c r="A23" s="1460" t="s">
        <v>31</v>
      </c>
      <c r="B23" s="1460"/>
      <c r="C23" s="1460"/>
      <c r="D23" s="1460"/>
      <c r="E23" s="1396"/>
      <c r="F23" s="1397"/>
      <c r="G23" s="1398"/>
      <c r="H23" s="1398"/>
      <c r="I23" s="1398"/>
      <c r="J23" s="1398"/>
      <c r="K23" s="1398"/>
      <c r="L23" s="1398"/>
      <c r="M23" s="1398"/>
      <c r="N23" s="1398"/>
      <c r="O23" s="1398"/>
      <c r="P23" s="1398"/>
      <c r="Q23" s="1398"/>
      <c r="R23" s="1398"/>
      <c r="S23" s="1398"/>
      <c r="T23" s="1405">
        <v>2108887.96</v>
      </c>
      <c r="U23" s="1400"/>
      <c r="V23" s="1400"/>
      <c r="W23" s="1401">
        <v>9.1384799999999995</v>
      </c>
      <c r="X23" s="1402">
        <v>19272029.879999999</v>
      </c>
      <c r="Y23" s="1402">
        <v>4240112.53</v>
      </c>
      <c r="Z23" s="1402">
        <v>23512142.41</v>
      </c>
      <c r="AA23" s="1405">
        <v>2108887.96</v>
      </c>
      <c r="AB23" s="1400"/>
      <c r="AC23" s="1400"/>
      <c r="AD23" s="1401">
        <v>11.14907</v>
      </c>
      <c r="AE23" s="1402">
        <v>19272029.879999999</v>
      </c>
      <c r="AF23" s="1402">
        <v>4240112.53</v>
      </c>
      <c r="AG23" s="1402">
        <v>23512142.41</v>
      </c>
    </row>
    <row r="24" spans="1:33" ht="11.1" hidden="1" customHeight="1" outlineLevel="1" x14ac:dyDescent="0.2">
      <c r="A24" s="1460" t="s">
        <v>32</v>
      </c>
      <c r="B24" s="1460"/>
      <c r="C24" s="1460"/>
      <c r="D24" s="1460"/>
      <c r="E24" s="1396"/>
      <c r="F24" s="1397"/>
      <c r="G24" s="1398"/>
      <c r="H24" s="1398"/>
      <c r="I24" s="1398"/>
      <c r="J24" s="1398"/>
      <c r="K24" s="1398"/>
      <c r="L24" s="1398"/>
      <c r="M24" s="1398"/>
      <c r="N24" s="1398"/>
      <c r="O24" s="1398"/>
      <c r="P24" s="1398"/>
      <c r="Q24" s="1398"/>
      <c r="R24" s="1398"/>
      <c r="S24" s="1398"/>
      <c r="T24" s="1405">
        <v>264552.45299999998</v>
      </c>
      <c r="U24" s="1400"/>
      <c r="V24" s="1400"/>
      <c r="W24" s="1401">
        <v>10.088050000000001</v>
      </c>
      <c r="X24" s="1402">
        <v>2668818.17</v>
      </c>
      <c r="Y24" s="1402">
        <v>587140.02</v>
      </c>
      <c r="Z24" s="1402">
        <v>3255958.19</v>
      </c>
      <c r="AA24" s="1405">
        <v>264552.45299999998</v>
      </c>
      <c r="AB24" s="1400"/>
      <c r="AC24" s="1400"/>
      <c r="AD24" s="1401">
        <v>12.30742</v>
      </c>
      <c r="AE24" s="1402">
        <v>2668818.17</v>
      </c>
      <c r="AF24" s="1402">
        <v>587140.02</v>
      </c>
      <c r="AG24" s="1402">
        <v>3255958.19</v>
      </c>
    </row>
    <row r="25" spans="1:33" ht="11.1" hidden="1" customHeight="1" outlineLevel="1" x14ac:dyDescent="0.2">
      <c r="A25" s="1460" t="s">
        <v>2364</v>
      </c>
      <c r="B25" s="1460"/>
      <c r="C25" s="1460"/>
      <c r="D25" s="1460"/>
      <c r="E25" s="1396"/>
      <c r="F25" s="1397"/>
      <c r="G25" s="1398"/>
      <c r="H25" s="1398"/>
      <c r="I25" s="1398"/>
      <c r="J25" s="1398"/>
      <c r="K25" s="1398"/>
      <c r="L25" s="1398"/>
      <c r="M25" s="1398"/>
      <c r="N25" s="1398"/>
      <c r="O25" s="1398"/>
      <c r="P25" s="1398"/>
      <c r="Q25" s="1398"/>
      <c r="R25" s="1398"/>
      <c r="S25" s="1398"/>
      <c r="T25" s="1405">
        <v>23321.86</v>
      </c>
      <c r="U25" s="1400"/>
      <c r="V25" s="1400"/>
      <c r="W25" s="1401">
        <v>-2.0244800000000001</v>
      </c>
      <c r="X25" s="1402">
        <v>-47214.53</v>
      </c>
      <c r="Y25" s="1402">
        <v>-10387.200000000001</v>
      </c>
      <c r="Z25" s="1402">
        <v>-57601.73</v>
      </c>
      <c r="AA25" s="1405">
        <v>23321.86</v>
      </c>
      <c r="AB25" s="1400"/>
      <c r="AC25" s="1400"/>
      <c r="AD25" s="1401">
        <v>-2.4698600000000002</v>
      </c>
      <c r="AE25" s="1402">
        <v>-47214.53</v>
      </c>
      <c r="AF25" s="1402">
        <v>-10387.200000000001</v>
      </c>
      <c r="AG25" s="1402">
        <v>-57601.73</v>
      </c>
    </row>
    <row r="26" spans="1:33" ht="11.1" hidden="1" customHeight="1" outlineLevel="1" x14ac:dyDescent="0.2">
      <c r="A26" s="1460" t="s">
        <v>33</v>
      </c>
      <c r="B26" s="1460"/>
      <c r="C26" s="1460"/>
      <c r="D26" s="1460"/>
      <c r="E26" s="1396"/>
      <c r="F26" s="1397"/>
      <c r="G26" s="1398"/>
      <c r="H26" s="1398"/>
      <c r="I26" s="1398"/>
      <c r="J26" s="1398"/>
      <c r="K26" s="1398"/>
      <c r="L26" s="1398"/>
      <c r="M26" s="1398"/>
      <c r="N26" s="1398"/>
      <c r="O26" s="1398"/>
      <c r="P26" s="1398"/>
      <c r="Q26" s="1398"/>
      <c r="R26" s="1398"/>
      <c r="S26" s="1398"/>
      <c r="T26" s="1405">
        <v>150836.15900000001</v>
      </c>
      <c r="U26" s="1400"/>
      <c r="V26" s="1400"/>
      <c r="W26" s="1401">
        <v>9.1418300000000006</v>
      </c>
      <c r="X26" s="1402">
        <v>1378918.54</v>
      </c>
      <c r="Y26" s="1402">
        <v>303362.09000000003</v>
      </c>
      <c r="Z26" s="1402">
        <v>1682280.63</v>
      </c>
      <c r="AA26" s="1405">
        <v>150836.15900000001</v>
      </c>
      <c r="AB26" s="1400"/>
      <c r="AC26" s="1400"/>
      <c r="AD26" s="1401">
        <v>11.153029999999999</v>
      </c>
      <c r="AE26" s="1402">
        <v>1378918.54</v>
      </c>
      <c r="AF26" s="1402">
        <v>303362.09000000003</v>
      </c>
      <c r="AG26" s="1402">
        <v>1682280.63</v>
      </c>
    </row>
    <row r="27" spans="1:33" ht="12.95" hidden="1" customHeight="1" x14ac:dyDescent="0.2">
      <c r="A27" s="1459" t="s">
        <v>34</v>
      </c>
      <c r="B27" s="1459"/>
      <c r="C27" s="1459"/>
      <c r="D27" s="1459"/>
      <c r="E27" s="1463">
        <v>128863.24800000001</v>
      </c>
      <c r="F27" s="1463"/>
      <c r="G27" s="1393"/>
      <c r="H27" s="1393"/>
      <c r="I27" s="1394">
        <v>8.6112300000000008</v>
      </c>
      <c r="J27" s="1395">
        <v>1109671.07</v>
      </c>
      <c r="K27" s="1395">
        <v>244127.62</v>
      </c>
      <c r="L27" s="1395">
        <v>1353798.69</v>
      </c>
      <c r="M27" s="1391"/>
      <c r="N27" s="1391"/>
      <c r="O27" s="1391"/>
      <c r="P27" s="1391"/>
      <c r="Q27" s="1391"/>
      <c r="R27" s="1391"/>
      <c r="S27" s="1391"/>
      <c r="T27" s="1391"/>
      <c r="U27" s="1391"/>
      <c r="V27" s="1391"/>
      <c r="W27" s="1391"/>
      <c r="X27" s="1391"/>
      <c r="Y27" s="1391"/>
      <c r="Z27" s="1391"/>
      <c r="AA27" s="1404">
        <v>128863.24800000001</v>
      </c>
      <c r="AB27" s="1393"/>
      <c r="AC27" s="1393"/>
      <c r="AD27" s="1394">
        <v>10.505699999999999</v>
      </c>
      <c r="AE27" s="1395">
        <v>1109671.07</v>
      </c>
      <c r="AF27" s="1395">
        <v>244127.62</v>
      </c>
      <c r="AG27" s="1395">
        <v>1353798.69</v>
      </c>
    </row>
    <row r="28" spans="1:33" ht="11.1" hidden="1" customHeight="1" outlineLevel="1" x14ac:dyDescent="0.2">
      <c r="A28" s="1460" t="s">
        <v>27</v>
      </c>
      <c r="B28" s="1460"/>
      <c r="C28" s="1460"/>
      <c r="D28" s="1460"/>
      <c r="E28" s="1462">
        <v>26856.11</v>
      </c>
      <c r="F28" s="1462"/>
      <c r="G28" s="1400"/>
      <c r="H28" s="1400"/>
      <c r="I28" s="1401">
        <v>8.6112300000000008</v>
      </c>
      <c r="J28" s="1402">
        <v>231264.14</v>
      </c>
      <c r="K28" s="1402">
        <v>50878.1</v>
      </c>
      <c r="L28" s="1402">
        <v>282142.24</v>
      </c>
      <c r="M28" s="1398"/>
      <c r="N28" s="1398"/>
      <c r="O28" s="1398"/>
      <c r="P28" s="1398"/>
      <c r="Q28" s="1398"/>
      <c r="R28" s="1398"/>
      <c r="S28" s="1398"/>
      <c r="T28" s="1398"/>
      <c r="U28" s="1398"/>
      <c r="V28" s="1398"/>
      <c r="W28" s="1398"/>
      <c r="X28" s="1398"/>
      <c r="Y28" s="1398"/>
      <c r="Z28" s="1398"/>
      <c r="AA28" s="1405">
        <v>26856.11</v>
      </c>
      <c r="AB28" s="1400"/>
      <c r="AC28" s="1400"/>
      <c r="AD28" s="1401">
        <v>10.505699999999999</v>
      </c>
      <c r="AE28" s="1402">
        <v>231264.14</v>
      </c>
      <c r="AF28" s="1402">
        <v>50878.1</v>
      </c>
      <c r="AG28" s="1402">
        <v>282142.24</v>
      </c>
    </row>
    <row r="29" spans="1:33" ht="11.1" hidden="1" customHeight="1" outlineLevel="1" x14ac:dyDescent="0.2">
      <c r="A29" s="1460" t="s">
        <v>30</v>
      </c>
      <c r="B29" s="1460"/>
      <c r="C29" s="1460"/>
      <c r="D29" s="1460"/>
      <c r="E29" s="1462">
        <v>102007.13800000001</v>
      </c>
      <c r="F29" s="1462"/>
      <c r="G29" s="1400"/>
      <c r="H29" s="1400"/>
      <c r="I29" s="1401">
        <v>8.6112300000000008</v>
      </c>
      <c r="J29" s="1402">
        <v>878406.93</v>
      </c>
      <c r="K29" s="1402">
        <v>193249.52</v>
      </c>
      <c r="L29" s="1402">
        <v>1071656.45</v>
      </c>
      <c r="M29" s="1398"/>
      <c r="N29" s="1398"/>
      <c r="O29" s="1398"/>
      <c r="P29" s="1398"/>
      <c r="Q29" s="1398"/>
      <c r="R29" s="1398"/>
      <c r="S29" s="1398"/>
      <c r="T29" s="1398"/>
      <c r="U29" s="1398"/>
      <c r="V29" s="1398"/>
      <c r="W29" s="1398"/>
      <c r="X29" s="1398"/>
      <c r="Y29" s="1398"/>
      <c r="Z29" s="1398"/>
      <c r="AA29" s="1405">
        <v>102007.13800000001</v>
      </c>
      <c r="AB29" s="1400"/>
      <c r="AC29" s="1400"/>
      <c r="AD29" s="1401">
        <v>10.505699999999999</v>
      </c>
      <c r="AE29" s="1402">
        <v>878406.93</v>
      </c>
      <c r="AF29" s="1402">
        <v>193249.52</v>
      </c>
      <c r="AG29" s="1402">
        <v>1071656.45</v>
      </c>
    </row>
    <row r="30" spans="1:33" ht="12.95" hidden="1" customHeight="1" x14ac:dyDescent="0.2">
      <c r="A30" s="1459" t="s">
        <v>35</v>
      </c>
      <c r="B30" s="1459"/>
      <c r="C30" s="1459"/>
      <c r="D30" s="1459"/>
      <c r="E30" s="1389"/>
      <c r="F30" s="1390"/>
      <c r="G30" s="1391"/>
      <c r="H30" s="1391"/>
      <c r="I30" s="1391"/>
      <c r="J30" s="1391"/>
      <c r="K30" s="1391"/>
      <c r="L30" s="1391"/>
      <c r="M30" s="1404">
        <v>11211027.448000001</v>
      </c>
      <c r="N30" s="1393"/>
      <c r="O30" s="1393"/>
      <c r="P30" s="1394">
        <v>8.8486200000000004</v>
      </c>
      <c r="Q30" s="1395">
        <v>99202104.590000004</v>
      </c>
      <c r="R30" s="1395">
        <v>21824463.16</v>
      </c>
      <c r="S30" s="1395">
        <v>121026567.75</v>
      </c>
      <c r="T30" s="1391"/>
      <c r="U30" s="1391"/>
      <c r="V30" s="1391"/>
      <c r="W30" s="1391"/>
      <c r="X30" s="1391"/>
      <c r="Y30" s="1391"/>
      <c r="Z30" s="1391"/>
      <c r="AA30" s="1404">
        <v>11211027.448000001</v>
      </c>
      <c r="AB30" s="1393"/>
      <c r="AC30" s="1393"/>
      <c r="AD30" s="1394">
        <v>10.795310000000001</v>
      </c>
      <c r="AE30" s="1395">
        <v>99202104.590000004</v>
      </c>
      <c r="AF30" s="1395">
        <v>21824463.16</v>
      </c>
      <c r="AG30" s="1395">
        <v>121026567.75</v>
      </c>
    </row>
    <row r="31" spans="1:33" ht="11.1" hidden="1" customHeight="1" outlineLevel="1" x14ac:dyDescent="0.2">
      <c r="A31" s="1460" t="s">
        <v>36</v>
      </c>
      <c r="B31" s="1460"/>
      <c r="C31" s="1460"/>
      <c r="D31" s="1460"/>
      <c r="E31" s="1396"/>
      <c r="F31" s="1397"/>
      <c r="G31" s="1398"/>
      <c r="H31" s="1398"/>
      <c r="I31" s="1398"/>
      <c r="J31" s="1398"/>
      <c r="K31" s="1398"/>
      <c r="L31" s="1398"/>
      <c r="M31" s="1405">
        <v>38127.879999999997</v>
      </c>
      <c r="N31" s="1400"/>
      <c r="O31" s="1400"/>
      <c r="P31" s="1401">
        <v>8.9021500000000007</v>
      </c>
      <c r="Q31" s="1402">
        <v>339420.11</v>
      </c>
      <c r="R31" s="1402">
        <v>74672.42</v>
      </c>
      <c r="S31" s="1402">
        <v>414092.53</v>
      </c>
      <c r="T31" s="1398"/>
      <c r="U31" s="1398"/>
      <c r="V31" s="1398"/>
      <c r="W31" s="1398"/>
      <c r="X31" s="1398"/>
      <c r="Y31" s="1398"/>
      <c r="Z31" s="1398"/>
      <c r="AA31" s="1405">
        <v>38127.879999999997</v>
      </c>
      <c r="AB31" s="1400"/>
      <c r="AC31" s="1400"/>
      <c r="AD31" s="1401">
        <v>10.860620000000001</v>
      </c>
      <c r="AE31" s="1402">
        <v>339420.11</v>
      </c>
      <c r="AF31" s="1402">
        <v>74672.42</v>
      </c>
      <c r="AG31" s="1402">
        <v>414092.53</v>
      </c>
    </row>
    <row r="32" spans="1:33" ht="23.1" hidden="1" customHeight="1" outlineLevel="1" x14ac:dyDescent="0.2">
      <c r="A32" s="1460" t="s">
        <v>22</v>
      </c>
      <c r="B32" s="1460"/>
      <c r="C32" s="1460"/>
      <c r="D32" s="1460"/>
      <c r="E32" s="1396"/>
      <c r="F32" s="1397"/>
      <c r="G32" s="1398"/>
      <c r="H32" s="1398"/>
      <c r="I32" s="1398"/>
      <c r="J32" s="1398"/>
      <c r="K32" s="1398"/>
      <c r="L32" s="1398"/>
      <c r="M32" s="1403">
        <v>486.26299999999998</v>
      </c>
      <c r="N32" s="1400"/>
      <c r="O32" s="1400"/>
      <c r="P32" s="1401">
        <v>8.9021600000000003</v>
      </c>
      <c r="Q32" s="1402">
        <v>4328.79</v>
      </c>
      <c r="R32" s="1406">
        <v>952.33</v>
      </c>
      <c r="S32" s="1402">
        <v>5281.12</v>
      </c>
      <c r="T32" s="1398"/>
      <c r="U32" s="1398"/>
      <c r="V32" s="1398"/>
      <c r="W32" s="1398"/>
      <c r="X32" s="1398"/>
      <c r="Y32" s="1398"/>
      <c r="Z32" s="1398"/>
      <c r="AA32" s="1403">
        <v>486.26299999999998</v>
      </c>
      <c r="AB32" s="1400"/>
      <c r="AC32" s="1400"/>
      <c r="AD32" s="1401">
        <v>10.860620000000001</v>
      </c>
      <c r="AE32" s="1402">
        <v>4328.79</v>
      </c>
      <c r="AF32" s="1406">
        <v>952.33</v>
      </c>
      <c r="AG32" s="1402">
        <v>5281.12</v>
      </c>
    </row>
    <row r="33" spans="1:33" ht="11.1" hidden="1" customHeight="1" outlineLevel="1" x14ac:dyDescent="0.2">
      <c r="A33" s="1460" t="s">
        <v>23</v>
      </c>
      <c r="B33" s="1460"/>
      <c r="C33" s="1460"/>
      <c r="D33" s="1460"/>
      <c r="E33" s="1396"/>
      <c r="F33" s="1397"/>
      <c r="G33" s="1398"/>
      <c r="H33" s="1398"/>
      <c r="I33" s="1398"/>
      <c r="J33" s="1398"/>
      <c r="K33" s="1398"/>
      <c r="L33" s="1398"/>
      <c r="M33" s="1405">
        <v>275717.36</v>
      </c>
      <c r="N33" s="1400"/>
      <c r="O33" s="1400"/>
      <c r="P33" s="1401">
        <v>8.9020299999999999</v>
      </c>
      <c r="Q33" s="1402">
        <v>2454443.81</v>
      </c>
      <c r="R33" s="1402">
        <v>539977.6</v>
      </c>
      <c r="S33" s="1402">
        <v>2994421.41</v>
      </c>
      <c r="T33" s="1398"/>
      <c r="U33" s="1398"/>
      <c r="V33" s="1398"/>
      <c r="W33" s="1398"/>
      <c r="X33" s="1398"/>
      <c r="Y33" s="1398"/>
      <c r="Z33" s="1398"/>
      <c r="AA33" s="1405">
        <v>275717.36</v>
      </c>
      <c r="AB33" s="1400"/>
      <c r="AC33" s="1400"/>
      <c r="AD33" s="1401">
        <v>10.860469999999999</v>
      </c>
      <c r="AE33" s="1402">
        <v>2454443.81</v>
      </c>
      <c r="AF33" s="1402">
        <v>539977.6</v>
      </c>
      <c r="AG33" s="1402">
        <v>2994421.41</v>
      </c>
    </row>
    <row r="34" spans="1:33" ht="11.1" hidden="1" customHeight="1" outlineLevel="1" x14ac:dyDescent="0.2">
      <c r="A34" s="1460" t="s">
        <v>24</v>
      </c>
      <c r="B34" s="1460"/>
      <c r="C34" s="1460"/>
      <c r="D34" s="1460"/>
      <c r="E34" s="1396"/>
      <c r="F34" s="1397"/>
      <c r="G34" s="1398"/>
      <c r="H34" s="1398"/>
      <c r="I34" s="1398"/>
      <c r="J34" s="1398"/>
      <c r="K34" s="1398"/>
      <c r="L34" s="1398"/>
      <c r="M34" s="1405">
        <v>40030.966</v>
      </c>
      <c r="N34" s="1400"/>
      <c r="O34" s="1400"/>
      <c r="P34" s="1401">
        <v>8.8873999999999995</v>
      </c>
      <c r="Q34" s="1402">
        <v>355771.1</v>
      </c>
      <c r="R34" s="1402">
        <v>78269.64</v>
      </c>
      <c r="S34" s="1402">
        <v>434040.74</v>
      </c>
      <c r="T34" s="1398"/>
      <c r="U34" s="1398"/>
      <c r="V34" s="1398"/>
      <c r="W34" s="1398"/>
      <c r="X34" s="1398"/>
      <c r="Y34" s="1398"/>
      <c r="Z34" s="1398"/>
      <c r="AA34" s="1405">
        <v>40030.966</v>
      </c>
      <c r="AB34" s="1400"/>
      <c r="AC34" s="1400"/>
      <c r="AD34" s="1401">
        <v>10.84262</v>
      </c>
      <c r="AE34" s="1402">
        <v>355771.1</v>
      </c>
      <c r="AF34" s="1402">
        <v>78269.64</v>
      </c>
      <c r="AG34" s="1402">
        <v>434040.74</v>
      </c>
    </row>
    <row r="35" spans="1:33" ht="23.1" hidden="1" customHeight="1" outlineLevel="1" x14ac:dyDescent="0.2">
      <c r="A35" s="1460" t="s">
        <v>26</v>
      </c>
      <c r="B35" s="1460"/>
      <c r="C35" s="1460"/>
      <c r="D35" s="1460"/>
      <c r="E35" s="1396"/>
      <c r="F35" s="1397"/>
      <c r="G35" s="1398"/>
      <c r="H35" s="1398"/>
      <c r="I35" s="1398"/>
      <c r="J35" s="1398"/>
      <c r="K35" s="1398"/>
      <c r="L35" s="1398"/>
      <c r="M35" s="1405">
        <v>1463.6780000000001</v>
      </c>
      <c r="N35" s="1400"/>
      <c r="O35" s="1400"/>
      <c r="P35" s="1401">
        <v>8.9021500000000007</v>
      </c>
      <c r="Q35" s="1402">
        <v>13029.88</v>
      </c>
      <c r="R35" s="1402">
        <v>2866.58</v>
      </c>
      <c r="S35" s="1402">
        <v>15896.46</v>
      </c>
      <c r="T35" s="1398"/>
      <c r="U35" s="1398"/>
      <c r="V35" s="1398"/>
      <c r="W35" s="1398"/>
      <c r="X35" s="1398"/>
      <c r="Y35" s="1398"/>
      <c r="Z35" s="1398"/>
      <c r="AA35" s="1405">
        <v>1463.6780000000001</v>
      </c>
      <c r="AB35" s="1400"/>
      <c r="AC35" s="1400"/>
      <c r="AD35" s="1401">
        <v>10.86063</v>
      </c>
      <c r="AE35" s="1402">
        <v>13029.88</v>
      </c>
      <c r="AF35" s="1402">
        <v>2866.58</v>
      </c>
      <c r="AG35" s="1402">
        <v>15896.46</v>
      </c>
    </row>
    <row r="36" spans="1:33" ht="11.1" hidden="1" customHeight="1" outlineLevel="1" x14ac:dyDescent="0.2">
      <c r="A36" s="1460" t="s">
        <v>27</v>
      </c>
      <c r="B36" s="1460"/>
      <c r="C36" s="1460"/>
      <c r="D36" s="1460"/>
      <c r="E36" s="1396"/>
      <c r="F36" s="1397"/>
      <c r="G36" s="1398"/>
      <c r="H36" s="1398"/>
      <c r="I36" s="1398"/>
      <c r="J36" s="1398"/>
      <c r="K36" s="1398"/>
      <c r="L36" s="1398"/>
      <c r="M36" s="1405">
        <v>3850945.9909999999</v>
      </c>
      <c r="N36" s="1400"/>
      <c r="O36" s="1400"/>
      <c r="P36" s="1401">
        <v>8.7599099999999996</v>
      </c>
      <c r="Q36" s="1402">
        <v>33733956.810000002</v>
      </c>
      <c r="R36" s="1402">
        <v>7421470.5599999996</v>
      </c>
      <c r="S36" s="1402">
        <v>41155427.369999997</v>
      </c>
      <c r="T36" s="1398"/>
      <c r="U36" s="1398"/>
      <c r="V36" s="1398"/>
      <c r="W36" s="1398"/>
      <c r="X36" s="1398"/>
      <c r="Y36" s="1398"/>
      <c r="Z36" s="1398"/>
      <c r="AA36" s="1405">
        <v>3850945.9909999999</v>
      </c>
      <c r="AB36" s="1400"/>
      <c r="AC36" s="1400"/>
      <c r="AD36" s="1401">
        <v>10.687099999999999</v>
      </c>
      <c r="AE36" s="1402">
        <v>33733956.810000002</v>
      </c>
      <c r="AF36" s="1402">
        <v>7421470.5599999996</v>
      </c>
      <c r="AG36" s="1402">
        <v>41155427.369999997</v>
      </c>
    </row>
    <row r="37" spans="1:33" ht="11.1" hidden="1" customHeight="1" outlineLevel="1" x14ac:dyDescent="0.2">
      <c r="A37" s="1460" t="s">
        <v>28</v>
      </c>
      <c r="B37" s="1460"/>
      <c r="C37" s="1460"/>
      <c r="D37" s="1460"/>
      <c r="E37" s="1396"/>
      <c r="F37" s="1397"/>
      <c r="G37" s="1398"/>
      <c r="H37" s="1398"/>
      <c r="I37" s="1398"/>
      <c r="J37" s="1398"/>
      <c r="K37" s="1398"/>
      <c r="L37" s="1398"/>
      <c r="M37" s="1405">
        <v>266761.65399999998</v>
      </c>
      <c r="N37" s="1400"/>
      <c r="O37" s="1400"/>
      <c r="P37" s="1401">
        <v>8.9033300000000004</v>
      </c>
      <c r="Q37" s="1402">
        <v>2375067.5099999998</v>
      </c>
      <c r="R37" s="1402">
        <v>522514.86</v>
      </c>
      <c r="S37" s="1402">
        <v>2897582.37</v>
      </c>
      <c r="T37" s="1398"/>
      <c r="U37" s="1398"/>
      <c r="V37" s="1398"/>
      <c r="W37" s="1398"/>
      <c r="X37" s="1398"/>
      <c r="Y37" s="1398"/>
      <c r="Z37" s="1398"/>
      <c r="AA37" s="1405">
        <v>266761.65399999998</v>
      </c>
      <c r="AB37" s="1400"/>
      <c r="AC37" s="1400"/>
      <c r="AD37" s="1401">
        <v>10.86206</v>
      </c>
      <c r="AE37" s="1402">
        <v>2375067.5099999998</v>
      </c>
      <c r="AF37" s="1402">
        <v>522514.86</v>
      </c>
      <c r="AG37" s="1402">
        <v>2897582.37</v>
      </c>
    </row>
    <row r="38" spans="1:33" ht="11.1" hidden="1" customHeight="1" outlineLevel="1" x14ac:dyDescent="0.2">
      <c r="A38" s="1460" t="s">
        <v>29</v>
      </c>
      <c r="B38" s="1460"/>
      <c r="C38" s="1460"/>
      <c r="D38" s="1460"/>
      <c r="E38" s="1396"/>
      <c r="F38" s="1397"/>
      <c r="G38" s="1398"/>
      <c r="H38" s="1398"/>
      <c r="I38" s="1398"/>
      <c r="J38" s="1398"/>
      <c r="K38" s="1398"/>
      <c r="L38" s="1398"/>
      <c r="M38" s="1405">
        <v>91687.388000000006</v>
      </c>
      <c r="N38" s="1400"/>
      <c r="O38" s="1400"/>
      <c r="P38" s="1401">
        <v>8.9021500000000007</v>
      </c>
      <c r="Q38" s="1402">
        <v>816214.88</v>
      </c>
      <c r="R38" s="1402">
        <v>179567.28</v>
      </c>
      <c r="S38" s="1402">
        <v>995782.16</v>
      </c>
      <c r="T38" s="1398"/>
      <c r="U38" s="1398"/>
      <c r="V38" s="1398"/>
      <c r="W38" s="1398"/>
      <c r="X38" s="1398"/>
      <c r="Y38" s="1398"/>
      <c r="Z38" s="1398"/>
      <c r="AA38" s="1405">
        <v>91687.388000000006</v>
      </c>
      <c r="AB38" s="1400"/>
      <c r="AC38" s="1400"/>
      <c r="AD38" s="1401">
        <v>10.860620000000001</v>
      </c>
      <c r="AE38" s="1402">
        <v>816214.88</v>
      </c>
      <c r="AF38" s="1402">
        <v>179567.28</v>
      </c>
      <c r="AG38" s="1402">
        <v>995782.16</v>
      </c>
    </row>
    <row r="39" spans="1:33" ht="11.1" hidden="1" customHeight="1" outlineLevel="1" x14ac:dyDescent="0.2">
      <c r="A39" s="1460" t="s">
        <v>30</v>
      </c>
      <c r="B39" s="1460"/>
      <c r="C39" s="1460"/>
      <c r="D39" s="1460"/>
      <c r="E39" s="1396"/>
      <c r="F39" s="1397"/>
      <c r="G39" s="1398"/>
      <c r="H39" s="1398"/>
      <c r="I39" s="1398"/>
      <c r="J39" s="1398"/>
      <c r="K39" s="1398"/>
      <c r="L39" s="1398"/>
      <c r="M39" s="1405">
        <v>838808.33700000006</v>
      </c>
      <c r="N39" s="1400"/>
      <c r="O39" s="1400"/>
      <c r="P39" s="1401">
        <v>8.9020600000000005</v>
      </c>
      <c r="Q39" s="1402">
        <v>7467121.0599999996</v>
      </c>
      <c r="R39" s="1402">
        <v>1642766.62</v>
      </c>
      <c r="S39" s="1402">
        <v>9109887.6799999997</v>
      </c>
      <c r="T39" s="1398"/>
      <c r="U39" s="1398"/>
      <c r="V39" s="1398"/>
      <c r="W39" s="1398"/>
      <c r="X39" s="1398"/>
      <c r="Y39" s="1398"/>
      <c r="Z39" s="1398"/>
      <c r="AA39" s="1405">
        <v>838808.33700000006</v>
      </c>
      <c r="AB39" s="1400"/>
      <c r="AC39" s="1400"/>
      <c r="AD39" s="1401">
        <v>10.86051</v>
      </c>
      <c r="AE39" s="1402">
        <v>7467121.0599999996</v>
      </c>
      <c r="AF39" s="1402">
        <v>1642766.62</v>
      </c>
      <c r="AG39" s="1402">
        <v>9109887.6799999997</v>
      </c>
    </row>
    <row r="40" spans="1:33" ht="11.1" hidden="1" customHeight="1" outlineLevel="1" x14ac:dyDescent="0.2">
      <c r="A40" s="1460" t="s">
        <v>31</v>
      </c>
      <c r="B40" s="1460"/>
      <c r="C40" s="1460"/>
      <c r="D40" s="1460"/>
      <c r="E40" s="1396"/>
      <c r="F40" s="1397"/>
      <c r="G40" s="1398"/>
      <c r="H40" s="1398"/>
      <c r="I40" s="1398"/>
      <c r="J40" s="1398"/>
      <c r="K40" s="1398"/>
      <c r="L40" s="1398"/>
      <c r="M40" s="1405">
        <v>5070731.7060000002</v>
      </c>
      <c r="N40" s="1400"/>
      <c r="O40" s="1400"/>
      <c r="P40" s="1401">
        <v>8.8919099999999993</v>
      </c>
      <c r="Q40" s="1402">
        <v>45088484.670000002</v>
      </c>
      <c r="R40" s="1402">
        <v>9919466.7300000004</v>
      </c>
      <c r="S40" s="1402">
        <v>55007951.399999999</v>
      </c>
      <c r="T40" s="1398"/>
      <c r="U40" s="1398"/>
      <c r="V40" s="1398"/>
      <c r="W40" s="1398"/>
      <c r="X40" s="1398"/>
      <c r="Y40" s="1398"/>
      <c r="Z40" s="1398"/>
      <c r="AA40" s="1405">
        <v>5070731.7060000002</v>
      </c>
      <c r="AB40" s="1400"/>
      <c r="AC40" s="1400"/>
      <c r="AD40" s="1401">
        <v>10.848129999999999</v>
      </c>
      <c r="AE40" s="1402">
        <v>45088484.670000002</v>
      </c>
      <c r="AF40" s="1402">
        <v>9919466.7300000004</v>
      </c>
      <c r="AG40" s="1402">
        <v>55007951.399999999</v>
      </c>
    </row>
    <row r="41" spans="1:33" ht="11.1" hidden="1" customHeight="1" outlineLevel="1" x14ac:dyDescent="0.2">
      <c r="A41" s="1460" t="s">
        <v>32</v>
      </c>
      <c r="B41" s="1460"/>
      <c r="C41" s="1460"/>
      <c r="D41" s="1460"/>
      <c r="E41" s="1396"/>
      <c r="F41" s="1397"/>
      <c r="G41" s="1398"/>
      <c r="H41" s="1398"/>
      <c r="I41" s="1398"/>
      <c r="J41" s="1398"/>
      <c r="K41" s="1398"/>
      <c r="L41" s="1398"/>
      <c r="M41" s="1405">
        <v>552009.55099999998</v>
      </c>
      <c r="N41" s="1400"/>
      <c r="O41" s="1400"/>
      <c r="P41" s="1401">
        <v>8.9021500000000007</v>
      </c>
      <c r="Q41" s="1402">
        <v>4914070.88</v>
      </c>
      <c r="R41" s="1402">
        <v>1081095.6000000001</v>
      </c>
      <c r="S41" s="1402">
        <v>5995166.4800000004</v>
      </c>
      <c r="T41" s="1398"/>
      <c r="U41" s="1398"/>
      <c r="V41" s="1398"/>
      <c r="W41" s="1398"/>
      <c r="X41" s="1398"/>
      <c r="Y41" s="1398"/>
      <c r="Z41" s="1398"/>
      <c r="AA41" s="1405">
        <v>552009.55099999998</v>
      </c>
      <c r="AB41" s="1400"/>
      <c r="AC41" s="1400"/>
      <c r="AD41" s="1401">
        <v>10.860620000000001</v>
      </c>
      <c r="AE41" s="1402">
        <v>4914070.88</v>
      </c>
      <c r="AF41" s="1402">
        <v>1081095.6000000001</v>
      </c>
      <c r="AG41" s="1402">
        <v>5995166.4800000004</v>
      </c>
    </row>
    <row r="42" spans="1:33" ht="11.1" hidden="1" customHeight="1" outlineLevel="1" x14ac:dyDescent="0.2">
      <c r="A42" s="1460" t="s">
        <v>37</v>
      </c>
      <c r="B42" s="1460"/>
      <c r="C42" s="1460"/>
      <c r="D42" s="1460"/>
      <c r="E42" s="1396"/>
      <c r="F42" s="1397"/>
      <c r="G42" s="1398"/>
      <c r="H42" s="1398"/>
      <c r="I42" s="1398"/>
      <c r="J42" s="1398"/>
      <c r="K42" s="1398"/>
      <c r="L42" s="1398"/>
      <c r="M42" s="1405">
        <v>13483.204</v>
      </c>
      <c r="N42" s="1400"/>
      <c r="O42" s="1400"/>
      <c r="P42" s="1401">
        <v>8.8958100000000009</v>
      </c>
      <c r="Q42" s="1402">
        <v>119944.03</v>
      </c>
      <c r="R42" s="1402">
        <v>26387.69</v>
      </c>
      <c r="S42" s="1402">
        <v>146331.72</v>
      </c>
      <c r="T42" s="1398"/>
      <c r="U42" s="1398"/>
      <c r="V42" s="1398"/>
      <c r="W42" s="1398"/>
      <c r="X42" s="1398"/>
      <c r="Y42" s="1398"/>
      <c r="Z42" s="1398"/>
      <c r="AA42" s="1405">
        <v>13483.204</v>
      </c>
      <c r="AB42" s="1400"/>
      <c r="AC42" s="1400"/>
      <c r="AD42" s="1401">
        <v>10.85289</v>
      </c>
      <c r="AE42" s="1402">
        <v>119944.03</v>
      </c>
      <c r="AF42" s="1402">
        <v>26387.69</v>
      </c>
      <c r="AG42" s="1402">
        <v>146331.72</v>
      </c>
    </row>
    <row r="43" spans="1:33" ht="11.1" hidden="1" customHeight="1" outlineLevel="1" x14ac:dyDescent="0.2">
      <c r="A43" s="1460" t="s">
        <v>33</v>
      </c>
      <c r="B43" s="1460"/>
      <c r="C43" s="1460"/>
      <c r="D43" s="1460"/>
      <c r="E43" s="1396"/>
      <c r="F43" s="1397"/>
      <c r="G43" s="1398"/>
      <c r="H43" s="1398"/>
      <c r="I43" s="1398"/>
      <c r="J43" s="1398"/>
      <c r="K43" s="1398"/>
      <c r="L43" s="1398"/>
      <c r="M43" s="1405">
        <v>170773.47</v>
      </c>
      <c r="N43" s="1400"/>
      <c r="O43" s="1400"/>
      <c r="P43" s="1401">
        <v>8.9021500000000007</v>
      </c>
      <c r="Q43" s="1402">
        <v>1520251.06</v>
      </c>
      <c r="R43" s="1402">
        <v>334455.25</v>
      </c>
      <c r="S43" s="1402">
        <v>1854706.31</v>
      </c>
      <c r="T43" s="1398"/>
      <c r="U43" s="1398"/>
      <c r="V43" s="1398"/>
      <c r="W43" s="1398"/>
      <c r="X43" s="1398"/>
      <c r="Y43" s="1398"/>
      <c r="Z43" s="1398"/>
      <c r="AA43" s="1405">
        <v>170773.47</v>
      </c>
      <c r="AB43" s="1400"/>
      <c r="AC43" s="1400"/>
      <c r="AD43" s="1401">
        <v>10.860620000000001</v>
      </c>
      <c r="AE43" s="1402">
        <v>1520251.06</v>
      </c>
      <c r="AF43" s="1402">
        <v>334455.25</v>
      </c>
      <c r="AG43" s="1402">
        <v>1854706.31</v>
      </c>
    </row>
    <row r="44" spans="1:33" ht="12.95" hidden="1" customHeight="1" x14ac:dyDescent="0.2">
      <c r="A44" s="1459" t="s">
        <v>38</v>
      </c>
      <c r="B44" s="1459"/>
      <c r="C44" s="1459"/>
      <c r="D44" s="1459"/>
      <c r="E44" s="1389"/>
      <c r="F44" s="1390"/>
      <c r="G44" s="1391"/>
      <c r="H44" s="1391"/>
      <c r="I44" s="1391"/>
      <c r="J44" s="1391"/>
      <c r="K44" s="1391"/>
      <c r="L44" s="1391"/>
      <c r="M44" s="1391"/>
      <c r="N44" s="1391"/>
      <c r="O44" s="1391"/>
      <c r="P44" s="1391"/>
      <c r="Q44" s="1391"/>
      <c r="R44" s="1391"/>
      <c r="S44" s="1391"/>
      <c r="T44" s="1404">
        <v>3615.4110000000001</v>
      </c>
      <c r="U44" s="1393"/>
      <c r="V44" s="1393"/>
      <c r="W44" s="1394">
        <v>9.1579899999999999</v>
      </c>
      <c r="X44" s="1395">
        <v>33109.910000000003</v>
      </c>
      <c r="Y44" s="1395">
        <v>7284.18</v>
      </c>
      <c r="Z44" s="1395">
        <v>40394.089999999997</v>
      </c>
      <c r="AA44" s="1404">
        <v>3615.4110000000001</v>
      </c>
      <c r="AB44" s="1393"/>
      <c r="AC44" s="1393"/>
      <c r="AD44" s="1394">
        <v>11.172750000000001</v>
      </c>
      <c r="AE44" s="1395">
        <v>33109.910000000003</v>
      </c>
      <c r="AF44" s="1395">
        <v>7284.18</v>
      </c>
      <c r="AG44" s="1395">
        <v>40394.089999999997</v>
      </c>
    </row>
    <row r="45" spans="1:33" ht="11.1" hidden="1" customHeight="1" outlineLevel="1" x14ac:dyDescent="0.2">
      <c r="A45" s="1460" t="s">
        <v>30</v>
      </c>
      <c r="B45" s="1460"/>
      <c r="C45" s="1460"/>
      <c r="D45" s="1460"/>
      <c r="E45" s="1396"/>
      <c r="F45" s="1397"/>
      <c r="G45" s="1398"/>
      <c r="H45" s="1398"/>
      <c r="I45" s="1398"/>
      <c r="J45" s="1398"/>
      <c r="K45" s="1398"/>
      <c r="L45" s="1398"/>
      <c r="M45" s="1398"/>
      <c r="N45" s="1398"/>
      <c r="O45" s="1398"/>
      <c r="P45" s="1398"/>
      <c r="Q45" s="1398"/>
      <c r="R45" s="1398"/>
      <c r="S45" s="1398"/>
      <c r="T45" s="1405">
        <v>3615.4110000000001</v>
      </c>
      <c r="U45" s="1400"/>
      <c r="V45" s="1400"/>
      <c r="W45" s="1401">
        <v>9.1579899999999999</v>
      </c>
      <c r="X45" s="1402">
        <v>33109.910000000003</v>
      </c>
      <c r="Y45" s="1402">
        <v>7284.18</v>
      </c>
      <c r="Z45" s="1402">
        <v>40394.089999999997</v>
      </c>
      <c r="AA45" s="1405">
        <v>3615.4110000000001</v>
      </c>
      <c r="AB45" s="1400"/>
      <c r="AC45" s="1400"/>
      <c r="AD45" s="1401">
        <v>11.172750000000001</v>
      </c>
      <c r="AE45" s="1402">
        <v>33109.910000000003</v>
      </c>
      <c r="AF45" s="1402">
        <v>7284.18</v>
      </c>
      <c r="AG45" s="1402">
        <v>40394.089999999997</v>
      </c>
    </row>
    <row r="46" spans="1:33" ht="12.95" hidden="1" customHeight="1" x14ac:dyDescent="0.2">
      <c r="A46" s="1459" t="s">
        <v>39</v>
      </c>
      <c r="B46" s="1459"/>
      <c r="C46" s="1459"/>
      <c r="D46" s="1459"/>
      <c r="E46" s="1389"/>
      <c r="F46" s="1390"/>
      <c r="G46" s="1391"/>
      <c r="H46" s="1391"/>
      <c r="I46" s="1391"/>
      <c r="J46" s="1391"/>
      <c r="K46" s="1391"/>
      <c r="L46" s="1391"/>
      <c r="M46" s="1404">
        <v>315758.38500000001</v>
      </c>
      <c r="N46" s="1393"/>
      <c r="O46" s="1393"/>
      <c r="P46" s="1394">
        <v>8.9830199999999998</v>
      </c>
      <c r="Q46" s="1395">
        <v>2836462.57</v>
      </c>
      <c r="R46" s="1395">
        <v>624021.77</v>
      </c>
      <c r="S46" s="1395">
        <v>3460484.34</v>
      </c>
      <c r="T46" s="1391"/>
      <c r="U46" s="1391"/>
      <c r="V46" s="1391"/>
      <c r="W46" s="1391"/>
      <c r="X46" s="1391"/>
      <c r="Y46" s="1391"/>
      <c r="Z46" s="1391"/>
      <c r="AA46" s="1404">
        <v>315758.38500000001</v>
      </c>
      <c r="AB46" s="1393"/>
      <c r="AC46" s="1393"/>
      <c r="AD46" s="1394">
        <v>10.95928</v>
      </c>
      <c r="AE46" s="1395">
        <v>2836462.57</v>
      </c>
      <c r="AF46" s="1395">
        <v>624021.77</v>
      </c>
      <c r="AG46" s="1395">
        <v>3460484.34</v>
      </c>
    </row>
    <row r="47" spans="1:33" ht="11.1" hidden="1" customHeight="1" outlineLevel="1" x14ac:dyDescent="0.2">
      <c r="A47" s="1460" t="s">
        <v>23</v>
      </c>
      <c r="B47" s="1460"/>
      <c r="C47" s="1460"/>
      <c r="D47" s="1460"/>
      <c r="E47" s="1396"/>
      <c r="F47" s="1397"/>
      <c r="G47" s="1398"/>
      <c r="H47" s="1398"/>
      <c r="I47" s="1398"/>
      <c r="J47" s="1398"/>
      <c r="K47" s="1398"/>
      <c r="L47" s="1398"/>
      <c r="M47" s="1405">
        <v>23520.988000000001</v>
      </c>
      <c r="N47" s="1400"/>
      <c r="O47" s="1400"/>
      <c r="P47" s="1401">
        <v>9.5392700000000001</v>
      </c>
      <c r="Q47" s="1402">
        <v>224373.14</v>
      </c>
      <c r="R47" s="1402">
        <v>49362.1</v>
      </c>
      <c r="S47" s="1402">
        <v>273735.24</v>
      </c>
      <c r="T47" s="1398"/>
      <c r="U47" s="1398"/>
      <c r="V47" s="1398"/>
      <c r="W47" s="1398"/>
      <c r="X47" s="1398"/>
      <c r="Y47" s="1398"/>
      <c r="Z47" s="1398"/>
      <c r="AA47" s="1405">
        <v>23520.988000000001</v>
      </c>
      <c r="AB47" s="1400"/>
      <c r="AC47" s="1400"/>
      <c r="AD47" s="1401">
        <v>11.63791</v>
      </c>
      <c r="AE47" s="1402">
        <v>224373.14</v>
      </c>
      <c r="AF47" s="1402">
        <v>49362.1</v>
      </c>
      <c r="AG47" s="1402">
        <v>273735.24</v>
      </c>
    </row>
    <row r="48" spans="1:33" ht="11.1" hidden="1" customHeight="1" outlineLevel="1" x14ac:dyDescent="0.2">
      <c r="A48" s="1460" t="s">
        <v>30</v>
      </c>
      <c r="B48" s="1460"/>
      <c r="C48" s="1460"/>
      <c r="D48" s="1460"/>
      <c r="E48" s="1396"/>
      <c r="F48" s="1397"/>
      <c r="G48" s="1398"/>
      <c r="H48" s="1398"/>
      <c r="I48" s="1398"/>
      <c r="J48" s="1398"/>
      <c r="K48" s="1398"/>
      <c r="L48" s="1398"/>
      <c r="M48" s="1405">
        <v>289925.07199999999</v>
      </c>
      <c r="N48" s="1400"/>
      <c r="O48" s="1400"/>
      <c r="P48" s="1401">
        <v>8.9387500000000006</v>
      </c>
      <c r="Q48" s="1402">
        <v>2591568.87</v>
      </c>
      <c r="R48" s="1402">
        <v>570145.15</v>
      </c>
      <c r="S48" s="1402">
        <v>3161714.02</v>
      </c>
      <c r="T48" s="1398"/>
      <c r="U48" s="1398"/>
      <c r="V48" s="1398"/>
      <c r="W48" s="1398"/>
      <c r="X48" s="1398"/>
      <c r="Y48" s="1398"/>
      <c r="Z48" s="1398"/>
      <c r="AA48" s="1405">
        <v>289925.07199999999</v>
      </c>
      <c r="AB48" s="1400"/>
      <c r="AC48" s="1400"/>
      <c r="AD48" s="1401">
        <v>10.905279999999999</v>
      </c>
      <c r="AE48" s="1402">
        <v>2591568.87</v>
      </c>
      <c r="AF48" s="1402">
        <v>570145.15</v>
      </c>
      <c r="AG48" s="1402">
        <v>3161714.02</v>
      </c>
    </row>
    <row r="49" spans="1:33" ht="11.1" hidden="1" customHeight="1" outlineLevel="1" x14ac:dyDescent="0.2">
      <c r="A49" s="1460" t="s">
        <v>32</v>
      </c>
      <c r="B49" s="1460"/>
      <c r="C49" s="1460"/>
      <c r="D49" s="1460"/>
      <c r="E49" s="1396"/>
      <c r="F49" s="1397"/>
      <c r="G49" s="1398"/>
      <c r="H49" s="1398"/>
      <c r="I49" s="1398"/>
      <c r="J49" s="1398"/>
      <c r="K49" s="1398"/>
      <c r="L49" s="1398"/>
      <c r="M49" s="1405">
        <v>2312.3249999999998</v>
      </c>
      <c r="N49" s="1400"/>
      <c r="O49" s="1400"/>
      <c r="P49" s="1401">
        <v>8.8744300000000003</v>
      </c>
      <c r="Q49" s="1402">
        <v>20520.560000000001</v>
      </c>
      <c r="R49" s="1402">
        <v>4514.5200000000004</v>
      </c>
      <c r="S49" s="1402">
        <v>25035.08</v>
      </c>
      <c r="T49" s="1398"/>
      <c r="U49" s="1398"/>
      <c r="V49" s="1398"/>
      <c r="W49" s="1398"/>
      <c r="X49" s="1398"/>
      <c r="Y49" s="1398"/>
      <c r="Z49" s="1398"/>
      <c r="AA49" s="1405">
        <v>2312.3249999999998</v>
      </c>
      <c r="AB49" s="1400"/>
      <c r="AC49" s="1400"/>
      <c r="AD49" s="1401">
        <v>10.8268</v>
      </c>
      <c r="AE49" s="1402">
        <v>20520.560000000001</v>
      </c>
      <c r="AF49" s="1402">
        <v>4514.5200000000004</v>
      </c>
      <c r="AG49" s="1402">
        <v>25035.08</v>
      </c>
    </row>
    <row r="50" spans="1:33" ht="12.95" hidden="1" customHeight="1" x14ac:dyDescent="0.2">
      <c r="A50" s="1459" t="s">
        <v>40</v>
      </c>
      <c r="B50" s="1459"/>
      <c r="C50" s="1459"/>
      <c r="D50" s="1459"/>
      <c r="E50" s="1389"/>
      <c r="F50" s="1390"/>
      <c r="G50" s="1391"/>
      <c r="H50" s="1391"/>
      <c r="I50" s="1391"/>
      <c r="J50" s="1391"/>
      <c r="K50" s="1391"/>
      <c r="L50" s="1391"/>
      <c r="M50" s="1393"/>
      <c r="N50" s="1407">
        <v>493.495</v>
      </c>
      <c r="O50" s="1393"/>
      <c r="P50" s="1434">
        <v>1151.3034399999999</v>
      </c>
      <c r="Q50" s="1395">
        <v>568162.49</v>
      </c>
      <c r="R50" s="1395">
        <v>124995.75</v>
      </c>
      <c r="S50" s="1395">
        <v>693158.24</v>
      </c>
      <c r="T50" s="1391"/>
      <c r="U50" s="1391"/>
      <c r="V50" s="1391"/>
      <c r="W50" s="1391"/>
      <c r="X50" s="1391"/>
      <c r="Y50" s="1391"/>
      <c r="Z50" s="1391"/>
      <c r="AA50" s="1393"/>
      <c r="AB50" s="1407">
        <v>493.495</v>
      </c>
      <c r="AC50" s="1393"/>
      <c r="AD50" s="1434">
        <v>1404.5902000000001</v>
      </c>
      <c r="AE50" s="1395">
        <v>568162.49</v>
      </c>
      <c r="AF50" s="1395">
        <v>124995.75</v>
      </c>
      <c r="AG50" s="1395">
        <v>693158.24</v>
      </c>
    </row>
    <row r="51" spans="1:33" ht="11.1" hidden="1" customHeight="1" outlineLevel="1" x14ac:dyDescent="0.2">
      <c r="A51" s="1460" t="s">
        <v>27</v>
      </c>
      <c r="B51" s="1460"/>
      <c r="C51" s="1460"/>
      <c r="D51" s="1460"/>
      <c r="E51" s="1396"/>
      <c r="F51" s="1397"/>
      <c r="G51" s="1398"/>
      <c r="H51" s="1398"/>
      <c r="I51" s="1398"/>
      <c r="J51" s="1398"/>
      <c r="K51" s="1398"/>
      <c r="L51" s="1398"/>
      <c r="M51" s="1400"/>
      <c r="N51" s="1403">
        <v>63.445</v>
      </c>
      <c r="O51" s="1400"/>
      <c r="P51" s="1435">
        <v>1151.30349</v>
      </c>
      <c r="Q51" s="1402">
        <v>73044.45</v>
      </c>
      <c r="R51" s="1402">
        <v>16069.78</v>
      </c>
      <c r="S51" s="1402">
        <v>89114.23</v>
      </c>
      <c r="T51" s="1398"/>
      <c r="U51" s="1398"/>
      <c r="V51" s="1398"/>
      <c r="W51" s="1398"/>
      <c r="X51" s="1398"/>
      <c r="Y51" s="1398"/>
      <c r="Z51" s="1398"/>
      <c r="AA51" s="1400"/>
      <c r="AB51" s="1403">
        <v>63.445</v>
      </c>
      <c r="AC51" s="1400"/>
      <c r="AD51" s="1435">
        <v>1404.5902799999999</v>
      </c>
      <c r="AE51" s="1402">
        <v>73044.45</v>
      </c>
      <c r="AF51" s="1402">
        <v>16069.78</v>
      </c>
      <c r="AG51" s="1402">
        <v>89114.23</v>
      </c>
    </row>
    <row r="52" spans="1:33" ht="11.1" hidden="1" customHeight="1" outlineLevel="1" x14ac:dyDescent="0.2">
      <c r="A52" s="1460" t="s">
        <v>28</v>
      </c>
      <c r="B52" s="1460"/>
      <c r="C52" s="1460"/>
      <c r="D52" s="1460"/>
      <c r="E52" s="1396"/>
      <c r="F52" s="1397"/>
      <c r="G52" s="1398"/>
      <c r="H52" s="1398"/>
      <c r="I52" s="1398"/>
      <c r="J52" s="1398"/>
      <c r="K52" s="1398"/>
      <c r="L52" s="1398"/>
      <c r="M52" s="1400"/>
      <c r="N52" s="1403">
        <v>365.12599999999998</v>
      </c>
      <c r="O52" s="1400"/>
      <c r="P52" s="1435">
        <v>1151.3034399999999</v>
      </c>
      <c r="Q52" s="1402">
        <v>420370.82</v>
      </c>
      <c r="R52" s="1402">
        <v>92481.58</v>
      </c>
      <c r="S52" s="1402">
        <v>512852.4</v>
      </c>
      <c r="T52" s="1398"/>
      <c r="U52" s="1398"/>
      <c r="V52" s="1398"/>
      <c r="W52" s="1398"/>
      <c r="X52" s="1398"/>
      <c r="Y52" s="1398"/>
      <c r="Z52" s="1398"/>
      <c r="AA52" s="1400"/>
      <c r="AB52" s="1403">
        <v>365.12599999999998</v>
      </c>
      <c r="AC52" s="1400"/>
      <c r="AD52" s="1435">
        <v>1404.5902000000001</v>
      </c>
      <c r="AE52" s="1402">
        <v>420370.82</v>
      </c>
      <c r="AF52" s="1402">
        <v>92481.58</v>
      </c>
      <c r="AG52" s="1402">
        <v>512852.4</v>
      </c>
    </row>
    <row r="53" spans="1:33" ht="11.1" hidden="1" customHeight="1" outlineLevel="1" x14ac:dyDescent="0.2">
      <c r="A53" s="1460" t="s">
        <v>30</v>
      </c>
      <c r="B53" s="1460"/>
      <c r="C53" s="1460"/>
      <c r="D53" s="1460"/>
      <c r="E53" s="1396"/>
      <c r="F53" s="1397"/>
      <c r="G53" s="1398"/>
      <c r="H53" s="1398"/>
      <c r="I53" s="1398"/>
      <c r="J53" s="1398"/>
      <c r="K53" s="1398"/>
      <c r="L53" s="1398"/>
      <c r="M53" s="1400"/>
      <c r="N53" s="1403">
        <v>64.924000000000007</v>
      </c>
      <c r="O53" s="1400"/>
      <c r="P53" s="1435">
        <v>1151.3033700000001</v>
      </c>
      <c r="Q53" s="1402">
        <v>74747.22</v>
      </c>
      <c r="R53" s="1402">
        <v>16444.39</v>
      </c>
      <c r="S53" s="1402">
        <v>91191.61</v>
      </c>
      <c r="T53" s="1398"/>
      <c r="U53" s="1398"/>
      <c r="V53" s="1398"/>
      <c r="W53" s="1398"/>
      <c r="X53" s="1398"/>
      <c r="Y53" s="1398"/>
      <c r="Z53" s="1398"/>
      <c r="AA53" s="1400"/>
      <c r="AB53" s="1403">
        <v>64.924000000000007</v>
      </c>
      <c r="AC53" s="1400"/>
      <c r="AD53" s="1435">
        <v>1404.59014</v>
      </c>
      <c r="AE53" s="1402">
        <v>74747.22</v>
      </c>
      <c r="AF53" s="1402">
        <v>16444.39</v>
      </c>
      <c r="AG53" s="1402">
        <v>91191.61</v>
      </c>
    </row>
    <row r="54" spans="1:33" ht="12.95" hidden="1" customHeight="1" x14ac:dyDescent="0.2">
      <c r="A54" s="1459" t="s">
        <v>41</v>
      </c>
      <c r="B54" s="1459"/>
      <c r="C54" s="1459"/>
      <c r="D54" s="1459"/>
      <c r="E54" s="1389"/>
      <c r="F54" s="1390"/>
      <c r="G54" s="1391"/>
      <c r="H54" s="1391"/>
      <c r="I54" s="1391"/>
      <c r="J54" s="1391"/>
      <c r="K54" s="1391"/>
      <c r="L54" s="1391"/>
      <c r="M54" s="1391"/>
      <c r="N54" s="1391"/>
      <c r="O54" s="1391"/>
      <c r="P54" s="1391"/>
      <c r="Q54" s="1391"/>
      <c r="R54" s="1391"/>
      <c r="S54" s="1391"/>
      <c r="T54" s="1393"/>
      <c r="U54" s="1407">
        <v>37.18</v>
      </c>
      <c r="V54" s="1393"/>
      <c r="W54" s="1434">
        <v>1151.30339</v>
      </c>
      <c r="X54" s="1395">
        <v>42805.46</v>
      </c>
      <c r="Y54" s="1395">
        <v>9417.2000000000007</v>
      </c>
      <c r="Z54" s="1395">
        <v>52222.66</v>
      </c>
      <c r="AA54" s="1393"/>
      <c r="AB54" s="1407">
        <v>37.18</v>
      </c>
      <c r="AC54" s="1393"/>
      <c r="AD54" s="1434">
        <v>1404.5900999999999</v>
      </c>
      <c r="AE54" s="1395">
        <v>42805.46</v>
      </c>
      <c r="AF54" s="1395">
        <v>9417.2000000000007</v>
      </c>
      <c r="AG54" s="1395">
        <v>52222.66</v>
      </c>
    </row>
    <row r="55" spans="1:33" ht="11.1" hidden="1" customHeight="1" outlineLevel="1" x14ac:dyDescent="0.2">
      <c r="A55" s="1460" t="s">
        <v>28</v>
      </c>
      <c r="B55" s="1460"/>
      <c r="C55" s="1460"/>
      <c r="D55" s="1460"/>
      <c r="E55" s="1396"/>
      <c r="F55" s="1397"/>
      <c r="G55" s="1398"/>
      <c r="H55" s="1398"/>
      <c r="I55" s="1398"/>
      <c r="J55" s="1398"/>
      <c r="K55" s="1398"/>
      <c r="L55" s="1398"/>
      <c r="M55" s="1398"/>
      <c r="N55" s="1398"/>
      <c r="O55" s="1398"/>
      <c r="P55" s="1398"/>
      <c r="Q55" s="1398"/>
      <c r="R55" s="1398"/>
      <c r="S55" s="1398"/>
      <c r="T55" s="1400"/>
      <c r="U55" s="1403">
        <v>37.18</v>
      </c>
      <c r="V55" s="1400"/>
      <c r="W55" s="1435">
        <v>1151.30339</v>
      </c>
      <c r="X55" s="1402">
        <v>42805.46</v>
      </c>
      <c r="Y55" s="1402">
        <v>9417.2000000000007</v>
      </c>
      <c r="Z55" s="1402">
        <v>52222.66</v>
      </c>
      <c r="AA55" s="1400"/>
      <c r="AB55" s="1403">
        <v>37.18</v>
      </c>
      <c r="AC55" s="1400"/>
      <c r="AD55" s="1435">
        <v>1404.5900999999999</v>
      </c>
      <c r="AE55" s="1402">
        <v>42805.46</v>
      </c>
      <c r="AF55" s="1402">
        <v>9417.2000000000007</v>
      </c>
      <c r="AG55" s="1402">
        <v>52222.66</v>
      </c>
    </row>
    <row r="56" spans="1:33" ht="12.95" hidden="1" customHeight="1" x14ac:dyDescent="0.2">
      <c r="A56" s="1459" t="s">
        <v>42</v>
      </c>
      <c r="B56" s="1459"/>
      <c r="C56" s="1459"/>
      <c r="D56" s="1459"/>
      <c r="E56" s="1408"/>
      <c r="F56" s="1409"/>
      <c r="G56" s="1404">
        <v>2940.3420000000001</v>
      </c>
      <c r="H56" s="1393"/>
      <c r="I56" s="1434">
        <v>1151.3034299999999</v>
      </c>
      <c r="J56" s="1395">
        <v>3385225.83</v>
      </c>
      <c r="K56" s="1395">
        <v>744749.69</v>
      </c>
      <c r="L56" s="1395">
        <v>4129975.52</v>
      </c>
      <c r="M56" s="1391"/>
      <c r="N56" s="1391"/>
      <c r="O56" s="1391"/>
      <c r="P56" s="1391"/>
      <c r="Q56" s="1391"/>
      <c r="R56" s="1391"/>
      <c r="S56" s="1391"/>
      <c r="T56" s="1391"/>
      <c r="U56" s="1391"/>
      <c r="V56" s="1391"/>
      <c r="W56" s="1391"/>
      <c r="X56" s="1391"/>
      <c r="Y56" s="1391"/>
      <c r="Z56" s="1391"/>
      <c r="AA56" s="1393"/>
      <c r="AB56" s="1404">
        <v>2940.3420000000001</v>
      </c>
      <c r="AC56" s="1393"/>
      <c r="AD56" s="1434">
        <v>1404.5901899999999</v>
      </c>
      <c r="AE56" s="1395">
        <v>3385225.83</v>
      </c>
      <c r="AF56" s="1395">
        <v>744749.69</v>
      </c>
      <c r="AG56" s="1395">
        <v>4129975.52</v>
      </c>
    </row>
    <row r="57" spans="1:33" ht="11.1" hidden="1" customHeight="1" outlineLevel="1" x14ac:dyDescent="0.2">
      <c r="A57" s="1460" t="s">
        <v>29</v>
      </c>
      <c r="B57" s="1460"/>
      <c r="C57" s="1460"/>
      <c r="D57" s="1460"/>
      <c r="E57" s="1410"/>
      <c r="F57" s="1411"/>
      <c r="G57" s="1405">
        <v>2833.3710000000001</v>
      </c>
      <c r="H57" s="1400"/>
      <c r="I57" s="1435">
        <v>1151.3034299999999</v>
      </c>
      <c r="J57" s="1402">
        <v>3262069.75</v>
      </c>
      <c r="K57" s="1402">
        <v>717655.35</v>
      </c>
      <c r="L57" s="1402">
        <v>3979725.1</v>
      </c>
      <c r="M57" s="1398"/>
      <c r="N57" s="1398"/>
      <c r="O57" s="1398"/>
      <c r="P57" s="1398"/>
      <c r="Q57" s="1398"/>
      <c r="R57" s="1398"/>
      <c r="S57" s="1398"/>
      <c r="T57" s="1398"/>
      <c r="U57" s="1398"/>
      <c r="V57" s="1398"/>
      <c r="W57" s="1398"/>
      <c r="X57" s="1398"/>
      <c r="Y57" s="1398"/>
      <c r="Z57" s="1398"/>
      <c r="AA57" s="1400"/>
      <c r="AB57" s="1405">
        <v>2833.3710000000001</v>
      </c>
      <c r="AC57" s="1400"/>
      <c r="AD57" s="1435">
        <v>1404.5901899999999</v>
      </c>
      <c r="AE57" s="1402">
        <v>3262069.75</v>
      </c>
      <c r="AF57" s="1402">
        <v>717655.35</v>
      </c>
      <c r="AG57" s="1402">
        <v>3979725.1</v>
      </c>
    </row>
    <row r="58" spans="1:33" ht="11.1" hidden="1" customHeight="1" outlineLevel="1" x14ac:dyDescent="0.2">
      <c r="A58" s="1460" t="s">
        <v>30</v>
      </c>
      <c r="B58" s="1460"/>
      <c r="C58" s="1460"/>
      <c r="D58" s="1460"/>
      <c r="E58" s="1410"/>
      <c r="F58" s="1411"/>
      <c r="G58" s="1403">
        <v>106.971</v>
      </c>
      <c r="H58" s="1400"/>
      <c r="I58" s="1435">
        <v>1151.3034399999999</v>
      </c>
      <c r="J58" s="1402">
        <v>123156.08</v>
      </c>
      <c r="K58" s="1402">
        <v>27094.34</v>
      </c>
      <c r="L58" s="1402">
        <v>150250.42000000001</v>
      </c>
      <c r="M58" s="1398"/>
      <c r="N58" s="1398"/>
      <c r="O58" s="1398"/>
      <c r="P58" s="1398"/>
      <c r="Q58" s="1398"/>
      <c r="R58" s="1398"/>
      <c r="S58" s="1398"/>
      <c r="T58" s="1398"/>
      <c r="U58" s="1398"/>
      <c r="V58" s="1398"/>
      <c r="W58" s="1398"/>
      <c r="X58" s="1398"/>
      <c r="Y58" s="1398"/>
      <c r="Z58" s="1398"/>
      <c r="AA58" s="1400"/>
      <c r="AB58" s="1403">
        <v>106.971</v>
      </c>
      <c r="AC58" s="1400"/>
      <c r="AD58" s="1435">
        <v>1404.59022</v>
      </c>
      <c r="AE58" s="1402">
        <v>123156.08</v>
      </c>
      <c r="AF58" s="1402">
        <v>27094.34</v>
      </c>
      <c r="AG58" s="1402">
        <v>150250.42000000001</v>
      </c>
    </row>
    <row r="59" spans="1:33" ht="12.95" hidden="1" customHeight="1" x14ac:dyDescent="0.2">
      <c r="A59" s="1459" t="s">
        <v>43</v>
      </c>
      <c r="B59" s="1459"/>
      <c r="C59" s="1459"/>
      <c r="D59" s="1459"/>
      <c r="E59" s="1389"/>
      <c r="F59" s="1390"/>
      <c r="G59" s="1391"/>
      <c r="H59" s="1391"/>
      <c r="I59" s="1391"/>
      <c r="J59" s="1391"/>
      <c r="K59" s="1391"/>
      <c r="L59" s="1391"/>
      <c r="M59" s="1393"/>
      <c r="N59" s="1404">
        <v>1698.19</v>
      </c>
      <c r="O59" s="1393"/>
      <c r="P59" s="1434">
        <v>1151.3034299999999</v>
      </c>
      <c r="Q59" s="1395">
        <v>1955131.97</v>
      </c>
      <c r="R59" s="1395">
        <v>430129.03</v>
      </c>
      <c r="S59" s="1395">
        <v>2385261</v>
      </c>
      <c r="T59" s="1391"/>
      <c r="U59" s="1391"/>
      <c r="V59" s="1391"/>
      <c r="W59" s="1391"/>
      <c r="X59" s="1391"/>
      <c r="Y59" s="1391"/>
      <c r="Z59" s="1391"/>
      <c r="AA59" s="1393"/>
      <c r="AB59" s="1404">
        <v>1698.19</v>
      </c>
      <c r="AC59" s="1393"/>
      <c r="AD59" s="1434">
        <v>1404.5901799999999</v>
      </c>
      <c r="AE59" s="1395">
        <v>1955131.97</v>
      </c>
      <c r="AF59" s="1395">
        <v>430129.03</v>
      </c>
      <c r="AG59" s="1395">
        <v>2385261</v>
      </c>
    </row>
    <row r="60" spans="1:33" ht="11.1" hidden="1" customHeight="1" outlineLevel="1" x14ac:dyDescent="0.2">
      <c r="A60" s="1460" t="s">
        <v>27</v>
      </c>
      <c r="B60" s="1460"/>
      <c r="C60" s="1460"/>
      <c r="D60" s="1460"/>
      <c r="E60" s="1396"/>
      <c r="F60" s="1397"/>
      <c r="G60" s="1398"/>
      <c r="H60" s="1398"/>
      <c r="I60" s="1398"/>
      <c r="J60" s="1398"/>
      <c r="K60" s="1398"/>
      <c r="L60" s="1398"/>
      <c r="M60" s="1400"/>
      <c r="N60" s="1403">
        <v>475.995</v>
      </c>
      <c r="O60" s="1400"/>
      <c r="P60" s="1435">
        <v>1151.3034399999999</v>
      </c>
      <c r="Q60" s="1402">
        <v>548014.68000000005</v>
      </c>
      <c r="R60" s="1402">
        <v>120563.23</v>
      </c>
      <c r="S60" s="1402">
        <v>668577.91</v>
      </c>
      <c r="T60" s="1398"/>
      <c r="U60" s="1398"/>
      <c r="V60" s="1398"/>
      <c r="W60" s="1398"/>
      <c r="X60" s="1398"/>
      <c r="Y60" s="1398"/>
      <c r="Z60" s="1398"/>
      <c r="AA60" s="1400"/>
      <c r="AB60" s="1403">
        <v>475.995</v>
      </c>
      <c r="AC60" s="1400"/>
      <c r="AD60" s="1435">
        <v>1404.5902000000001</v>
      </c>
      <c r="AE60" s="1402">
        <v>548014.68000000005</v>
      </c>
      <c r="AF60" s="1402">
        <v>120563.23</v>
      </c>
      <c r="AG60" s="1402">
        <v>668577.91</v>
      </c>
    </row>
    <row r="61" spans="1:33" ht="11.1" hidden="1" customHeight="1" outlineLevel="1" x14ac:dyDescent="0.2">
      <c r="A61" s="1460" t="s">
        <v>29</v>
      </c>
      <c r="B61" s="1460"/>
      <c r="C61" s="1460"/>
      <c r="D61" s="1460"/>
      <c r="E61" s="1396"/>
      <c r="F61" s="1397"/>
      <c r="G61" s="1398"/>
      <c r="H61" s="1398"/>
      <c r="I61" s="1398"/>
      <c r="J61" s="1398"/>
      <c r="K61" s="1398"/>
      <c r="L61" s="1398"/>
      <c r="M61" s="1400"/>
      <c r="N61" s="1403">
        <v>113.018</v>
      </c>
      <c r="O61" s="1400"/>
      <c r="P61" s="1435">
        <v>1151.30342</v>
      </c>
      <c r="Q61" s="1402">
        <v>130118.01</v>
      </c>
      <c r="R61" s="1402">
        <v>28625.96</v>
      </c>
      <c r="S61" s="1402">
        <v>158743.97</v>
      </c>
      <c r="T61" s="1398"/>
      <c r="U61" s="1398"/>
      <c r="V61" s="1398"/>
      <c r="W61" s="1398"/>
      <c r="X61" s="1398"/>
      <c r="Y61" s="1398"/>
      <c r="Z61" s="1398"/>
      <c r="AA61" s="1400"/>
      <c r="AB61" s="1403">
        <v>113.018</v>
      </c>
      <c r="AC61" s="1400"/>
      <c r="AD61" s="1435">
        <v>1404.59015</v>
      </c>
      <c r="AE61" s="1402">
        <v>130118.01</v>
      </c>
      <c r="AF61" s="1402">
        <v>28625.96</v>
      </c>
      <c r="AG61" s="1402">
        <v>158743.97</v>
      </c>
    </row>
    <row r="62" spans="1:33" ht="11.1" hidden="1" customHeight="1" outlineLevel="1" x14ac:dyDescent="0.2">
      <c r="A62" s="1460" t="s">
        <v>30</v>
      </c>
      <c r="B62" s="1460"/>
      <c r="C62" s="1460"/>
      <c r="D62" s="1460"/>
      <c r="E62" s="1396"/>
      <c r="F62" s="1397"/>
      <c r="G62" s="1398"/>
      <c r="H62" s="1398"/>
      <c r="I62" s="1398"/>
      <c r="J62" s="1398"/>
      <c r="K62" s="1398"/>
      <c r="L62" s="1398"/>
      <c r="M62" s="1400"/>
      <c r="N62" s="1403">
        <v>715.16800000000001</v>
      </c>
      <c r="O62" s="1400"/>
      <c r="P62" s="1435">
        <v>1151.3034399999999</v>
      </c>
      <c r="Q62" s="1402">
        <v>823375.38</v>
      </c>
      <c r="R62" s="1402">
        <v>181142.58</v>
      </c>
      <c r="S62" s="1402">
        <v>1004517.96</v>
      </c>
      <c r="T62" s="1398"/>
      <c r="U62" s="1398"/>
      <c r="V62" s="1398"/>
      <c r="W62" s="1398"/>
      <c r="X62" s="1398"/>
      <c r="Y62" s="1398"/>
      <c r="Z62" s="1398"/>
      <c r="AA62" s="1400"/>
      <c r="AB62" s="1403">
        <v>715.16800000000001</v>
      </c>
      <c r="AC62" s="1400"/>
      <c r="AD62" s="1435">
        <v>1404.5901899999999</v>
      </c>
      <c r="AE62" s="1402">
        <v>823375.38</v>
      </c>
      <c r="AF62" s="1402">
        <v>181142.58</v>
      </c>
      <c r="AG62" s="1402">
        <v>1004517.96</v>
      </c>
    </row>
    <row r="63" spans="1:33" ht="11.1" hidden="1" customHeight="1" outlineLevel="1" x14ac:dyDescent="0.2">
      <c r="A63" s="1460" t="s">
        <v>31</v>
      </c>
      <c r="B63" s="1460"/>
      <c r="C63" s="1460"/>
      <c r="D63" s="1460"/>
      <c r="E63" s="1396"/>
      <c r="F63" s="1397"/>
      <c r="G63" s="1398"/>
      <c r="H63" s="1398"/>
      <c r="I63" s="1398"/>
      <c r="J63" s="1398"/>
      <c r="K63" s="1398"/>
      <c r="L63" s="1398"/>
      <c r="M63" s="1400"/>
      <c r="N63" s="1403">
        <v>379.77800000000002</v>
      </c>
      <c r="O63" s="1400"/>
      <c r="P63" s="1435">
        <v>1151.30339</v>
      </c>
      <c r="Q63" s="1402">
        <v>437239.7</v>
      </c>
      <c r="R63" s="1402">
        <v>96192.74</v>
      </c>
      <c r="S63" s="1402">
        <v>533432.43999999994</v>
      </c>
      <c r="T63" s="1398"/>
      <c r="U63" s="1398"/>
      <c r="V63" s="1398"/>
      <c r="W63" s="1398"/>
      <c r="X63" s="1398"/>
      <c r="Y63" s="1398"/>
      <c r="Z63" s="1398"/>
      <c r="AA63" s="1400"/>
      <c r="AB63" s="1403">
        <v>379.77800000000002</v>
      </c>
      <c r="AC63" s="1400"/>
      <c r="AD63" s="1435">
        <v>1404.59016</v>
      </c>
      <c r="AE63" s="1402">
        <v>437239.7</v>
      </c>
      <c r="AF63" s="1402">
        <v>96192.74</v>
      </c>
      <c r="AG63" s="1402">
        <v>533432.43999999994</v>
      </c>
    </row>
    <row r="64" spans="1:33" ht="11.1" hidden="1" customHeight="1" outlineLevel="1" x14ac:dyDescent="0.2">
      <c r="A64" s="1460" t="s">
        <v>32</v>
      </c>
      <c r="B64" s="1460"/>
      <c r="C64" s="1460"/>
      <c r="D64" s="1460"/>
      <c r="E64" s="1396"/>
      <c r="F64" s="1397"/>
      <c r="G64" s="1398"/>
      <c r="H64" s="1398"/>
      <c r="I64" s="1398"/>
      <c r="J64" s="1398"/>
      <c r="K64" s="1398"/>
      <c r="L64" s="1398"/>
      <c r="M64" s="1400"/>
      <c r="N64" s="1403">
        <v>14.231</v>
      </c>
      <c r="O64" s="1400"/>
      <c r="P64" s="1435">
        <v>1151.30349</v>
      </c>
      <c r="Q64" s="1402">
        <v>16384.2</v>
      </c>
      <c r="R64" s="1402">
        <v>3604.52</v>
      </c>
      <c r="S64" s="1402">
        <v>19988.72</v>
      </c>
      <c r="T64" s="1398"/>
      <c r="U64" s="1398"/>
      <c r="V64" s="1398"/>
      <c r="W64" s="1398"/>
      <c r="X64" s="1398"/>
      <c r="Y64" s="1398"/>
      <c r="Z64" s="1398"/>
      <c r="AA64" s="1400"/>
      <c r="AB64" s="1403">
        <v>14.231</v>
      </c>
      <c r="AC64" s="1400"/>
      <c r="AD64" s="1435">
        <v>1404.58998</v>
      </c>
      <c r="AE64" s="1402">
        <v>16384.2</v>
      </c>
      <c r="AF64" s="1402">
        <v>3604.52</v>
      </c>
      <c r="AG64" s="1402">
        <v>19988.72</v>
      </c>
    </row>
    <row r="65" spans="1:33" ht="12.95" hidden="1" customHeight="1" x14ac:dyDescent="0.2">
      <c r="A65" s="1459" t="s">
        <v>44</v>
      </c>
      <c r="B65" s="1459"/>
      <c r="C65" s="1459"/>
      <c r="D65" s="1459"/>
      <c r="E65" s="1389"/>
      <c r="F65" s="1390"/>
      <c r="G65" s="1391"/>
      <c r="H65" s="1391"/>
      <c r="I65" s="1391"/>
      <c r="J65" s="1391"/>
      <c r="K65" s="1391"/>
      <c r="L65" s="1391"/>
      <c r="M65" s="1404">
        <v>314118.46100000001</v>
      </c>
      <c r="N65" s="1393"/>
      <c r="O65" s="1393"/>
      <c r="P65" s="1394">
        <v>7.56107</v>
      </c>
      <c r="Q65" s="1395">
        <v>2375070.16</v>
      </c>
      <c r="R65" s="1395">
        <v>522515.83</v>
      </c>
      <c r="S65" s="1395">
        <v>2897585.99</v>
      </c>
      <c r="T65" s="1391"/>
      <c r="U65" s="1391"/>
      <c r="V65" s="1391"/>
      <c r="W65" s="1391"/>
      <c r="X65" s="1391"/>
      <c r="Y65" s="1391"/>
      <c r="Z65" s="1391"/>
      <c r="AA65" s="1404">
        <v>314118.46100000001</v>
      </c>
      <c r="AB65" s="1393"/>
      <c r="AC65" s="1393"/>
      <c r="AD65" s="1394">
        <v>9.2245000000000008</v>
      </c>
      <c r="AE65" s="1395">
        <v>2375070.16</v>
      </c>
      <c r="AF65" s="1395">
        <v>522515.83</v>
      </c>
      <c r="AG65" s="1395">
        <v>2897585.99</v>
      </c>
    </row>
    <row r="66" spans="1:33" ht="11.1" hidden="1" customHeight="1" outlineLevel="1" x14ac:dyDescent="0.2">
      <c r="A66" s="1460" t="s">
        <v>27</v>
      </c>
      <c r="B66" s="1460"/>
      <c r="C66" s="1460"/>
      <c r="D66" s="1460"/>
      <c r="E66" s="1396"/>
      <c r="F66" s="1397"/>
      <c r="G66" s="1398"/>
      <c r="H66" s="1398"/>
      <c r="I66" s="1398"/>
      <c r="J66" s="1398"/>
      <c r="K66" s="1398"/>
      <c r="L66" s="1398"/>
      <c r="M66" s="1405">
        <v>45764.105000000003</v>
      </c>
      <c r="N66" s="1400"/>
      <c r="O66" s="1400"/>
      <c r="P66" s="1401">
        <v>7.5464500000000001</v>
      </c>
      <c r="Q66" s="1402">
        <v>345356.55</v>
      </c>
      <c r="R66" s="1402">
        <v>75978.649999999994</v>
      </c>
      <c r="S66" s="1402">
        <v>421335.2</v>
      </c>
      <c r="T66" s="1398"/>
      <c r="U66" s="1398"/>
      <c r="V66" s="1398"/>
      <c r="W66" s="1398"/>
      <c r="X66" s="1398"/>
      <c r="Y66" s="1398"/>
      <c r="Z66" s="1398"/>
      <c r="AA66" s="1405">
        <v>45764.105000000003</v>
      </c>
      <c r="AB66" s="1400"/>
      <c r="AC66" s="1400"/>
      <c r="AD66" s="1401">
        <v>9.2066700000000008</v>
      </c>
      <c r="AE66" s="1402">
        <v>345356.55</v>
      </c>
      <c r="AF66" s="1402">
        <v>75978.649999999994</v>
      </c>
      <c r="AG66" s="1402">
        <v>421335.2</v>
      </c>
    </row>
    <row r="67" spans="1:33" ht="11.1" hidden="1" customHeight="1" outlineLevel="1" x14ac:dyDescent="0.2">
      <c r="A67" s="1460" t="s">
        <v>28</v>
      </c>
      <c r="B67" s="1460"/>
      <c r="C67" s="1460"/>
      <c r="D67" s="1460"/>
      <c r="E67" s="1396"/>
      <c r="F67" s="1397"/>
      <c r="G67" s="1398"/>
      <c r="H67" s="1398"/>
      <c r="I67" s="1398"/>
      <c r="J67" s="1398"/>
      <c r="K67" s="1398"/>
      <c r="L67" s="1398"/>
      <c r="M67" s="1405">
        <v>245082.361</v>
      </c>
      <c r="N67" s="1400"/>
      <c r="O67" s="1400"/>
      <c r="P67" s="1401">
        <v>7.5546499999999996</v>
      </c>
      <c r="Q67" s="1402">
        <v>1851510.9</v>
      </c>
      <c r="R67" s="1402">
        <v>407332.49</v>
      </c>
      <c r="S67" s="1402">
        <v>2258843.39</v>
      </c>
      <c r="T67" s="1398"/>
      <c r="U67" s="1398"/>
      <c r="V67" s="1398"/>
      <c r="W67" s="1398"/>
      <c r="X67" s="1398"/>
      <c r="Y67" s="1398"/>
      <c r="Z67" s="1398"/>
      <c r="AA67" s="1405">
        <v>245082.361</v>
      </c>
      <c r="AB67" s="1400"/>
      <c r="AC67" s="1400"/>
      <c r="AD67" s="1401">
        <v>9.2166700000000006</v>
      </c>
      <c r="AE67" s="1402">
        <v>1851510.9</v>
      </c>
      <c r="AF67" s="1402">
        <v>407332.49</v>
      </c>
      <c r="AG67" s="1402">
        <v>2258843.39</v>
      </c>
    </row>
    <row r="68" spans="1:33" ht="11.1" hidden="1" customHeight="1" outlineLevel="1" x14ac:dyDescent="0.2">
      <c r="A68" s="1460" t="s">
        <v>30</v>
      </c>
      <c r="B68" s="1460"/>
      <c r="C68" s="1460"/>
      <c r="D68" s="1460"/>
      <c r="E68" s="1396"/>
      <c r="F68" s="1397"/>
      <c r="G68" s="1398"/>
      <c r="H68" s="1398"/>
      <c r="I68" s="1398"/>
      <c r="J68" s="1398"/>
      <c r="K68" s="1398"/>
      <c r="L68" s="1398"/>
      <c r="M68" s="1405">
        <v>23271.994999999999</v>
      </c>
      <c r="N68" s="1400"/>
      <c r="O68" s="1400"/>
      <c r="P68" s="1401">
        <v>7.6573900000000004</v>
      </c>
      <c r="Q68" s="1402">
        <v>178202.71</v>
      </c>
      <c r="R68" s="1402">
        <v>39204.69</v>
      </c>
      <c r="S68" s="1402">
        <v>217407.4</v>
      </c>
      <c r="T68" s="1398"/>
      <c r="U68" s="1398"/>
      <c r="V68" s="1398"/>
      <c r="W68" s="1398"/>
      <c r="X68" s="1398"/>
      <c r="Y68" s="1398"/>
      <c r="Z68" s="1398"/>
      <c r="AA68" s="1405">
        <v>23271.994999999999</v>
      </c>
      <c r="AB68" s="1400"/>
      <c r="AC68" s="1400"/>
      <c r="AD68" s="1401">
        <v>9.3420199999999998</v>
      </c>
      <c r="AE68" s="1402">
        <v>178202.71</v>
      </c>
      <c r="AF68" s="1402">
        <v>39204.69</v>
      </c>
      <c r="AG68" s="1402">
        <v>217407.4</v>
      </c>
    </row>
    <row r="69" spans="1:33" ht="12.95" hidden="1" customHeight="1" x14ac:dyDescent="0.2">
      <c r="A69" s="1459" t="s">
        <v>45</v>
      </c>
      <c r="B69" s="1459"/>
      <c r="C69" s="1459"/>
      <c r="D69" s="1459"/>
      <c r="E69" s="1389"/>
      <c r="F69" s="1390"/>
      <c r="G69" s="1391"/>
      <c r="H69" s="1391"/>
      <c r="I69" s="1391"/>
      <c r="J69" s="1391"/>
      <c r="K69" s="1391"/>
      <c r="L69" s="1391"/>
      <c r="M69" s="1391"/>
      <c r="N69" s="1391"/>
      <c r="O69" s="1391"/>
      <c r="P69" s="1391"/>
      <c r="Q69" s="1391"/>
      <c r="R69" s="1391"/>
      <c r="S69" s="1391"/>
      <c r="T69" s="1404">
        <v>22196.99</v>
      </c>
      <c r="U69" s="1393"/>
      <c r="V69" s="1393"/>
      <c r="W69" s="1394">
        <v>7.3738000000000001</v>
      </c>
      <c r="X69" s="1395">
        <v>163676.24</v>
      </c>
      <c r="Y69" s="1395">
        <v>36008.92</v>
      </c>
      <c r="Z69" s="1395">
        <v>199685.16</v>
      </c>
      <c r="AA69" s="1404">
        <v>22196.99</v>
      </c>
      <c r="AB69" s="1393"/>
      <c r="AC69" s="1393"/>
      <c r="AD69" s="1394">
        <v>8.9960500000000003</v>
      </c>
      <c r="AE69" s="1395">
        <v>163676.24</v>
      </c>
      <c r="AF69" s="1395">
        <v>36008.92</v>
      </c>
      <c r="AG69" s="1395">
        <v>199685.16</v>
      </c>
    </row>
    <row r="70" spans="1:33" ht="11.1" hidden="1" customHeight="1" outlineLevel="1" x14ac:dyDescent="0.2">
      <c r="A70" s="1460" t="s">
        <v>28</v>
      </c>
      <c r="B70" s="1460"/>
      <c r="C70" s="1460"/>
      <c r="D70" s="1460"/>
      <c r="E70" s="1396"/>
      <c r="F70" s="1397"/>
      <c r="G70" s="1398"/>
      <c r="H70" s="1398"/>
      <c r="I70" s="1398"/>
      <c r="J70" s="1398"/>
      <c r="K70" s="1398"/>
      <c r="L70" s="1398"/>
      <c r="M70" s="1398"/>
      <c r="N70" s="1398"/>
      <c r="O70" s="1398"/>
      <c r="P70" s="1398"/>
      <c r="Q70" s="1398"/>
      <c r="R70" s="1398"/>
      <c r="S70" s="1398"/>
      <c r="T70" s="1405">
        <v>22196.99</v>
      </c>
      <c r="U70" s="1400"/>
      <c r="V70" s="1400"/>
      <c r="W70" s="1401">
        <v>7.3738000000000001</v>
      </c>
      <c r="X70" s="1402">
        <v>163676.24</v>
      </c>
      <c r="Y70" s="1402">
        <v>36008.92</v>
      </c>
      <c r="Z70" s="1402">
        <v>199685.16</v>
      </c>
      <c r="AA70" s="1405">
        <v>22196.99</v>
      </c>
      <c r="AB70" s="1400"/>
      <c r="AC70" s="1400"/>
      <c r="AD70" s="1401">
        <v>8.9960500000000003</v>
      </c>
      <c r="AE70" s="1402">
        <v>163676.24</v>
      </c>
      <c r="AF70" s="1402">
        <v>36008.92</v>
      </c>
      <c r="AG70" s="1402">
        <v>199685.16</v>
      </c>
    </row>
    <row r="71" spans="1:33" ht="12.95" hidden="1" customHeight="1" x14ac:dyDescent="0.2">
      <c r="A71" s="1459" t="s">
        <v>46</v>
      </c>
      <c r="B71" s="1459"/>
      <c r="C71" s="1459"/>
      <c r="D71" s="1459"/>
      <c r="E71" s="1463">
        <v>2156736.48</v>
      </c>
      <c r="F71" s="1463"/>
      <c r="G71" s="1393"/>
      <c r="H71" s="1393"/>
      <c r="I71" s="1394">
        <v>6.8159099999999997</v>
      </c>
      <c r="J71" s="1395">
        <v>14700112.199999999</v>
      </c>
      <c r="K71" s="1395">
        <v>3234024.86</v>
      </c>
      <c r="L71" s="1395">
        <v>17934137.059999999</v>
      </c>
      <c r="M71" s="1391"/>
      <c r="N71" s="1391"/>
      <c r="O71" s="1391"/>
      <c r="P71" s="1391"/>
      <c r="Q71" s="1391"/>
      <c r="R71" s="1391"/>
      <c r="S71" s="1391"/>
      <c r="T71" s="1391"/>
      <c r="U71" s="1391"/>
      <c r="V71" s="1391"/>
      <c r="W71" s="1391"/>
      <c r="X71" s="1391"/>
      <c r="Y71" s="1391"/>
      <c r="Z71" s="1391"/>
      <c r="AA71" s="1404">
        <v>2156736.48</v>
      </c>
      <c r="AB71" s="1393"/>
      <c r="AC71" s="1393"/>
      <c r="AD71" s="1394">
        <v>8.3154000000000003</v>
      </c>
      <c r="AE71" s="1395">
        <v>14700112.199999999</v>
      </c>
      <c r="AF71" s="1395">
        <v>3234024.86</v>
      </c>
      <c r="AG71" s="1395">
        <v>17934137.059999999</v>
      </c>
    </row>
    <row r="72" spans="1:33" ht="11.1" hidden="1" customHeight="1" outlineLevel="1" x14ac:dyDescent="0.2">
      <c r="A72" s="1460" t="s">
        <v>29</v>
      </c>
      <c r="B72" s="1460"/>
      <c r="C72" s="1460"/>
      <c r="D72" s="1460"/>
      <c r="E72" s="1462">
        <v>2099580</v>
      </c>
      <c r="F72" s="1462"/>
      <c r="G72" s="1400"/>
      <c r="H72" s="1400"/>
      <c r="I72" s="1401">
        <v>6.8140999999999998</v>
      </c>
      <c r="J72" s="1402">
        <v>14306756.68</v>
      </c>
      <c r="K72" s="1402">
        <v>3147486.63</v>
      </c>
      <c r="L72" s="1402">
        <v>17454243.309999999</v>
      </c>
      <c r="M72" s="1398"/>
      <c r="N72" s="1398"/>
      <c r="O72" s="1398"/>
      <c r="P72" s="1398"/>
      <c r="Q72" s="1398"/>
      <c r="R72" s="1398"/>
      <c r="S72" s="1398"/>
      <c r="T72" s="1398"/>
      <c r="U72" s="1398"/>
      <c r="V72" s="1398"/>
      <c r="W72" s="1398"/>
      <c r="X72" s="1398"/>
      <c r="Y72" s="1398"/>
      <c r="Z72" s="1398"/>
      <c r="AA72" s="1405">
        <v>2099580</v>
      </c>
      <c r="AB72" s="1400"/>
      <c r="AC72" s="1400"/>
      <c r="AD72" s="1401">
        <v>8.3132099999999998</v>
      </c>
      <c r="AE72" s="1402">
        <v>14306756.68</v>
      </c>
      <c r="AF72" s="1402">
        <v>3147486.63</v>
      </c>
      <c r="AG72" s="1402">
        <v>17454243.309999999</v>
      </c>
    </row>
    <row r="73" spans="1:33" ht="11.1" hidden="1" customHeight="1" outlineLevel="1" x14ac:dyDescent="0.2">
      <c r="A73" s="1460" t="s">
        <v>30</v>
      </c>
      <c r="B73" s="1460"/>
      <c r="C73" s="1460"/>
      <c r="D73" s="1460"/>
      <c r="E73" s="1462">
        <v>57156.480000000003</v>
      </c>
      <c r="F73" s="1462"/>
      <c r="G73" s="1400"/>
      <c r="H73" s="1400"/>
      <c r="I73" s="1401">
        <v>6.8820800000000002</v>
      </c>
      <c r="J73" s="1402">
        <v>393355.52000000002</v>
      </c>
      <c r="K73" s="1402">
        <v>86538.23</v>
      </c>
      <c r="L73" s="1402">
        <v>479893.75</v>
      </c>
      <c r="M73" s="1398"/>
      <c r="N73" s="1398"/>
      <c r="O73" s="1398"/>
      <c r="P73" s="1398"/>
      <c r="Q73" s="1398"/>
      <c r="R73" s="1398"/>
      <c r="S73" s="1398"/>
      <c r="T73" s="1398"/>
      <c r="U73" s="1398"/>
      <c r="V73" s="1398"/>
      <c r="W73" s="1398"/>
      <c r="X73" s="1398"/>
      <c r="Y73" s="1398"/>
      <c r="Z73" s="1398"/>
      <c r="AA73" s="1405">
        <v>57156.480000000003</v>
      </c>
      <c r="AB73" s="1400"/>
      <c r="AC73" s="1400"/>
      <c r="AD73" s="1401">
        <v>8.3961400000000008</v>
      </c>
      <c r="AE73" s="1402">
        <v>393355.52000000002</v>
      </c>
      <c r="AF73" s="1402">
        <v>86538.23</v>
      </c>
      <c r="AG73" s="1402">
        <v>479893.75</v>
      </c>
    </row>
    <row r="74" spans="1:33" ht="12.95" hidden="1" customHeight="1" x14ac:dyDescent="0.2">
      <c r="A74" s="1459" t="s">
        <v>47</v>
      </c>
      <c r="B74" s="1459"/>
      <c r="C74" s="1459"/>
      <c r="D74" s="1459"/>
      <c r="E74" s="1389"/>
      <c r="F74" s="1390"/>
      <c r="G74" s="1391"/>
      <c r="H74" s="1391"/>
      <c r="I74" s="1391"/>
      <c r="J74" s="1391"/>
      <c r="K74" s="1391"/>
      <c r="L74" s="1391"/>
      <c r="M74" s="1404">
        <v>1029021.121</v>
      </c>
      <c r="N74" s="1393"/>
      <c r="O74" s="1393"/>
      <c r="P74" s="1394">
        <v>7.1472499999999997</v>
      </c>
      <c r="Q74" s="1395">
        <v>7354670.5099999998</v>
      </c>
      <c r="R74" s="1395">
        <v>1618028.27</v>
      </c>
      <c r="S74" s="1395">
        <v>8972698.7799999993</v>
      </c>
      <c r="T74" s="1391"/>
      <c r="U74" s="1391"/>
      <c r="V74" s="1391"/>
      <c r="W74" s="1391"/>
      <c r="X74" s="1391"/>
      <c r="Y74" s="1391"/>
      <c r="Z74" s="1391"/>
      <c r="AA74" s="1404">
        <v>1029021.121</v>
      </c>
      <c r="AB74" s="1393"/>
      <c r="AC74" s="1393"/>
      <c r="AD74" s="1394">
        <v>8.7196400000000001</v>
      </c>
      <c r="AE74" s="1395">
        <v>7354670.5099999998</v>
      </c>
      <c r="AF74" s="1395">
        <v>1618028.27</v>
      </c>
      <c r="AG74" s="1395">
        <v>8972698.7799999993</v>
      </c>
    </row>
    <row r="75" spans="1:33" ht="11.1" hidden="1" customHeight="1" outlineLevel="1" x14ac:dyDescent="0.2">
      <c r="A75" s="1460" t="s">
        <v>27</v>
      </c>
      <c r="B75" s="1460"/>
      <c r="C75" s="1460"/>
      <c r="D75" s="1460"/>
      <c r="E75" s="1396"/>
      <c r="F75" s="1397"/>
      <c r="G75" s="1398"/>
      <c r="H75" s="1398"/>
      <c r="I75" s="1398"/>
      <c r="J75" s="1398"/>
      <c r="K75" s="1398"/>
      <c r="L75" s="1398"/>
      <c r="M75" s="1405">
        <v>319779.266</v>
      </c>
      <c r="N75" s="1400"/>
      <c r="O75" s="1400"/>
      <c r="P75" s="1401">
        <v>7.1260000000000003</v>
      </c>
      <c r="Q75" s="1402">
        <v>2278747.62</v>
      </c>
      <c r="R75" s="1402">
        <v>501325.01</v>
      </c>
      <c r="S75" s="1402">
        <v>2780072.63</v>
      </c>
      <c r="T75" s="1398"/>
      <c r="U75" s="1398"/>
      <c r="V75" s="1398"/>
      <c r="W75" s="1398"/>
      <c r="X75" s="1398"/>
      <c r="Y75" s="1398"/>
      <c r="Z75" s="1398"/>
      <c r="AA75" s="1405">
        <v>319779.266</v>
      </c>
      <c r="AB75" s="1400"/>
      <c r="AC75" s="1400"/>
      <c r="AD75" s="1401">
        <v>8.6937200000000008</v>
      </c>
      <c r="AE75" s="1402">
        <v>2278747.62</v>
      </c>
      <c r="AF75" s="1402">
        <v>501325.01</v>
      </c>
      <c r="AG75" s="1402">
        <v>2780072.63</v>
      </c>
    </row>
    <row r="76" spans="1:33" ht="11.1" hidden="1" customHeight="1" outlineLevel="1" x14ac:dyDescent="0.2">
      <c r="A76" s="1460" t="s">
        <v>29</v>
      </c>
      <c r="B76" s="1460"/>
      <c r="C76" s="1460"/>
      <c r="D76" s="1460"/>
      <c r="E76" s="1396"/>
      <c r="F76" s="1397"/>
      <c r="G76" s="1398"/>
      <c r="H76" s="1398"/>
      <c r="I76" s="1398"/>
      <c r="J76" s="1398"/>
      <c r="K76" s="1398"/>
      <c r="L76" s="1398"/>
      <c r="M76" s="1405">
        <v>79583.388999999996</v>
      </c>
      <c r="N76" s="1400"/>
      <c r="O76" s="1400"/>
      <c r="P76" s="1401">
        <v>7.1098699999999999</v>
      </c>
      <c r="Q76" s="1402">
        <v>565827.54</v>
      </c>
      <c r="R76" s="1402">
        <v>124481.98</v>
      </c>
      <c r="S76" s="1402">
        <v>690309.52</v>
      </c>
      <c r="T76" s="1398"/>
      <c r="U76" s="1398"/>
      <c r="V76" s="1398"/>
      <c r="W76" s="1398"/>
      <c r="X76" s="1398"/>
      <c r="Y76" s="1398"/>
      <c r="Z76" s="1398"/>
      <c r="AA76" s="1405">
        <v>79583.388999999996</v>
      </c>
      <c r="AB76" s="1400"/>
      <c r="AC76" s="1400"/>
      <c r="AD76" s="1401">
        <v>8.6740399999999998</v>
      </c>
      <c r="AE76" s="1402">
        <v>565827.54</v>
      </c>
      <c r="AF76" s="1402">
        <v>124481.98</v>
      </c>
      <c r="AG76" s="1402">
        <v>690309.52</v>
      </c>
    </row>
    <row r="77" spans="1:33" ht="11.1" hidden="1" customHeight="1" outlineLevel="1" x14ac:dyDescent="0.2">
      <c r="A77" s="1460" t="s">
        <v>30</v>
      </c>
      <c r="B77" s="1460"/>
      <c r="C77" s="1460"/>
      <c r="D77" s="1460"/>
      <c r="E77" s="1396"/>
      <c r="F77" s="1397"/>
      <c r="G77" s="1398"/>
      <c r="H77" s="1398"/>
      <c r="I77" s="1398"/>
      <c r="J77" s="1398"/>
      <c r="K77" s="1398"/>
      <c r="L77" s="1398"/>
      <c r="M77" s="1405">
        <v>399843.76199999999</v>
      </c>
      <c r="N77" s="1400"/>
      <c r="O77" s="1400"/>
      <c r="P77" s="1401">
        <v>7.1533600000000002</v>
      </c>
      <c r="Q77" s="1402">
        <v>2860227.06</v>
      </c>
      <c r="R77" s="1402">
        <v>629249.92000000004</v>
      </c>
      <c r="S77" s="1402">
        <v>3489476.98</v>
      </c>
      <c r="T77" s="1398"/>
      <c r="U77" s="1398"/>
      <c r="V77" s="1398"/>
      <c r="W77" s="1398"/>
      <c r="X77" s="1398"/>
      <c r="Y77" s="1398"/>
      <c r="Z77" s="1398"/>
      <c r="AA77" s="1405">
        <v>399843.76199999999</v>
      </c>
      <c r="AB77" s="1400"/>
      <c r="AC77" s="1400"/>
      <c r="AD77" s="1401">
        <v>8.7271000000000001</v>
      </c>
      <c r="AE77" s="1402">
        <v>2860227.06</v>
      </c>
      <c r="AF77" s="1402">
        <v>629249.92000000004</v>
      </c>
      <c r="AG77" s="1402">
        <v>3489476.98</v>
      </c>
    </row>
    <row r="78" spans="1:33" ht="11.1" hidden="1" customHeight="1" outlineLevel="1" x14ac:dyDescent="0.2">
      <c r="A78" s="1460" t="s">
        <v>31</v>
      </c>
      <c r="B78" s="1460"/>
      <c r="C78" s="1460"/>
      <c r="D78" s="1460"/>
      <c r="E78" s="1396"/>
      <c r="F78" s="1397"/>
      <c r="G78" s="1398"/>
      <c r="H78" s="1398"/>
      <c r="I78" s="1398"/>
      <c r="J78" s="1398"/>
      <c r="K78" s="1398"/>
      <c r="L78" s="1398"/>
      <c r="M78" s="1405">
        <v>220297.054</v>
      </c>
      <c r="N78" s="1400"/>
      <c r="O78" s="1400"/>
      <c r="P78" s="1401">
        <v>7.1815199999999999</v>
      </c>
      <c r="Q78" s="1402">
        <v>1582068.53</v>
      </c>
      <c r="R78" s="1402">
        <v>348055.31</v>
      </c>
      <c r="S78" s="1402">
        <v>1930123.84</v>
      </c>
      <c r="T78" s="1398"/>
      <c r="U78" s="1398"/>
      <c r="V78" s="1398"/>
      <c r="W78" s="1398"/>
      <c r="X78" s="1398"/>
      <c r="Y78" s="1398"/>
      <c r="Z78" s="1398"/>
      <c r="AA78" s="1405">
        <v>220297.054</v>
      </c>
      <c r="AB78" s="1400"/>
      <c r="AC78" s="1400"/>
      <c r="AD78" s="1401">
        <v>8.7614599999999996</v>
      </c>
      <c r="AE78" s="1402">
        <v>1582068.53</v>
      </c>
      <c r="AF78" s="1402">
        <v>348055.31</v>
      </c>
      <c r="AG78" s="1402">
        <v>1930123.84</v>
      </c>
    </row>
    <row r="79" spans="1:33" ht="11.1" hidden="1" customHeight="1" outlineLevel="1" x14ac:dyDescent="0.2">
      <c r="A79" s="1460" t="s">
        <v>32</v>
      </c>
      <c r="B79" s="1460"/>
      <c r="C79" s="1460"/>
      <c r="D79" s="1460"/>
      <c r="E79" s="1396"/>
      <c r="F79" s="1397"/>
      <c r="G79" s="1398"/>
      <c r="H79" s="1398"/>
      <c r="I79" s="1398"/>
      <c r="J79" s="1398"/>
      <c r="K79" s="1398"/>
      <c r="L79" s="1398"/>
      <c r="M79" s="1405">
        <v>9517.65</v>
      </c>
      <c r="N79" s="1400"/>
      <c r="O79" s="1400"/>
      <c r="P79" s="1401">
        <v>7.1235799999999996</v>
      </c>
      <c r="Q79" s="1402">
        <v>67799.759999999995</v>
      </c>
      <c r="R79" s="1402">
        <v>14916.05</v>
      </c>
      <c r="S79" s="1402">
        <v>82715.81</v>
      </c>
      <c r="T79" s="1398"/>
      <c r="U79" s="1398"/>
      <c r="V79" s="1398"/>
      <c r="W79" s="1398"/>
      <c r="X79" s="1398"/>
      <c r="Y79" s="1398"/>
      <c r="Z79" s="1398"/>
      <c r="AA79" s="1405">
        <v>9517.65</v>
      </c>
      <c r="AB79" s="1400"/>
      <c r="AC79" s="1400"/>
      <c r="AD79" s="1401">
        <v>8.6907800000000002</v>
      </c>
      <c r="AE79" s="1402">
        <v>67799.759999999995</v>
      </c>
      <c r="AF79" s="1402">
        <v>14916.05</v>
      </c>
      <c r="AG79" s="1402">
        <v>82715.81</v>
      </c>
    </row>
    <row r="80" spans="1:33" ht="12.95" hidden="1" customHeight="1" x14ac:dyDescent="0.2">
      <c r="A80" s="1459" t="s">
        <v>48</v>
      </c>
      <c r="B80" s="1459"/>
      <c r="C80" s="1459"/>
      <c r="D80" s="1459"/>
      <c r="E80" s="1389"/>
      <c r="F80" s="1390"/>
      <c r="G80" s="1391"/>
      <c r="H80" s="1391"/>
      <c r="I80" s="1391"/>
      <c r="J80" s="1391"/>
      <c r="K80" s="1391"/>
      <c r="L80" s="1391"/>
      <c r="M80" s="1391"/>
      <c r="N80" s="1391"/>
      <c r="O80" s="1391"/>
      <c r="P80" s="1391"/>
      <c r="Q80" s="1391"/>
      <c r="R80" s="1391"/>
      <c r="S80" s="1391"/>
      <c r="T80" s="1393"/>
      <c r="U80" s="1404">
        <v>1752.0409999999999</v>
      </c>
      <c r="V80" s="1393"/>
      <c r="W80" s="1434">
        <v>1151.3034299999999</v>
      </c>
      <c r="X80" s="1395">
        <v>2017130.82</v>
      </c>
      <c r="Y80" s="1395">
        <v>443768.76</v>
      </c>
      <c r="Z80" s="1395">
        <v>2460899.58</v>
      </c>
      <c r="AA80" s="1393"/>
      <c r="AB80" s="1404">
        <v>1752.0409999999999</v>
      </c>
      <c r="AC80" s="1393"/>
      <c r="AD80" s="1434">
        <v>1404.5901799999999</v>
      </c>
      <c r="AE80" s="1395">
        <v>2017130.82</v>
      </c>
      <c r="AF80" s="1395">
        <v>443768.76</v>
      </c>
      <c r="AG80" s="1395">
        <v>2460899.58</v>
      </c>
    </row>
    <row r="81" spans="1:33" ht="11.1" hidden="1" customHeight="1" outlineLevel="1" x14ac:dyDescent="0.2">
      <c r="A81" s="1460" t="s">
        <v>27</v>
      </c>
      <c r="B81" s="1460"/>
      <c r="C81" s="1460"/>
      <c r="D81" s="1460"/>
      <c r="E81" s="1396"/>
      <c r="F81" s="1397"/>
      <c r="G81" s="1398"/>
      <c r="H81" s="1398"/>
      <c r="I81" s="1398"/>
      <c r="J81" s="1398"/>
      <c r="K81" s="1398"/>
      <c r="L81" s="1398"/>
      <c r="M81" s="1398"/>
      <c r="N81" s="1398"/>
      <c r="O81" s="1398"/>
      <c r="P81" s="1398"/>
      <c r="Q81" s="1398"/>
      <c r="R81" s="1398"/>
      <c r="S81" s="1398"/>
      <c r="T81" s="1400"/>
      <c r="U81" s="1403">
        <v>970.63599999999997</v>
      </c>
      <c r="V81" s="1400"/>
      <c r="W81" s="1435">
        <v>1151.3034299999999</v>
      </c>
      <c r="X81" s="1402">
        <v>1117496.56</v>
      </c>
      <c r="Y81" s="1402">
        <v>245849.23</v>
      </c>
      <c r="Z81" s="1402">
        <v>1363345.79</v>
      </c>
      <c r="AA81" s="1400"/>
      <c r="AB81" s="1403">
        <v>970.63599999999997</v>
      </c>
      <c r="AC81" s="1400"/>
      <c r="AD81" s="1435">
        <v>1404.5901799999999</v>
      </c>
      <c r="AE81" s="1402">
        <v>1117496.56</v>
      </c>
      <c r="AF81" s="1402">
        <v>245849.23</v>
      </c>
      <c r="AG81" s="1402">
        <v>1363345.79</v>
      </c>
    </row>
    <row r="82" spans="1:33" ht="11.1" hidden="1" customHeight="1" outlineLevel="1" x14ac:dyDescent="0.2">
      <c r="A82" s="1460" t="s">
        <v>28</v>
      </c>
      <c r="B82" s="1460"/>
      <c r="C82" s="1460"/>
      <c r="D82" s="1460"/>
      <c r="E82" s="1396"/>
      <c r="F82" s="1397"/>
      <c r="G82" s="1398"/>
      <c r="H82" s="1398"/>
      <c r="I82" s="1398"/>
      <c r="J82" s="1398"/>
      <c r="K82" s="1398"/>
      <c r="L82" s="1398"/>
      <c r="M82" s="1398"/>
      <c r="N82" s="1398"/>
      <c r="O82" s="1398"/>
      <c r="P82" s="1398"/>
      <c r="Q82" s="1398"/>
      <c r="R82" s="1398"/>
      <c r="S82" s="1398"/>
      <c r="T82" s="1400"/>
      <c r="U82" s="1403">
        <v>47.442999999999998</v>
      </c>
      <c r="V82" s="1400"/>
      <c r="W82" s="1435">
        <v>1151.3034600000001</v>
      </c>
      <c r="X82" s="1402">
        <v>54621.29</v>
      </c>
      <c r="Y82" s="1402">
        <v>12016.68</v>
      </c>
      <c r="Z82" s="1402">
        <v>66637.97</v>
      </c>
      <c r="AA82" s="1400"/>
      <c r="AB82" s="1403">
        <v>47.442999999999998</v>
      </c>
      <c r="AC82" s="1400"/>
      <c r="AD82" s="1435">
        <v>1404.59014</v>
      </c>
      <c r="AE82" s="1402">
        <v>54621.29</v>
      </c>
      <c r="AF82" s="1402">
        <v>12016.68</v>
      </c>
      <c r="AG82" s="1402">
        <v>66637.97</v>
      </c>
    </row>
    <row r="83" spans="1:33" ht="11.1" hidden="1" customHeight="1" outlineLevel="1" x14ac:dyDescent="0.2">
      <c r="A83" s="1460" t="s">
        <v>30</v>
      </c>
      <c r="B83" s="1460"/>
      <c r="C83" s="1460"/>
      <c r="D83" s="1460"/>
      <c r="E83" s="1396"/>
      <c r="F83" s="1397"/>
      <c r="G83" s="1398"/>
      <c r="H83" s="1398"/>
      <c r="I83" s="1398"/>
      <c r="J83" s="1398"/>
      <c r="K83" s="1398"/>
      <c r="L83" s="1398"/>
      <c r="M83" s="1398"/>
      <c r="N83" s="1398"/>
      <c r="O83" s="1398"/>
      <c r="P83" s="1398"/>
      <c r="Q83" s="1398"/>
      <c r="R83" s="1398"/>
      <c r="S83" s="1398"/>
      <c r="T83" s="1400"/>
      <c r="U83" s="1403">
        <v>69.033000000000001</v>
      </c>
      <c r="V83" s="1400"/>
      <c r="W83" s="1435">
        <v>1151.3034299999999</v>
      </c>
      <c r="X83" s="1402">
        <v>79477.929999999993</v>
      </c>
      <c r="Y83" s="1402">
        <v>17485.150000000001</v>
      </c>
      <c r="Z83" s="1402">
        <v>96963.08</v>
      </c>
      <c r="AA83" s="1400"/>
      <c r="AB83" s="1403">
        <v>69.033000000000001</v>
      </c>
      <c r="AC83" s="1400"/>
      <c r="AD83" s="1435">
        <v>1404.5902699999999</v>
      </c>
      <c r="AE83" s="1402">
        <v>79477.929999999993</v>
      </c>
      <c r="AF83" s="1402">
        <v>17485.150000000001</v>
      </c>
      <c r="AG83" s="1402">
        <v>96963.08</v>
      </c>
    </row>
    <row r="84" spans="1:33" ht="11.1" hidden="1" customHeight="1" outlineLevel="1" x14ac:dyDescent="0.2">
      <c r="A84" s="1460" t="s">
        <v>31</v>
      </c>
      <c r="B84" s="1460"/>
      <c r="C84" s="1460"/>
      <c r="D84" s="1460"/>
      <c r="E84" s="1396"/>
      <c r="F84" s="1397"/>
      <c r="G84" s="1398"/>
      <c r="H84" s="1398"/>
      <c r="I84" s="1398"/>
      <c r="J84" s="1398"/>
      <c r="K84" s="1398"/>
      <c r="L84" s="1398"/>
      <c r="M84" s="1398"/>
      <c r="N84" s="1398"/>
      <c r="O84" s="1398"/>
      <c r="P84" s="1398"/>
      <c r="Q84" s="1398"/>
      <c r="R84" s="1398"/>
      <c r="S84" s="1398"/>
      <c r="T84" s="1400"/>
      <c r="U84" s="1403">
        <v>634.62900000000002</v>
      </c>
      <c r="V84" s="1400"/>
      <c r="W84" s="1435">
        <v>1151.3034399999999</v>
      </c>
      <c r="X84" s="1402">
        <v>730650.55</v>
      </c>
      <c r="Y84" s="1402">
        <v>160743.10999999999</v>
      </c>
      <c r="Z84" s="1402">
        <v>891393.66</v>
      </c>
      <c r="AA84" s="1400"/>
      <c r="AB84" s="1403">
        <v>634.62900000000002</v>
      </c>
      <c r="AC84" s="1400"/>
      <c r="AD84" s="1435">
        <v>1404.5901799999999</v>
      </c>
      <c r="AE84" s="1402">
        <v>730650.55</v>
      </c>
      <c r="AF84" s="1402">
        <v>160743.10999999999</v>
      </c>
      <c r="AG84" s="1402">
        <v>891393.66</v>
      </c>
    </row>
    <row r="85" spans="1:33" ht="11.1" hidden="1" customHeight="1" outlineLevel="1" x14ac:dyDescent="0.2">
      <c r="A85" s="1460" t="s">
        <v>32</v>
      </c>
      <c r="B85" s="1460"/>
      <c r="C85" s="1460"/>
      <c r="D85" s="1460"/>
      <c r="E85" s="1396"/>
      <c r="F85" s="1397"/>
      <c r="G85" s="1398"/>
      <c r="H85" s="1398"/>
      <c r="I85" s="1398"/>
      <c r="J85" s="1398"/>
      <c r="K85" s="1398"/>
      <c r="L85" s="1398"/>
      <c r="M85" s="1398"/>
      <c r="N85" s="1398"/>
      <c r="O85" s="1398"/>
      <c r="P85" s="1398"/>
      <c r="Q85" s="1398"/>
      <c r="R85" s="1398"/>
      <c r="S85" s="1398"/>
      <c r="T85" s="1400"/>
      <c r="U85" s="1403">
        <v>30.3</v>
      </c>
      <c r="V85" s="1400"/>
      <c r="W85" s="1435">
        <v>1151.3033</v>
      </c>
      <c r="X85" s="1402">
        <v>34884.49</v>
      </c>
      <c r="Y85" s="1402">
        <v>7674.59</v>
      </c>
      <c r="Z85" s="1402">
        <v>42559.08</v>
      </c>
      <c r="AA85" s="1400"/>
      <c r="AB85" s="1403">
        <v>30.3</v>
      </c>
      <c r="AC85" s="1400"/>
      <c r="AD85" s="1435">
        <v>1404.5900999999999</v>
      </c>
      <c r="AE85" s="1402">
        <v>34884.49</v>
      </c>
      <c r="AF85" s="1402">
        <v>7674.59</v>
      </c>
      <c r="AG85" s="1402">
        <v>42559.08</v>
      </c>
    </row>
    <row r="86" spans="1:33" ht="12.95" hidden="1" customHeight="1" x14ac:dyDescent="0.2">
      <c r="A86" s="1459" t="s">
        <v>49</v>
      </c>
      <c r="B86" s="1459"/>
      <c r="C86" s="1459"/>
      <c r="D86" s="1459"/>
      <c r="E86" s="1389"/>
      <c r="F86" s="1390"/>
      <c r="G86" s="1391"/>
      <c r="H86" s="1391"/>
      <c r="I86" s="1391"/>
      <c r="J86" s="1391"/>
      <c r="K86" s="1391"/>
      <c r="L86" s="1391"/>
      <c r="M86" s="1393"/>
      <c r="N86" s="1407">
        <v>103.917</v>
      </c>
      <c r="O86" s="1393"/>
      <c r="P86" s="1434">
        <v>1151.3034399999999</v>
      </c>
      <c r="Q86" s="1395">
        <v>119640</v>
      </c>
      <c r="R86" s="1395">
        <v>26320.81</v>
      </c>
      <c r="S86" s="1395">
        <v>145960.81</v>
      </c>
      <c r="T86" s="1391"/>
      <c r="U86" s="1391"/>
      <c r="V86" s="1391"/>
      <c r="W86" s="1391"/>
      <c r="X86" s="1391"/>
      <c r="Y86" s="1391"/>
      <c r="Z86" s="1391"/>
      <c r="AA86" s="1393"/>
      <c r="AB86" s="1407">
        <v>103.917</v>
      </c>
      <c r="AC86" s="1393"/>
      <c r="AD86" s="1434">
        <v>1404.5903000000001</v>
      </c>
      <c r="AE86" s="1395">
        <v>119640</v>
      </c>
      <c r="AF86" s="1395">
        <v>26320.81</v>
      </c>
      <c r="AG86" s="1395">
        <v>145960.81</v>
      </c>
    </row>
    <row r="87" spans="1:33" ht="11.1" hidden="1" customHeight="1" outlineLevel="1" x14ac:dyDescent="0.2">
      <c r="A87" s="1460" t="s">
        <v>27</v>
      </c>
      <c r="B87" s="1460"/>
      <c r="C87" s="1460"/>
      <c r="D87" s="1460"/>
      <c r="E87" s="1396"/>
      <c r="F87" s="1397"/>
      <c r="G87" s="1398"/>
      <c r="H87" s="1398"/>
      <c r="I87" s="1398"/>
      <c r="J87" s="1398"/>
      <c r="K87" s="1398"/>
      <c r="L87" s="1398"/>
      <c r="M87" s="1400"/>
      <c r="N87" s="1403">
        <v>22.530999999999999</v>
      </c>
      <c r="O87" s="1400"/>
      <c r="P87" s="1435">
        <v>1151.3035400000001</v>
      </c>
      <c r="Q87" s="1402">
        <v>25940.02</v>
      </c>
      <c r="R87" s="1402">
        <v>5706.81</v>
      </c>
      <c r="S87" s="1402">
        <v>31646.83</v>
      </c>
      <c r="T87" s="1398"/>
      <c r="U87" s="1398"/>
      <c r="V87" s="1398"/>
      <c r="W87" s="1398"/>
      <c r="X87" s="1398"/>
      <c r="Y87" s="1398"/>
      <c r="Z87" s="1398"/>
      <c r="AA87" s="1400"/>
      <c r="AB87" s="1403">
        <v>22.530999999999999</v>
      </c>
      <c r="AC87" s="1400"/>
      <c r="AD87" s="1435">
        <v>1404.5905600000001</v>
      </c>
      <c r="AE87" s="1402">
        <v>25940.02</v>
      </c>
      <c r="AF87" s="1402">
        <v>5706.81</v>
      </c>
      <c r="AG87" s="1402">
        <v>31646.83</v>
      </c>
    </row>
    <row r="88" spans="1:33" ht="11.1" hidden="1" customHeight="1" outlineLevel="1" x14ac:dyDescent="0.2">
      <c r="A88" s="1460" t="s">
        <v>33</v>
      </c>
      <c r="B88" s="1460"/>
      <c r="C88" s="1460"/>
      <c r="D88" s="1460"/>
      <c r="E88" s="1396"/>
      <c r="F88" s="1397"/>
      <c r="G88" s="1398"/>
      <c r="H88" s="1398"/>
      <c r="I88" s="1398"/>
      <c r="J88" s="1398"/>
      <c r="K88" s="1398"/>
      <c r="L88" s="1398"/>
      <c r="M88" s="1400"/>
      <c r="N88" s="1403">
        <v>81.385999999999996</v>
      </c>
      <c r="O88" s="1400"/>
      <c r="P88" s="1435">
        <v>1151.30342</v>
      </c>
      <c r="Q88" s="1402">
        <v>93699.98</v>
      </c>
      <c r="R88" s="1402">
        <v>20614</v>
      </c>
      <c r="S88" s="1402">
        <v>114313.98</v>
      </c>
      <c r="T88" s="1398"/>
      <c r="U88" s="1398"/>
      <c r="V88" s="1398"/>
      <c r="W88" s="1398"/>
      <c r="X88" s="1398"/>
      <c r="Y88" s="1398"/>
      <c r="Z88" s="1398"/>
      <c r="AA88" s="1400"/>
      <c r="AB88" s="1403">
        <v>81.385999999999996</v>
      </c>
      <c r="AC88" s="1400"/>
      <c r="AD88" s="1435">
        <v>1404.59022</v>
      </c>
      <c r="AE88" s="1402">
        <v>93699.98</v>
      </c>
      <c r="AF88" s="1402">
        <v>20614</v>
      </c>
      <c r="AG88" s="1402">
        <v>114313.98</v>
      </c>
    </row>
    <row r="89" spans="1:33" ht="12.95" hidden="1" customHeight="1" x14ac:dyDescent="0.2">
      <c r="A89" s="1459" t="s">
        <v>50</v>
      </c>
      <c r="B89" s="1459"/>
      <c r="C89" s="1459"/>
      <c r="D89" s="1459"/>
      <c r="E89" s="1389"/>
      <c r="F89" s="1390"/>
      <c r="G89" s="1391"/>
      <c r="H89" s="1391"/>
      <c r="I89" s="1391"/>
      <c r="J89" s="1391"/>
      <c r="K89" s="1391"/>
      <c r="L89" s="1391"/>
      <c r="M89" s="1391"/>
      <c r="N89" s="1391"/>
      <c r="O89" s="1391"/>
      <c r="P89" s="1391"/>
      <c r="Q89" s="1391"/>
      <c r="R89" s="1391"/>
      <c r="S89" s="1391"/>
      <c r="T89" s="1393"/>
      <c r="U89" s="1404">
        <v>4819.9629999999997</v>
      </c>
      <c r="V89" s="1393"/>
      <c r="W89" s="1434">
        <v>1151.3034299999999</v>
      </c>
      <c r="X89" s="1395">
        <v>5549239.9299999997</v>
      </c>
      <c r="Y89" s="1395">
        <v>1220832.79</v>
      </c>
      <c r="Z89" s="1395">
        <v>6770072.7199999997</v>
      </c>
      <c r="AA89" s="1393"/>
      <c r="AB89" s="1404">
        <v>4819.9629999999997</v>
      </c>
      <c r="AC89" s="1393"/>
      <c r="AD89" s="1434">
        <v>1404.5901799999999</v>
      </c>
      <c r="AE89" s="1395">
        <v>5549239.9299999997</v>
      </c>
      <c r="AF89" s="1395">
        <v>1220832.79</v>
      </c>
      <c r="AG89" s="1395">
        <v>6770072.7199999997</v>
      </c>
    </row>
    <row r="90" spans="1:33" ht="11.1" hidden="1" customHeight="1" outlineLevel="1" x14ac:dyDescent="0.2">
      <c r="A90" s="1460" t="s">
        <v>27</v>
      </c>
      <c r="B90" s="1460"/>
      <c r="C90" s="1460"/>
      <c r="D90" s="1460"/>
      <c r="E90" s="1396"/>
      <c r="F90" s="1397"/>
      <c r="G90" s="1398"/>
      <c r="H90" s="1398"/>
      <c r="I90" s="1398"/>
      <c r="J90" s="1398"/>
      <c r="K90" s="1398"/>
      <c r="L90" s="1398"/>
      <c r="M90" s="1398"/>
      <c r="N90" s="1398"/>
      <c r="O90" s="1398"/>
      <c r="P90" s="1398"/>
      <c r="Q90" s="1398"/>
      <c r="R90" s="1398"/>
      <c r="S90" s="1398"/>
      <c r="T90" s="1400"/>
      <c r="U90" s="1405">
        <v>2573.3890000000001</v>
      </c>
      <c r="V90" s="1400"/>
      <c r="W90" s="1435">
        <v>1151.3034299999999</v>
      </c>
      <c r="X90" s="1402">
        <v>2962751.58</v>
      </c>
      <c r="Y90" s="1402">
        <v>651805.35</v>
      </c>
      <c r="Z90" s="1402">
        <v>3614556.93</v>
      </c>
      <c r="AA90" s="1400"/>
      <c r="AB90" s="1405">
        <v>2573.3890000000001</v>
      </c>
      <c r="AC90" s="1400"/>
      <c r="AD90" s="1435">
        <v>1404.5901799999999</v>
      </c>
      <c r="AE90" s="1402">
        <v>2962751.58</v>
      </c>
      <c r="AF90" s="1402">
        <v>651805.35</v>
      </c>
      <c r="AG90" s="1402">
        <v>3614556.93</v>
      </c>
    </row>
    <row r="91" spans="1:33" ht="11.1" hidden="1" customHeight="1" outlineLevel="1" x14ac:dyDescent="0.2">
      <c r="A91" s="1460" t="s">
        <v>30</v>
      </c>
      <c r="B91" s="1460"/>
      <c r="C91" s="1460"/>
      <c r="D91" s="1460"/>
      <c r="E91" s="1396"/>
      <c r="F91" s="1397"/>
      <c r="G91" s="1398"/>
      <c r="H91" s="1398"/>
      <c r="I91" s="1398"/>
      <c r="J91" s="1398"/>
      <c r="K91" s="1398"/>
      <c r="L91" s="1398"/>
      <c r="M91" s="1398"/>
      <c r="N91" s="1398"/>
      <c r="O91" s="1398"/>
      <c r="P91" s="1398"/>
      <c r="Q91" s="1398"/>
      <c r="R91" s="1398"/>
      <c r="S91" s="1398"/>
      <c r="T91" s="1400"/>
      <c r="U91" s="1405">
        <v>1041.6279999999999</v>
      </c>
      <c r="V91" s="1400"/>
      <c r="W91" s="1435">
        <v>1151.3034299999999</v>
      </c>
      <c r="X91" s="1402">
        <v>1199229.8899999999</v>
      </c>
      <c r="Y91" s="1402">
        <v>263830.58</v>
      </c>
      <c r="Z91" s="1402">
        <v>1463060.47</v>
      </c>
      <c r="AA91" s="1400"/>
      <c r="AB91" s="1405">
        <v>1041.6279999999999</v>
      </c>
      <c r="AC91" s="1400"/>
      <c r="AD91" s="1435">
        <v>1404.5901899999999</v>
      </c>
      <c r="AE91" s="1402">
        <v>1199229.8899999999</v>
      </c>
      <c r="AF91" s="1402">
        <v>263830.58</v>
      </c>
      <c r="AG91" s="1402">
        <v>1463060.47</v>
      </c>
    </row>
    <row r="92" spans="1:33" ht="11.1" hidden="1" customHeight="1" outlineLevel="1" x14ac:dyDescent="0.2">
      <c r="A92" s="1460" t="s">
        <v>32</v>
      </c>
      <c r="B92" s="1460"/>
      <c r="C92" s="1460"/>
      <c r="D92" s="1460"/>
      <c r="E92" s="1396"/>
      <c r="F92" s="1397"/>
      <c r="G92" s="1398"/>
      <c r="H92" s="1398"/>
      <c r="I92" s="1398"/>
      <c r="J92" s="1398"/>
      <c r="K92" s="1398"/>
      <c r="L92" s="1398"/>
      <c r="M92" s="1398"/>
      <c r="N92" s="1398"/>
      <c r="O92" s="1398"/>
      <c r="P92" s="1398"/>
      <c r="Q92" s="1398"/>
      <c r="R92" s="1398"/>
      <c r="S92" s="1398"/>
      <c r="T92" s="1400"/>
      <c r="U92" s="1405">
        <v>1204.9459999999999</v>
      </c>
      <c r="V92" s="1400"/>
      <c r="W92" s="1435">
        <v>1151.3034299999999</v>
      </c>
      <c r="X92" s="1402">
        <v>1387258.46</v>
      </c>
      <c r="Y92" s="1402">
        <v>305196.86</v>
      </c>
      <c r="Z92" s="1402">
        <v>1692455.32</v>
      </c>
      <c r="AA92" s="1400"/>
      <c r="AB92" s="1405">
        <v>1204.9459999999999</v>
      </c>
      <c r="AC92" s="1400"/>
      <c r="AD92" s="1435">
        <v>1404.5901799999999</v>
      </c>
      <c r="AE92" s="1402">
        <v>1387258.46</v>
      </c>
      <c r="AF92" s="1402">
        <v>305196.86</v>
      </c>
      <c r="AG92" s="1402">
        <v>1692455.32</v>
      </c>
    </row>
    <row r="93" spans="1:33" ht="12.95" hidden="1" customHeight="1" x14ac:dyDescent="0.2">
      <c r="A93" s="1459" t="s">
        <v>51</v>
      </c>
      <c r="B93" s="1459"/>
      <c r="C93" s="1459"/>
      <c r="D93" s="1459"/>
      <c r="E93" s="1389"/>
      <c r="F93" s="1390"/>
      <c r="G93" s="1391"/>
      <c r="H93" s="1391"/>
      <c r="I93" s="1391"/>
      <c r="J93" s="1391"/>
      <c r="K93" s="1391"/>
      <c r="L93" s="1391"/>
      <c r="M93" s="1393"/>
      <c r="N93" s="1407">
        <v>236.143</v>
      </c>
      <c r="O93" s="1393"/>
      <c r="P93" s="1434">
        <v>1151.3034500000001</v>
      </c>
      <c r="Q93" s="1395">
        <v>271872.25</v>
      </c>
      <c r="R93" s="1395">
        <v>59811.9</v>
      </c>
      <c r="S93" s="1395">
        <v>331684.15000000002</v>
      </c>
      <c r="T93" s="1391"/>
      <c r="U93" s="1391"/>
      <c r="V93" s="1391"/>
      <c r="W93" s="1391"/>
      <c r="X93" s="1391"/>
      <c r="Y93" s="1391"/>
      <c r="Z93" s="1391"/>
      <c r="AA93" s="1393"/>
      <c r="AB93" s="1407">
        <v>236.143</v>
      </c>
      <c r="AC93" s="1393"/>
      <c r="AD93" s="1434">
        <v>1404.59023</v>
      </c>
      <c r="AE93" s="1395">
        <v>271872.25</v>
      </c>
      <c r="AF93" s="1395">
        <v>59811.9</v>
      </c>
      <c r="AG93" s="1395">
        <v>331684.15000000002</v>
      </c>
    </row>
    <row r="94" spans="1:33" ht="11.1" hidden="1" customHeight="1" outlineLevel="1" x14ac:dyDescent="0.2">
      <c r="A94" s="1460" t="s">
        <v>32</v>
      </c>
      <c r="B94" s="1460"/>
      <c r="C94" s="1460"/>
      <c r="D94" s="1460"/>
      <c r="E94" s="1396"/>
      <c r="F94" s="1397"/>
      <c r="G94" s="1398"/>
      <c r="H94" s="1398"/>
      <c r="I94" s="1398"/>
      <c r="J94" s="1398"/>
      <c r="K94" s="1398"/>
      <c r="L94" s="1398"/>
      <c r="M94" s="1400"/>
      <c r="N94" s="1403">
        <v>236.143</v>
      </c>
      <c r="O94" s="1400"/>
      <c r="P94" s="1435">
        <v>1151.3034500000001</v>
      </c>
      <c r="Q94" s="1402">
        <v>271872.25</v>
      </c>
      <c r="R94" s="1402">
        <v>59811.9</v>
      </c>
      <c r="S94" s="1402">
        <v>331684.15000000002</v>
      </c>
      <c r="T94" s="1398"/>
      <c r="U94" s="1398"/>
      <c r="V94" s="1398"/>
      <c r="W94" s="1398"/>
      <c r="X94" s="1398"/>
      <c r="Y94" s="1398"/>
      <c r="Z94" s="1398"/>
      <c r="AA94" s="1400"/>
      <c r="AB94" s="1403">
        <v>236.143</v>
      </c>
      <c r="AC94" s="1400"/>
      <c r="AD94" s="1435">
        <v>1404.59023</v>
      </c>
      <c r="AE94" s="1402">
        <v>271872.25</v>
      </c>
      <c r="AF94" s="1402">
        <v>59811.9</v>
      </c>
      <c r="AG94" s="1402">
        <v>331684.15000000002</v>
      </c>
    </row>
    <row r="95" spans="1:33" ht="12.95" hidden="1" customHeight="1" x14ac:dyDescent="0.2">
      <c r="A95" s="1459" t="s">
        <v>52</v>
      </c>
      <c r="B95" s="1459"/>
      <c r="C95" s="1459"/>
      <c r="D95" s="1459"/>
      <c r="E95" s="1389"/>
      <c r="F95" s="1390"/>
      <c r="G95" s="1391"/>
      <c r="H95" s="1391"/>
      <c r="I95" s="1391"/>
      <c r="J95" s="1391"/>
      <c r="K95" s="1391"/>
      <c r="L95" s="1391"/>
      <c r="M95" s="1391"/>
      <c r="N95" s="1391"/>
      <c r="O95" s="1391"/>
      <c r="P95" s="1391"/>
      <c r="Q95" s="1391"/>
      <c r="R95" s="1391"/>
      <c r="S95" s="1391"/>
      <c r="T95" s="1404">
        <v>1125246.142</v>
      </c>
      <c r="U95" s="1393"/>
      <c r="V95" s="1393"/>
      <c r="W95" s="1394">
        <v>3.9176500000000001</v>
      </c>
      <c r="X95" s="1395">
        <v>4408318.66</v>
      </c>
      <c r="Y95" s="1395">
        <v>969831.69</v>
      </c>
      <c r="Z95" s="1395">
        <v>5378150.3499999996</v>
      </c>
      <c r="AA95" s="1404">
        <v>1125246.142</v>
      </c>
      <c r="AB95" s="1393"/>
      <c r="AC95" s="1393"/>
      <c r="AD95" s="1394">
        <v>4.7795300000000003</v>
      </c>
      <c r="AE95" s="1395">
        <v>4408318.66</v>
      </c>
      <c r="AF95" s="1395">
        <v>969831.69</v>
      </c>
      <c r="AG95" s="1395">
        <v>5378150.3499999996</v>
      </c>
    </row>
    <row r="96" spans="1:33" ht="11.1" hidden="1" customHeight="1" outlineLevel="1" x14ac:dyDescent="0.2">
      <c r="A96" s="1460" t="s">
        <v>27</v>
      </c>
      <c r="B96" s="1460"/>
      <c r="C96" s="1460"/>
      <c r="D96" s="1460"/>
      <c r="E96" s="1396"/>
      <c r="F96" s="1397"/>
      <c r="G96" s="1398"/>
      <c r="H96" s="1398"/>
      <c r="I96" s="1398"/>
      <c r="J96" s="1398"/>
      <c r="K96" s="1398"/>
      <c r="L96" s="1398"/>
      <c r="M96" s="1398"/>
      <c r="N96" s="1398"/>
      <c r="O96" s="1398"/>
      <c r="P96" s="1398"/>
      <c r="Q96" s="1398"/>
      <c r="R96" s="1398"/>
      <c r="S96" s="1398"/>
      <c r="T96" s="1405">
        <v>635583.71900000004</v>
      </c>
      <c r="U96" s="1400"/>
      <c r="V96" s="1400"/>
      <c r="W96" s="1401">
        <v>3.9077500000000001</v>
      </c>
      <c r="X96" s="1402">
        <v>2483704.09</v>
      </c>
      <c r="Y96" s="1402">
        <v>546415.88</v>
      </c>
      <c r="Z96" s="1402">
        <v>3030119.97</v>
      </c>
      <c r="AA96" s="1405">
        <v>635583.71900000004</v>
      </c>
      <c r="AB96" s="1400"/>
      <c r="AC96" s="1400"/>
      <c r="AD96" s="1401">
        <v>4.7674599999999998</v>
      </c>
      <c r="AE96" s="1402">
        <v>2483704.09</v>
      </c>
      <c r="AF96" s="1402">
        <v>546415.88</v>
      </c>
      <c r="AG96" s="1402">
        <v>3030119.97</v>
      </c>
    </row>
    <row r="97" spans="1:33" ht="11.1" hidden="1" customHeight="1" outlineLevel="1" x14ac:dyDescent="0.2">
      <c r="A97" s="1460" t="s">
        <v>28</v>
      </c>
      <c r="B97" s="1460"/>
      <c r="C97" s="1460"/>
      <c r="D97" s="1460"/>
      <c r="E97" s="1396"/>
      <c r="F97" s="1397"/>
      <c r="G97" s="1398"/>
      <c r="H97" s="1398"/>
      <c r="I97" s="1398"/>
      <c r="J97" s="1398"/>
      <c r="K97" s="1398"/>
      <c r="L97" s="1398"/>
      <c r="M97" s="1398"/>
      <c r="N97" s="1398"/>
      <c r="O97" s="1398"/>
      <c r="P97" s="1398"/>
      <c r="Q97" s="1398"/>
      <c r="R97" s="1398"/>
      <c r="S97" s="1398"/>
      <c r="T97" s="1405">
        <v>34668.300000000003</v>
      </c>
      <c r="U97" s="1400"/>
      <c r="V97" s="1400"/>
      <c r="W97" s="1401">
        <v>3.8811200000000001</v>
      </c>
      <c r="X97" s="1402">
        <v>134551.69</v>
      </c>
      <c r="Y97" s="1402">
        <v>29601.37</v>
      </c>
      <c r="Z97" s="1402">
        <v>164153.06</v>
      </c>
      <c r="AA97" s="1405">
        <v>34668.300000000003</v>
      </c>
      <c r="AB97" s="1400"/>
      <c r="AC97" s="1400"/>
      <c r="AD97" s="1401">
        <v>4.7349600000000001</v>
      </c>
      <c r="AE97" s="1402">
        <v>134551.69</v>
      </c>
      <c r="AF97" s="1402">
        <v>29601.37</v>
      </c>
      <c r="AG97" s="1402">
        <v>164153.06</v>
      </c>
    </row>
    <row r="98" spans="1:33" ht="11.1" hidden="1" customHeight="1" outlineLevel="1" x14ac:dyDescent="0.2">
      <c r="A98" s="1460" t="s">
        <v>30</v>
      </c>
      <c r="B98" s="1460"/>
      <c r="C98" s="1460"/>
      <c r="D98" s="1460"/>
      <c r="E98" s="1396"/>
      <c r="F98" s="1397"/>
      <c r="G98" s="1398"/>
      <c r="H98" s="1398"/>
      <c r="I98" s="1398"/>
      <c r="J98" s="1398"/>
      <c r="K98" s="1398"/>
      <c r="L98" s="1398"/>
      <c r="M98" s="1398"/>
      <c r="N98" s="1398"/>
      <c r="O98" s="1398"/>
      <c r="P98" s="1398"/>
      <c r="Q98" s="1398"/>
      <c r="R98" s="1398"/>
      <c r="S98" s="1398"/>
      <c r="T98" s="1405">
        <v>50419.904999999999</v>
      </c>
      <c r="U98" s="1400"/>
      <c r="V98" s="1400"/>
      <c r="W98" s="1401">
        <v>3.8887200000000002</v>
      </c>
      <c r="X98" s="1402">
        <v>196068.67</v>
      </c>
      <c r="Y98" s="1402">
        <v>43135.38</v>
      </c>
      <c r="Z98" s="1402">
        <v>239204.05</v>
      </c>
      <c r="AA98" s="1405">
        <v>50419.904999999999</v>
      </c>
      <c r="AB98" s="1400"/>
      <c r="AC98" s="1400"/>
      <c r="AD98" s="1401">
        <v>4.7442399999999996</v>
      </c>
      <c r="AE98" s="1402">
        <v>196068.67</v>
      </c>
      <c r="AF98" s="1402">
        <v>43135.38</v>
      </c>
      <c r="AG98" s="1402">
        <v>239204.05</v>
      </c>
    </row>
    <row r="99" spans="1:33" ht="11.1" hidden="1" customHeight="1" outlineLevel="1" x14ac:dyDescent="0.2">
      <c r="A99" s="1460" t="s">
        <v>31</v>
      </c>
      <c r="B99" s="1460"/>
      <c r="C99" s="1460"/>
      <c r="D99" s="1460"/>
      <c r="E99" s="1396"/>
      <c r="F99" s="1397"/>
      <c r="G99" s="1398"/>
      <c r="H99" s="1398"/>
      <c r="I99" s="1398"/>
      <c r="J99" s="1398"/>
      <c r="K99" s="1398"/>
      <c r="L99" s="1398"/>
      <c r="M99" s="1398"/>
      <c r="N99" s="1398"/>
      <c r="O99" s="1398"/>
      <c r="P99" s="1398"/>
      <c r="Q99" s="1398"/>
      <c r="R99" s="1398"/>
      <c r="S99" s="1398"/>
      <c r="T99" s="1405">
        <v>391973.47200000001</v>
      </c>
      <c r="U99" s="1400"/>
      <c r="V99" s="1400"/>
      <c r="W99" s="1401">
        <v>3.9378500000000001</v>
      </c>
      <c r="X99" s="1402">
        <v>1543533.16</v>
      </c>
      <c r="Y99" s="1402">
        <v>339577.47</v>
      </c>
      <c r="Z99" s="1402">
        <v>1883110.63</v>
      </c>
      <c r="AA99" s="1405">
        <v>391973.47200000001</v>
      </c>
      <c r="AB99" s="1400"/>
      <c r="AC99" s="1400"/>
      <c r="AD99" s="1401">
        <v>4.8041799999999997</v>
      </c>
      <c r="AE99" s="1402">
        <v>1543533.16</v>
      </c>
      <c r="AF99" s="1402">
        <v>339577.47</v>
      </c>
      <c r="AG99" s="1402">
        <v>1883110.63</v>
      </c>
    </row>
    <row r="100" spans="1:33" ht="11.1" hidden="1" customHeight="1" outlineLevel="1" x14ac:dyDescent="0.2">
      <c r="A100" s="1460" t="s">
        <v>32</v>
      </c>
      <c r="B100" s="1460"/>
      <c r="C100" s="1460"/>
      <c r="D100" s="1460"/>
      <c r="E100" s="1396"/>
      <c r="F100" s="1397"/>
      <c r="G100" s="1398"/>
      <c r="H100" s="1398"/>
      <c r="I100" s="1398"/>
      <c r="J100" s="1398"/>
      <c r="K100" s="1398"/>
      <c r="L100" s="1398"/>
      <c r="M100" s="1398"/>
      <c r="N100" s="1398"/>
      <c r="O100" s="1398"/>
      <c r="P100" s="1398"/>
      <c r="Q100" s="1398"/>
      <c r="R100" s="1398"/>
      <c r="S100" s="1398"/>
      <c r="T100" s="1405">
        <v>12600.745999999999</v>
      </c>
      <c r="U100" s="1400"/>
      <c r="V100" s="1400"/>
      <c r="W100" s="1401">
        <v>4.0046099999999996</v>
      </c>
      <c r="X100" s="1402">
        <v>50461.05</v>
      </c>
      <c r="Y100" s="1402">
        <v>11101.59</v>
      </c>
      <c r="Z100" s="1402">
        <v>61562.64</v>
      </c>
      <c r="AA100" s="1405">
        <v>12600.745999999999</v>
      </c>
      <c r="AB100" s="1400"/>
      <c r="AC100" s="1400"/>
      <c r="AD100" s="1401">
        <v>4.8856299999999999</v>
      </c>
      <c r="AE100" s="1402">
        <v>50461.05</v>
      </c>
      <c r="AF100" s="1402">
        <v>11101.59</v>
      </c>
      <c r="AG100" s="1402">
        <v>61562.64</v>
      </c>
    </row>
    <row r="101" spans="1:33" ht="12.95" hidden="1" customHeight="1" x14ac:dyDescent="0.2">
      <c r="A101" s="1459" t="s">
        <v>53</v>
      </c>
      <c r="B101" s="1459"/>
      <c r="C101" s="1459"/>
      <c r="D101" s="1459"/>
      <c r="E101" s="1389"/>
      <c r="F101" s="1390"/>
      <c r="G101" s="1391"/>
      <c r="H101" s="1391"/>
      <c r="I101" s="1391"/>
      <c r="J101" s="1391"/>
      <c r="K101" s="1391"/>
      <c r="L101" s="1391"/>
      <c r="M101" s="1404">
        <v>75454.714000000007</v>
      </c>
      <c r="N101" s="1393"/>
      <c r="O101" s="1393"/>
      <c r="P101" s="1394">
        <v>3.51749</v>
      </c>
      <c r="Q101" s="1395">
        <v>265410.92</v>
      </c>
      <c r="R101" s="1395">
        <v>58390.61</v>
      </c>
      <c r="S101" s="1395">
        <v>323801.53000000003</v>
      </c>
      <c r="T101" s="1391"/>
      <c r="U101" s="1391"/>
      <c r="V101" s="1391"/>
      <c r="W101" s="1391"/>
      <c r="X101" s="1391"/>
      <c r="Y101" s="1391"/>
      <c r="Z101" s="1391"/>
      <c r="AA101" s="1404">
        <v>75454.714000000007</v>
      </c>
      <c r="AB101" s="1393"/>
      <c r="AC101" s="1393"/>
      <c r="AD101" s="1394">
        <v>4.2913399999999999</v>
      </c>
      <c r="AE101" s="1395">
        <v>265410.92</v>
      </c>
      <c r="AF101" s="1395">
        <v>58390.61</v>
      </c>
      <c r="AG101" s="1395">
        <v>323801.53000000003</v>
      </c>
    </row>
    <row r="102" spans="1:33" ht="11.1" hidden="1" customHeight="1" outlineLevel="1" x14ac:dyDescent="0.2">
      <c r="A102" s="1460" t="s">
        <v>27</v>
      </c>
      <c r="B102" s="1460"/>
      <c r="C102" s="1460"/>
      <c r="D102" s="1460"/>
      <c r="E102" s="1396"/>
      <c r="F102" s="1397"/>
      <c r="G102" s="1398"/>
      <c r="H102" s="1398"/>
      <c r="I102" s="1398"/>
      <c r="J102" s="1398"/>
      <c r="K102" s="1398"/>
      <c r="L102" s="1398"/>
      <c r="M102" s="1405">
        <v>15835.273999999999</v>
      </c>
      <c r="N102" s="1400"/>
      <c r="O102" s="1400"/>
      <c r="P102" s="1401">
        <v>3.53023</v>
      </c>
      <c r="Q102" s="1402">
        <v>55902.17</v>
      </c>
      <c r="R102" s="1402">
        <v>12298.5</v>
      </c>
      <c r="S102" s="1402">
        <v>68200.67</v>
      </c>
      <c r="T102" s="1398"/>
      <c r="U102" s="1398"/>
      <c r="V102" s="1398"/>
      <c r="W102" s="1398"/>
      <c r="X102" s="1398"/>
      <c r="Y102" s="1398"/>
      <c r="Z102" s="1398"/>
      <c r="AA102" s="1405">
        <v>15835.273999999999</v>
      </c>
      <c r="AB102" s="1400"/>
      <c r="AC102" s="1400"/>
      <c r="AD102" s="1401">
        <v>4.3068799999999996</v>
      </c>
      <c r="AE102" s="1402">
        <v>55902.17</v>
      </c>
      <c r="AF102" s="1402">
        <v>12298.5</v>
      </c>
      <c r="AG102" s="1402">
        <v>68200.67</v>
      </c>
    </row>
    <row r="103" spans="1:33" ht="11.1" hidden="1" customHeight="1" outlineLevel="1" x14ac:dyDescent="0.2">
      <c r="A103" s="1460" t="s">
        <v>33</v>
      </c>
      <c r="B103" s="1460"/>
      <c r="C103" s="1460"/>
      <c r="D103" s="1460"/>
      <c r="E103" s="1396"/>
      <c r="F103" s="1397"/>
      <c r="G103" s="1398"/>
      <c r="H103" s="1398"/>
      <c r="I103" s="1398"/>
      <c r="J103" s="1398"/>
      <c r="K103" s="1398"/>
      <c r="L103" s="1398"/>
      <c r="M103" s="1405">
        <v>59619.44</v>
      </c>
      <c r="N103" s="1400"/>
      <c r="O103" s="1400"/>
      <c r="P103" s="1401">
        <v>3.5141</v>
      </c>
      <c r="Q103" s="1402">
        <v>209508.75</v>
      </c>
      <c r="R103" s="1402">
        <v>46092.11</v>
      </c>
      <c r="S103" s="1402">
        <v>255600.86</v>
      </c>
      <c r="T103" s="1398"/>
      <c r="U103" s="1398"/>
      <c r="V103" s="1398"/>
      <c r="W103" s="1398"/>
      <c r="X103" s="1398"/>
      <c r="Y103" s="1398"/>
      <c r="Z103" s="1398"/>
      <c r="AA103" s="1405">
        <v>59619.44</v>
      </c>
      <c r="AB103" s="1400"/>
      <c r="AC103" s="1400"/>
      <c r="AD103" s="1401">
        <v>4.28721</v>
      </c>
      <c r="AE103" s="1402">
        <v>209508.75</v>
      </c>
      <c r="AF103" s="1402">
        <v>46092.11</v>
      </c>
      <c r="AG103" s="1402">
        <v>255600.86</v>
      </c>
    </row>
    <row r="104" spans="1:33" ht="12.95" hidden="1" customHeight="1" x14ac:dyDescent="0.2">
      <c r="A104" s="1459" t="s">
        <v>54</v>
      </c>
      <c r="B104" s="1459"/>
      <c r="C104" s="1459"/>
      <c r="D104" s="1459"/>
      <c r="E104" s="1389"/>
      <c r="F104" s="1390"/>
      <c r="G104" s="1391"/>
      <c r="H104" s="1391"/>
      <c r="I104" s="1391"/>
      <c r="J104" s="1391"/>
      <c r="K104" s="1391"/>
      <c r="L104" s="1391"/>
      <c r="M104" s="1391"/>
      <c r="N104" s="1391"/>
      <c r="O104" s="1391"/>
      <c r="P104" s="1391"/>
      <c r="Q104" s="1391"/>
      <c r="R104" s="1391"/>
      <c r="S104" s="1391"/>
      <c r="T104" s="1404">
        <v>2727548.7749999999</v>
      </c>
      <c r="U104" s="1393"/>
      <c r="V104" s="1393"/>
      <c r="W104" s="1394">
        <v>3.5251899999999998</v>
      </c>
      <c r="X104" s="1395">
        <v>9615122.25</v>
      </c>
      <c r="Y104" s="1395">
        <v>2115327.25</v>
      </c>
      <c r="Z104" s="1395">
        <v>11730449.5</v>
      </c>
      <c r="AA104" s="1404">
        <v>2727548.7749999999</v>
      </c>
      <c r="AB104" s="1393"/>
      <c r="AC104" s="1393"/>
      <c r="AD104" s="1394">
        <v>4.3007299999999997</v>
      </c>
      <c r="AE104" s="1395">
        <v>9615122.25</v>
      </c>
      <c r="AF104" s="1395">
        <v>2115327.25</v>
      </c>
      <c r="AG104" s="1395">
        <v>11730449.5</v>
      </c>
    </row>
    <row r="105" spans="1:33" ht="11.1" hidden="1" customHeight="1" outlineLevel="1" x14ac:dyDescent="0.2">
      <c r="A105" s="1460" t="s">
        <v>27</v>
      </c>
      <c r="B105" s="1460"/>
      <c r="C105" s="1460"/>
      <c r="D105" s="1460"/>
      <c r="E105" s="1396"/>
      <c r="F105" s="1397"/>
      <c r="G105" s="1398"/>
      <c r="H105" s="1398"/>
      <c r="I105" s="1398"/>
      <c r="J105" s="1398"/>
      <c r="K105" s="1398"/>
      <c r="L105" s="1398"/>
      <c r="M105" s="1398"/>
      <c r="N105" s="1398"/>
      <c r="O105" s="1398"/>
      <c r="P105" s="1398"/>
      <c r="Q105" s="1398"/>
      <c r="R105" s="1398"/>
      <c r="S105" s="1398"/>
      <c r="T105" s="1405">
        <v>1501645.1229999999</v>
      </c>
      <c r="U105" s="1400"/>
      <c r="V105" s="1400"/>
      <c r="W105" s="1401">
        <v>3.5154899999999998</v>
      </c>
      <c r="X105" s="1402">
        <v>5279018.32</v>
      </c>
      <c r="Y105" s="1402">
        <v>1161384.07</v>
      </c>
      <c r="Z105" s="1402">
        <v>6440402.3899999997</v>
      </c>
      <c r="AA105" s="1405">
        <v>1501645.1229999999</v>
      </c>
      <c r="AB105" s="1400"/>
      <c r="AC105" s="1400"/>
      <c r="AD105" s="1401">
        <v>4.2888999999999999</v>
      </c>
      <c r="AE105" s="1402">
        <v>5279018.32</v>
      </c>
      <c r="AF105" s="1402">
        <v>1161384.07</v>
      </c>
      <c r="AG105" s="1402">
        <v>6440402.3899999997</v>
      </c>
    </row>
    <row r="106" spans="1:33" ht="11.1" hidden="1" customHeight="1" outlineLevel="1" x14ac:dyDescent="0.2">
      <c r="A106" s="1460" t="s">
        <v>30</v>
      </c>
      <c r="B106" s="1460"/>
      <c r="C106" s="1460"/>
      <c r="D106" s="1460"/>
      <c r="E106" s="1396"/>
      <c r="F106" s="1397"/>
      <c r="G106" s="1398"/>
      <c r="H106" s="1398"/>
      <c r="I106" s="1398"/>
      <c r="J106" s="1398"/>
      <c r="K106" s="1398"/>
      <c r="L106" s="1398"/>
      <c r="M106" s="1398"/>
      <c r="N106" s="1398"/>
      <c r="O106" s="1398"/>
      <c r="P106" s="1398"/>
      <c r="Q106" s="1398"/>
      <c r="R106" s="1398"/>
      <c r="S106" s="1398"/>
      <c r="T106" s="1405">
        <v>600599.44999999995</v>
      </c>
      <c r="U106" s="1400"/>
      <c r="V106" s="1400"/>
      <c r="W106" s="1401">
        <v>3.51973</v>
      </c>
      <c r="X106" s="1402">
        <v>2113947.12</v>
      </c>
      <c r="Y106" s="1402">
        <v>465068.38</v>
      </c>
      <c r="Z106" s="1402">
        <v>2579015.5</v>
      </c>
      <c r="AA106" s="1405">
        <v>600599.44999999995</v>
      </c>
      <c r="AB106" s="1400"/>
      <c r="AC106" s="1400"/>
      <c r="AD106" s="1401">
        <v>4.2940699999999996</v>
      </c>
      <c r="AE106" s="1402">
        <v>2113947.12</v>
      </c>
      <c r="AF106" s="1402">
        <v>465068.38</v>
      </c>
      <c r="AG106" s="1402">
        <v>2579015.5</v>
      </c>
    </row>
    <row r="107" spans="1:33" ht="11.1" hidden="1" customHeight="1" outlineLevel="1" x14ac:dyDescent="0.2">
      <c r="A107" s="1460" t="s">
        <v>32</v>
      </c>
      <c r="B107" s="1460"/>
      <c r="C107" s="1460"/>
      <c r="D107" s="1460"/>
      <c r="E107" s="1396"/>
      <c r="F107" s="1397"/>
      <c r="G107" s="1398"/>
      <c r="H107" s="1398"/>
      <c r="I107" s="1398"/>
      <c r="J107" s="1398"/>
      <c r="K107" s="1398"/>
      <c r="L107" s="1398"/>
      <c r="M107" s="1398"/>
      <c r="N107" s="1398"/>
      <c r="O107" s="1398"/>
      <c r="P107" s="1398"/>
      <c r="Q107" s="1398"/>
      <c r="R107" s="1398"/>
      <c r="S107" s="1398"/>
      <c r="T107" s="1405">
        <v>625304.20200000005</v>
      </c>
      <c r="U107" s="1400"/>
      <c r="V107" s="1400"/>
      <c r="W107" s="1401">
        <v>3.5537200000000002</v>
      </c>
      <c r="X107" s="1402">
        <v>2222156.81</v>
      </c>
      <c r="Y107" s="1402">
        <v>488874.8</v>
      </c>
      <c r="Z107" s="1402">
        <v>2711031.61</v>
      </c>
      <c r="AA107" s="1405">
        <v>625304.20200000005</v>
      </c>
      <c r="AB107" s="1400"/>
      <c r="AC107" s="1400"/>
      <c r="AD107" s="1401">
        <v>4.3355399999999999</v>
      </c>
      <c r="AE107" s="1402">
        <v>2222156.81</v>
      </c>
      <c r="AF107" s="1402">
        <v>488874.8</v>
      </c>
      <c r="AG107" s="1402">
        <v>2711031.61</v>
      </c>
    </row>
    <row r="108" spans="1:33" ht="12.95" hidden="1" customHeight="1" x14ac:dyDescent="0.2">
      <c r="A108" s="1459" t="s">
        <v>55</v>
      </c>
      <c r="B108" s="1459"/>
      <c r="C108" s="1459"/>
      <c r="D108" s="1459"/>
      <c r="E108" s="1389"/>
      <c r="F108" s="1390"/>
      <c r="G108" s="1391"/>
      <c r="H108" s="1391"/>
      <c r="I108" s="1391"/>
      <c r="J108" s="1391"/>
      <c r="K108" s="1391"/>
      <c r="L108" s="1391"/>
      <c r="M108" s="1404">
        <v>141723</v>
      </c>
      <c r="N108" s="1393"/>
      <c r="O108" s="1393"/>
      <c r="P108" s="1394">
        <v>3.1059899999999998</v>
      </c>
      <c r="Q108" s="1395">
        <v>440190.06</v>
      </c>
      <c r="R108" s="1395">
        <v>96841.88</v>
      </c>
      <c r="S108" s="1395">
        <v>537031.93999999994</v>
      </c>
      <c r="T108" s="1391"/>
      <c r="U108" s="1391"/>
      <c r="V108" s="1391"/>
      <c r="W108" s="1391"/>
      <c r="X108" s="1391"/>
      <c r="Y108" s="1391"/>
      <c r="Z108" s="1391"/>
      <c r="AA108" s="1404">
        <v>141723</v>
      </c>
      <c r="AB108" s="1393"/>
      <c r="AC108" s="1393"/>
      <c r="AD108" s="1394">
        <v>3.78931</v>
      </c>
      <c r="AE108" s="1395">
        <v>440190.06</v>
      </c>
      <c r="AF108" s="1395">
        <v>96841.88</v>
      </c>
      <c r="AG108" s="1395">
        <v>537031.93999999994</v>
      </c>
    </row>
    <row r="109" spans="1:33" ht="11.1" hidden="1" customHeight="1" outlineLevel="1" x14ac:dyDescent="0.2">
      <c r="A109" s="1460" t="s">
        <v>32</v>
      </c>
      <c r="B109" s="1460"/>
      <c r="C109" s="1460"/>
      <c r="D109" s="1460"/>
      <c r="E109" s="1396"/>
      <c r="F109" s="1397"/>
      <c r="G109" s="1398"/>
      <c r="H109" s="1398"/>
      <c r="I109" s="1398"/>
      <c r="J109" s="1398"/>
      <c r="K109" s="1398"/>
      <c r="L109" s="1398"/>
      <c r="M109" s="1405">
        <v>141723</v>
      </c>
      <c r="N109" s="1400"/>
      <c r="O109" s="1400"/>
      <c r="P109" s="1401">
        <v>3.1059899999999998</v>
      </c>
      <c r="Q109" s="1402">
        <v>440190.06</v>
      </c>
      <c r="R109" s="1402">
        <v>96841.88</v>
      </c>
      <c r="S109" s="1402">
        <v>537031.93999999994</v>
      </c>
      <c r="T109" s="1398"/>
      <c r="U109" s="1398"/>
      <c r="V109" s="1398"/>
      <c r="W109" s="1398"/>
      <c r="X109" s="1398"/>
      <c r="Y109" s="1398"/>
      <c r="Z109" s="1398"/>
      <c r="AA109" s="1405">
        <v>141723</v>
      </c>
      <c r="AB109" s="1400"/>
      <c r="AC109" s="1400"/>
      <c r="AD109" s="1401">
        <v>3.78931</v>
      </c>
      <c r="AE109" s="1402">
        <v>440190.06</v>
      </c>
      <c r="AF109" s="1402">
        <v>96841.88</v>
      </c>
      <c r="AG109" s="1402">
        <v>537031.93999999994</v>
      </c>
    </row>
    <row r="110" spans="1:33" ht="12.95" hidden="1" customHeight="1" x14ac:dyDescent="0.2">
      <c r="A110" s="1459" t="s">
        <v>56</v>
      </c>
      <c r="B110" s="1459"/>
      <c r="C110" s="1459"/>
      <c r="D110" s="1459"/>
      <c r="E110" s="1389"/>
      <c r="F110" s="1390"/>
      <c r="G110" s="1391"/>
      <c r="H110" s="1391"/>
      <c r="I110" s="1391"/>
      <c r="J110" s="1391"/>
      <c r="K110" s="1391"/>
      <c r="L110" s="1391"/>
      <c r="M110" s="1391"/>
      <c r="N110" s="1391"/>
      <c r="O110" s="1391"/>
      <c r="P110" s="1391"/>
      <c r="Q110" s="1391"/>
      <c r="R110" s="1391"/>
      <c r="S110" s="1391"/>
      <c r="T110" s="1393"/>
      <c r="U110" s="1393"/>
      <c r="V110" s="1404">
        <v>2029.347</v>
      </c>
      <c r="W110" s="1434">
        <v>1025.7991099999999</v>
      </c>
      <c r="X110" s="1395">
        <v>2081702.34</v>
      </c>
      <c r="Y110" s="1395">
        <v>457974.52</v>
      </c>
      <c r="Z110" s="1395">
        <v>2539676.86</v>
      </c>
      <c r="AA110" s="1393"/>
      <c r="AB110" s="1393"/>
      <c r="AC110" s="1404">
        <v>2029.347</v>
      </c>
      <c r="AD110" s="1434">
        <v>1251.4749099999999</v>
      </c>
      <c r="AE110" s="1395">
        <v>2081702.34</v>
      </c>
      <c r="AF110" s="1395">
        <v>457974.52</v>
      </c>
      <c r="AG110" s="1395">
        <v>2539676.86</v>
      </c>
    </row>
    <row r="111" spans="1:33" ht="11.1" hidden="1" customHeight="1" outlineLevel="1" x14ac:dyDescent="0.2">
      <c r="A111" s="1460" t="s">
        <v>27</v>
      </c>
      <c r="B111" s="1460"/>
      <c r="C111" s="1460"/>
      <c r="D111" s="1460"/>
      <c r="E111" s="1396"/>
      <c r="F111" s="1397"/>
      <c r="G111" s="1398"/>
      <c r="H111" s="1398"/>
      <c r="I111" s="1398"/>
      <c r="J111" s="1398"/>
      <c r="K111" s="1398"/>
      <c r="L111" s="1398"/>
      <c r="M111" s="1398"/>
      <c r="N111" s="1398"/>
      <c r="O111" s="1398"/>
      <c r="P111" s="1398"/>
      <c r="Q111" s="1398"/>
      <c r="R111" s="1398"/>
      <c r="S111" s="1398"/>
      <c r="T111" s="1400"/>
      <c r="U111" s="1400"/>
      <c r="V111" s="1405">
        <v>1094.4480000000001</v>
      </c>
      <c r="W111" s="1435">
        <v>1025.7991</v>
      </c>
      <c r="X111" s="1402">
        <v>1122683.77</v>
      </c>
      <c r="Y111" s="1402">
        <v>246990.43</v>
      </c>
      <c r="Z111" s="1402">
        <v>1369674.2</v>
      </c>
      <c r="AA111" s="1400"/>
      <c r="AB111" s="1400"/>
      <c r="AC111" s="1405">
        <v>1094.4480000000001</v>
      </c>
      <c r="AD111" s="1435">
        <v>1251.4748999999999</v>
      </c>
      <c r="AE111" s="1402">
        <v>1122683.77</v>
      </c>
      <c r="AF111" s="1402">
        <v>246990.43</v>
      </c>
      <c r="AG111" s="1402">
        <v>1369674.2</v>
      </c>
    </row>
    <row r="112" spans="1:33" ht="11.1" hidden="1" customHeight="1" outlineLevel="1" x14ac:dyDescent="0.2">
      <c r="A112" s="1460" t="s">
        <v>28</v>
      </c>
      <c r="B112" s="1460"/>
      <c r="C112" s="1460"/>
      <c r="D112" s="1460"/>
      <c r="E112" s="1396"/>
      <c r="F112" s="1397"/>
      <c r="G112" s="1398"/>
      <c r="H112" s="1398"/>
      <c r="I112" s="1398"/>
      <c r="J112" s="1398"/>
      <c r="K112" s="1398"/>
      <c r="L112" s="1398"/>
      <c r="M112" s="1398"/>
      <c r="N112" s="1398"/>
      <c r="O112" s="1398"/>
      <c r="P112" s="1398"/>
      <c r="Q112" s="1398"/>
      <c r="R112" s="1398"/>
      <c r="S112" s="1398"/>
      <c r="T112" s="1400"/>
      <c r="U112" s="1400"/>
      <c r="V112" s="1403">
        <v>52.87</v>
      </c>
      <c r="W112" s="1435">
        <v>1025.7991300000001</v>
      </c>
      <c r="X112" s="1402">
        <v>54234</v>
      </c>
      <c r="Y112" s="1402">
        <v>11931.48</v>
      </c>
      <c r="Z112" s="1402">
        <v>66165.48</v>
      </c>
      <c r="AA112" s="1400"/>
      <c r="AB112" s="1400"/>
      <c r="AC112" s="1403">
        <v>52.87</v>
      </c>
      <c r="AD112" s="1435">
        <v>1251.4749400000001</v>
      </c>
      <c r="AE112" s="1402">
        <v>54234</v>
      </c>
      <c r="AF112" s="1402">
        <v>11931.48</v>
      </c>
      <c r="AG112" s="1402">
        <v>66165.48</v>
      </c>
    </row>
    <row r="113" spans="1:33" ht="11.1" hidden="1" customHeight="1" outlineLevel="1" x14ac:dyDescent="0.2">
      <c r="A113" s="1460" t="s">
        <v>30</v>
      </c>
      <c r="B113" s="1460"/>
      <c r="C113" s="1460"/>
      <c r="D113" s="1460"/>
      <c r="E113" s="1396"/>
      <c r="F113" s="1397"/>
      <c r="G113" s="1398"/>
      <c r="H113" s="1398"/>
      <c r="I113" s="1398"/>
      <c r="J113" s="1398"/>
      <c r="K113" s="1398"/>
      <c r="L113" s="1398"/>
      <c r="M113" s="1398"/>
      <c r="N113" s="1398"/>
      <c r="O113" s="1398"/>
      <c r="P113" s="1398"/>
      <c r="Q113" s="1398"/>
      <c r="R113" s="1398"/>
      <c r="S113" s="1398"/>
      <c r="T113" s="1400"/>
      <c r="U113" s="1400"/>
      <c r="V113" s="1403">
        <v>71.864999999999995</v>
      </c>
      <c r="W113" s="1435">
        <v>1025.7992099999999</v>
      </c>
      <c r="X113" s="1402">
        <v>73719.06</v>
      </c>
      <c r="Y113" s="1402">
        <v>16218.19</v>
      </c>
      <c r="Z113" s="1402">
        <v>89937.25</v>
      </c>
      <c r="AA113" s="1400"/>
      <c r="AB113" s="1400"/>
      <c r="AC113" s="1403">
        <v>71.864999999999995</v>
      </c>
      <c r="AD113" s="1435">
        <v>1251.4749899999999</v>
      </c>
      <c r="AE113" s="1402">
        <v>73719.06</v>
      </c>
      <c r="AF113" s="1402">
        <v>16218.19</v>
      </c>
      <c r="AG113" s="1402">
        <v>89937.25</v>
      </c>
    </row>
    <row r="114" spans="1:33" ht="11.1" hidden="1" customHeight="1" outlineLevel="1" x14ac:dyDescent="0.2">
      <c r="A114" s="1460" t="s">
        <v>31</v>
      </c>
      <c r="B114" s="1460"/>
      <c r="C114" s="1460"/>
      <c r="D114" s="1460"/>
      <c r="E114" s="1396"/>
      <c r="F114" s="1397"/>
      <c r="G114" s="1398"/>
      <c r="H114" s="1398"/>
      <c r="I114" s="1398"/>
      <c r="J114" s="1398"/>
      <c r="K114" s="1398"/>
      <c r="L114" s="1398"/>
      <c r="M114" s="1398"/>
      <c r="N114" s="1398"/>
      <c r="O114" s="1398"/>
      <c r="P114" s="1398"/>
      <c r="Q114" s="1398"/>
      <c r="R114" s="1398"/>
      <c r="S114" s="1398"/>
      <c r="T114" s="1400"/>
      <c r="U114" s="1400"/>
      <c r="V114" s="1403">
        <v>739.87699999999995</v>
      </c>
      <c r="W114" s="1435">
        <v>1025.7991099999999</v>
      </c>
      <c r="X114" s="1402">
        <v>758965.17</v>
      </c>
      <c r="Y114" s="1402">
        <v>166972.35</v>
      </c>
      <c r="Z114" s="1402">
        <v>925937.52</v>
      </c>
      <c r="AA114" s="1400"/>
      <c r="AB114" s="1400"/>
      <c r="AC114" s="1403">
        <v>739.87699999999995</v>
      </c>
      <c r="AD114" s="1435">
        <v>1251.4749300000001</v>
      </c>
      <c r="AE114" s="1402">
        <v>758965.17</v>
      </c>
      <c r="AF114" s="1402">
        <v>166972.35</v>
      </c>
      <c r="AG114" s="1402">
        <v>925937.52</v>
      </c>
    </row>
    <row r="115" spans="1:33" ht="11.1" hidden="1" customHeight="1" outlineLevel="1" x14ac:dyDescent="0.2">
      <c r="A115" s="1460" t="s">
        <v>32</v>
      </c>
      <c r="B115" s="1460"/>
      <c r="C115" s="1460"/>
      <c r="D115" s="1460"/>
      <c r="E115" s="1396"/>
      <c r="F115" s="1397"/>
      <c r="G115" s="1398"/>
      <c r="H115" s="1398"/>
      <c r="I115" s="1398"/>
      <c r="J115" s="1398"/>
      <c r="K115" s="1398"/>
      <c r="L115" s="1398"/>
      <c r="M115" s="1398"/>
      <c r="N115" s="1398"/>
      <c r="O115" s="1398"/>
      <c r="P115" s="1398"/>
      <c r="Q115" s="1398"/>
      <c r="R115" s="1398"/>
      <c r="S115" s="1398"/>
      <c r="T115" s="1400"/>
      <c r="U115" s="1400"/>
      <c r="V115" s="1403">
        <v>70.287000000000006</v>
      </c>
      <c r="W115" s="1435">
        <v>1025.79908</v>
      </c>
      <c r="X115" s="1402">
        <v>72100.34</v>
      </c>
      <c r="Y115" s="1402">
        <v>15862.07</v>
      </c>
      <c r="Z115" s="1402">
        <v>87962.41</v>
      </c>
      <c r="AA115" s="1400"/>
      <c r="AB115" s="1400"/>
      <c r="AC115" s="1403">
        <v>70.287000000000006</v>
      </c>
      <c r="AD115" s="1435">
        <v>1251.4748099999999</v>
      </c>
      <c r="AE115" s="1402">
        <v>72100.34</v>
      </c>
      <c r="AF115" s="1402">
        <v>15862.07</v>
      </c>
      <c r="AG115" s="1402">
        <v>87962.41</v>
      </c>
    </row>
    <row r="116" spans="1:33" ht="12.95" hidden="1" customHeight="1" x14ac:dyDescent="0.2">
      <c r="A116" s="1459" t="s">
        <v>57</v>
      </c>
      <c r="B116" s="1459"/>
      <c r="C116" s="1459"/>
      <c r="D116" s="1459"/>
      <c r="E116" s="1389"/>
      <c r="F116" s="1390"/>
      <c r="G116" s="1391"/>
      <c r="H116" s="1391"/>
      <c r="I116" s="1391"/>
      <c r="J116" s="1391"/>
      <c r="K116" s="1391"/>
      <c r="L116" s="1391"/>
      <c r="M116" s="1393"/>
      <c r="N116" s="1393"/>
      <c r="O116" s="1407">
        <v>107.017</v>
      </c>
      <c r="P116" s="1434">
        <v>2799.14266</v>
      </c>
      <c r="Q116" s="1395">
        <v>299555.84999999998</v>
      </c>
      <c r="R116" s="1395">
        <v>65902.289999999994</v>
      </c>
      <c r="S116" s="1395">
        <v>365458.14</v>
      </c>
      <c r="T116" s="1391"/>
      <c r="U116" s="1391"/>
      <c r="V116" s="1391"/>
      <c r="W116" s="1391"/>
      <c r="X116" s="1391"/>
      <c r="Y116" s="1391"/>
      <c r="Z116" s="1391"/>
      <c r="AA116" s="1393"/>
      <c r="AB116" s="1393"/>
      <c r="AC116" s="1407">
        <v>107.017</v>
      </c>
      <c r="AD116" s="1434">
        <v>3414.9540699999998</v>
      </c>
      <c r="AE116" s="1395">
        <v>299555.84999999998</v>
      </c>
      <c r="AF116" s="1395">
        <v>65902.289999999994</v>
      </c>
      <c r="AG116" s="1395">
        <v>365458.14</v>
      </c>
    </row>
    <row r="117" spans="1:33" ht="11.1" hidden="1" customHeight="1" outlineLevel="1" x14ac:dyDescent="0.2">
      <c r="A117" s="1460" t="s">
        <v>27</v>
      </c>
      <c r="B117" s="1460"/>
      <c r="C117" s="1460"/>
      <c r="D117" s="1460"/>
      <c r="E117" s="1396"/>
      <c r="F117" s="1397"/>
      <c r="G117" s="1398"/>
      <c r="H117" s="1398"/>
      <c r="I117" s="1398"/>
      <c r="J117" s="1398"/>
      <c r="K117" s="1398"/>
      <c r="L117" s="1398"/>
      <c r="M117" s="1400"/>
      <c r="N117" s="1400"/>
      <c r="O117" s="1403">
        <v>24.234000000000002</v>
      </c>
      <c r="P117" s="1435">
        <v>2799.1425300000001</v>
      </c>
      <c r="Q117" s="1402">
        <v>67834.42</v>
      </c>
      <c r="R117" s="1402">
        <v>14923.58</v>
      </c>
      <c r="S117" s="1402">
        <v>82758</v>
      </c>
      <c r="T117" s="1398"/>
      <c r="U117" s="1398"/>
      <c r="V117" s="1398"/>
      <c r="W117" s="1398"/>
      <c r="X117" s="1398"/>
      <c r="Y117" s="1398"/>
      <c r="Z117" s="1398"/>
      <c r="AA117" s="1400"/>
      <c r="AB117" s="1400"/>
      <c r="AC117" s="1403">
        <v>24.234000000000002</v>
      </c>
      <c r="AD117" s="1435">
        <v>3414.9542000000001</v>
      </c>
      <c r="AE117" s="1402">
        <v>67834.42</v>
      </c>
      <c r="AF117" s="1402">
        <v>14923.58</v>
      </c>
      <c r="AG117" s="1402">
        <v>82758</v>
      </c>
    </row>
    <row r="118" spans="1:33" ht="11.1" hidden="1" customHeight="1" outlineLevel="1" x14ac:dyDescent="0.2">
      <c r="A118" s="1460" t="s">
        <v>33</v>
      </c>
      <c r="B118" s="1460"/>
      <c r="C118" s="1460"/>
      <c r="D118" s="1460"/>
      <c r="E118" s="1396"/>
      <c r="F118" s="1397"/>
      <c r="G118" s="1398"/>
      <c r="H118" s="1398"/>
      <c r="I118" s="1398"/>
      <c r="J118" s="1398"/>
      <c r="K118" s="1398"/>
      <c r="L118" s="1398"/>
      <c r="M118" s="1400"/>
      <c r="N118" s="1400"/>
      <c r="O118" s="1403">
        <v>82.783000000000001</v>
      </c>
      <c r="P118" s="1435">
        <v>2799.1426999999999</v>
      </c>
      <c r="Q118" s="1402">
        <v>231721.43</v>
      </c>
      <c r="R118" s="1402">
        <v>50978.71</v>
      </c>
      <c r="S118" s="1402">
        <v>282700.14</v>
      </c>
      <c r="T118" s="1398"/>
      <c r="U118" s="1398"/>
      <c r="V118" s="1398"/>
      <c r="W118" s="1398"/>
      <c r="X118" s="1398"/>
      <c r="Y118" s="1398"/>
      <c r="Z118" s="1398"/>
      <c r="AA118" s="1400"/>
      <c r="AB118" s="1400"/>
      <c r="AC118" s="1403">
        <v>82.783000000000001</v>
      </c>
      <c r="AD118" s="1435">
        <v>3414.9540400000001</v>
      </c>
      <c r="AE118" s="1402">
        <v>231721.43</v>
      </c>
      <c r="AF118" s="1402">
        <v>50978.71</v>
      </c>
      <c r="AG118" s="1402">
        <v>282700.14</v>
      </c>
    </row>
    <row r="119" spans="1:33" ht="12.95" hidden="1" customHeight="1" x14ac:dyDescent="0.2">
      <c r="A119" s="1459" t="s">
        <v>58</v>
      </c>
      <c r="B119" s="1459"/>
      <c r="C119" s="1459"/>
      <c r="D119" s="1459"/>
      <c r="E119" s="1389"/>
      <c r="F119" s="1390"/>
      <c r="G119" s="1391"/>
      <c r="H119" s="1391"/>
      <c r="I119" s="1391"/>
      <c r="J119" s="1391"/>
      <c r="K119" s="1391"/>
      <c r="L119" s="1391"/>
      <c r="M119" s="1391"/>
      <c r="N119" s="1391"/>
      <c r="O119" s="1391"/>
      <c r="P119" s="1391"/>
      <c r="Q119" s="1391"/>
      <c r="R119" s="1391"/>
      <c r="S119" s="1391"/>
      <c r="T119" s="1393"/>
      <c r="U119" s="1393"/>
      <c r="V119" s="1404">
        <v>5083.5190000000002</v>
      </c>
      <c r="W119" s="1434">
        <v>1025.7991099999999</v>
      </c>
      <c r="X119" s="1395">
        <v>5214669.2699999996</v>
      </c>
      <c r="Y119" s="1395">
        <v>1147227.24</v>
      </c>
      <c r="Z119" s="1395">
        <v>6361896.5099999998</v>
      </c>
      <c r="AA119" s="1393"/>
      <c r="AB119" s="1393"/>
      <c r="AC119" s="1404">
        <v>5083.5190000000002</v>
      </c>
      <c r="AD119" s="1434">
        <v>1251.4749200000001</v>
      </c>
      <c r="AE119" s="1395">
        <v>5214669.2699999996</v>
      </c>
      <c r="AF119" s="1395">
        <v>1147227.24</v>
      </c>
      <c r="AG119" s="1395">
        <v>6361896.5099999998</v>
      </c>
    </row>
    <row r="120" spans="1:33" ht="11.1" hidden="1" customHeight="1" outlineLevel="1" x14ac:dyDescent="0.2">
      <c r="A120" s="1460" t="s">
        <v>27</v>
      </c>
      <c r="B120" s="1460"/>
      <c r="C120" s="1460"/>
      <c r="D120" s="1460"/>
      <c r="E120" s="1396"/>
      <c r="F120" s="1397"/>
      <c r="G120" s="1398"/>
      <c r="H120" s="1398"/>
      <c r="I120" s="1398"/>
      <c r="J120" s="1398"/>
      <c r="K120" s="1398"/>
      <c r="L120" s="1398"/>
      <c r="M120" s="1398"/>
      <c r="N120" s="1398"/>
      <c r="O120" s="1398"/>
      <c r="P120" s="1398"/>
      <c r="Q120" s="1398"/>
      <c r="R120" s="1398"/>
      <c r="S120" s="1398"/>
      <c r="T120" s="1400"/>
      <c r="U120" s="1400"/>
      <c r="V120" s="1405">
        <v>2768.6219999999998</v>
      </c>
      <c r="W120" s="1435">
        <v>1025.7991099999999</v>
      </c>
      <c r="X120" s="1402">
        <v>2840049.99</v>
      </c>
      <c r="Y120" s="1402">
        <v>624811</v>
      </c>
      <c r="Z120" s="1402">
        <v>3464860.99</v>
      </c>
      <c r="AA120" s="1400"/>
      <c r="AB120" s="1400"/>
      <c r="AC120" s="1405">
        <v>2768.6219999999998</v>
      </c>
      <c r="AD120" s="1435">
        <v>1251.4749200000001</v>
      </c>
      <c r="AE120" s="1402">
        <v>2840049.99</v>
      </c>
      <c r="AF120" s="1402">
        <v>624811</v>
      </c>
      <c r="AG120" s="1402">
        <v>3464860.99</v>
      </c>
    </row>
    <row r="121" spans="1:33" ht="11.1" hidden="1" customHeight="1" outlineLevel="1" x14ac:dyDescent="0.2">
      <c r="A121" s="1460" t="s">
        <v>30</v>
      </c>
      <c r="B121" s="1460"/>
      <c r="C121" s="1460"/>
      <c r="D121" s="1460"/>
      <c r="E121" s="1396"/>
      <c r="F121" s="1397"/>
      <c r="G121" s="1398"/>
      <c r="H121" s="1398"/>
      <c r="I121" s="1398"/>
      <c r="J121" s="1398"/>
      <c r="K121" s="1398"/>
      <c r="L121" s="1398"/>
      <c r="M121" s="1398"/>
      <c r="N121" s="1398"/>
      <c r="O121" s="1398"/>
      <c r="P121" s="1398"/>
      <c r="Q121" s="1398"/>
      <c r="R121" s="1398"/>
      <c r="S121" s="1398"/>
      <c r="T121" s="1400"/>
      <c r="U121" s="1400"/>
      <c r="V121" s="1405">
        <v>1066.752</v>
      </c>
      <c r="W121" s="1435">
        <v>1025.7991099999999</v>
      </c>
      <c r="X121" s="1402">
        <v>1094273.25</v>
      </c>
      <c r="Y121" s="1402">
        <v>240740.12</v>
      </c>
      <c r="Z121" s="1402">
        <v>1335013.3700000001</v>
      </c>
      <c r="AA121" s="1400"/>
      <c r="AB121" s="1400"/>
      <c r="AC121" s="1405">
        <v>1066.752</v>
      </c>
      <c r="AD121" s="1435">
        <v>1251.4749200000001</v>
      </c>
      <c r="AE121" s="1402">
        <v>1094273.25</v>
      </c>
      <c r="AF121" s="1402">
        <v>240740.12</v>
      </c>
      <c r="AG121" s="1402">
        <v>1335013.3700000001</v>
      </c>
    </row>
    <row r="122" spans="1:33" ht="11.1" hidden="1" customHeight="1" outlineLevel="1" x14ac:dyDescent="0.2">
      <c r="A122" s="1460" t="s">
        <v>32</v>
      </c>
      <c r="B122" s="1460"/>
      <c r="C122" s="1460"/>
      <c r="D122" s="1460"/>
      <c r="E122" s="1396"/>
      <c r="F122" s="1397"/>
      <c r="G122" s="1398"/>
      <c r="H122" s="1398"/>
      <c r="I122" s="1398"/>
      <c r="J122" s="1398"/>
      <c r="K122" s="1398"/>
      <c r="L122" s="1398"/>
      <c r="M122" s="1398"/>
      <c r="N122" s="1398"/>
      <c r="O122" s="1398"/>
      <c r="P122" s="1398"/>
      <c r="Q122" s="1398"/>
      <c r="R122" s="1398"/>
      <c r="S122" s="1398"/>
      <c r="T122" s="1400"/>
      <c r="U122" s="1400"/>
      <c r="V122" s="1405">
        <v>1248.145</v>
      </c>
      <c r="W122" s="1435">
        <v>1025.7991099999999</v>
      </c>
      <c r="X122" s="1402">
        <v>1280346.03</v>
      </c>
      <c r="Y122" s="1402">
        <v>281676.12</v>
      </c>
      <c r="Z122" s="1402">
        <v>1562022.15</v>
      </c>
      <c r="AA122" s="1400"/>
      <c r="AB122" s="1400"/>
      <c r="AC122" s="1405">
        <v>1248.145</v>
      </c>
      <c r="AD122" s="1435">
        <v>1251.4749099999999</v>
      </c>
      <c r="AE122" s="1402">
        <v>1280346.03</v>
      </c>
      <c r="AF122" s="1402">
        <v>281676.12</v>
      </c>
      <c r="AG122" s="1402">
        <v>1562022.15</v>
      </c>
    </row>
    <row r="123" spans="1:33" ht="26.1" hidden="1" customHeight="1" x14ac:dyDescent="0.2">
      <c r="A123" s="1459" t="s">
        <v>59</v>
      </c>
      <c r="B123" s="1459"/>
      <c r="C123" s="1459"/>
      <c r="D123" s="1459"/>
      <c r="E123" s="1389"/>
      <c r="F123" s="1390"/>
      <c r="G123" s="1391"/>
      <c r="H123" s="1391"/>
      <c r="I123" s="1391"/>
      <c r="J123" s="1391"/>
      <c r="K123" s="1391"/>
      <c r="L123" s="1391"/>
      <c r="M123" s="1393"/>
      <c r="N123" s="1393"/>
      <c r="O123" s="1407">
        <v>269.589</v>
      </c>
      <c r="P123" s="1434">
        <v>2799.14266</v>
      </c>
      <c r="Q123" s="1395">
        <v>754618.07</v>
      </c>
      <c r="R123" s="1395">
        <v>166015.98000000001</v>
      </c>
      <c r="S123" s="1395">
        <v>920634.05</v>
      </c>
      <c r="T123" s="1391"/>
      <c r="U123" s="1391"/>
      <c r="V123" s="1391"/>
      <c r="W123" s="1391"/>
      <c r="X123" s="1391"/>
      <c r="Y123" s="1391"/>
      <c r="Z123" s="1391"/>
      <c r="AA123" s="1393"/>
      <c r="AB123" s="1393"/>
      <c r="AC123" s="1407">
        <v>269.589</v>
      </c>
      <c r="AD123" s="1434">
        <v>3414.95406</v>
      </c>
      <c r="AE123" s="1395">
        <v>754618.07</v>
      </c>
      <c r="AF123" s="1395">
        <v>166015.98000000001</v>
      </c>
      <c r="AG123" s="1395">
        <v>920634.05</v>
      </c>
    </row>
    <row r="124" spans="1:33" ht="11.1" hidden="1" customHeight="1" outlineLevel="1" x14ac:dyDescent="0.2">
      <c r="A124" s="1460" t="s">
        <v>32</v>
      </c>
      <c r="B124" s="1460"/>
      <c r="C124" s="1460"/>
      <c r="D124" s="1460"/>
      <c r="E124" s="1396"/>
      <c r="F124" s="1397"/>
      <c r="G124" s="1398"/>
      <c r="H124" s="1398"/>
      <c r="I124" s="1398"/>
      <c r="J124" s="1398"/>
      <c r="K124" s="1398"/>
      <c r="L124" s="1398"/>
      <c r="M124" s="1400"/>
      <c r="N124" s="1400"/>
      <c r="O124" s="1403">
        <v>269.589</v>
      </c>
      <c r="P124" s="1435">
        <v>2799.14266</v>
      </c>
      <c r="Q124" s="1402">
        <v>754618.07</v>
      </c>
      <c r="R124" s="1402">
        <v>166015.98000000001</v>
      </c>
      <c r="S124" s="1402">
        <v>920634.05</v>
      </c>
      <c r="T124" s="1398"/>
      <c r="U124" s="1398"/>
      <c r="V124" s="1398"/>
      <c r="W124" s="1398"/>
      <c r="X124" s="1398"/>
      <c r="Y124" s="1398"/>
      <c r="Z124" s="1398"/>
      <c r="AA124" s="1400"/>
      <c r="AB124" s="1400"/>
      <c r="AC124" s="1403">
        <v>269.589</v>
      </c>
      <c r="AD124" s="1435">
        <v>3414.95406</v>
      </c>
      <c r="AE124" s="1402">
        <v>754618.07</v>
      </c>
      <c r="AF124" s="1402">
        <v>166015.98000000001</v>
      </c>
      <c r="AG124" s="1402">
        <v>920634.05</v>
      </c>
    </row>
    <row r="125" spans="1:33" ht="26.1" hidden="1" customHeight="1" x14ac:dyDescent="0.2">
      <c r="A125" s="1459" t="s">
        <v>60</v>
      </c>
      <c r="B125" s="1459"/>
      <c r="C125" s="1459"/>
      <c r="D125" s="1459"/>
      <c r="E125" s="1389"/>
      <c r="F125" s="1390"/>
      <c r="G125" s="1391"/>
      <c r="H125" s="1391"/>
      <c r="I125" s="1391"/>
      <c r="J125" s="1391"/>
      <c r="K125" s="1391"/>
      <c r="L125" s="1391"/>
      <c r="M125" s="1391"/>
      <c r="N125" s="1391"/>
      <c r="O125" s="1391"/>
      <c r="P125" s="1391"/>
      <c r="Q125" s="1391"/>
      <c r="R125" s="1391"/>
      <c r="S125" s="1391"/>
      <c r="T125" s="1404">
        <v>44852.675000000003</v>
      </c>
      <c r="U125" s="1393"/>
      <c r="V125" s="1393"/>
      <c r="W125" s="1394">
        <v>2.96123</v>
      </c>
      <c r="X125" s="1395">
        <v>108868.09</v>
      </c>
      <c r="Y125" s="1395">
        <v>23950.98</v>
      </c>
      <c r="Z125" s="1395">
        <v>132819.07</v>
      </c>
      <c r="AA125" s="1404">
        <v>44852.675000000003</v>
      </c>
      <c r="AB125" s="1393"/>
      <c r="AC125" s="1393"/>
      <c r="AD125" s="1394">
        <v>2.96123</v>
      </c>
      <c r="AE125" s="1395">
        <v>108868.09</v>
      </c>
      <c r="AF125" s="1395">
        <v>23950.98</v>
      </c>
      <c r="AG125" s="1395">
        <v>132819.07</v>
      </c>
    </row>
    <row r="126" spans="1:33" ht="23.1" hidden="1" customHeight="1" outlineLevel="1" x14ac:dyDescent="0.2">
      <c r="A126" s="1460" t="s">
        <v>61</v>
      </c>
      <c r="B126" s="1460"/>
      <c r="C126" s="1460"/>
      <c r="D126" s="1460"/>
      <c r="E126" s="1396"/>
      <c r="F126" s="1397"/>
      <c r="G126" s="1398"/>
      <c r="H126" s="1398"/>
      <c r="I126" s="1398"/>
      <c r="J126" s="1398"/>
      <c r="K126" s="1398"/>
      <c r="L126" s="1398"/>
      <c r="M126" s="1398"/>
      <c r="N126" s="1398"/>
      <c r="O126" s="1398"/>
      <c r="P126" s="1398"/>
      <c r="Q126" s="1398"/>
      <c r="R126" s="1398"/>
      <c r="S126" s="1398"/>
      <c r="T126" s="1405">
        <v>27506.22</v>
      </c>
      <c r="U126" s="1400"/>
      <c r="V126" s="1400"/>
      <c r="W126" s="1401">
        <v>2.9367800000000002</v>
      </c>
      <c r="X126" s="1402">
        <v>66212.87</v>
      </c>
      <c r="Y126" s="1402">
        <v>14566.83</v>
      </c>
      <c r="Z126" s="1402">
        <v>80779.7</v>
      </c>
      <c r="AA126" s="1405">
        <v>27506.22</v>
      </c>
      <c r="AB126" s="1400"/>
      <c r="AC126" s="1400"/>
      <c r="AD126" s="1401">
        <v>2.9367800000000002</v>
      </c>
      <c r="AE126" s="1402">
        <v>66212.87</v>
      </c>
      <c r="AF126" s="1402">
        <v>14566.83</v>
      </c>
      <c r="AG126" s="1402">
        <v>80779.7</v>
      </c>
    </row>
    <row r="127" spans="1:33" ht="11.1" hidden="1" customHeight="1" outlineLevel="1" x14ac:dyDescent="0.2">
      <c r="A127" s="1460" t="s">
        <v>37</v>
      </c>
      <c r="B127" s="1460"/>
      <c r="C127" s="1460"/>
      <c r="D127" s="1460"/>
      <c r="E127" s="1396"/>
      <c r="F127" s="1397"/>
      <c r="G127" s="1398"/>
      <c r="H127" s="1398"/>
      <c r="I127" s="1398"/>
      <c r="J127" s="1398"/>
      <c r="K127" s="1398"/>
      <c r="L127" s="1398"/>
      <c r="M127" s="1398"/>
      <c r="N127" s="1398"/>
      <c r="O127" s="1398"/>
      <c r="P127" s="1398"/>
      <c r="Q127" s="1398"/>
      <c r="R127" s="1398"/>
      <c r="S127" s="1398"/>
      <c r="T127" s="1405">
        <v>17346.455000000002</v>
      </c>
      <c r="U127" s="1400"/>
      <c r="V127" s="1400"/>
      <c r="W127" s="1401">
        <v>3</v>
      </c>
      <c r="X127" s="1402">
        <v>42655.22</v>
      </c>
      <c r="Y127" s="1402">
        <v>9384.15</v>
      </c>
      <c r="Z127" s="1402">
        <v>52039.37</v>
      </c>
      <c r="AA127" s="1405">
        <v>17346.455000000002</v>
      </c>
      <c r="AB127" s="1400"/>
      <c r="AC127" s="1400"/>
      <c r="AD127" s="1401">
        <v>3</v>
      </c>
      <c r="AE127" s="1402">
        <v>42655.22</v>
      </c>
      <c r="AF127" s="1402">
        <v>9384.15</v>
      </c>
      <c r="AG127" s="1402">
        <v>52039.37</v>
      </c>
    </row>
    <row r="128" spans="1:33" ht="26.1" hidden="1" customHeight="1" x14ac:dyDescent="0.2">
      <c r="A128" s="1459" t="s">
        <v>62</v>
      </c>
      <c r="B128" s="1459"/>
      <c r="C128" s="1459"/>
      <c r="D128" s="1459"/>
      <c r="E128" s="1389"/>
      <c r="F128" s="1390"/>
      <c r="G128" s="1391"/>
      <c r="H128" s="1391"/>
      <c r="I128" s="1391"/>
      <c r="J128" s="1391"/>
      <c r="K128" s="1391"/>
      <c r="L128" s="1391"/>
      <c r="M128" s="1391"/>
      <c r="N128" s="1391"/>
      <c r="O128" s="1391"/>
      <c r="P128" s="1391"/>
      <c r="Q128" s="1391"/>
      <c r="R128" s="1391"/>
      <c r="S128" s="1391"/>
      <c r="T128" s="1404">
        <v>510234.26500000001</v>
      </c>
      <c r="U128" s="1393"/>
      <c r="V128" s="1393"/>
      <c r="W128" s="1394">
        <v>2.50177</v>
      </c>
      <c r="X128" s="1395">
        <v>1046300.74</v>
      </c>
      <c r="Y128" s="1395">
        <v>230186.17</v>
      </c>
      <c r="Z128" s="1395">
        <v>1276486.9099999999</v>
      </c>
      <c r="AA128" s="1404">
        <v>510234.26500000001</v>
      </c>
      <c r="AB128" s="1393"/>
      <c r="AC128" s="1393"/>
      <c r="AD128" s="1394">
        <v>2.50177</v>
      </c>
      <c r="AE128" s="1395">
        <v>1046300.74</v>
      </c>
      <c r="AF128" s="1395">
        <v>230186.17</v>
      </c>
      <c r="AG128" s="1395">
        <v>1276486.9099999999</v>
      </c>
    </row>
    <row r="129" spans="1:33" ht="23.1" hidden="1" customHeight="1" outlineLevel="1" x14ac:dyDescent="0.2">
      <c r="A129" s="1460" t="s">
        <v>22</v>
      </c>
      <c r="B129" s="1460"/>
      <c r="C129" s="1460"/>
      <c r="D129" s="1460"/>
      <c r="E129" s="1396"/>
      <c r="F129" s="1397"/>
      <c r="G129" s="1398"/>
      <c r="H129" s="1398"/>
      <c r="I129" s="1398"/>
      <c r="J129" s="1398"/>
      <c r="K129" s="1398"/>
      <c r="L129" s="1398"/>
      <c r="M129" s="1398"/>
      <c r="N129" s="1398"/>
      <c r="O129" s="1398"/>
      <c r="P129" s="1398"/>
      <c r="Q129" s="1398"/>
      <c r="R129" s="1398"/>
      <c r="S129" s="1398"/>
      <c r="T129" s="1405">
        <v>146932.609</v>
      </c>
      <c r="U129" s="1400"/>
      <c r="V129" s="1400"/>
      <c r="W129" s="1401">
        <v>2.51607</v>
      </c>
      <c r="X129" s="1402">
        <v>303026.89</v>
      </c>
      <c r="Y129" s="1402">
        <v>66665.919999999998</v>
      </c>
      <c r="Z129" s="1402">
        <v>369692.81</v>
      </c>
      <c r="AA129" s="1405">
        <v>146932.609</v>
      </c>
      <c r="AB129" s="1400"/>
      <c r="AC129" s="1400"/>
      <c r="AD129" s="1401">
        <v>2.51607</v>
      </c>
      <c r="AE129" s="1402">
        <v>303026.89</v>
      </c>
      <c r="AF129" s="1402">
        <v>66665.919999999998</v>
      </c>
      <c r="AG129" s="1402">
        <v>369692.81</v>
      </c>
    </row>
    <row r="130" spans="1:33" ht="23.1" hidden="1" customHeight="1" outlineLevel="1" x14ac:dyDescent="0.2">
      <c r="A130" s="1460" t="s">
        <v>61</v>
      </c>
      <c r="B130" s="1460"/>
      <c r="C130" s="1460"/>
      <c r="D130" s="1460"/>
      <c r="E130" s="1396"/>
      <c r="F130" s="1397"/>
      <c r="G130" s="1398"/>
      <c r="H130" s="1398"/>
      <c r="I130" s="1398"/>
      <c r="J130" s="1398"/>
      <c r="K130" s="1398"/>
      <c r="L130" s="1398"/>
      <c r="M130" s="1398"/>
      <c r="N130" s="1398"/>
      <c r="O130" s="1398"/>
      <c r="P130" s="1398"/>
      <c r="Q130" s="1398"/>
      <c r="R130" s="1398"/>
      <c r="S130" s="1398"/>
      <c r="T130" s="1405">
        <v>363301.65600000002</v>
      </c>
      <c r="U130" s="1400"/>
      <c r="V130" s="1400"/>
      <c r="W130" s="1401">
        <v>2.4959799999999999</v>
      </c>
      <c r="X130" s="1402">
        <v>743273.85</v>
      </c>
      <c r="Y130" s="1402">
        <v>163520.25</v>
      </c>
      <c r="Z130" s="1402">
        <v>906794.1</v>
      </c>
      <c r="AA130" s="1405">
        <v>363301.65600000002</v>
      </c>
      <c r="AB130" s="1400"/>
      <c r="AC130" s="1400"/>
      <c r="AD130" s="1401">
        <v>2.4959799999999999</v>
      </c>
      <c r="AE130" s="1402">
        <v>743273.85</v>
      </c>
      <c r="AF130" s="1402">
        <v>163520.25</v>
      </c>
      <c r="AG130" s="1402">
        <v>906794.1</v>
      </c>
    </row>
    <row r="131" spans="1:33" ht="26.1" hidden="1" customHeight="1" x14ac:dyDescent="0.2">
      <c r="A131" s="1459" t="s">
        <v>63</v>
      </c>
      <c r="B131" s="1459"/>
      <c r="C131" s="1459"/>
      <c r="D131" s="1459"/>
      <c r="E131" s="1389"/>
      <c r="F131" s="1390"/>
      <c r="G131" s="1391"/>
      <c r="H131" s="1391"/>
      <c r="I131" s="1391"/>
      <c r="J131" s="1391"/>
      <c r="K131" s="1391"/>
      <c r="L131" s="1391"/>
      <c r="M131" s="1391"/>
      <c r="N131" s="1391"/>
      <c r="O131" s="1391"/>
      <c r="P131" s="1391"/>
      <c r="Q131" s="1391"/>
      <c r="R131" s="1391"/>
      <c r="S131" s="1391"/>
      <c r="T131" s="1404">
        <v>7545475.2970000003</v>
      </c>
      <c r="U131" s="1393"/>
      <c r="V131" s="1393"/>
      <c r="W131" s="1394">
        <v>2.92693</v>
      </c>
      <c r="X131" s="1395">
        <v>18102492.399999999</v>
      </c>
      <c r="Y131" s="1395">
        <v>3982548.31</v>
      </c>
      <c r="Z131" s="1395">
        <v>22085040.710000001</v>
      </c>
      <c r="AA131" s="1404">
        <v>7545475.2970000003</v>
      </c>
      <c r="AB131" s="1393"/>
      <c r="AC131" s="1393"/>
      <c r="AD131" s="1394">
        <v>2.92693</v>
      </c>
      <c r="AE131" s="1395">
        <v>18102492.399999999</v>
      </c>
      <c r="AF131" s="1395">
        <v>3982548.31</v>
      </c>
      <c r="AG131" s="1395">
        <v>22085040.710000001</v>
      </c>
    </row>
    <row r="132" spans="1:33" ht="23.1" hidden="1" customHeight="1" outlineLevel="1" x14ac:dyDescent="0.2">
      <c r="A132" s="1460" t="s">
        <v>22</v>
      </c>
      <c r="B132" s="1460"/>
      <c r="C132" s="1460"/>
      <c r="D132" s="1460"/>
      <c r="E132" s="1396"/>
      <c r="F132" s="1397"/>
      <c r="G132" s="1398"/>
      <c r="H132" s="1398"/>
      <c r="I132" s="1398"/>
      <c r="J132" s="1398"/>
      <c r="K132" s="1398"/>
      <c r="L132" s="1398"/>
      <c r="M132" s="1398"/>
      <c r="N132" s="1398"/>
      <c r="O132" s="1398"/>
      <c r="P132" s="1398"/>
      <c r="Q132" s="1398"/>
      <c r="R132" s="1398"/>
      <c r="S132" s="1398"/>
      <c r="T132" s="1405">
        <v>6844695.6270000003</v>
      </c>
      <c r="U132" s="1400"/>
      <c r="V132" s="1400"/>
      <c r="W132" s="1401">
        <v>2.9194399999999998</v>
      </c>
      <c r="X132" s="1402">
        <v>16379263.66</v>
      </c>
      <c r="Y132" s="1402">
        <v>3603437.99</v>
      </c>
      <c r="Z132" s="1402">
        <v>19982701.649999999</v>
      </c>
      <c r="AA132" s="1405">
        <v>6844695.6270000003</v>
      </c>
      <c r="AB132" s="1400"/>
      <c r="AC132" s="1400"/>
      <c r="AD132" s="1401">
        <v>2.9194399999999998</v>
      </c>
      <c r="AE132" s="1402">
        <v>16379263.66</v>
      </c>
      <c r="AF132" s="1402">
        <v>3603437.99</v>
      </c>
      <c r="AG132" s="1402">
        <v>19982701.649999999</v>
      </c>
    </row>
    <row r="133" spans="1:33" ht="23.1" hidden="1" customHeight="1" outlineLevel="1" x14ac:dyDescent="0.2">
      <c r="A133" s="1460" t="s">
        <v>61</v>
      </c>
      <c r="B133" s="1460"/>
      <c r="C133" s="1460"/>
      <c r="D133" s="1460"/>
      <c r="E133" s="1396"/>
      <c r="F133" s="1397"/>
      <c r="G133" s="1398"/>
      <c r="H133" s="1398"/>
      <c r="I133" s="1398"/>
      <c r="J133" s="1398"/>
      <c r="K133" s="1398"/>
      <c r="L133" s="1398"/>
      <c r="M133" s="1398"/>
      <c r="N133" s="1398"/>
      <c r="O133" s="1398"/>
      <c r="P133" s="1398"/>
      <c r="Q133" s="1398"/>
      <c r="R133" s="1398"/>
      <c r="S133" s="1398"/>
      <c r="T133" s="1403">
        <v>385.709</v>
      </c>
      <c r="U133" s="1400"/>
      <c r="V133" s="1400"/>
      <c r="W133" s="1401">
        <v>3.0000300000000002</v>
      </c>
      <c r="X133" s="1406">
        <v>948.48</v>
      </c>
      <c r="Y133" s="1406">
        <v>208.66</v>
      </c>
      <c r="Z133" s="1402">
        <v>1157.1400000000001</v>
      </c>
      <c r="AA133" s="1403">
        <v>385.709</v>
      </c>
      <c r="AB133" s="1400"/>
      <c r="AC133" s="1400"/>
      <c r="AD133" s="1401">
        <v>3.0000300000000002</v>
      </c>
      <c r="AE133" s="1406">
        <v>948.48</v>
      </c>
      <c r="AF133" s="1406">
        <v>208.66</v>
      </c>
      <c r="AG133" s="1402">
        <v>1157.1400000000001</v>
      </c>
    </row>
    <row r="134" spans="1:33" ht="11.1" hidden="1" customHeight="1" outlineLevel="1" x14ac:dyDescent="0.2">
      <c r="A134" s="1460" t="s">
        <v>25</v>
      </c>
      <c r="B134" s="1460"/>
      <c r="C134" s="1460"/>
      <c r="D134" s="1460"/>
      <c r="E134" s="1396"/>
      <c r="F134" s="1397"/>
      <c r="G134" s="1398"/>
      <c r="H134" s="1398"/>
      <c r="I134" s="1398"/>
      <c r="J134" s="1398"/>
      <c r="K134" s="1398"/>
      <c r="L134" s="1398"/>
      <c r="M134" s="1398"/>
      <c r="N134" s="1398"/>
      <c r="O134" s="1398"/>
      <c r="P134" s="1398"/>
      <c r="Q134" s="1398"/>
      <c r="R134" s="1398"/>
      <c r="S134" s="1398"/>
      <c r="T134" s="1405">
        <v>2040</v>
      </c>
      <c r="U134" s="1400"/>
      <c r="V134" s="1400"/>
      <c r="W134" s="1401">
        <v>3</v>
      </c>
      <c r="X134" s="1402">
        <v>5016.3900000000003</v>
      </c>
      <c r="Y134" s="1402">
        <v>1103.6099999999999</v>
      </c>
      <c r="Z134" s="1402">
        <v>6120</v>
      </c>
      <c r="AA134" s="1405">
        <v>2040</v>
      </c>
      <c r="AB134" s="1400"/>
      <c r="AC134" s="1400"/>
      <c r="AD134" s="1401">
        <v>3</v>
      </c>
      <c r="AE134" s="1402">
        <v>5016.3900000000003</v>
      </c>
      <c r="AF134" s="1402">
        <v>1103.6099999999999</v>
      </c>
      <c r="AG134" s="1402">
        <v>6120</v>
      </c>
    </row>
    <row r="135" spans="1:33" ht="11.1" hidden="1" customHeight="1" outlineLevel="1" x14ac:dyDescent="0.2">
      <c r="A135" s="1460" t="s">
        <v>37</v>
      </c>
      <c r="B135" s="1460"/>
      <c r="C135" s="1460"/>
      <c r="D135" s="1460"/>
      <c r="E135" s="1396"/>
      <c r="F135" s="1397"/>
      <c r="G135" s="1398"/>
      <c r="H135" s="1398"/>
      <c r="I135" s="1398"/>
      <c r="J135" s="1398"/>
      <c r="K135" s="1398"/>
      <c r="L135" s="1398"/>
      <c r="M135" s="1398"/>
      <c r="N135" s="1398"/>
      <c r="O135" s="1398"/>
      <c r="P135" s="1398"/>
      <c r="Q135" s="1398"/>
      <c r="R135" s="1398"/>
      <c r="S135" s="1398"/>
      <c r="T135" s="1405">
        <v>698353.96100000001</v>
      </c>
      <c r="U135" s="1400"/>
      <c r="V135" s="1400"/>
      <c r="W135" s="1401">
        <v>3</v>
      </c>
      <c r="X135" s="1402">
        <v>1717263.87</v>
      </c>
      <c r="Y135" s="1402">
        <v>377798.05</v>
      </c>
      <c r="Z135" s="1402">
        <v>2095061.92</v>
      </c>
      <c r="AA135" s="1405">
        <v>698353.96100000001</v>
      </c>
      <c r="AB135" s="1400"/>
      <c r="AC135" s="1400"/>
      <c r="AD135" s="1401">
        <v>3</v>
      </c>
      <c r="AE135" s="1402">
        <v>1717263.87</v>
      </c>
      <c r="AF135" s="1402">
        <v>377798.05</v>
      </c>
      <c r="AG135" s="1402">
        <v>2095061.92</v>
      </c>
    </row>
    <row r="136" spans="1:33" ht="26.1" hidden="1" customHeight="1" x14ac:dyDescent="0.2">
      <c r="A136" s="1459" t="s">
        <v>64</v>
      </c>
      <c r="B136" s="1459"/>
      <c r="C136" s="1459"/>
      <c r="D136" s="1459"/>
      <c r="E136" s="1389"/>
      <c r="F136" s="1390"/>
      <c r="G136" s="1391"/>
      <c r="H136" s="1391"/>
      <c r="I136" s="1391"/>
      <c r="J136" s="1391"/>
      <c r="K136" s="1391"/>
      <c r="L136" s="1391"/>
      <c r="M136" s="1391"/>
      <c r="N136" s="1391"/>
      <c r="O136" s="1391"/>
      <c r="P136" s="1391"/>
      <c r="Q136" s="1391"/>
      <c r="R136" s="1391"/>
      <c r="S136" s="1391"/>
      <c r="T136" s="1404">
        <v>10090610.308</v>
      </c>
      <c r="U136" s="1393"/>
      <c r="V136" s="1393"/>
      <c r="W136" s="1394">
        <v>2.5021200000000001</v>
      </c>
      <c r="X136" s="1395">
        <v>20694976.899999999</v>
      </c>
      <c r="Y136" s="1395">
        <v>4552894.99</v>
      </c>
      <c r="Z136" s="1395">
        <v>25247871.890000001</v>
      </c>
      <c r="AA136" s="1404">
        <v>10090610.308</v>
      </c>
      <c r="AB136" s="1393"/>
      <c r="AC136" s="1393"/>
      <c r="AD136" s="1394">
        <v>2.5021200000000001</v>
      </c>
      <c r="AE136" s="1395">
        <v>20694976.899999999</v>
      </c>
      <c r="AF136" s="1395">
        <v>4552894.99</v>
      </c>
      <c r="AG136" s="1395">
        <v>25247871.890000001</v>
      </c>
    </row>
    <row r="137" spans="1:33" ht="23.1" hidden="1" customHeight="1" outlineLevel="1" x14ac:dyDescent="0.2">
      <c r="A137" s="1460" t="s">
        <v>22</v>
      </c>
      <c r="B137" s="1460"/>
      <c r="C137" s="1460"/>
      <c r="D137" s="1460"/>
      <c r="E137" s="1396"/>
      <c r="F137" s="1397"/>
      <c r="G137" s="1398"/>
      <c r="H137" s="1398"/>
      <c r="I137" s="1398"/>
      <c r="J137" s="1398"/>
      <c r="K137" s="1398"/>
      <c r="L137" s="1398"/>
      <c r="M137" s="1398"/>
      <c r="N137" s="1398"/>
      <c r="O137" s="1398"/>
      <c r="P137" s="1398"/>
      <c r="Q137" s="1398"/>
      <c r="R137" s="1398"/>
      <c r="S137" s="1398"/>
      <c r="T137" s="1405">
        <v>10034491.739</v>
      </c>
      <c r="U137" s="1400"/>
      <c r="V137" s="1400"/>
      <c r="W137" s="1401">
        <v>2.5022500000000001</v>
      </c>
      <c r="X137" s="1402">
        <v>20580965.390000001</v>
      </c>
      <c r="Y137" s="1402">
        <v>4527812.4400000004</v>
      </c>
      <c r="Z137" s="1402">
        <v>25108777.829999998</v>
      </c>
      <c r="AA137" s="1405">
        <v>10034491.739</v>
      </c>
      <c r="AB137" s="1400"/>
      <c r="AC137" s="1400"/>
      <c r="AD137" s="1401">
        <v>2.5022500000000001</v>
      </c>
      <c r="AE137" s="1402">
        <v>20580965.390000001</v>
      </c>
      <c r="AF137" s="1402">
        <v>4527812.4400000004</v>
      </c>
      <c r="AG137" s="1402">
        <v>25108777.829999998</v>
      </c>
    </row>
    <row r="138" spans="1:33" ht="11.1" hidden="1" customHeight="1" outlineLevel="1" x14ac:dyDescent="0.2">
      <c r="A138" s="1460" t="s">
        <v>25</v>
      </c>
      <c r="B138" s="1460"/>
      <c r="C138" s="1460"/>
      <c r="D138" s="1460"/>
      <c r="E138" s="1396"/>
      <c r="F138" s="1397"/>
      <c r="G138" s="1398"/>
      <c r="H138" s="1398"/>
      <c r="I138" s="1398"/>
      <c r="J138" s="1398"/>
      <c r="K138" s="1398"/>
      <c r="L138" s="1398"/>
      <c r="M138" s="1398"/>
      <c r="N138" s="1398"/>
      <c r="O138" s="1398"/>
      <c r="P138" s="1398"/>
      <c r="Q138" s="1398"/>
      <c r="R138" s="1398"/>
      <c r="S138" s="1398"/>
      <c r="T138" s="1405">
        <v>12244.31</v>
      </c>
      <c r="U138" s="1400"/>
      <c r="V138" s="1400"/>
      <c r="W138" s="1401">
        <v>2.4430499999999999</v>
      </c>
      <c r="X138" s="1402">
        <v>24519.23</v>
      </c>
      <c r="Y138" s="1402">
        <v>5394.24</v>
      </c>
      <c r="Z138" s="1402">
        <v>29913.47</v>
      </c>
      <c r="AA138" s="1405">
        <v>12244.31</v>
      </c>
      <c r="AB138" s="1400"/>
      <c r="AC138" s="1400"/>
      <c r="AD138" s="1401">
        <v>2.4430499999999999</v>
      </c>
      <c r="AE138" s="1402">
        <v>24519.23</v>
      </c>
      <c r="AF138" s="1402">
        <v>5394.24</v>
      </c>
      <c r="AG138" s="1402">
        <v>29913.47</v>
      </c>
    </row>
    <row r="139" spans="1:33" ht="11.1" hidden="1" customHeight="1" outlineLevel="1" x14ac:dyDescent="0.2">
      <c r="A139" s="1460" t="s">
        <v>37</v>
      </c>
      <c r="B139" s="1460"/>
      <c r="C139" s="1460"/>
      <c r="D139" s="1460"/>
      <c r="E139" s="1396"/>
      <c r="F139" s="1397"/>
      <c r="G139" s="1398"/>
      <c r="H139" s="1398"/>
      <c r="I139" s="1398"/>
      <c r="J139" s="1398"/>
      <c r="K139" s="1398"/>
      <c r="L139" s="1398"/>
      <c r="M139" s="1398"/>
      <c r="N139" s="1398"/>
      <c r="O139" s="1398"/>
      <c r="P139" s="1398"/>
      <c r="Q139" s="1398"/>
      <c r="R139" s="1398"/>
      <c r="S139" s="1398"/>
      <c r="T139" s="1405">
        <v>43874.258999999998</v>
      </c>
      <c r="U139" s="1400"/>
      <c r="V139" s="1400"/>
      <c r="W139" s="1401">
        <v>2.4884900000000001</v>
      </c>
      <c r="X139" s="1402">
        <v>89492.28</v>
      </c>
      <c r="Y139" s="1402">
        <v>19688.310000000001</v>
      </c>
      <c r="Z139" s="1402">
        <v>109180.59</v>
      </c>
      <c r="AA139" s="1405">
        <v>43874.258999999998</v>
      </c>
      <c r="AB139" s="1400"/>
      <c r="AC139" s="1400"/>
      <c r="AD139" s="1401">
        <v>2.4884900000000001</v>
      </c>
      <c r="AE139" s="1402">
        <v>89492.28</v>
      </c>
      <c r="AF139" s="1402">
        <v>19688.310000000001</v>
      </c>
      <c r="AG139" s="1402">
        <v>109180.59</v>
      </c>
    </row>
    <row r="140" spans="1:33" ht="26.1" hidden="1" customHeight="1" x14ac:dyDescent="0.2">
      <c r="A140" s="1459" t="s">
        <v>65</v>
      </c>
      <c r="B140" s="1459"/>
      <c r="C140" s="1459"/>
      <c r="D140" s="1459"/>
      <c r="E140" s="1389"/>
      <c r="F140" s="1390"/>
      <c r="G140" s="1391"/>
      <c r="H140" s="1391"/>
      <c r="I140" s="1391"/>
      <c r="J140" s="1391"/>
      <c r="K140" s="1391"/>
      <c r="L140" s="1391"/>
      <c r="M140" s="1404">
        <v>41536.271999999997</v>
      </c>
      <c r="N140" s="1393"/>
      <c r="O140" s="1393"/>
      <c r="P140" s="1394">
        <v>3</v>
      </c>
      <c r="Q140" s="1395">
        <v>102138.38</v>
      </c>
      <c r="R140" s="1395">
        <v>22470.43</v>
      </c>
      <c r="S140" s="1395">
        <v>124608.81</v>
      </c>
      <c r="T140" s="1391"/>
      <c r="U140" s="1391"/>
      <c r="V140" s="1391"/>
      <c r="W140" s="1391"/>
      <c r="X140" s="1391"/>
      <c r="Y140" s="1391"/>
      <c r="Z140" s="1391"/>
      <c r="AA140" s="1404">
        <v>41536.271999999997</v>
      </c>
      <c r="AB140" s="1393"/>
      <c r="AC140" s="1393"/>
      <c r="AD140" s="1394">
        <v>3</v>
      </c>
      <c r="AE140" s="1395">
        <v>102138.38</v>
      </c>
      <c r="AF140" s="1395">
        <v>22470.43</v>
      </c>
      <c r="AG140" s="1395">
        <v>124608.81</v>
      </c>
    </row>
    <row r="141" spans="1:33" ht="23.1" hidden="1" customHeight="1" outlineLevel="1" x14ac:dyDescent="0.2">
      <c r="A141" s="1460" t="s">
        <v>22</v>
      </c>
      <c r="B141" s="1460"/>
      <c r="C141" s="1460"/>
      <c r="D141" s="1460"/>
      <c r="E141" s="1396"/>
      <c r="F141" s="1397"/>
      <c r="G141" s="1398"/>
      <c r="H141" s="1398"/>
      <c r="I141" s="1398"/>
      <c r="J141" s="1398"/>
      <c r="K141" s="1398"/>
      <c r="L141" s="1398"/>
      <c r="M141" s="1405">
        <v>18198.063999999998</v>
      </c>
      <c r="N141" s="1400"/>
      <c r="O141" s="1400"/>
      <c r="P141" s="1401">
        <v>3</v>
      </c>
      <c r="Q141" s="1402">
        <v>44749.34</v>
      </c>
      <c r="R141" s="1402">
        <v>9844.85</v>
      </c>
      <c r="S141" s="1402">
        <v>54594.19</v>
      </c>
      <c r="T141" s="1398"/>
      <c r="U141" s="1398"/>
      <c r="V141" s="1398"/>
      <c r="W141" s="1398"/>
      <c r="X141" s="1398"/>
      <c r="Y141" s="1398"/>
      <c r="Z141" s="1398"/>
      <c r="AA141" s="1405">
        <v>18198.063999999998</v>
      </c>
      <c r="AB141" s="1400"/>
      <c r="AC141" s="1400"/>
      <c r="AD141" s="1401">
        <v>3</v>
      </c>
      <c r="AE141" s="1402">
        <v>44749.34</v>
      </c>
      <c r="AF141" s="1402">
        <v>9844.85</v>
      </c>
      <c r="AG141" s="1402">
        <v>54594.19</v>
      </c>
    </row>
    <row r="142" spans="1:33" ht="11.1" hidden="1" customHeight="1" outlineLevel="1" x14ac:dyDescent="0.2">
      <c r="A142" s="1460" t="s">
        <v>37</v>
      </c>
      <c r="B142" s="1460"/>
      <c r="C142" s="1460"/>
      <c r="D142" s="1460"/>
      <c r="E142" s="1396"/>
      <c r="F142" s="1397"/>
      <c r="G142" s="1398"/>
      <c r="H142" s="1398"/>
      <c r="I142" s="1398"/>
      <c r="J142" s="1398"/>
      <c r="K142" s="1398"/>
      <c r="L142" s="1398"/>
      <c r="M142" s="1405">
        <v>23338.207999999999</v>
      </c>
      <c r="N142" s="1400"/>
      <c r="O142" s="1400"/>
      <c r="P142" s="1401">
        <v>3</v>
      </c>
      <c r="Q142" s="1402">
        <v>57389.04</v>
      </c>
      <c r="R142" s="1402">
        <v>12625.58</v>
      </c>
      <c r="S142" s="1402">
        <v>70014.62</v>
      </c>
      <c r="T142" s="1398"/>
      <c r="U142" s="1398"/>
      <c r="V142" s="1398"/>
      <c r="W142" s="1398"/>
      <c r="X142" s="1398"/>
      <c r="Y142" s="1398"/>
      <c r="Z142" s="1398"/>
      <c r="AA142" s="1405">
        <v>23338.207999999999</v>
      </c>
      <c r="AB142" s="1400"/>
      <c r="AC142" s="1400"/>
      <c r="AD142" s="1401">
        <v>3</v>
      </c>
      <c r="AE142" s="1402">
        <v>57389.04</v>
      </c>
      <c r="AF142" s="1402">
        <v>12625.58</v>
      </c>
      <c r="AG142" s="1402">
        <v>70014.62</v>
      </c>
    </row>
    <row r="143" spans="1:33" ht="26.1" hidden="1" customHeight="1" x14ac:dyDescent="0.2">
      <c r="A143" s="1459" t="s">
        <v>66</v>
      </c>
      <c r="B143" s="1459"/>
      <c r="C143" s="1459"/>
      <c r="D143" s="1459"/>
      <c r="E143" s="1389"/>
      <c r="F143" s="1390"/>
      <c r="G143" s="1391"/>
      <c r="H143" s="1391"/>
      <c r="I143" s="1391"/>
      <c r="J143" s="1391"/>
      <c r="K143" s="1391"/>
      <c r="L143" s="1391"/>
      <c r="M143" s="1404">
        <v>1469907.048</v>
      </c>
      <c r="N143" s="1393"/>
      <c r="O143" s="1393"/>
      <c r="P143" s="1394">
        <v>2.4932699999999999</v>
      </c>
      <c r="Q143" s="1395">
        <v>3003996.24</v>
      </c>
      <c r="R143" s="1395">
        <v>660879.16</v>
      </c>
      <c r="S143" s="1395">
        <v>3664875.4</v>
      </c>
      <c r="T143" s="1391"/>
      <c r="U143" s="1391"/>
      <c r="V143" s="1391"/>
      <c r="W143" s="1391"/>
      <c r="X143" s="1391"/>
      <c r="Y143" s="1391"/>
      <c r="Z143" s="1391"/>
      <c r="AA143" s="1404">
        <v>1469907.048</v>
      </c>
      <c r="AB143" s="1393"/>
      <c r="AC143" s="1393"/>
      <c r="AD143" s="1394">
        <v>2.4932699999999999</v>
      </c>
      <c r="AE143" s="1395">
        <v>3003996.24</v>
      </c>
      <c r="AF143" s="1395">
        <v>660879.16</v>
      </c>
      <c r="AG143" s="1395">
        <v>3664875.4</v>
      </c>
    </row>
    <row r="144" spans="1:33" ht="23.1" hidden="1" customHeight="1" outlineLevel="1" x14ac:dyDescent="0.2">
      <c r="A144" s="1460" t="s">
        <v>22</v>
      </c>
      <c r="B144" s="1460"/>
      <c r="C144" s="1460"/>
      <c r="D144" s="1460"/>
      <c r="E144" s="1396"/>
      <c r="F144" s="1397"/>
      <c r="G144" s="1398"/>
      <c r="H144" s="1398"/>
      <c r="I144" s="1398"/>
      <c r="J144" s="1398"/>
      <c r="K144" s="1398"/>
      <c r="L144" s="1398"/>
      <c r="M144" s="1405">
        <v>1464257.804</v>
      </c>
      <c r="N144" s="1400"/>
      <c r="O144" s="1400"/>
      <c r="P144" s="1401">
        <v>2.4934799999999999</v>
      </c>
      <c r="Q144" s="1402">
        <v>2992705.34</v>
      </c>
      <c r="R144" s="1402">
        <v>658395.16</v>
      </c>
      <c r="S144" s="1402">
        <v>3651100.5</v>
      </c>
      <c r="T144" s="1398"/>
      <c r="U144" s="1398"/>
      <c r="V144" s="1398"/>
      <c r="W144" s="1398"/>
      <c r="X144" s="1398"/>
      <c r="Y144" s="1398"/>
      <c r="Z144" s="1398"/>
      <c r="AA144" s="1405">
        <v>1464257.804</v>
      </c>
      <c r="AB144" s="1400"/>
      <c r="AC144" s="1400"/>
      <c r="AD144" s="1401">
        <v>2.4934799999999999</v>
      </c>
      <c r="AE144" s="1402">
        <v>2992705.34</v>
      </c>
      <c r="AF144" s="1402">
        <v>658395.16</v>
      </c>
      <c r="AG144" s="1402">
        <v>3651100.5</v>
      </c>
    </row>
    <row r="145" spans="1:33" ht="11.1" hidden="1" customHeight="1" outlineLevel="1" x14ac:dyDescent="0.2">
      <c r="A145" s="1460" t="s">
        <v>67</v>
      </c>
      <c r="B145" s="1460"/>
      <c r="C145" s="1460"/>
      <c r="D145" s="1460"/>
      <c r="E145" s="1396"/>
      <c r="F145" s="1397"/>
      <c r="G145" s="1398"/>
      <c r="H145" s="1398"/>
      <c r="I145" s="1398"/>
      <c r="J145" s="1398"/>
      <c r="K145" s="1398"/>
      <c r="L145" s="1398"/>
      <c r="M145" s="1405">
        <v>5649.2439999999997</v>
      </c>
      <c r="N145" s="1400"/>
      <c r="O145" s="1400"/>
      <c r="P145" s="1401">
        <v>2.4383599999999999</v>
      </c>
      <c r="Q145" s="1402">
        <v>11290.9</v>
      </c>
      <c r="R145" s="1402">
        <v>2484</v>
      </c>
      <c r="S145" s="1402">
        <v>13774.9</v>
      </c>
      <c r="T145" s="1398"/>
      <c r="U145" s="1398"/>
      <c r="V145" s="1398"/>
      <c r="W145" s="1398"/>
      <c r="X145" s="1398"/>
      <c r="Y145" s="1398"/>
      <c r="Z145" s="1398"/>
      <c r="AA145" s="1405">
        <v>5649.2439999999997</v>
      </c>
      <c r="AB145" s="1400"/>
      <c r="AC145" s="1400"/>
      <c r="AD145" s="1401">
        <v>2.4383599999999999</v>
      </c>
      <c r="AE145" s="1402">
        <v>11290.9</v>
      </c>
      <c r="AF145" s="1402">
        <v>2484</v>
      </c>
      <c r="AG145" s="1402">
        <v>13774.9</v>
      </c>
    </row>
    <row r="146" spans="1:33" ht="12.95" hidden="1" customHeight="1" x14ac:dyDescent="0.2">
      <c r="A146" s="1459" t="s">
        <v>68</v>
      </c>
      <c r="B146" s="1459"/>
      <c r="C146" s="1459"/>
      <c r="D146" s="1459"/>
      <c r="E146" s="1389"/>
      <c r="F146" s="1390"/>
      <c r="G146" s="1391"/>
      <c r="H146" s="1391"/>
      <c r="I146" s="1391"/>
      <c r="J146" s="1391"/>
      <c r="K146" s="1391"/>
      <c r="L146" s="1391"/>
      <c r="M146" s="1391"/>
      <c r="N146" s="1391"/>
      <c r="O146" s="1391"/>
      <c r="P146" s="1391"/>
      <c r="Q146" s="1391"/>
      <c r="R146" s="1391"/>
      <c r="S146" s="1391"/>
      <c r="T146" s="1404">
        <v>73075.42</v>
      </c>
      <c r="U146" s="1393"/>
      <c r="V146" s="1393"/>
      <c r="W146" s="1394">
        <v>4.2009699999999999</v>
      </c>
      <c r="X146" s="1395">
        <v>414214.05</v>
      </c>
      <c r="Y146" s="1395">
        <v>-107226.62</v>
      </c>
      <c r="Z146" s="1395">
        <v>306987.43</v>
      </c>
      <c r="AA146" s="1404">
        <v>73075.42</v>
      </c>
      <c r="AB146" s="1393"/>
      <c r="AC146" s="1393"/>
      <c r="AD146" s="1394">
        <v>4.2009699999999999</v>
      </c>
      <c r="AE146" s="1395">
        <v>414214.05</v>
      </c>
      <c r="AF146" s="1395">
        <v>-107226.62</v>
      </c>
      <c r="AG146" s="1395">
        <v>306987.43</v>
      </c>
    </row>
    <row r="147" spans="1:33" ht="23.1" hidden="1" customHeight="1" outlineLevel="1" x14ac:dyDescent="0.2">
      <c r="A147" s="1460" t="s">
        <v>69</v>
      </c>
      <c r="B147" s="1460"/>
      <c r="C147" s="1460"/>
      <c r="D147" s="1460"/>
      <c r="E147" s="1396"/>
      <c r="F147" s="1397"/>
      <c r="G147" s="1398"/>
      <c r="H147" s="1398"/>
      <c r="I147" s="1398"/>
      <c r="J147" s="1398"/>
      <c r="K147" s="1398"/>
      <c r="L147" s="1398"/>
      <c r="M147" s="1398"/>
      <c r="N147" s="1398"/>
      <c r="O147" s="1398"/>
      <c r="P147" s="1398"/>
      <c r="Q147" s="1398"/>
      <c r="R147" s="1398"/>
      <c r="S147" s="1398"/>
      <c r="T147" s="1405">
        <v>73075.42</v>
      </c>
      <c r="U147" s="1400"/>
      <c r="V147" s="1400"/>
      <c r="W147" s="1401">
        <v>4.2009699999999999</v>
      </c>
      <c r="X147" s="1402">
        <v>414214.05</v>
      </c>
      <c r="Y147" s="1402">
        <v>-107226.62</v>
      </c>
      <c r="Z147" s="1402">
        <v>306987.43</v>
      </c>
      <c r="AA147" s="1405">
        <v>73075.42</v>
      </c>
      <c r="AB147" s="1400"/>
      <c r="AC147" s="1400"/>
      <c r="AD147" s="1401">
        <v>4.2009699999999999</v>
      </c>
      <c r="AE147" s="1402">
        <v>414214.05</v>
      </c>
      <c r="AF147" s="1402">
        <v>-107226.62</v>
      </c>
      <c r="AG147" s="1402">
        <v>306987.43</v>
      </c>
    </row>
    <row r="148" spans="1:33" ht="26.1" hidden="1" customHeight="1" x14ac:dyDescent="0.2">
      <c r="A148" s="1459" t="s">
        <v>70</v>
      </c>
      <c r="B148" s="1459"/>
      <c r="C148" s="1459"/>
      <c r="D148" s="1459"/>
      <c r="E148" s="1389"/>
      <c r="F148" s="1390"/>
      <c r="G148" s="1391"/>
      <c r="H148" s="1391"/>
      <c r="I148" s="1391"/>
      <c r="J148" s="1391"/>
      <c r="K148" s="1391"/>
      <c r="L148" s="1391"/>
      <c r="M148" s="1391"/>
      <c r="N148" s="1391"/>
      <c r="O148" s="1391"/>
      <c r="P148" s="1391"/>
      <c r="Q148" s="1391"/>
      <c r="R148" s="1391"/>
      <c r="S148" s="1391"/>
      <c r="T148" s="1404">
        <v>505857.59</v>
      </c>
      <c r="U148" s="1393"/>
      <c r="V148" s="1393"/>
      <c r="W148" s="1394">
        <v>3.54027</v>
      </c>
      <c r="X148" s="1395">
        <v>1467927.74</v>
      </c>
      <c r="Y148" s="1395">
        <v>322944.09000000003</v>
      </c>
      <c r="Z148" s="1395">
        <v>1790871.83</v>
      </c>
      <c r="AA148" s="1404">
        <v>505857.59</v>
      </c>
      <c r="AB148" s="1393"/>
      <c r="AC148" s="1393"/>
      <c r="AD148" s="1394">
        <v>3.54027</v>
      </c>
      <c r="AE148" s="1395">
        <v>1467927.74</v>
      </c>
      <c r="AF148" s="1395">
        <v>322944.09000000003</v>
      </c>
      <c r="AG148" s="1395">
        <v>1790871.83</v>
      </c>
    </row>
    <row r="149" spans="1:33" ht="23.1" hidden="1" customHeight="1" outlineLevel="1" x14ac:dyDescent="0.2">
      <c r="A149" s="1460" t="s">
        <v>69</v>
      </c>
      <c r="B149" s="1460"/>
      <c r="C149" s="1460"/>
      <c r="D149" s="1460"/>
      <c r="E149" s="1396"/>
      <c r="F149" s="1397"/>
      <c r="G149" s="1398"/>
      <c r="H149" s="1398"/>
      <c r="I149" s="1398"/>
      <c r="J149" s="1398"/>
      <c r="K149" s="1398"/>
      <c r="L149" s="1398"/>
      <c r="M149" s="1398"/>
      <c r="N149" s="1398"/>
      <c r="O149" s="1398"/>
      <c r="P149" s="1398"/>
      <c r="Q149" s="1398"/>
      <c r="R149" s="1398"/>
      <c r="S149" s="1398"/>
      <c r="T149" s="1405">
        <v>505984.57699999999</v>
      </c>
      <c r="U149" s="1400"/>
      <c r="V149" s="1400"/>
      <c r="W149" s="1401">
        <v>3.5403099999999998</v>
      </c>
      <c r="X149" s="1402">
        <v>1468313.51</v>
      </c>
      <c r="Y149" s="1402">
        <v>323028.96999999997</v>
      </c>
      <c r="Z149" s="1402">
        <v>1791342.48</v>
      </c>
      <c r="AA149" s="1405">
        <v>505984.57699999999</v>
      </c>
      <c r="AB149" s="1400"/>
      <c r="AC149" s="1400"/>
      <c r="AD149" s="1401">
        <v>3.5403099999999998</v>
      </c>
      <c r="AE149" s="1402">
        <v>1468313.51</v>
      </c>
      <c r="AF149" s="1402">
        <v>323028.96999999997</v>
      </c>
      <c r="AG149" s="1402">
        <v>1791342.48</v>
      </c>
    </row>
    <row r="150" spans="1:33" ht="11.1" hidden="1" customHeight="1" outlineLevel="1" x14ac:dyDescent="0.2">
      <c r="A150" s="1460" t="s">
        <v>67</v>
      </c>
      <c r="B150" s="1460"/>
      <c r="C150" s="1460"/>
      <c r="D150" s="1460"/>
      <c r="E150" s="1396"/>
      <c r="F150" s="1397"/>
      <c r="G150" s="1398"/>
      <c r="H150" s="1398"/>
      <c r="I150" s="1398"/>
      <c r="J150" s="1398"/>
      <c r="K150" s="1398"/>
      <c r="L150" s="1398"/>
      <c r="M150" s="1398"/>
      <c r="N150" s="1398"/>
      <c r="O150" s="1398"/>
      <c r="P150" s="1398"/>
      <c r="Q150" s="1398"/>
      <c r="R150" s="1398"/>
      <c r="S150" s="1398"/>
      <c r="T150" s="1403">
        <v>-126.98699999999999</v>
      </c>
      <c r="U150" s="1400"/>
      <c r="V150" s="1400"/>
      <c r="W150" s="1401">
        <v>3.70628</v>
      </c>
      <c r="X150" s="1406">
        <v>-385.77</v>
      </c>
      <c r="Y150" s="1406">
        <v>-84.88</v>
      </c>
      <c r="Z150" s="1406">
        <v>-470.65</v>
      </c>
      <c r="AA150" s="1403">
        <v>-126.98699999999999</v>
      </c>
      <c r="AB150" s="1400"/>
      <c r="AC150" s="1400"/>
      <c r="AD150" s="1401">
        <v>3.70628</v>
      </c>
      <c r="AE150" s="1406">
        <v>-385.77</v>
      </c>
      <c r="AF150" s="1406">
        <v>-84.88</v>
      </c>
      <c r="AG150" s="1406">
        <v>-470.65</v>
      </c>
    </row>
    <row r="151" spans="1:33" ht="12.95" hidden="1" customHeight="1" x14ac:dyDescent="0.2">
      <c r="A151" s="1459" t="s">
        <v>71</v>
      </c>
      <c r="B151" s="1459"/>
      <c r="C151" s="1459"/>
      <c r="D151" s="1459"/>
      <c r="E151" s="1389"/>
      <c r="F151" s="1390"/>
      <c r="G151" s="1391"/>
      <c r="H151" s="1391"/>
      <c r="I151" s="1391"/>
      <c r="J151" s="1391"/>
      <c r="K151" s="1391"/>
      <c r="L151" s="1391"/>
      <c r="M151" s="1391"/>
      <c r="N151" s="1391"/>
      <c r="O151" s="1391"/>
      <c r="P151" s="1391"/>
      <c r="Q151" s="1391"/>
      <c r="R151" s="1391"/>
      <c r="S151" s="1391"/>
      <c r="T151" s="1404">
        <v>29203.218000000001</v>
      </c>
      <c r="U151" s="1393"/>
      <c r="V151" s="1393"/>
      <c r="W151" s="1394">
        <v>4.7034799999999999</v>
      </c>
      <c r="X151" s="1395">
        <v>112587.52</v>
      </c>
      <c r="Y151" s="1395">
        <v>24769.23</v>
      </c>
      <c r="Z151" s="1395">
        <v>137356.75</v>
      </c>
      <c r="AA151" s="1404">
        <v>29203.218000000001</v>
      </c>
      <c r="AB151" s="1393"/>
      <c r="AC151" s="1393"/>
      <c r="AD151" s="1394">
        <v>4.7034799999999999</v>
      </c>
      <c r="AE151" s="1395">
        <v>112587.52</v>
      </c>
      <c r="AF151" s="1395">
        <v>24769.23</v>
      </c>
      <c r="AG151" s="1395">
        <v>137356.75</v>
      </c>
    </row>
    <row r="152" spans="1:33" ht="23.1" hidden="1" customHeight="1" outlineLevel="1" x14ac:dyDescent="0.2">
      <c r="A152" s="1460" t="s">
        <v>26</v>
      </c>
      <c r="B152" s="1460"/>
      <c r="C152" s="1460"/>
      <c r="D152" s="1460"/>
      <c r="E152" s="1396"/>
      <c r="F152" s="1397"/>
      <c r="G152" s="1398"/>
      <c r="H152" s="1398"/>
      <c r="I152" s="1398"/>
      <c r="J152" s="1398"/>
      <c r="K152" s="1398"/>
      <c r="L152" s="1398"/>
      <c r="M152" s="1398"/>
      <c r="N152" s="1398"/>
      <c r="O152" s="1398"/>
      <c r="P152" s="1398"/>
      <c r="Q152" s="1398"/>
      <c r="R152" s="1398"/>
      <c r="S152" s="1398"/>
      <c r="T152" s="1405">
        <v>6469.951</v>
      </c>
      <c r="U152" s="1400"/>
      <c r="V152" s="1400"/>
      <c r="W152" s="1401">
        <v>6.1563100000000004</v>
      </c>
      <c r="X152" s="1402">
        <v>32648.41</v>
      </c>
      <c r="Y152" s="1402">
        <v>7182.63</v>
      </c>
      <c r="Z152" s="1402">
        <v>39831.040000000001</v>
      </c>
      <c r="AA152" s="1405">
        <v>6469.951</v>
      </c>
      <c r="AB152" s="1400"/>
      <c r="AC152" s="1400"/>
      <c r="AD152" s="1401">
        <v>6.1563100000000004</v>
      </c>
      <c r="AE152" s="1402">
        <v>32648.41</v>
      </c>
      <c r="AF152" s="1402">
        <v>7182.63</v>
      </c>
      <c r="AG152" s="1402">
        <v>39831.040000000001</v>
      </c>
    </row>
    <row r="153" spans="1:33" ht="11.1" hidden="1" customHeight="1" outlineLevel="1" x14ac:dyDescent="0.2">
      <c r="A153" s="1460" t="s">
        <v>72</v>
      </c>
      <c r="B153" s="1460"/>
      <c r="C153" s="1460"/>
      <c r="D153" s="1460"/>
      <c r="E153" s="1396"/>
      <c r="F153" s="1397"/>
      <c r="G153" s="1398"/>
      <c r="H153" s="1398"/>
      <c r="I153" s="1398"/>
      <c r="J153" s="1398"/>
      <c r="K153" s="1398"/>
      <c r="L153" s="1398"/>
      <c r="M153" s="1398"/>
      <c r="N153" s="1398"/>
      <c r="O153" s="1398"/>
      <c r="P153" s="1398"/>
      <c r="Q153" s="1398"/>
      <c r="R153" s="1398"/>
      <c r="S153" s="1398"/>
      <c r="T153" s="1405">
        <v>3068.5949999999998</v>
      </c>
      <c r="U153" s="1400"/>
      <c r="V153" s="1400"/>
      <c r="W153" s="1401">
        <v>4.29</v>
      </c>
      <c r="X153" s="1402">
        <v>10790.39</v>
      </c>
      <c r="Y153" s="1402">
        <v>2373.88</v>
      </c>
      <c r="Z153" s="1402">
        <v>13164.27</v>
      </c>
      <c r="AA153" s="1405">
        <v>3068.5949999999998</v>
      </c>
      <c r="AB153" s="1400"/>
      <c r="AC153" s="1400"/>
      <c r="AD153" s="1401">
        <v>4.29</v>
      </c>
      <c r="AE153" s="1402">
        <v>10790.39</v>
      </c>
      <c r="AF153" s="1402">
        <v>2373.88</v>
      </c>
      <c r="AG153" s="1402">
        <v>13164.27</v>
      </c>
    </row>
    <row r="154" spans="1:33" ht="11.1" hidden="1" customHeight="1" outlineLevel="1" x14ac:dyDescent="0.2">
      <c r="A154" s="1460" t="s">
        <v>67</v>
      </c>
      <c r="B154" s="1460"/>
      <c r="C154" s="1460"/>
      <c r="D154" s="1460"/>
      <c r="E154" s="1396"/>
      <c r="F154" s="1397"/>
      <c r="G154" s="1398"/>
      <c r="H154" s="1398"/>
      <c r="I154" s="1398"/>
      <c r="J154" s="1398"/>
      <c r="K154" s="1398"/>
      <c r="L154" s="1398"/>
      <c r="M154" s="1398"/>
      <c r="N154" s="1398"/>
      <c r="O154" s="1398"/>
      <c r="P154" s="1398"/>
      <c r="Q154" s="1398"/>
      <c r="R154" s="1398"/>
      <c r="S154" s="1398"/>
      <c r="T154" s="1403">
        <v>6.4809999999999999</v>
      </c>
      <c r="U154" s="1400"/>
      <c r="V154" s="1400"/>
      <c r="W154" s="1401">
        <v>4.2894600000000001</v>
      </c>
      <c r="X154" s="1406">
        <v>22.79</v>
      </c>
      <c r="Y154" s="1406">
        <v>5.01</v>
      </c>
      <c r="Z154" s="1406">
        <v>27.8</v>
      </c>
      <c r="AA154" s="1403">
        <v>6.4809999999999999</v>
      </c>
      <c r="AB154" s="1400"/>
      <c r="AC154" s="1400"/>
      <c r="AD154" s="1401">
        <v>4.2894600000000001</v>
      </c>
      <c r="AE154" s="1406">
        <v>22.79</v>
      </c>
      <c r="AF154" s="1406">
        <v>5.01</v>
      </c>
      <c r="AG154" s="1406">
        <v>27.8</v>
      </c>
    </row>
    <row r="155" spans="1:33" ht="11.1" hidden="1" customHeight="1" outlineLevel="1" x14ac:dyDescent="0.2">
      <c r="A155" s="1460" t="s">
        <v>73</v>
      </c>
      <c r="B155" s="1460"/>
      <c r="C155" s="1460"/>
      <c r="D155" s="1460"/>
      <c r="E155" s="1396"/>
      <c r="F155" s="1397"/>
      <c r="G155" s="1398"/>
      <c r="H155" s="1398"/>
      <c r="I155" s="1398"/>
      <c r="J155" s="1398"/>
      <c r="K155" s="1398"/>
      <c r="L155" s="1398"/>
      <c r="M155" s="1398"/>
      <c r="N155" s="1398"/>
      <c r="O155" s="1398"/>
      <c r="P155" s="1398"/>
      <c r="Q155" s="1398"/>
      <c r="R155" s="1398"/>
      <c r="S155" s="1398"/>
      <c r="T155" s="1405">
        <v>19658.190999999999</v>
      </c>
      <c r="U155" s="1400"/>
      <c r="V155" s="1400"/>
      <c r="W155" s="1401">
        <v>4.29</v>
      </c>
      <c r="X155" s="1402">
        <v>69125.929999999993</v>
      </c>
      <c r="Y155" s="1402">
        <v>15207.71</v>
      </c>
      <c r="Z155" s="1402">
        <v>84333.64</v>
      </c>
      <c r="AA155" s="1405">
        <v>19658.190999999999</v>
      </c>
      <c r="AB155" s="1400"/>
      <c r="AC155" s="1400"/>
      <c r="AD155" s="1401">
        <v>4.29</v>
      </c>
      <c r="AE155" s="1402">
        <v>69125.929999999993</v>
      </c>
      <c r="AF155" s="1402">
        <v>15207.71</v>
      </c>
      <c r="AG155" s="1402">
        <v>84333.64</v>
      </c>
    </row>
    <row r="156" spans="1:33" ht="12.95" hidden="1" customHeight="1" x14ac:dyDescent="0.2">
      <c r="A156" s="1459" t="s">
        <v>74</v>
      </c>
      <c r="B156" s="1459"/>
      <c r="C156" s="1459"/>
      <c r="D156" s="1459"/>
      <c r="E156" s="1389"/>
      <c r="F156" s="1390"/>
      <c r="G156" s="1391"/>
      <c r="H156" s="1391"/>
      <c r="I156" s="1391"/>
      <c r="J156" s="1391"/>
      <c r="K156" s="1391"/>
      <c r="L156" s="1391"/>
      <c r="M156" s="1391"/>
      <c r="N156" s="1391"/>
      <c r="O156" s="1391"/>
      <c r="P156" s="1391"/>
      <c r="Q156" s="1391"/>
      <c r="R156" s="1391"/>
      <c r="S156" s="1391"/>
      <c r="T156" s="1404">
        <v>63470.303999999996</v>
      </c>
      <c r="U156" s="1393"/>
      <c r="V156" s="1393"/>
      <c r="W156" s="1394">
        <v>-5.9069999999999998E-2</v>
      </c>
      <c r="X156" s="1395">
        <v>-3073.24</v>
      </c>
      <c r="Y156" s="1412">
        <v>-676.14</v>
      </c>
      <c r="Z156" s="1395">
        <v>-3749.38</v>
      </c>
      <c r="AA156" s="1404">
        <v>63470.303999999996</v>
      </c>
      <c r="AB156" s="1393"/>
      <c r="AC156" s="1393"/>
      <c r="AD156" s="1394">
        <v>-5.9069999999999998E-2</v>
      </c>
      <c r="AE156" s="1395">
        <v>-3073.24</v>
      </c>
      <c r="AF156" s="1412">
        <v>-676.14</v>
      </c>
      <c r="AG156" s="1395">
        <v>-3749.38</v>
      </c>
    </row>
    <row r="157" spans="1:33" ht="23.1" hidden="1" customHeight="1" outlineLevel="1" x14ac:dyDescent="0.2">
      <c r="A157" s="1460" t="s">
        <v>22</v>
      </c>
      <c r="B157" s="1460"/>
      <c r="C157" s="1460"/>
      <c r="D157" s="1460"/>
      <c r="E157" s="1396"/>
      <c r="F157" s="1397"/>
      <c r="G157" s="1398"/>
      <c r="H157" s="1398"/>
      <c r="I157" s="1398"/>
      <c r="J157" s="1398"/>
      <c r="K157" s="1398"/>
      <c r="L157" s="1398"/>
      <c r="M157" s="1398"/>
      <c r="N157" s="1398"/>
      <c r="O157" s="1398"/>
      <c r="P157" s="1398"/>
      <c r="Q157" s="1398"/>
      <c r="R157" s="1398"/>
      <c r="S157" s="1398"/>
      <c r="T157" s="1403">
        <v>318.76799999999997</v>
      </c>
      <c r="U157" s="1400"/>
      <c r="V157" s="1400"/>
      <c r="W157" s="1401">
        <v>3.35859</v>
      </c>
      <c r="X157" s="1406">
        <v>877.55</v>
      </c>
      <c r="Y157" s="1406">
        <v>193.06</v>
      </c>
      <c r="Z157" s="1402">
        <v>1070.6099999999999</v>
      </c>
      <c r="AA157" s="1403">
        <v>318.76799999999997</v>
      </c>
      <c r="AB157" s="1400"/>
      <c r="AC157" s="1400"/>
      <c r="AD157" s="1401">
        <v>3.35859</v>
      </c>
      <c r="AE157" s="1406">
        <v>877.55</v>
      </c>
      <c r="AF157" s="1406">
        <v>193.06</v>
      </c>
      <c r="AG157" s="1402">
        <v>1070.6099999999999</v>
      </c>
    </row>
    <row r="158" spans="1:33" ht="11.1" hidden="1" customHeight="1" outlineLevel="1" x14ac:dyDescent="0.2">
      <c r="A158" s="1460" t="s">
        <v>25</v>
      </c>
      <c r="B158" s="1460"/>
      <c r="C158" s="1460"/>
      <c r="D158" s="1460"/>
      <c r="E158" s="1396"/>
      <c r="F158" s="1397"/>
      <c r="G158" s="1398"/>
      <c r="H158" s="1398"/>
      <c r="I158" s="1398"/>
      <c r="J158" s="1398"/>
      <c r="K158" s="1398"/>
      <c r="L158" s="1398"/>
      <c r="M158" s="1398"/>
      <c r="N158" s="1398"/>
      <c r="O158" s="1398"/>
      <c r="P158" s="1398"/>
      <c r="Q158" s="1398"/>
      <c r="R158" s="1398"/>
      <c r="S158" s="1398"/>
      <c r="T158" s="1405">
        <v>41780.879999999997</v>
      </c>
      <c r="U158" s="1400"/>
      <c r="V158" s="1400"/>
      <c r="W158" s="1401">
        <v>3.4721700000000002</v>
      </c>
      <c r="X158" s="1402">
        <v>118910.09</v>
      </c>
      <c r="Y158" s="1402">
        <v>26160.22</v>
      </c>
      <c r="Z158" s="1402">
        <v>145070.31</v>
      </c>
      <c r="AA158" s="1405">
        <v>41780.879999999997</v>
      </c>
      <c r="AB158" s="1400"/>
      <c r="AC158" s="1400"/>
      <c r="AD158" s="1401">
        <v>3.4721700000000002</v>
      </c>
      <c r="AE158" s="1402">
        <v>118910.09</v>
      </c>
      <c r="AF158" s="1402">
        <v>26160.22</v>
      </c>
      <c r="AG158" s="1402">
        <v>145070.31</v>
      </c>
    </row>
    <row r="159" spans="1:33" ht="23.1" hidden="1" customHeight="1" outlineLevel="1" x14ac:dyDescent="0.2">
      <c r="A159" s="1460" t="s">
        <v>26</v>
      </c>
      <c r="B159" s="1460"/>
      <c r="C159" s="1460"/>
      <c r="D159" s="1460"/>
      <c r="E159" s="1396"/>
      <c r="F159" s="1397"/>
      <c r="G159" s="1398"/>
      <c r="H159" s="1398"/>
      <c r="I159" s="1398"/>
      <c r="J159" s="1398"/>
      <c r="K159" s="1398"/>
      <c r="L159" s="1398"/>
      <c r="M159" s="1398"/>
      <c r="N159" s="1398"/>
      <c r="O159" s="1398"/>
      <c r="P159" s="1398"/>
      <c r="Q159" s="1398"/>
      <c r="R159" s="1398"/>
      <c r="S159" s="1398"/>
      <c r="T159" s="1405">
        <v>-27385.725999999999</v>
      </c>
      <c r="U159" s="1400"/>
      <c r="V159" s="1400"/>
      <c r="W159" s="1401">
        <v>11.774749999999999</v>
      </c>
      <c r="X159" s="1402">
        <v>-264311.49</v>
      </c>
      <c r="Y159" s="1402">
        <v>-58148.53</v>
      </c>
      <c r="Z159" s="1402">
        <v>-322460.02</v>
      </c>
      <c r="AA159" s="1405">
        <v>-27385.725999999999</v>
      </c>
      <c r="AB159" s="1400"/>
      <c r="AC159" s="1400"/>
      <c r="AD159" s="1401">
        <v>11.774749999999999</v>
      </c>
      <c r="AE159" s="1402">
        <v>-264311.49</v>
      </c>
      <c r="AF159" s="1402">
        <v>-58148.53</v>
      </c>
      <c r="AG159" s="1402">
        <v>-322460.02</v>
      </c>
    </row>
    <row r="160" spans="1:33" ht="11.1" hidden="1" customHeight="1" outlineLevel="1" x14ac:dyDescent="0.2">
      <c r="A160" s="1460" t="s">
        <v>72</v>
      </c>
      <c r="B160" s="1460"/>
      <c r="C160" s="1460"/>
      <c r="D160" s="1460"/>
      <c r="E160" s="1396"/>
      <c r="F160" s="1397"/>
      <c r="G160" s="1398"/>
      <c r="H160" s="1398"/>
      <c r="I160" s="1398"/>
      <c r="J160" s="1398"/>
      <c r="K160" s="1398"/>
      <c r="L160" s="1398"/>
      <c r="M160" s="1398"/>
      <c r="N160" s="1398"/>
      <c r="O160" s="1398"/>
      <c r="P160" s="1398"/>
      <c r="Q160" s="1398"/>
      <c r="R160" s="1398"/>
      <c r="S160" s="1398"/>
      <c r="T160" s="1405">
        <v>11436.303</v>
      </c>
      <c r="U160" s="1400"/>
      <c r="V160" s="1400"/>
      <c r="W160" s="1401">
        <v>3.6122899999999998</v>
      </c>
      <c r="X160" s="1402">
        <v>33861.730000000003</v>
      </c>
      <c r="Y160" s="1402">
        <v>7449.57</v>
      </c>
      <c r="Z160" s="1402">
        <v>41311.300000000003</v>
      </c>
      <c r="AA160" s="1405">
        <v>11436.303</v>
      </c>
      <c r="AB160" s="1400"/>
      <c r="AC160" s="1400"/>
      <c r="AD160" s="1401">
        <v>3.6122899999999998</v>
      </c>
      <c r="AE160" s="1402">
        <v>33861.730000000003</v>
      </c>
      <c r="AF160" s="1402">
        <v>7449.57</v>
      </c>
      <c r="AG160" s="1402">
        <v>41311.300000000003</v>
      </c>
    </row>
    <row r="161" spans="1:37" ht="11.1" hidden="1" customHeight="1" outlineLevel="1" x14ac:dyDescent="0.2">
      <c r="A161" s="1460" t="s">
        <v>67</v>
      </c>
      <c r="B161" s="1460"/>
      <c r="C161" s="1460"/>
      <c r="D161" s="1460"/>
      <c r="E161" s="1396"/>
      <c r="F161" s="1397"/>
      <c r="G161" s="1398"/>
      <c r="H161" s="1398"/>
      <c r="I161" s="1398"/>
      <c r="J161" s="1398"/>
      <c r="K161" s="1398"/>
      <c r="L161" s="1398"/>
      <c r="M161" s="1398"/>
      <c r="N161" s="1398"/>
      <c r="O161" s="1398"/>
      <c r="P161" s="1398"/>
      <c r="Q161" s="1398"/>
      <c r="R161" s="1398"/>
      <c r="S161" s="1398"/>
      <c r="T161" s="1405">
        <v>33574.389000000003</v>
      </c>
      <c r="U161" s="1400"/>
      <c r="V161" s="1400"/>
      <c r="W161" s="1401">
        <v>3.6219100000000002</v>
      </c>
      <c r="X161" s="1402">
        <v>99675</v>
      </c>
      <c r="Y161" s="1402">
        <v>21928.49</v>
      </c>
      <c r="Z161" s="1402">
        <v>121603.49</v>
      </c>
      <c r="AA161" s="1405">
        <v>33574.389000000003</v>
      </c>
      <c r="AB161" s="1400"/>
      <c r="AC161" s="1400"/>
      <c r="AD161" s="1401">
        <v>3.6219100000000002</v>
      </c>
      <c r="AE161" s="1402">
        <v>99675</v>
      </c>
      <c r="AF161" s="1402">
        <v>21928.49</v>
      </c>
      <c r="AG161" s="1402">
        <v>121603.49</v>
      </c>
    </row>
    <row r="162" spans="1:37" ht="11.1" hidden="1" customHeight="1" outlineLevel="1" x14ac:dyDescent="0.2">
      <c r="A162" s="1460" t="s">
        <v>73</v>
      </c>
      <c r="B162" s="1460"/>
      <c r="C162" s="1460"/>
      <c r="D162" s="1460"/>
      <c r="E162" s="1396"/>
      <c r="F162" s="1397"/>
      <c r="G162" s="1398"/>
      <c r="H162" s="1398"/>
      <c r="I162" s="1398"/>
      <c r="J162" s="1398"/>
      <c r="K162" s="1398"/>
      <c r="L162" s="1398"/>
      <c r="M162" s="1398"/>
      <c r="N162" s="1398"/>
      <c r="O162" s="1398"/>
      <c r="P162" s="1398"/>
      <c r="Q162" s="1398"/>
      <c r="R162" s="1398"/>
      <c r="S162" s="1398"/>
      <c r="T162" s="1405">
        <v>3745.69</v>
      </c>
      <c r="U162" s="1400"/>
      <c r="V162" s="1400"/>
      <c r="W162" s="1401">
        <v>2.57761</v>
      </c>
      <c r="X162" s="1402">
        <v>7913.88</v>
      </c>
      <c r="Y162" s="1402">
        <v>1741.05</v>
      </c>
      <c r="Z162" s="1402">
        <v>9654.93</v>
      </c>
      <c r="AA162" s="1405">
        <v>3745.69</v>
      </c>
      <c r="AB162" s="1400"/>
      <c r="AC162" s="1400"/>
      <c r="AD162" s="1401">
        <v>2.57761</v>
      </c>
      <c r="AE162" s="1402">
        <v>7913.88</v>
      </c>
      <c r="AF162" s="1402">
        <v>1741.05</v>
      </c>
      <c r="AG162" s="1402">
        <v>9654.93</v>
      </c>
    </row>
    <row r="163" spans="1:37" ht="12.95" hidden="1" customHeight="1" x14ac:dyDescent="0.2">
      <c r="A163" s="1459" t="s">
        <v>75</v>
      </c>
      <c r="B163" s="1459"/>
      <c r="C163" s="1459"/>
      <c r="D163" s="1459"/>
      <c r="E163" s="1389"/>
      <c r="F163" s="1390"/>
      <c r="G163" s="1391"/>
      <c r="H163" s="1391"/>
      <c r="I163" s="1391"/>
      <c r="J163" s="1391"/>
      <c r="K163" s="1391"/>
      <c r="L163" s="1391"/>
      <c r="M163" s="1404">
        <v>30008.627</v>
      </c>
      <c r="N163" s="1393"/>
      <c r="O163" s="1393"/>
      <c r="P163" s="1394">
        <v>4.29</v>
      </c>
      <c r="Q163" s="1395">
        <v>105522.17</v>
      </c>
      <c r="R163" s="1395">
        <v>23214.84</v>
      </c>
      <c r="S163" s="1395">
        <v>128737.01</v>
      </c>
      <c r="T163" s="1391"/>
      <c r="U163" s="1391"/>
      <c r="V163" s="1391"/>
      <c r="W163" s="1391"/>
      <c r="X163" s="1391"/>
      <c r="Y163" s="1391"/>
      <c r="Z163" s="1391"/>
      <c r="AA163" s="1404">
        <v>30008.627</v>
      </c>
      <c r="AB163" s="1393"/>
      <c r="AC163" s="1393"/>
      <c r="AD163" s="1394">
        <v>4.29</v>
      </c>
      <c r="AE163" s="1395">
        <v>105522.17</v>
      </c>
      <c r="AF163" s="1395">
        <v>23214.84</v>
      </c>
      <c r="AG163" s="1395">
        <v>128737.01</v>
      </c>
    </row>
    <row r="164" spans="1:37" ht="23.1" hidden="1" customHeight="1" outlineLevel="1" x14ac:dyDescent="0.2">
      <c r="A164" s="1460" t="s">
        <v>26</v>
      </c>
      <c r="B164" s="1460"/>
      <c r="C164" s="1460"/>
      <c r="D164" s="1460"/>
      <c r="E164" s="1396"/>
      <c r="F164" s="1397"/>
      <c r="G164" s="1398"/>
      <c r="H164" s="1398"/>
      <c r="I164" s="1398"/>
      <c r="J164" s="1398"/>
      <c r="K164" s="1398"/>
      <c r="L164" s="1398"/>
      <c r="M164" s="1405">
        <v>23714.835999999999</v>
      </c>
      <c r="N164" s="1400"/>
      <c r="O164" s="1400"/>
      <c r="P164" s="1401">
        <v>4.29</v>
      </c>
      <c r="Q164" s="1402">
        <v>83390.720000000001</v>
      </c>
      <c r="R164" s="1402">
        <v>18345.93</v>
      </c>
      <c r="S164" s="1402">
        <v>101736.65</v>
      </c>
      <c r="T164" s="1398"/>
      <c r="U164" s="1398"/>
      <c r="V164" s="1398"/>
      <c r="W164" s="1398"/>
      <c r="X164" s="1398"/>
      <c r="Y164" s="1398"/>
      <c r="Z164" s="1398"/>
      <c r="AA164" s="1405">
        <v>23714.835999999999</v>
      </c>
      <c r="AB164" s="1400"/>
      <c r="AC164" s="1400"/>
      <c r="AD164" s="1401">
        <v>4.29</v>
      </c>
      <c r="AE164" s="1402">
        <v>83390.720000000001</v>
      </c>
      <c r="AF164" s="1402">
        <v>18345.93</v>
      </c>
      <c r="AG164" s="1402">
        <v>101736.65</v>
      </c>
    </row>
    <row r="165" spans="1:37" ht="11.1" hidden="1" customHeight="1" outlineLevel="1" x14ac:dyDescent="0.2">
      <c r="A165" s="1460" t="s">
        <v>72</v>
      </c>
      <c r="B165" s="1460"/>
      <c r="C165" s="1460"/>
      <c r="D165" s="1460"/>
      <c r="E165" s="1396"/>
      <c r="F165" s="1397"/>
      <c r="G165" s="1398"/>
      <c r="H165" s="1398"/>
      <c r="I165" s="1398"/>
      <c r="J165" s="1398"/>
      <c r="K165" s="1398"/>
      <c r="L165" s="1398"/>
      <c r="M165" s="1405">
        <v>5101.8590000000004</v>
      </c>
      <c r="N165" s="1400"/>
      <c r="O165" s="1400"/>
      <c r="P165" s="1401">
        <v>4.29</v>
      </c>
      <c r="Q165" s="1402">
        <v>17940.14</v>
      </c>
      <c r="R165" s="1402">
        <v>3946.83</v>
      </c>
      <c r="S165" s="1402">
        <v>21886.97</v>
      </c>
      <c r="T165" s="1398"/>
      <c r="U165" s="1398"/>
      <c r="V165" s="1398"/>
      <c r="W165" s="1398"/>
      <c r="X165" s="1398"/>
      <c r="Y165" s="1398"/>
      <c r="Z165" s="1398"/>
      <c r="AA165" s="1405">
        <v>5101.8590000000004</v>
      </c>
      <c r="AB165" s="1400"/>
      <c r="AC165" s="1400"/>
      <c r="AD165" s="1401">
        <v>4.29</v>
      </c>
      <c r="AE165" s="1402">
        <v>17940.14</v>
      </c>
      <c r="AF165" s="1402">
        <v>3946.83</v>
      </c>
      <c r="AG165" s="1402">
        <v>21886.97</v>
      </c>
    </row>
    <row r="166" spans="1:37" ht="11.1" hidden="1" customHeight="1" outlineLevel="1" x14ac:dyDescent="0.2">
      <c r="A166" s="1460" t="s">
        <v>37</v>
      </c>
      <c r="B166" s="1460"/>
      <c r="C166" s="1460"/>
      <c r="D166" s="1460"/>
      <c r="E166" s="1396"/>
      <c r="F166" s="1397"/>
      <c r="G166" s="1398"/>
      <c r="H166" s="1398"/>
      <c r="I166" s="1398"/>
      <c r="J166" s="1398"/>
      <c r="K166" s="1398"/>
      <c r="L166" s="1398"/>
      <c r="M166" s="1403">
        <v>168.73500000000001</v>
      </c>
      <c r="N166" s="1400"/>
      <c r="O166" s="1400"/>
      <c r="P166" s="1401">
        <v>4.2899799999999999</v>
      </c>
      <c r="Q166" s="1406">
        <v>593.34</v>
      </c>
      <c r="R166" s="1406">
        <v>130.53</v>
      </c>
      <c r="S166" s="1406">
        <v>723.87</v>
      </c>
      <c r="T166" s="1398"/>
      <c r="U166" s="1398"/>
      <c r="V166" s="1398"/>
      <c r="W166" s="1398"/>
      <c r="X166" s="1398"/>
      <c r="Y166" s="1398"/>
      <c r="Z166" s="1398"/>
      <c r="AA166" s="1403">
        <v>168.73500000000001</v>
      </c>
      <c r="AB166" s="1400"/>
      <c r="AC166" s="1400"/>
      <c r="AD166" s="1401">
        <v>4.2899799999999999</v>
      </c>
      <c r="AE166" s="1406">
        <v>593.34</v>
      </c>
      <c r="AF166" s="1406">
        <v>130.53</v>
      </c>
      <c r="AG166" s="1406">
        <v>723.87</v>
      </c>
    </row>
    <row r="167" spans="1:37" ht="11.1" hidden="1" customHeight="1" outlineLevel="1" x14ac:dyDescent="0.2">
      <c r="A167" s="1460" t="s">
        <v>73</v>
      </c>
      <c r="B167" s="1460"/>
      <c r="C167" s="1460"/>
      <c r="D167" s="1460"/>
      <c r="E167" s="1396"/>
      <c r="F167" s="1397"/>
      <c r="G167" s="1398"/>
      <c r="H167" s="1398"/>
      <c r="I167" s="1398"/>
      <c r="J167" s="1398"/>
      <c r="K167" s="1398"/>
      <c r="L167" s="1398"/>
      <c r="M167" s="1405">
        <v>1023.197</v>
      </c>
      <c r="N167" s="1400"/>
      <c r="O167" s="1400"/>
      <c r="P167" s="1401">
        <v>4.29</v>
      </c>
      <c r="Q167" s="1402">
        <v>3597.97</v>
      </c>
      <c r="R167" s="1406">
        <v>791.55</v>
      </c>
      <c r="S167" s="1402">
        <v>4389.5200000000004</v>
      </c>
      <c r="T167" s="1398"/>
      <c r="U167" s="1398"/>
      <c r="V167" s="1398"/>
      <c r="W167" s="1398"/>
      <c r="X167" s="1398"/>
      <c r="Y167" s="1398"/>
      <c r="Z167" s="1398"/>
      <c r="AA167" s="1405">
        <v>1023.197</v>
      </c>
      <c r="AB167" s="1400"/>
      <c r="AC167" s="1400"/>
      <c r="AD167" s="1401">
        <v>4.29</v>
      </c>
      <c r="AE167" s="1402">
        <v>3597.97</v>
      </c>
      <c r="AF167" s="1406">
        <v>791.55</v>
      </c>
      <c r="AG167" s="1402">
        <v>4389.5200000000004</v>
      </c>
    </row>
    <row r="168" spans="1:37" ht="12.95" hidden="1" customHeight="1" x14ac:dyDescent="0.2">
      <c r="A168" s="1459" t="s">
        <v>76</v>
      </c>
      <c r="B168" s="1459"/>
      <c r="C168" s="1459"/>
      <c r="D168" s="1459"/>
      <c r="E168" s="1389"/>
      <c r="F168" s="1390"/>
      <c r="G168" s="1391"/>
      <c r="H168" s="1391"/>
      <c r="I168" s="1391"/>
      <c r="J168" s="1391"/>
      <c r="K168" s="1391"/>
      <c r="L168" s="1391"/>
      <c r="M168" s="1404">
        <v>1001110.498</v>
      </c>
      <c r="N168" s="1393"/>
      <c r="O168" s="1393"/>
      <c r="P168" s="1394">
        <v>3.5796199999999998</v>
      </c>
      <c r="Q168" s="1395">
        <v>2937371.29</v>
      </c>
      <c r="R168" s="1395">
        <v>646221.68000000005</v>
      </c>
      <c r="S168" s="1395">
        <v>3583592.97</v>
      </c>
      <c r="T168" s="1391"/>
      <c r="U168" s="1391"/>
      <c r="V168" s="1391"/>
      <c r="W168" s="1391"/>
      <c r="X168" s="1391"/>
      <c r="Y168" s="1391"/>
      <c r="Z168" s="1391"/>
      <c r="AA168" s="1404">
        <v>1001110.498</v>
      </c>
      <c r="AB168" s="1393"/>
      <c r="AC168" s="1393"/>
      <c r="AD168" s="1394">
        <v>3.5796199999999998</v>
      </c>
      <c r="AE168" s="1395">
        <v>2937371.29</v>
      </c>
      <c r="AF168" s="1395">
        <v>646221.68000000005</v>
      </c>
      <c r="AG168" s="1395">
        <v>3583592.97</v>
      </c>
    </row>
    <row r="169" spans="1:37" ht="11.1" hidden="1" customHeight="1" outlineLevel="1" x14ac:dyDescent="0.2">
      <c r="A169" s="1460" t="s">
        <v>36</v>
      </c>
      <c r="B169" s="1460"/>
      <c r="C169" s="1460"/>
      <c r="D169" s="1460"/>
      <c r="E169" s="1396"/>
      <c r="F169" s="1397"/>
      <c r="G169" s="1398"/>
      <c r="H169" s="1398"/>
      <c r="I169" s="1398"/>
      <c r="J169" s="1398"/>
      <c r="K169" s="1398"/>
      <c r="L169" s="1398"/>
      <c r="M169" s="1405">
        <v>17339.599999999999</v>
      </c>
      <c r="N169" s="1400"/>
      <c r="O169" s="1400"/>
      <c r="P169" s="1401">
        <v>3.6636000000000002</v>
      </c>
      <c r="Q169" s="1402">
        <v>52069.98</v>
      </c>
      <c r="R169" s="1402">
        <v>11455.4</v>
      </c>
      <c r="S169" s="1402">
        <v>63525.38</v>
      </c>
      <c r="T169" s="1398"/>
      <c r="U169" s="1398"/>
      <c r="V169" s="1398"/>
      <c r="W169" s="1398"/>
      <c r="X169" s="1398"/>
      <c r="Y169" s="1398"/>
      <c r="Z169" s="1398"/>
      <c r="AA169" s="1405">
        <v>17339.599999999999</v>
      </c>
      <c r="AB169" s="1400"/>
      <c r="AC169" s="1400"/>
      <c r="AD169" s="1401">
        <v>3.6636000000000002</v>
      </c>
      <c r="AE169" s="1402">
        <v>52069.98</v>
      </c>
      <c r="AF169" s="1402">
        <v>11455.4</v>
      </c>
      <c r="AG169" s="1402">
        <v>63525.38</v>
      </c>
    </row>
    <row r="170" spans="1:37" ht="11.1" hidden="1" customHeight="1" outlineLevel="1" x14ac:dyDescent="0.2">
      <c r="A170" s="1460" t="s">
        <v>77</v>
      </c>
      <c r="B170" s="1460"/>
      <c r="C170" s="1460"/>
      <c r="D170" s="1460"/>
      <c r="E170" s="1396"/>
      <c r="F170" s="1397"/>
      <c r="G170" s="1398"/>
      <c r="H170" s="1398"/>
      <c r="I170" s="1398"/>
      <c r="J170" s="1398"/>
      <c r="K170" s="1398"/>
      <c r="L170" s="1398"/>
      <c r="M170" s="1405">
        <v>6224.94</v>
      </c>
      <c r="N170" s="1400"/>
      <c r="O170" s="1400"/>
      <c r="P170" s="1401">
        <v>3.5884299999999998</v>
      </c>
      <c r="Q170" s="1402">
        <v>18309.650000000001</v>
      </c>
      <c r="R170" s="1402">
        <v>4028.12</v>
      </c>
      <c r="S170" s="1402">
        <v>22337.77</v>
      </c>
      <c r="T170" s="1398"/>
      <c r="U170" s="1398"/>
      <c r="V170" s="1398"/>
      <c r="W170" s="1398"/>
      <c r="X170" s="1398"/>
      <c r="Y170" s="1398"/>
      <c r="Z170" s="1398"/>
      <c r="AA170" s="1405">
        <v>6224.94</v>
      </c>
      <c r="AB170" s="1400"/>
      <c r="AC170" s="1400"/>
      <c r="AD170" s="1401">
        <v>3.5884299999999998</v>
      </c>
      <c r="AE170" s="1402">
        <v>18309.650000000001</v>
      </c>
      <c r="AF170" s="1402">
        <v>4028.12</v>
      </c>
      <c r="AG170" s="1402">
        <v>22337.77</v>
      </c>
    </row>
    <row r="171" spans="1:37" ht="23.1" hidden="1" customHeight="1" outlineLevel="1" x14ac:dyDescent="0.2">
      <c r="A171" s="1460" t="s">
        <v>26</v>
      </c>
      <c r="B171" s="1460"/>
      <c r="C171" s="1460"/>
      <c r="D171" s="1460"/>
      <c r="E171" s="1396"/>
      <c r="F171" s="1397"/>
      <c r="G171" s="1398"/>
      <c r="H171" s="1398"/>
      <c r="I171" s="1398"/>
      <c r="J171" s="1398"/>
      <c r="K171" s="1398"/>
      <c r="L171" s="1398"/>
      <c r="M171" s="1405">
        <v>431637.48100000003</v>
      </c>
      <c r="N171" s="1400"/>
      <c r="O171" s="1400"/>
      <c r="P171" s="1401">
        <v>3.6303100000000001</v>
      </c>
      <c r="Q171" s="1402">
        <v>1284407.03</v>
      </c>
      <c r="R171" s="1402">
        <v>282569.53999999998</v>
      </c>
      <c r="S171" s="1402">
        <v>1566976.57</v>
      </c>
      <c r="T171" s="1398"/>
      <c r="U171" s="1398"/>
      <c r="V171" s="1398"/>
      <c r="W171" s="1398"/>
      <c r="X171" s="1398"/>
      <c r="Y171" s="1398"/>
      <c r="Z171" s="1398"/>
      <c r="AA171" s="1405">
        <v>431637.48100000003</v>
      </c>
      <c r="AB171" s="1400"/>
      <c r="AC171" s="1400"/>
      <c r="AD171" s="1401">
        <v>3.6303100000000001</v>
      </c>
      <c r="AE171" s="1402">
        <v>1284407.03</v>
      </c>
      <c r="AF171" s="1402">
        <v>282569.53999999998</v>
      </c>
      <c r="AG171" s="1402">
        <v>1566976.57</v>
      </c>
      <c r="AK171" s="1418"/>
    </row>
    <row r="172" spans="1:37" ht="11.1" hidden="1" customHeight="1" outlineLevel="1" x14ac:dyDescent="0.2">
      <c r="A172" s="1460" t="s">
        <v>72</v>
      </c>
      <c r="B172" s="1460"/>
      <c r="C172" s="1460"/>
      <c r="D172" s="1460"/>
      <c r="E172" s="1396"/>
      <c r="F172" s="1397"/>
      <c r="G172" s="1398"/>
      <c r="H172" s="1398"/>
      <c r="I172" s="1398"/>
      <c r="J172" s="1398"/>
      <c r="K172" s="1398"/>
      <c r="L172" s="1398"/>
      <c r="M172" s="1405">
        <v>2773.5</v>
      </c>
      <c r="N172" s="1400"/>
      <c r="O172" s="1400"/>
      <c r="P172" s="1401">
        <v>3.46407</v>
      </c>
      <c r="Q172" s="1402">
        <v>7875.07</v>
      </c>
      <c r="R172" s="1402">
        <v>1732.52</v>
      </c>
      <c r="S172" s="1402">
        <v>9607.59</v>
      </c>
      <c r="T172" s="1398"/>
      <c r="U172" s="1398"/>
      <c r="V172" s="1398"/>
      <c r="W172" s="1398"/>
      <c r="X172" s="1398"/>
      <c r="Y172" s="1398"/>
      <c r="Z172" s="1398"/>
      <c r="AA172" s="1405">
        <v>2773.5</v>
      </c>
      <c r="AB172" s="1400"/>
      <c r="AC172" s="1400"/>
      <c r="AD172" s="1401">
        <v>3.46407</v>
      </c>
      <c r="AE172" s="1402">
        <v>7875.07</v>
      </c>
      <c r="AF172" s="1402">
        <v>1732.52</v>
      </c>
      <c r="AG172" s="1402">
        <v>9607.59</v>
      </c>
    </row>
    <row r="173" spans="1:37" ht="11.1" hidden="1" customHeight="1" outlineLevel="1" x14ac:dyDescent="0.2">
      <c r="A173" s="1460" t="s">
        <v>67</v>
      </c>
      <c r="B173" s="1460"/>
      <c r="C173" s="1460"/>
      <c r="D173" s="1460"/>
      <c r="E173" s="1396"/>
      <c r="F173" s="1397"/>
      <c r="G173" s="1398"/>
      <c r="H173" s="1398"/>
      <c r="I173" s="1398"/>
      <c r="J173" s="1398"/>
      <c r="K173" s="1398"/>
      <c r="L173" s="1398"/>
      <c r="M173" s="1405">
        <v>542747.93999999994</v>
      </c>
      <c r="N173" s="1400"/>
      <c r="O173" s="1400"/>
      <c r="P173" s="1401">
        <v>3.5371700000000001</v>
      </c>
      <c r="Q173" s="1402">
        <v>1573600.46</v>
      </c>
      <c r="R173" s="1402">
        <v>346192.09</v>
      </c>
      <c r="S173" s="1402">
        <v>1919792.55</v>
      </c>
      <c r="T173" s="1398"/>
      <c r="U173" s="1398"/>
      <c r="V173" s="1398"/>
      <c r="W173" s="1398"/>
      <c r="X173" s="1398"/>
      <c r="Y173" s="1398"/>
      <c r="Z173" s="1398"/>
      <c r="AA173" s="1405">
        <v>542747.93999999994</v>
      </c>
      <c r="AB173" s="1400"/>
      <c r="AC173" s="1400"/>
      <c r="AD173" s="1401">
        <v>3.5371700000000001</v>
      </c>
      <c r="AE173" s="1402">
        <v>1573600.46</v>
      </c>
      <c r="AF173" s="1402">
        <v>346192.09</v>
      </c>
      <c r="AG173" s="1402">
        <v>1919792.55</v>
      </c>
    </row>
    <row r="174" spans="1:37" ht="11.1" hidden="1" customHeight="1" outlineLevel="1" x14ac:dyDescent="0.2">
      <c r="A174" s="1460" t="s">
        <v>73</v>
      </c>
      <c r="B174" s="1460"/>
      <c r="C174" s="1460"/>
      <c r="D174" s="1460"/>
      <c r="E174" s="1396"/>
      <c r="F174" s="1397"/>
      <c r="G174" s="1398"/>
      <c r="H174" s="1398"/>
      <c r="I174" s="1398"/>
      <c r="J174" s="1398"/>
      <c r="K174" s="1398"/>
      <c r="L174" s="1398"/>
      <c r="M174" s="1403">
        <v>387.03699999999998</v>
      </c>
      <c r="N174" s="1400"/>
      <c r="O174" s="1400"/>
      <c r="P174" s="1401">
        <v>3.49607</v>
      </c>
      <c r="Q174" s="1402">
        <v>1109.0999999999999</v>
      </c>
      <c r="R174" s="1406">
        <v>244.01</v>
      </c>
      <c r="S174" s="1402">
        <v>1353.11</v>
      </c>
      <c r="T174" s="1398"/>
      <c r="U174" s="1398"/>
      <c r="V174" s="1398"/>
      <c r="W174" s="1398"/>
      <c r="X174" s="1398"/>
      <c r="Y174" s="1398"/>
      <c r="Z174" s="1398"/>
      <c r="AA174" s="1403">
        <v>387.03699999999998</v>
      </c>
      <c r="AB174" s="1400"/>
      <c r="AC174" s="1400"/>
      <c r="AD174" s="1401">
        <v>3.49607</v>
      </c>
      <c r="AE174" s="1402">
        <v>1109.0999999999999</v>
      </c>
      <c r="AF174" s="1406">
        <v>244.01</v>
      </c>
      <c r="AG174" s="1402">
        <v>1353.11</v>
      </c>
    </row>
    <row r="175" spans="1:37" ht="12.95" customHeight="1" x14ac:dyDescent="0.2">
      <c r="A175" s="1458" t="s">
        <v>9</v>
      </c>
      <c r="B175" s="1458"/>
      <c r="C175" s="1458"/>
      <c r="D175" s="1458"/>
      <c r="E175" s="1461">
        <v>2285599.7280000001</v>
      </c>
      <c r="F175" s="1461"/>
      <c r="G175" s="1413">
        <v>2940.3420000000001</v>
      </c>
      <c r="H175" s="1414"/>
      <c r="I175" s="1416">
        <v>10.23269</v>
      </c>
      <c r="J175" s="1417">
        <v>19195009.100000001</v>
      </c>
      <c r="K175" s="1417">
        <v>4222902.17</v>
      </c>
      <c r="L175" s="1417">
        <v>23417911.27</v>
      </c>
      <c r="M175" s="1413">
        <v>15629665.573999999</v>
      </c>
      <c r="N175" s="1413">
        <v>2531.7449999999999</v>
      </c>
      <c r="O175" s="1415">
        <v>376.60599999999999</v>
      </c>
      <c r="P175" s="1416">
        <v>9.5673399999999997</v>
      </c>
      <c r="Q175" s="1417">
        <v>122591917.52</v>
      </c>
      <c r="R175" s="1417">
        <v>26970223.390000001</v>
      </c>
      <c r="S175" s="1417">
        <v>149562140.91</v>
      </c>
      <c r="T175" s="1413">
        <v>27855684.576000001</v>
      </c>
      <c r="U175" s="1413">
        <v>6609.1840000000002</v>
      </c>
      <c r="V175" s="1413">
        <v>7112.866</v>
      </c>
      <c r="W175" s="1416">
        <v>5.1476499999999996</v>
      </c>
      <c r="X175" s="1417">
        <v>117754117.19</v>
      </c>
      <c r="Y175" s="1417">
        <v>25707820.07</v>
      </c>
      <c r="Z175" s="1417">
        <v>143461937.25999999</v>
      </c>
      <c r="AA175" s="1413">
        <v>45770949.877999999</v>
      </c>
      <c r="AB175" s="1413">
        <v>12081.271000000001</v>
      </c>
      <c r="AC175" s="1413">
        <v>7489.4719999999998</v>
      </c>
      <c r="AD175" s="1416">
        <v>6.9106399999999999</v>
      </c>
      <c r="AE175" s="1417">
        <v>259541043.81</v>
      </c>
      <c r="AF175" s="1417">
        <v>56900945.630000003</v>
      </c>
      <c r="AG175" s="1417">
        <v>316441989.44</v>
      </c>
    </row>
    <row r="176" spans="1:37" ht="11.1" customHeight="1" x14ac:dyDescent="0.2">
      <c r="A176" s="1388" t="s">
        <v>78</v>
      </c>
      <c r="B176" s="1388"/>
      <c r="C176" s="1388"/>
      <c r="D176" s="1388"/>
    </row>
    <row r="177" spans="1:37" ht="12.95" customHeight="1" x14ac:dyDescent="0.2">
      <c r="A177" s="1459" t="s">
        <v>79</v>
      </c>
      <c r="B177" s="1459"/>
      <c r="C177" s="1459"/>
      <c r="D177" s="1459"/>
      <c r="E177" s="1463">
        <v>128863.24800000001</v>
      </c>
      <c r="F177" s="1463"/>
      <c r="G177" s="1393"/>
      <c r="H177" s="1393"/>
      <c r="I177" s="1394">
        <v>8.6112300000000008</v>
      </c>
      <c r="J177" s="1395">
        <v>1109671.07</v>
      </c>
      <c r="K177" s="1395">
        <v>244127.62</v>
      </c>
      <c r="L177" s="1395">
        <v>1353798.69</v>
      </c>
      <c r="M177" s="1404">
        <v>11211027.448000001</v>
      </c>
      <c r="N177" s="1393"/>
      <c r="O177" s="1393"/>
      <c r="P177" s="1394">
        <v>8.8486200000000004</v>
      </c>
      <c r="Q177" s="1395">
        <v>99202104.590000004</v>
      </c>
      <c r="R177" s="1395">
        <v>21824463.16</v>
      </c>
      <c r="S177" s="1395">
        <v>121026567.75</v>
      </c>
      <c r="T177" s="1404">
        <v>5114298.1809999999</v>
      </c>
      <c r="U177" s="1393"/>
      <c r="V177" s="1393"/>
      <c r="W177" s="1394">
        <v>9.1281400000000001</v>
      </c>
      <c r="X177" s="1395">
        <v>46684048.109999999</v>
      </c>
      <c r="Y177" s="1395">
        <v>10270756.51</v>
      </c>
      <c r="Z177" s="1395">
        <v>56954804.619999997</v>
      </c>
      <c r="AA177" s="1404">
        <v>16454188.877</v>
      </c>
      <c r="AB177" s="1393"/>
      <c r="AC177" s="1393"/>
      <c r="AD177" s="1394">
        <v>10.89906</v>
      </c>
      <c r="AE177" s="1395">
        <v>146995823.77000001</v>
      </c>
      <c r="AF177" s="1395">
        <v>32339347.289999999</v>
      </c>
      <c r="AG177" s="1395">
        <v>179335171.06</v>
      </c>
      <c r="AI177" s="1404">
        <f>'1'!F18*1000</f>
        <v>12516070.730999991</v>
      </c>
      <c r="AK177" s="1418">
        <f>AA177-AI177</f>
        <v>3938118.146000009</v>
      </c>
    </row>
    <row r="178" spans="1:37" ht="11.1" customHeight="1" outlineLevel="1" x14ac:dyDescent="0.2">
      <c r="A178" s="1460" t="s">
        <v>36</v>
      </c>
      <c r="B178" s="1460"/>
      <c r="C178" s="1460"/>
      <c r="D178" s="1460"/>
      <c r="E178" s="1396"/>
      <c r="F178" s="1397"/>
      <c r="G178" s="1398"/>
      <c r="H178" s="1398"/>
      <c r="I178" s="1398"/>
      <c r="J178" s="1398"/>
      <c r="K178" s="1398"/>
      <c r="L178" s="1398"/>
      <c r="M178" s="1405">
        <v>38127.879999999997</v>
      </c>
      <c r="N178" s="1400"/>
      <c r="O178" s="1400"/>
      <c r="P178" s="1401">
        <v>8.9021500000000007</v>
      </c>
      <c r="Q178" s="1402">
        <v>339420.11</v>
      </c>
      <c r="R178" s="1402">
        <v>74672.42</v>
      </c>
      <c r="S178" s="1402">
        <v>414092.53</v>
      </c>
      <c r="T178" s="1398"/>
      <c r="U178" s="1398"/>
      <c r="V178" s="1398"/>
      <c r="W178" s="1398"/>
      <c r="X178" s="1398"/>
      <c r="Y178" s="1398"/>
      <c r="Z178" s="1398"/>
      <c r="AA178" s="1405">
        <v>38127.879999999997</v>
      </c>
      <c r="AB178" s="1400"/>
      <c r="AC178" s="1400"/>
      <c r="AD178" s="1401">
        <v>10.860620000000001</v>
      </c>
      <c r="AE178" s="1402">
        <v>339420.11</v>
      </c>
      <c r="AF178" s="1402">
        <v>74672.42</v>
      </c>
      <c r="AG178" s="1402">
        <v>414092.53</v>
      </c>
    </row>
    <row r="179" spans="1:37" ht="23.1" customHeight="1" outlineLevel="1" x14ac:dyDescent="0.2">
      <c r="A179" s="1460" t="s">
        <v>22</v>
      </c>
      <c r="B179" s="1460"/>
      <c r="C179" s="1460"/>
      <c r="D179" s="1460"/>
      <c r="E179" s="1396"/>
      <c r="F179" s="1397"/>
      <c r="G179" s="1398"/>
      <c r="H179" s="1398"/>
      <c r="I179" s="1398"/>
      <c r="J179" s="1398"/>
      <c r="K179" s="1398"/>
      <c r="L179" s="1398"/>
      <c r="M179" s="1403">
        <v>486.26299999999998</v>
      </c>
      <c r="N179" s="1400"/>
      <c r="O179" s="1400"/>
      <c r="P179" s="1401">
        <v>8.9021600000000003</v>
      </c>
      <c r="Q179" s="1402">
        <v>4328.79</v>
      </c>
      <c r="R179" s="1406">
        <v>952.33</v>
      </c>
      <c r="S179" s="1402">
        <v>5281.12</v>
      </c>
      <c r="T179" s="1405">
        <v>24948.486000000001</v>
      </c>
      <c r="U179" s="1400"/>
      <c r="V179" s="1400"/>
      <c r="W179" s="1401">
        <v>9.1418300000000006</v>
      </c>
      <c r="X179" s="1402">
        <v>228074.82</v>
      </c>
      <c r="Y179" s="1402">
        <v>50176.46</v>
      </c>
      <c r="Z179" s="1402">
        <v>278251.28000000003</v>
      </c>
      <c r="AA179" s="1405">
        <v>25434.749</v>
      </c>
      <c r="AB179" s="1400"/>
      <c r="AC179" s="1400"/>
      <c r="AD179" s="1401">
        <v>11.14744</v>
      </c>
      <c r="AE179" s="1402">
        <v>232403.61</v>
      </c>
      <c r="AF179" s="1402">
        <v>51128.79</v>
      </c>
      <c r="AG179" s="1402">
        <v>283532.40000000002</v>
      </c>
      <c r="AK179" s="1451">
        <f>AK177-'2'!F18*1000</f>
        <v>3807053.0390000092</v>
      </c>
    </row>
    <row r="180" spans="1:37" ht="11.1" customHeight="1" outlineLevel="1" x14ac:dyDescent="0.2">
      <c r="A180" s="1460" t="s">
        <v>23</v>
      </c>
      <c r="B180" s="1460"/>
      <c r="C180" s="1460"/>
      <c r="D180" s="1460"/>
      <c r="E180" s="1396"/>
      <c r="F180" s="1397"/>
      <c r="G180" s="1398"/>
      <c r="H180" s="1398"/>
      <c r="I180" s="1398"/>
      <c r="J180" s="1398"/>
      <c r="K180" s="1398"/>
      <c r="L180" s="1398"/>
      <c r="M180" s="1405">
        <v>275717.36</v>
      </c>
      <c r="N180" s="1400"/>
      <c r="O180" s="1400"/>
      <c r="P180" s="1401">
        <v>8.9020299999999999</v>
      </c>
      <c r="Q180" s="1402">
        <v>2454443.81</v>
      </c>
      <c r="R180" s="1402">
        <v>539977.6</v>
      </c>
      <c r="S180" s="1402">
        <v>2994421.41</v>
      </c>
      <c r="T180" s="1405">
        <v>977511.14399999997</v>
      </c>
      <c r="U180" s="1400"/>
      <c r="V180" s="1400"/>
      <c r="W180" s="1401">
        <v>9.1407900000000009</v>
      </c>
      <c r="X180" s="1402">
        <v>8935219.4000000004</v>
      </c>
      <c r="Y180" s="1402">
        <v>1965748.23</v>
      </c>
      <c r="Z180" s="1402">
        <v>10900967.630000001</v>
      </c>
      <c r="AA180" s="1405">
        <v>1253228.504</v>
      </c>
      <c r="AB180" s="1400"/>
      <c r="AC180" s="1400"/>
      <c r="AD180" s="1401">
        <v>11.087669999999999</v>
      </c>
      <c r="AE180" s="1402">
        <v>11389663.210000001</v>
      </c>
      <c r="AF180" s="1402">
        <v>2505725.83</v>
      </c>
      <c r="AG180" s="1402">
        <v>13895389.039999999</v>
      </c>
    </row>
    <row r="181" spans="1:37" ht="11.1" customHeight="1" outlineLevel="1" x14ac:dyDescent="0.2">
      <c r="A181" s="1460" t="s">
        <v>24</v>
      </c>
      <c r="B181" s="1460"/>
      <c r="C181" s="1460"/>
      <c r="D181" s="1460"/>
      <c r="E181" s="1396"/>
      <c r="F181" s="1397"/>
      <c r="G181" s="1398"/>
      <c r="H181" s="1398"/>
      <c r="I181" s="1398"/>
      <c r="J181" s="1398"/>
      <c r="K181" s="1398"/>
      <c r="L181" s="1398"/>
      <c r="M181" s="1405">
        <v>40030.966</v>
      </c>
      <c r="N181" s="1400"/>
      <c r="O181" s="1400"/>
      <c r="P181" s="1401">
        <v>8.8873999999999995</v>
      </c>
      <c r="Q181" s="1402">
        <v>355771.1</v>
      </c>
      <c r="R181" s="1402">
        <v>78269.64</v>
      </c>
      <c r="S181" s="1402">
        <v>434040.74</v>
      </c>
      <c r="T181" s="1405">
        <v>1499.992</v>
      </c>
      <c r="U181" s="1400"/>
      <c r="V181" s="1400"/>
      <c r="W181" s="1401">
        <v>9.1418300000000006</v>
      </c>
      <c r="X181" s="1402">
        <v>13712.67</v>
      </c>
      <c r="Y181" s="1402">
        <v>3016.79</v>
      </c>
      <c r="Z181" s="1402">
        <v>16729.46</v>
      </c>
      <c r="AA181" s="1405">
        <v>41530.957999999999</v>
      </c>
      <c r="AB181" s="1400"/>
      <c r="AC181" s="1400"/>
      <c r="AD181" s="1401">
        <v>10.85384</v>
      </c>
      <c r="AE181" s="1402">
        <v>369483.77</v>
      </c>
      <c r="AF181" s="1402">
        <v>81286.429999999993</v>
      </c>
      <c r="AG181" s="1402">
        <v>450770.2</v>
      </c>
    </row>
    <row r="182" spans="1:37" ht="23.1" customHeight="1" outlineLevel="1" x14ac:dyDescent="0.2">
      <c r="A182" s="1460" t="s">
        <v>26</v>
      </c>
      <c r="B182" s="1460"/>
      <c r="C182" s="1460"/>
      <c r="D182" s="1460"/>
      <c r="E182" s="1396"/>
      <c r="F182" s="1397"/>
      <c r="G182" s="1398"/>
      <c r="H182" s="1398"/>
      <c r="I182" s="1398"/>
      <c r="J182" s="1398"/>
      <c r="K182" s="1398"/>
      <c r="L182" s="1398"/>
      <c r="M182" s="1405">
        <v>1463.6780000000001</v>
      </c>
      <c r="N182" s="1400"/>
      <c r="O182" s="1400"/>
      <c r="P182" s="1401">
        <v>8.9021500000000007</v>
      </c>
      <c r="Q182" s="1402">
        <v>13029.88</v>
      </c>
      <c r="R182" s="1402">
        <v>2866.58</v>
      </c>
      <c r="S182" s="1402">
        <v>15896.46</v>
      </c>
      <c r="T182" s="1403">
        <v>53</v>
      </c>
      <c r="U182" s="1400"/>
      <c r="V182" s="1400"/>
      <c r="W182" s="1401">
        <v>9.1418900000000001</v>
      </c>
      <c r="X182" s="1406">
        <v>484.52</v>
      </c>
      <c r="Y182" s="1406">
        <v>106.59</v>
      </c>
      <c r="Z182" s="1406">
        <v>591.11</v>
      </c>
      <c r="AA182" s="1405">
        <v>1516.6780000000001</v>
      </c>
      <c r="AB182" s="1400"/>
      <c r="AC182" s="1400"/>
      <c r="AD182" s="1401">
        <v>10.870839999999999</v>
      </c>
      <c r="AE182" s="1402">
        <v>13514.4</v>
      </c>
      <c r="AF182" s="1402">
        <v>2973.17</v>
      </c>
      <c r="AG182" s="1402">
        <v>16487.57</v>
      </c>
    </row>
    <row r="183" spans="1:37" ht="11.1" customHeight="1" outlineLevel="1" x14ac:dyDescent="0.2">
      <c r="A183" s="1460" t="s">
        <v>27</v>
      </c>
      <c r="B183" s="1460"/>
      <c r="C183" s="1460"/>
      <c r="D183" s="1460"/>
      <c r="E183" s="1462">
        <v>26856.11</v>
      </c>
      <c r="F183" s="1462"/>
      <c r="G183" s="1400"/>
      <c r="H183" s="1400"/>
      <c r="I183" s="1401">
        <v>8.6112300000000008</v>
      </c>
      <c r="J183" s="1402">
        <v>231264.14</v>
      </c>
      <c r="K183" s="1402">
        <v>50878.1</v>
      </c>
      <c r="L183" s="1402">
        <v>282142.24</v>
      </c>
      <c r="M183" s="1405">
        <v>3850945.9909999999</v>
      </c>
      <c r="N183" s="1400"/>
      <c r="O183" s="1400"/>
      <c r="P183" s="1401">
        <v>8.7599099999999996</v>
      </c>
      <c r="Q183" s="1402">
        <v>33733956.810000002</v>
      </c>
      <c r="R183" s="1402">
        <v>7421470.5599999996</v>
      </c>
      <c r="S183" s="1402">
        <v>41155427.369999997</v>
      </c>
      <c r="T183" s="1405">
        <v>578278.21699999995</v>
      </c>
      <c r="U183" s="1400"/>
      <c r="V183" s="1400"/>
      <c r="W183" s="1401">
        <v>9.0522299999999998</v>
      </c>
      <c r="X183" s="1402">
        <v>5234705.72</v>
      </c>
      <c r="Y183" s="1402">
        <v>1151635.24</v>
      </c>
      <c r="Z183" s="1402">
        <v>6386340.96</v>
      </c>
      <c r="AA183" s="1405">
        <v>4456080.318</v>
      </c>
      <c r="AB183" s="1400"/>
      <c r="AC183" s="1400"/>
      <c r="AD183" s="1401">
        <v>10.732279999999999</v>
      </c>
      <c r="AE183" s="1402">
        <v>39199926.670000002</v>
      </c>
      <c r="AF183" s="1402">
        <v>8623983.9000000004</v>
      </c>
      <c r="AG183" s="1402">
        <v>47823910.57</v>
      </c>
    </row>
    <row r="184" spans="1:37" ht="11.1" customHeight="1" outlineLevel="1" x14ac:dyDescent="0.2">
      <c r="A184" s="1460" t="s">
        <v>28</v>
      </c>
      <c r="B184" s="1460"/>
      <c r="C184" s="1460"/>
      <c r="D184" s="1460"/>
      <c r="E184" s="1396"/>
      <c r="F184" s="1397"/>
      <c r="G184" s="1398"/>
      <c r="H184" s="1398"/>
      <c r="I184" s="1398"/>
      <c r="J184" s="1398"/>
      <c r="K184" s="1398"/>
      <c r="L184" s="1398"/>
      <c r="M184" s="1405">
        <v>266761.65399999998</v>
      </c>
      <c r="N184" s="1400"/>
      <c r="O184" s="1400"/>
      <c r="P184" s="1401">
        <v>8.9033300000000004</v>
      </c>
      <c r="Q184" s="1402">
        <v>2375067.5099999998</v>
      </c>
      <c r="R184" s="1402">
        <v>522514.86</v>
      </c>
      <c r="S184" s="1402">
        <v>2897582.37</v>
      </c>
      <c r="T184" s="1405">
        <v>492721.80900000001</v>
      </c>
      <c r="U184" s="1400"/>
      <c r="V184" s="1400"/>
      <c r="W184" s="1401">
        <v>9.1418300000000006</v>
      </c>
      <c r="X184" s="1402">
        <v>4504379.0199999996</v>
      </c>
      <c r="Y184" s="1402">
        <v>990963.37</v>
      </c>
      <c r="Z184" s="1402">
        <v>5495342.3899999997</v>
      </c>
      <c r="AA184" s="1405">
        <v>759483.46299999999</v>
      </c>
      <c r="AB184" s="1400"/>
      <c r="AC184" s="1400"/>
      <c r="AD184" s="1401">
        <v>11.050829999999999</v>
      </c>
      <c r="AE184" s="1402">
        <v>6879446.5300000003</v>
      </c>
      <c r="AF184" s="1402">
        <v>1513478.23</v>
      </c>
      <c r="AG184" s="1402">
        <v>8392924.7599999998</v>
      </c>
    </row>
    <row r="185" spans="1:37" ht="11.1" customHeight="1" outlineLevel="1" x14ac:dyDescent="0.2">
      <c r="A185" s="1460" t="s">
        <v>29</v>
      </c>
      <c r="B185" s="1460"/>
      <c r="C185" s="1460"/>
      <c r="D185" s="1460"/>
      <c r="E185" s="1396"/>
      <c r="F185" s="1397"/>
      <c r="G185" s="1398"/>
      <c r="H185" s="1398"/>
      <c r="I185" s="1398"/>
      <c r="J185" s="1398"/>
      <c r="K185" s="1398"/>
      <c r="L185" s="1398"/>
      <c r="M185" s="1405">
        <v>91687.388000000006</v>
      </c>
      <c r="N185" s="1400"/>
      <c r="O185" s="1400"/>
      <c r="P185" s="1401">
        <v>8.9021500000000007</v>
      </c>
      <c r="Q185" s="1402">
        <v>816214.88</v>
      </c>
      <c r="R185" s="1402">
        <v>179567.28</v>
      </c>
      <c r="S185" s="1402">
        <v>995782.16</v>
      </c>
      <c r="T185" s="1405">
        <v>362331.30200000003</v>
      </c>
      <c r="U185" s="1400"/>
      <c r="V185" s="1400"/>
      <c r="W185" s="1401">
        <v>9.1418300000000006</v>
      </c>
      <c r="X185" s="1402">
        <v>3312371.17</v>
      </c>
      <c r="Y185" s="1402">
        <v>728721.66</v>
      </c>
      <c r="Z185" s="1402">
        <v>4041092.83</v>
      </c>
      <c r="AA185" s="1405">
        <v>454018.69</v>
      </c>
      <c r="AB185" s="1400"/>
      <c r="AC185" s="1400"/>
      <c r="AD185" s="1401">
        <v>11.09398</v>
      </c>
      <c r="AE185" s="1402">
        <v>4128586.05</v>
      </c>
      <c r="AF185" s="1402">
        <v>908288.94</v>
      </c>
      <c r="AG185" s="1402">
        <v>5036874.99</v>
      </c>
    </row>
    <row r="186" spans="1:37" ht="11.1" customHeight="1" outlineLevel="1" x14ac:dyDescent="0.2">
      <c r="A186" s="1460" t="s">
        <v>30</v>
      </c>
      <c r="B186" s="1460"/>
      <c r="C186" s="1460"/>
      <c r="D186" s="1460"/>
      <c r="E186" s="1462">
        <v>102007.13800000001</v>
      </c>
      <c r="F186" s="1462"/>
      <c r="G186" s="1400"/>
      <c r="H186" s="1400"/>
      <c r="I186" s="1401">
        <v>8.6112300000000008</v>
      </c>
      <c r="J186" s="1402">
        <v>878406.93</v>
      </c>
      <c r="K186" s="1402">
        <v>193249.52</v>
      </c>
      <c r="L186" s="1402">
        <v>1071656.45</v>
      </c>
      <c r="M186" s="1405">
        <v>838808.33700000006</v>
      </c>
      <c r="N186" s="1400"/>
      <c r="O186" s="1400"/>
      <c r="P186" s="1401">
        <v>8.9020600000000005</v>
      </c>
      <c r="Q186" s="1402">
        <v>7467121.0599999996</v>
      </c>
      <c r="R186" s="1402">
        <v>1642766.62</v>
      </c>
      <c r="S186" s="1402">
        <v>9109887.6799999997</v>
      </c>
      <c r="T186" s="1405">
        <v>129355.799</v>
      </c>
      <c r="U186" s="1400"/>
      <c r="V186" s="1400"/>
      <c r="W186" s="1401">
        <v>9.1418300000000006</v>
      </c>
      <c r="X186" s="1402">
        <v>1182548.73</v>
      </c>
      <c r="Y186" s="1402">
        <v>260160.73</v>
      </c>
      <c r="Z186" s="1402">
        <v>1442709.46</v>
      </c>
      <c r="AA186" s="1405">
        <v>1070171.274</v>
      </c>
      <c r="AB186" s="1400"/>
      <c r="AC186" s="1400"/>
      <c r="AD186" s="1401">
        <v>10.86205</v>
      </c>
      <c r="AE186" s="1402">
        <v>9528076.7200000007</v>
      </c>
      <c r="AF186" s="1402">
        <v>2096176.87</v>
      </c>
      <c r="AG186" s="1402">
        <v>11624253.59</v>
      </c>
    </row>
    <row r="187" spans="1:37" ht="11.1" customHeight="1" outlineLevel="1" x14ac:dyDescent="0.2">
      <c r="A187" s="1460" t="s">
        <v>31</v>
      </c>
      <c r="B187" s="1460"/>
      <c r="C187" s="1460"/>
      <c r="D187" s="1460"/>
      <c r="E187" s="1396"/>
      <c r="F187" s="1397"/>
      <c r="G187" s="1398"/>
      <c r="H187" s="1398"/>
      <c r="I187" s="1398"/>
      <c r="J187" s="1398"/>
      <c r="K187" s="1398"/>
      <c r="L187" s="1398"/>
      <c r="M187" s="1405">
        <v>5070731.7060000002</v>
      </c>
      <c r="N187" s="1400"/>
      <c r="O187" s="1400"/>
      <c r="P187" s="1401">
        <v>8.8919099999999993</v>
      </c>
      <c r="Q187" s="1402">
        <v>45088484.670000002</v>
      </c>
      <c r="R187" s="1402">
        <v>9919466.7300000004</v>
      </c>
      <c r="S187" s="1402">
        <v>55007951.399999999</v>
      </c>
      <c r="T187" s="1405">
        <v>2108887.96</v>
      </c>
      <c r="U187" s="1400"/>
      <c r="V187" s="1400"/>
      <c r="W187" s="1401">
        <v>9.1384799999999995</v>
      </c>
      <c r="X187" s="1402">
        <v>19272029.879999999</v>
      </c>
      <c r="Y187" s="1402">
        <v>4240112.53</v>
      </c>
      <c r="Z187" s="1402">
        <v>23512142.41</v>
      </c>
      <c r="AA187" s="1405">
        <v>7179619.6660000002</v>
      </c>
      <c r="AB187" s="1400"/>
      <c r="AC187" s="1400"/>
      <c r="AD187" s="1401">
        <v>10.936529999999999</v>
      </c>
      <c r="AE187" s="1402">
        <v>64360514.549999997</v>
      </c>
      <c r="AF187" s="1402">
        <v>14159579.26</v>
      </c>
      <c r="AG187" s="1402">
        <v>78520093.810000002</v>
      </c>
    </row>
    <row r="188" spans="1:37" ht="11.1" customHeight="1" outlineLevel="1" x14ac:dyDescent="0.2">
      <c r="A188" s="1460" t="s">
        <v>32</v>
      </c>
      <c r="B188" s="1460"/>
      <c r="C188" s="1460"/>
      <c r="D188" s="1460"/>
      <c r="E188" s="1396"/>
      <c r="F188" s="1397"/>
      <c r="G188" s="1398"/>
      <c r="H188" s="1398"/>
      <c r="I188" s="1398"/>
      <c r="J188" s="1398"/>
      <c r="K188" s="1398"/>
      <c r="L188" s="1398"/>
      <c r="M188" s="1405">
        <v>552009.55099999998</v>
      </c>
      <c r="N188" s="1400"/>
      <c r="O188" s="1400"/>
      <c r="P188" s="1401">
        <v>8.9021500000000007</v>
      </c>
      <c r="Q188" s="1402">
        <v>4914070.88</v>
      </c>
      <c r="R188" s="1402">
        <v>1081095.6000000001</v>
      </c>
      <c r="S188" s="1402">
        <v>5995166.4800000004</v>
      </c>
      <c r="T188" s="1405">
        <v>264552.45299999998</v>
      </c>
      <c r="U188" s="1400"/>
      <c r="V188" s="1400"/>
      <c r="W188" s="1401">
        <v>10.088050000000001</v>
      </c>
      <c r="X188" s="1402">
        <v>2668818.17</v>
      </c>
      <c r="Y188" s="1402">
        <v>587140.02</v>
      </c>
      <c r="Z188" s="1402">
        <v>3255958.19</v>
      </c>
      <c r="AA188" s="1405">
        <v>816562.00399999996</v>
      </c>
      <c r="AB188" s="1400"/>
      <c r="AC188" s="1400"/>
      <c r="AD188" s="1401">
        <v>11.329359999999999</v>
      </c>
      <c r="AE188" s="1402">
        <v>7582889.0499999998</v>
      </c>
      <c r="AF188" s="1402">
        <v>1668235.62</v>
      </c>
      <c r="AG188" s="1402">
        <v>9251124.6699999999</v>
      </c>
    </row>
    <row r="189" spans="1:37" ht="11.1" customHeight="1" outlineLevel="1" x14ac:dyDescent="0.2">
      <c r="A189" s="1460" t="s">
        <v>2364</v>
      </c>
      <c r="B189" s="1460"/>
      <c r="C189" s="1460"/>
      <c r="D189" s="1460"/>
      <c r="E189" s="1396"/>
      <c r="F189" s="1397"/>
      <c r="G189" s="1398"/>
      <c r="H189" s="1398"/>
      <c r="I189" s="1398"/>
      <c r="J189" s="1398"/>
      <c r="K189" s="1398"/>
      <c r="L189" s="1398"/>
      <c r="M189" s="1398"/>
      <c r="N189" s="1398"/>
      <c r="O189" s="1398"/>
      <c r="P189" s="1398"/>
      <c r="Q189" s="1398"/>
      <c r="R189" s="1398"/>
      <c r="S189" s="1398"/>
      <c r="T189" s="1405">
        <v>23321.86</v>
      </c>
      <c r="U189" s="1400"/>
      <c r="V189" s="1400"/>
      <c r="W189" s="1401">
        <v>-2.0244800000000001</v>
      </c>
      <c r="X189" s="1402">
        <v>-47214.53</v>
      </c>
      <c r="Y189" s="1402">
        <v>-10387.200000000001</v>
      </c>
      <c r="Z189" s="1402">
        <v>-57601.73</v>
      </c>
      <c r="AA189" s="1405">
        <v>23321.86</v>
      </c>
      <c r="AB189" s="1400"/>
      <c r="AC189" s="1400"/>
      <c r="AD189" s="1401">
        <v>-2.4698600000000002</v>
      </c>
      <c r="AE189" s="1402">
        <v>-47214.53</v>
      </c>
      <c r="AF189" s="1402">
        <v>-10387.200000000001</v>
      </c>
      <c r="AG189" s="1402">
        <v>-57601.73</v>
      </c>
    </row>
    <row r="190" spans="1:37" ht="11.1" customHeight="1" outlineLevel="1" x14ac:dyDescent="0.2">
      <c r="A190" s="1460" t="s">
        <v>37</v>
      </c>
      <c r="B190" s="1460"/>
      <c r="C190" s="1460"/>
      <c r="D190" s="1460"/>
      <c r="E190" s="1396"/>
      <c r="F190" s="1397"/>
      <c r="G190" s="1398"/>
      <c r="H190" s="1398"/>
      <c r="I190" s="1398"/>
      <c r="J190" s="1398"/>
      <c r="K190" s="1398"/>
      <c r="L190" s="1398"/>
      <c r="M190" s="1405">
        <v>13483.204</v>
      </c>
      <c r="N190" s="1400"/>
      <c r="O190" s="1400"/>
      <c r="P190" s="1401">
        <v>8.8958100000000009</v>
      </c>
      <c r="Q190" s="1402">
        <v>119944.03</v>
      </c>
      <c r="R190" s="1402">
        <v>26387.69</v>
      </c>
      <c r="S190" s="1402">
        <v>146331.72</v>
      </c>
      <c r="T190" s="1398"/>
      <c r="U190" s="1398"/>
      <c r="V190" s="1398"/>
      <c r="W190" s="1398"/>
      <c r="X190" s="1398"/>
      <c r="Y190" s="1398"/>
      <c r="Z190" s="1398"/>
      <c r="AA190" s="1405">
        <v>13483.204</v>
      </c>
      <c r="AB190" s="1400"/>
      <c r="AC190" s="1400"/>
      <c r="AD190" s="1401">
        <v>10.85289</v>
      </c>
      <c r="AE190" s="1402">
        <v>119944.03</v>
      </c>
      <c r="AF190" s="1402">
        <v>26387.69</v>
      </c>
      <c r="AG190" s="1402">
        <v>146331.72</v>
      </c>
    </row>
    <row r="191" spans="1:37" ht="11.1" customHeight="1" outlineLevel="1" x14ac:dyDescent="0.2">
      <c r="A191" s="1460" t="s">
        <v>33</v>
      </c>
      <c r="B191" s="1460"/>
      <c r="C191" s="1460"/>
      <c r="D191" s="1460"/>
      <c r="E191" s="1396"/>
      <c r="F191" s="1397"/>
      <c r="G191" s="1398"/>
      <c r="H191" s="1398"/>
      <c r="I191" s="1398"/>
      <c r="J191" s="1398"/>
      <c r="K191" s="1398"/>
      <c r="L191" s="1398"/>
      <c r="M191" s="1405">
        <v>170773.47</v>
      </c>
      <c r="N191" s="1400"/>
      <c r="O191" s="1400"/>
      <c r="P191" s="1401">
        <v>8.9021500000000007</v>
      </c>
      <c r="Q191" s="1402">
        <v>1520251.06</v>
      </c>
      <c r="R191" s="1402">
        <v>334455.25</v>
      </c>
      <c r="S191" s="1402">
        <v>1854706.31</v>
      </c>
      <c r="T191" s="1405">
        <v>150836.15900000001</v>
      </c>
      <c r="U191" s="1400"/>
      <c r="V191" s="1400"/>
      <c r="W191" s="1401">
        <v>9.1418300000000006</v>
      </c>
      <c r="X191" s="1402">
        <v>1378918.54</v>
      </c>
      <c r="Y191" s="1402">
        <v>303362.09000000003</v>
      </c>
      <c r="Z191" s="1402">
        <v>1682280.63</v>
      </c>
      <c r="AA191" s="1405">
        <v>321609.62900000002</v>
      </c>
      <c r="AB191" s="1400"/>
      <c r="AC191" s="1400"/>
      <c r="AD191" s="1401">
        <v>10.99776</v>
      </c>
      <c r="AE191" s="1402">
        <v>2899169.6</v>
      </c>
      <c r="AF191" s="1402">
        <v>637817.34</v>
      </c>
      <c r="AG191" s="1402">
        <v>3536986.94</v>
      </c>
    </row>
    <row r="192" spans="1:37" ht="12.95" customHeight="1" x14ac:dyDescent="0.2">
      <c r="A192" s="1459" t="s">
        <v>80</v>
      </c>
      <c r="B192" s="1459"/>
      <c r="C192" s="1459"/>
      <c r="D192" s="1459"/>
      <c r="E192" s="1389"/>
      <c r="F192" s="1390"/>
      <c r="G192" s="1391"/>
      <c r="H192" s="1391"/>
      <c r="I192" s="1391"/>
      <c r="J192" s="1391"/>
      <c r="K192" s="1391"/>
      <c r="L192" s="1391"/>
      <c r="M192" s="1404">
        <v>315758.38500000001</v>
      </c>
      <c r="N192" s="1393"/>
      <c r="O192" s="1393"/>
      <c r="P192" s="1394">
        <v>8.9830199999999998</v>
      </c>
      <c r="Q192" s="1395">
        <v>2836462.57</v>
      </c>
      <c r="R192" s="1395">
        <v>624021.77</v>
      </c>
      <c r="S192" s="1395">
        <v>3460484.34</v>
      </c>
      <c r="T192" s="1404">
        <v>3615.4110000000001</v>
      </c>
      <c r="U192" s="1393"/>
      <c r="V192" s="1393"/>
      <c r="W192" s="1394">
        <v>9.1579899999999999</v>
      </c>
      <c r="X192" s="1395">
        <v>33109.910000000003</v>
      </c>
      <c r="Y192" s="1395">
        <v>7284.18</v>
      </c>
      <c r="Z192" s="1395">
        <v>40394.089999999997</v>
      </c>
      <c r="AA192" s="1404">
        <v>319373.79599999997</v>
      </c>
      <c r="AB192" s="1393"/>
      <c r="AC192" s="1393"/>
      <c r="AD192" s="1394">
        <v>10.9617</v>
      </c>
      <c r="AE192" s="1395">
        <v>2869572.48</v>
      </c>
      <c r="AF192" s="1395">
        <v>631305.94999999995</v>
      </c>
      <c r="AG192" s="1395">
        <v>3500878.43</v>
      </c>
      <c r="AI192" s="1404">
        <f>'1'!T18*1000</f>
        <v>319373.79599999997</v>
      </c>
      <c r="AK192" s="1418">
        <f>AA192-AI192</f>
        <v>0</v>
      </c>
    </row>
    <row r="193" spans="1:37" ht="11.1" customHeight="1" outlineLevel="1" x14ac:dyDescent="0.2">
      <c r="A193" s="1460" t="s">
        <v>23</v>
      </c>
      <c r="B193" s="1460"/>
      <c r="C193" s="1460"/>
      <c r="D193" s="1460"/>
      <c r="E193" s="1396"/>
      <c r="F193" s="1397"/>
      <c r="G193" s="1398"/>
      <c r="H193" s="1398"/>
      <c r="I193" s="1398"/>
      <c r="J193" s="1398"/>
      <c r="K193" s="1398"/>
      <c r="L193" s="1398"/>
      <c r="M193" s="1405">
        <v>23520.988000000001</v>
      </c>
      <c r="N193" s="1400"/>
      <c r="O193" s="1400"/>
      <c r="P193" s="1401">
        <v>9.5392700000000001</v>
      </c>
      <c r="Q193" s="1402">
        <v>224373.14</v>
      </c>
      <c r="R193" s="1402">
        <v>49362.1</v>
      </c>
      <c r="S193" s="1402">
        <v>273735.24</v>
      </c>
      <c r="T193" s="1398"/>
      <c r="U193" s="1398"/>
      <c r="V193" s="1398"/>
      <c r="W193" s="1398"/>
      <c r="X193" s="1398"/>
      <c r="Y193" s="1398"/>
      <c r="Z193" s="1398"/>
      <c r="AA193" s="1405">
        <v>23520.988000000001</v>
      </c>
      <c r="AB193" s="1400"/>
      <c r="AC193" s="1400"/>
      <c r="AD193" s="1401">
        <v>11.63791</v>
      </c>
      <c r="AE193" s="1402">
        <v>224373.14</v>
      </c>
      <c r="AF193" s="1402">
        <v>49362.1</v>
      </c>
      <c r="AG193" s="1402">
        <v>273735.24</v>
      </c>
    </row>
    <row r="194" spans="1:37" ht="11.1" customHeight="1" outlineLevel="1" x14ac:dyDescent="0.2">
      <c r="A194" s="1460" t="s">
        <v>30</v>
      </c>
      <c r="B194" s="1460"/>
      <c r="C194" s="1460"/>
      <c r="D194" s="1460"/>
      <c r="E194" s="1396"/>
      <c r="F194" s="1397"/>
      <c r="G194" s="1398"/>
      <c r="H194" s="1398"/>
      <c r="I194" s="1398"/>
      <c r="J194" s="1398"/>
      <c r="K194" s="1398"/>
      <c r="L194" s="1398"/>
      <c r="M194" s="1405">
        <v>289925.07199999999</v>
      </c>
      <c r="N194" s="1400"/>
      <c r="O194" s="1400"/>
      <c r="P194" s="1401">
        <v>8.9387500000000006</v>
      </c>
      <c r="Q194" s="1402">
        <v>2591568.87</v>
      </c>
      <c r="R194" s="1402">
        <v>570145.15</v>
      </c>
      <c r="S194" s="1402">
        <v>3161714.02</v>
      </c>
      <c r="T194" s="1405">
        <v>3615.4110000000001</v>
      </c>
      <c r="U194" s="1400"/>
      <c r="V194" s="1400"/>
      <c r="W194" s="1401">
        <v>9.1579899999999999</v>
      </c>
      <c r="X194" s="1402">
        <v>33109.910000000003</v>
      </c>
      <c r="Y194" s="1402">
        <v>7284.18</v>
      </c>
      <c r="Z194" s="1402">
        <v>40394.089999999997</v>
      </c>
      <c r="AA194" s="1405">
        <v>293540.48300000001</v>
      </c>
      <c r="AB194" s="1400"/>
      <c r="AC194" s="1400"/>
      <c r="AD194" s="1401">
        <v>10.908569999999999</v>
      </c>
      <c r="AE194" s="1402">
        <v>2624678.7799999998</v>
      </c>
      <c r="AF194" s="1402">
        <v>577429.32999999996</v>
      </c>
      <c r="AG194" s="1402">
        <v>3202108.11</v>
      </c>
    </row>
    <row r="195" spans="1:37" ht="11.1" customHeight="1" outlineLevel="1" x14ac:dyDescent="0.2">
      <c r="A195" s="1460" t="s">
        <v>32</v>
      </c>
      <c r="B195" s="1460"/>
      <c r="C195" s="1460"/>
      <c r="D195" s="1460"/>
      <c r="E195" s="1396"/>
      <c r="F195" s="1397"/>
      <c r="G195" s="1398"/>
      <c r="H195" s="1398"/>
      <c r="I195" s="1398"/>
      <c r="J195" s="1398"/>
      <c r="K195" s="1398"/>
      <c r="L195" s="1398"/>
      <c r="M195" s="1405">
        <v>2312.3249999999998</v>
      </c>
      <c r="N195" s="1400"/>
      <c r="O195" s="1400"/>
      <c r="P195" s="1401">
        <v>8.8744300000000003</v>
      </c>
      <c r="Q195" s="1402">
        <v>20520.560000000001</v>
      </c>
      <c r="R195" s="1402">
        <v>4514.5200000000004</v>
      </c>
      <c r="S195" s="1402">
        <v>25035.08</v>
      </c>
      <c r="T195" s="1398"/>
      <c r="U195" s="1398"/>
      <c r="V195" s="1398"/>
      <c r="W195" s="1398"/>
      <c r="X195" s="1398"/>
      <c r="Y195" s="1398"/>
      <c r="Z195" s="1398"/>
      <c r="AA195" s="1405">
        <v>2312.3249999999998</v>
      </c>
      <c r="AB195" s="1400"/>
      <c r="AC195" s="1400"/>
      <c r="AD195" s="1401">
        <v>10.8268</v>
      </c>
      <c r="AE195" s="1402">
        <v>20520.560000000001</v>
      </c>
      <c r="AF195" s="1402">
        <v>4514.5200000000004</v>
      </c>
      <c r="AG195" s="1402">
        <v>25035.08</v>
      </c>
    </row>
    <row r="196" spans="1:37" ht="12.95" customHeight="1" x14ac:dyDescent="0.2">
      <c r="A196" s="1459" t="s">
        <v>81</v>
      </c>
      <c r="B196" s="1459"/>
      <c r="C196" s="1459"/>
      <c r="D196" s="1459"/>
      <c r="E196" s="1463">
        <v>2156736.48</v>
      </c>
      <c r="F196" s="1463"/>
      <c r="G196" s="1404">
        <v>2940.3420000000001</v>
      </c>
      <c r="H196" s="1393"/>
      <c r="I196" s="1394">
        <v>8.3740900000000007</v>
      </c>
      <c r="J196" s="1395">
        <v>18085338.030000001</v>
      </c>
      <c r="K196" s="1395">
        <v>3978774.55</v>
      </c>
      <c r="L196" s="1395">
        <v>22064112.579999998</v>
      </c>
      <c r="M196" s="1404">
        <v>1343139.5819999999</v>
      </c>
      <c r="N196" s="1404">
        <v>2191.6849999999999</v>
      </c>
      <c r="O196" s="1393"/>
      <c r="P196" s="1394">
        <v>9.1078200000000002</v>
      </c>
      <c r="Q196" s="1395">
        <v>12253035.130000001</v>
      </c>
      <c r="R196" s="1395">
        <v>2695668.88</v>
      </c>
      <c r="S196" s="1395">
        <v>14948704.01</v>
      </c>
      <c r="T196" s="1404">
        <v>22196.99</v>
      </c>
      <c r="U196" s="1407">
        <v>37.18</v>
      </c>
      <c r="V196" s="1393"/>
      <c r="W196" s="1394">
        <v>9.2866800000000005</v>
      </c>
      <c r="X196" s="1395">
        <v>206481.7</v>
      </c>
      <c r="Y196" s="1395">
        <v>45426.12</v>
      </c>
      <c r="Z196" s="1395">
        <v>251907.82</v>
      </c>
      <c r="AA196" s="1404">
        <v>3522073.0520000001</v>
      </c>
      <c r="AB196" s="1404">
        <v>5169.2070000000003</v>
      </c>
      <c r="AC196" s="1393"/>
      <c r="AD196" s="1394">
        <v>10.564830000000001</v>
      </c>
      <c r="AE196" s="1395">
        <v>30544854.859999999</v>
      </c>
      <c r="AF196" s="1395">
        <v>6719869.5499999998</v>
      </c>
      <c r="AG196" s="1395">
        <v>37264724.409999996</v>
      </c>
      <c r="AI196" s="1404">
        <f>'1'!AH18*1000</f>
        <v>3522073.0520000001</v>
      </c>
      <c r="AK196" s="1418">
        <f>AA196-AI196</f>
        <v>0</v>
      </c>
    </row>
    <row r="197" spans="1:37" ht="11.1" customHeight="1" outlineLevel="1" x14ac:dyDescent="0.2">
      <c r="A197" s="1460" t="s">
        <v>27</v>
      </c>
      <c r="B197" s="1460"/>
      <c r="C197" s="1460"/>
      <c r="D197" s="1460"/>
      <c r="E197" s="1396"/>
      <c r="F197" s="1397"/>
      <c r="G197" s="1398"/>
      <c r="H197" s="1398"/>
      <c r="I197" s="1398"/>
      <c r="J197" s="1398"/>
      <c r="K197" s="1398"/>
      <c r="L197" s="1398"/>
      <c r="M197" s="1405">
        <v>365543.37099999998</v>
      </c>
      <c r="N197" s="1403">
        <v>539.44000000000005</v>
      </c>
      <c r="O197" s="1400"/>
      <c r="P197" s="1401">
        <v>8.8645600000000009</v>
      </c>
      <c r="Q197" s="1402">
        <v>3245163.3</v>
      </c>
      <c r="R197" s="1402">
        <v>713936.67</v>
      </c>
      <c r="S197" s="1402">
        <v>3959099.97</v>
      </c>
      <c r="T197" s="1398"/>
      <c r="U197" s="1398"/>
      <c r="V197" s="1398"/>
      <c r="W197" s="1398"/>
      <c r="X197" s="1398"/>
      <c r="Y197" s="1398"/>
      <c r="Z197" s="1398"/>
      <c r="AA197" s="1405">
        <v>365543.37099999998</v>
      </c>
      <c r="AB197" s="1403">
        <v>539.44000000000005</v>
      </c>
      <c r="AC197" s="1400"/>
      <c r="AD197" s="1401">
        <v>10.814769999999999</v>
      </c>
      <c r="AE197" s="1402">
        <v>3245163.3</v>
      </c>
      <c r="AF197" s="1402">
        <v>713936.67</v>
      </c>
      <c r="AG197" s="1402">
        <v>3959099.97</v>
      </c>
    </row>
    <row r="198" spans="1:37" ht="11.1" customHeight="1" outlineLevel="1" x14ac:dyDescent="0.2">
      <c r="A198" s="1460" t="s">
        <v>28</v>
      </c>
      <c r="B198" s="1460"/>
      <c r="C198" s="1460"/>
      <c r="D198" s="1460"/>
      <c r="E198" s="1396"/>
      <c r="F198" s="1397"/>
      <c r="G198" s="1398"/>
      <c r="H198" s="1398"/>
      <c r="I198" s="1398"/>
      <c r="J198" s="1398"/>
      <c r="K198" s="1398"/>
      <c r="L198" s="1398"/>
      <c r="M198" s="1405">
        <v>245082.361</v>
      </c>
      <c r="N198" s="1403">
        <v>365.12599999999998</v>
      </c>
      <c r="O198" s="1400"/>
      <c r="P198" s="1401">
        <v>9.2560800000000008</v>
      </c>
      <c r="Q198" s="1402">
        <v>2271881.7200000002</v>
      </c>
      <c r="R198" s="1402">
        <v>499814.07</v>
      </c>
      <c r="S198" s="1402">
        <v>2771695.79</v>
      </c>
      <c r="T198" s="1405">
        <v>22196.99</v>
      </c>
      <c r="U198" s="1403">
        <v>37.18</v>
      </c>
      <c r="V198" s="1400"/>
      <c r="W198" s="1401">
        <v>9.2866800000000005</v>
      </c>
      <c r="X198" s="1402">
        <v>206481.7</v>
      </c>
      <c r="Y198" s="1402">
        <v>45426.12</v>
      </c>
      <c r="Z198" s="1402">
        <v>251907.82</v>
      </c>
      <c r="AA198" s="1405">
        <v>267279.35100000002</v>
      </c>
      <c r="AB198" s="1403">
        <v>402.30599999999998</v>
      </c>
      <c r="AC198" s="1400"/>
      <c r="AD198" s="1401">
        <v>11.29552</v>
      </c>
      <c r="AE198" s="1402">
        <v>2478363.42</v>
      </c>
      <c r="AF198" s="1402">
        <v>545240.18999999994</v>
      </c>
      <c r="AG198" s="1402">
        <v>3023603.61</v>
      </c>
    </row>
    <row r="199" spans="1:37" ht="11.1" customHeight="1" outlineLevel="1" x14ac:dyDescent="0.2">
      <c r="A199" s="1460" t="s">
        <v>29</v>
      </c>
      <c r="B199" s="1460"/>
      <c r="C199" s="1460"/>
      <c r="D199" s="1460"/>
      <c r="E199" s="1462">
        <v>2099580</v>
      </c>
      <c r="F199" s="1462"/>
      <c r="G199" s="1405">
        <v>2833.3710000000001</v>
      </c>
      <c r="H199" s="1400"/>
      <c r="I199" s="1401">
        <v>8.3565000000000005</v>
      </c>
      <c r="J199" s="1402">
        <v>17568826.43</v>
      </c>
      <c r="K199" s="1402">
        <v>3865141.98</v>
      </c>
      <c r="L199" s="1402">
        <v>21433968.41</v>
      </c>
      <c r="M199" s="1405">
        <v>79583.388999999996</v>
      </c>
      <c r="N199" s="1403">
        <v>113.018</v>
      </c>
      <c r="O199" s="1400"/>
      <c r="P199" s="1401">
        <v>8.7324599999999997</v>
      </c>
      <c r="Q199" s="1402">
        <v>695945.55</v>
      </c>
      <c r="R199" s="1402">
        <v>153107.94</v>
      </c>
      <c r="S199" s="1402">
        <v>849053.49</v>
      </c>
      <c r="T199" s="1398"/>
      <c r="U199" s="1398"/>
      <c r="V199" s="1398"/>
      <c r="W199" s="1398"/>
      <c r="X199" s="1398"/>
      <c r="Y199" s="1398"/>
      <c r="Z199" s="1398"/>
      <c r="AA199" s="1405">
        <v>2179163.389</v>
      </c>
      <c r="AB199" s="1405">
        <v>2946.3890000000001</v>
      </c>
      <c r="AC199" s="1400"/>
      <c r="AD199" s="1401">
        <v>10.211690000000001</v>
      </c>
      <c r="AE199" s="1402">
        <v>18264771.98</v>
      </c>
      <c r="AF199" s="1402">
        <v>4018249.92</v>
      </c>
      <c r="AG199" s="1402">
        <v>22283021.899999999</v>
      </c>
    </row>
    <row r="200" spans="1:37" ht="11.1" customHeight="1" outlineLevel="1" x14ac:dyDescent="0.2">
      <c r="A200" s="1460" t="s">
        <v>30</v>
      </c>
      <c r="B200" s="1460"/>
      <c r="C200" s="1460"/>
      <c r="D200" s="1460"/>
      <c r="E200" s="1462">
        <v>57156.480000000003</v>
      </c>
      <c r="F200" s="1462"/>
      <c r="G200" s="1403">
        <v>106.971</v>
      </c>
      <c r="H200" s="1400"/>
      <c r="I200" s="1401">
        <v>9.0199200000000008</v>
      </c>
      <c r="J200" s="1402">
        <v>516511.6</v>
      </c>
      <c r="K200" s="1402">
        <v>113632.57</v>
      </c>
      <c r="L200" s="1402">
        <v>630144.17000000004</v>
      </c>
      <c r="M200" s="1405">
        <v>423115.75699999998</v>
      </c>
      <c r="N200" s="1403">
        <v>780.09199999999998</v>
      </c>
      <c r="O200" s="1400"/>
      <c r="P200" s="1401">
        <v>9.2866</v>
      </c>
      <c r="Q200" s="1402">
        <v>3936552.37</v>
      </c>
      <c r="R200" s="1402">
        <v>866041.58</v>
      </c>
      <c r="S200" s="1402">
        <v>4802593.95</v>
      </c>
      <c r="T200" s="1398"/>
      <c r="U200" s="1398"/>
      <c r="V200" s="1398"/>
      <c r="W200" s="1398"/>
      <c r="X200" s="1398"/>
      <c r="Y200" s="1398"/>
      <c r="Z200" s="1398"/>
      <c r="AA200" s="1405">
        <v>480272.23700000002</v>
      </c>
      <c r="AB200" s="1403">
        <v>887.06299999999999</v>
      </c>
      <c r="AC200" s="1400"/>
      <c r="AD200" s="1401">
        <v>11.290929999999999</v>
      </c>
      <c r="AE200" s="1402">
        <v>4453063.97</v>
      </c>
      <c r="AF200" s="1402">
        <v>979674.15</v>
      </c>
      <c r="AG200" s="1402">
        <v>5432738.1200000001</v>
      </c>
    </row>
    <row r="201" spans="1:37" ht="11.1" customHeight="1" outlineLevel="1" x14ac:dyDescent="0.2">
      <c r="A201" s="1460" t="s">
        <v>31</v>
      </c>
      <c r="B201" s="1460"/>
      <c r="C201" s="1460"/>
      <c r="D201" s="1460"/>
      <c r="E201" s="1396"/>
      <c r="F201" s="1397"/>
      <c r="G201" s="1398"/>
      <c r="H201" s="1398"/>
      <c r="I201" s="1398"/>
      <c r="J201" s="1398"/>
      <c r="K201" s="1398"/>
      <c r="L201" s="1398"/>
      <c r="M201" s="1405">
        <v>220297.054</v>
      </c>
      <c r="N201" s="1403">
        <v>379.77800000000002</v>
      </c>
      <c r="O201" s="1400"/>
      <c r="P201" s="1401">
        <v>9.1505200000000002</v>
      </c>
      <c r="Q201" s="1402">
        <v>2019308.23</v>
      </c>
      <c r="R201" s="1402">
        <v>444248.05</v>
      </c>
      <c r="S201" s="1402">
        <v>2463556.2799999998</v>
      </c>
      <c r="T201" s="1398"/>
      <c r="U201" s="1398"/>
      <c r="V201" s="1398"/>
      <c r="W201" s="1398"/>
      <c r="X201" s="1398"/>
      <c r="Y201" s="1398"/>
      <c r="Z201" s="1398"/>
      <c r="AA201" s="1405">
        <v>220297.054</v>
      </c>
      <c r="AB201" s="1403">
        <v>379.77800000000002</v>
      </c>
      <c r="AC201" s="1400"/>
      <c r="AD201" s="1401">
        <v>11.163639999999999</v>
      </c>
      <c r="AE201" s="1402">
        <v>2019308.23</v>
      </c>
      <c r="AF201" s="1402">
        <v>444248.05</v>
      </c>
      <c r="AG201" s="1402">
        <v>2463556.2799999998</v>
      </c>
    </row>
    <row r="202" spans="1:37" ht="11.1" customHeight="1" outlineLevel="1" x14ac:dyDescent="0.2">
      <c r="A202" s="1460" t="s">
        <v>32</v>
      </c>
      <c r="B202" s="1460"/>
      <c r="C202" s="1460"/>
      <c r="D202" s="1460"/>
      <c r="E202" s="1396"/>
      <c r="F202" s="1397"/>
      <c r="G202" s="1398"/>
      <c r="H202" s="1398"/>
      <c r="I202" s="1398"/>
      <c r="J202" s="1398"/>
      <c r="K202" s="1398"/>
      <c r="L202" s="1398"/>
      <c r="M202" s="1405">
        <v>9517.65</v>
      </c>
      <c r="N202" s="1403">
        <v>14.231</v>
      </c>
      <c r="O202" s="1400"/>
      <c r="P202" s="1401">
        <v>8.8318300000000001</v>
      </c>
      <c r="Q202" s="1402">
        <v>84183.96</v>
      </c>
      <c r="R202" s="1402">
        <v>18520.57</v>
      </c>
      <c r="S202" s="1402">
        <v>102704.53</v>
      </c>
      <c r="T202" s="1398"/>
      <c r="U202" s="1398"/>
      <c r="V202" s="1398"/>
      <c r="W202" s="1398"/>
      <c r="X202" s="1398"/>
      <c r="Y202" s="1398"/>
      <c r="Z202" s="1398"/>
      <c r="AA202" s="1405">
        <v>9517.65</v>
      </c>
      <c r="AB202" s="1403">
        <v>14.231</v>
      </c>
      <c r="AC202" s="1400"/>
      <c r="AD202" s="1401">
        <v>10.774839999999999</v>
      </c>
      <c r="AE202" s="1402">
        <v>84183.96</v>
      </c>
      <c r="AF202" s="1402">
        <v>18520.57</v>
      </c>
      <c r="AG202" s="1402">
        <v>102704.53</v>
      </c>
    </row>
    <row r="203" spans="1:37" ht="12.95" customHeight="1" x14ac:dyDescent="0.2">
      <c r="A203" s="1459" t="s">
        <v>82</v>
      </c>
      <c r="B203" s="1459"/>
      <c r="C203" s="1459"/>
      <c r="D203" s="1459"/>
      <c r="E203" s="1389"/>
      <c r="F203" s="1390"/>
      <c r="G203" s="1391"/>
      <c r="H203" s="1391"/>
      <c r="I203" s="1391"/>
      <c r="J203" s="1391"/>
      <c r="K203" s="1391"/>
      <c r="L203" s="1391"/>
      <c r="M203" s="1404">
        <v>217177.71400000001</v>
      </c>
      <c r="N203" s="1407">
        <v>340.06</v>
      </c>
      <c r="O203" s="1407">
        <v>376.60599999999999</v>
      </c>
      <c r="P203" s="1394">
        <v>9.8730700000000002</v>
      </c>
      <c r="Q203" s="1395">
        <v>2151287.15</v>
      </c>
      <c r="R203" s="1395">
        <v>473283.47</v>
      </c>
      <c r="S203" s="1395">
        <v>2624570.62</v>
      </c>
      <c r="T203" s="1404">
        <v>3852794.9169999999</v>
      </c>
      <c r="U203" s="1404">
        <v>6572.0039999999999</v>
      </c>
      <c r="V203" s="1404">
        <v>7112.866</v>
      </c>
      <c r="W203" s="1394">
        <v>7.4709300000000001</v>
      </c>
      <c r="X203" s="1395">
        <v>28886183.27</v>
      </c>
      <c r="Y203" s="1395">
        <v>6354962.25</v>
      </c>
      <c r="Z203" s="1395">
        <v>35241145.520000003</v>
      </c>
      <c r="AA203" s="1404">
        <v>4069972.6310000001</v>
      </c>
      <c r="AB203" s="1404">
        <v>6912.0640000000003</v>
      </c>
      <c r="AC203" s="1404">
        <v>7489.4719999999998</v>
      </c>
      <c r="AD203" s="1394">
        <v>9.2708700000000004</v>
      </c>
      <c r="AE203" s="1395">
        <v>31037470.420000002</v>
      </c>
      <c r="AF203" s="1395">
        <v>6828245.7199999997</v>
      </c>
      <c r="AG203" s="1395">
        <v>37865716.140000001</v>
      </c>
      <c r="AI203" s="1413">
        <f>'1'!BJ18*1000</f>
        <v>4061446.2610000004</v>
      </c>
      <c r="AK203" s="1418">
        <f>AA203-AI203</f>
        <v>8526.3699999996461</v>
      </c>
    </row>
    <row r="204" spans="1:37" ht="11.1" customHeight="1" outlineLevel="1" x14ac:dyDescent="0.2">
      <c r="A204" s="1460" t="s">
        <v>27</v>
      </c>
      <c r="B204" s="1460"/>
      <c r="C204" s="1460"/>
      <c r="D204" s="1460"/>
      <c r="E204" s="1396"/>
      <c r="F204" s="1397"/>
      <c r="G204" s="1398"/>
      <c r="H204" s="1398"/>
      <c r="I204" s="1398"/>
      <c r="J204" s="1398"/>
      <c r="K204" s="1398"/>
      <c r="L204" s="1398"/>
      <c r="M204" s="1405">
        <v>15835.273999999999</v>
      </c>
      <c r="N204" s="1403">
        <v>22.530999999999999</v>
      </c>
      <c r="O204" s="1403">
        <v>24.234000000000002</v>
      </c>
      <c r="P204" s="1401">
        <v>9.4242699999999999</v>
      </c>
      <c r="Q204" s="1402">
        <v>149676.60999999999</v>
      </c>
      <c r="R204" s="1402">
        <v>32928.89</v>
      </c>
      <c r="S204" s="1402">
        <v>182605.5</v>
      </c>
      <c r="T204" s="1405">
        <v>2137228.8420000002</v>
      </c>
      <c r="U204" s="1405">
        <v>3544.0250000000001</v>
      </c>
      <c r="V204" s="1405">
        <v>3863.07</v>
      </c>
      <c r="W204" s="1401">
        <v>7.3698800000000002</v>
      </c>
      <c r="X204" s="1402">
        <v>15805704.310000001</v>
      </c>
      <c r="Y204" s="1402">
        <v>3477255.96</v>
      </c>
      <c r="Z204" s="1402">
        <v>19282960.27</v>
      </c>
      <c r="AA204" s="1405">
        <v>2153064.1159999999</v>
      </c>
      <c r="AB204" s="1405">
        <v>3566.556</v>
      </c>
      <c r="AC204" s="1405">
        <v>3887.3040000000001</v>
      </c>
      <c r="AD204" s="1401">
        <v>9.0096799999999995</v>
      </c>
      <c r="AE204" s="1402">
        <v>15955380.92</v>
      </c>
      <c r="AF204" s="1402">
        <v>3510184.85</v>
      </c>
      <c r="AG204" s="1402">
        <v>19465565.77</v>
      </c>
    </row>
    <row r="205" spans="1:37" ht="11.1" customHeight="1" outlineLevel="1" x14ac:dyDescent="0.2">
      <c r="A205" s="1460" t="s">
        <v>28</v>
      </c>
      <c r="B205" s="1460"/>
      <c r="C205" s="1460"/>
      <c r="D205" s="1460"/>
      <c r="E205" s="1396"/>
      <c r="F205" s="1397"/>
      <c r="G205" s="1398"/>
      <c r="H205" s="1398"/>
      <c r="I205" s="1398"/>
      <c r="J205" s="1398"/>
      <c r="K205" s="1398"/>
      <c r="L205" s="1398"/>
      <c r="M205" s="1398"/>
      <c r="N205" s="1398"/>
      <c r="O205" s="1398"/>
      <c r="P205" s="1398"/>
      <c r="Q205" s="1398"/>
      <c r="R205" s="1398"/>
      <c r="S205" s="1398"/>
      <c r="T205" s="1405">
        <v>34668.300000000003</v>
      </c>
      <c r="U205" s="1403">
        <v>47.442999999999998</v>
      </c>
      <c r="V205" s="1403">
        <v>52.87</v>
      </c>
      <c r="W205" s="1401">
        <v>7.0007700000000002</v>
      </c>
      <c r="X205" s="1402">
        <v>243406.98</v>
      </c>
      <c r="Y205" s="1402">
        <v>53549.53</v>
      </c>
      <c r="Z205" s="1402">
        <v>296956.51</v>
      </c>
      <c r="AA205" s="1405">
        <v>34668.300000000003</v>
      </c>
      <c r="AB205" s="1403">
        <v>47.442999999999998</v>
      </c>
      <c r="AC205" s="1403">
        <v>52.87</v>
      </c>
      <c r="AD205" s="1401">
        <v>8.5409400000000009</v>
      </c>
      <c r="AE205" s="1402">
        <v>243406.98</v>
      </c>
      <c r="AF205" s="1402">
        <v>53549.53</v>
      </c>
      <c r="AG205" s="1402">
        <v>296956.51</v>
      </c>
    </row>
    <row r="206" spans="1:37" ht="11.1" customHeight="1" outlineLevel="1" x14ac:dyDescent="0.2">
      <c r="A206" s="1460" t="s">
        <v>30</v>
      </c>
      <c r="B206" s="1460"/>
      <c r="C206" s="1460"/>
      <c r="D206" s="1460"/>
      <c r="E206" s="1396"/>
      <c r="F206" s="1397"/>
      <c r="G206" s="1398"/>
      <c r="H206" s="1398"/>
      <c r="I206" s="1398"/>
      <c r="J206" s="1398"/>
      <c r="K206" s="1398"/>
      <c r="L206" s="1398"/>
      <c r="M206" s="1398"/>
      <c r="N206" s="1398"/>
      <c r="O206" s="1398"/>
      <c r="P206" s="1398"/>
      <c r="Q206" s="1398"/>
      <c r="R206" s="1398"/>
      <c r="S206" s="1398"/>
      <c r="T206" s="1405">
        <v>651019.35499999998</v>
      </c>
      <c r="U206" s="1405">
        <v>1110.6610000000001</v>
      </c>
      <c r="V206" s="1405">
        <v>1138.617</v>
      </c>
      <c r="W206" s="1401">
        <v>7.2814100000000002</v>
      </c>
      <c r="X206" s="1402">
        <v>4756715.92</v>
      </c>
      <c r="Y206" s="1402">
        <v>1046477.8</v>
      </c>
      <c r="Z206" s="1402">
        <v>5803193.7199999997</v>
      </c>
      <c r="AA206" s="1405">
        <v>651019.35499999998</v>
      </c>
      <c r="AB206" s="1405">
        <v>1110.6610000000001</v>
      </c>
      <c r="AC206" s="1405">
        <v>1138.617</v>
      </c>
      <c r="AD206" s="1401">
        <v>8.8833199999999994</v>
      </c>
      <c r="AE206" s="1402">
        <v>4756715.92</v>
      </c>
      <c r="AF206" s="1402">
        <v>1046477.8</v>
      </c>
      <c r="AG206" s="1402">
        <v>5803193.7199999997</v>
      </c>
    </row>
    <row r="207" spans="1:37" ht="11.1" customHeight="1" outlineLevel="1" x14ac:dyDescent="0.2">
      <c r="A207" s="1460" t="s">
        <v>31</v>
      </c>
      <c r="B207" s="1460"/>
      <c r="C207" s="1460"/>
      <c r="D207" s="1460"/>
      <c r="E207" s="1396"/>
      <c r="F207" s="1397"/>
      <c r="G207" s="1398"/>
      <c r="H207" s="1398"/>
      <c r="I207" s="1398"/>
      <c r="J207" s="1398"/>
      <c r="K207" s="1398"/>
      <c r="L207" s="1398"/>
      <c r="M207" s="1398"/>
      <c r="N207" s="1398"/>
      <c r="O207" s="1398"/>
      <c r="P207" s="1398"/>
      <c r="Q207" s="1398"/>
      <c r="R207" s="1398"/>
      <c r="S207" s="1398"/>
      <c r="T207" s="1405">
        <v>391973.47200000001</v>
      </c>
      <c r="U207" s="1403">
        <v>634.62900000000002</v>
      </c>
      <c r="V207" s="1403">
        <v>739.87699999999995</v>
      </c>
      <c r="W207" s="1401">
        <v>7.7111099999999997</v>
      </c>
      <c r="X207" s="1402">
        <v>3033148.88</v>
      </c>
      <c r="Y207" s="1402">
        <v>667292.93000000005</v>
      </c>
      <c r="Z207" s="1402">
        <v>3700441.81</v>
      </c>
      <c r="AA207" s="1405">
        <v>391973.47200000001</v>
      </c>
      <c r="AB207" s="1403">
        <v>634.62900000000002</v>
      </c>
      <c r="AC207" s="1403">
        <v>739.87699999999995</v>
      </c>
      <c r="AD207" s="1401">
        <v>9.4075500000000005</v>
      </c>
      <c r="AE207" s="1402">
        <v>3033148.88</v>
      </c>
      <c r="AF207" s="1402">
        <v>667292.93000000005</v>
      </c>
      <c r="AG207" s="1402">
        <v>3700441.81</v>
      </c>
    </row>
    <row r="208" spans="1:37" ht="11.1" customHeight="1" outlineLevel="1" x14ac:dyDescent="0.2">
      <c r="A208" s="1460" t="s">
        <v>32</v>
      </c>
      <c r="B208" s="1460"/>
      <c r="C208" s="1460"/>
      <c r="D208" s="1460"/>
      <c r="E208" s="1396"/>
      <c r="F208" s="1397"/>
      <c r="G208" s="1398"/>
      <c r="H208" s="1398"/>
      <c r="I208" s="1398"/>
      <c r="J208" s="1398"/>
      <c r="K208" s="1398"/>
      <c r="L208" s="1398"/>
      <c r="M208" s="1405">
        <v>141723</v>
      </c>
      <c r="N208" s="1403">
        <v>236.143</v>
      </c>
      <c r="O208" s="1403">
        <v>269.589</v>
      </c>
      <c r="P208" s="1401">
        <v>10.31212</v>
      </c>
      <c r="Q208" s="1402">
        <v>1466680.38</v>
      </c>
      <c r="R208" s="1402">
        <v>322669.76</v>
      </c>
      <c r="S208" s="1402">
        <v>1789350.14</v>
      </c>
      <c r="T208" s="1405">
        <v>637904.94799999997</v>
      </c>
      <c r="U208" s="1405">
        <v>1235.2460000000001</v>
      </c>
      <c r="V208" s="1405">
        <v>1318.432</v>
      </c>
      <c r="W208" s="1401">
        <v>7.8806099999999999</v>
      </c>
      <c r="X208" s="1402">
        <v>5047207.18</v>
      </c>
      <c r="Y208" s="1402">
        <v>1110386.03</v>
      </c>
      <c r="Z208" s="1402">
        <v>6157593.21</v>
      </c>
      <c r="AA208" s="1405">
        <v>779627.94799999997</v>
      </c>
      <c r="AB208" s="1405">
        <v>1471.3889999999999</v>
      </c>
      <c r="AC208" s="1405">
        <v>1588.021</v>
      </c>
      <c r="AD208" s="1401">
        <v>10.153409999999999</v>
      </c>
      <c r="AE208" s="1402">
        <v>6513887.5599999996</v>
      </c>
      <c r="AF208" s="1402">
        <v>1433055.79</v>
      </c>
      <c r="AG208" s="1402">
        <v>7946943.3499999996</v>
      </c>
    </row>
    <row r="209" spans="1:37" ht="11.1" customHeight="1" outlineLevel="1" x14ac:dyDescent="0.2">
      <c r="A209" s="1460" t="s">
        <v>33</v>
      </c>
      <c r="B209" s="1460"/>
      <c r="C209" s="1460"/>
      <c r="D209" s="1460"/>
      <c r="E209" s="1396"/>
      <c r="F209" s="1397"/>
      <c r="G209" s="1398"/>
      <c r="H209" s="1398"/>
      <c r="I209" s="1398"/>
      <c r="J209" s="1398"/>
      <c r="K209" s="1398"/>
      <c r="L209" s="1398"/>
      <c r="M209" s="1405">
        <v>59619.44</v>
      </c>
      <c r="N209" s="1403">
        <v>81.385999999999996</v>
      </c>
      <c r="O209" s="1403">
        <v>82.783000000000001</v>
      </c>
      <c r="P209" s="1401">
        <v>8.9477700000000002</v>
      </c>
      <c r="Q209" s="1402">
        <v>534930.16</v>
      </c>
      <c r="R209" s="1402">
        <v>117684.82</v>
      </c>
      <c r="S209" s="1402">
        <v>652614.98</v>
      </c>
      <c r="T209" s="1398"/>
      <c r="U209" s="1398"/>
      <c r="V209" s="1398"/>
      <c r="W209" s="1398"/>
      <c r="X209" s="1398"/>
      <c r="Y209" s="1398"/>
      <c r="Z209" s="1398"/>
      <c r="AA209" s="1405">
        <v>59619.44</v>
      </c>
      <c r="AB209" s="1403">
        <v>81.385999999999996</v>
      </c>
      <c r="AC209" s="1403">
        <v>82.783000000000001</v>
      </c>
      <c r="AD209" s="1401">
        <v>10.91629</v>
      </c>
      <c r="AE209" s="1402">
        <v>534930.16</v>
      </c>
      <c r="AF209" s="1402">
        <v>117684.82</v>
      </c>
      <c r="AG209" s="1402">
        <v>652614.98</v>
      </c>
    </row>
    <row r="210" spans="1:37" ht="12.95" customHeight="1" x14ac:dyDescent="0.2">
      <c r="A210" s="1458" t="s">
        <v>9</v>
      </c>
      <c r="B210" s="1458"/>
      <c r="C210" s="1458"/>
      <c r="D210" s="1458"/>
      <c r="E210" s="1461">
        <v>2285599.7280000001</v>
      </c>
      <c r="F210" s="1461"/>
      <c r="G210" s="1413">
        <v>2940.3420000000001</v>
      </c>
      <c r="H210" s="1414"/>
      <c r="I210" s="1416">
        <v>10.23269</v>
      </c>
      <c r="J210" s="1417">
        <v>19195009.100000001</v>
      </c>
      <c r="K210" s="1417">
        <v>4222902.17</v>
      </c>
      <c r="L210" s="1417">
        <v>23417911.27</v>
      </c>
      <c r="M210" s="1413">
        <v>13087103.129000001</v>
      </c>
      <c r="N210" s="1413">
        <v>2531.7449999999999</v>
      </c>
      <c r="O210" s="1415">
        <v>376.60599999999999</v>
      </c>
      <c r="P210" s="1416">
        <v>10.85257</v>
      </c>
      <c r="Q210" s="1417">
        <v>116442889.44</v>
      </c>
      <c r="R210" s="1417">
        <v>25617437.280000001</v>
      </c>
      <c r="S210" s="1417">
        <v>142060326.72</v>
      </c>
      <c r="T210" s="1413">
        <v>8992905.4989999998</v>
      </c>
      <c r="U210" s="1413">
        <v>6609.1840000000002</v>
      </c>
      <c r="V210" s="1413">
        <v>7112.866</v>
      </c>
      <c r="W210" s="1416">
        <v>10.26891</v>
      </c>
      <c r="X210" s="1417">
        <v>75809822.989999995</v>
      </c>
      <c r="Y210" s="1417">
        <v>16678429.060000001</v>
      </c>
      <c r="Z210" s="1417">
        <v>92488252.049999997</v>
      </c>
      <c r="AA210" s="1413">
        <v>24365608.355999999</v>
      </c>
      <c r="AB210" s="1413">
        <v>12081.271000000001</v>
      </c>
      <c r="AC210" s="1413">
        <v>7489.4719999999998</v>
      </c>
      <c r="AD210" s="1416">
        <v>10.57882</v>
      </c>
      <c r="AE210" s="1417">
        <v>211447721.53</v>
      </c>
      <c r="AF210" s="1417">
        <v>46518768.509999998</v>
      </c>
      <c r="AG210" s="1417">
        <v>257966490.03999999</v>
      </c>
      <c r="AI210" s="1413">
        <f>'6'!F32*1000</f>
        <v>26382277.477999989</v>
      </c>
      <c r="AK210" s="1418">
        <f>AA210-AI210</f>
        <v>-2016669.1219999902</v>
      </c>
    </row>
    <row r="211" spans="1:37" ht="11.1" customHeight="1" x14ac:dyDescent="0.2">
      <c r="A211" s="1388" t="s">
        <v>83</v>
      </c>
      <c r="B211" s="1388"/>
      <c r="C211" s="1388"/>
      <c r="D211" s="1388"/>
    </row>
    <row r="212" spans="1:37" ht="12.95" customHeight="1" x14ac:dyDescent="0.2">
      <c r="A212" s="1419"/>
      <c r="B212" s="1420"/>
      <c r="C212" s="1420"/>
      <c r="D212" s="1421"/>
      <c r="E212" s="1389"/>
      <c r="F212" s="1390"/>
      <c r="G212" s="1391"/>
      <c r="H212" s="1391"/>
      <c r="I212" s="1391"/>
      <c r="J212" s="1391"/>
      <c r="K212" s="1391"/>
      <c r="L212" s="1391"/>
      <c r="M212" s="1391"/>
      <c r="N212" s="1391"/>
      <c r="O212" s="1391"/>
      <c r="P212" s="1391"/>
      <c r="Q212" s="1391"/>
      <c r="R212" s="1391"/>
      <c r="S212" s="1391"/>
      <c r="T212" s="1393"/>
      <c r="U212" s="1393"/>
      <c r="V212" s="1393"/>
      <c r="W212" s="1393"/>
      <c r="X212" s="1395">
        <v>162585.01</v>
      </c>
      <c r="Y212" s="1395">
        <v>-162585.01</v>
      </c>
      <c r="Z212" s="1393"/>
      <c r="AA212" s="1393"/>
      <c r="AB212" s="1393"/>
      <c r="AC212" s="1393"/>
      <c r="AD212" s="1393"/>
      <c r="AE212" s="1395">
        <v>162585.01</v>
      </c>
      <c r="AF212" s="1395">
        <v>-162585.01</v>
      </c>
      <c r="AG212" s="1393"/>
    </row>
    <row r="213" spans="1:37" ht="11.1" customHeight="1" outlineLevel="1" x14ac:dyDescent="0.2">
      <c r="A213" s="1457" t="s">
        <v>68</v>
      </c>
      <c r="B213" s="1457"/>
      <c r="C213" s="1457"/>
      <c r="D213" s="1457"/>
      <c r="E213" s="1422"/>
      <c r="F213" s="1423"/>
      <c r="G213" s="1424"/>
      <c r="H213" s="1424"/>
      <c r="I213" s="1424"/>
      <c r="J213" s="1424"/>
      <c r="K213" s="1424"/>
      <c r="L213" s="1424"/>
      <c r="M213" s="1424"/>
      <c r="N213" s="1424"/>
      <c r="O213" s="1424"/>
      <c r="P213" s="1424"/>
      <c r="Q213" s="1424"/>
      <c r="R213" s="1424"/>
      <c r="S213" s="1424"/>
      <c r="T213" s="1425"/>
      <c r="U213" s="1425"/>
      <c r="V213" s="1425"/>
      <c r="W213" s="1425"/>
      <c r="X213" s="1426">
        <v>162585.01</v>
      </c>
      <c r="Y213" s="1426">
        <v>-162585.01</v>
      </c>
      <c r="Z213" s="1425"/>
      <c r="AA213" s="1425"/>
      <c r="AB213" s="1425"/>
      <c r="AC213" s="1425"/>
      <c r="AD213" s="1425"/>
      <c r="AE213" s="1426">
        <v>162585.01</v>
      </c>
      <c r="AF213" s="1426">
        <v>-162585.01</v>
      </c>
      <c r="AG213" s="1425"/>
    </row>
    <row r="214" spans="1:37" ht="23.1" customHeight="1" outlineLevel="2" x14ac:dyDescent="0.2">
      <c r="A214" s="1456" t="s">
        <v>69</v>
      </c>
      <c r="B214" s="1456"/>
      <c r="C214" s="1456"/>
      <c r="D214" s="1456"/>
      <c r="E214" s="1396"/>
      <c r="F214" s="1397"/>
      <c r="G214" s="1398"/>
      <c r="H214" s="1398"/>
      <c r="I214" s="1398"/>
      <c r="J214" s="1398"/>
      <c r="K214" s="1398"/>
      <c r="L214" s="1398"/>
      <c r="M214" s="1398"/>
      <c r="N214" s="1398"/>
      <c r="O214" s="1398"/>
      <c r="P214" s="1398"/>
      <c r="Q214" s="1398"/>
      <c r="R214" s="1398"/>
      <c r="S214" s="1398"/>
      <c r="T214" s="1400"/>
      <c r="U214" s="1400"/>
      <c r="V214" s="1400"/>
      <c r="W214" s="1400"/>
      <c r="X214" s="1402">
        <v>162585.01</v>
      </c>
      <c r="Y214" s="1402">
        <v>-162585.01</v>
      </c>
      <c r="Z214" s="1400"/>
      <c r="AA214" s="1400"/>
      <c r="AB214" s="1400"/>
      <c r="AC214" s="1400"/>
      <c r="AD214" s="1400"/>
      <c r="AE214" s="1402">
        <v>162585.01</v>
      </c>
      <c r="AF214" s="1402">
        <v>-162585.01</v>
      </c>
      <c r="AG214" s="1400"/>
      <c r="AK214" s="1418">
        <f>AK177-AK210</f>
        <v>5954787.2679999992</v>
      </c>
    </row>
    <row r="215" spans="1:37" ht="12.95" customHeight="1" x14ac:dyDescent="0.2">
      <c r="A215" s="1459" t="s">
        <v>84</v>
      </c>
      <c r="B215" s="1459"/>
      <c r="C215" s="1459"/>
      <c r="D215" s="1459"/>
      <c r="E215" s="1389"/>
      <c r="F215" s="1390"/>
      <c r="G215" s="1391"/>
      <c r="H215" s="1391"/>
      <c r="I215" s="1391"/>
      <c r="J215" s="1391"/>
      <c r="K215" s="1391"/>
      <c r="L215" s="1391"/>
      <c r="M215" s="1404">
        <v>2531749.469</v>
      </c>
      <c r="N215" s="1393"/>
      <c r="O215" s="1393"/>
      <c r="P215" s="1394">
        <v>2.93906</v>
      </c>
      <c r="Q215" s="1395">
        <v>6099142.0300000003</v>
      </c>
      <c r="R215" s="1395">
        <v>1341811.17</v>
      </c>
      <c r="S215" s="1395">
        <v>7440953.2000000002</v>
      </c>
      <c r="T215" s="1404">
        <v>18849493.594999999</v>
      </c>
      <c r="U215" s="1393"/>
      <c r="V215" s="1393"/>
      <c r="W215" s="1394">
        <v>2.7016300000000002</v>
      </c>
      <c r="X215" s="1395">
        <v>41741334.280000001</v>
      </c>
      <c r="Y215" s="1395">
        <v>9183093.5700000003</v>
      </c>
      <c r="Z215" s="1395">
        <v>50924427.850000001</v>
      </c>
      <c r="AA215" s="1404">
        <v>21381243.063999999</v>
      </c>
      <c r="AB215" s="1393"/>
      <c r="AC215" s="1393"/>
      <c r="AD215" s="1394">
        <v>2.7297500000000001</v>
      </c>
      <c r="AE215" s="1395">
        <v>47840476.310000002</v>
      </c>
      <c r="AF215" s="1395">
        <v>10524904.74</v>
      </c>
      <c r="AG215" s="1395">
        <v>58365381.049999997</v>
      </c>
    </row>
    <row r="216" spans="1:37" ht="23.1" customHeight="1" outlineLevel="1" x14ac:dyDescent="0.2">
      <c r="A216" s="1457" t="s">
        <v>60</v>
      </c>
      <c r="B216" s="1457"/>
      <c r="C216" s="1457"/>
      <c r="D216" s="1457"/>
      <c r="E216" s="1422"/>
      <c r="F216" s="1423"/>
      <c r="G216" s="1424"/>
      <c r="H216" s="1424"/>
      <c r="I216" s="1424"/>
      <c r="J216" s="1424"/>
      <c r="K216" s="1424"/>
      <c r="L216" s="1424"/>
      <c r="M216" s="1424"/>
      <c r="N216" s="1424"/>
      <c r="O216" s="1424"/>
      <c r="P216" s="1424"/>
      <c r="Q216" s="1424"/>
      <c r="R216" s="1424"/>
      <c r="S216" s="1424"/>
      <c r="T216" s="1427">
        <v>44852.675000000003</v>
      </c>
      <c r="U216" s="1425"/>
      <c r="V216" s="1425"/>
      <c r="W216" s="1428">
        <v>2.96123</v>
      </c>
      <c r="X216" s="1426">
        <v>108868.09</v>
      </c>
      <c r="Y216" s="1426">
        <v>23950.98</v>
      </c>
      <c r="Z216" s="1426">
        <v>132819.07</v>
      </c>
      <c r="AA216" s="1427">
        <v>44852.675000000003</v>
      </c>
      <c r="AB216" s="1425"/>
      <c r="AC216" s="1425"/>
      <c r="AD216" s="1428">
        <v>2.96123</v>
      </c>
      <c r="AE216" s="1426">
        <v>108868.09</v>
      </c>
      <c r="AF216" s="1426">
        <v>23950.98</v>
      </c>
      <c r="AG216" s="1426">
        <v>132819.07</v>
      </c>
    </row>
    <row r="217" spans="1:37" ht="23.1" customHeight="1" outlineLevel="2" x14ac:dyDescent="0.2">
      <c r="A217" s="1456" t="s">
        <v>61</v>
      </c>
      <c r="B217" s="1456"/>
      <c r="C217" s="1456"/>
      <c r="D217" s="1456"/>
      <c r="E217" s="1396"/>
      <c r="F217" s="1397"/>
      <c r="G217" s="1398"/>
      <c r="H217" s="1398"/>
      <c r="I217" s="1398"/>
      <c r="J217" s="1398"/>
      <c r="K217" s="1398"/>
      <c r="L217" s="1398"/>
      <c r="M217" s="1398"/>
      <c r="N217" s="1398"/>
      <c r="O217" s="1398"/>
      <c r="P217" s="1398"/>
      <c r="Q217" s="1398"/>
      <c r="R217" s="1398"/>
      <c r="S217" s="1398"/>
      <c r="T217" s="1405">
        <v>27506.22</v>
      </c>
      <c r="U217" s="1400"/>
      <c r="V217" s="1400"/>
      <c r="W217" s="1401">
        <v>2.9367800000000002</v>
      </c>
      <c r="X217" s="1402">
        <v>66212.87</v>
      </c>
      <c r="Y217" s="1402">
        <v>14566.83</v>
      </c>
      <c r="Z217" s="1402">
        <v>80779.7</v>
      </c>
      <c r="AA217" s="1405">
        <v>27506.22</v>
      </c>
      <c r="AB217" s="1400"/>
      <c r="AC217" s="1400"/>
      <c r="AD217" s="1401">
        <v>2.9367800000000002</v>
      </c>
      <c r="AE217" s="1402">
        <v>66212.87</v>
      </c>
      <c r="AF217" s="1402">
        <v>14566.83</v>
      </c>
      <c r="AG217" s="1402">
        <v>80779.7</v>
      </c>
    </row>
    <row r="218" spans="1:37" ht="11.1" customHeight="1" outlineLevel="2" x14ac:dyDescent="0.2">
      <c r="A218" s="1456" t="s">
        <v>37</v>
      </c>
      <c r="B218" s="1456"/>
      <c r="C218" s="1456"/>
      <c r="D218" s="1456"/>
      <c r="E218" s="1396"/>
      <c r="F218" s="1397"/>
      <c r="G218" s="1398"/>
      <c r="H218" s="1398"/>
      <c r="I218" s="1398"/>
      <c r="J218" s="1398"/>
      <c r="K218" s="1398"/>
      <c r="L218" s="1398"/>
      <c r="M218" s="1398"/>
      <c r="N218" s="1398"/>
      <c r="O218" s="1398"/>
      <c r="P218" s="1398"/>
      <c r="Q218" s="1398"/>
      <c r="R218" s="1398"/>
      <c r="S218" s="1398"/>
      <c r="T218" s="1405">
        <v>17346.455000000002</v>
      </c>
      <c r="U218" s="1400"/>
      <c r="V218" s="1400"/>
      <c r="W218" s="1401">
        <v>3</v>
      </c>
      <c r="X218" s="1402">
        <v>42655.22</v>
      </c>
      <c r="Y218" s="1402">
        <v>9384.15</v>
      </c>
      <c r="Z218" s="1402">
        <v>52039.37</v>
      </c>
      <c r="AA218" s="1405">
        <v>17346.455000000002</v>
      </c>
      <c r="AB218" s="1400"/>
      <c r="AC218" s="1400"/>
      <c r="AD218" s="1401">
        <v>3</v>
      </c>
      <c r="AE218" s="1402">
        <v>42655.22</v>
      </c>
      <c r="AF218" s="1402">
        <v>9384.15</v>
      </c>
      <c r="AG218" s="1402">
        <v>52039.37</v>
      </c>
    </row>
    <row r="219" spans="1:37" ht="23.1" customHeight="1" outlineLevel="1" x14ac:dyDescent="0.2">
      <c r="A219" s="1457" t="s">
        <v>62</v>
      </c>
      <c r="B219" s="1457"/>
      <c r="C219" s="1457"/>
      <c r="D219" s="1457"/>
      <c r="E219" s="1422"/>
      <c r="F219" s="1423"/>
      <c r="G219" s="1424"/>
      <c r="H219" s="1424"/>
      <c r="I219" s="1424"/>
      <c r="J219" s="1424"/>
      <c r="K219" s="1424"/>
      <c r="L219" s="1424"/>
      <c r="M219" s="1424"/>
      <c r="N219" s="1424"/>
      <c r="O219" s="1424"/>
      <c r="P219" s="1424"/>
      <c r="Q219" s="1424"/>
      <c r="R219" s="1424"/>
      <c r="S219" s="1424"/>
      <c r="T219" s="1427">
        <v>510234.26500000001</v>
      </c>
      <c r="U219" s="1425"/>
      <c r="V219" s="1425"/>
      <c r="W219" s="1428">
        <v>2.50177</v>
      </c>
      <c r="X219" s="1426">
        <v>1046300.74</v>
      </c>
      <c r="Y219" s="1426">
        <v>230186.17</v>
      </c>
      <c r="Z219" s="1426">
        <v>1276486.9099999999</v>
      </c>
      <c r="AA219" s="1427">
        <v>510234.26500000001</v>
      </c>
      <c r="AB219" s="1425"/>
      <c r="AC219" s="1425"/>
      <c r="AD219" s="1428">
        <v>2.50177</v>
      </c>
      <c r="AE219" s="1426">
        <v>1046300.74</v>
      </c>
      <c r="AF219" s="1426">
        <v>230186.17</v>
      </c>
      <c r="AG219" s="1426">
        <v>1276486.9099999999</v>
      </c>
    </row>
    <row r="220" spans="1:37" ht="23.1" customHeight="1" outlineLevel="2" x14ac:dyDescent="0.2">
      <c r="A220" s="1456" t="s">
        <v>22</v>
      </c>
      <c r="B220" s="1456"/>
      <c r="C220" s="1456"/>
      <c r="D220" s="1456"/>
      <c r="E220" s="1396"/>
      <c r="F220" s="1397"/>
      <c r="G220" s="1398"/>
      <c r="H220" s="1398"/>
      <c r="I220" s="1398"/>
      <c r="J220" s="1398"/>
      <c r="K220" s="1398"/>
      <c r="L220" s="1398"/>
      <c r="M220" s="1398"/>
      <c r="N220" s="1398"/>
      <c r="O220" s="1398"/>
      <c r="P220" s="1398"/>
      <c r="Q220" s="1398"/>
      <c r="R220" s="1398"/>
      <c r="S220" s="1398"/>
      <c r="T220" s="1405">
        <v>146932.609</v>
      </c>
      <c r="U220" s="1400"/>
      <c r="V220" s="1400"/>
      <c r="W220" s="1401">
        <v>2.51607</v>
      </c>
      <c r="X220" s="1402">
        <v>303026.89</v>
      </c>
      <c r="Y220" s="1402">
        <v>66665.919999999998</v>
      </c>
      <c r="Z220" s="1402">
        <v>369692.81</v>
      </c>
      <c r="AA220" s="1405">
        <v>146932.609</v>
      </c>
      <c r="AB220" s="1400"/>
      <c r="AC220" s="1400"/>
      <c r="AD220" s="1401">
        <v>2.51607</v>
      </c>
      <c r="AE220" s="1402">
        <v>303026.89</v>
      </c>
      <c r="AF220" s="1402">
        <v>66665.919999999998</v>
      </c>
      <c r="AG220" s="1402">
        <v>369692.81</v>
      </c>
    </row>
    <row r="221" spans="1:37" ht="23.1" customHeight="1" outlineLevel="2" x14ac:dyDescent="0.2">
      <c r="A221" s="1456" t="s">
        <v>61</v>
      </c>
      <c r="B221" s="1456"/>
      <c r="C221" s="1456"/>
      <c r="D221" s="1456"/>
      <c r="E221" s="1396"/>
      <c r="F221" s="1397"/>
      <c r="G221" s="1398"/>
      <c r="H221" s="1398"/>
      <c r="I221" s="1398"/>
      <c r="J221" s="1398"/>
      <c r="K221" s="1398"/>
      <c r="L221" s="1398"/>
      <c r="M221" s="1398"/>
      <c r="N221" s="1398"/>
      <c r="O221" s="1398"/>
      <c r="P221" s="1398"/>
      <c r="Q221" s="1398"/>
      <c r="R221" s="1398"/>
      <c r="S221" s="1398"/>
      <c r="T221" s="1405">
        <v>363301.65600000002</v>
      </c>
      <c r="U221" s="1400"/>
      <c r="V221" s="1400"/>
      <c r="W221" s="1401">
        <v>2.4959799999999999</v>
      </c>
      <c r="X221" s="1402">
        <v>743273.85</v>
      </c>
      <c r="Y221" s="1402">
        <v>163520.25</v>
      </c>
      <c r="Z221" s="1402">
        <v>906794.1</v>
      </c>
      <c r="AA221" s="1405">
        <v>363301.65600000002</v>
      </c>
      <c r="AB221" s="1400"/>
      <c r="AC221" s="1400"/>
      <c r="AD221" s="1401">
        <v>2.4959799999999999</v>
      </c>
      <c r="AE221" s="1402">
        <v>743273.85</v>
      </c>
      <c r="AF221" s="1402">
        <v>163520.25</v>
      </c>
      <c r="AG221" s="1402">
        <v>906794.1</v>
      </c>
    </row>
    <row r="222" spans="1:37" ht="11.1" customHeight="1" outlineLevel="1" x14ac:dyDescent="0.2">
      <c r="A222" s="1457" t="s">
        <v>63</v>
      </c>
      <c r="B222" s="1457"/>
      <c r="C222" s="1457"/>
      <c r="D222" s="1457"/>
      <c r="E222" s="1422"/>
      <c r="F222" s="1423"/>
      <c r="G222" s="1424"/>
      <c r="H222" s="1424"/>
      <c r="I222" s="1424"/>
      <c r="J222" s="1424"/>
      <c r="K222" s="1424"/>
      <c r="L222" s="1424"/>
      <c r="M222" s="1424"/>
      <c r="N222" s="1424"/>
      <c r="O222" s="1424"/>
      <c r="P222" s="1424"/>
      <c r="Q222" s="1424"/>
      <c r="R222" s="1424"/>
      <c r="S222" s="1424"/>
      <c r="T222" s="1427">
        <v>7537179.5769999996</v>
      </c>
      <c r="U222" s="1425"/>
      <c r="V222" s="1425"/>
      <c r="W222" s="1428">
        <v>2.9201299999999999</v>
      </c>
      <c r="X222" s="1426">
        <v>18040607.34</v>
      </c>
      <c r="Y222" s="1426">
        <v>3968933.6</v>
      </c>
      <c r="Z222" s="1426">
        <v>22009540.940000001</v>
      </c>
      <c r="AA222" s="1427">
        <v>7537179.5769999996</v>
      </c>
      <c r="AB222" s="1425"/>
      <c r="AC222" s="1425"/>
      <c r="AD222" s="1428">
        <v>2.9201299999999999</v>
      </c>
      <c r="AE222" s="1426">
        <v>18040607.34</v>
      </c>
      <c r="AF222" s="1426">
        <v>3968933.6</v>
      </c>
      <c r="AG222" s="1426">
        <v>22009540.940000001</v>
      </c>
    </row>
    <row r="223" spans="1:37" ht="23.1" customHeight="1" outlineLevel="2" x14ac:dyDescent="0.2">
      <c r="A223" s="1456" t="s">
        <v>22</v>
      </c>
      <c r="B223" s="1456"/>
      <c r="C223" s="1456"/>
      <c r="D223" s="1456"/>
      <c r="E223" s="1396"/>
      <c r="F223" s="1397"/>
      <c r="G223" s="1398"/>
      <c r="H223" s="1398"/>
      <c r="I223" s="1398"/>
      <c r="J223" s="1398"/>
      <c r="K223" s="1398"/>
      <c r="L223" s="1398"/>
      <c r="M223" s="1398"/>
      <c r="N223" s="1398"/>
      <c r="O223" s="1398"/>
      <c r="P223" s="1398"/>
      <c r="Q223" s="1398"/>
      <c r="R223" s="1398"/>
      <c r="S223" s="1398"/>
      <c r="T223" s="1405">
        <v>6836399.9069999997</v>
      </c>
      <c r="U223" s="1400"/>
      <c r="V223" s="1400"/>
      <c r="W223" s="1401">
        <v>2.91194</v>
      </c>
      <c r="X223" s="1402">
        <v>16317378.6</v>
      </c>
      <c r="Y223" s="1402">
        <v>3589823.28</v>
      </c>
      <c r="Z223" s="1402">
        <v>19907201.879999999</v>
      </c>
      <c r="AA223" s="1405">
        <v>6836399.9069999997</v>
      </c>
      <c r="AB223" s="1400"/>
      <c r="AC223" s="1400"/>
      <c r="AD223" s="1401">
        <v>2.91194</v>
      </c>
      <c r="AE223" s="1402">
        <v>16317378.6</v>
      </c>
      <c r="AF223" s="1402">
        <v>3589823.28</v>
      </c>
      <c r="AG223" s="1402">
        <v>19907201.879999999</v>
      </c>
    </row>
    <row r="224" spans="1:37" ht="23.1" customHeight="1" outlineLevel="2" x14ac:dyDescent="0.2">
      <c r="A224" s="1456" t="s">
        <v>61</v>
      </c>
      <c r="B224" s="1456"/>
      <c r="C224" s="1456"/>
      <c r="D224" s="1456"/>
      <c r="E224" s="1396"/>
      <c r="F224" s="1397"/>
      <c r="G224" s="1398"/>
      <c r="H224" s="1398"/>
      <c r="I224" s="1398"/>
      <c r="J224" s="1398"/>
      <c r="K224" s="1398"/>
      <c r="L224" s="1398"/>
      <c r="M224" s="1398"/>
      <c r="N224" s="1398"/>
      <c r="O224" s="1398"/>
      <c r="P224" s="1398"/>
      <c r="Q224" s="1398"/>
      <c r="R224" s="1398"/>
      <c r="S224" s="1398"/>
      <c r="T224" s="1403">
        <v>385.709</v>
      </c>
      <c r="U224" s="1400"/>
      <c r="V224" s="1400"/>
      <c r="W224" s="1401">
        <v>3.0000300000000002</v>
      </c>
      <c r="X224" s="1406">
        <v>948.48</v>
      </c>
      <c r="Y224" s="1406">
        <v>208.66</v>
      </c>
      <c r="Z224" s="1402">
        <v>1157.1400000000001</v>
      </c>
      <c r="AA224" s="1403">
        <v>385.709</v>
      </c>
      <c r="AB224" s="1400"/>
      <c r="AC224" s="1400"/>
      <c r="AD224" s="1401">
        <v>3.0000300000000002</v>
      </c>
      <c r="AE224" s="1406">
        <v>948.48</v>
      </c>
      <c r="AF224" s="1406">
        <v>208.66</v>
      </c>
      <c r="AG224" s="1402">
        <v>1157.1400000000001</v>
      </c>
    </row>
    <row r="225" spans="1:33" ht="11.1" customHeight="1" outlineLevel="2" x14ac:dyDescent="0.2">
      <c r="A225" s="1456" t="s">
        <v>25</v>
      </c>
      <c r="B225" s="1456"/>
      <c r="C225" s="1456"/>
      <c r="D225" s="1456"/>
      <c r="E225" s="1396"/>
      <c r="F225" s="1397"/>
      <c r="G225" s="1398"/>
      <c r="H225" s="1398"/>
      <c r="I225" s="1398"/>
      <c r="J225" s="1398"/>
      <c r="K225" s="1398"/>
      <c r="L225" s="1398"/>
      <c r="M225" s="1398"/>
      <c r="N225" s="1398"/>
      <c r="O225" s="1398"/>
      <c r="P225" s="1398"/>
      <c r="Q225" s="1398"/>
      <c r="R225" s="1398"/>
      <c r="S225" s="1398"/>
      <c r="T225" s="1405">
        <v>2040</v>
      </c>
      <c r="U225" s="1400"/>
      <c r="V225" s="1400"/>
      <c r="W225" s="1401">
        <v>3</v>
      </c>
      <c r="X225" s="1402">
        <v>5016.3900000000003</v>
      </c>
      <c r="Y225" s="1402">
        <v>1103.6099999999999</v>
      </c>
      <c r="Z225" s="1402">
        <v>6120</v>
      </c>
      <c r="AA225" s="1405">
        <v>2040</v>
      </c>
      <c r="AB225" s="1400"/>
      <c r="AC225" s="1400"/>
      <c r="AD225" s="1401">
        <v>3</v>
      </c>
      <c r="AE225" s="1402">
        <v>5016.3900000000003</v>
      </c>
      <c r="AF225" s="1402">
        <v>1103.6099999999999</v>
      </c>
      <c r="AG225" s="1402">
        <v>6120</v>
      </c>
    </row>
    <row r="226" spans="1:33" ht="11.1" customHeight="1" outlineLevel="2" x14ac:dyDescent="0.2">
      <c r="A226" s="1456" t="s">
        <v>37</v>
      </c>
      <c r="B226" s="1456"/>
      <c r="C226" s="1456"/>
      <c r="D226" s="1456"/>
      <c r="E226" s="1396"/>
      <c r="F226" s="1397"/>
      <c r="G226" s="1398"/>
      <c r="H226" s="1398"/>
      <c r="I226" s="1398"/>
      <c r="J226" s="1398"/>
      <c r="K226" s="1398"/>
      <c r="L226" s="1398"/>
      <c r="M226" s="1398"/>
      <c r="N226" s="1398"/>
      <c r="O226" s="1398"/>
      <c r="P226" s="1398"/>
      <c r="Q226" s="1398"/>
      <c r="R226" s="1398"/>
      <c r="S226" s="1398"/>
      <c r="T226" s="1405">
        <v>698353.96100000001</v>
      </c>
      <c r="U226" s="1400"/>
      <c r="V226" s="1400"/>
      <c r="W226" s="1401">
        <v>3</v>
      </c>
      <c r="X226" s="1402">
        <v>1717263.87</v>
      </c>
      <c r="Y226" s="1402">
        <v>377798.05</v>
      </c>
      <c r="Z226" s="1402">
        <v>2095061.92</v>
      </c>
      <c r="AA226" s="1405">
        <v>698353.96100000001</v>
      </c>
      <c r="AB226" s="1400"/>
      <c r="AC226" s="1400"/>
      <c r="AD226" s="1401">
        <v>3</v>
      </c>
      <c r="AE226" s="1402">
        <v>1717263.87</v>
      </c>
      <c r="AF226" s="1402">
        <v>377798.05</v>
      </c>
      <c r="AG226" s="1402">
        <v>2095061.92</v>
      </c>
    </row>
    <row r="227" spans="1:33" ht="23.1" customHeight="1" outlineLevel="1" x14ac:dyDescent="0.2">
      <c r="A227" s="1457" t="s">
        <v>64</v>
      </c>
      <c r="B227" s="1457"/>
      <c r="C227" s="1457"/>
      <c r="D227" s="1457"/>
      <c r="E227" s="1422"/>
      <c r="F227" s="1423"/>
      <c r="G227" s="1424"/>
      <c r="H227" s="1424"/>
      <c r="I227" s="1424"/>
      <c r="J227" s="1424"/>
      <c r="K227" s="1424"/>
      <c r="L227" s="1424"/>
      <c r="M227" s="1424"/>
      <c r="N227" s="1424"/>
      <c r="O227" s="1424"/>
      <c r="P227" s="1424"/>
      <c r="Q227" s="1424"/>
      <c r="R227" s="1424"/>
      <c r="S227" s="1424"/>
      <c r="T227" s="1427">
        <v>10051437.136</v>
      </c>
      <c r="U227" s="1425"/>
      <c r="V227" s="1425"/>
      <c r="W227" s="1428">
        <v>2.4808699999999999</v>
      </c>
      <c r="X227" s="1426">
        <v>20439619.68</v>
      </c>
      <c r="Y227" s="1426">
        <v>4496716.41</v>
      </c>
      <c r="Z227" s="1426">
        <v>24936336.09</v>
      </c>
      <c r="AA227" s="1427">
        <v>10051437.136</v>
      </c>
      <c r="AB227" s="1425"/>
      <c r="AC227" s="1425"/>
      <c r="AD227" s="1428">
        <v>2.4808699999999999</v>
      </c>
      <c r="AE227" s="1426">
        <v>20439619.68</v>
      </c>
      <c r="AF227" s="1426">
        <v>4496716.41</v>
      </c>
      <c r="AG227" s="1426">
        <v>24936336.09</v>
      </c>
    </row>
    <row r="228" spans="1:33" ht="23.1" customHeight="1" outlineLevel="2" x14ac:dyDescent="0.2">
      <c r="A228" s="1456" t="s">
        <v>22</v>
      </c>
      <c r="B228" s="1456"/>
      <c r="C228" s="1456"/>
      <c r="D228" s="1456"/>
      <c r="E228" s="1396"/>
      <c r="F228" s="1397"/>
      <c r="G228" s="1398"/>
      <c r="H228" s="1398"/>
      <c r="I228" s="1398"/>
      <c r="J228" s="1398"/>
      <c r="K228" s="1398"/>
      <c r="L228" s="1398"/>
      <c r="M228" s="1398"/>
      <c r="N228" s="1398"/>
      <c r="O228" s="1398"/>
      <c r="P228" s="1398"/>
      <c r="Q228" s="1398"/>
      <c r="R228" s="1398"/>
      <c r="S228" s="1398"/>
      <c r="T228" s="1405">
        <v>9995318.5669999998</v>
      </c>
      <c r="U228" s="1400"/>
      <c r="V228" s="1400"/>
      <c r="W228" s="1401">
        <v>2.48089</v>
      </c>
      <c r="X228" s="1402">
        <v>20325608.170000002</v>
      </c>
      <c r="Y228" s="1402">
        <v>4471633.8600000003</v>
      </c>
      <c r="Z228" s="1402">
        <v>24797242.030000001</v>
      </c>
      <c r="AA228" s="1405">
        <v>9995318.5669999998</v>
      </c>
      <c r="AB228" s="1400"/>
      <c r="AC228" s="1400"/>
      <c r="AD228" s="1401">
        <v>2.48089</v>
      </c>
      <c r="AE228" s="1402">
        <v>20325608.170000002</v>
      </c>
      <c r="AF228" s="1402">
        <v>4471633.8600000003</v>
      </c>
      <c r="AG228" s="1402">
        <v>24797242.030000001</v>
      </c>
    </row>
    <row r="229" spans="1:33" ht="11.1" customHeight="1" outlineLevel="2" x14ac:dyDescent="0.2">
      <c r="A229" s="1456" t="s">
        <v>25</v>
      </c>
      <c r="B229" s="1456"/>
      <c r="C229" s="1456"/>
      <c r="D229" s="1456"/>
      <c r="E229" s="1396"/>
      <c r="F229" s="1397"/>
      <c r="G229" s="1398"/>
      <c r="H229" s="1398"/>
      <c r="I229" s="1398"/>
      <c r="J229" s="1398"/>
      <c r="K229" s="1398"/>
      <c r="L229" s="1398"/>
      <c r="M229" s="1398"/>
      <c r="N229" s="1398"/>
      <c r="O229" s="1398"/>
      <c r="P229" s="1398"/>
      <c r="Q229" s="1398"/>
      <c r="R229" s="1398"/>
      <c r="S229" s="1398"/>
      <c r="T229" s="1405">
        <v>12244.31</v>
      </c>
      <c r="U229" s="1400"/>
      <c r="V229" s="1400"/>
      <c r="W229" s="1401">
        <v>2.4430499999999999</v>
      </c>
      <c r="X229" s="1402">
        <v>24519.23</v>
      </c>
      <c r="Y229" s="1402">
        <v>5394.24</v>
      </c>
      <c r="Z229" s="1402">
        <v>29913.47</v>
      </c>
      <c r="AA229" s="1405">
        <v>12244.31</v>
      </c>
      <c r="AB229" s="1400"/>
      <c r="AC229" s="1400"/>
      <c r="AD229" s="1401">
        <v>2.4430499999999999</v>
      </c>
      <c r="AE229" s="1402">
        <v>24519.23</v>
      </c>
      <c r="AF229" s="1402">
        <v>5394.24</v>
      </c>
      <c r="AG229" s="1402">
        <v>29913.47</v>
      </c>
    </row>
    <row r="230" spans="1:33" ht="11.1" customHeight="1" outlineLevel="2" x14ac:dyDescent="0.2">
      <c r="A230" s="1456" t="s">
        <v>37</v>
      </c>
      <c r="B230" s="1456"/>
      <c r="C230" s="1456"/>
      <c r="D230" s="1456"/>
      <c r="E230" s="1396"/>
      <c r="F230" s="1397"/>
      <c r="G230" s="1398"/>
      <c r="H230" s="1398"/>
      <c r="I230" s="1398"/>
      <c r="J230" s="1398"/>
      <c r="K230" s="1398"/>
      <c r="L230" s="1398"/>
      <c r="M230" s="1398"/>
      <c r="N230" s="1398"/>
      <c r="O230" s="1398"/>
      <c r="P230" s="1398"/>
      <c r="Q230" s="1398"/>
      <c r="R230" s="1398"/>
      <c r="S230" s="1398"/>
      <c r="T230" s="1405">
        <v>43874.258999999998</v>
      </c>
      <c r="U230" s="1400"/>
      <c r="V230" s="1400"/>
      <c r="W230" s="1401">
        <v>2.4884900000000001</v>
      </c>
      <c r="X230" s="1402">
        <v>89492.28</v>
      </c>
      <c r="Y230" s="1402">
        <v>19688.310000000001</v>
      </c>
      <c r="Z230" s="1402">
        <v>109180.59</v>
      </c>
      <c r="AA230" s="1405">
        <v>43874.258999999998</v>
      </c>
      <c r="AB230" s="1400"/>
      <c r="AC230" s="1400"/>
      <c r="AD230" s="1401">
        <v>2.4884900000000001</v>
      </c>
      <c r="AE230" s="1402">
        <v>89492.28</v>
      </c>
      <c r="AF230" s="1402">
        <v>19688.310000000001</v>
      </c>
      <c r="AG230" s="1402">
        <v>109180.59</v>
      </c>
    </row>
    <row r="231" spans="1:33" ht="11.1" customHeight="1" outlineLevel="1" x14ac:dyDescent="0.2">
      <c r="A231" s="1457" t="s">
        <v>65</v>
      </c>
      <c r="B231" s="1457"/>
      <c r="C231" s="1457"/>
      <c r="D231" s="1457"/>
      <c r="E231" s="1422"/>
      <c r="F231" s="1423"/>
      <c r="G231" s="1424"/>
      <c r="H231" s="1424"/>
      <c r="I231" s="1424"/>
      <c r="J231" s="1424"/>
      <c r="K231" s="1424"/>
      <c r="L231" s="1424"/>
      <c r="M231" s="1427">
        <v>41536.271999999997</v>
      </c>
      <c r="N231" s="1425"/>
      <c r="O231" s="1425"/>
      <c r="P231" s="1428">
        <v>3</v>
      </c>
      <c r="Q231" s="1426">
        <v>102138.38</v>
      </c>
      <c r="R231" s="1426">
        <v>22470.43</v>
      </c>
      <c r="S231" s="1426">
        <v>124608.81</v>
      </c>
      <c r="T231" s="1424"/>
      <c r="U231" s="1424"/>
      <c r="V231" s="1424"/>
      <c r="W231" s="1424"/>
      <c r="X231" s="1424"/>
      <c r="Y231" s="1424"/>
      <c r="Z231" s="1424"/>
      <c r="AA231" s="1427">
        <v>41536.271999999997</v>
      </c>
      <c r="AB231" s="1425"/>
      <c r="AC231" s="1425"/>
      <c r="AD231" s="1428">
        <v>3</v>
      </c>
      <c r="AE231" s="1426">
        <v>102138.38</v>
      </c>
      <c r="AF231" s="1426">
        <v>22470.43</v>
      </c>
      <c r="AG231" s="1426">
        <v>124608.81</v>
      </c>
    </row>
    <row r="232" spans="1:33" ht="23.1" customHeight="1" outlineLevel="2" x14ac:dyDescent="0.2">
      <c r="A232" s="1456" t="s">
        <v>22</v>
      </c>
      <c r="B232" s="1456"/>
      <c r="C232" s="1456"/>
      <c r="D232" s="1456"/>
      <c r="E232" s="1396"/>
      <c r="F232" s="1397"/>
      <c r="G232" s="1398"/>
      <c r="H232" s="1398"/>
      <c r="I232" s="1398"/>
      <c r="J232" s="1398"/>
      <c r="K232" s="1398"/>
      <c r="L232" s="1398"/>
      <c r="M232" s="1405">
        <v>18198.063999999998</v>
      </c>
      <c r="N232" s="1400"/>
      <c r="O232" s="1400"/>
      <c r="P232" s="1401">
        <v>3</v>
      </c>
      <c r="Q232" s="1402">
        <v>44749.34</v>
      </c>
      <c r="R232" s="1402">
        <v>9844.85</v>
      </c>
      <c r="S232" s="1402">
        <v>54594.19</v>
      </c>
      <c r="T232" s="1398"/>
      <c r="U232" s="1398"/>
      <c r="V232" s="1398"/>
      <c r="W232" s="1398"/>
      <c r="X232" s="1398"/>
      <c r="Y232" s="1398"/>
      <c r="Z232" s="1398"/>
      <c r="AA232" s="1405">
        <v>18198.063999999998</v>
      </c>
      <c r="AB232" s="1400"/>
      <c r="AC232" s="1400"/>
      <c r="AD232" s="1401">
        <v>3</v>
      </c>
      <c r="AE232" s="1402">
        <v>44749.34</v>
      </c>
      <c r="AF232" s="1402">
        <v>9844.85</v>
      </c>
      <c r="AG232" s="1402">
        <v>54594.19</v>
      </c>
    </row>
    <row r="233" spans="1:33" ht="11.1" customHeight="1" outlineLevel="2" x14ac:dyDescent="0.2">
      <c r="A233" s="1456" t="s">
        <v>37</v>
      </c>
      <c r="B233" s="1456"/>
      <c r="C233" s="1456"/>
      <c r="D233" s="1456"/>
      <c r="E233" s="1396"/>
      <c r="F233" s="1397"/>
      <c r="G233" s="1398"/>
      <c r="H233" s="1398"/>
      <c r="I233" s="1398"/>
      <c r="J233" s="1398"/>
      <c r="K233" s="1398"/>
      <c r="L233" s="1398"/>
      <c r="M233" s="1405">
        <v>23338.207999999999</v>
      </c>
      <c r="N233" s="1400"/>
      <c r="O233" s="1400"/>
      <c r="P233" s="1401">
        <v>3</v>
      </c>
      <c r="Q233" s="1402">
        <v>57389.04</v>
      </c>
      <c r="R233" s="1402">
        <v>12625.58</v>
      </c>
      <c r="S233" s="1402">
        <v>70014.62</v>
      </c>
      <c r="T233" s="1398"/>
      <c r="U233" s="1398"/>
      <c r="V233" s="1398"/>
      <c r="W233" s="1398"/>
      <c r="X233" s="1398"/>
      <c r="Y233" s="1398"/>
      <c r="Z233" s="1398"/>
      <c r="AA233" s="1405">
        <v>23338.207999999999</v>
      </c>
      <c r="AB233" s="1400"/>
      <c r="AC233" s="1400"/>
      <c r="AD233" s="1401">
        <v>3</v>
      </c>
      <c r="AE233" s="1402">
        <v>57389.04</v>
      </c>
      <c r="AF233" s="1402">
        <v>12625.58</v>
      </c>
      <c r="AG233" s="1402">
        <v>70014.62</v>
      </c>
    </row>
    <row r="234" spans="1:33" ht="23.1" customHeight="1" outlineLevel="1" x14ac:dyDescent="0.2">
      <c r="A234" s="1457" t="s">
        <v>66</v>
      </c>
      <c r="B234" s="1457"/>
      <c r="C234" s="1457"/>
      <c r="D234" s="1457"/>
      <c r="E234" s="1422"/>
      <c r="F234" s="1423"/>
      <c r="G234" s="1424"/>
      <c r="H234" s="1424"/>
      <c r="I234" s="1424"/>
      <c r="J234" s="1424"/>
      <c r="K234" s="1424"/>
      <c r="L234" s="1424"/>
      <c r="M234" s="1427">
        <v>1469907.048</v>
      </c>
      <c r="N234" s="1425"/>
      <c r="O234" s="1425"/>
      <c r="P234" s="1428">
        <v>2.4932699999999999</v>
      </c>
      <c r="Q234" s="1426">
        <v>3003996.24</v>
      </c>
      <c r="R234" s="1426">
        <v>660879.16</v>
      </c>
      <c r="S234" s="1426">
        <v>3664875.4</v>
      </c>
      <c r="T234" s="1424"/>
      <c r="U234" s="1424"/>
      <c r="V234" s="1424"/>
      <c r="W234" s="1424"/>
      <c r="X234" s="1424"/>
      <c r="Y234" s="1424"/>
      <c r="Z234" s="1424"/>
      <c r="AA234" s="1427">
        <v>1469907.048</v>
      </c>
      <c r="AB234" s="1425"/>
      <c r="AC234" s="1425"/>
      <c r="AD234" s="1428">
        <v>2.4932699999999999</v>
      </c>
      <c r="AE234" s="1426">
        <v>3003996.24</v>
      </c>
      <c r="AF234" s="1426">
        <v>660879.16</v>
      </c>
      <c r="AG234" s="1426">
        <v>3664875.4</v>
      </c>
    </row>
    <row r="235" spans="1:33" ht="23.1" customHeight="1" outlineLevel="2" x14ac:dyDescent="0.2">
      <c r="A235" s="1456" t="s">
        <v>22</v>
      </c>
      <c r="B235" s="1456"/>
      <c r="C235" s="1456"/>
      <c r="D235" s="1456"/>
      <c r="E235" s="1396"/>
      <c r="F235" s="1397"/>
      <c r="G235" s="1398"/>
      <c r="H235" s="1398"/>
      <c r="I235" s="1398"/>
      <c r="J235" s="1398"/>
      <c r="K235" s="1398"/>
      <c r="L235" s="1398"/>
      <c r="M235" s="1405">
        <v>1464257.804</v>
      </c>
      <c r="N235" s="1400"/>
      <c r="O235" s="1400"/>
      <c r="P235" s="1401">
        <v>2.4934799999999999</v>
      </c>
      <c r="Q235" s="1402">
        <v>2992705.34</v>
      </c>
      <c r="R235" s="1402">
        <v>658395.16</v>
      </c>
      <c r="S235" s="1402">
        <v>3651100.5</v>
      </c>
      <c r="T235" s="1398"/>
      <c r="U235" s="1398"/>
      <c r="V235" s="1398"/>
      <c r="W235" s="1398"/>
      <c r="X235" s="1398"/>
      <c r="Y235" s="1398"/>
      <c r="Z235" s="1398"/>
      <c r="AA235" s="1405">
        <v>1464257.804</v>
      </c>
      <c r="AB235" s="1400"/>
      <c r="AC235" s="1400"/>
      <c r="AD235" s="1401">
        <v>2.4934799999999999</v>
      </c>
      <c r="AE235" s="1402">
        <v>2992705.34</v>
      </c>
      <c r="AF235" s="1402">
        <v>658395.16</v>
      </c>
      <c r="AG235" s="1402">
        <v>3651100.5</v>
      </c>
    </row>
    <row r="236" spans="1:33" ht="11.1" customHeight="1" outlineLevel="2" x14ac:dyDescent="0.2">
      <c r="A236" s="1456" t="s">
        <v>67</v>
      </c>
      <c r="B236" s="1456"/>
      <c r="C236" s="1456"/>
      <c r="D236" s="1456"/>
      <c r="E236" s="1396"/>
      <c r="F236" s="1397"/>
      <c r="G236" s="1398"/>
      <c r="H236" s="1398"/>
      <c r="I236" s="1398"/>
      <c r="J236" s="1398"/>
      <c r="K236" s="1398"/>
      <c r="L236" s="1398"/>
      <c r="M236" s="1405">
        <v>5649.2439999999997</v>
      </c>
      <c r="N236" s="1400"/>
      <c r="O236" s="1400"/>
      <c r="P236" s="1401">
        <v>2.4383599999999999</v>
      </c>
      <c r="Q236" s="1402">
        <v>11290.9</v>
      </c>
      <c r="R236" s="1402">
        <v>2484</v>
      </c>
      <c r="S236" s="1402">
        <v>13774.9</v>
      </c>
      <c r="T236" s="1398"/>
      <c r="U236" s="1398"/>
      <c r="V236" s="1398"/>
      <c r="W236" s="1398"/>
      <c r="X236" s="1398"/>
      <c r="Y236" s="1398"/>
      <c r="Z236" s="1398"/>
      <c r="AA236" s="1405">
        <v>5649.2439999999997</v>
      </c>
      <c r="AB236" s="1400"/>
      <c r="AC236" s="1400"/>
      <c r="AD236" s="1401">
        <v>2.4383599999999999</v>
      </c>
      <c r="AE236" s="1402">
        <v>11290.9</v>
      </c>
      <c r="AF236" s="1402">
        <v>2484</v>
      </c>
      <c r="AG236" s="1402">
        <v>13774.9</v>
      </c>
    </row>
    <row r="237" spans="1:33" ht="11.1" customHeight="1" outlineLevel="1" x14ac:dyDescent="0.2">
      <c r="A237" s="1457" t="s">
        <v>68</v>
      </c>
      <c r="B237" s="1457"/>
      <c r="C237" s="1457"/>
      <c r="D237" s="1457"/>
      <c r="E237" s="1422"/>
      <c r="F237" s="1423"/>
      <c r="G237" s="1424"/>
      <c r="H237" s="1424"/>
      <c r="I237" s="1424"/>
      <c r="J237" s="1424"/>
      <c r="K237" s="1424"/>
      <c r="L237" s="1424"/>
      <c r="M237" s="1424"/>
      <c r="N237" s="1424"/>
      <c r="O237" s="1424"/>
      <c r="P237" s="1424"/>
      <c r="Q237" s="1424"/>
      <c r="R237" s="1424"/>
      <c r="S237" s="1424"/>
      <c r="T237" s="1427">
        <v>73075.42</v>
      </c>
      <c r="U237" s="1425"/>
      <c r="V237" s="1425"/>
      <c r="W237" s="1428">
        <v>4.2009699999999999</v>
      </c>
      <c r="X237" s="1426">
        <v>251629.04</v>
      </c>
      <c r="Y237" s="1426">
        <v>55358.39</v>
      </c>
      <c r="Z237" s="1426">
        <v>306987.43</v>
      </c>
      <c r="AA237" s="1427">
        <v>73075.42</v>
      </c>
      <c r="AB237" s="1425"/>
      <c r="AC237" s="1425"/>
      <c r="AD237" s="1428">
        <v>4.2009699999999999</v>
      </c>
      <c r="AE237" s="1426">
        <v>251629.04</v>
      </c>
      <c r="AF237" s="1426">
        <v>55358.39</v>
      </c>
      <c r="AG237" s="1426">
        <v>306987.43</v>
      </c>
    </row>
    <row r="238" spans="1:33" ht="23.1" customHeight="1" outlineLevel="2" x14ac:dyDescent="0.2">
      <c r="A238" s="1456" t="s">
        <v>69</v>
      </c>
      <c r="B238" s="1456"/>
      <c r="C238" s="1456"/>
      <c r="D238" s="1456"/>
      <c r="E238" s="1396"/>
      <c r="F238" s="1397"/>
      <c r="G238" s="1398"/>
      <c r="H238" s="1398"/>
      <c r="I238" s="1398"/>
      <c r="J238" s="1398"/>
      <c r="K238" s="1398"/>
      <c r="L238" s="1398"/>
      <c r="M238" s="1398"/>
      <c r="N238" s="1398"/>
      <c r="O238" s="1398"/>
      <c r="P238" s="1398"/>
      <c r="Q238" s="1398"/>
      <c r="R238" s="1398"/>
      <c r="S238" s="1398"/>
      <c r="T238" s="1405">
        <v>73075.42</v>
      </c>
      <c r="U238" s="1400"/>
      <c r="V238" s="1400"/>
      <c r="W238" s="1401">
        <v>4.2009699999999999</v>
      </c>
      <c r="X238" s="1402">
        <v>251629.04</v>
      </c>
      <c r="Y238" s="1402">
        <v>55358.39</v>
      </c>
      <c r="Z238" s="1402">
        <v>306987.43</v>
      </c>
      <c r="AA238" s="1405">
        <v>73075.42</v>
      </c>
      <c r="AB238" s="1400"/>
      <c r="AC238" s="1400"/>
      <c r="AD238" s="1401">
        <v>4.2009699999999999</v>
      </c>
      <c r="AE238" s="1402">
        <v>251629.04</v>
      </c>
      <c r="AF238" s="1402">
        <v>55358.39</v>
      </c>
      <c r="AG238" s="1402">
        <v>306987.43</v>
      </c>
    </row>
    <row r="239" spans="1:33" ht="11.1" customHeight="1" outlineLevel="1" x14ac:dyDescent="0.2">
      <c r="A239" s="1457" t="s">
        <v>70</v>
      </c>
      <c r="B239" s="1457"/>
      <c r="C239" s="1457"/>
      <c r="D239" s="1457"/>
      <c r="E239" s="1422"/>
      <c r="F239" s="1423"/>
      <c r="G239" s="1424"/>
      <c r="H239" s="1424"/>
      <c r="I239" s="1424"/>
      <c r="J239" s="1424"/>
      <c r="K239" s="1424"/>
      <c r="L239" s="1424"/>
      <c r="M239" s="1424"/>
      <c r="N239" s="1424"/>
      <c r="O239" s="1424"/>
      <c r="P239" s="1424"/>
      <c r="Q239" s="1424"/>
      <c r="R239" s="1424"/>
      <c r="S239" s="1424"/>
      <c r="T239" s="1427">
        <v>505857.59</v>
      </c>
      <c r="U239" s="1425"/>
      <c r="V239" s="1425"/>
      <c r="W239" s="1428">
        <v>3.54027</v>
      </c>
      <c r="X239" s="1426">
        <v>1467927.74</v>
      </c>
      <c r="Y239" s="1426">
        <v>322944.09000000003</v>
      </c>
      <c r="Z239" s="1426">
        <v>1790871.83</v>
      </c>
      <c r="AA239" s="1427">
        <v>505857.59</v>
      </c>
      <c r="AB239" s="1425"/>
      <c r="AC239" s="1425"/>
      <c r="AD239" s="1428">
        <v>3.54027</v>
      </c>
      <c r="AE239" s="1426">
        <v>1467927.74</v>
      </c>
      <c r="AF239" s="1426">
        <v>322944.09000000003</v>
      </c>
      <c r="AG239" s="1426">
        <v>1790871.83</v>
      </c>
    </row>
    <row r="240" spans="1:33" ht="23.1" customHeight="1" outlineLevel="2" x14ac:dyDescent="0.2">
      <c r="A240" s="1456" t="s">
        <v>69</v>
      </c>
      <c r="B240" s="1456"/>
      <c r="C240" s="1456"/>
      <c r="D240" s="1456"/>
      <c r="E240" s="1396"/>
      <c r="F240" s="1397"/>
      <c r="G240" s="1398"/>
      <c r="H240" s="1398"/>
      <c r="I240" s="1398"/>
      <c r="J240" s="1398"/>
      <c r="K240" s="1398"/>
      <c r="L240" s="1398"/>
      <c r="M240" s="1398"/>
      <c r="N240" s="1398"/>
      <c r="O240" s="1398"/>
      <c r="P240" s="1398"/>
      <c r="Q240" s="1398"/>
      <c r="R240" s="1398"/>
      <c r="S240" s="1398"/>
      <c r="T240" s="1405">
        <v>505984.57699999999</v>
      </c>
      <c r="U240" s="1400"/>
      <c r="V240" s="1400"/>
      <c r="W240" s="1401">
        <v>3.5403099999999998</v>
      </c>
      <c r="X240" s="1402">
        <v>1468313.51</v>
      </c>
      <c r="Y240" s="1402">
        <v>323028.96999999997</v>
      </c>
      <c r="Z240" s="1402">
        <v>1791342.48</v>
      </c>
      <c r="AA240" s="1405">
        <v>505984.57699999999</v>
      </c>
      <c r="AB240" s="1400"/>
      <c r="AC240" s="1400"/>
      <c r="AD240" s="1401">
        <v>3.5403099999999998</v>
      </c>
      <c r="AE240" s="1402">
        <v>1468313.51</v>
      </c>
      <c r="AF240" s="1402">
        <v>323028.96999999997</v>
      </c>
      <c r="AG240" s="1402">
        <v>1791342.48</v>
      </c>
    </row>
    <row r="241" spans="1:33" ht="11.1" customHeight="1" outlineLevel="2" x14ac:dyDescent="0.2">
      <c r="A241" s="1456" t="s">
        <v>67</v>
      </c>
      <c r="B241" s="1456"/>
      <c r="C241" s="1456"/>
      <c r="D241" s="1456"/>
      <c r="E241" s="1396"/>
      <c r="F241" s="1397"/>
      <c r="G241" s="1398"/>
      <c r="H241" s="1398"/>
      <c r="I241" s="1398"/>
      <c r="J241" s="1398"/>
      <c r="K241" s="1398"/>
      <c r="L241" s="1398"/>
      <c r="M241" s="1398"/>
      <c r="N241" s="1398"/>
      <c r="O241" s="1398"/>
      <c r="P241" s="1398"/>
      <c r="Q241" s="1398"/>
      <c r="R241" s="1398"/>
      <c r="S241" s="1398"/>
      <c r="T241" s="1403">
        <v>-126.98699999999999</v>
      </c>
      <c r="U241" s="1400"/>
      <c r="V241" s="1400"/>
      <c r="W241" s="1401">
        <v>3.70628</v>
      </c>
      <c r="X241" s="1406">
        <v>-385.77</v>
      </c>
      <c r="Y241" s="1406">
        <v>-84.88</v>
      </c>
      <c r="Z241" s="1406">
        <v>-470.65</v>
      </c>
      <c r="AA241" s="1403">
        <v>-126.98699999999999</v>
      </c>
      <c r="AB241" s="1400"/>
      <c r="AC241" s="1400"/>
      <c r="AD241" s="1401">
        <v>3.70628</v>
      </c>
      <c r="AE241" s="1406">
        <v>-385.77</v>
      </c>
      <c r="AF241" s="1406">
        <v>-84.88</v>
      </c>
      <c r="AG241" s="1406">
        <v>-470.65</v>
      </c>
    </row>
    <row r="242" spans="1:33" ht="11.1" customHeight="1" outlineLevel="1" x14ac:dyDescent="0.2">
      <c r="A242" s="1457" t="s">
        <v>71</v>
      </c>
      <c r="B242" s="1457"/>
      <c r="C242" s="1457"/>
      <c r="D242" s="1457"/>
      <c r="E242" s="1422"/>
      <c r="F242" s="1423"/>
      <c r="G242" s="1424"/>
      <c r="H242" s="1424"/>
      <c r="I242" s="1424"/>
      <c r="J242" s="1424"/>
      <c r="K242" s="1424"/>
      <c r="L242" s="1424"/>
      <c r="M242" s="1424"/>
      <c r="N242" s="1424"/>
      <c r="O242" s="1424"/>
      <c r="P242" s="1424"/>
      <c r="Q242" s="1424"/>
      <c r="R242" s="1424"/>
      <c r="S242" s="1424"/>
      <c r="T242" s="1427">
        <v>27076.913</v>
      </c>
      <c r="U242" s="1425"/>
      <c r="V242" s="1425"/>
      <c r="W242" s="1428">
        <v>4.29</v>
      </c>
      <c r="X242" s="1426">
        <v>95213.08</v>
      </c>
      <c r="Y242" s="1426">
        <v>20946.86</v>
      </c>
      <c r="Z242" s="1426">
        <v>116159.94</v>
      </c>
      <c r="AA242" s="1427">
        <v>27076.913</v>
      </c>
      <c r="AB242" s="1425"/>
      <c r="AC242" s="1425"/>
      <c r="AD242" s="1428">
        <v>4.29</v>
      </c>
      <c r="AE242" s="1426">
        <v>95213.08</v>
      </c>
      <c r="AF242" s="1426">
        <v>20946.86</v>
      </c>
      <c r="AG242" s="1426">
        <v>116159.94</v>
      </c>
    </row>
    <row r="243" spans="1:33" ht="23.1" customHeight="1" outlineLevel="2" x14ac:dyDescent="0.2">
      <c r="A243" s="1456" t="s">
        <v>26</v>
      </c>
      <c r="B243" s="1456"/>
      <c r="C243" s="1456"/>
      <c r="D243" s="1456"/>
      <c r="E243" s="1396"/>
      <c r="F243" s="1397"/>
      <c r="G243" s="1398"/>
      <c r="H243" s="1398"/>
      <c r="I243" s="1398"/>
      <c r="J243" s="1398"/>
      <c r="K243" s="1398"/>
      <c r="L243" s="1398"/>
      <c r="M243" s="1398"/>
      <c r="N243" s="1398"/>
      <c r="O243" s="1398"/>
      <c r="P243" s="1398"/>
      <c r="Q243" s="1398"/>
      <c r="R243" s="1398"/>
      <c r="S243" s="1398"/>
      <c r="T243" s="1405">
        <v>4343.6459999999997</v>
      </c>
      <c r="U243" s="1400"/>
      <c r="V243" s="1400"/>
      <c r="W243" s="1401">
        <v>4.29</v>
      </c>
      <c r="X243" s="1402">
        <v>15273.97</v>
      </c>
      <c r="Y243" s="1402">
        <v>3360.26</v>
      </c>
      <c r="Z243" s="1402">
        <v>18634.23</v>
      </c>
      <c r="AA243" s="1405">
        <v>4343.6459999999997</v>
      </c>
      <c r="AB243" s="1400"/>
      <c r="AC243" s="1400"/>
      <c r="AD243" s="1401">
        <v>4.29</v>
      </c>
      <c r="AE243" s="1402">
        <v>15273.97</v>
      </c>
      <c r="AF243" s="1402">
        <v>3360.26</v>
      </c>
      <c r="AG243" s="1402">
        <v>18634.23</v>
      </c>
    </row>
    <row r="244" spans="1:33" ht="11.1" customHeight="1" outlineLevel="2" x14ac:dyDescent="0.2">
      <c r="A244" s="1456" t="s">
        <v>72</v>
      </c>
      <c r="B244" s="1456"/>
      <c r="C244" s="1456"/>
      <c r="D244" s="1456"/>
      <c r="E244" s="1396"/>
      <c r="F244" s="1397"/>
      <c r="G244" s="1398"/>
      <c r="H244" s="1398"/>
      <c r="I244" s="1398"/>
      <c r="J244" s="1398"/>
      <c r="K244" s="1398"/>
      <c r="L244" s="1398"/>
      <c r="M244" s="1398"/>
      <c r="N244" s="1398"/>
      <c r="O244" s="1398"/>
      <c r="P244" s="1398"/>
      <c r="Q244" s="1398"/>
      <c r="R244" s="1398"/>
      <c r="S244" s="1398"/>
      <c r="T244" s="1405">
        <v>3068.5949999999998</v>
      </c>
      <c r="U244" s="1400"/>
      <c r="V244" s="1400"/>
      <c r="W244" s="1401">
        <v>4.29</v>
      </c>
      <c r="X244" s="1402">
        <v>10790.39</v>
      </c>
      <c r="Y244" s="1402">
        <v>2373.88</v>
      </c>
      <c r="Z244" s="1402">
        <v>13164.27</v>
      </c>
      <c r="AA244" s="1405">
        <v>3068.5949999999998</v>
      </c>
      <c r="AB244" s="1400"/>
      <c r="AC244" s="1400"/>
      <c r="AD244" s="1401">
        <v>4.29</v>
      </c>
      <c r="AE244" s="1402">
        <v>10790.39</v>
      </c>
      <c r="AF244" s="1402">
        <v>2373.88</v>
      </c>
      <c r="AG244" s="1402">
        <v>13164.27</v>
      </c>
    </row>
    <row r="245" spans="1:33" ht="11.1" customHeight="1" outlineLevel="2" x14ac:dyDescent="0.2">
      <c r="A245" s="1456" t="s">
        <v>67</v>
      </c>
      <c r="B245" s="1456"/>
      <c r="C245" s="1456"/>
      <c r="D245" s="1456"/>
      <c r="E245" s="1396"/>
      <c r="F245" s="1397"/>
      <c r="G245" s="1398"/>
      <c r="H245" s="1398"/>
      <c r="I245" s="1398"/>
      <c r="J245" s="1398"/>
      <c r="K245" s="1398"/>
      <c r="L245" s="1398"/>
      <c r="M245" s="1398"/>
      <c r="N245" s="1398"/>
      <c r="O245" s="1398"/>
      <c r="P245" s="1398"/>
      <c r="Q245" s="1398"/>
      <c r="R245" s="1398"/>
      <c r="S245" s="1398"/>
      <c r="T245" s="1403">
        <v>6.4809999999999999</v>
      </c>
      <c r="U245" s="1400"/>
      <c r="V245" s="1400"/>
      <c r="W245" s="1401">
        <v>4.2894600000000001</v>
      </c>
      <c r="X245" s="1406">
        <v>22.79</v>
      </c>
      <c r="Y245" s="1406">
        <v>5.01</v>
      </c>
      <c r="Z245" s="1406">
        <v>27.8</v>
      </c>
      <c r="AA245" s="1403">
        <v>6.4809999999999999</v>
      </c>
      <c r="AB245" s="1400"/>
      <c r="AC245" s="1400"/>
      <c r="AD245" s="1401">
        <v>4.2894600000000001</v>
      </c>
      <c r="AE245" s="1406">
        <v>22.79</v>
      </c>
      <c r="AF245" s="1406">
        <v>5.01</v>
      </c>
      <c r="AG245" s="1406">
        <v>27.8</v>
      </c>
    </row>
    <row r="246" spans="1:33" ht="11.1" customHeight="1" outlineLevel="2" x14ac:dyDescent="0.2">
      <c r="A246" s="1456" t="s">
        <v>73</v>
      </c>
      <c r="B246" s="1456"/>
      <c r="C246" s="1456"/>
      <c r="D246" s="1456"/>
      <c r="E246" s="1396"/>
      <c r="F246" s="1397"/>
      <c r="G246" s="1398"/>
      <c r="H246" s="1398"/>
      <c r="I246" s="1398"/>
      <c r="J246" s="1398"/>
      <c r="K246" s="1398"/>
      <c r="L246" s="1398"/>
      <c r="M246" s="1398"/>
      <c r="N246" s="1398"/>
      <c r="O246" s="1398"/>
      <c r="P246" s="1398"/>
      <c r="Q246" s="1398"/>
      <c r="R246" s="1398"/>
      <c r="S246" s="1398"/>
      <c r="T246" s="1405">
        <v>19658.190999999999</v>
      </c>
      <c r="U246" s="1400"/>
      <c r="V246" s="1400"/>
      <c r="W246" s="1401">
        <v>4.29</v>
      </c>
      <c r="X246" s="1402">
        <v>69125.929999999993</v>
      </c>
      <c r="Y246" s="1402">
        <v>15207.71</v>
      </c>
      <c r="Z246" s="1402">
        <v>84333.64</v>
      </c>
      <c r="AA246" s="1405">
        <v>19658.190999999999</v>
      </c>
      <c r="AB246" s="1400"/>
      <c r="AC246" s="1400"/>
      <c r="AD246" s="1401">
        <v>4.29</v>
      </c>
      <c r="AE246" s="1402">
        <v>69125.929999999993</v>
      </c>
      <c r="AF246" s="1402">
        <v>15207.71</v>
      </c>
      <c r="AG246" s="1402">
        <v>84333.64</v>
      </c>
    </row>
    <row r="247" spans="1:33" ht="11.1" customHeight="1" outlineLevel="1" x14ac:dyDescent="0.2">
      <c r="A247" s="1457" t="s">
        <v>74</v>
      </c>
      <c r="B247" s="1457"/>
      <c r="C247" s="1457"/>
      <c r="D247" s="1457"/>
      <c r="E247" s="1422"/>
      <c r="F247" s="1423"/>
      <c r="G247" s="1424"/>
      <c r="H247" s="1424"/>
      <c r="I247" s="1424"/>
      <c r="J247" s="1424"/>
      <c r="K247" s="1424"/>
      <c r="L247" s="1424"/>
      <c r="M247" s="1424"/>
      <c r="N247" s="1424"/>
      <c r="O247" s="1424"/>
      <c r="P247" s="1424"/>
      <c r="Q247" s="1424"/>
      <c r="R247" s="1424"/>
      <c r="S247" s="1424"/>
      <c r="T247" s="1427">
        <v>99780.019</v>
      </c>
      <c r="U247" s="1425"/>
      <c r="V247" s="1425"/>
      <c r="W247" s="1428">
        <v>3.5600900000000002</v>
      </c>
      <c r="X247" s="1426">
        <v>291168.57</v>
      </c>
      <c r="Y247" s="1426">
        <v>64057.07</v>
      </c>
      <c r="Z247" s="1426">
        <v>355225.64</v>
      </c>
      <c r="AA247" s="1427">
        <v>99780.019</v>
      </c>
      <c r="AB247" s="1425"/>
      <c r="AC247" s="1425"/>
      <c r="AD247" s="1428">
        <v>3.5600900000000002</v>
      </c>
      <c r="AE247" s="1426">
        <v>291168.57</v>
      </c>
      <c r="AF247" s="1426">
        <v>64057.07</v>
      </c>
      <c r="AG247" s="1426">
        <v>355225.64</v>
      </c>
    </row>
    <row r="248" spans="1:33" ht="23.1" customHeight="1" outlineLevel="2" x14ac:dyDescent="0.2">
      <c r="A248" s="1456" t="s">
        <v>22</v>
      </c>
      <c r="B248" s="1456"/>
      <c r="C248" s="1456"/>
      <c r="D248" s="1456"/>
      <c r="E248" s="1396"/>
      <c r="F248" s="1397"/>
      <c r="G248" s="1398"/>
      <c r="H248" s="1398"/>
      <c r="I248" s="1398"/>
      <c r="J248" s="1398"/>
      <c r="K248" s="1398"/>
      <c r="L248" s="1398"/>
      <c r="M248" s="1398"/>
      <c r="N248" s="1398"/>
      <c r="O248" s="1398"/>
      <c r="P248" s="1398"/>
      <c r="Q248" s="1398"/>
      <c r="R248" s="1398"/>
      <c r="S248" s="1398"/>
      <c r="T248" s="1403">
        <v>318.76799999999997</v>
      </c>
      <c r="U248" s="1400"/>
      <c r="V248" s="1400"/>
      <c r="W248" s="1401">
        <v>3.35859</v>
      </c>
      <c r="X248" s="1406">
        <v>877.55</v>
      </c>
      <c r="Y248" s="1406">
        <v>193.06</v>
      </c>
      <c r="Z248" s="1402">
        <v>1070.6099999999999</v>
      </c>
      <c r="AA248" s="1403">
        <v>318.76799999999997</v>
      </c>
      <c r="AB248" s="1400"/>
      <c r="AC248" s="1400"/>
      <c r="AD248" s="1401">
        <v>3.35859</v>
      </c>
      <c r="AE248" s="1406">
        <v>877.55</v>
      </c>
      <c r="AF248" s="1406">
        <v>193.06</v>
      </c>
      <c r="AG248" s="1402">
        <v>1070.6099999999999</v>
      </c>
    </row>
    <row r="249" spans="1:33" ht="11.1" customHeight="1" outlineLevel="2" x14ac:dyDescent="0.2">
      <c r="A249" s="1456" t="s">
        <v>25</v>
      </c>
      <c r="B249" s="1456"/>
      <c r="C249" s="1456"/>
      <c r="D249" s="1456"/>
      <c r="E249" s="1396"/>
      <c r="F249" s="1397"/>
      <c r="G249" s="1398"/>
      <c r="H249" s="1398"/>
      <c r="I249" s="1398"/>
      <c r="J249" s="1398"/>
      <c r="K249" s="1398"/>
      <c r="L249" s="1398"/>
      <c r="M249" s="1398"/>
      <c r="N249" s="1398"/>
      <c r="O249" s="1398"/>
      <c r="P249" s="1398"/>
      <c r="Q249" s="1398"/>
      <c r="R249" s="1398"/>
      <c r="S249" s="1398"/>
      <c r="T249" s="1405">
        <v>41780.879999999997</v>
      </c>
      <c r="U249" s="1400"/>
      <c r="V249" s="1400"/>
      <c r="W249" s="1401">
        <v>3.4721700000000002</v>
      </c>
      <c r="X249" s="1402">
        <v>118910.09</v>
      </c>
      <c r="Y249" s="1402">
        <v>26160.22</v>
      </c>
      <c r="Z249" s="1402">
        <v>145070.31</v>
      </c>
      <c r="AA249" s="1405">
        <v>41780.879999999997</v>
      </c>
      <c r="AB249" s="1400"/>
      <c r="AC249" s="1400"/>
      <c r="AD249" s="1401">
        <v>3.4721700000000002</v>
      </c>
      <c r="AE249" s="1402">
        <v>118910.09</v>
      </c>
      <c r="AF249" s="1402">
        <v>26160.22</v>
      </c>
      <c r="AG249" s="1402">
        <v>145070.31</v>
      </c>
    </row>
    <row r="250" spans="1:33" ht="23.1" customHeight="1" outlineLevel="2" x14ac:dyDescent="0.2">
      <c r="A250" s="1456" t="s">
        <v>26</v>
      </c>
      <c r="B250" s="1456"/>
      <c r="C250" s="1456"/>
      <c r="D250" s="1456"/>
      <c r="E250" s="1396"/>
      <c r="F250" s="1397"/>
      <c r="G250" s="1398"/>
      <c r="H250" s="1398"/>
      <c r="I250" s="1398"/>
      <c r="J250" s="1398"/>
      <c r="K250" s="1398"/>
      <c r="L250" s="1398"/>
      <c r="M250" s="1398"/>
      <c r="N250" s="1398"/>
      <c r="O250" s="1398"/>
      <c r="P250" s="1398"/>
      <c r="Q250" s="1398"/>
      <c r="R250" s="1398"/>
      <c r="S250" s="1398"/>
      <c r="T250" s="1405">
        <v>8923.9889999999996</v>
      </c>
      <c r="U250" s="1400"/>
      <c r="V250" s="1400"/>
      <c r="W250" s="1401">
        <v>4.09178</v>
      </c>
      <c r="X250" s="1402">
        <v>29930.32</v>
      </c>
      <c r="Y250" s="1402">
        <v>6584.68</v>
      </c>
      <c r="Z250" s="1402">
        <v>36515</v>
      </c>
      <c r="AA250" s="1405">
        <v>8923.9889999999996</v>
      </c>
      <c r="AB250" s="1400"/>
      <c r="AC250" s="1400"/>
      <c r="AD250" s="1401">
        <v>4.09178</v>
      </c>
      <c r="AE250" s="1402">
        <v>29930.32</v>
      </c>
      <c r="AF250" s="1402">
        <v>6584.68</v>
      </c>
      <c r="AG250" s="1402">
        <v>36515</v>
      </c>
    </row>
    <row r="251" spans="1:33" ht="11.1" customHeight="1" outlineLevel="2" x14ac:dyDescent="0.2">
      <c r="A251" s="1456" t="s">
        <v>72</v>
      </c>
      <c r="B251" s="1456"/>
      <c r="C251" s="1456"/>
      <c r="D251" s="1456"/>
      <c r="E251" s="1396"/>
      <c r="F251" s="1397"/>
      <c r="G251" s="1398"/>
      <c r="H251" s="1398"/>
      <c r="I251" s="1398"/>
      <c r="J251" s="1398"/>
      <c r="K251" s="1398"/>
      <c r="L251" s="1398"/>
      <c r="M251" s="1398"/>
      <c r="N251" s="1398"/>
      <c r="O251" s="1398"/>
      <c r="P251" s="1398"/>
      <c r="Q251" s="1398"/>
      <c r="R251" s="1398"/>
      <c r="S251" s="1398"/>
      <c r="T251" s="1405">
        <v>11436.303</v>
      </c>
      <c r="U251" s="1400"/>
      <c r="V251" s="1400"/>
      <c r="W251" s="1401">
        <v>3.6122899999999998</v>
      </c>
      <c r="X251" s="1402">
        <v>33861.730000000003</v>
      </c>
      <c r="Y251" s="1402">
        <v>7449.57</v>
      </c>
      <c r="Z251" s="1402">
        <v>41311.300000000003</v>
      </c>
      <c r="AA251" s="1405">
        <v>11436.303</v>
      </c>
      <c r="AB251" s="1400"/>
      <c r="AC251" s="1400"/>
      <c r="AD251" s="1401">
        <v>3.6122899999999998</v>
      </c>
      <c r="AE251" s="1402">
        <v>33861.730000000003</v>
      </c>
      <c r="AF251" s="1402">
        <v>7449.57</v>
      </c>
      <c r="AG251" s="1402">
        <v>41311.300000000003</v>
      </c>
    </row>
    <row r="252" spans="1:33" ht="11.1" customHeight="1" outlineLevel="2" x14ac:dyDescent="0.2">
      <c r="A252" s="1456" t="s">
        <v>67</v>
      </c>
      <c r="B252" s="1456"/>
      <c r="C252" s="1456"/>
      <c r="D252" s="1456"/>
      <c r="E252" s="1396"/>
      <c r="F252" s="1397"/>
      <c r="G252" s="1398"/>
      <c r="H252" s="1398"/>
      <c r="I252" s="1398"/>
      <c r="J252" s="1398"/>
      <c r="K252" s="1398"/>
      <c r="L252" s="1398"/>
      <c r="M252" s="1398"/>
      <c r="N252" s="1398"/>
      <c r="O252" s="1398"/>
      <c r="P252" s="1398"/>
      <c r="Q252" s="1398"/>
      <c r="R252" s="1398"/>
      <c r="S252" s="1398"/>
      <c r="T252" s="1405">
        <v>33574.389000000003</v>
      </c>
      <c r="U252" s="1400"/>
      <c r="V252" s="1400"/>
      <c r="W252" s="1401">
        <v>3.6219100000000002</v>
      </c>
      <c r="X252" s="1402">
        <v>99675</v>
      </c>
      <c r="Y252" s="1402">
        <v>21928.49</v>
      </c>
      <c r="Z252" s="1402">
        <v>121603.49</v>
      </c>
      <c r="AA252" s="1405">
        <v>33574.389000000003</v>
      </c>
      <c r="AB252" s="1400"/>
      <c r="AC252" s="1400"/>
      <c r="AD252" s="1401">
        <v>3.6219100000000002</v>
      </c>
      <c r="AE252" s="1402">
        <v>99675</v>
      </c>
      <c r="AF252" s="1402">
        <v>21928.49</v>
      </c>
      <c r="AG252" s="1402">
        <v>121603.49</v>
      </c>
    </row>
    <row r="253" spans="1:33" ht="11.1" customHeight="1" outlineLevel="2" x14ac:dyDescent="0.2">
      <c r="A253" s="1456" t="s">
        <v>73</v>
      </c>
      <c r="B253" s="1456"/>
      <c r="C253" s="1456"/>
      <c r="D253" s="1456"/>
      <c r="E253" s="1396"/>
      <c r="F253" s="1397"/>
      <c r="G253" s="1398"/>
      <c r="H253" s="1398"/>
      <c r="I253" s="1398"/>
      <c r="J253" s="1398"/>
      <c r="K253" s="1398"/>
      <c r="L253" s="1398"/>
      <c r="M253" s="1398"/>
      <c r="N253" s="1398"/>
      <c r="O253" s="1398"/>
      <c r="P253" s="1398"/>
      <c r="Q253" s="1398"/>
      <c r="R253" s="1398"/>
      <c r="S253" s="1398"/>
      <c r="T253" s="1405">
        <v>3745.69</v>
      </c>
      <c r="U253" s="1400"/>
      <c r="V253" s="1400"/>
      <c r="W253" s="1401">
        <v>2.57761</v>
      </c>
      <c r="X253" s="1402">
        <v>7913.88</v>
      </c>
      <c r="Y253" s="1402">
        <v>1741.05</v>
      </c>
      <c r="Z253" s="1402">
        <v>9654.93</v>
      </c>
      <c r="AA253" s="1405">
        <v>3745.69</v>
      </c>
      <c r="AB253" s="1400"/>
      <c r="AC253" s="1400"/>
      <c r="AD253" s="1401">
        <v>2.57761</v>
      </c>
      <c r="AE253" s="1402">
        <v>7913.88</v>
      </c>
      <c r="AF253" s="1402">
        <v>1741.05</v>
      </c>
      <c r="AG253" s="1402">
        <v>9654.93</v>
      </c>
    </row>
    <row r="254" spans="1:33" ht="11.1" customHeight="1" outlineLevel="1" x14ac:dyDescent="0.2">
      <c r="A254" s="1457" t="s">
        <v>75</v>
      </c>
      <c r="B254" s="1457"/>
      <c r="C254" s="1457"/>
      <c r="D254" s="1457"/>
      <c r="E254" s="1422"/>
      <c r="F254" s="1423"/>
      <c r="G254" s="1424"/>
      <c r="H254" s="1424"/>
      <c r="I254" s="1424"/>
      <c r="J254" s="1424"/>
      <c r="K254" s="1424"/>
      <c r="L254" s="1424"/>
      <c r="M254" s="1427">
        <v>30008.627</v>
      </c>
      <c r="N254" s="1425"/>
      <c r="O254" s="1425"/>
      <c r="P254" s="1428">
        <v>4.29</v>
      </c>
      <c r="Q254" s="1426">
        <v>105522.17</v>
      </c>
      <c r="R254" s="1426">
        <v>23214.84</v>
      </c>
      <c r="S254" s="1426">
        <v>128737.01</v>
      </c>
      <c r="T254" s="1424"/>
      <c r="U254" s="1424"/>
      <c r="V254" s="1424"/>
      <c r="W254" s="1424"/>
      <c r="X254" s="1424"/>
      <c r="Y254" s="1424"/>
      <c r="Z254" s="1424"/>
      <c r="AA254" s="1427">
        <v>30008.627</v>
      </c>
      <c r="AB254" s="1425"/>
      <c r="AC254" s="1425"/>
      <c r="AD254" s="1428">
        <v>4.29</v>
      </c>
      <c r="AE254" s="1426">
        <v>105522.17</v>
      </c>
      <c r="AF254" s="1426">
        <v>23214.84</v>
      </c>
      <c r="AG254" s="1426">
        <v>128737.01</v>
      </c>
    </row>
    <row r="255" spans="1:33" ht="23.1" customHeight="1" outlineLevel="2" x14ac:dyDescent="0.2">
      <c r="A255" s="1456" t="s">
        <v>26</v>
      </c>
      <c r="B255" s="1456"/>
      <c r="C255" s="1456"/>
      <c r="D255" s="1456"/>
      <c r="E255" s="1396"/>
      <c r="F255" s="1397"/>
      <c r="G255" s="1398"/>
      <c r="H255" s="1398"/>
      <c r="I255" s="1398"/>
      <c r="J255" s="1398"/>
      <c r="K255" s="1398"/>
      <c r="L255" s="1398"/>
      <c r="M255" s="1405">
        <v>23714.835999999999</v>
      </c>
      <c r="N255" s="1400"/>
      <c r="O255" s="1400"/>
      <c r="P255" s="1401">
        <v>4.29</v>
      </c>
      <c r="Q255" s="1402">
        <v>83390.720000000001</v>
      </c>
      <c r="R255" s="1402">
        <v>18345.93</v>
      </c>
      <c r="S255" s="1402">
        <v>101736.65</v>
      </c>
      <c r="T255" s="1398"/>
      <c r="U255" s="1398"/>
      <c r="V255" s="1398"/>
      <c r="W255" s="1398"/>
      <c r="X255" s="1398"/>
      <c r="Y255" s="1398"/>
      <c r="Z255" s="1398"/>
      <c r="AA255" s="1405">
        <v>23714.835999999999</v>
      </c>
      <c r="AB255" s="1400"/>
      <c r="AC255" s="1400"/>
      <c r="AD255" s="1401">
        <v>4.29</v>
      </c>
      <c r="AE255" s="1402">
        <v>83390.720000000001</v>
      </c>
      <c r="AF255" s="1402">
        <v>18345.93</v>
      </c>
      <c r="AG255" s="1402">
        <v>101736.65</v>
      </c>
    </row>
    <row r="256" spans="1:33" ht="11.1" customHeight="1" outlineLevel="2" x14ac:dyDescent="0.2">
      <c r="A256" s="1456" t="s">
        <v>72</v>
      </c>
      <c r="B256" s="1456"/>
      <c r="C256" s="1456"/>
      <c r="D256" s="1456"/>
      <c r="E256" s="1396"/>
      <c r="F256" s="1397"/>
      <c r="G256" s="1398"/>
      <c r="H256" s="1398"/>
      <c r="I256" s="1398"/>
      <c r="J256" s="1398"/>
      <c r="K256" s="1398"/>
      <c r="L256" s="1398"/>
      <c r="M256" s="1405">
        <v>5101.8590000000004</v>
      </c>
      <c r="N256" s="1400"/>
      <c r="O256" s="1400"/>
      <c r="P256" s="1401">
        <v>4.29</v>
      </c>
      <c r="Q256" s="1402">
        <v>17940.14</v>
      </c>
      <c r="R256" s="1402">
        <v>3946.83</v>
      </c>
      <c r="S256" s="1402">
        <v>21886.97</v>
      </c>
      <c r="T256" s="1398"/>
      <c r="U256" s="1398"/>
      <c r="V256" s="1398"/>
      <c r="W256" s="1398"/>
      <c r="X256" s="1398"/>
      <c r="Y256" s="1398"/>
      <c r="Z256" s="1398"/>
      <c r="AA256" s="1405">
        <v>5101.8590000000004</v>
      </c>
      <c r="AB256" s="1400"/>
      <c r="AC256" s="1400"/>
      <c r="AD256" s="1401">
        <v>4.29</v>
      </c>
      <c r="AE256" s="1402">
        <v>17940.14</v>
      </c>
      <c r="AF256" s="1402">
        <v>3946.83</v>
      </c>
      <c r="AG256" s="1402">
        <v>21886.97</v>
      </c>
    </row>
    <row r="257" spans="1:33" ht="11.1" customHeight="1" outlineLevel="2" x14ac:dyDescent="0.2">
      <c r="A257" s="1456" t="s">
        <v>37</v>
      </c>
      <c r="B257" s="1456"/>
      <c r="C257" s="1456"/>
      <c r="D257" s="1456"/>
      <c r="E257" s="1396"/>
      <c r="F257" s="1397"/>
      <c r="G257" s="1398"/>
      <c r="H257" s="1398"/>
      <c r="I257" s="1398"/>
      <c r="J257" s="1398"/>
      <c r="K257" s="1398"/>
      <c r="L257" s="1398"/>
      <c r="M257" s="1403">
        <v>168.73500000000001</v>
      </c>
      <c r="N257" s="1400"/>
      <c r="O257" s="1400"/>
      <c r="P257" s="1401">
        <v>4.2899799999999999</v>
      </c>
      <c r="Q257" s="1406">
        <v>593.34</v>
      </c>
      <c r="R257" s="1406">
        <v>130.53</v>
      </c>
      <c r="S257" s="1406">
        <v>723.87</v>
      </c>
      <c r="T257" s="1398"/>
      <c r="U257" s="1398"/>
      <c r="V257" s="1398"/>
      <c r="W257" s="1398"/>
      <c r="X257" s="1398"/>
      <c r="Y257" s="1398"/>
      <c r="Z257" s="1398"/>
      <c r="AA257" s="1403">
        <v>168.73500000000001</v>
      </c>
      <c r="AB257" s="1400"/>
      <c r="AC257" s="1400"/>
      <c r="AD257" s="1401">
        <v>4.2899799999999999</v>
      </c>
      <c r="AE257" s="1406">
        <v>593.34</v>
      </c>
      <c r="AF257" s="1406">
        <v>130.53</v>
      </c>
      <c r="AG257" s="1406">
        <v>723.87</v>
      </c>
    </row>
    <row r="258" spans="1:33" ht="11.1" customHeight="1" outlineLevel="2" x14ac:dyDescent="0.2">
      <c r="A258" s="1456" t="s">
        <v>73</v>
      </c>
      <c r="B258" s="1456"/>
      <c r="C258" s="1456"/>
      <c r="D258" s="1456"/>
      <c r="E258" s="1396"/>
      <c r="F258" s="1397"/>
      <c r="G258" s="1398"/>
      <c r="H258" s="1398"/>
      <c r="I258" s="1398"/>
      <c r="J258" s="1398"/>
      <c r="K258" s="1398"/>
      <c r="L258" s="1398"/>
      <c r="M258" s="1405">
        <v>1023.197</v>
      </c>
      <c r="N258" s="1400"/>
      <c r="O258" s="1400"/>
      <c r="P258" s="1401">
        <v>4.29</v>
      </c>
      <c r="Q258" s="1402">
        <v>3597.97</v>
      </c>
      <c r="R258" s="1406">
        <v>791.55</v>
      </c>
      <c r="S258" s="1402">
        <v>4389.5200000000004</v>
      </c>
      <c r="T258" s="1398"/>
      <c r="U258" s="1398"/>
      <c r="V258" s="1398"/>
      <c r="W258" s="1398"/>
      <c r="X258" s="1398"/>
      <c r="Y258" s="1398"/>
      <c r="Z258" s="1398"/>
      <c r="AA258" s="1405">
        <v>1023.197</v>
      </c>
      <c r="AB258" s="1400"/>
      <c r="AC258" s="1400"/>
      <c r="AD258" s="1401">
        <v>4.29</v>
      </c>
      <c r="AE258" s="1402">
        <v>3597.97</v>
      </c>
      <c r="AF258" s="1406">
        <v>791.55</v>
      </c>
      <c r="AG258" s="1402">
        <v>4389.5200000000004</v>
      </c>
    </row>
    <row r="259" spans="1:33" ht="11.1" customHeight="1" outlineLevel="1" x14ac:dyDescent="0.2">
      <c r="A259" s="1457" t="s">
        <v>76</v>
      </c>
      <c r="B259" s="1457"/>
      <c r="C259" s="1457"/>
      <c r="D259" s="1457"/>
      <c r="E259" s="1422"/>
      <c r="F259" s="1423"/>
      <c r="G259" s="1424"/>
      <c r="H259" s="1424"/>
      <c r="I259" s="1424"/>
      <c r="J259" s="1424"/>
      <c r="K259" s="1424"/>
      <c r="L259" s="1424"/>
      <c r="M259" s="1427">
        <v>990297.522</v>
      </c>
      <c r="N259" s="1425"/>
      <c r="O259" s="1425"/>
      <c r="P259" s="1428">
        <v>3.5572499999999998</v>
      </c>
      <c r="Q259" s="1426">
        <v>2887485.24</v>
      </c>
      <c r="R259" s="1426">
        <v>635246.74</v>
      </c>
      <c r="S259" s="1426">
        <v>3522731.98</v>
      </c>
      <c r="T259" s="1424"/>
      <c r="U259" s="1424"/>
      <c r="V259" s="1424"/>
      <c r="W259" s="1424"/>
      <c r="X259" s="1424"/>
      <c r="Y259" s="1424"/>
      <c r="Z259" s="1424"/>
      <c r="AA259" s="1427">
        <v>990297.522</v>
      </c>
      <c r="AB259" s="1425"/>
      <c r="AC259" s="1425"/>
      <c r="AD259" s="1428">
        <v>3.5572499999999998</v>
      </c>
      <c r="AE259" s="1426">
        <v>2887485.24</v>
      </c>
      <c r="AF259" s="1426">
        <v>635246.74</v>
      </c>
      <c r="AG259" s="1426">
        <v>3522731.98</v>
      </c>
    </row>
    <row r="260" spans="1:33" ht="11.1" customHeight="1" outlineLevel="2" x14ac:dyDescent="0.2">
      <c r="A260" s="1456" t="s">
        <v>36</v>
      </c>
      <c r="B260" s="1456"/>
      <c r="C260" s="1456"/>
      <c r="D260" s="1456"/>
      <c r="E260" s="1396"/>
      <c r="F260" s="1397"/>
      <c r="G260" s="1398"/>
      <c r="H260" s="1398"/>
      <c r="I260" s="1398"/>
      <c r="J260" s="1398"/>
      <c r="K260" s="1398"/>
      <c r="L260" s="1398"/>
      <c r="M260" s="1405">
        <v>17339.599999999999</v>
      </c>
      <c r="N260" s="1400"/>
      <c r="O260" s="1400"/>
      <c r="P260" s="1401">
        <v>3.6636000000000002</v>
      </c>
      <c r="Q260" s="1402">
        <v>52069.98</v>
      </c>
      <c r="R260" s="1402">
        <v>11455.4</v>
      </c>
      <c r="S260" s="1402">
        <v>63525.38</v>
      </c>
      <c r="T260" s="1398"/>
      <c r="U260" s="1398"/>
      <c r="V260" s="1398"/>
      <c r="W260" s="1398"/>
      <c r="X260" s="1398"/>
      <c r="Y260" s="1398"/>
      <c r="Z260" s="1398"/>
      <c r="AA260" s="1405">
        <v>17339.599999999999</v>
      </c>
      <c r="AB260" s="1400"/>
      <c r="AC260" s="1400"/>
      <c r="AD260" s="1401">
        <v>3.6636000000000002</v>
      </c>
      <c r="AE260" s="1402">
        <v>52069.98</v>
      </c>
      <c r="AF260" s="1402">
        <v>11455.4</v>
      </c>
      <c r="AG260" s="1402">
        <v>63525.38</v>
      </c>
    </row>
    <row r="261" spans="1:33" ht="11.1" customHeight="1" outlineLevel="2" x14ac:dyDescent="0.2">
      <c r="A261" s="1456" t="s">
        <v>77</v>
      </c>
      <c r="B261" s="1456"/>
      <c r="C261" s="1456"/>
      <c r="D261" s="1456"/>
      <c r="E261" s="1396"/>
      <c r="F261" s="1397"/>
      <c r="G261" s="1398"/>
      <c r="H261" s="1398"/>
      <c r="I261" s="1398"/>
      <c r="J261" s="1398"/>
      <c r="K261" s="1398"/>
      <c r="L261" s="1398"/>
      <c r="M261" s="1405">
        <v>6224.94</v>
      </c>
      <c r="N261" s="1400"/>
      <c r="O261" s="1400"/>
      <c r="P261" s="1401">
        <v>3.5884299999999998</v>
      </c>
      <c r="Q261" s="1402">
        <v>18309.650000000001</v>
      </c>
      <c r="R261" s="1402">
        <v>4028.12</v>
      </c>
      <c r="S261" s="1402">
        <v>22337.77</v>
      </c>
      <c r="T261" s="1398"/>
      <c r="U261" s="1398"/>
      <c r="V261" s="1398"/>
      <c r="W261" s="1398"/>
      <c r="X261" s="1398"/>
      <c r="Y261" s="1398"/>
      <c r="Z261" s="1398"/>
      <c r="AA261" s="1405">
        <v>6224.94</v>
      </c>
      <c r="AB261" s="1400"/>
      <c r="AC261" s="1400"/>
      <c r="AD261" s="1401">
        <v>3.5884299999999998</v>
      </c>
      <c r="AE261" s="1402">
        <v>18309.650000000001</v>
      </c>
      <c r="AF261" s="1402">
        <v>4028.12</v>
      </c>
      <c r="AG261" s="1402">
        <v>22337.77</v>
      </c>
    </row>
    <row r="262" spans="1:33" ht="23.1" customHeight="1" outlineLevel="2" x14ac:dyDescent="0.2">
      <c r="A262" s="1456" t="s">
        <v>26</v>
      </c>
      <c r="B262" s="1456"/>
      <c r="C262" s="1456"/>
      <c r="D262" s="1456"/>
      <c r="E262" s="1396"/>
      <c r="F262" s="1397"/>
      <c r="G262" s="1398"/>
      <c r="H262" s="1398"/>
      <c r="I262" s="1398"/>
      <c r="J262" s="1398"/>
      <c r="K262" s="1398"/>
      <c r="L262" s="1398"/>
      <c r="M262" s="1405">
        <v>420824.505</v>
      </c>
      <c r="N262" s="1400"/>
      <c r="O262" s="1400"/>
      <c r="P262" s="1401">
        <v>3.5789599999999999</v>
      </c>
      <c r="Q262" s="1402">
        <v>1234520.98</v>
      </c>
      <c r="R262" s="1402">
        <v>271594.59999999998</v>
      </c>
      <c r="S262" s="1402">
        <v>1506115.58</v>
      </c>
      <c r="T262" s="1398"/>
      <c r="U262" s="1398"/>
      <c r="V262" s="1398"/>
      <c r="W262" s="1398"/>
      <c r="X262" s="1398"/>
      <c r="Y262" s="1398"/>
      <c r="Z262" s="1398"/>
      <c r="AA262" s="1405">
        <v>420824.505</v>
      </c>
      <c r="AB262" s="1400"/>
      <c r="AC262" s="1400"/>
      <c r="AD262" s="1401">
        <v>3.5789599999999999</v>
      </c>
      <c r="AE262" s="1402">
        <v>1234520.98</v>
      </c>
      <c r="AF262" s="1402">
        <v>271594.59999999998</v>
      </c>
      <c r="AG262" s="1402">
        <v>1506115.58</v>
      </c>
    </row>
    <row r="263" spans="1:33" ht="11.1" customHeight="1" outlineLevel="2" x14ac:dyDescent="0.2">
      <c r="A263" s="1456" t="s">
        <v>72</v>
      </c>
      <c r="B263" s="1456"/>
      <c r="C263" s="1456"/>
      <c r="D263" s="1456"/>
      <c r="E263" s="1396"/>
      <c r="F263" s="1397"/>
      <c r="G263" s="1398"/>
      <c r="H263" s="1398"/>
      <c r="I263" s="1398"/>
      <c r="J263" s="1398"/>
      <c r="K263" s="1398"/>
      <c r="L263" s="1398"/>
      <c r="M263" s="1405">
        <v>2773.5</v>
      </c>
      <c r="N263" s="1400"/>
      <c r="O263" s="1400"/>
      <c r="P263" s="1401">
        <v>3.46407</v>
      </c>
      <c r="Q263" s="1402">
        <v>7875.07</v>
      </c>
      <c r="R263" s="1402">
        <v>1732.52</v>
      </c>
      <c r="S263" s="1402">
        <v>9607.59</v>
      </c>
      <c r="T263" s="1398"/>
      <c r="U263" s="1398"/>
      <c r="V263" s="1398"/>
      <c r="W263" s="1398"/>
      <c r="X263" s="1398"/>
      <c r="Y263" s="1398"/>
      <c r="Z263" s="1398"/>
      <c r="AA263" s="1405">
        <v>2773.5</v>
      </c>
      <c r="AB263" s="1400"/>
      <c r="AC263" s="1400"/>
      <c r="AD263" s="1401">
        <v>3.46407</v>
      </c>
      <c r="AE263" s="1402">
        <v>7875.07</v>
      </c>
      <c r="AF263" s="1402">
        <v>1732.52</v>
      </c>
      <c r="AG263" s="1402">
        <v>9607.59</v>
      </c>
    </row>
    <row r="264" spans="1:33" ht="11.1" customHeight="1" outlineLevel="2" x14ac:dyDescent="0.2">
      <c r="A264" s="1456" t="s">
        <v>67</v>
      </c>
      <c r="B264" s="1456"/>
      <c r="C264" s="1456"/>
      <c r="D264" s="1456"/>
      <c r="E264" s="1396"/>
      <c r="F264" s="1397"/>
      <c r="G264" s="1398"/>
      <c r="H264" s="1398"/>
      <c r="I264" s="1398"/>
      <c r="J264" s="1398"/>
      <c r="K264" s="1398"/>
      <c r="L264" s="1398"/>
      <c r="M264" s="1405">
        <v>542747.93999999994</v>
      </c>
      <c r="N264" s="1400"/>
      <c r="O264" s="1400"/>
      <c r="P264" s="1401">
        <v>3.5371700000000001</v>
      </c>
      <c r="Q264" s="1402">
        <v>1573600.46</v>
      </c>
      <c r="R264" s="1402">
        <v>346192.09</v>
      </c>
      <c r="S264" s="1402">
        <v>1919792.55</v>
      </c>
      <c r="T264" s="1398"/>
      <c r="U264" s="1398"/>
      <c r="V264" s="1398"/>
      <c r="W264" s="1398"/>
      <c r="X264" s="1398"/>
      <c r="Y264" s="1398"/>
      <c r="Z264" s="1398"/>
      <c r="AA264" s="1405">
        <v>542747.93999999994</v>
      </c>
      <c r="AB264" s="1400"/>
      <c r="AC264" s="1400"/>
      <c r="AD264" s="1401">
        <v>3.5371700000000001</v>
      </c>
      <c r="AE264" s="1402">
        <v>1573600.46</v>
      </c>
      <c r="AF264" s="1402">
        <v>346192.09</v>
      </c>
      <c r="AG264" s="1402">
        <v>1919792.55</v>
      </c>
    </row>
    <row r="265" spans="1:33" ht="11.1" customHeight="1" outlineLevel="2" x14ac:dyDescent="0.2">
      <c r="A265" s="1456" t="s">
        <v>73</v>
      </c>
      <c r="B265" s="1456"/>
      <c r="C265" s="1456"/>
      <c r="D265" s="1456"/>
      <c r="E265" s="1396"/>
      <c r="F265" s="1397"/>
      <c r="G265" s="1398"/>
      <c r="H265" s="1398"/>
      <c r="I265" s="1398"/>
      <c r="J265" s="1398"/>
      <c r="K265" s="1398"/>
      <c r="L265" s="1398"/>
      <c r="M265" s="1403">
        <v>387.03699999999998</v>
      </c>
      <c r="N265" s="1400"/>
      <c r="O265" s="1400"/>
      <c r="P265" s="1401">
        <v>3.49607</v>
      </c>
      <c r="Q265" s="1402">
        <v>1109.0999999999999</v>
      </c>
      <c r="R265" s="1406">
        <v>244.01</v>
      </c>
      <c r="S265" s="1402">
        <v>1353.11</v>
      </c>
      <c r="T265" s="1398"/>
      <c r="U265" s="1398"/>
      <c r="V265" s="1398"/>
      <c r="W265" s="1398"/>
      <c r="X265" s="1398"/>
      <c r="Y265" s="1398"/>
      <c r="Z265" s="1398"/>
      <c r="AA265" s="1403">
        <v>387.03699999999998</v>
      </c>
      <c r="AB265" s="1400"/>
      <c r="AC265" s="1400"/>
      <c r="AD265" s="1401">
        <v>3.49607</v>
      </c>
      <c r="AE265" s="1402">
        <v>1109.0999999999999</v>
      </c>
      <c r="AF265" s="1406">
        <v>244.01</v>
      </c>
      <c r="AG265" s="1402">
        <v>1353.11</v>
      </c>
    </row>
    <row r="266" spans="1:33" ht="12.95" customHeight="1" x14ac:dyDescent="0.2">
      <c r="A266" s="1459" t="s">
        <v>85</v>
      </c>
      <c r="B266" s="1459"/>
      <c r="C266" s="1459"/>
      <c r="D266" s="1459"/>
      <c r="E266" s="1389"/>
      <c r="F266" s="1390"/>
      <c r="G266" s="1391"/>
      <c r="H266" s="1391"/>
      <c r="I266" s="1391"/>
      <c r="J266" s="1391"/>
      <c r="K266" s="1391"/>
      <c r="L266" s="1391"/>
      <c r="M266" s="1404">
        <v>10812.976000000001</v>
      </c>
      <c r="N266" s="1393"/>
      <c r="O266" s="1393"/>
      <c r="P266" s="1394">
        <v>5.6285100000000003</v>
      </c>
      <c r="Q266" s="1395">
        <v>49886.05</v>
      </c>
      <c r="R266" s="1395">
        <v>10974.94</v>
      </c>
      <c r="S266" s="1395">
        <v>60860.99</v>
      </c>
      <c r="T266" s="1404">
        <v>17234.289000000001</v>
      </c>
      <c r="U266" s="1393"/>
      <c r="V266" s="1393"/>
      <c r="W266" s="1394">
        <v>6.1351800000000001</v>
      </c>
      <c r="X266" s="1395">
        <v>86668.37</v>
      </c>
      <c r="Y266" s="1395">
        <v>19067.05</v>
      </c>
      <c r="Z266" s="1395">
        <v>105735.42</v>
      </c>
      <c r="AA266" s="1404">
        <v>28047.264999999999</v>
      </c>
      <c r="AB266" s="1393"/>
      <c r="AC266" s="1393"/>
      <c r="AD266" s="1394">
        <v>5.9398499999999999</v>
      </c>
      <c r="AE266" s="1395">
        <v>136554.42000000001</v>
      </c>
      <c r="AF266" s="1395">
        <v>30041.99</v>
      </c>
      <c r="AG266" s="1395">
        <v>166596.41</v>
      </c>
    </row>
    <row r="267" spans="1:33" ht="11.1" customHeight="1" outlineLevel="1" x14ac:dyDescent="0.2">
      <c r="A267" s="1457" t="s">
        <v>63</v>
      </c>
      <c r="B267" s="1457"/>
      <c r="C267" s="1457"/>
      <c r="D267" s="1457"/>
      <c r="E267" s="1422"/>
      <c r="F267" s="1423"/>
      <c r="G267" s="1424"/>
      <c r="H267" s="1424"/>
      <c r="I267" s="1424"/>
      <c r="J267" s="1424"/>
      <c r="K267" s="1424"/>
      <c r="L267" s="1424"/>
      <c r="M267" s="1424"/>
      <c r="N267" s="1424"/>
      <c r="O267" s="1424"/>
      <c r="P267" s="1424"/>
      <c r="Q267" s="1424"/>
      <c r="R267" s="1424"/>
      <c r="S267" s="1424"/>
      <c r="T267" s="1427">
        <v>3410.34</v>
      </c>
      <c r="U267" s="1425"/>
      <c r="V267" s="1425"/>
      <c r="W267" s="1428">
        <v>7.1399900000000001</v>
      </c>
      <c r="X267" s="1426">
        <v>19958.86</v>
      </c>
      <c r="Y267" s="1426">
        <v>4390.95</v>
      </c>
      <c r="Z267" s="1426">
        <v>24349.81</v>
      </c>
      <c r="AA267" s="1427">
        <v>3410.34</v>
      </c>
      <c r="AB267" s="1425"/>
      <c r="AC267" s="1425"/>
      <c r="AD267" s="1428">
        <v>7.1399900000000001</v>
      </c>
      <c r="AE267" s="1426">
        <v>19958.86</v>
      </c>
      <c r="AF267" s="1426">
        <v>4390.95</v>
      </c>
      <c r="AG267" s="1426">
        <v>24349.81</v>
      </c>
    </row>
    <row r="268" spans="1:33" ht="23.1" customHeight="1" outlineLevel="2" x14ac:dyDescent="0.2">
      <c r="A268" s="1456" t="s">
        <v>22</v>
      </c>
      <c r="B268" s="1456"/>
      <c r="C268" s="1456"/>
      <c r="D268" s="1456"/>
      <c r="E268" s="1396"/>
      <c r="F268" s="1397"/>
      <c r="G268" s="1398"/>
      <c r="H268" s="1398"/>
      <c r="I268" s="1398"/>
      <c r="J268" s="1398"/>
      <c r="K268" s="1398"/>
      <c r="L268" s="1398"/>
      <c r="M268" s="1398"/>
      <c r="N268" s="1398"/>
      <c r="O268" s="1398"/>
      <c r="P268" s="1398"/>
      <c r="Q268" s="1398"/>
      <c r="R268" s="1398"/>
      <c r="S268" s="1398"/>
      <c r="T268" s="1405">
        <v>3410.34</v>
      </c>
      <c r="U268" s="1400"/>
      <c r="V268" s="1400"/>
      <c r="W268" s="1401">
        <v>7.1399900000000001</v>
      </c>
      <c r="X268" s="1402">
        <v>19958.86</v>
      </c>
      <c r="Y268" s="1402">
        <v>4390.95</v>
      </c>
      <c r="Z268" s="1402">
        <v>24349.81</v>
      </c>
      <c r="AA268" s="1405">
        <v>3410.34</v>
      </c>
      <c r="AB268" s="1400"/>
      <c r="AC268" s="1400"/>
      <c r="AD268" s="1401">
        <v>7.1399900000000001</v>
      </c>
      <c r="AE268" s="1402">
        <v>19958.86</v>
      </c>
      <c r="AF268" s="1402">
        <v>4390.95</v>
      </c>
      <c r="AG268" s="1402">
        <v>24349.81</v>
      </c>
    </row>
    <row r="269" spans="1:33" ht="23.1" customHeight="1" outlineLevel="1" x14ac:dyDescent="0.2">
      <c r="A269" s="1457" t="s">
        <v>64</v>
      </c>
      <c r="B269" s="1457"/>
      <c r="C269" s="1457"/>
      <c r="D269" s="1457"/>
      <c r="E269" s="1422"/>
      <c r="F269" s="1423"/>
      <c r="G269" s="1424"/>
      <c r="H269" s="1424"/>
      <c r="I269" s="1424"/>
      <c r="J269" s="1424"/>
      <c r="K269" s="1424"/>
      <c r="L269" s="1424"/>
      <c r="M269" s="1424"/>
      <c r="N269" s="1424"/>
      <c r="O269" s="1424"/>
      <c r="P269" s="1424"/>
      <c r="Q269" s="1424"/>
      <c r="R269" s="1424"/>
      <c r="S269" s="1424"/>
      <c r="T269" s="1427">
        <v>13183.949000000001</v>
      </c>
      <c r="U269" s="1425"/>
      <c r="V269" s="1425"/>
      <c r="W269" s="1428">
        <v>5.8668100000000001</v>
      </c>
      <c r="X269" s="1426">
        <v>63399.73</v>
      </c>
      <c r="Y269" s="1426">
        <v>13947.94</v>
      </c>
      <c r="Z269" s="1426">
        <v>77347.67</v>
      </c>
      <c r="AA269" s="1427">
        <v>13183.949000000001</v>
      </c>
      <c r="AB269" s="1425"/>
      <c r="AC269" s="1425"/>
      <c r="AD269" s="1428">
        <v>5.8668100000000001</v>
      </c>
      <c r="AE269" s="1426">
        <v>63399.73</v>
      </c>
      <c r="AF269" s="1426">
        <v>13947.94</v>
      </c>
      <c r="AG269" s="1426">
        <v>77347.67</v>
      </c>
    </row>
    <row r="270" spans="1:33" ht="23.1" customHeight="1" outlineLevel="2" x14ac:dyDescent="0.2">
      <c r="A270" s="1456" t="s">
        <v>22</v>
      </c>
      <c r="B270" s="1456"/>
      <c r="C270" s="1456"/>
      <c r="D270" s="1456"/>
      <c r="E270" s="1396"/>
      <c r="F270" s="1397"/>
      <c r="G270" s="1398"/>
      <c r="H270" s="1398"/>
      <c r="I270" s="1398"/>
      <c r="J270" s="1398"/>
      <c r="K270" s="1398"/>
      <c r="L270" s="1398"/>
      <c r="M270" s="1398"/>
      <c r="N270" s="1398"/>
      <c r="O270" s="1398"/>
      <c r="P270" s="1398"/>
      <c r="Q270" s="1398"/>
      <c r="R270" s="1398"/>
      <c r="S270" s="1398"/>
      <c r="T270" s="1405">
        <v>13183.949000000001</v>
      </c>
      <c r="U270" s="1400"/>
      <c r="V270" s="1400"/>
      <c r="W270" s="1401">
        <v>5.8668100000000001</v>
      </c>
      <c r="X270" s="1402">
        <v>63399.73</v>
      </c>
      <c r="Y270" s="1402">
        <v>13947.94</v>
      </c>
      <c r="Z270" s="1402">
        <v>77347.67</v>
      </c>
      <c r="AA270" s="1405">
        <v>13183.949000000001</v>
      </c>
      <c r="AB270" s="1400"/>
      <c r="AC270" s="1400"/>
      <c r="AD270" s="1401">
        <v>5.8668100000000001</v>
      </c>
      <c r="AE270" s="1402">
        <v>63399.73</v>
      </c>
      <c r="AF270" s="1402">
        <v>13947.94</v>
      </c>
      <c r="AG270" s="1402">
        <v>77347.67</v>
      </c>
    </row>
    <row r="271" spans="1:33" ht="11.1" customHeight="1" outlineLevel="1" x14ac:dyDescent="0.2">
      <c r="A271" s="1457" t="s">
        <v>71</v>
      </c>
      <c r="B271" s="1457"/>
      <c r="C271" s="1457"/>
      <c r="D271" s="1457"/>
      <c r="E271" s="1422"/>
      <c r="F271" s="1423"/>
      <c r="G271" s="1424"/>
      <c r="H271" s="1424"/>
      <c r="I271" s="1424"/>
      <c r="J271" s="1424"/>
      <c r="K271" s="1424"/>
      <c r="L271" s="1424"/>
      <c r="M271" s="1424"/>
      <c r="N271" s="1424"/>
      <c r="O271" s="1424"/>
      <c r="P271" s="1424"/>
      <c r="Q271" s="1424"/>
      <c r="R271" s="1424"/>
      <c r="S271" s="1424"/>
      <c r="T271" s="1429">
        <v>320</v>
      </c>
      <c r="U271" s="1425"/>
      <c r="V271" s="1425"/>
      <c r="W271" s="1428">
        <v>7.14</v>
      </c>
      <c r="X271" s="1426">
        <v>1872.79</v>
      </c>
      <c r="Y271" s="1430">
        <v>412.01</v>
      </c>
      <c r="Z271" s="1426">
        <v>2284.8000000000002</v>
      </c>
      <c r="AA271" s="1429">
        <v>320</v>
      </c>
      <c r="AB271" s="1425"/>
      <c r="AC271" s="1425"/>
      <c r="AD271" s="1428">
        <v>7.14</v>
      </c>
      <c r="AE271" s="1426">
        <v>1872.79</v>
      </c>
      <c r="AF271" s="1430">
        <v>412.01</v>
      </c>
      <c r="AG271" s="1426">
        <v>2284.8000000000002</v>
      </c>
    </row>
    <row r="272" spans="1:33" ht="23.1" customHeight="1" outlineLevel="2" x14ac:dyDescent="0.2">
      <c r="A272" s="1456" t="s">
        <v>26</v>
      </c>
      <c r="B272" s="1456"/>
      <c r="C272" s="1456"/>
      <c r="D272" s="1456"/>
      <c r="E272" s="1396"/>
      <c r="F272" s="1397"/>
      <c r="G272" s="1398"/>
      <c r="H272" s="1398"/>
      <c r="I272" s="1398"/>
      <c r="J272" s="1398"/>
      <c r="K272" s="1398"/>
      <c r="L272" s="1398"/>
      <c r="M272" s="1398"/>
      <c r="N272" s="1398"/>
      <c r="O272" s="1398"/>
      <c r="P272" s="1398"/>
      <c r="Q272" s="1398"/>
      <c r="R272" s="1398"/>
      <c r="S272" s="1398"/>
      <c r="T272" s="1403">
        <v>320</v>
      </c>
      <c r="U272" s="1400"/>
      <c r="V272" s="1400"/>
      <c r="W272" s="1401">
        <v>7.14</v>
      </c>
      <c r="X272" s="1402">
        <v>1872.79</v>
      </c>
      <c r="Y272" s="1406">
        <v>412.01</v>
      </c>
      <c r="Z272" s="1402">
        <v>2284.8000000000002</v>
      </c>
      <c r="AA272" s="1403">
        <v>320</v>
      </c>
      <c r="AB272" s="1400"/>
      <c r="AC272" s="1400"/>
      <c r="AD272" s="1401">
        <v>7.14</v>
      </c>
      <c r="AE272" s="1402">
        <v>1872.79</v>
      </c>
      <c r="AF272" s="1406">
        <v>412.01</v>
      </c>
      <c r="AG272" s="1402">
        <v>2284.8000000000002</v>
      </c>
    </row>
    <row r="273" spans="1:35" ht="11.1" customHeight="1" outlineLevel="1" x14ac:dyDescent="0.2">
      <c r="A273" s="1457" t="s">
        <v>74</v>
      </c>
      <c r="B273" s="1457"/>
      <c r="C273" s="1457"/>
      <c r="D273" s="1457"/>
      <c r="E273" s="1422"/>
      <c r="F273" s="1423"/>
      <c r="G273" s="1424"/>
      <c r="H273" s="1424"/>
      <c r="I273" s="1424"/>
      <c r="J273" s="1424"/>
      <c r="K273" s="1424"/>
      <c r="L273" s="1424"/>
      <c r="M273" s="1424"/>
      <c r="N273" s="1424"/>
      <c r="O273" s="1424"/>
      <c r="P273" s="1424"/>
      <c r="Q273" s="1424"/>
      <c r="R273" s="1424"/>
      <c r="S273" s="1424"/>
      <c r="T273" s="1429">
        <v>320</v>
      </c>
      <c r="U273" s="1425"/>
      <c r="V273" s="1425"/>
      <c r="W273" s="1428">
        <v>5.4785599999999999</v>
      </c>
      <c r="X273" s="1426">
        <v>1436.99</v>
      </c>
      <c r="Y273" s="1430">
        <v>316.14999999999998</v>
      </c>
      <c r="Z273" s="1426">
        <v>1753.14</v>
      </c>
      <c r="AA273" s="1429">
        <v>320</v>
      </c>
      <c r="AB273" s="1425"/>
      <c r="AC273" s="1425"/>
      <c r="AD273" s="1428">
        <v>5.4785599999999999</v>
      </c>
      <c r="AE273" s="1426">
        <v>1436.99</v>
      </c>
      <c r="AF273" s="1430">
        <v>316.14999999999998</v>
      </c>
      <c r="AG273" s="1426">
        <v>1753.14</v>
      </c>
    </row>
    <row r="274" spans="1:35" ht="23.1" customHeight="1" outlineLevel="2" x14ac:dyDescent="0.2">
      <c r="A274" s="1456" t="s">
        <v>26</v>
      </c>
      <c r="B274" s="1456"/>
      <c r="C274" s="1456"/>
      <c r="D274" s="1456"/>
      <c r="E274" s="1396"/>
      <c r="F274" s="1397"/>
      <c r="G274" s="1398"/>
      <c r="H274" s="1398"/>
      <c r="I274" s="1398"/>
      <c r="J274" s="1398"/>
      <c r="K274" s="1398"/>
      <c r="L274" s="1398"/>
      <c r="M274" s="1398"/>
      <c r="N274" s="1398"/>
      <c r="O274" s="1398"/>
      <c r="P274" s="1398"/>
      <c r="Q274" s="1398"/>
      <c r="R274" s="1398"/>
      <c r="S274" s="1398"/>
      <c r="T274" s="1403">
        <v>320</v>
      </c>
      <c r="U274" s="1400"/>
      <c r="V274" s="1400"/>
      <c r="W274" s="1401">
        <v>5.4785599999999999</v>
      </c>
      <c r="X274" s="1402">
        <v>1436.99</v>
      </c>
      <c r="Y274" s="1406">
        <v>316.14999999999998</v>
      </c>
      <c r="Z274" s="1402">
        <v>1753.14</v>
      </c>
      <c r="AA274" s="1403">
        <v>320</v>
      </c>
      <c r="AB274" s="1400"/>
      <c r="AC274" s="1400"/>
      <c r="AD274" s="1401">
        <v>5.4785599999999999</v>
      </c>
      <c r="AE274" s="1402">
        <v>1436.99</v>
      </c>
      <c r="AF274" s="1406">
        <v>316.14999999999998</v>
      </c>
      <c r="AG274" s="1402">
        <v>1753.14</v>
      </c>
    </row>
    <row r="275" spans="1:35" ht="11.1" customHeight="1" outlineLevel="1" x14ac:dyDescent="0.2">
      <c r="A275" s="1457" t="s">
        <v>76</v>
      </c>
      <c r="B275" s="1457"/>
      <c r="C275" s="1457"/>
      <c r="D275" s="1457"/>
      <c r="E275" s="1422"/>
      <c r="F275" s="1423"/>
      <c r="G275" s="1424"/>
      <c r="H275" s="1424"/>
      <c r="I275" s="1424"/>
      <c r="J275" s="1424"/>
      <c r="K275" s="1424"/>
      <c r="L275" s="1424"/>
      <c r="M275" s="1427">
        <v>10812.976000000001</v>
      </c>
      <c r="N275" s="1425"/>
      <c r="O275" s="1425"/>
      <c r="P275" s="1428">
        <v>5.6285100000000003</v>
      </c>
      <c r="Q275" s="1426">
        <v>49886.05</v>
      </c>
      <c r="R275" s="1426">
        <v>10974.94</v>
      </c>
      <c r="S275" s="1426">
        <v>60860.99</v>
      </c>
      <c r="T275" s="1424"/>
      <c r="U275" s="1424"/>
      <c r="V275" s="1424"/>
      <c r="W275" s="1424"/>
      <c r="X275" s="1424"/>
      <c r="Y275" s="1424"/>
      <c r="Z275" s="1424"/>
      <c r="AA275" s="1427">
        <v>10812.976000000001</v>
      </c>
      <c r="AB275" s="1425"/>
      <c r="AC275" s="1425"/>
      <c r="AD275" s="1428">
        <v>5.6285100000000003</v>
      </c>
      <c r="AE275" s="1426">
        <v>49886.05</v>
      </c>
      <c r="AF275" s="1426">
        <v>10974.94</v>
      </c>
      <c r="AG275" s="1426">
        <v>60860.99</v>
      </c>
    </row>
    <row r="276" spans="1:35" ht="23.1" customHeight="1" outlineLevel="2" x14ac:dyDescent="0.2">
      <c r="A276" s="1456" t="s">
        <v>26</v>
      </c>
      <c r="B276" s="1456"/>
      <c r="C276" s="1456"/>
      <c r="D276" s="1456"/>
      <c r="E276" s="1396"/>
      <c r="F276" s="1397"/>
      <c r="G276" s="1398"/>
      <c r="H276" s="1398"/>
      <c r="I276" s="1398"/>
      <c r="J276" s="1398"/>
      <c r="K276" s="1398"/>
      <c r="L276" s="1398"/>
      <c r="M276" s="1405">
        <v>10812.976000000001</v>
      </c>
      <c r="N276" s="1400"/>
      <c r="O276" s="1400"/>
      <c r="P276" s="1401">
        <v>5.6285100000000003</v>
      </c>
      <c r="Q276" s="1402">
        <v>49886.05</v>
      </c>
      <c r="R276" s="1402">
        <v>10974.94</v>
      </c>
      <c r="S276" s="1402">
        <v>60860.99</v>
      </c>
      <c r="T276" s="1398"/>
      <c r="U276" s="1398"/>
      <c r="V276" s="1398"/>
      <c r="W276" s="1398"/>
      <c r="X276" s="1398"/>
      <c r="Y276" s="1398"/>
      <c r="Z276" s="1398"/>
      <c r="AA276" s="1405">
        <v>10812.976000000001</v>
      </c>
      <c r="AB276" s="1400"/>
      <c r="AC276" s="1400"/>
      <c r="AD276" s="1401">
        <v>5.6285100000000003</v>
      </c>
      <c r="AE276" s="1402">
        <v>49886.05</v>
      </c>
      <c r="AF276" s="1402">
        <v>10974.94</v>
      </c>
      <c r="AG276" s="1402">
        <v>60860.99</v>
      </c>
    </row>
    <row r="277" spans="1:35" ht="12.95" customHeight="1" x14ac:dyDescent="0.2">
      <c r="A277" s="1459" t="s">
        <v>86</v>
      </c>
      <c r="B277" s="1459"/>
      <c r="C277" s="1459"/>
      <c r="D277" s="1459"/>
      <c r="E277" s="1389"/>
      <c r="F277" s="1390"/>
      <c r="G277" s="1391"/>
      <c r="H277" s="1391"/>
      <c r="I277" s="1391"/>
      <c r="J277" s="1391"/>
      <c r="K277" s="1391"/>
      <c r="L277" s="1391"/>
      <c r="M277" s="1391"/>
      <c r="N277" s="1391"/>
      <c r="O277" s="1391"/>
      <c r="P277" s="1391"/>
      <c r="Q277" s="1391"/>
      <c r="R277" s="1391"/>
      <c r="S277" s="1391"/>
      <c r="T277" s="1404">
        <v>-3948.8069999999998</v>
      </c>
      <c r="U277" s="1393"/>
      <c r="V277" s="1393"/>
      <c r="W277" s="1394">
        <v>14.30256</v>
      </c>
      <c r="X277" s="1395">
        <v>-46293.46</v>
      </c>
      <c r="Y277" s="1395">
        <v>-10184.6</v>
      </c>
      <c r="Z277" s="1395">
        <v>-56478.06</v>
      </c>
      <c r="AA277" s="1404">
        <v>-3948.8069999999998</v>
      </c>
      <c r="AB277" s="1393"/>
      <c r="AC277" s="1393"/>
      <c r="AD277" s="1394">
        <v>14.30256</v>
      </c>
      <c r="AE277" s="1395">
        <v>-46293.46</v>
      </c>
      <c r="AF277" s="1395">
        <v>-10184.6</v>
      </c>
      <c r="AG277" s="1395">
        <v>-56478.06</v>
      </c>
    </row>
    <row r="278" spans="1:35" ht="11.1" customHeight="1" outlineLevel="1" x14ac:dyDescent="0.2">
      <c r="A278" s="1457" t="s">
        <v>63</v>
      </c>
      <c r="B278" s="1457"/>
      <c r="C278" s="1457"/>
      <c r="D278" s="1457"/>
      <c r="E278" s="1422"/>
      <c r="F278" s="1423"/>
      <c r="G278" s="1424"/>
      <c r="H278" s="1424"/>
      <c r="I278" s="1424"/>
      <c r="J278" s="1424"/>
      <c r="K278" s="1424"/>
      <c r="L278" s="1424"/>
      <c r="M278" s="1424"/>
      <c r="N278" s="1424"/>
      <c r="O278" s="1424"/>
      <c r="P278" s="1424"/>
      <c r="Q278" s="1424"/>
      <c r="R278" s="1424"/>
      <c r="S278" s="1424"/>
      <c r="T278" s="1427">
        <v>4885.38</v>
      </c>
      <c r="U278" s="1425"/>
      <c r="V278" s="1425"/>
      <c r="W278" s="1428">
        <v>10.47001</v>
      </c>
      <c r="X278" s="1426">
        <v>41926.199999999997</v>
      </c>
      <c r="Y278" s="1426">
        <v>9223.76</v>
      </c>
      <c r="Z278" s="1426">
        <v>51149.96</v>
      </c>
      <c r="AA278" s="1427">
        <v>4885.38</v>
      </c>
      <c r="AB278" s="1425"/>
      <c r="AC278" s="1425"/>
      <c r="AD278" s="1428">
        <v>10.47001</v>
      </c>
      <c r="AE278" s="1426">
        <v>41926.199999999997</v>
      </c>
      <c r="AF278" s="1426">
        <v>9223.76</v>
      </c>
      <c r="AG278" s="1426">
        <v>51149.96</v>
      </c>
    </row>
    <row r="279" spans="1:35" ht="23.1" customHeight="1" outlineLevel="2" x14ac:dyDescent="0.2">
      <c r="A279" s="1456" t="s">
        <v>22</v>
      </c>
      <c r="B279" s="1456"/>
      <c r="C279" s="1456"/>
      <c r="D279" s="1456"/>
      <c r="E279" s="1396"/>
      <c r="F279" s="1397"/>
      <c r="G279" s="1398"/>
      <c r="H279" s="1398"/>
      <c r="I279" s="1398"/>
      <c r="J279" s="1398"/>
      <c r="K279" s="1398"/>
      <c r="L279" s="1398"/>
      <c r="M279" s="1398"/>
      <c r="N279" s="1398"/>
      <c r="O279" s="1398"/>
      <c r="P279" s="1398"/>
      <c r="Q279" s="1398"/>
      <c r="R279" s="1398"/>
      <c r="S279" s="1398"/>
      <c r="T279" s="1405">
        <v>4885.38</v>
      </c>
      <c r="U279" s="1400"/>
      <c r="V279" s="1400"/>
      <c r="W279" s="1401">
        <v>10.47001</v>
      </c>
      <c r="X279" s="1402">
        <v>41926.199999999997</v>
      </c>
      <c r="Y279" s="1402">
        <v>9223.76</v>
      </c>
      <c r="Z279" s="1402">
        <v>51149.96</v>
      </c>
      <c r="AA279" s="1405">
        <v>4885.38</v>
      </c>
      <c r="AB279" s="1400"/>
      <c r="AC279" s="1400"/>
      <c r="AD279" s="1401">
        <v>10.47001</v>
      </c>
      <c r="AE279" s="1402">
        <v>41926.199999999997</v>
      </c>
      <c r="AF279" s="1402">
        <v>9223.76</v>
      </c>
      <c r="AG279" s="1402">
        <v>51149.96</v>
      </c>
    </row>
    <row r="280" spans="1:35" ht="23.1" customHeight="1" outlineLevel="1" x14ac:dyDescent="0.2">
      <c r="A280" s="1457" t="s">
        <v>64</v>
      </c>
      <c r="B280" s="1457"/>
      <c r="C280" s="1457"/>
      <c r="D280" s="1457"/>
      <c r="E280" s="1422"/>
      <c r="F280" s="1423"/>
      <c r="G280" s="1424"/>
      <c r="H280" s="1424"/>
      <c r="I280" s="1424"/>
      <c r="J280" s="1424"/>
      <c r="K280" s="1424"/>
      <c r="L280" s="1424"/>
      <c r="M280" s="1424"/>
      <c r="N280" s="1424"/>
      <c r="O280" s="1424"/>
      <c r="P280" s="1424"/>
      <c r="Q280" s="1424"/>
      <c r="R280" s="1424"/>
      <c r="S280" s="1424"/>
      <c r="T280" s="1427">
        <v>25989.223000000002</v>
      </c>
      <c r="U280" s="1425"/>
      <c r="V280" s="1425"/>
      <c r="W280" s="1428">
        <v>9.0109700000000004</v>
      </c>
      <c r="X280" s="1426">
        <v>191957.49</v>
      </c>
      <c r="Y280" s="1426">
        <v>42230.64</v>
      </c>
      <c r="Z280" s="1426">
        <v>234188.13</v>
      </c>
      <c r="AA280" s="1427">
        <v>25989.223000000002</v>
      </c>
      <c r="AB280" s="1425"/>
      <c r="AC280" s="1425"/>
      <c r="AD280" s="1428">
        <v>9.0109700000000004</v>
      </c>
      <c r="AE280" s="1426">
        <v>191957.49</v>
      </c>
      <c r="AF280" s="1426">
        <v>42230.64</v>
      </c>
      <c r="AG280" s="1426">
        <v>234188.13</v>
      </c>
    </row>
    <row r="281" spans="1:35" ht="23.1" customHeight="1" outlineLevel="2" x14ac:dyDescent="0.2">
      <c r="A281" s="1456" t="s">
        <v>22</v>
      </c>
      <c r="B281" s="1456"/>
      <c r="C281" s="1456"/>
      <c r="D281" s="1456"/>
      <c r="E281" s="1396"/>
      <c r="F281" s="1397"/>
      <c r="G281" s="1398"/>
      <c r="H281" s="1398"/>
      <c r="I281" s="1398"/>
      <c r="J281" s="1398"/>
      <c r="K281" s="1398"/>
      <c r="L281" s="1398"/>
      <c r="M281" s="1398"/>
      <c r="N281" s="1398"/>
      <c r="O281" s="1398"/>
      <c r="P281" s="1398"/>
      <c r="Q281" s="1398"/>
      <c r="R281" s="1398"/>
      <c r="S281" s="1398"/>
      <c r="T281" s="1405">
        <v>25989.223000000002</v>
      </c>
      <c r="U281" s="1400"/>
      <c r="V281" s="1400"/>
      <c r="W281" s="1401">
        <v>9.0109700000000004</v>
      </c>
      <c r="X281" s="1402">
        <v>191957.49</v>
      </c>
      <c r="Y281" s="1402">
        <v>42230.64</v>
      </c>
      <c r="Z281" s="1402">
        <v>234188.13</v>
      </c>
      <c r="AA281" s="1405">
        <v>25989.223000000002</v>
      </c>
      <c r="AB281" s="1400"/>
      <c r="AC281" s="1400"/>
      <c r="AD281" s="1401">
        <v>9.0109700000000004</v>
      </c>
      <c r="AE281" s="1402">
        <v>191957.49</v>
      </c>
      <c r="AF281" s="1402">
        <v>42230.64</v>
      </c>
      <c r="AG281" s="1402">
        <v>234188.13</v>
      </c>
    </row>
    <row r="282" spans="1:35" ht="11.1" customHeight="1" outlineLevel="1" x14ac:dyDescent="0.2">
      <c r="A282" s="1457" t="s">
        <v>71</v>
      </c>
      <c r="B282" s="1457"/>
      <c r="C282" s="1457"/>
      <c r="D282" s="1457"/>
      <c r="E282" s="1422"/>
      <c r="F282" s="1423"/>
      <c r="G282" s="1424"/>
      <c r="H282" s="1424"/>
      <c r="I282" s="1424"/>
      <c r="J282" s="1424"/>
      <c r="K282" s="1424"/>
      <c r="L282" s="1424"/>
      <c r="M282" s="1424"/>
      <c r="N282" s="1424"/>
      <c r="O282" s="1424"/>
      <c r="P282" s="1424"/>
      <c r="Q282" s="1424"/>
      <c r="R282" s="1424"/>
      <c r="S282" s="1424"/>
      <c r="T282" s="1427">
        <v>1806.3050000000001</v>
      </c>
      <c r="U282" s="1425"/>
      <c r="V282" s="1425"/>
      <c r="W282" s="1428">
        <v>10.47</v>
      </c>
      <c r="X282" s="1426">
        <v>15501.65</v>
      </c>
      <c r="Y282" s="1426">
        <v>3410.36</v>
      </c>
      <c r="Z282" s="1426">
        <v>18912.009999999998</v>
      </c>
      <c r="AA282" s="1427">
        <v>1806.3050000000001</v>
      </c>
      <c r="AB282" s="1425"/>
      <c r="AC282" s="1425"/>
      <c r="AD282" s="1428">
        <v>10.47</v>
      </c>
      <c r="AE282" s="1426">
        <v>15501.65</v>
      </c>
      <c r="AF282" s="1426">
        <v>3410.36</v>
      </c>
      <c r="AG282" s="1426">
        <v>18912.009999999998</v>
      </c>
    </row>
    <row r="283" spans="1:35" ht="23.1" customHeight="1" outlineLevel="2" x14ac:dyDescent="0.2">
      <c r="A283" s="1456" t="s">
        <v>26</v>
      </c>
      <c r="B283" s="1456"/>
      <c r="C283" s="1456"/>
      <c r="D283" s="1456"/>
      <c r="E283" s="1396"/>
      <c r="F283" s="1397"/>
      <c r="G283" s="1398"/>
      <c r="H283" s="1398"/>
      <c r="I283" s="1398"/>
      <c r="J283" s="1398"/>
      <c r="K283" s="1398"/>
      <c r="L283" s="1398"/>
      <c r="M283" s="1398"/>
      <c r="N283" s="1398"/>
      <c r="O283" s="1398"/>
      <c r="P283" s="1398"/>
      <c r="Q283" s="1398"/>
      <c r="R283" s="1398"/>
      <c r="S283" s="1398"/>
      <c r="T283" s="1405">
        <v>1806.3050000000001</v>
      </c>
      <c r="U283" s="1400"/>
      <c r="V283" s="1400"/>
      <c r="W283" s="1401">
        <v>10.47</v>
      </c>
      <c r="X283" s="1402">
        <v>15501.65</v>
      </c>
      <c r="Y283" s="1402">
        <v>3410.36</v>
      </c>
      <c r="Z283" s="1402">
        <v>18912.009999999998</v>
      </c>
      <c r="AA283" s="1405">
        <v>1806.3050000000001</v>
      </c>
      <c r="AB283" s="1400"/>
      <c r="AC283" s="1400"/>
      <c r="AD283" s="1401">
        <v>10.47</v>
      </c>
      <c r="AE283" s="1402">
        <v>15501.65</v>
      </c>
      <c r="AF283" s="1402">
        <v>3410.36</v>
      </c>
      <c r="AG283" s="1402">
        <v>18912.009999999998</v>
      </c>
    </row>
    <row r="284" spans="1:35" ht="11.1" customHeight="1" outlineLevel="1" x14ac:dyDescent="0.2">
      <c r="A284" s="1457" t="s">
        <v>74</v>
      </c>
      <c r="B284" s="1457"/>
      <c r="C284" s="1457"/>
      <c r="D284" s="1457"/>
      <c r="E284" s="1422"/>
      <c r="F284" s="1423"/>
      <c r="G284" s="1424"/>
      <c r="H284" s="1424"/>
      <c r="I284" s="1424"/>
      <c r="J284" s="1424"/>
      <c r="K284" s="1424"/>
      <c r="L284" s="1424"/>
      <c r="M284" s="1424"/>
      <c r="N284" s="1424"/>
      <c r="O284" s="1424"/>
      <c r="P284" s="1424"/>
      <c r="Q284" s="1424"/>
      <c r="R284" s="1424"/>
      <c r="S284" s="1424"/>
      <c r="T284" s="1427">
        <v>-36629.714999999997</v>
      </c>
      <c r="U284" s="1425"/>
      <c r="V284" s="1425"/>
      <c r="W284" s="1428">
        <v>9.8479700000000001</v>
      </c>
      <c r="X284" s="1426">
        <v>-295678.8</v>
      </c>
      <c r="Y284" s="1426">
        <v>-65049.36</v>
      </c>
      <c r="Z284" s="1426">
        <v>-360728.16</v>
      </c>
      <c r="AA284" s="1427">
        <v>-36629.714999999997</v>
      </c>
      <c r="AB284" s="1425"/>
      <c r="AC284" s="1425"/>
      <c r="AD284" s="1428">
        <v>9.8479700000000001</v>
      </c>
      <c r="AE284" s="1426">
        <v>-295678.8</v>
      </c>
      <c r="AF284" s="1426">
        <v>-65049.36</v>
      </c>
      <c r="AG284" s="1426">
        <v>-360728.16</v>
      </c>
    </row>
    <row r="285" spans="1:35" ht="23.1" customHeight="1" outlineLevel="2" x14ac:dyDescent="0.2">
      <c r="A285" s="1456" t="s">
        <v>26</v>
      </c>
      <c r="B285" s="1456"/>
      <c r="C285" s="1456"/>
      <c r="D285" s="1456"/>
      <c r="E285" s="1396"/>
      <c r="F285" s="1397"/>
      <c r="G285" s="1398"/>
      <c r="H285" s="1398"/>
      <c r="I285" s="1398"/>
      <c r="J285" s="1398"/>
      <c r="K285" s="1398"/>
      <c r="L285" s="1398"/>
      <c r="M285" s="1398"/>
      <c r="N285" s="1398"/>
      <c r="O285" s="1398"/>
      <c r="P285" s="1398"/>
      <c r="Q285" s="1398"/>
      <c r="R285" s="1398"/>
      <c r="S285" s="1398"/>
      <c r="T285" s="1405">
        <v>-36629.714999999997</v>
      </c>
      <c r="U285" s="1400"/>
      <c r="V285" s="1400"/>
      <c r="W285" s="1401">
        <v>9.8479700000000001</v>
      </c>
      <c r="X285" s="1402">
        <v>-295678.8</v>
      </c>
      <c r="Y285" s="1402">
        <v>-65049.36</v>
      </c>
      <c r="Z285" s="1402">
        <v>-360728.16</v>
      </c>
      <c r="AA285" s="1405">
        <v>-36629.714999999997</v>
      </c>
      <c r="AB285" s="1400"/>
      <c r="AC285" s="1400"/>
      <c r="AD285" s="1401">
        <v>9.8479700000000001</v>
      </c>
      <c r="AE285" s="1402">
        <v>-295678.8</v>
      </c>
      <c r="AF285" s="1402">
        <v>-65049.36</v>
      </c>
      <c r="AG285" s="1402">
        <v>-360728.16</v>
      </c>
    </row>
    <row r="286" spans="1:35" ht="12.95" customHeight="1" x14ac:dyDescent="0.2">
      <c r="A286" s="1458" t="s">
        <v>9</v>
      </c>
      <c r="B286" s="1458"/>
      <c r="C286" s="1458"/>
      <c r="D286" s="1458"/>
      <c r="E286" s="1431"/>
      <c r="F286" s="1432"/>
      <c r="G286" s="1433"/>
      <c r="H286" s="1433"/>
      <c r="I286" s="1433"/>
      <c r="J286" s="1433"/>
      <c r="K286" s="1433"/>
      <c r="L286" s="1433"/>
      <c r="M286" s="1413">
        <v>2542562.4449999998</v>
      </c>
      <c r="N286" s="1414"/>
      <c r="O286" s="1414"/>
      <c r="P286" s="1416">
        <v>2.9504899999999998</v>
      </c>
      <c r="Q286" s="1417">
        <v>6149028.0800000001</v>
      </c>
      <c r="R286" s="1417">
        <v>1352786.11</v>
      </c>
      <c r="S286" s="1417">
        <v>7501814.1900000004</v>
      </c>
      <c r="T286" s="1413">
        <v>18862779.077</v>
      </c>
      <c r="U286" s="1414"/>
      <c r="V286" s="1414"/>
      <c r="W286" s="1416">
        <v>2.70234</v>
      </c>
      <c r="X286" s="1417">
        <v>41944294.200000003</v>
      </c>
      <c r="Y286" s="1417">
        <v>9029391.0099999998</v>
      </c>
      <c r="Z286" s="1417">
        <v>50973685.210000001</v>
      </c>
      <c r="AA286" s="1413">
        <v>21405341.522</v>
      </c>
      <c r="AB286" s="1414"/>
      <c r="AC286" s="1414"/>
      <c r="AD286" s="1416">
        <v>2.7318199999999999</v>
      </c>
      <c r="AE286" s="1417">
        <v>48093322.280000001</v>
      </c>
      <c r="AF286" s="1417">
        <v>10382177.119999999</v>
      </c>
      <c r="AG286" s="1417">
        <v>58475499.399999999</v>
      </c>
      <c r="AI286" s="1413">
        <f>'6'!F35*1000</f>
        <v>21405341.522000004</v>
      </c>
    </row>
  </sheetData>
  <mergeCells count="328">
    <mergeCell ref="AA7:AG7"/>
    <mergeCell ref="W8:Z8"/>
    <mergeCell ref="AA8:AA13"/>
    <mergeCell ref="AB8:AB13"/>
    <mergeCell ref="AC8:AC13"/>
    <mergeCell ref="AD8:AG8"/>
    <mergeCell ref="A9:D9"/>
    <mergeCell ref="I9:I13"/>
    <mergeCell ref="J9:J13"/>
    <mergeCell ref="K9:K13"/>
    <mergeCell ref="L9:L13"/>
    <mergeCell ref="N8:N13"/>
    <mergeCell ref="O8:O13"/>
    <mergeCell ref="P8:S8"/>
    <mergeCell ref="T8:T13"/>
    <mergeCell ref="U8:U13"/>
    <mergeCell ref="V8:V13"/>
    <mergeCell ref="A8:D8"/>
    <mergeCell ref="E8:F13"/>
    <mergeCell ref="G8:G13"/>
    <mergeCell ref="H8:H13"/>
    <mergeCell ref="I8:L8"/>
    <mergeCell ref="M8:M13"/>
    <mergeCell ref="C5:D5"/>
    <mergeCell ref="A7:D7"/>
    <mergeCell ref="E7:L7"/>
    <mergeCell ref="M7:S7"/>
    <mergeCell ref="A15:D15"/>
    <mergeCell ref="A16:D16"/>
    <mergeCell ref="T7:Z7"/>
    <mergeCell ref="A17:D17"/>
    <mergeCell ref="A18:D18"/>
    <mergeCell ref="A19:D19"/>
    <mergeCell ref="AF9:AF13"/>
    <mergeCell ref="AG9:AG13"/>
    <mergeCell ref="A10:D10"/>
    <mergeCell ref="A11:D11"/>
    <mergeCell ref="A12:D12"/>
    <mergeCell ref="A13:D13"/>
    <mergeCell ref="W9:W13"/>
    <mergeCell ref="X9:X13"/>
    <mergeCell ref="Y9:Y13"/>
    <mergeCell ref="Z9:Z13"/>
    <mergeCell ref="AD9:AD13"/>
    <mergeCell ref="AE9:AE13"/>
    <mergeCell ref="P9:P13"/>
    <mergeCell ref="Q9:Q13"/>
    <mergeCell ref="R9:R13"/>
    <mergeCell ref="S9:S13"/>
    <mergeCell ref="A14:D14"/>
    <mergeCell ref="A26:D26"/>
    <mergeCell ref="A27:D27"/>
    <mergeCell ref="E27:F27"/>
    <mergeCell ref="A28:D28"/>
    <mergeCell ref="E28:F28"/>
    <mergeCell ref="A29:D29"/>
    <mergeCell ref="E29:F29"/>
    <mergeCell ref="A20:D20"/>
    <mergeCell ref="A21:D21"/>
    <mergeCell ref="A22:D22"/>
    <mergeCell ref="A23:D23"/>
    <mergeCell ref="A24:D24"/>
    <mergeCell ref="A25:D25"/>
    <mergeCell ref="A36:D36"/>
    <mergeCell ref="A37:D37"/>
    <mergeCell ref="A38:D38"/>
    <mergeCell ref="A39:D39"/>
    <mergeCell ref="A40:D40"/>
    <mergeCell ref="A41:D41"/>
    <mergeCell ref="A30:D30"/>
    <mergeCell ref="A31:D31"/>
    <mergeCell ref="A32:D32"/>
    <mergeCell ref="A33:D33"/>
    <mergeCell ref="A34:D34"/>
    <mergeCell ref="A35:D35"/>
    <mergeCell ref="A48:D48"/>
    <mergeCell ref="A49:D49"/>
    <mergeCell ref="A50:D50"/>
    <mergeCell ref="A51:D51"/>
    <mergeCell ref="A52:D52"/>
    <mergeCell ref="A53:D53"/>
    <mergeCell ref="A42:D42"/>
    <mergeCell ref="A43:D43"/>
    <mergeCell ref="A44:D44"/>
    <mergeCell ref="A45:D45"/>
    <mergeCell ref="A46:D46"/>
    <mergeCell ref="A47:D47"/>
    <mergeCell ref="A60:D60"/>
    <mergeCell ref="A61:D61"/>
    <mergeCell ref="A62:D62"/>
    <mergeCell ref="A63:D63"/>
    <mergeCell ref="A64:D64"/>
    <mergeCell ref="A65:D65"/>
    <mergeCell ref="A54:D54"/>
    <mergeCell ref="A55:D55"/>
    <mergeCell ref="A56:D56"/>
    <mergeCell ref="A57:D57"/>
    <mergeCell ref="A58:D58"/>
    <mergeCell ref="A59:D59"/>
    <mergeCell ref="E71:F71"/>
    <mergeCell ref="A72:D72"/>
    <mergeCell ref="E72:F72"/>
    <mergeCell ref="A73:D73"/>
    <mergeCell ref="E73:F73"/>
    <mergeCell ref="A74:D74"/>
    <mergeCell ref="A66:D66"/>
    <mergeCell ref="A67:D67"/>
    <mergeCell ref="A68:D68"/>
    <mergeCell ref="A69:D69"/>
    <mergeCell ref="A70:D70"/>
    <mergeCell ref="A71:D71"/>
    <mergeCell ref="A81:D81"/>
    <mergeCell ref="A82:D82"/>
    <mergeCell ref="A83:D83"/>
    <mergeCell ref="A84:D84"/>
    <mergeCell ref="A85:D85"/>
    <mergeCell ref="A86:D86"/>
    <mergeCell ref="A75:D75"/>
    <mergeCell ref="A76:D76"/>
    <mergeCell ref="A77:D77"/>
    <mergeCell ref="A78:D78"/>
    <mergeCell ref="A79:D79"/>
    <mergeCell ref="A80:D80"/>
    <mergeCell ref="A93:D93"/>
    <mergeCell ref="A94:D94"/>
    <mergeCell ref="A95:D95"/>
    <mergeCell ref="A96:D96"/>
    <mergeCell ref="A97:D97"/>
    <mergeCell ref="A98:D98"/>
    <mergeCell ref="A87:D87"/>
    <mergeCell ref="A88:D88"/>
    <mergeCell ref="A89:D89"/>
    <mergeCell ref="A90:D90"/>
    <mergeCell ref="A91:D91"/>
    <mergeCell ref="A92:D92"/>
    <mergeCell ref="A105:D105"/>
    <mergeCell ref="A106:D106"/>
    <mergeCell ref="A107:D107"/>
    <mergeCell ref="A108:D108"/>
    <mergeCell ref="A109:D109"/>
    <mergeCell ref="A110:D110"/>
    <mergeCell ref="A99:D99"/>
    <mergeCell ref="A100:D100"/>
    <mergeCell ref="A101:D101"/>
    <mergeCell ref="A102:D102"/>
    <mergeCell ref="A103:D103"/>
    <mergeCell ref="A104:D104"/>
    <mergeCell ref="A117:D117"/>
    <mergeCell ref="A118:D118"/>
    <mergeCell ref="A119:D119"/>
    <mergeCell ref="A120:D120"/>
    <mergeCell ref="A121:D121"/>
    <mergeCell ref="A122:D122"/>
    <mergeCell ref="A111:D111"/>
    <mergeCell ref="A112:D112"/>
    <mergeCell ref="A113:D113"/>
    <mergeCell ref="A114:D114"/>
    <mergeCell ref="A115:D115"/>
    <mergeCell ref="A116:D116"/>
    <mergeCell ref="A129:D129"/>
    <mergeCell ref="A130:D130"/>
    <mergeCell ref="A131:D131"/>
    <mergeCell ref="A132:D132"/>
    <mergeCell ref="A133:D133"/>
    <mergeCell ref="A134:D134"/>
    <mergeCell ref="A123:D123"/>
    <mergeCell ref="A124:D124"/>
    <mergeCell ref="A125:D125"/>
    <mergeCell ref="A126:D126"/>
    <mergeCell ref="A127:D127"/>
    <mergeCell ref="A128:D128"/>
    <mergeCell ref="A141:D141"/>
    <mergeCell ref="A142:D142"/>
    <mergeCell ref="A143:D143"/>
    <mergeCell ref="A144:D144"/>
    <mergeCell ref="A145:D145"/>
    <mergeCell ref="A146:D146"/>
    <mergeCell ref="A135:D135"/>
    <mergeCell ref="A136:D136"/>
    <mergeCell ref="A137:D137"/>
    <mergeCell ref="A138:D138"/>
    <mergeCell ref="A139:D139"/>
    <mergeCell ref="A140:D140"/>
    <mergeCell ref="A153:D153"/>
    <mergeCell ref="A154:D154"/>
    <mergeCell ref="A155:D155"/>
    <mergeCell ref="A156:D156"/>
    <mergeCell ref="A157:D157"/>
    <mergeCell ref="A158:D158"/>
    <mergeCell ref="A147:D147"/>
    <mergeCell ref="A148:D148"/>
    <mergeCell ref="A149:D149"/>
    <mergeCell ref="A150:D150"/>
    <mergeCell ref="A151:D151"/>
    <mergeCell ref="A152:D152"/>
    <mergeCell ref="A165:D165"/>
    <mergeCell ref="A166:D166"/>
    <mergeCell ref="A167:D167"/>
    <mergeCell ref="A168:D168"/>
    <mergeCell ref="A169:D169"/>
    <mergeCell ref="A170:D170"/>
    <mergeCell ref="A159:D159"/>
    <mergeCell ref="A160:D160"/>
    <mergeCell ref="A161:D161"/>
    <mergeCell ref="A162:D162"/>
    <mergeCell ref="A163:D163"/>
    <mergeCell ref="A164:D164"/>
    <mergeCell ref="A177:D177"/>
    <mergeCell ref="E177:F177"/>
    <mergeCell ref="A178:D178"/>
    <mergeCell ref="A179:D179"/>
    <mergeCell ref="A180:D180"/>
    <mergeCell ref="A181:D181"/>
    <mergeCell ref="A171:D171"/>
    <mergeCell ref="A172:D172"/>
    <mergeCell ref="A173:D173"/>
    <mergeCell ref="A174:D174"/>
    <mergeCell ref="A175:D175"/>
    <mergeCell ref="E175:F175"/>
    <mergeCell ref="A187:D187"/>
    <mergeCell ref="A188:D188"/>
    <mergeCell ref="A189:D189"/>
    <mergeCell ref="A190:D190"/>
    <mergeCell ref="A191:D191"/>
    <mergeCell ref="A192:D192"/>
    <mergeCell ref="A182:D182"/>
    <mergeCell ref="A183:D183"/>
    <mergeCell ref="E183:F183"/>
    <mergeCell ref="A184:D184"/>
    <mergeCell ref="A185:D185"/>
    <mergeCell ref="A186:D186"/>
    <mergeCell ref="E186:F186"/>
    <mergeCell ref="A198:D198"/>
    <mergeCell ref="A199:D199"/>
    <mergeCell ref="E199:F199"/>
    <mergeCell ref="A200:D200"/>
    <mergeCell ref="E200:F200"/>
    <mergeCell ref="A201:D201"/>
    <mergeCell ref="A193:D193"/>
    <mergeCell ref="A194:D194"/>
    <mergeCell ref="A195:D195"/>
    <mergeCell ref="A196:D196"/>
    <mergeCell ref="E196:F196"/>
    <mergeCell ref="A197:D197"/>
    <mergeCell ref="A208:D208"/>
    <mergeCell ref="A209:D209"/>
    <mergeCell ref="A210:D210"/>
    <mergeCell ref="E210:F210"/>
    <mergeCell ref="A213:D213"/>
    <mergeCell ref="A214:D214"/>
    <mergeCell ref="A202:D202"/>
    <mergeCell ref="A203:D203"/>
    <mergeCell ref="A204:D204"/>
    <mergeCell ref="A205:D205"/>
    <mergeCell ref="A206:D206"/>
    <mergeCell ref="A207:D207"/>
    <mergeCell ref="A221:D221"/>
    <mergeCell ref="A222:D222"/>
    <mergeCell ref="A223:D223"/>
    <mergeCell ref="A224:D224"/>
    <mergeCell ref="A225:D225"/>
    <mergeCell ref="A226:D226"/>
    <mergeCell ref="A215:D215"/>
    <mergeCell ref="A216:D216"/>
    <mergeCell ref="A217:D217"/>
    <mergeCell ref="A218:D218"/>
    <mergeCell ref="A219:D219"/>
    <mergeCell ref="A220:D220"/>
    <mergeCell ref="A233:D233"/>
    <mergeCell ref="A234:D234"/>
    <mergeCell ref="A235:D235"/>
    <mergeCell ref="A236:D236"/>
    <mergeCell ref="A237:D237"/>
    <mergeCell ref="A238:D238"/>
    <mergeCell ref="A227:D227"/>
    <mergeCell ref="A228:D228"/>
    <mergeCell ref="A229:D229"/>
    <mergeCell ref="A230:D230"/>
    <mergeCell ref="A231:D231"/>
    <mergeCell ref="A232:D232"/>
    <mergeCell ref="A245:D245"/>
    <mergeCell ref="A246:D246"/>
    <mergeCell ref="A247:D247"/>
    <mergeCell ref="A248:D248"/>
    <mergeCell ref="A249:D249"/>
    <mergeCell ref="A250:D250"/>
    <mergeCell ref="A239:D239"/>
    <mergeCell ref="A240:D240"/>
    <mergeCell ref="A241:D241"/>
    <mergeCell ref="A242:D242"/>
    <mergeCell ref="A243:D243"/>
    <mergeCell ref="A244:D244"/>
    <mergeCell ref="A257:D257"/>
    <mergeCell ref="A258:D258"/>
    <mergeCell ref="A259:D259"/>
    <mergeCell ref="A260:D260"/>
    <mergeCell ref="A261:D261"/>
    <mergeCell ref="A262:D262"/>
    <mergeCell ref="A251:D251"/>
    <mergeCell ref="A252:D252"/>
    <mergeCell ref="A253:D253"/>
    <mergeCell ref="A254:D254"/>
    <mergeCell ref="A255:D255"/>
    <mergeCell ref="A256:D256"/>
    <mergeCell ref="A269:D269"/>
    <mergeCell ref="A270:D270"/>
    <mergeCell ref="A271:D271"/>
    <mergeCell ref="A272:D272"/>
    <mergeCell ref="A273:D273"/>
    <mergeCell ref="A274:D274"/>
    <mergeCell ref="A263:D263"/>
    <mergeCell ref="A264:D264"/>
    <mergeCell ref="A265:D265"/>
    <mergeCell ref="A266:D266"/>
    <mergeCell ref="A267:D267"/>
    <mergeCell ref="A268:D268"/>
    <mergeCell ref="A281:D281"/>
    <mergeCell ref="A282:D282"/>
    <mergeCell ref="A283:D283"/>
    <mergeCell ref="A284:D284"/>
    <mergeCell ref="A285:D285"/>
    <mergeCell ref="A286:D286"/>
    <mergeCell ref="A275:D275"/>
    <mergeCell ref="A276:D276"/>
    <mergeCell ref="A277:D277"/>
    <mergeCell ref="A278:D278"/>
    <mergeCell ref="A279:D279"/>
    <mergeCell ref="A280:D280"/>
  </mergeCells>
  <pageMargins left="0.39370078740157483" right="0.39370078740157483" top="0.39370078740157483" bottom="0.39370078740157483" header="0" footer="0"/>
  <pageSetup paperSize="9" pageOrder="overThenDown"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L286"/>
  <sheetViews>
    <sheetView topLeftCell="A172" workbookViewId="0">
      <selection activeCell="AL177" sqref="AL177"/>
    </sheetView>
  </sheetViews>
  <sheetFormatPr defaultColWidth="10.5" defaultRowHeight="11.45" customHeight="1" outlineLevelRow="2" x14ac:dyDescent="0.2"/>
  <cols>
    <col min="1" max="1" width="10.5" style="1385" customWidth="1"/>
    <col min="2" max="2" width="0.5" style="1385" customWidth="1"/>
    <col min="3" max="3" width="59" style="1385" customWidth="1"/>
    <col min="4" max="4" width="9.33203125" style="1385" customWidth="1"/>
    <col min="5" max="5" width="0.5" style="1385" customWidth="1"/>
    <col min="6" max="6" width="19.33203125" style="1385" hidden="1" customWidth="1"/>
    <col min="7" max="7" width="16.83203125" style="1385" hidden="1" customWidth="1"/>
    <col min="8" max="8" width="15" style="1385" hidden="1" customWidth="1"/>
    <col min="9" max="9" width="7.5" style="1385" hidden="1" customWidth="1"/>
    <col min="10" max="12" width="9.5" style="1385" hidden="1" customWidth="1"/>
    <col min="13" max="13" width="22.1640625" style="1385" hidden="1" customWidth="1"/>
    <col min="14" max="14" width="16.83203125" style="1385" hidden="1" customWidth="1"/>
    <col min="15" max="15" width="15" style="1385" hidden="1" customWidth="1"/>
    <col min="16" max="16" width="10.83203125" style="1385" hidden="1" customWidth="1"/>
    <col min="17" max="17" width="15.83203125" style="1385" hidden="1" customWidth="1"/>
    <col min="18" max="18" width="14.83203125" style="1385" hidden="1" customWidth="1"/>
    <col min="19" max="19" width="15.83203125" style="1385" hidden="1" customWidth="1"/>
    <col min="20" max="20" width="22.1640625" style="1385" hidden="1" customWidth="1"/>
    <col min="21" max="22" width="16.83203125" style="1385" hidden="1" customWidth="1"/>
    <col min="23" max="23" width="11.1640625" style="1385" hidden="1" customWidth="1"/>
    <col min="24" max="24" width="16.1640625" style="1385" hidden="1" customWidth="1"/>
    <col min="25" max="25" width="15" style="1385" hidden="1" customWidth="1"/>
    <col min="26" max="26" width="16.1640625" style="1385" hidden="1" customWidth="1"/>
    <col min="27" max="27" width="22.1640625" style="1385" customWidth="1"/>
    <col min="28" max="28" width="18" style="1385" customWidth="1"/>
    <col min="29" max="29" width="16.83203125" style="1385" customWidth="1"/>
    <col min="30" max="30" width="11.1640625" style="1385" customWidth="1"/>
    <col min="31" max="33" width="16.1640625" style="1385" customWidth="1"/>
    <col min="34" max="35" width="10.5" style="1387"/>
    <col min="36" max="36" width="23.33203125" style="1387" customWidth="1"/>
    <col min="37" max="37" width="10.5" style="1387"/>
    <col min="38" max="38" width="21" style="1387" customWidth="1"/>
    <col min="39" max="16384" width="10.5" style="1387"/>
  </cols>
  <sheetData>
    <row r="1" spans="1:33" s="1385" customFormat="1" ht="9.9499999999999993" customHeight="1" x14ac:dyDescent="0.2"/>
    <row r="2" spans="1:33" ht="24.95" customHeight="1" x14ac:dyDescent="0.2">
      <c r="A2" s="1386" t="s">
        <v>0</v>
      </c>
      <c r="B2" s="1386"/>
      <c r="C2" s="1386"/>
    </row>
    <row r="3" spans="1:33" s="1385" customFormat="1" ht="9.9499999999999993" customHeight="1" x14ac:dyDescent="0.2"/>
    <row r="4" spans="1:33" ht="11.1" customHeight="1" outlineLevel="1" x14ac:dyDescent="0.2">
      <c r="A4" s="1388" t="s">
        <v>1</v>
      </c>
      <c r="B4" s="1388"/>
      <c r="C4" s="1388" t="s">
        <v>2363</v>
      </c>
      <c r="D4" s="1388"/>
      <c r="E4" s="1388"/>
    </row>
    <row r="5" spans="1:33" ht="47.1" customHeight="1" outlineLevel="1" x14ac:dyDescent="0.2">
      <c r="A5" s="1388" t="s">
        <v>3</v>
      </c>
      <c r="B5" s="1388"/>
      <c r="C5" s="1468" t="s">
        <v>4</v>
      </c>
      <c r="D5" s="1468"/>
    </row>
    <row r="6" spans="1:33" s="1385" customFormat="1" ht="9.9499999999999993" customHeight="1" x14ac:dyDescent="0.2"/>
    <row r="7" spans="1:33" ht="12.95" customHeight="1" x14ac:dyDescent="0.2">
      <c r="A7" s="1467" t="s">
        <v>5</v>
      </c>
      <c r="B7" s="1467"/>
      <c r="C7" s="1467"/>
      <c r="D7" s="1467"/>
      <c r="E7" s="1467" t="s">
        <v>6</v>
      </c>
      <c r="F7" s="1467"/>
      <c r="G7" s="1467"/>
      <c r="H7" s="1467"/>
      <c r="I7" s="1467"/>
      <c r="J7" s="1467"/>
      <c r="K7" s="1467"/>
      <c r="L7" s="1467"/>
      <c r="M7" s="1467" t="s">
        <v>7</v>
      </c>
      <c r="N7" s="1467"/>
      <c r="O7" s="1467"/>
      <c r="P7" s="1467"/>
      <c r="Q7" s="1467"/>
      <c r="R7" s="1467"/>
      <c r="S7" s="1467"/>
      <c r="T7" s="1467" t="s">
        <v>8</v>
      </c>
      <c r="U7" s="1467"/>
      <c r="V7" s="1467"/>
      <c r="W7" s="1467"/>
      <c r="X7" s="1467"/>
      <c r="Y7" s="1467"/>
      <c r="Z7" s="1467"/>
      <c r="AA7" s="1458" t="s">
        <v>9</v>
      </c>
      <c r="AB7" s="1458"/>
      <c r="AC7" s="1458"/>
      <c r="AD7" s="1458"/>
      <c r="AE7" s="1458"/>
      <c r="AF7" s="1458"/>
      <c r="AG7" s="1458"/>
    </row>
    <row r="8" spans="1:33" ht="12.95" customHeight="1" x14ac:dyDescent="0.2">
      <c r="A8" s="1467" t="s">
        <v>10</v>
      </c>
      <c r="B8" s="1467"/>
      <c r="C8" s="1467"/>
      <c r="D8" s="1467"/>
      <c r="E8" s="1464" t="s">
        <v>11</v>
      </c>
      <c r="F8" s="1464"/>
      <c r="G8" s="1464" t="s">
        <v>12</v>
      </c>
      <c r="H8" s="1464" t="s">
        <v>13</v>
      </c>
      <c r="I8" s="1467" t="s">
        <v>14</v>
      </c>
      <c r="J8" s="1467"/>
      <c r="K8" s="1467"/>
      <c r="L8" s="1467"/>
      <c r="M8" s="1464" t="s">
        <v>11</v>
      </c>
      <c r="N8" s="1464" t="s">
        <v>12</v>
      </c>
      <c r="O8" s="1464" t="s">
        <v>13</v>
      </c>
      <c r="P8" s="1467" t="s">
        <v>14</v>
      </c>
      <c r="Q8" s="1467"/>
      <c r="R8" s="1467"/>
      <c r="S8" s="1467"/>
      <c r="T8" s="1464" t="s">
        <v>11</v>
      </c>
      <c r="U8" s="1464" t="s">
        <v>12</v>
      </c>
      <c r="V8" s="1464" t="s">
        <v>13</v>
      </c>
      <c r="W8" s="1467" t="s">
        <v>14</v>
      </c>
      <c r="X8" s="1467"/>
      <c r="Y8" s="1467"/>
      <c r="Z8" s="1467"/>
      <c r="AA8" s="1464" t="s">
        <v>11</v>
      </c>
      <c r="AB8" s="1464" t="s">
        <v>12</v>
      </c>
      <c r="AC8" s="1464" t="s">
        <v>13</v>
      </c>
      <c r="AD8" s="1467" t="s">
        <v>14</v>
      </c>
      <c r="AE8" s="1467"/>
      <c r="AF8" s="1467"/>
      <c r="AG8" s="1467"/>
    </row>
    <row r="9" spans="1:33" ht="12.95" customHeight="1" x14ac:dyDescent="0.2">
      <c r="A9" s="1467" t="s">
        <v>15</v>
      </c>
      <c r="B9" s="1467"/>
      <c r="C9" s="1467"/>
      <c r="D9" s="1467"/>
      <c r="E9" s="1469"/>
      <c r="F9" s="1470"/>
      <c r="G9" s="1465"/>
      <c r="H9" s="1465"/>
      <c r="I9" s="1464" t="s">
        <v>16</v>
      </c>
      <c r="J9" s="1464" t="s">
        <v>17</v>
      </c>
      <c r="K9" s="1464" t="s">
        <v>18</v>
      </c>
      <c r="L9" s="1464" t="s">
        <v>19</v>
      </c>
      <c r="M9" s="1465"/>
      <c r="N9" s="1465"/>
      <c r="O9" s="1465"/>
      <c r="P9" s="1464" t="s">
        <v>16</v>
      </c>
      <c r="Q9" s="1464" t="s">
        <v>17</v>
      </c>
      <c r="R9" s="1464" t="s">
        <v>18</v>
      </c>
      <c r="S9" s="1464" t="s">
        <v>19</v>
      </c>
      <c r="T9" s="1465"/>
      <c r="U9" s="1465"/>
      <c r="V9" s="1465"/>
      <c r="W9" s="1464" t="s">
        <v>16</v>
      </c>
      <c r="X9" s="1464" t="s">
        <v>17</v>
      </c>
      <c r="Y9" s="1464" t="s">
        <v>18</v>
      </c>
      <c r="Z9" s="1464" t="s">
        <v>19</v>
      </c>
      <c r="AA9" s="1465"/>
      <c r="AB9" s="1465"/>
      <c r="AC9" s="1465"/>
      <c r="AD9" s="1464" t="s">
        <v>16</v>
      </c>
      <c r="AE9" s="1464" t="s">
        <v>17</v>
      </c>
      <c r="AF9" s="1464" t="s">
        <v>18</v>
      </c>
      <c r="AG9" s="1464" t="s">
        <v>19</v>
      </c>
    </row>
    <row r="10" spans="1:33" ht="12.95" customHeight="1" x14ac:dyDescent="0.2">
      <c r="A10" s="1467" t="s">
        <v>10</v>
      </c>
      <c r="B10" s="1467"/>
      <c r="C10" s="1467"/>
      <c r="D10" s="1467"/>
      <c r="E10" s="1469"/>
      <c r="F10" s="1470"/>
      <c r="G10" s="1465"/>
      <c r="H10" s="1465"/>
      <c r="I10" s="1465"/>
      <c r="J10" s="1465"/>
      <c r="K10" s="1465"/>
      <c r="L10" s="1465"/>
      <c r="M10" s="1465"/>
      <c r="N10" s="1465"/>
      <c r="O10" s="1465"/>
      <c r="P10" s="1465"/>
      <c r="Q10" s="1465"/>
      <c r="R10" s="1465"/>
      <c r="S10" s="1465"/>
      <c r="T10" s="1465"/>
      <c r="U10" s="1465"/>
      <c r="V10" s="1465"/>
      <c r="W10" s="1465"/>
      <c r="X10" s="1465"/>
      <c r="Y10" s="1465"/>
      <c r="Z10" s="1465"/>
      <c r="AA10" s="1465"/>
      <c r="AB10" s="1465"/>
      <c r="AC10" s="1465"/>
      <c r="AD10" s="1465"/>
      <c r="AE10" s="1465"/>
      <c r="AF10" s="1465"/>
      <c r="AG10" s="1465"/>
    </row>
    <row r="11" spans="1:33" ht="12.95" customHeight="1" x14ac:dyDescent="0.2">
      <c r="A11" s="1467" t="s">
        <v>20</v>
      </c>
      <c r="B11" s="1467"/>
      <c r="C11" s="1467"/>
      <c r="D11" s="1467"/>
      <c r="E11" s="1469"/>
      <c r="F11" s="1470"/>
      <c r="G11" s="1465"/>
      <c r="H11" s="1465"/>
      <c r="I11" s="1465"/>
      <c r="J11" s="1465"/>
      <c r="K11" s="1465"/>
      <c r="L11" s="1465"/>
      <c r="M11" s="1465"/>
      <c r="N11" s="1465"/>
      <c r="O11" s="1465"/>
      <c r="P11" s="1465"/>
      <c r="Q11" s="1465"/>
      <c r="R11" s="1465"/>
      <c r="S11" s="1465"/>
      <c r="T11" s="1465"/>
      <c r="U11" s="1465"/>
      <c r="V11" s="1465"/>
      <c r="W11" s="1465"/>
      <c r="X11" s="1465"/>
      <c r="Y11" s="1465"/>
      <c r="Z11" s="1465"/>
      <c r="AA11" s="1465"/>
      <c r="AB11" s="1465"/>
      <c r="AC11" s="1465"/>
      <c r="AD11" s="1465"/>
      <c r="AE11" s="1465"/>
      <c r="AF11" s="1465"/>
      <c r="AG11" s="1465"/>
    </row>
    <row r="12" spans="1:33" ht="12.95" customHeight="1" x14ac:dyDescent="0.2">
      <c r="A12" s="1467" t="s">
        <v>5</v>
      </c>
      <c r="B12" s="1467"/>
      <c r="C12" s="1467"/>
      <c r="D12" s="1467"/>
      <c r="E12" s="1469"/>
      <c r="F12" s="1470"/>
      <c r="G12" s="1465"/>
      <c r="H12" s="1465"/>
      <c r="I12" s="1465"/>
      <c r="J12" s="1465"/>
      <c r="K12" s="1465"/>
      <c r="L12" s="1465"/>
      <c r="M12" s="1465"/>
      <c r="N12" s="1465"/>
      <c r="O12" s="1465"/>
      <c r="P12" s="1465"/>
      <c r="Q12" s="1465"/>
      <c r="R12" s="1465"/>
      <c r="S12" s="1465"/>
      <c r="T12" s="1465"/>
      <c r="U12" s="1465"/>
      <c r="V12" s="1465"/>
      <c r="W12" s="1465"/>
      <c r="X12" s="1465"/>
      <c r="Y12" s="1465"/>
      <c r="Z12" s="1465"/>
      <c r="AA12" s="1465"/>
      <c r="AB12" s="1465"/>
      <c r="AC12" s="1465"/>
      <c r="AD12" s="1465"/>
      <c r="AE12" s="1465"/>
      <c r="AF12" s="1465"/>
      <c r="AG12" s="1465"/>
    </row>
    <row r="13" spans="1:33" ht="12.95" customHeight="1" x14ac:dyDescent="0.2">
      <c r="A13" s="1467" t="s">
        <v>10</v>
      </c>
      <c r="B13" s="1467"/>
      <c r="C13" s="1467"/>
      <c r="D13" s="1467"/>
      <c r="E13" s="1471"/>
      <c r="F13" s="1472"/>
      <c r="G13" s="1466"/>
      <c r="H13" s="1466"/>
      <c r="I13" s="1466"/>
      <c r="J13" s="1466"/>
      <c r="K13" s="1466"/>
      <c r="L13" s="1466"/>
      <c r="M13" s="1466"/>
      <c r="N13" s="1466"/>
      <c r="O13" s="1466"/>
      <c r="P13" s="1466"/>
      <c r="Q13" s="1466"/>
      <c r="R13" s="1466"/>
      <c r="S13" s="1466"/>
      <c r="T13" s="1466"/>
      <c r="U13" s="1466"/>
      <c r="V13" s="1466"/>
      <c r="W13" s="1466"/>
      <c r="X13" s="1466"/>
      <c r="Y13" s="1466"/>
      <c r="Z13" s="1466"/>
      <c r="AA13" s="1466"/>
      <c r="AB13" s="1466"/>
      <c r="AC13" s="1466"/>
      <c r="AD13" s="1466"/>
      <c r="AE13" s="1466"/>
      <c r="AF13" s="1466"/>
      <c r="AG13" s="1466"/>
    </row>
    <row r="14" spans="1:33" ht="12.95" customHeight="1" x14ac:dyDescent="0.2">
      <c r="A14" s="1459" t="s">
        <v>21</v>
      </c>
      <c r="B14" s="1459"/>
      <c r="C14" s="1459"/>
      <c r="D14" s="1459"/>
      <c r="E14" s="1389"/>
      <c r="F14" s="1390"/>
      <c r="G14" s="1391"/>
      <c r="H14" s="1391"/>
      <c r="I14" s="1391"/>
      <c r="J14" s="1391"/>
      <c r="K14" s="1391"/>
      <c r="L14" s="1391"/>
      <c r="M14" s="1391"/>
      <c r="N14" s="1391"/>
      <c r="O14" s="1391"/>
      <c r="P14" s="1391"/>
      <c r="Q14" s="1391"/>
      <c r="R14" s="1391"/>
      <c r="S14" s="1391"/>
      <c r="T14" s="1392">
        <v>5104316.1809999999</v>
      </c>
      <c r="U14" s="1393"/>
      <c r="V14" s="1393"/>
      <c r="W14" s="1394">
        <v>-0.15903999999999999</v>
      </c>
      <c r="X14" s="1395">
        <v>-811788.89</v>
      </c>
      <c r="Y14" s="1395">
        <v>-178327.88</v>
      </c>
      <c r="Z14" s="1395">
        <v>-990116.77</v>
      </c>
      <c r="AA14" s="1392">
        <v>5104316.1809999999</v>
      </c>
      <c r="AB14" s="1393"/>
      <c r="AC14" s="1393"/>
      <c r="AD14" s="1394">
        <v>-0.19398000000000001</v>
      </c>
      <c r="AE14" s="1395">
        <v>-811788.89</v>
      </c>
      <c r="AF14" s="1395">
        <v>-178327.88</v>
      </c>
      <c r="AG14" s="1395">
        <v>-990116.77</v>
      </c>
    </row>
    <row r="15" spans="1:33" ht="23.1" customHeight="1" outlineLevel="1" x14ac:dyDescent="0.2">
      <c r="A15" s="1460" t="s">
        <v>22</v>
      </c>
      <c r="B15" s="1460"/>
      <c r="C15" s="1460"/>
      <c r="D15" s="1460"/>
      <c r="E15" s="1396"/>
      <c r="F15" s="1397"/>
      <c r="G15" s="1398"/>
      <c r="H15" s="1398"/>
      <c r="I15" s="1398"/>
      <c r="J15" s="1398"/>
      <c r="K15" s="1398"/>
      <c r="L15" s="1398"/>
      <c r="M15" s="1398"/>
      <c r="N15" s="1398"/>
      <c r="O15" s="1398"/>
      <c r="P15" s="1398"/>
      <c r="Q15" s="1398"/>
      <c r="R15" s="1398"/>
      <c r="S15" s="1398"/>
      <c r="T15" s="1399">
        <v>24948.486000000001</v>
      </c>
      <c r="U15" s="1400"/>
      <c r="V15" s="1400"/>
      <c r="W15" s="1400"/>
      <c r="X15" s="1400"/>
      <c r="Y15" s="1400"/>
      <c r="Z15" s="1400"/>
      <c r="AA15" s="1399">
        <v>24948.486000000001</v>
      </c>
      <c r="AB15" s="1400"/>
      <c r="AC15" s="1400"/>
      <c r="AD15" s="1400"/>
      <c r="AE15" s="1400"/>
      <c r="AF15" s="1400"/>
      <c r="AG15" s="1400"/>
    </row>
    <row r="16" spans="1:33" ht="11.1" customHeight="1" outlineLevel="1" x14ac:dyDescent="0.2">
      <c r="A16" s="1460" t="s">
        <v>23</v>
      </c>
      <c r="B16" s="1460"/>
      <c r="C16" s="1460"/>
      <c r="D16" s="1460"/>
      <c r="E16" s="1396"/>
      <c r="F16" s="1397"/>
      <c r="G16" s="1398"/>
      <c r="H16" s="1398"/>
      <c r="I16" s="1398"/>
      <c r="J16" s="1398"/>
      <c r="K16" s="1398"/>
      <c r="L16" s="1398"/>
      <c r="M16" s="1398"/>
      <c r="N16" s="1398"/>
      <c r="O16" s="1398"/>
      <c r="P16" s="1398"/>
      <c r="Q16" s="1398"/>
      <c r="R16" s="1398"/>
      <c r="S16" s="1398"/>
      <c r="T16" s="1399">
        <v>977511.14399999997</v>
      </c>
      <c r="U16" s="1400"/>
      <c r="V16" s="1400"/>
      <c r="W16" s="1401">
        <v>-7.8130000000000005E-2</v>
      </c>
      <c r="X16" s="1402">
        <v>-76377.62</v>
      </c>
      <c r="Y16" s="1402">
        <v>-16803.099999999999</v>
      </c>
      <c r="Z16" s="1402">
        <v>-93180.72</v>
      </c>
      <c r="AA16" s="1399">
        <v>977511.14399999997</v>
      </c>
      <c r="AB16" s="1400"/>
      <c r="AC16" s="1400"/>
      <c r="AD16" s="1401">
        <v>-9.5320000000000002E-2</v>
      </c>
      <c r="AE16" s="1402">
        <v>-76377.62</v>
      </c>
      <c r="AF16" s="1402">
        <v>-16803.099999999999</v>
      </c>
      <c r="AG16" s="1402">
        <v>-93180.72</v>
      </c>
    </row>
    <row r="17" spans="1:33" ht="11.1" customHeight="1" outlineLevel="1" x14ac:dyDescent="0.2">
      <c r="A17" s="1460" t="s">
        <v>24</v>
      </c>
      <c r="B17" s="1460"/>
      <c r="C17" s="1460"/>
      <c r="D17" s="1460"/>
      <c r="E17" s="1396"/>
      <c r="F17" s="1397"/>
      <c r="G17" s="1398"/>
      <c r="H17" s="1398"/>
      <c r="I17" s="1398"/>
      <c r="J17" s="1398"/>
      <c r="K17" s="1398"/>
      <c r="L17" s="1398"/>
      <c r="M17" s="1398"/>
      <c r="N17" s="1398"/>
      <c r="O17" s="1398"/>
      <c r="P17" s="1398"/>
      <c r="Q17" s="1398"/>
      <c r="R17" s="1398"/>
      <c r="S17" s="1398"/>
      <c r="T17" s="1399">
        <v>1499.992</v>
      </c>
      <c r="U17" s="1400"/>
      <c r="V17" s="1400"/>
      <c r="W17" s="1400"/>
      <c r="X17" s="1400"/>
      <c r="Y17" s="1400"/>
      <c r="Z17" s="1400"/>
      <c r="AA17" s="1399">
        <v>1499.992</v>
      </c>
      <c r="AB17" s="1400"/>
      <c r="AC17" s="1400"/>
      <c r="AD17" s="1400"/>
      <c r="AE17" s="1400"/>
      <c r="AF17" s="1400"/>
      <c r="AG17" s="1400"/>
    </row>
    <row r="18" spans="1:33" ht="23.1" customHeight="1" outlineLevel="1" x14ac:dyDescent="0.2">
      <c r="A18" s="1460" t="s">
        <v>26</v>
      </c>
      <c r="B18" s="1460"/>
      <c r="C18" s="1460"/>
      <c r="D18" s="1460"/>
      <c r="E18" s="1396"/>
      <c r="F18" s="1397"/>
      <c r="G18" s="1398"/>
      <c r="H18" s="1398"/>
      <c r="I18" s="1398"/>
      <c r="J18" s="1398"/>
      <c r="K18" s="1398"/>
      <c r="L18" s="1398"/>
      <c r="M18" s="1398"/>
      <c r="N18" s="1398"/>
      <c r="O18" s="1398"/>
      <c r="P18" s="1398"/>
      <c r="Q18" s="1398"/>
      <c r="R18" s="1398"/>
      <c r="S18" s="1398"/>
      <c r="T18" s="1403">
        <v>53</v>
      </c>
      <c r="U18" s="1400"/>
      <c r="V18" s="1400"/>
      <c r="W18" s="1400"/>
      <c r="X18" s="1400"/>
      <c r="Y18" s="1400"/>
      <c r="Z18" s="1400"/>
      <c r="AA18" s="1403">
        <v>53</v>
      </c>
      <c r="AB18" s="1400"/>
      <c r="AC18" s="1400"/>
      <c r="AD18" s="1400"/>
      <c r="AE18" s="1400"/>
      <c r="AF18" s="1400"/>
      <c r="AG18" s="1400"/>
    </row>
    <row r="19" spans="1:33" ht="11.1" customHeight="1" outlineLevel="1" x14ac:dyDescent="0.2">
      <c r="A19" s="1460" t="s">
        <v>27</v>
      </c>
      <c r="B19" s="1460"/>
      <c r="C19" s="1460"/>
      <c r="D19" s="1460"/>
      <c r="E19" s="1396"/>
      <c r="F19" s="1397"/>
      <c r="G19" s="1398"/>
      <c r="H19" s="1398"/>
      <c r="I19" s="1398"/>
      <c r="J19" s="1398"/>
      <c r="K19" s="1398"/>
      <c r="L19" s="1398"/>
      <c r="M19" s="1398"/>
      <c r="N19" s="1398"/>
      <c r="O19" s="1398"/>
      <c r="P19" s="1398"/>
      <c r="Q19" s="1398"/>
      <c r="R19" s="1398"/>
      <c r="S19" s="1398"/>
      <c r="T19" s="1399">
        <v>568296.21699999995</v>
      </c>
      <c r="U19" s="1400"/>
      <c r="V19" s="1400"/>
      <c r="W19" s="1401">
        <v>-0.45973999999999998</v>
      </c>
      <c r="X19" s="1402">
        <v>-261270.21</v>
      </c>
      <c r="Y19" s="1402">
        <v>-57479.45</v>
      </c>
      <c r="Z19" s="1402">
        <v>-318749.65999999997</v>
      </c>
      <c r="AA19" s="1399">
        <v>568296.21699999995</v>
      </c>
      <c r="AB19" s="1400"/>
      <c r="AC19" s="1400"/>
      <c r="AD19" s="1401">
        <v>-0.56089</v>
      </c>
      <c r="AE19" s="1402">
        <v>-261270.21</v>
      </c>
      <c r="AF19" s="1402">
        <v>-57479.45</v>
      </c>
      <c r="AG19" s="1402">
        <v>-318749.65999999997</v>
      </c>
    </row>
    <row r="20" spans="1:33" ht="11.1" customHeight="1" outlineLevel="1" x14ac:dyDescent="0.2">
      <c r="A20" s="1460" t="s">
        <v>28</v>
      </c>
      <c r="B20" s="1460"/>
      <c r="C20" s="1460"/>
      <c r="D20" s="1460"/>
      <c r="E20" s="1396"/>
      <c r="F20" s="1397"/>
      <c r="G20" s="1398"/>
      <c r="H20" s="1398"/>
      <c r="I20" s="1398"/>
      <c r="J20" s="1398"/>
      <c r="K20" s="1398"/>
      <c r="L20" s="1398"/>
      <c r="M20" s="1398"/>
      <c r="N20" s="1398"/>
      <c r="O20" s="1398"/>
      <c r="P20" s="1398"/>
      <c r="Q20" s="1398"/>
      <c r="R20" s="1398"/>
      <c r="S20" s="1398"/>
      <c r="T20" s="1399">
        <v>492721.80900000001</v>
      </c>
      <c r="U20" s="1400"/>
      <c r="V20" s="1400"/>
      <c r="W20" s="1400"/>
      <c r="X20" s="1400"/>
      <c r="Y20" s="1400"/>
      <c r="Z20" s="1400"/>
      <c r="AA20" s="1399">
        <v>492721.80900000001</v>
      </c>
      <c r="AB20" s="1400"/>
      <c r="AC20" s="1400"/>
      <c r="AD20" s="1400"/>
      <c r="AE20" s="1400"/>
      <c r="AF20" s="1400"/>
      <c r="AG20" s="1400"/>
    </row>
    <row r="21" spans="1:33" ht="11.1" customHeight="1" outlineLevel="1" x14ac:dyDescent="0.2">
      <c r="A21" s="1460" t="s">
        <v>29</v>
      </c>
      <c r="B21" s="1460"/>
      <c r="C21" s="1460"/>
      <c r="D21" s="1460"/>
      <c r="E21" s="1396"/>
      <c r="F21" s="1397"/>
      <c r="G21" s="1398"/>
      <c r="H21" s="1398"/>
      <c r="I21" s="1398"/>
      <c r="J21" s="1398"/>
      <c r="K21" s="1398"/>
      <c r="L21" s="1398"/>
      <c r="M21" s="1398"/>
      <c r="N21" s="1398"/>
      <c r="O21" s="1398"/>
      <c r="P21" s="1398"/>
      <c r="Q21" s="1398"/>
      <c r="R21" s="1398"/>
      <c r="S21" s="1398"/>
      <c r="T21" s="1399">
        <v>362331.30200000003</v>
      </c>
      <c r="U21" s="1400"/>
      <c r="V21" s="1400"/>
      <c r="W21" s="1400"/>
      <c r="X21" s="1400"/>
      <c r="Y21" s="1400"/>
      <c r="Z21" s="1400"/>
      <c r="AA21" s="1399">
        <v>362331.30200000003</v>
      </c>
      <c r="AB21" s="1400"/>
      <c r="AC21" s="1400"/>
      <c r="AD21" s="1400"/>
      <c r="AE21" s="1400"/>
      <c r="AF21" s="1400"/>
      <c r="AG21" s="1400"/>
    </row>
    <row r="22" spans="1:33" ht="11.1" customHeight="1" outlineLevel="1" x14ac:dyDescent="0.2">
      <c r="A22" s="1460" t="s">
        <v>30</v>
      </c>
      <c r="B22" s="1460"/>
      <c r="C22" s="1460"/>
      <c r="D22" s="1460"/>
      <c r="E22" s="1396"/>
      <c r="F22" s="1397"/>
      <c r="G22" s="1398"/>
      <c r="H22" s="1398"/>
      <c r="I22" s="1398"/>
      <c r="J22" s="1398"/>
      <c r="K22" s="1398"/>
      <c r="L22" s="1398"/>
      <c r="M22" s="1398"/>
      <c r="N22" s="1398"/>
      <c r="O22" s="1398"/>
      <c r="P22" s="1398"/>
      <c r="Q22" s="1398"/>
      <c r="R22" s="1398"/>
      <c r="S22" s="1398"/>
      <c r="T22" s="1399">
        <v>129355.799</v>
      </c>
      <c r="U22" s="1400"/>
      <c r="V22" s="1400"/>
      <c r="W22" s="1400"/>
      <c r="X22" s="1400"/>
      <c r="Y22" s="1400"/>
      <c r="Z22" s="1400"/>
      <c r="AA22" s="1399">
        <v>129355.799</v>
      </c>
      <c r="AB22" s="1400"/>
      <c r="AC22" s="1400"/>
      <c r="AD22" s="1400"/>
      <c r="AE22" s="1400"/>
      <c r="AF22" s="1400"/>
      <c r="AG22" s="1400"/>
    </row>
    <row r="23" spans="1:33" ht="11.1" customHeight="1" outlineLevel="1" x14ac:dyDescent="0.2">
      <c r="A23" s="1460" t="s">
        <v>31</v>
      </c>
      <c r="B23" s="1460"/>
      <c r="C23" s="1460"/>
      <c r="D23" s="1460"/>
      <c r="E23" s="1396"/>
      <c r="F23" s="1397"/>
      <c r="G23" s="1398"/>
      <c r="H23" s="1398"/>
      <c r="I23" s="1398"/>
      <c r="J23" s="1398"/>
      <c r="K23" s="1398"/>
      <c r="L23" s="1398"/>
      <c r="M23" s="1398"/>
      <c r="N23" s="1398"/>
      <c r="O23" s="1398"/>
      <c r="P23" s="1398"/>
      <c r="Q23" s="1398"/>
      <c r="R23" s="1398"/>
      <c r="S23" s="1398"/>
      <c r="T23" s="1399">
        <v>2108887.96</v>
      </c>
      <c r="U23" s="1400"/>
      <c r="V23" s="1400"/>
      <c r="W23" s="1401">
        <v>-0.24351</v>
      </c>
      <c r="X23" s="1402">
        <v>-513538.68</v>
      </c>
      <c r="Y23" s="1402">
        <v>-112712.79</v>
      </c>
      <c r="Z23" s="1402">
        <v>-626251.47</v>
      </c>
      <c r="AA23" s="1399">
        <v>2108887.96</v>
      </c>
      <c r="AB23" s="1400"/>
      <c r="AC23" s="1400"/>
      <c r="AD23" s="1401">
        <v>-0.29696</v>
      </c>
      <c r="AE23" s="1402">
        <v>-513538.68</v>
      </c>
      <c r="AF23" s="1402">
        <v>-112712.79</v>
      </c>
      <c r="AG23" s="1402">
        <v>-626251.47</v>
      </c>
    </row>
    <row r="24" spans="1:33" ht="11.1" customHeight="1" outlineLevel="1" x14ac:dyDescent="0.2">
      <c r="A24" s="1460" t="s">
        <v>32</v>
      </c>
      <c r="B24" s="1460"/>
      <c r="C24" s="1460"/>
      <c r="D24" s="1460"/>
      <c r="E24" s="1396"/>
      <c r="F24" s="1397"/>
      <c r="G24" s="1398"/>
      <c r="H24" s="1398"/>
      <c r="I24" s="1398"/>
      <c r="J24" s="1398"/>
      <c r="K24" s="1398"/>
      <c r="L24" s="1398"/>
      <c r="M24" s="1398"/>
      <c r="N24" s="1398"/>
      <c r="O24" s="1398"/>
      <c r="P24" s="1398"/>
      <c r="Q24" s="1398"/>
      <c r="R24" s="1398"/>
      <c r="S24" s="1398"/>
      <c r="T24" s="1399">
        <v>264552.45299999998</v>
      </c>
      <c r="U24" s="1400"/>
      <c r="V24" s="1400"/>
      <c r="W24" s="1401">
        <v>0.32739000000000001</v>
      </c>
      <c r="X24" s="1402">
        <v>86612.15</v>
      </c>
      <c r="Y24" s="1402">
        <v>19054.66</v>
      </c>
      <c r="Z24" s="1402">
        <v>105666.81</v>
      </c>
      <c r="AA24" s="1399">
        <v>264552.45299999998</v>
      </c>
      <c r="AB24" s="1400"/>
      <c r="AC24" s="1400"/>
      <c r="AD24" s="1401">
        <v>0.39942</v>
      </c>
      <c r="AE24" s="1402">
        <v>86612.15</v>
      </c>
      <c r="AF24" s="1402">
        <v>19054.66</v>
      </c>
      <c r="AG24" s="1402">
        <v>105666.81</v>
      </c>
    </row>
    <row r="25" spans="1:33" ht="11.1" customHeight="1" outlineLevel="1" x14ac:dyDescent="0.2">
      <c r="A25" s="1460" t="s">
        <v>2364</v>
      </c>
      <c r="B25" s="1460"/>
      <c r="C25" s="1460"/>
      <c r="D25" s="1460"/>
      <c r="E25" s="1396"/>
      <c r="F25" s="1397"/>
      <c r="G25" s="1398"/>
      <c r="H25" s="1398"/>
      <c r="I25" s="1398"/>
      <c r="J25" s="1398"/>
      <c r="K25" s="1398"/>
      <c r="L25" s="1398"/>
      <c r="M25" s="1398"/>
      <c r="N25" s="1398"/>
      <c r="O25" s="1398"/>
      <c r="P25" s="1398"/>
      <c r="Q25" s="1398"/>
      <c r="R25" s="1398"/>
      <c r="S25" s="1398"/>
      <c r="T25" s="1399">
        <v>23321.86</v>
      </c>
      <c r="U25" s="1400"/>
      <c r="V25" s="1400"/>
      <c r="W25" s="1401">
        <v>-2.0244800000000001</v>
      </c>
      <c r="X25" s="1402">
        <v>-47214.53</v>
      </c>
      <c r="Y25" s="1402">
        <v>-10387.200000000001</v>
      </c>
      <c r="Z25" s="1402">
        <v>-57601.73</v>
      </c>
      <c r="AA25" s="1399">
        <v>23321.86</v>
      </c>
      <c r="AB25" s="1400"/>
      <c r="AC25" s="1400"/>
      <c r="AD25" s="1401">
        <v>-2.4698600000000002</v>
      </c>
      <c r="AE25" s="1402">
        <v>-47214.53</v>
      </c>
      <c r="AF25" s="1402">
        <v>-10387.200000000001</v>
      </c>
      <c r="AG25" s="1402">
        <v>-57601.73</v>
      </c>
    </row>
    <row r="26" spans="1:33" ht="11.1" customHeight="1" outlineLevel="1" x14ac:dyDescent="0.2">
      <c r="A26" s="1460" t="s">
        <v>33</v>
      </c>
      <c r="B26" s="1460"/>
      <c r="C26" s="1460"/>
      <c r="D26" s="1460"/>
      <c r="E26" s="1396"/>
      <c r="F26" s="1397"/>
      <c r="G26" s="1398"/>
      <c r="H26" s="1398"/>
      <c r="I26" s="1398"/>
      <c r="J26" s="1398"/>
      <c r="K26" s="1398"/>
      <c r="L26" s="1398"/>
      <c r="M26" s="1398"/>
      <c r="N26" s="1398"/>
      <c r="O26" s="1398"/>
      <c r="P26" s="1398"/>
      <c r="Q26" s="1398"/>
      <c r="R26" s="1398"/>
      <c r="S26" s="1398"/>
      <c r="T26" s="1399">
        <v>150836.15900000001</v>
      </c>
      <c r="U26" s="1400"/>
      <c r="V26" s="1400"/>
      <c r="W26" s="1400"/>
      <c r="X26" s="1400"/>
      <c r="Y26" s="1400"/>
      <c r="Z26" s="1400"/>
      <c r="AA26" s="1399">
        <v>150836.15900000001</v>
      </c>
      <c r="AB26" s="1400"/>
      <c r="AC26" s="1400"/>
      <c r="AD26" s="1400"/>
      <c r="AE26" s="1400"/>
      <c r="AF26" s="1400"/>
      <c r="AG26" s="1400"/>
    </row>
    <row r="27" spans="1:33" ht="12.95" customHeight="1" x14ac:dyDescent="0.2">
      <c r="A27" s="1459" t="s">
        <v>34</v>
      </c>
      <c r="B27" s="1459"/>
      <c r="C27" s="1459"/>
      <c r="D27" s="1459"/>
      <c r="E27" s="1463">
        <v>128863.24800000001</v>
      </c>
      <c r="F27" s="1463"/>
      <c r="G27" s="1393"/>
      <c r="H27" s="1393"/>
      <c r="I27" s="1393"/>
      <c r="J27" s="1393"/>
      <c r="K27" s="1393"/>
      <c r="L27" s="1393"/>
      <c r="M27" s="1391"/>
      <c r="N27" s="1391"/>
      <c r="O27" s="1391"/>
      <c r="P27" s="1391"/>
      <c r="Q27" s="1391"/>
      <c r="R27" s="1391"/>
      <c r="S27" s="1391"/>
      <c r="T27" s="1391"/>
      <c r="U27" s="1391"/>
      <c r="V27" s="1391"/>
      <c r="W27" s="1391"/>
      <c r="X27" s="1391"/>
      <c r="Y27" s="1391"/>
      <c r="Z27" s="1391"/>
      <c r="AA27" s="1392">
        <v>128863.24800000001</v>
      </c>
      <c r="AB27" s="1393"/>
      <c r="AC27" s="1393"/>
      <c r="AD27" s="1393"/>
      <c r="AE27" s="1393"/>
      <c r="AF27" s="1393"/>
      <c r="AG27" s="1393"/>
    </row>
    <row r="28" spans="1:33" ht="11.1" customHeight="1" outlineLevel="1" x14ac:dyDescent="0.2">
      <c r="A28" s="1460" t="s">
        <v>27</v>
      </c>
      <c r="B28" s="1460"/>
      <c r="C28" s="1460"/>
      <c r="D28" s="1460"/>
      <c r="E28" s="1462">
        <v>26856.11</v>
      </c>
      <c r="F28" s="1462"/>
      <c r="G28" s="1400"/>
      <c r="H28" s="1400"/>
      <c r="I28" s="1400"/>
      <c r="J28" s="1400"/>
      <c r="K28" s="1400"/>
      <c r="L28" s="1400"/>
      <c r="M28" s="1398"/>
      <c r="N28" s="1398"/>
      <c r="O28" s="1398"/>
      <c r="P28" s="1398"/>
      <c r="Q28" s="1398"/>
      <c r="R28" s="1398"/>
      <c r="S28" s="1398"/>
      <c r="T28" s="1398"/>
      <c r="U28" s="1398"/>
      <c r="V28" s="1398"/>
      <c r="W28" s="1398"/>
      <c r="X28" s="1398"/>
      <c r="Y28" s="1398"/>
      <c r="Z28" s="1398"/>
      <c r="AA28" s="1399">
        <v>26856.11</v>
      </c>
      <c r="AB28" s="1400"/>
      <c r="AC28" s="1400"/>
      <c r="AD28" s="1400"/>
      <c r="AE28" s="1400"/>
      <c r="AF28" s="1400"/>
      <c r="AG28" s="1400"/>
    </row>
    <row r="29" spans="1:33" ht="11.1" customHeight="1" outlineLevel="1" x14ac:dyDescent="0.2">
      <c r="A29" s="1460" t="s">
        <v>30</v>
      </c>
      <c r="B29" s="1460"/>
      <c r="C29" s="1460"/>
      <c r="D29" s="1460"/>
      <c r="E29" s="1462">
        <v>102007.13800000001</v>
      </c>
      <c r="F29" s="1462"/>
      <c r="G29" s="1400"/>
      <c r="H29" s="1400"/>
      <c r="I29" s="1400"/>
      <c r="J29" s="1400"/>
      <c r="K29" s="1400"/>
      <c r="L29" s="1400"/>
      <c r="M29" s="1398"/>
      <c r="N29" s="1398"/>
      <c r="O29" s="1398"/>
      <c r="P29" s="1398"/>
      <c r="Q29" s="1398"/>
      <c r="R29" s="1398"/>
      <c r="S29" s="1398"/>
      <c r="T29" s="1398"/>
      <c r="U29" s="1398"/>
      <c r="V29" s="1398"/>
      <c r="W29" s="1398"/>
      <c r="X29" s="1398"/>
      <c r="Y29" s="1398"/>
      <c r="Z29" s="1398"/>
      <c r="AA29" s="1399">
        <v>102007.13800000001</v>
      </c>
      <c r="AB29" s="1400"/>
      <c r="AC29" s="1400"/>
      <c r="AD29" s="1400"/>
      <c r="AE29" s="1400"/>
      <c r="AF29" s="1400"/>
      <c r="AG29" s="1400"/>
    </row>
    <row r="30" spans="1:33" ht="12.95" customHeight="1" x14ac:dyDescent="0.2">
      <c r="A30" s="1459" t="s">
        <v>35</v>
      </c>
      <c r="B30" s="1459"/>
      <c r="C30" s="1459"/>
      <c r="D30" s="1459"/>
      <c r="E30" s="1389"/>
      <c r="F30" s="1390"/>
      <c r="G30" s="1391"/>
      <c r="H30" s="1391"/>
      <c r="I30" s="1391"/>
      <c r="J30" s="1391"/>
      <c r="K30" s="1391"/>
      <c r="L30" s="1391"/>
      <c r="M30" s="1392">
        <v>11089944.341</v>
      </c>
      <c r="N30" s="1393"/>
      <c r="O30" s="1393"/>
      <c r="P30" s="1394">
        <v>-0.34253</v>
      </c>
      <c r="Q30" s="1395">
        <v>-3798649.23</v>
      </c>
      <c r="R30" s="1395">
        <v>-835702.84</v>
      </c>
      <c r="S30" s="1395">
        <v>-4634352.07</v>
      </c>
      <c r="T30" s="1391"/>
      <c r="U30" s="1391"/>
      <c r="V30" s="1391"/>
      <c r="W30" s="1391"/>
      <c r="X30" s="1391"/>
      <c r="Y30" s="1391"/>
      <c r="Z30" s="1391"/>
      <c r="AA30" s="1392">
        <v>11089944.341</v>
      </c>
      <c r="AB30" s="1393"/>
      <c r="AC30" s="1393"/>
      <c r="AD30" s="1394">
        <v>-0.41788999999999998</v>
      </c>
      <c r="AE30" s="1395">
        <v>-3798649.23</v>
      </c>
      <c r="AF30" s="1395">
        <v>-835702.84</v>
      </c>
      <c r="AG30" s="1395">
        <v>-4634352.07</v>
      </c>
    </row>
    <row r="31" spans="1:33" ht="11.1" customHeight="1" outlineLevel="1" x14ac:dyDescent="0.2">
      <c r="A31" s="1460" t="s">
        <v>36</v>
      </c>
      <c r="B31" s="1460"/>
      <c r="C31" s="1460"/>
      <c r="D31" s="1460"/>
      <c r="E31" s="1396"/>
      <c r="F31" s="1397"/>
      <c r="G31" s="1398"/>
      <c r="H31" s="1398"/>
      <c r="I31" s="1398"/>
      <c r="J31" s="1398"/>
      <c r="K31" s="1398"/>
      <c r="L31" s="1398"/>
      <c r="M31" s="1399">
        <v>38127.879999999997</v>
      </c>
      <c r="N31" s="1400"/>
      <c r="O31" s="1400"/>
      <c r="P31" s="1400"/>
      <c r="Q31" s="1400"/>
      <c r="R31" s="1400"/>
      <c r="S31" s="1400"/>
      <c r="T31" s="1398"/>
      <c r="U31" s="1398"/>
      <c r="V31" s="1398"/>
      <c r="W31" s="1398"/>
      <c r="X31" s="1398"/>
      <c r="Y31" s="1398"/>
      <c r="Z31" s="1398"/>
      <c r="AA31" s="1399">
        <v>38127.879999999997</v>
      </c>
      <c r="AB31" s="1400"/>
      <c r="AC31" s="1400"/>
      <c r="AD31" s="1400"/>
      <c r="AE31" s="1400"/>
      <c r="AF31" s="1400"/>
      <c r="AG31" s="1400"/>
    </row>
    <row r="32" spans="1:33" ht="23.1" customHeight="1" outlineLevel="1" x14ac:dyDescent="0.2">
      <c r="A32" s="1460" t="s">
        <v>22</v>
      </c>
      <c r="B32" s="1460"/>
      <c r="C32" s="1460"/>
      <c r="D32" s="1460"/>
      <c r="E32" s="1396"/>
      <c r="F32" s="1397"/>
      <c r="G32" s="1398"/>
      <c r="H32" s="1398"/>
      <c r="I32" s="1398"/>
      <c r="J32" s="1398"/>
      <c r="K32" s="1398"/>
      <c r="L32" s="1398"/>
      <c r="M32" s="1403">
        <v>486.26299999999998</v>
      </c>
      <c r="N32" s="1400"/>
      <c r="O32" s="1400"/>
      <c r="P32" s="1400"/>
      <c r="Q32" s="1400"/>
      <c r="R32" s="1400"/>
      <c r="S32" s="1400"/>
      <c r="T32" s="1398"/>
      <c r="U32" s="1398"/>
      <c r="V32" s="1398"/>
      <c r="W32" s="1398"/>
      <c r="X32" s="1398"/>
      <c r="Y32" s="1398"/>
      <c r="Z32" s="1398"/>
      <c r="AA32" s="1403">
        <v>486.26299999999998</v>
      </c>
      <c r="AB32" s="1400"/>
      <c r="AC32" s="1400"/>
      <c r="AD32" s="1400"/>
      <c r="AE32" s="1400"/>
      <c r="AF32" s="1400"/>
      <c r="AG32" s="1400"/>
    </row>
    <row r="33" spans="1:33" ht="11.1" customHeight="1" outlineLevel="1" x14ac:dyDescent="0.2">
      <c r="A33" s="1460" t="s">
        <v>23</v>
      </c>
      <c r="B33" s="1460"/>
      <c r="C33" s="1460"/>
      <c r="D33" s="1460"/>
      <c r="E33" s="1396"/>
      <c r="F33" s="1397"/>
      <c r="G33" s="1398"/>
      <c r="H33" s="1398"/>
      <c r="I33" s="1398"/>
      <c r="J33" s="1398"/>
      <c r="K33" s="1398"/>
      <c r="L33" s="1398"/>
      <c r="M33" s="1399">
        <v>275717.36</v>
      </c>
      <c r="N33" s="1400"/>
      <c r="O33" s="1400"/>
      <c r="P33" s="1401">
        <v>-1.427E-2</v>
      </c>
      <c r="Q33" s="1402">
        <v>-3934.75</v>
      </c>
      <c r="R33" s="1406">
        <v>-865.65</v>
      </c>
      <c r="S33" s="1402">
        <v>-4800.3999999999996</v>
      </c>
      <c r="T33" s="1398"/>
      <c r="U33" s="1398"/>
      <c r="V33" s="1398"/>
      <c r="W33" s="1398"/>
      <c r="X33" s="1398"/>
      <c r="Y33" s="1398"/>
      <c r="Z33" s="1398"/>
      <c r="AA33" s="1399">
        <v>275717.36</v>
      </c>
      <c r="AB33" s="1400"/>
      <c r="AC33" s="1400"/>
      <c r="AD33" s="1401">
        <v>-1.7409999999999998E-2</v>
      </c>
      <c r="AE33" s="1402">
        <v>-3934.75</v>
      </c>
      <c r="AF33" s="1406">
        <v>-865.65</v>
      </c>
      <c r="AG33" s="1402">
        <v>-4800.3999999999996</v>
      </c>
    </row>
    <row r="34" spans="1:33" ht="11.1" customHeight="1" outlineLevel="1" x14ac:dyDescent="0.2">
      <c r="A34" s="1460" t="s">
        <v>24</v>
      </c>
      <c r="B34" s="1460"/>
      <c r="C34" s="1460"/>
      <c r="D34" s="1460"/>
      <c r="E34" s="1396"/>
      <c r="F34" s="1397"/>
      <c r="G34" s="1398"/>
      <c r="H34" s="1398"/>
      <c r="I34" s="1398"/>
      <c r="J34" s="1398"/>
      <c r="K34" s="1398"/>
      <c r="L34" s="1398"/>
      <c r="M34" s="1399">
        <v>40030.966</v>
      </c>
      <c r="N34" s="1400"/>
      <c r="O34" s="1400"/>
      <c r="P34" s="1401">
        <v>-0.38944000000000001</v>
      </c>
      <c r="Q34" s="1402">
        <v>-15589.62</v>
      </c>
      <c r="R34" s="1402">
        <v>-3429.72</v>
      </c>
      <c r="S34" s="1402">
        <v>-19019.34</v>
      </c>
      <c r="T34" s="1398"/>
      <c r="U34" s="1398"/>
      <c r="V34" s="1398"/>
      <c r="W34" s="1398"/>
      <c r="X34" s="1398"/>
      <c r="Y34" s="1398"/>
      <c r="Z34" s="1398"/>
      <c r="AA34" s="1399">
        <v>40030.966</v>
      </c>
      <c r="AB34" s="1400"/>
      <c r="AC34" s="1400"/>
      <c r="AD34" s="1401">
        <v>-0.47511999999999999</v>
      </c>
      <c r="AE34" s="1402">
        <v>-15589.62</v>
      </c>
      <c r="AF34" s="1402">
        <v>-3429.72</v>
      </c>
      <c r="AG34" s="1402">
        <v>-19019.34</v>
      </c>
    </row>
    <row r="35" spans="1:33" ht="23.1" customHeight="1" outlineLevel="1" x14ac:dyDescent="0.2">
      <c r="A35" s="1460" t="s">
        <v>26</v>
      </c>
      <c r="B35" s="1460"/>
      <c r="C35" s="1460"/>
      <c r="D35" s="1460"/>
      <c r="E35" s="1396"/>
      <c r="F35" s="1397"/>
      <c r="G35" s="1398"/>
      <c r="H35" s="1398"/>
      <c r="I35" s="1398"/>
      <c r="J35" s="1398"/>
      <c r="K35" s="1398"/>
      <c r="L35" s="1398"/>
      <c r="M35" s="1399">
        <v>1463.6780000000001</v>
      </c>
      <c r="N35" s="1400"/>
      <c r="O35" s="1400"/>
      <c r="P35" s="1400"/>
      <c r="Q35" s="1400"/>
      <c r="R35" s="1400"/>
      <c r="S35" s="1400"/>
      <c r="T35" s="1398"/>
      <c r="U35" s="1398"/>
      <c r="V35" s="1398"/>
      <c r="W35" s="1398"/>
      <c r="X35" s="1398"/>
      <c r="Y35" s="1398"/>
      <c r="Z35" s="1398"/>
      <c r="AA35" s="1399">
        <v>1463.6780000000001</v>
      </c>
      <c r="AB35" s="1400"/>
      <c r="AC35" s="1400"/>
      <c r="AD35" s="1400"/>
      <c r="AE35" s="1400"/>
      <c r="AF35" s="1400"/>
      <c r="AG35" s="1400"/>
    </row>
    <row r="36" spans="1:33" ht="11.1" customHeight="1" outlineLevel="1" x14ac:dyDescent="0.2">
      <c r="A36" s="1460" t="s">
        <v>27</v>
      </c>
      <c r="B36" s="1460"/>
      <c r="C36" s="1460"/>
      <c r="D36" s="1460"/>
      <c r="E36" s="1396"/>
      <c r="F36" s="1397"/>
      <c r="G36" s="1398"/>
      <c r="H36" s="1398"/>
      <c r="I36" s="1398"/>
      <c r="J36" s="1398"/>
      <c r="K36" s="1398"/>
      <c r="L36" s="1398"/>
      <c r="M36" s="1399">
        <v>3729862.8840000001</v>
      </c>
      <c r="N36" s="1400"/>
      <c r="O36" s="1400"/>
      <c r="P36" s="1401">
        <v>-0.31513000000000002</v>
      </c>
      <c r="Q36" s="1402">
        <v>-1175389.49</v>
      </c>
      <c r="R36" s="1402">
        <v>-258585.69</v>
      </c>
      <c r="S36" s="1402">
        <v>-1433975.18</v>
      </c>
      <c r="T36" s="1398"/>
      <c r="U36" s="1398"/>
      <c r="V36" s="1398"/>
      <c r="W36" s="1398"/>
      <c r="X36" s="1398"/>
      <c r="Y36" s="1398"/>
      <c r="Z36" s="1398"/>
      <c r="AA36" s="1399">
        <v>3729862.8840000001</v>
      </c>
      <c r="AB36" s="1400"/>
      <c r="AC36" s="1400"/>
      <c r="AD36" s="1401">
        <v>-0.38446000000000002</v>
      </c>
      <c r="AE36" s="1402">
        <v>-1175389.49</v>
      </c>
      <c r="AF36" s="1402">
        <v>-258585.69</v>
      </c>
      <c r="AG36" s="1402">
        <v>-1433975.18</v>
      </c>
    </row>
    <row r="37" spans="1:33" ht="11.1" customHeight="1" outlineLevel="1" x14ac:dyDescent="0.2">
      <c r="A37" s="1460" t="s">
        <v>28</v>
      </c>
      <c r="B37" s="1460"/>
      <c r="C37" s="1460"/>
      <c r="D37" s="1460"/>
      <c r="E37" s="1396"/>
      <c r="F37" s="1397"/>
      <c r="G37" s="1398"/>
      <c r="H37" s="1398"/>
      <c r="I37" s="1398"/>
      <c r="J37" s="1398"/>
      <c r="K37" s="1398"/>
      <c r="L37" s="1398"/>
      <c r="M37" s="1399">
        <v>266761.65399999998</v>
      </c>
      <c r="N37" s="1400"/>
      <c r="O37" s="1400"/>
      <c r="P37" s="1401">
        <v>0.13816999999999999</v>
      </c>
      <c r="Q37" s="1402">
        <v>36857.360000000001</v>
      </c>
      <c r="R37" s="1402">
        <v>8108.62</v>
      </c>
      <c r="S37" s="1402">
        <v>44965.98</v>
      </c>
      <c r="T37" s="1398"/>
      <c r="U37" s="1398"/>
      <c r="V37" s="1398"/>
      <c r="W37" s="1398"/>
      <c r="X37" s="1398"/>
      <c r="Y37" s="1398"/>
      <c r="Z37" s="1398"/>
      <c r="AA37" s="1399">
        <v>266761.65399999998</v>
      </c>
      <c r="AB37" s="1400"/>
      <c r="AC37" s="1400"/>
      <c r="AD37" s="1401">
        <v>0.16855999999999999</v>
      </c>
      <c r="AE37" s="1402">
        <v>36857.360000000001</v>
      </c>
      <c r="AF37" s="1402">
        <v>8108.62</v>
      </c>
      <c r="AG37" s="1402">
        <v>44965.98</v>
      </c>
    </row>
    <row r="38" spans="1:33" ht="11.1" customHeight="1" outlineLevel="1" x14ac:dyDescent="0.2">
      <c r="A38" s="1460" t="s">
        <v>29</v>
      </c>
      <c r="B38" s="1460"/>
      <c r="C38" s="1460"/>
      <c r="D38" s="1460"/>
      <c r="E38" s="1396"/>
      <c r="F38" s="1397"/>
      <c r="G38" s="1398"/>
      <c r="H38" s="1398"/>
      <c r="I38" s="1398"/>
      <c r="J38" s="1398"/>
      <c r="K38" s="1398"/>
      <c r="L38" s="1398"/>
      <c r="M38" s="1399">
        <v>91687.388000000006</v>
      </c>
      <c r="N38" s="1400"/>
      <c r="O38" s="1400"/>
      <c r="P38" s="1400"/>
      <c r="Q38" s="1400"/>
      <c r="R38" s="1400"/>
      <c r="S38" s="1400"/>
      <c r="T38" s="1398"/>
      <c r="U38" s="1398"/>
      <c r="V38" s="1398"/>
      <c r="W38" s="1398"/>
      <c r="X38" s="1398"/>
      <c r="Y38" s="1398"/>
      <c r="Z38" s="1398"/>
      <c r="AA38" s="1399">
        <v>91687.388000000006</v>
      </c>
      <c r="AB38" s="1400"/>
      <c r="AC38" s="1400"/>
      <c r="AD38" s="1400"/>
      <c r="AE38" s="1400"/>
      <c r="AF38" s="1400"/>
      <c r="AG38" s="1400"/>
    </row>
    <row r="39" spans="1:33" ht="11.1" customHeight="1" outlineLevel="1" x14ac:dyDescent="0.2">
      <c r="A39" s="1460" t="s">
        <v>30</v>
      </c>
      <c r="B39" s="1460"/>
      <c r="C39" s="1460"/>
      <c r="D39" s="1460"/>
      <c r="E39" s="1396"/>
      <c r="F39" s="1397"/>
      <c r="G39" s="1398"/>
      <c r="H39" s="1398"/>
      <c r="I39" s="1398"/>
      <c r="J39" s="1398"/>
      <c r="K39" s="1398"/>
      <c r="L39" s="1398"/>
      <c r="M39" s="1399">
        <v>838808.33700000006</v>
      </c>
      <c r="N39" s="1400"/>
      <c r="O39" s="1400"/>
      <c r="P39" s="1401">
        <v>-1.068E-2</v>
      </c>
      <c r="Q39" s="1402">
        <v>-8954.85</v>
      </c>
      <c r="R39" s="1402">
        <v>-1970.07</v>
      </c>
      <c r="S39" s="1402">
        <v>-10924.92</v>
      </c>
      <c r="T39" s="1398"/>
      <c r="U39" s="1398"/>
      <c r="V39" s="1398"/>
      <c r="W39" s="1398"/>
      <c r="X39" s="1398"/>
      <c r="Y39" s="1398"/>
      <c r="Z39" s="1398"/>
      <c r="AA39" s="1399">
        <v>838808.33700000006</v>
      </c>
      <c r="AB39" s="1400"/>
      <c r="AC39" s="1400"/>
      <c r="AD39" s="1401">
        <v>-1.302E-2</v>
      </c>
      <c r="AE39" s="1402">
        <v>-8954.85</v>
      </c>
      <c r="AF39" s="1402">
        <v>-1970.07</v>
      </c>
      <c r="AG39" s="1402">
        <v>-10924.92</v>
      </c>
    </row>
    <row r="40" spans="1:33" ht="11.1" customHeight="1" outlineLevel="1" x14ac:dyDescent="0.2">
      <c r="A40" s="1460" t="s">
        <v>31</v>
      </c>
      <c r="B40" s="1460"/>
      <c r="C40" s="1460"/>
      <c r="D40" s="1460"/>
      <c r="E40" s="1396"/>
      <c r="F40" s="1397"/>
      <c r="G40" s="1398"/>
      <c r="H40" s="1398"/>
      <c r="I40" s="1398"/>
      <c r="J40" s="1398"/>
      <c r="K40" s="1398"/>
      <c r="L40" s="1398"/>
      <c r="M40" s="1399">
        <v>5070731.7060000002</v>
      </c>
      <c r="N40" s="1400"/>
      <c r="O40" s="1400"/>
      <c r="P40" s="1401">
        <v>-0.51698999999999995</v>
      </c>
      <c r="Q40" s="1402">
        <v>-2621534.2000000002</v>
      </c>
      <c r="R40" s="1402">
        <v>-576737.52</v>
      </c>
      <c r="S40" s="1402">
        <v>-3198271.72</v>
      </c>
      <c r="T40" s="1398"/>
      <c r="U40" s="1398"/>
      <c r="V40" s="1398"/>
      <c r="W40" s="1398"/>
      <c r="X40" s="1398"/>
      <c r="Y40" s="1398"/>
      <c r="Z40" s="1398"/>
      <c r="AA40" s="1399">
        <v>5070731.7060000002</v>
      </c>
      <c r="AB40" s="1400"/>
      <c r="AC40" s="1400"/>
      <c r="AD40" s="1401">
        <v>-0.63073000000000001</v>
      </c>
      <c r="AE40" s="1402">
        <v>-2621534.2000000002</v>
      </c>
      <c r="AF40" s="1402">
        <v>-576737.52</v>
      </c>
      <c r="AG40" s="1402">
        <v>-3198271.72</v>
      </c>
    </row>
    <row r="41" spans="1:33" ht="11.1" customHeight="1" outlineLevel="1" x14ac:dyDescent="0.2">
      <c r="A41" s="1460" t="s">
        <v>32</v>
      </c>
      <c r="B41" s="1460"/>
      <c r="C41" s="1460"/>
      <c r="D41" s="1460"/>
      <c r="E41" s="1396"/>
      <c r="F41" s="1397"/>
      <c r="G41" s="1398"/>
      <c r="H41" s="1398"/>
      <c r="I41" s="1398"/>
      <c r="J41" s="1398"/>
      <c r="K41" s="1398"/>
      <c r="L41" s="1398"/>
      <c r="M41" s="1399">
        <v>552009.55099999998</v>
      </c>
      <c r="N41" s="1400"/>
      <c r="O41" s="1400"/>
      <c r="P41" s="1401">
        <v>-2.0000000000000001E-4</v>
      </c>
      <c r="Q41" s="1406">
        <v>-111.22</v>
      </c>
      <c r="R41" s="1406">
        <v>-24.47</v>
      </c>
      <c r="S41" s="1406">
        <v>-135.69</v>
      </c>
      <c r="T41" s="1398"/>
      <c r="U41" s="1398"/>
      <c r="V41" s="1398"/>
      <c r="W41" s="1398"/>
      <c r="X41" s="1398"/>
      <c r="Y41" s="1398"/>
      <c r="Z41" s="1398"/>
      <c r="AA41" s="1399">
        <v>552009.55099999998</v>
      </c>
      <c r="AB41" s="1400"/>
      <c r="AC41" s="1400"/>
      <c r="AD41" s="1401">
        <v>-2.5000000000000001E-4</v>
      </c>
      <c r="AE41" s="1406">
        <v>-111.22</v>
      </c>
      <c r="AF41" s="1406">
        <v>-24.47</v>
      </c>
      <c r="AG41" s="1406">
        <v>-135.69</v>
      </c>
    </row>
    <row r="42" spans="1:33" ht="11.1" customHeight="1" outlineLevel="1" x14ac:dyDescent="0.2">
      <c r="A42" s="1460" t="s">
        <v>37</v>
      </c>
      <c r="B42" s="1460"/>
      <c r="C42" s="1460"/>
      <c r="D42" s="1460"/>
      <c r="E42" s="1396"/>
      <c r="F42" s="1397"/>
      <c r="G42" s="1398"/>
      <c r="H42" s="1398"/>
      <c r="I42" s="1398"/>
      <c r="J42" s="1398"/>
      <c r="K42" s="1398"/>
      <c r="L42" s="1398"/>
      <c r="M42" s="1399">
        <v>13483.204</v>
      </c>
      <c r="N42" s="1400"/>
      <c r="O42" s="1400"/>
      <c r="P42" s="1401">
        <v>-0.74109999999999998</v>
      </c>
      <c r="Q42" s="1402">
        <v>-9992.4599999999991</v>
      </c>
      <c r="R42" s="1402">
        <v>-2198.34</v>
      </c>
      <c r="S42" s="1402">
        <v>-12190.8</v>
      </c>
      <c r="T42" s="1398"/>
      <c r="U42" s="1398"/>
      <c r="V42" s="1398"/>
      <c r="W42" s="1398"/>
      <c r="X42" s="1398"/>
      <c r="Y42" s="1398"/>
      <c r="Z42" s="1398"/>
      <c r="AA42" s="1399">
        <v>13483.204</v>
      </c>
      <c r="AB42" s="1400"/>
      <c r="AC42" s="1400"/>
      <c r="AD42" s="1401">
        <v>-0.90415000000000001</v>
      </c>
      <c r="AE42" s="1402">
        <v>-9992.4599999999991</v>
      </c>
      <c r="AF42" s="1402">
        <v>-2198.34</v>
      </c>
      <c r="AG42" s="1402">
        <v>-12190.8</v>
      </c>
    </row>
    <row r="43" spans="1:33" ht="11.1" customHeight="1" outlineLevel="1" x14ac:dyDescent="0.2">
      <c r="A43" s="1460" t="s">
        <v>33</v>
      </c>
      <c r="B43" s="1460"/>
      <c r="C43" s="1460"/>
      <c r="D43" s="1460"/>
      <c r="E43" s="1396"/>
      <c r="F43" s="1397"/>
      <c r="G43" s="1398"/>
      <c r="H43" s="1398"/>
      <c r="I43" s="1398"/>
      <c r="J43" s="1398"/>
      <c r="K43" s="1398"/>
      <c r="L43" s="1398"/>
      <c r="M43" s="1399">
        <v>170773.47</v>
      </c>
      <c r="N43" s="1400"/>
      <c r="O43" s="1400"/>
      <c r="P43" s="1400"/>
      <c r="Q43" s="1400"/>
      <c r="R43" s="1400"/>
      <c r="S43" s="1400"/>
      <c r="T43" s="1398"/>
      <c r="U43" s="1398"/>
      <c r="V43" s="1398"/>
      <c r="W43" s="1398"/>
      <c r="X43" s="1398"/>
      <c r="Y43" s="1398"/>
      <c r="Z43" s="1398"/>
      <c r="AA43" s="1399">
        <v>170773.47</v>
      </c>
      <c r="AB43" s="1400"/>
      <c r="AC43" s="1400"/>
      <c r="AD43" s="1400"/>
      <c r="AE43" s="1400"/>
      <c r="AF43" s="1400"/>
      <c r="AG43" s="1400"/>
    </row>
    <row r="44" spans="1:33" ht="12.95" customHeight="1" x14ac:dyDescent="0.2">
      <c r="A44" s="1459" t="s">
        <v>38</v>
      </c>
      <c r="B44" s="1459"/>
      <c r="C44" s="1459"/>
      <c r="D44" s="1459"/>
      <c r="E44" s="1389"/>
      <c r="F44" s="1390"/>
      <c r="G44" s="1391"/>
      <c r="H44" s="1391"/>
      <c r="I44" s="1391"/>
      <c r="J44" s="1391"/>
      <c r="K44" s="1391"/>
      <c r="L44" s="1391"/>
      <c r="M44" s="1391"/>
      <c r="N44" s="1391"/>
      <c r="O44" s="1391"/>
      <c r="P44" s="1391"/>
      <c r="Q44" s="1391"/>
      <c r="R44" s="1391"/>
      <c r="S44" s="1391"/>
      <c r="T44" s="1392">
        <v>3615.4110000000001</v>
      </c>
      <c r="U44" s="1393"/>
      <c r="V44" s="1393"/>
      <c r="W44" s="1393"/>
      <c r="X44" s="1393"/>
      <c r="Y44" s="1393"/>
      <c r="Z44" s="1393"/>
      <c r="AA44" s="1392">
        <v>3615.4110000000001</v>
      </c>
      <c r="AB44" s="1393"/>
      <c r="AC44" s="1393"/>
      <c r="AD44" s="1393"/>
      <c r="AE44" s="1393"/>
      <c r="AF44" s="1393"/>
      <c r="AG44" s="1393"/>
    </row>
    <row r="45" spans="1:33" ht="11.1" customHeight="1" outlineLevel="1" x14ac:dyDescent="0.2">
      <c r="A45" s="1460" t="s">
        <v>30</v>
      </c>
      <c r="B45" s="1460"/>
      <c r="C45" s="1460"/>
      <c r="D45" s="1460"/>
      <c r="E45" s="1396"/>
      <c r="F45" s="1397"/>
      <c r="G45" s="1398"/>
      <c r="H45" s="1398"/>
      <c r="I45" s="1398"/>
      <c r="J45" s="1398"/>
      <c r="K45" s="1398"/>
      <c r="L45" s="1398"/>
      <c r="M45" s="1398"/>
      <c r="N45" s="1398"/>
      <c r="O45" s="1398"/>
      <c r="P45" s="1398"/>
      <c r="Q45" s="1398"/>
      <c r="R45" s="1398"/>
      <c r="S45" s="1398"/>
      <c r="T45" s="1399">
        <v>3615.4110000000001</v>
      </c>
      <c r="U45" s="1400"/>
      <c r="V45" s="1400"/>
      <c r="W45" s="1400"/>
      <c r="X45" s="1400"/>
      <c r="Y45" s="1400"/>
      <c r="Z45" s="1400"/>
      <c r="AA45" s="1399">
        <v>3615.4110000000001</v>
      </c>
      <c r="AB45" s="1400"/>
      <c r="AC45" s="1400"/>
      <c r="AD45" s="1400"/>
      <c r="AE45" s="1400"/>
      <c r="AF45" s="1400"/>
      <c r="AG45" s="1400"/>
    </row>
    <row r="46" spans="1:33" ht="12.95" customHeight="1" x14ac:dyDescent="0.2">
      <c r="A46" s="1459" t="s">
        <v>39</v>
      </c>
      <c r="B46" s="1459"/>
      <c r="C46" s="1459"/>
      <c r="D46" s="1459"/>
      <c r="E46" s="1389"/>
      <c r="F46" s="1390"/>
      <c r="G46" s="1391"/>
      <c r="H46" s="1391"/>
      <c r="I46" s="1391"/>
      <c r="J46" s="1391"/>
      <c r="K46" s="1391"/>
      <c r="L46" s="1391"/>
      <c r="M46" s="1392">
        <v>315758.38500000001</v>
      </c>
      <c r="N46" s="1393"/>
      <c r="O46" s="1393"/>
      <c r="P46" s="1393"/>
      <c r="Q46" s="1393"/>
      <c r="R46" s="1393"/>
      <c r="S46" s="1393"/>
      <c r="T46" s="1391"/>
      <c r="U46" s="1391"/>
      <c r="V46" s="1391"/>
      <c r="W46" s="1391"/>
      <c r="X46" s="1391"/>
      <c r="Y46" s="1391"/>
      <c r="Z46" s="1391"/>
      <c r="AA46" s="1392">
        <v>315758.38500000001</v>
      </c>
      <c r="AB46" s="1393"/>
      <c r="AC46" s="1393"/>
      <c r="AD46" s="1393"/>
      <c r="AE46" s="1393"/>
      <c r="AF46" s="1393"/>
      <c r="AG46" s="1393"/>
    </row>
    <row r="47" spans="1:33" ht="11.1" customHeight="1" outlineLevel="1" x14ac:dyDescent="0.2">
      <c r="A47" s="1460" t="s">
        <v>23</v>
      </c>
      <c r="B47" s="1460"/>
      <c r="C47" s="1460"/>
      <c r="D47" s="1460"/>
      <c r="E47" s="1396"/>
      <c r="F47" s="1397"/>
      <c r="G47" s="1398"/>
      <c r="H47" s="1398"/>
      <c r="I47" s="1398"/>
      <c r="J47" s="1398"/>
      <c r="K47" s="1398"/>
      <c r="L47" s="1398"/>
      <c r="M47" s="1399">
        <v>23520.988000000001</v>
      </c>
      <c r="N47" s="1400"/>
      <c r="O47" s="1400"/>
      <c r="P47" s="1400"/>
      <c r="Q47" s="1400"/>
      <c r="R47" s="1400"/>
      <c r="S47" s="1400"/>
      <c r="T47" s="1398"/>
      <c r="U47" s="1398"/>
      <c r="V47" s="1398"/>
      <c r="W47" s="1398"/>
      <c r="X47" s="1398"/>
      <c r="Y47" s="1398"/>
      <c r="Z47" s="1398"/>
      <c r="AA47" s="1399">
        <v>23520.988000000001</v>
      </c>
      <c r="AB47" s="1400"/>
      <c r="AC47" s="1400"/>
      <c r="AD47" s="1400"/>
      <c r="AE47" s="1400"/>
      <c r="AF47" s="1400"/>
      <c r="AG47" s="1400"/>
    </row>
    <row r="48" spans="1:33" ht="11.1" customHeight="1" outlineLevel="1" x14ac:dyDescent="0.2">
      <c r="A48" s="1460" t="s">
        <v>30</v>
      </c>
      <c r="B48" s="1460"/>
      <c r="C48" s="1460"/>
      <c r="D48" s="1460"/>
      <c r="E48" s="1396"/>
      <c r="F48" s="1397"/>
      <c r="G48" s="1398"/>
      <c r="H48" s="1398"/>
      <c r="I48" s="1398"/>
      <c r="J48" s="1398"/>
      <c r="K48" s="1398"/>
      <c r="L48" s="1398"/>
      <c r="M48" s="1399">
        <v>289925.07199999999</v>
      </c>
      <c r="N48" s="1400"/>
      <c r="O48" s="1400"/>
      <c r="P48" s="1400"/>
      <c r="Q48" s="1400"/>
      <c r="R48" s="1400"/>
      <c r="S48" s="1400"/>
      <c r="T48" s="1398"/>
      <c r="U48" s="1398"/>
      <c r="V48" s="1398"/>
      <c r="W48" s="1398"/>
      <c r="X48" s="1398"/>
      <c r="Y48" s="1398"/>
      <c r="Z48" s="1398"/>
      <c r="AA48" s="1399">
        <v>289925.07199999999</v>
      </c>
      <c r="AB48" s="1400"/>
      <c r="AC48" s="1400"/>
      <c r="AD48" s="1400"/>
      <c r="AE48" s="1400"/>
      <c r="AF48" s="1400"/>
      <c r="AG48" s="1400"/>
    </row>
    <row r="49" spans="1:33" ht="11.1" customHeight="1" outlineLevel="1" x14ac:dyDescent="0.2">
      <c r="A49" s="1460" t="s">
        <v>32</v>
      </c>
      <c r="B49" s="1460"/>
      <c r="C49" s="1460"/>
      <c r="D49" s="1460"/>
      <c r="E49" s="1396"/>
      <c r="F49" s="1397"/>
      <c r="G49" s="1398"/>
      <c r="H49" s="1398"/>
      <c r="I49" s="1398"/>
      <c r="J49" s="1398"/>
      <c r="K49" s="1398"/>
      <c r="L49" s="1398"/>
      <c r="M49" s="1399">
        <v>2312.3249999999998</v>
      </c>
      <c r="N49" s="1400"/>
      <c r="O49" s="1400"/>
      <c r="P49" s="1400"/>
      <c r="Q49" s="1400"/>
      <c r="R49" s="1400"/>
      <c r="S49" s="1400"/>
      <c r="T49" s="1398"/>
      <c r="U49" s="1398"/>
      <c r="V49" s="1398"/>
      <c r="W49" s="1398"/>
      <c r="X49" s="1398"/>
      <c r="Y49" s="1398"/>
      <c r="Z49" s="1398"/>
      <c r="AA49" s="1399">
        <v>2312.3249999999998</v>
      </c>
      <c r="AB49" s="1400"/>
      <c r="AC49" s="1400"/>
      <c r="AD49" s="1400"/>
      <c r="AE49" s="1400"/>
      <c r="AF49" s="1400"/>
      <c r="AG49" s="1400"/>
    </row>
    <row r="50" spans="1:33" ht="12.95" customHeight="1" x14ac:dyDescent="0.2">
      <c r="A50" s="1459" t="s">
        <v>40</v>
      </c>
      <c r="B50" s="1459"/>
      <c r="C50" s="1459"/>
      <c r="D50" s="1459"/>
      <c r="E50" s="1389"/>
      <c r="F50" s="1390"/>
      <c r="G50" s="1391"/>
      <c r="H50" s="1391"/>
      <c r="I50" s="1391"/>
      <c r="J50" s="1391"/>
      <c r="K50" s="1391"/>
      <c r="L50" s="1391"/>
      <c r="M50" s="1393"/>
      <c r="N50" s="1407">
        <v>493.495</v>
      </c>
      <c r="O50" s="1393"/>
      <c r="P50" s="1393"/>
      <c r="Q50" s="1393"/>
      <c r="R50" s="1393"/>
      <c r="S50" s="1393"/>
      <c r="T50" s="1391"/>
      <c r="U50" s="1391"/>
      <c r="V50" s="1391"/>
      <c r="W50" s="1391"/>
      <c r="X50" s="1391"/>
      <c r="Y50" s="1391"/>
      <c r="Z50" s="1391"/>
      <c r="AA50" s="1393"/>
      <c r="AB50" s="1407">
        <v>493.495</v>
      </c>
      <c r="AC50" s="1393"/>
      <c r="AD50" s="1393"/>
      <c r="AE50" s="1393"/>
      <c r="AF50" s="1393"/>
      <c r="AG50" s="1393"/>
    </row>
    <row r="51" spans="1:33" ht="11.1" customHeight="1" outlineLevel="1" x14ac:dyDescent="0.2">
      <c r="A51" s="1460" t="s">
        <v>27</v>
      </c>
      <c r="B51" s="1460"/>
      <c r="C51" s="1460"/>
      <c r="D51" s="1460"/>
      <c r="E51" s="1396"/>
      <c r="F51" s="1397"/>
      <c r="G51" s="1398"/>
      <c r="H51" s="1398"/>
      <c r="I51" s="1398"/>
      <c r="J51" s="1398"/>
      <c r="K51" s="1398"/>
      <c r="L51" s="1398"/>
      <c r="M51" s="1400"/>
      <c r="N51" s="1403">
        <v>63.445</v>
      </c>
      <c r="O51" s="1400"/>
      <c r="P51" s="1400"/>
      <c r="Q51" s="1400"/>
      <c r="R51" s="1400"/>
      <c r="S51" s="1400"/>
      <c r="T51" s="1398"/>
      <c r="U51" s="1398"/>
      <c r="V51" s="1398"/>
      <c r="W51" s="1398"/>
      <c r="X51" s="1398"/>
      <c r="Y51" s="1398"/>
      <c r="Z51" s="1398"/>
      <c r="AA51" s="1400"/>
      <c r="AB51" s="1403">
        <v>63.445</v>
      </c>
      <c r="AC51" s="1400"/>
      <c r="AD51" s="1400"/>
      <c r="AE51" s="1400"/>
      <c r="AF51" s="1400"/>
      <c r="AG51" s="1400"/>
    </row>
    <row r="52" spans="1:33" ht="11.1" customHeight="1" outlineLevel="1" x14ac:dyDescent="0.2">
      <c r="A52" s="1460" t="s">
        <v>28</v>
      </c>
      <c r="B52" s="1460"/>
      <c r="C52" s="1460"/>
      <c r="D52" s="1460"/>
      <c r="E52" s="1396"/>
      <c r="F52" s="1397"/>
      <c r="G52" s="1398"/>
      <c r="H52" s="1398"/>
      <c r="I52" s="1398"/>
      <c r="J52" s="1398"/>
      <c r="K52" s="1398"/>
      <c r="L52" s="1398"/>
      <c r="M52" s="1400"/>
      <c r="N52" s="1403">
        <v>365.12599999999998</v>
      </c>
      <c r="O52" s="1400"/>
      <c r="P52" s="1400"/>
      <c r="Q52" s="1400"/>
      <c r="R52" s="1400"/>
      <c r="S52" s="1400"/>
      <c r="T52" s="1398"/>
      <c r="U52" s="1398"/>
      <c r="V52" s="1398"/>
      <c r="W52" s="1398"/>
      <c r="X52" s="1398"/>
      <c r="Y52" s="1398"/>
      <c r="Z52" s="1398"/>
      <c r="AA52" s="1400"/>
      <c r="AB52" s="1403">
        <v>365.12599999999998</v>
      </c>
      <c r="AC52" s="1400"/>
      <c r="AD52" s="1400"/>
      <c r="AE52" s="1400"/>
      <c r="AF52" s="1400"/>
      <c r="AG52" s="1400"/>
    </row>
    <row r="53" spans="1:33" ht="11.1" customHeight="1" outlineLevel="1" x14ac:dyDescent="0.2">
      <c r="A53" s="1460" t="s">
        <v>30</v>
      </c>
      <c r="B53" s="1460"/>
      <c r="C53" s="1460"/>
      <c r="D53" s="1460"/>
      <c r="E53" s="1396"/>
      <c r="F53" s="1397"/>
      <c r="G53" s="1398"/>
      <c r="H53" s="1398"/>
      <c r="I53" s="1398"/>
      <c r="J53" s="1398"/>
      <c r="K53" s="1398"/>
      <c r="L53" s="1398"/>
      <c r="M53" s="1400"/>
      <c r="N53" s="1403">
        <v>64.924000000000007</v>
      </c>
      <c r="O53" s="1400"/>
      <c r="P53" s="1400"/>
      <c r="Q53" s="1400"/>
      <c r="R53" s="1400"/>
      <c r="S53" s="1400"/>
      <c r="T53" s="1398"/>
      <c r="U53" s="1398"/>
      <c r="V53" s="1398"/>
      <c r="W53" s="1398"/>
      <c r="X53" s="1398"/>
      <c r="Y53" s="1398"/>
      <c r="Z53" s="1398"/>
      <c r="AA53" s="1400"/>
      <c r="AB53" s="1403">
        <v>64.924000000000007</v>
      </c>
      <c r="AC53" s="1400"/>
      <c r="AD53" s="1400"/>
      <c r="AE53" s="1400"/>
      <c r="AF53" s="1400"/>
      <c r="AG53" s="1400"/>
    </row>
    <row r="54" spans="1:33" ht="12.95" customHeight="1" x14ac:dyDescent="0.2">
      <c r="A54" s="1459" t="s">
        <v>41</v>
      </c>
      <c r="B54" s="1459"/>
      <c r="C54" s="1459"/>
      <c r="D54" s="1459"/>
      <c r="E54" s="1389"/>
      <c r="F54" s="1390"/>
      <c r="G54" s="1391"/>
      <c r="H54" s="1391"/>
      <c r="I54" s="1391"/>
      <c r="J54" s="1391"/>
      <c r="K54" s="1391"/>
      <c r="L54" s="1391"/>
      <c r="M54" s="1391"/>
      <c r="N54" s="1391"/>
      <c r="O54" s="1391"/>
      <c r="P54" s="1391"/>
      <c r="Q54" s="1391"/>
      <c r="R54" s="1391"/>
      <c r="S54" s="1391"/>
      <c r="T54" s="1393"/>
      <c r="U54" s="1407">
        <v>37.18</v>
      </c>
      <c r="V54" s="1393"/>
      <c r="W54" s="1393"/>
      <c r="X54" s="1393"/>
      <c r="Y54" s="1393"/>
      <c r="Z54" s="1393"/>
      <c r="AA54" s="1393"/>
      <c r="AB54" s="1407">
        <v>37.18</v>
      </c>
      <c r="AC54" s="1393"/>
      <c r="AD54" s="1393"/>
      <c r="AE54" s="1393"/>
      <c r="AF54" s="1393"/>
      <c r="AG54" s="1393"/>
    </row>
    <row r="55" spans="1:33" ht="11.1" customHeight="1" outlineLevel="1" x14ac:dyDescent="0.2">
      <c r="A55" s="1460" t="s">
        <v>28</v>
      </c>
      <c r="B55" s="1460"/>
      <c r="C55" s="1460"/>
      <c r="D55" s="1460"/>
      <c r="E55" s="1396"/>
      <c r="F55" s="1397"/>
      <c r="G55" s="1398"/>
      <c r="H55" s="1398"/>
      <c r="I55" s="1398"/>
      <c r="J55" s="1398"/>
      <c r="K55" s="1398"/>
      <c r="L55" s="1398"/>
      <c r="M55" s="1398"/>
      <c r="N55" s="1398"/>
      <c r="O55" s="1398"/>
      <c r="P55" s="1398"/>
      <c r="Q55" s="1398"/>
      <c r="R55" s="1398"/>
      <c r="S55" s="1398"/>
      <c r="T55" s="1400"/>
      <c r="U55" s="1403">
        <v>37.18</v>
      </c>
      <c r="V55" s="1400"/>
      <c r="W55" s="1400"/>
      <c r="X55" s="1400"/>
      <c r="Y55" s="1400"/>
      <c r="Z55" s="1400"/>
      <c r="AA55" s="1400"/>
      <c r="AB55" s="1403">
        <v>37.18</v>
      </c>
      <c r="AC55" s="1400"/>
      <c r="AD55" s="1400"/>
      <c r="AE55" s="1400"/>
      <c r="AF55" s="1400"/>
      <c r="AG55" s="1400"/>
    </row>
    <row r="56" spans="1:33" ht="12.95" customHeight="1" x14ac:dyDescent="0.2">
      <c r="A56" s="1459" t="s">
        <v>42</v>
      </c>
      <c r="B56" s="1459"/>
      <c r="C56" s="1459"/>
      <c r="D56" s="1459"/>
      <c r="E56" s="1408"/>
      <c r="F56" s="1409"/>
      <c r="G56" s="1392">
        <v>2940.3420000000001</v>
      </c>
      <c r="H56" s="1393"/>
      <c r="I56" s="1393"/>
      <c r="J56" s="1393"/>
      <c r="K56" s="1393"/>
      <c r="L56" s="1393"/>
      <c r="M56" s="1391"/>
      <c r="N56" s="1391"/>
      <c r="O56" s="1391"/>
      <c r="P56" s="1391"/>
      <c r="Q56" s="1391"/>
      <c r="R56" s="1391"/>
      <c r="S56" s="1391"/>
      <c r="T56" s="1391"/>
      <c r="U56" s="1391"/>
      <c r="V56" s="1391"/>
      <c r="W56" s="1391"/>
      <c r="X56" s="1391"/>
      <c r="Y56" s="1391"/>
      <c r="Z56" s="1391"/>
      <c r="AA56" s="1393"/>
      <c r="AB56" s="1392">
        <v>2940.3420000000001</v>
      </c>
      <c r="AC56" s="1393"/>
      <c r="AD56" s="1393"/>
      <c r="AE56" s="1393"/>
      <c r="AF56" s="1393"/>
      <c r="AG56" s="1393"/>
    </row>
    <row r="57" spans="1:33" ht="11.1" customHeight="1" outlineLevel="1" x14ac:dyDescent="0.2">
      <c r="A57" s="1460" t="s">
        <v>29</v>
      </c>
      <c r="B57" s="1460"/>
      <c r="C57" s="1460"/>
      <c r="D57" s="1460"/>
      <c r="E57" s="1410"/>
      <c r="F57" s="1411"/>
      <c r="G57" s="1399">
        <v>2833.3710000000001</v>
      </c>
      <c r="H57" s="1400"/>
      <c r="I57" s="1400"/>
      <c r="J57" s="1400"/>
      <c r="K57" s="1400"/>
      <c r="L57" s="1400"/>
      <c r="M57" s="1398"/>
      <c r="N57" s="1398"/>
      <c r="O57" s="1398"/>
      <c r="P57" s="1398"/>
      <c r="Q57" s="1398"/>
      <c r="R57" s="1398"/>
      <c r="S57" s="1398"/>
      <c r="T57" s="1398"/>
      <c r="U57" s="1398"/>
      <c r="V57" s="1398"/>
      <c r="W57" s="1398"/>
      <c r="X57" s="1398"/>
      <c r="Y57" s="1398"/>
      <c r="Z57" s="1398"/>
      <c r="AA57" s="1400"/>
      <c r="AB57" s="1399">
        <v>2833.3710000000001</v>
      </c>
      <c r="AC57" s="1400"/>
      <c r="AD57" s="1400"/>
      <c r="AE57" s="1400"/>
      <c r="AF57" s="1400"/>
      <c r="AG57" s="1400"/>
    </row>
    <row r="58" spans="1:33" ht="11.1" customHeight="1" outlineLevel="1" x14ac:dyDescent="0.2">
      <c r="A58" s="1460" t="s">
        <v>30</v>
      </c>
      <c r="B58" s="1460"/>
      <c r="C58" s="1460"/>
      <c r="D58" s="1460"/>
      <c r="E58" s="1410"/>
      <c r="F58" s="1411"/>
      <c r="G58" s="1403">
        <v>106.971</v>
      </c>
      <c r="H58" s="1400"/>
      <c r="I58" s="1400"/>
      <c r="J58" s="1400"/>
      <c r="K58" s="1400"/>
      <c r="L58" s="1400"/>
      <c r="M58" s="1398"/>
      <c r="N58" s="1398"/>
      <c r="O58" s="1398"/>
      <c r="P58" s="1398"/>
      <c r="Q58" s="1398"/>
      <c r="R58" s="1398"/>
      <c r="S58" s="1398"/>
      <c r="T58" s="1398"/>
      <c r="U58" s="1398"/>
      <c r="V58" s="1398"/>
      <c r="W58" s="1398"/>
      <c r="X58" s="1398"/>
      <c r="Y58" s="1398"/>
      <c r="Z58" s="1398"/>
      <c r="AA58" s="1400"/>
      <c r="AB58" s="1403">
        <v>106.971</v>
      </c>
      <c r="AC58" s="1400"/>
      <c r="AD58" s="1400"/>
      <c r="AE58" s="1400"/>
      <c r="AF58" s="1400"/>
      <c r="AG58" s="1400"/>
    </row>
    <row r="59" spans="1:33" ht="12.95" customHeight="1" x14ac:dyDescent="0.2">
      <c r="A59" s="1459" t="s">
        <v>43</v>
      </c>
      <c r="B59" s="1459"/>
      <c r="C59" s="1459"/>
      <c r="D59" s="1459"/>
      <c r="E59" s="1389"/>
      <c r="F59" s="1390"/>
      <c r="G59" s="1391"/>
      <c r="H59" s="1391"/>
      <c r="I59" s="1391"/>
      <c r="J59" s="1391"/>
      <c r="K59" s="1391"/>
      <c r="L59" s="1391"/>
      <c r="M59" s="1393"/>
      <c r="N59" s="1392">
        <v>1836.8579999999999</v>
      </c>
      <c r="O59" s="1393"/>
      <c r="P59" s="1393"/>
      <c r="Q59" s="1393"/>
      <c r="R59" s="1393"/>
      <c r="S59" s="1393"/>
      <c r="T59" s="1391"/>
      <c r="U59" s="1391"/>
      <c r="V59" s="1391"/>
      <c r="W59" s="1391"/>
      <c r="X59" s="1391"/>
      <c r="Y59" s="1391"/>
      <c r="Z59" s="1391"/>
      <c r="AA59" s="1393"/>
      <c r="AB59" s="1392">
        <v>1836.8579999999999</v>
      </c>
      <c r="AC59" s="1393"/>
      <c r="AD59" s="1393"/>
      <c r="AE59" s="1393"/>
      <c r="AF59" s="1393"/>
      <c r="AG59" s="1393"/>
    </row>
    <row r="60" spans="1:33" ht="11.1" customHeight="1" outlineLevel="1" x14ac:dyDescent="0.2">
      <c r="A60" s="1460" t="s">
        <v>27</v>
      </c>
      <c r="B60" s="1460"/>
      <c r="C60" s="1460"/>
      <c r="D60" s="1460"/>
      <c r="E60" s="1396"/>
      <c r="F60" s="1397"/>
      <c r="G60" s="1398"/>
      <c r="H60" s="1398"/>
      <c r="I60" s="1398"/>
      <c r="J60" s="1398"/>
      <c r="K60" s="1398"/>
      <c r="L60" s="1398"/>
      <c r="M60" s="1400"/>
      <c r="N60" s="1403">
        <v>479.82799999999997</v>
      </c>
      <c r="O60" s="1400"/>
      <c r="P60" s="1400"/>
      <c r="Q60" s="1400"/>
      <c r="R60" s="1400"/>
      <c r="S60" s="1400"/>
      <c r="T60" s="1398"/>
      <c r="U60" s="1398"/>
      <c r="V60" s="1398"/>
      <c r="W60" s="1398"/>
      <c r="X60" s="1398"/>
      <c r="Y60" s="1398"/>
      <c r="Z60" s="1398"/>
      <c r="AA60" s="1400"/>
      <c r="AB60" s="1403">
        <v>479.82799999999997</v>
      </c>
      <c r="AC60" s="1400"/>
      <c r="AD60" s="1400"/>
      <c r="AE60" s="1400"/>
      <c r="AF60" s="1400"/>
      <c r="AG60" s="1400"/>
    </row>
    <row r="61" spans="1:33" ht="11.1" customHeight="1" outlineLevel="1" x14ac:dyDescent="0.2">
      <c r="A61" s="1460" t="s">
        <v>29</v>
      </c>
      <c r="B61" s="1460"/>
      <c r="C61" s="1460"/>
      <c r="D61" s="1460"/>
      <c r="E61" s="1396"/>
      <c r="F61" s="1397"/>
      <c r="G61" s="1398"/>
      <c r="H61" s="1398"/>
      <c r="I61" s="1398"/>
      <c r="J61" s="1398"/>
      <c r="K61" s="1398"/>
      <c r="L61" s="1398"/>
      <c r="M61" s="1400"/>
      <c r="N61" s="1403">
        <v>113.018</v>
      </c>
      <c r="O61" s="1400"/>
      <c r="P61" s="1400"/>
      <c r="Q61" s="1400"/>
      <c r="R61" s="1400"/>
      <c r="S61" s="1400"/>
      <c r="T61" s="1398"/>
      <c r="U61" s="1398"/>
      <c r="V61" s="1398"/>
      <c r="W61" s="1398"/>
      <c r="X61" s="1398"/>
      <c r="Y61" s="1398"/>
      <c r="Z61" s="1398"/>
      <c r="AA61" s="1400"/>
      <c r="AB61" s="1403">
        <v>113.018</v>
      </c>
      <c r="AC61" s="1400"/>
      <c r="AD61" s="1400"/>
      <c r="AE61" s="1400"/>
      <c r="AF61" s="1400"/>
      <c r="AG61" s="1400"/>
    </row>
    <row r="62" spans="1:33" ht="11.1" customHeight="1" outlineLevel="1" x14ac:dyDescent="0.2">
      <c r="A62" s="1460" t="s">
        <v>30</v>
      </c>
      <c r="B62" s="1460"/>
      <c r="C62" s="1460"/>
      <c r="D62" s="1460"/>
      <c r="E62" s="1396"/>
      <c r="F62" s="1397"/>
      <c r="G62" s="1398"/>
      <c r="H62" s="1398"/>
      <c r="I62" s="1398"/>
      <c r="J62" s="1398"/>
      <c r="K62" s="1398"/>
      <c r="L62" s="1398"/>
      <c r="M62" s="1400"/>
      <c r="N62" s="1403">
        <v>815.26599999999996</v>
      </c>
      <c r="O62" s="1400"/>
      <c r="P62" s="1400"/>
      <c r="Q62" s="1400"/>
      <c r="R62" s="1400"/>
      <c r="S62" s="1400"/>
      <c r="T62" s="1398"/>
      <c r="U62" s="1398"/>
      <c r="V62" s="1398"/>
      <c r="W62" s="1398"/>
      <c r="X62" s="1398"/>
      <c r="Y62" s="1398"/>
      <c r="Z62" s="1398"/>
      <c r="AA62" s="1400"/>
      <c r="AB62" s="1403">
        <v>815.26599999999996</v>
      </c>
      <c r="AC62" s="1400"/>
      <c r="AD62" s="1400"/>
      <c r="AE62" s="1400"/>
      <c r="AF62" s="1400"/>
      <c r="AG62" s="1400"/>
    </row>
    <row r="63" spans="1:33" ht="11.1" customHeight="1" outlineLevel="1" x14ac:dyDescent="0.2">
      <c r="A63" s="1460" t="s">
        <v>31</v>
      </c>
      <c r="B63" s="1460"/>
      <c r="C63" s="1460"/>
      <c r="D63" s="1460"/>
      <c r="E63" s="1396"/>
      <c r="F63" s="1397"/>
      <c r="G63" s="1398"/>
      <c r="H63" s="1398"/>
      <c r="I63" s="1398"/>
      <c r="J63" s="1398"/>
      <c r="K63" s="1398"/>
      <c r="L63" s="1398"/>
      <c r="M63" s="1400"/>
      <c r="N63" s="1403">
        <v>414.51499999999999</v>
      </c>
      <c r="O63" s="1400"/>
      <c r="P63" s="1400"/>
      <c r="Q63" s="1400"/>
      <c r="R63" s="1400"/>
      <c r="S63" s="1400"/>
      <c r="T63" s="1398"/>
      <c r="U63" s="1398"/>
      <c r="V63" s="1398"/>
      <c r="W63" s="1398"/>
      <c r="X63" s="1398"/>
      <c r="Y63" s="1398"/>
      <c r="Z63" s="1398"/>
      <c r="AA63" s="1400"/>
      <c r="AB63" s="1403">
        <v>414.51499999999999</v>
      </c>
      <c r="AC63" s="1400"/>
      <c r="AD63" s="1400"/>
      <c r="AE63" s="1400"/>
      <c r="AF63" s="1400"/>
      <c r="AG63" s="1400"/>
    </row>
    <row r="64" spans="1:33" ht="11.1" customHeight="1" outlineLevel="1" x14ac:dyDescent="0.2">
      <c r="A64" s="1460" t="s">
        <v>32</v>
      </c>
      <c r="B64" s="1460"/>
      <c r="C64" s="1460"/>
      <c r="D64" s="1460"/>
      <c r="E64" s="1396"/>
      <c r="F64" s="1397"/>
      <c r="G64" s="1398"/>
      <c r="H64" s="1398"/>
      <c r="I64" s="1398"/>
      <c r="J64" s="1398"/>
      <c r="K64" s="1398"/>
      <c r="L64" s="1398"/>
      <c r="M64" s="1400"/>
      <c r="N64" s="1403">
        <v>14.231</v>
      </c>
      <c r="O64" s="1400"/>
      <c r="P64" s="1400"/>
      <c r="Q64" s="1400"/>
      <c r="R64" s="1400"/>
      <c r="S64" s="1400"/>
      <c r="T64" s="1398"/>
      <c r="U64" s="1398"/>
      <c r="V64" s="1398"/>
      <c r="W64" s="1398"/>
      <c r="X64" s="1398"/>
      <c r="Y64" s="1398"/>
      <c r="Z64" s="1398"/>
      <c r="AA64" s="1400"/>
      <c r="AB64" s="1403">
        <v>14.231</v>
      </c>
      <c r="AC64" s="1400"/>
      <c r="AD64" s="1400"/>
      <c r="AE64" s="1400"/>
      <c r="AF64" s="1400"/>
      <c r="AG64" s="1400"/>
    </row>
    <row r="65" spans="1:33" ht="12.95" customHeight="1" x14ac:dyDescent="0.2">
      <c r="A65" s="1459" t="s">
        <v>44</v>
      </c>
      <c r="B65" s="1459"/>
      <c r="C65" s="1459"/>
      <c r="D65" s="1459"/>
      <c r="E65" s="1389"/>
      <c r="F65" s="1390"/>
      <c r="G65" s="1391"/>
      <c r="H65" s="1391"/>
      <c r="I65" s="1391"/>
      <c r="J65" s="1391"/>
      <c r="K65" s="1391"/>
      <c r="L65" s="1391"/>
      <c r="M65" s="1392">
        <v>314118.46100000001</v>
      </c>
      <c r="N65" s="1393"/>
      <c r="O65" s="1393"/>
      <c r="P65" s="1393"/>
      <c r="Q65" s="1393"/>
      <c r="R65" s="1393"/>
      <c r="S65" s="1393"/>
      <c r="T65" s="1391"/>
      <c r="U65" s="1391"/>
      <c r="V65" s="1391"/>
      <c r="W65" s="1391"/>
      <c r="X65" s="1391"/>
      <c r="Y65" s="1391"/>
      <c r="Z65" s="1391"/>
      <c r="AA65" s="1392">
        <v>314118.46100000001</v>
      </c>
      <c r="AB65" s="1393"/>
      <c r="AC65" s="1393"/>
      <c r="AD65" s="1393"/>
      <c r="AE65" s="1393"/>
      <c r="AF65" s="1393"/>
      <c r="AG65" s="1393"/>
    </row>
    <row r="66" spans="1:33" ht="11.1" customHeight="1" outlineLevel="1" x14ac:dyDescent="0.2">
      <c r="A66" s="1460" t="s">
        <v>27</v>
      </c>
      <c r="B66" s="1460"/>
      <c r="C66" s="1460"/>
      <c r="D66" s="1460"/>
      <c r="E66" s="1396"/>
      <c r="F66" s="1397"/>
      <c r="G66" s="1398"/>
      <c r="H66" s="1398"/>
      <c r="I66" s="1398"/>
      <c r="J66" s="1398"/>
      <c r="K66" s="1398"/>
      <c r="L66" s="1398"/>
      <c r="M66" s="1399">
        <v>45764.105000000003</v>
      </c>
      <c r="N66" s="1400"/>
      <c r="O66" s="1400"/>
      <c r="P66" s="1400"/>
      <c r="Q66" s="1400"/>
      <c r="R66" s="1400"/>
      <c r="S66" s="1400"/>
      <c r="T66" s="1398"/>
      <c r="U66" s="1398"/>
      <c r="V66" s="1398"/>
      <c r="W66" s="1398"/>
      <c r="X66" s="1398"/>
      <c r="Y66" s="1398"/>
      <c r="Z66" s="1398"/>
      <c r="AA66" s="1399">
        <v>45764.105000000003</v>
      </c>
      <c r="AB66" s="1400"/>
      <c r="AC66" s="1400"/>
      <c r="AD66" s="1400"/>
      <c r="AE66" s="1400"/>
      <c r="AF66" s="1400"/>
      <c r="AG66" s="1400"/>
    </row>
    <row r="67" spans="1:33" ht="11.1" customHeight="1" outlineLevel="1" x14ac:dyDescent="0.2">
      <c r="A67" s="1460" t="s">
        <v>28</v>
      </c>
      <c r="B67" s="1460"/>
      <c r="C67" s="1460"/>
      <c r="D67" s="1460"/>
      <c r="E67" s="1396"/>
      <c r="F67" s="1397"/>
      <c r="G67" s="1398"/>
      <c r="H67" s="1398"/>
      <c r="I67" s="1398"/>
      <c r="J67" s="1398"/>
      <c r="K67" s="1398"/>
      <c r="L67" s="1398"/>
      <c r="M67" s="1399">
        <v>245082.361</v>
      </c>
      <c r="N67" s="1400"/>
      <c r="O67" s="1400"/>
      <c r="P67" s="1400"/>
      <c r="Q67" s="1400"/>
      <c r="R67" s="1400"/>
      <c r="S67" s="1400"/>
      <c r="T67" s="1398"/>
      <c r="U67" s="1398"/>
      <c r="V67" s="1398"/>
      <c r="W67" s="1398"/>
      <c r="X67" s="1398"/>
      <c r="Y67" s="1398"/>
      <c r="Z67" s="1398"/>
      <c r="AA67" s="1399">
        <v>245082.361</v>
      </c>
      <c r="AB67" s="1400"/>
      <c r="AC67" s="1400"/>
      <c r="AD67" s="1400"/>
      <c r="AE67" s="1400"/>
      <c r="AF67" s="1400"/>
      <c r="AG67" s="1400"/>
    </row>
    <row r="68" spans="1:33" ht="11.1" customHeight="1" outlineLevel="1" x14ac:dyDescent="0.2">
      <c r="A68" s="1460" t="s">
        <v>30</v>
      </c>
      <c r="B68" s="1460"/>
      <c r="C68" s="1460"/>
      <c r="D68" s="1460"/>
      <c r="E68" s="1396"/>
      <c r="F68" s="1397"/>
      <c r="G68" s="1398"/>
      <c r="H68" s="1398"/>
      <c r="I68" s="1398"/>
      <c r="J68" s="1398"/>
      <c r="K68" s="1398"/>
      <c r="L68" s="1398"/>
      <c r="M68" s="1399">
        <v>23271.994999999999</v>
      </c>
      <c r="N68" s="1400"/>
      <c r="O68" s="1400"/>
      <c r="P68" s="1400"/>
      <c r="Q68" s="1400"/>
      <c r="R68" s="1400"/>
      <c r="S68" s="1400"/>
      <c r="T68" s="1398"/>
      <c r="U68" s="1398"/>
      <c r="V68" s="1398"/>
      <c r="W68" s="1398"/>
      <c r="X68" s="1398"/>
      <c r="Y68" s="1398"/>
      <c r="Z68" s="1398"/>
      <c r="AA68" s="1399">
        <v>23271.994999999999</v>
      </c>
      <c r="AB68" s="1400"/>
      <c r="AC68" s="1400"/>
      <c r="AD68" s="1400"/>
      <c r="AE68" s="1400"/>
      <c r="AF68" s="1400"/>
      <c r="AG68" s="1400"/>
    </row>
    <row r="69" spans="1:33" ht="12.95" customHeight="1" x14ac:dyDescent="0.2">
      <c r="A69" s="1459" t="s">
        <v>45</v>
      </c>
      <c r="B69" s="1459"/>
      <c r="C69" s="1459"/>
      <c r="D69" s="1459"/>
      <c r="E69" s="1389"/>
      <c r="F69" s="1390"/>
      <c r="G69" s="1391"/>
      <c r="H69" s="1391"/>
      <c r="I69" s="1391"/>
      <c r="J69" s="1391"/>
      <c r="K69" s="1391"/>
      <c r="L69" s="1391"/>
      <c r="M69" s="1391"/>
      <c r="N69" s="1391"/>
      <c r="O69" s="1391"/>
      <c r="P69" s="1391"/>
      <c r="Q69" s="1391"/>
      <c r="R69" s="1391"/>
      <c r="S69" s="1391"/>
      <c r="T69" s="1392">
        <v>22196.99</v>
      </c>
      <c r="U69" s="1393"/>
      <c r="V69" s="1393"/>
      <c r="W69" s="1393"/>
      <c r="X69" s="1393"/>
      <c r="Y69" s="1393"/>
      <c r="Z69" s="1393"/>
      <c r="AA69" s="1392">
        <v>22196.99</v>
      </c>
      <c r="AB69" s="1393"/>
      <c r="AC69" s="1393"/>
      <c r="AD69" s="1393"/>
      <c r="AE69" s="1393"/>
      <c r="AF69" s="1393"/>
      <c r="AG69" s="1393"/>
    </row>
    <row r="70" spans="1:33" ht="11.1" customHeight="1" outlineLevel="1" x14ac:dyDescent="0.2">
      <c r="A70" s="1460" t="s">
        <v>28</v>
      </c>
      <c r="B70" s="1460"/>
      <c r="C70" s="1460"/>
      <c r="D70" s="1460"/>
      <c r="E70" s="1396"/>
      <c r="F70" s="1397"/>
      <c r="G70" s="1398"/>
      <c r="H70" s="1398"/>
      <c r="I70" s="1398"/>
      <c r="J70" s="1398"/>
      <c r="K70" s="1398"/>
      <c r="L70" s="1398"/>
      <c r="M70" s="1398"/>
      <c r="N70" s="1398"/>
      <c r="O70" s="1398"/>
      <c r="P70" s="1398"/>
      <c r="Q70" s="1398"/>
      <c r="R70" s="1398"/>
      <c r="S70" s="1398"/>
      <c r="T70" s="1399">
        <v>22196.99</v>
      </c>
      <c r="U70" s="1400"/>
      <c r="V70" s="1400"/>
      <c r="W70" s="1400"/>
      <c r="X70" s="1400"/>
      <c r="Y70" s="1400"/>
      <c r="Z70" s="1400"/>
      <c r="AA70" s="1399">
        <v>22196.99</v>
      </c>
      <c r="AB70" s="1400"/>
      <c r="AC70" s="1400"/>
      <c r="AD70" s="1400"/>
      <c r="AE70" s="1400"/>
      <c r="AF70" s="1400"/>
      <c r="AG70" s="1400"/>
    </row>
    <row r="71" spans="1:33" ht="12.95" customHeight="1" x14ac:dyDescent="0.2">
      <c r="A71" s="1459" t="s">
        <v>46</v>
      </c>
      <c r="B71" s="1459"/>
      <c r="C71" s="1459"/>
      <c r="D71" s="1459"/>
      <c r="E71" s="1463">
        <v>2156736.48</v>
      </c>
      <c r="F71" s="1463"/>
      <c r="G71" s="1393"/>
      <c r="H71" s="1393"/>
      <c r="I71" s="1393"/>
      <c r="J71" s="1393"/>
      <c r="K71" s="1393"/>
      <c r="L71" s="1393"/>
      <c r="M71" s="1391"/>
      <c r="N71" s="1391"/>
      <c r="O71" s="1391"/>
      <c r="P71" s="1391"/>
      <c r="Q71" s="1391"/>
      <c r="R71" s="1391"/>
      <c r="S71" s="1391"/>
      <c r="T71" s="1391"/>
      <c r="U71" s="1391"/>
      <c r="V71" s="1391"/>
      <c r="W71" s="1391"/>
      <c r="X71" s="1391"/>
      <c r="Y71" s="1391"/>
      <c r="Z71" s="1391"/>
      <c r="AA71" s="1392">
        <v>2156736.48</v>
      </c>
      <c r="AB71" s="1393"/>
      <c r="AC71" s="1393"/>
      <c r="AD71" s="1393"/>
      <c r="AE71" s="1393"/>
      <c r="AF71" s="1393"/>
      <c r="AG71" s="1393"/>
    </row>
    <row r="72" spans="1:33" ht="11.1" customHeight="1" outlineLevel="1" x14ac:dyDescent="0.2">
      <c r="A72" s="1460" t="s">
        <v>29</v>
      </c>
      <c r="B72" s="1460"/>
      <c r="C72" s="1460"/>
      <c r="D72" s="1460"/>
      <c r="E72" s="1462">
        <v>2099580</v>
      </c>
      <c r="F72" s="1462"/>
      <c r="G72" s="1400"/>
      <c r="H72" s="1400"/>
      <c r="I72" s="1400"/>
      <c r="J72" s="1400"/>
      <c r="K72" s="1400"/>
      <c r="L72" s="1400"/>
      <c r="M72" s="1398"/>
      <c r="N72" s="1398"/>
      <c r="O72" s="1398"/>
      <c r="P72" s="1398"/>
      <c r="Q72" s="1398"/>
      <c r="R72" s="1398"/>
      <c r="S72" s="1398"/>
      <c r="T72" s="1398"/>
      <c r="U72" s="1398"/>
      <c r="V72" s="1398"/>
      <c r="W72" s="1398"/>
      <c r="X72" s="1398"/>
      <c r="Y72" s="1398"/>
      <c r="Z72" s="1398"/>
      <c r="AA72" s="1399">
        <v>2099580</v>
      </c>
      <c r="AB72" s="1400"/>
      <c r="AC72" s="1400"/>
      <c r="AD72" s="1400"/>
      <c r="AE72" s="1400"/>
      <c r="AF72" s="1400"/>
      <c r="AG72" s="1400"/>
    </row>
    <row r="73" spans="1:33" ht="11.1" customHeight="1" outlineLevel="1" x14ac:dyDescent="0.2">
      <c r="A73" s="1460" t="s">
        <v>30</v>
      </c>
      <c r="B73" s="1460"/>
      <c r="C73" s="1460"/>
      <c r="D73" s="1460"/>
      <c r="E73" s="1462">
        <v>57156.480000000003</v>
      </c>
      <c r="F73" s="1462"/>
      <c r="G73" s="1400"/>
      <c r="H73" s="1400"/>
      <c r="I73" s="1400"/>
      <c r="J73" s="1400"/>
      <c r="K73" s="1400"/>
      <c r="L73" s="1400"/>
      <c r="M73" s="1398"/>
      <c r="N73" s="1398"/>
      <c r="O73" s="1398"/>
      <c r="P73" s="1398"/>
      <c r="Q73" s="1398"/>
      <c r="R73" s="1398"/>
      <c r="S73" s="1398"/>
      <c r="T73" s="1398"/>
      <c r="U73" s="1398"/>
      <c r="V73" s="1398"/>
      <c r="W73" s="1398"/>
      <c r="X73" s="1398"/>
      <c r="Y73" s="1398"/>
      <c r="Z73" s="1398"/>
      <c r="AA73" s="1399">
        <v>57156.480000000003</v>
      </c>
      <c r="AB73" s="1400"/>
      <c r="AC73" s="1400"/>
      <c r="AD73" s="1400"/>
      <c r="AE73" s="1400"/>
      <c r="AF73" s="1400"/>
      <c r="AG73" s="1400"/>
    </row>
    <row r="74" spans="1:33" ht="12.95" customHeight="1" x14ac:dyDescent="0.2">
      <c r="A74" s="1459" t="s">
        <v>47</v>
      </c>
      <c r="B74" s="1459"/>
      <c r="C74" s="1459"/>
      <c r="D74" s="1459"/>
      <c r="E74" s="1389"/>
      <c r="F74" s="1390"/>
      <c r="G74" s="1391"/>
      <c r="H74" s="1391"/>
      <c r="I74" s="1391"/>
      <c r="J74" s="1391"/>
      <c r="K74" s="1391"/>
      <c r="L74" s="1391"/>
      <c r="M74" s="1392">
        <v>1029021.121</v>
      </c>
      <c r="N74" s="1393"/>
      <c r="O74" s="1393"/>
      <c r="P74" s="1393"/>
      <c r="Q74" s="1393"/>
      <c r="R74" s="1393"/>
      <c r="S74" s="1393"/>
      <c r="T74" s="1391"/>
      <c r="U74" s="1391"/>
      <c r="V74" s="1391"/>
      <c r="W74" s="1391"/>
      <c r="X74" s="1391"/>
      <c r="Y74" s="1391"/>
      <c r="Z74" s="1391"/>
      <c r="AA74" s="1392">
        <v>1029021.121</v>
      </c>
      <c r="AB74" s="1393"/>
      <c r="AC74" s="1393"/>
      <c r="AD74" s="1393"/>
      <c r="AE74" s="1393"/>
      <c r="AF74" s="1393"/>
      <c r="AG74" s="1393"/>
    </row>
    <row r="75" spans="1:33" ht="11.1" customHeight="1" outlineLevel="1" x14ac:dyDescent="0.2">
      <c r="A75" s="1460" t="s">
        <v>27</v>
      </c>
      <c r="B75" s="1460"/>
      <c r="C75" s="1460"/>
      <c r="D75" s="1460"/>
      <c r="E75" s="1396"/>
      <c r="F75" s="1397"/>
      <c r="G75" s="1398"/>
      <c r="H75" s="1398"/>
      <c r="I75" s="1398"/>
      <c r="J75" s="1398"/>
      <c r="K75" s="1398"/>
      <c r="L75" s="1398"/>
      <c r="M75" s="1399">
        <v>319779.266</v>
      </c>
      <c r="N75" s="1400"/>
      <c r="O75" s="1400"/>
      <c r="P75" s="1400"/>
      <c r="Q75" s="1400"/>
      <c r="R75" s="1400"/>
      <c r="S75" s="1400"/>
      <c r="T75" s="1398"/>
      <c r="U75" s="1398"/>
      <c r="V75" s="1398"/>
      <c r="W75" s="1398"/>
      <c r="X75" s="1398"/>
      <c r="Y75" s="1398"/>
      <c r="Z75" s="1398"/>
      <c r="AA75" s="1399">
        <v>319779.266</v>
      </c>
      <c r="AB75" s="1400"/>
      <c r="AC75" s="1400"/>
      <c r="AD75" s="1400"/>
      <c r="AE75" s="1400"/>
      <c r="AF75" s="1400"/>
      <c r="AG75" s="1400"/>
    </row>
    <row r="76" spans="1:33" ht="11.1" customHeight="1" outlineLevel="1" x14ac:dyDescent="0.2">
      <c r="A76" s="1460" t="s">
        <v>29</v>
      </c>
      <c r="B76" s="1460"/>
      <c r="C76" s="1460"/>
      <c r="D76" s="1460"/>
      <c r="E76" s="1396"/>
      <c r="F76" s="1397"/>
      <c r="G76" s="1398"/>
      <c r="H76" s="1398"/>
      <c r="I76" s="1398"/>
      <c r="J76" s="1398"/>
      <c r="K76" s="1398"/>
      <c r="L76" s="1398"/>
      <c r="M76" s="1399">
        <v>79583.388999999996</v>
      </c>
      <c r="N76" s="1400"/>
      <c r="O76" s="1400"/>
      <c r="P76" s="1400"/>
      <c r="Q76" s="1400"/>
      <c r="R76" s="1400"/>
      <c r="S76" s="1400"/>
      <c r="T76" s="1398"/>
      <c r="U76" s="1398"/>
      <c r="V76" s="1398"/>
      <c r="W76" s="1398"/>
      <c r="X76" s="1398"/>
      <c r="Y76" s="1398"/>
      <c r="Z76" s="1398"/>
      <c r="AA76" s="1399">
        <v>79583.388999999996</v>
      </c>
      <c r="AB76" s="1400"/>
      <c r="AC76" s="1400"/>
      <c r="AD76" s="1400"/>
      <c r="AE76" s="1400"/>
      <c r="AF76" s="1400"/>
      <c r="AG76" s="1400"/>
    </row>
    <row r="77" spans="1:33" ht="11.1" customHeight="1" outlineLevel="1" x14ac:dyDescent="0.2">
      <c r="A77" s="1460" t="s">
        <v>30</v>
      </c>
      <c r="B77" s="1460"/>
      <c r="C77" s="1460"/>
      <c r="D77" s="1460"/>
      <c r="E77" s="1396"/>
      <c r="F77" s="1397"/>
      <c r="G77" s="1398"/>
      <c r="H77" s="1398"/>
      <c r="I77" s="1398"/>
      <c r="J77" s="1398"/>
      <c r="K77" s="1398"/>
      <c r="L77" s="1398"/>
      <c r="M77" s="1399">
        <v>399843.76199999999</v>
      </c>
      <c r="N77" s="1400"/>
      <c r="O77" s="1400"/>
      <c r="P77" s="1400"/>
      <c r="Q77" s="1400"/>
      <c r="R77" s="1400"/>
      <c r="S77" s="1400"/>
      <c r="T77" s="1398"/>
      <c r="U77" s="1398"/>
      <c r="V77" s="1398"/>
      <c r="W77" s="1398"/>
      <c r="X77" s="1398"/>
      <c r="Y77" s="1398"/>
      <c r="Z77" s="1398"/>
      <c r="AA77" s="1399">
        <v>399843.76199999999</v>
      </c>
      <c r="AB77" s="1400"/>
      <c r="AC77" s="1400"/>
      <c r="AD77" s="1400"/>
      <c r="AE77" s="1400"/>
      <c r="AF77" s="1400"/>
      <c r="AG77" s="1400"/>
    </row>
    <row r="78" spans="1:33" ht="11.1" customHeight="1" outlineLevel="1" x14ac:dyDescent="0.2">
      <c r="A78" s="1460" t="s">
        <v>31</v>
      </c>
      <c r="B78" s="1460"/>
      <c r="C78" s="1460"/>
      <c r="D78" s="1460"/>
      <c r="E78" s="1396"/>
      <c r="F78" s="1397"/>
      <c r="G78" s="1398"/>
      <c r="H78" s="1398"/>
      <c r="I78" s="1398"/>
      <c r="J78" s="1398"/>
      <c r="K78" s="1398"/>
      <c r="L78" s="1398"/>
      <c r="M78" s="1399">
        <v>220297.054</v>
      </c>
      <c r="N78" s="1400"/>
      <c r="O78" s="1400"/>
      <c r="P78" s="1400"/>
      <c r="Q78" s="1400"/>
      <c r="R78" s="1400"/>
      <c r="S78" s="1400"/>
      <c r="T78" s="1398"/>
      <c r="U78" s="1398"/>
      <c r="V78" s="1398"/>
      <c r="W78" s="1398"/>
      <c r="X78" s="1398"/>
      <c r="Y78" s="1398"/>
      <c r="Z78" s="1398"/>
      <c r="AA78" s="1399">
        <v>220297.054</v>
      </c>
      <c r="AB78" s="1400"/>
      <c r="AC78" s="1400"/>
      <c r="AD78" s="1400"/>
      <c r="AE78" s="1400"/>
      <c r="AF78" s="1400"/>
      <c r="AG78" s="1400"/>
    </row>
    <row r="79" spans="1:33" ht="11.1" customHeight="1" outlineLevel="1" x14ac:dyDescent="0.2">
      <c r="A79" s="1460" t="s">
        <v>32</v>
      </c>
      <c r="B79" s="1460"/>
      <c r="C79" s="1460"/>
      <c r="D79" s="1460"/>
      <c r="E79" s="1396"/>
      <c r="F79" s="1397"/>
      <c r="G79" s="1398"/>
      <c r="H79" s="1398"/>
      <c r="I79" s="1398"/>
      <c r="J79" s="1398"/>
      <c r="K79" s="1398"/>
      <c r="L79" s="1398"/>
      <c r="M79" s="1399">
        <v>9517.65</v>
      </c>
      <c r="N79" s="1400"/>
      <c r="O79" s="1400"/>
      <c r="P79" s="1400"/>
      <c r="Q79" s="1400"/>
      <c r="R79" s="1400"/>
      <c r="S79" s="1400"/>
      <c r="T79" s="1398"/>
      <c r="U79" s="1398"/>
      <c r="V79" s="1398"/>
      <c r="W79" s="1398"/>
      <c r="X79" s="1398"/>
      <c r="Y79" s="1398"/>
      <c r="Z79" s="1398"/>
      <c r="AA79" s="1399">
        <v>9517.65</v>
      </c>
      <c r="AB79" s="1400"/>
      <c r="AC79" s="1400"/>
      <c r="AD79" s="1400"/>
      <c r="AE79" s="1400"/>
      <c r="AF79" s="1400"/>
      <c r="AG79" s="1400"/>
    </row>
    <row r="80" spans="1:33" ht="12.95" customHeight="1" x14ac:dyDescent="0.2">
      <c r="A80" s="1459" t="s">
        <v>48</v>
      </c>
      <c r="B80" s="1459"/>
      <c r="C80" s="1459"/>
      <c r="D80" s="1459"/>
      <c r="E80" s="1389"/>
      <c r="F80" s="1390"/>
      <c r="G80" s="1391"/>
      <c r="H80" s="1391"/>
      <c r="I80" s="1391"/>
      <c r="J80" s="1391"/>
      <c r="K80" s="1391"/>
      <c r="L80" s="1391"/>
      <c r="M80" s="1391"/>
      <c r="N80" s="1391"/>
      <c r="O80" s="1391"/>
      <c r="P80" s="1391"/>
      <c r="Q80" s="1391"/>
      <c r="R80" s="1391"/>
      <c r="S80" s="1391"/>
      <c r="T80" s="1393"/>
      <c r="U80" s="1392">
        <v>1739.21</v>
      </c>
      <c r="V80" s="1393"/>
      <c r="W80" s="1393"/>
      <c r="X80" s="1393"/>
      <c r="Y80" s="1393"/>
      <c r="Z80" s="1393"/>
      <c r="AA80" s="1393"/>
      <c r="AB80" s="1392">
        <v>1739.21</v>
      </c>
      <c r="AC80" s="1393"/>
      <c r="AD80" s="1393"/>
      <c r="AE80" s="1393"/>
      <c r="AF80" s="1393"/>
      <c r="AG80" s="1393"/>
    </row>
    <row r="81" spans="1:33" ht="11.1" customHeight="1" outlineLevel="1" x14ac:dyDescent="0.2">
      <c r="A81" s="1460" t="s">
        <v>27</v>
      </c>
      <c r="B81" s="1460"/>
      <c r="C81" s="1460"/>
      <c r="D81" s="1460"/>
      <c r="E81" s="1396"/>
      <c r="F81" s="1397"/>
      <c r="G81" s="1398"/>
      <c r="H81" s="1398"/>
      <c r="I81" s="1398"/>
      <c r="J81" s="1398"/>
      <c r="K81" s="1398"/>
      <c r="L81" s="1398"/>
      <c r="M81" s="1398"/>
      <c r="N81" s="1398"/>
      <c r="O81" s="1398"/>
      <c r="P81" s="1398"/>
      <c r="Q81" s="1398"/>
      <c r="R81" s="1398"/>
      <c r="S81" s="1398"/>
      <c r="T81" s="1400"/>
      <c r="U81" s="1403">
        <v>956.57799999999997</v>
      </c>
      <c r="V81" s="1400"/>
      <c r="W81" s="1400"/>
      <c r="X81" s="1400"/>
      <c r="Y81" s="1400"/>
      <c r="Z81" s="1400"/>
      <c r="AA81" s="1400"/>
      <c r="AB81" s="1403">
        <v>956.57799999999997</v>
      </c>
      <c r="AC81" s="1400"/>
      <c r="AD81" s="1400"/>
      <c r="AE81" s="1400"/>
      <c r="AF81" s="1400"/>
      <c r="AG81" s="1400"/>
    </row>
    <row r="82" spans="1:33" ht="11.1" customHeight="1" outlineLevel="1" x14ac:dyDescent="0.2">
      <c r="A82" s="1460" t="s">
        <v>28</v>
      </c>
      <c r="B82" s="1460"/>
      <c r="C82" s="1460"/>
      <c r="D82" s="1460"/>
      <c r="E82" s="1396"/>
      <c r="F82" s="1397"/>
      <c r="G82" s="1398"/>
      <c r="H82" s="1398"/>
      <c r="I82" s="1398"/>
      <c r="J82" s="1398"/>
      <c r="K82" s="1398"/>
      <c r="L82" s="1398"/>
      <c r="M82" s="1398"/>
      <c r="N82" s="1398"/>
      <c r="O82" s="1398"/>
      <c r="P82" s="1398"/>
      <c r="Q82" s="1398"/>
      <c r="R82" s="1398"/>
      <c r="S82" s="1398"/>
      <c r="T82" s="1400"/>
      <c r="U82" s="1403">
        <v>47.442999999999998</v>
      </c>
      <c r="V82" s="1400"/>
      <c r="W82" s="1400"/>
      <c r="X82" s="1400"/>
      <c r="Y82" s="1400"/>
      <c r="Z82" s="1400"/>
      <c r="AA82" s="1400"/>
      <c r="AB82" s="1403">
        <v>47.442999999999998</v>
      </c>
      <c r="AC82" s="1400"/>
      <c r="AD82" s="1400"/>
      <c r="AE82" s="1400"/>
      <c r="AF82" s="1400"/>
      <c r="AG82" s="1400"/>
    </row>
    <row r="83" spans="1:33" ht="11.1" customHeight="1" outlineLevel="1" x14ac:dyDescent="0.2">
      <c r="A83" s="1460" t="s">
        <v>30</v>
      </c>
      <c r="B83" s="1460"/>
      <c r="C83" s="1460"/>
      <c r="D83" s="1460"/>
      <c r="E83" s="1396"/>
      <c r="F83" s="1397"/>
      <c r="G83" s="1398"/>
      <c r="H83" s="1398"/>
      <c r="I83" s="1398"/>
      <c r="J83" s="1398"/>
      <c r="K83" s="1398"/>
      <c r="L83" s="1398"/>
      <c r="M83" s="1398"/>
      <c r="N83" s="1398"/>
      <c r="O83" s="1398"/>
      <c r="P83" s="1398"/>
      <c r="Q83" s="1398"/>
      <c r="R83" s="1398"/>
      <c r="S83" s="1398"/>
      <c r="T83" s="1400"/>
      <c r="U83" s="1403">
        <v>69.033000000000001</v>
      </c>
      <c r="V83" s="1400"/>
      <c r="W83" s="1400"/>
      <c r="X83" s="1400"/>
      <c r="Y83" s="1400"/>
      <c r="Z83" s="1400"/>
      <c r="AA83" s="1400"/>
      <c r="AB83" s="1403">
        <v>69.033000000000001</v>
      </c>
      <c r="AC83" s="1400"/>
      <c r="AD83" s="1400"/>
      <c r="AE83" s="1400"/>
      <c r="AF83" s="1400"/>
      <c r="AG83" s="1400"/>
    </row>
    <row r="84" spans="1:33" ht="11.1" customHeight="1" outlineLevel="1" x14ac:dyDescent="0.2">
      <c r="A84" s="1460" t="s">
        <v>31</v>
      </c>
      <c r="B84" s="1460"/>
      <c r="C84" s="1460"/>
      <c r="D84" s="1460"/>
      <c r="E84" s="1396"/>
      <c r="F84" s="1397"/>
      <c r="G84" s="1398"/>
      <c r="H84" s="1398"/>
      <c r="I84" s="1398"/>
      <c r="J84" s="1398"/>
      <c r="K84" s="1398"/>
      <c r="L84" s="1398"/>
      <c r="M84" s="1398"/>
      <c r="N84" s="1398"/>
      <c r="O84" s="1398"/>
      <c r="P84" s="1398"/>
      <c r="Q84" s="1398"/>
      <c r="R84" s="1398"/>
      <c r="S84" s="1398"/>
      <c r="T84" s="1400"/>
      <c r="U84" s="1403">
        <v>635.85599999999999</v>
      </c>
      <c r="V84" s="1400"/>
      <c r="W84" s="1400"/>
      <c r="X84" s="1400"/>
      <c r="Y84" s="1400"/>
      <c r="Z84" s="1400"/>
      <c r="AA84" s="1400"/>
      <c r="AB84" s="1403">
        <v>635.85599999999999</v>
      </c>
      <c r="AC84" s="1400"/>
      <c r="AD84" s="1400"/>
      <c r="AE84" s="1400"/>
      <c r="AF84" s="1400"/>
      <c r="AG84" s="1400"/>
    </row>
    <row r="85" spans="1:33" ht="11.1" customHeight="1" outlineLevel="1" x14ac:dyDescent="0.2">
      <c r="A85" s="1460" t="s">
        <v>32</v>
      </c>
      <c r="B85" s="1460"/>
      <c r="C85" s="1460"/>
      <c r="D85" s="1460"/>
      <c r="E85" s="1396"/>
      <c r="F85" s="1397"/>
      <c r="G85" s="1398"/>
      <c r="H85" s="1398"/>
      <c r="I85" s="1398"/>
      <c r="J85" s="1398"/>
      <c r="K85" s="1398"/>
      <c r="L85" s="1398"/>
      <c r="M85" s="1398"/>
      <c r="N85" s="1398"/>
      <c r="O85" s="1398"/>
      <c r="P85" s="1398"/>
      <c r="Q85" s="1398"/>
      <c r="R85" s="1398"/>
      <c r="S85" s="1398"/>
      <c r="T85" s="1400"/>
      <c r="U85" s="1403">
        <v>30.3</v>
      </c>
      <c r="V85" s="1400"/>
      <c r="W85" s="1400"/>
      <c r="X85" s="1400"/>
      <c r="Y85" s="1400"/>
      <c r="Z85" s="1400"/>
      <c r="AA85" s="1400"/>
      <c r="AB85" s="1403">
        <v>30.3</v>
      </c>
      <c r="AC85" s="1400"/>
      <c r="AD85" s="1400"/>
      <c r="AE85" s="1400"/>
      <c r="AF85" s="1400"/>
      <c r="AG85" s="1400"/>
    </row>
    <row r="86" spans="1:33" ht="12.95" customHeight="1" x14ac:dyDescent="0.2">
      <c r="A86" s="1459" t="s">
        <v>49</v>
      </c>
      <c r="B86" s="1459"/>
      <c r="C86" s="1459"/>
      <c r="D86" s="1459"/>
      <c r="E86" s="1389"/>
      <c r="F86" s="1390"/>
      <c r="G86" s="1391"/>
      <c r="H86" s="1391"/>
      <c r="I86" s="1391"/>
      <c r="J86" s="1391"/>
      <c r="K86" s="1391"/>
      <c r="L86" s="1391"/>
      <c r="M86" s="1393"/>
      <c r="N86" s="1407">
        <v>103.917</v>
      </c>
      <c r="O86" s="1393"/>
      <c r="P86" s="1393"/>
      <c r="Q86" s="1393"/>
      <c r="R86" s="1393"/>
      <c r="S86" s="1393"/>
      <c r="T86" s="1391"/>
      <c r="U86" s="1391"/>
      <c r="V86" s="1391"/>
      <c r="W86" s="1391"/>
      <c r="X86" s="1391"/>
      <c r="Y86" s="1391"/>
      <c r="Z86" s="1391"/>
      <c r="AA86" s="1393"/>
      <c r="AB86" s="1407">
        <v>103.917</v>
      </c>
      <c r="AC86" s="1393"/>
      <c r="AD86" s="1393"/>
      <c r="AE86" s="1393"/>
      <c r="AF86" s="1393"/>
      <c r="AG86" s="1393"/>
    </row>
    <row r="87" spans="1:33" ht="11.1" customHeight="1" outlineLevel="1" x14ac:dyDescent="0.2">
      <c r="A87" s="1460" t="s">
        <v>27</v>
      </c>
      <c r="B87" s="1460"/>
      <c r="C87" s="1460"/>
      <c r="D87" s="1460"/>
      <c r="E87" s="1396"/>
      <c r="F87" s="1397"/>
      <c r="G87" s="1398"/>
      <c r="H87" s="1398"/>
      <c r="I87" s="1398"/>
      <c r="J87" s="1398"/>
      <c r="K87" s="1398"/>
      <c r="L87" s="1398"/>
      <c r="M87" s="1400"/>
      <c r="N87" s="1403">
        <v>22.530999999999999</v>
      </c>
      <c r="O87" s="1400"/>
      <c r="P87" s="1400"/>
      <c r="Q87" s="1400"/>
      <c r="R87" s="1400"/>
      <c r="S87" s="1400"/>
      <c r="T87" s="1398"/>
      <c r="U87" s="1398"/>
      <c r="V87" s="1398"/>
      <c r="W87" s="1398"/>
      <c r="X87" s="1398"/>
      <c r="Y87" s="1398"/>
      <c r="Z87" s="1398"/>
      <c r="AA87" s="1400"/>
      <c r="AB87" s="1403">
        <v>22.530999999999999</v>
      </c>
      <c r="AC87" s="1400"/>
      <c r="AD87" s="1400"/>
      <c r="AE87" s="1400"/>
      <c r="AF87" s="1400"/>
      <c r="AG87" s="1400"/>
    </row>
    <row r="88" spans="1:33" ht="11.1" customHeight="1" outlineLevel="1" x14ac:dyDescent="0.2">
      <c r="A88" s="1460" t="s">
        <v>33</v>
      </c>
      <c r="B88" s="1460"/>
      <c r="C88" s="1460"/>
      <c r="D88" s="1460"/>
      <c r="E88" s="1396"/>
      <c r="F88" s="1397"/>
      <c r="G88" s="1398"/>
      <c r="H88" s="1398"/>
      <c r="I88" s="1398"/>
      <c r="J88" s="1398"/>
      <c r="K88" s="1398"/>
      <c r="L88" s="1398"/>
      <c r="M88" s="1400"/>
      <c r="N88" s="1403">
        <v>81.385999999999996</v>
      </c>
      <c r="O88" s="1400"/>
      <c r="P88" s="1400"/>
      <c r="Q88" s="1400"/>
      <c r="R88" s="1400"/>
      <c r="S88" s="1400"/>
      <c r="T88" s="1398"/>
      <c r="U88" s="1398"/>
      <c r="V88" s="1398"/>
      <c r="W88" s="1398"/>
      <c r="X88" s="1398"/>
      <c r="Y88" s="1398"/>
      <c r="Z88" s="1398"/>
      <c r="AA88" s="1400"/>
      <c r="AB88" s="1403">
        <v>81.385999999999996</v>
      </c>
      <c r="AC88" s="1400"/>
      <c r="AD88" s="1400"/>
      <c r="AE88" s="1400"/>
      <c r="AF88" s="1400"/>
      <c r="AG88" s="1400"/>
    </row>
    <row r="89" spans="1:33" ht="12.95" customHeight="1" x14ac:dyDescent="0.2">
      <c r="A89" s="1459" t="s">
        <v>50</v>
      </c>
      <c r="B89" s="1459"/>
      <c r="C89" s="1459"/>
      <c r="D89" s="1459"/>
      <c r="E89" s="1389"/>
      <c r="F89" s="1390"/>
      <c r="G89" s="1391"/>
      <c r="H89" s="1391"/>
      <c r="I89" s="1391"/>
      <c r="J89" s="1391"/>
      <c r="K89" s="1391"/>
      <c r="L89" s="1391"/>
      <c r="M89" s="1391"/>
      <c r="N89" s="1391"/>
      <c r="O89" s="1391"/>
      <c r="P89" s="1391"/>
      <c r="Q89" s="1391"/>
      <c r="R89" s="1391"/>
      <c r="S89" s="1391"/>
      <c r="T89" s="1393"/>
      <c r="U89" s="1392">
        <v>4819.9629999999997</v>
      </c>
      <c r="V89" s="1393"/>
      <c r="W89" s="1393"/>
      <c r="X89" s="1393"/>
      <c r="Y89" s="1393"/>
      <c r="Z89" s="1393"/>
      <c r="AA89" s="1393"/>
      <c r="AB89" s="1392">
        <v>4819.9629999999997</v>
      </c>
      <c r="AC89" s="1393"/>
      <c r="AD89" s="1393"/>
      <c r="AE89" s="1393"/>
      <c r="AF89" s="1393"/>
      <c r="AG89" s="1393"/>
    </row>
    <row r="90" spans="1:33" ht="11.1" customHeight="1" outlineLevel="1" x14ac:dyDescent="0.2">
      <c r="A90" s="1460" t="s">
        <v>27</v>
      </c>
      <c r="B90" s="1460"/>
      <c r="C90" s="1460"/>
      <c r="D90" s="1460"/>
      <c r="E90" s="1396"/>
      <c r="F90" s="1397"/>
      <c r="G90" s="1398"/>
      <c r="H90" s="1398"/>
      <c r="I90" s="1398"/>
      <c r="J90" s="1398"/>
      <c r="K90" s="1398"/>
      <c r="L90" s="1398"/>
      <c r="M90" s="1398"/>
      <c r="N90" s="1398"/>
      <c r="O90" s="1398"/>
      <c r="P90" s="1398"/>
      <c r="Q90" s="1398"/>
      <c r="R90" s="1398"/>
      <c r="S90" s="1398"/>
      <c r="T90" s="1400"/>
      <c r="U90" s="1399">
        <v>2573.3890000000001</v>
      </c>
      <c r="V90" s="1400"/>
      <c r="W90" s="1400"/>
      <c r="X90" s="1400"/>
      <c r="Y90" s="1400"/>
      <c r="Z90" s="1400"/>
      <c r="AA90" s="1400"/>
      <c r="AB90" s="1399">
        <v>2573.3890000000001</v>
      </c>
      <c r="AC90" s="1400"/>
      <c r="AD90" s="1400"/>
      <c r="AE90" s="1400"/>
      <c r="AF90" s="1400"/>
      <c r="AG90" s="1400"/>
    </row>
    <row r="91" spans="1:33" ht="11.1" customHeight="1" outlineLevel="1" x14ac:dyDescent="0.2">
      <c r="A91" s="1460" t="s">
        <v>30</v>
      </c>
      <c r="B91" s="1460"/>
      <c r="C91" s="1460"/>
      <c r="D91" s="1460"/>
      <c r="E91" s="1396"/>
      <c r="F91" s="1397"/>
      <c r="G91" s="1398"/>
      <c r="H91" s="1398"/>
      <c r="I91" s="1398"/>
      <c r="J91" s="1398"/>
      <c r="K91" s="1398"/>
      <c r="L91" s="1398"/>
      <c r="M91" s="1398"/>
      <c r="N91" s="1398"/>
      <c r="O91" s="1398"/>
      <c r="P91" s="1398"/>
      <c r="Q91" s="1398"/>
      <c r="R91" s="1398"/>
      <c r="S91" s="1398"/>
      <c r="T91" s="1400"/>
      <c r="U91" s="1399">
        <v>1041.6279999999999</v>
      </c>
      <c r="V91" s="1400"/>
      <c r="W91" s="1400"/>
      <c r="X91" s="1400"/>
      <c r="Y91" s="1400"/>
      <c r="Z91" s="1400"/>
      <c r="AA91" s="1400"/>
      <c r="AB91" s="1399">
        <v>1041.6279999999999</v>
      </c>
      <c r="AC91" s="1400"/>
      <c r="AD91" s="1400"/>
      <c r="AE91" s="1400"/>
      <c r="AF91" s="1400"/>
      <c r="AG91" s="1400"/>
    </row>
    <row r="92" spans="1:33" ht="11.1" customHeight="1" outlineLevel="1" x14ac:dyDescent="0.2">
      <c r="A92" s="1460" t="s">
        <v>32</v>
      </c>
      <c r="B92" s="1460"/>
      <c r="C92" s="1460"/>
      <c r="D92" s="1460"/>
      <c r="E92" s="1396"/>
      <c r="F92" s="1397"/>
      <c r="G92" s="1398"/>
      <c r="H92" s="1398"/>
      <c r="I92" s="1398"/>
      <c r="J92" s="1398"/>
      <c r="K92" s="1398"/>
      <c r="L92" s="1398"/>
      <c r="M92" s="1398"/>
      <c r="N92" s="1398"/>
      <c r="O92" s="1398"/>
      <c r="P92" s="1398"/>
      <c r="Q92" s="1398"/>
      <c r="R92" s="1398"/>
      <c r="S92" s="1398"/>
      <c r="T92" s="1400"/>
      <c r="U92" s="1399">
        <v>1204.9459999999999</v>
      </c>
      <c r="V92" s="1400"/>
      <c r="W92" s="1400"/>
      <c r="X92" s="1400"/>
      <c r="Y92" s="1400"/>
      <c r="Z92" s="1400"/>
      <c r="AA92" s="1400"/>
      <c r="AB92" s="1399">
        <v>1204.9459999999999</v>
      </c>
      <c r="AC92" s="1400"/>
      <c r="AD92" s="1400"/>
      <c r="AE92" s="1400"/>
      <c r="AF92" s="1400"/>
      <c r="AG92" s="1400"/>
    </row>
    <row r="93" spans="1:33" ht="12.95" customHeight="1" x14ac:dyDescent="0.2">
      <c r="A93" s="1459" t="s">
        <v>51</v>
      </c>
      <c r="B93" s="1459"/>
      <c r="C93" s="1459"/>
      <c r="D93" s="1459"/>
      <c r="E93" s="1389"/>
      <c r="F93" s="1390"/>
      <c r="G93" s="1391"/>
      <c r="H93" s="1391"/>
      <c r="I93" s="1391"/>
      <c r="J93" s="1391"/>
      <c r="K93" s="1391"/>
      <c r="L93" s="1391"/>
      <c r="M93" s="1393"/>
      <c r="N93" s="1407">
        <v>236.143</v>
      </c>
      <c r="O93" s="1393"/>
      <c r="P93" s="1393"/>
      <c r="Q93" s="1393"/>
      <c r="R93" s="1393"/>
      <c r="S93" s="1393"/>
      <c r="T93" s="1391"/>
      <c r="U93" s="1391"/>
      <c r="V93" s="1391"/>
      <c r="W93" s="1391"/>
      <c r="X93" s="1391"/>
      <c r="Y93" s="1391"/>
      <c r="Z93" s="1391"/>
      <c r="AA93" s="1393"/>
      <c r="AB93" s="1407">
        <v>236.143</v>
      </c>
      <c r="AC93" s="1393"/>
      <c r="AD93" s="1393"/>
      <c r="AE93" s="1393"/>
      <c r="AF93" s="1393"/>
      <c r="AG93" s="1393"/>
    </row>
    <row r="94" spans="1:33" ht="11.1" customHeight="1" outlineLevel="1" x14ac:dyDescent="0.2">
      <c r="A94" s="1460" t="s">
        <v>32</v>
      </c>
      <c r="B94" s="1460"/>
      <c r="C94" s="1460"/>
      <c r="D94" s="1460"/>
      <c r="E94" s="1396"/>
      <c r="F94" s="1397"/>
      <c r="G94" s="1398"/>
      <c r="H94" s="1398"/>
      <c r="I94" s="1398"/>
      <c r="J94" s="1398"/>
      <c r="K94" s="1398"/>
      <c r="L94" s="1398"/>
      <c r="M94" s="1400"/>
      <c r="N94" s="1403">
        <v>236.143</v>
      </c>
      <c r="O94" s="1400"/>
      <c r="P94" s="1400"/>
      <c r="Q94" s="1400"/>
      <c r="R94" s="1400"/>
      <c r="S94" s="1400"/>
      <c r="T94" s="1398"/>
      <c r="U94" s="1398"/>
      <c r="V94" s="1398"/>
      <c r="W94" s="1398"/>
      <c r="X94" s="1398"/>
      <c r="Y94" s="1398"/>
      <c r="Z94" s="1398"/>
      <c r="AA94" s="1400"/>
      <c r="AB94" s="1403">
        <v>236.143</v>
      </c>
      <c r="AC94" s="1400"/>
      <c r="AD94" s="1400"/>
      <c r="AE94" s="1400"/>
      <c r="AF94" s="1400"/>
      <c r="AG94" s="1400"/>
    </row>
    <row r="95" spans="1:33" ht="12.95" customHeight="1" x14ac:dyDescent="0.2">
      <c r="A95" s="1459" t="s">
        <v>52</v>
      </c>
      <c r="B95" s="1459"/>
      <c r="C95" s="1459"/>
      <c r="D95" s="1459"/>
      <c r="E95" s="1389"/>
      <c r="F95" s="1390"/>
      <c r="G95" s="1391"/>
      <c r="H95" s="1391"/>
      <c r="I95" s="1391"/>
      <c r="J95" s="1391"/>
      <c r="K95" s="1391"/>
      <c r="L95" s="1391"/>
      <c r="M95" s="1391"/>
      <c r="N95" s="1391"/>
      <c r="O95" s="1391"/>
      <c r="P95" s="1391"/>
      <c r="Q95" s="1391"/>
      <c r="R95" s="1391"/>
      <c r="S95" s="1391"/>
      <c r="T95" s="1392">
        <v>1116719.7720000001</v>
      </c>
      <c r="U95" s="1393"/>
      <c r="V95" s="1393"/>
      <c r="W95" s="1393"/>
      <c r="X95" s="1393"/>
      <c r="Y95" s="1393"/>
      <c r="Z95" s="1393"/>
      <c r="AA95" s="1392">
        <v>1116719.7720000001</v>
      </c>
      <c r="AB95" s="1393"/>
      <c r="AC95" s="1393"/>
      <c r="AD95" s="1393"/>
      <c r="AE95" s="1393"/>
      <c r="AF95" s="1393"/>
      <c r="AG95" s="1393"/>
    </row>
    <row r="96" spans="1:33" ht="11.1" customHeight="1" outlineLevel="1" x14ac:dyDescent="0.2">
      <c r="A96" s="1460" t="s">
        <v>27</v>
      </c>
      <c r="B96" s="1460"/>
      <c r="C96" s="1460"/>
      <c r="D96" s="1460"/>
      <c r="E96" s="1396"/>
      <c r="F96" s="1397"/>
      <c r="G96" s="1398"/>
      <c r="H96" s="1398"/>
      <c r="I96" s="1398"/>
      <c r="J96" s="1398"/>
      <c r="K96" s="1398"/>
      <c r="L96" s="1398"/>
      <c r="M96" s="1398"/>
      <c r="N96" s="1398"/>
      <c r="O96" s="1398"/>
      <c r="P96" s="1398"/>
      <c r="Q96" s="1398"/>
      <c r="R96" s="1398"/>
      <c r="S96" s="1398"/>
      <c r="T96" s="1399">
        <v>627057.34900000005</v>
      </c>
      <c r="U96" s="1400"/>
      <c r="V96" s="1400"/>
      <c r="W96" s="1400"/>
      <c r="X96" s="1400"/>
      <c r="Y96" s="1400"/>
      <c r="Z96" s="1400"/>
      <c r="AA96" s="1399">
        <v>627057.34900000005</v>
      </c>
      <c r="AB96" s="1400"/>
      <c r="AC96" s="1400"/>
      <c r="AD96" s="1400"/>
      <c r="AE96" s="1400"/>
      <c r="AF96" s="1400"/>
      <c r="AG96" s="1400"/>
    </row>
    <row r="97" spans="1:33" ht="11.1" customHeight="1" outlineLevel="1" x14ac:dyDescent="0.2">
      <c r="A97" s="1460" t="s">
        <v>28</v>
      </c>
      <c r="B97" s="1460"/>
      <c r="C97" s="1460"/>
      <c r="D97" s="1460"/>
      <c r="E97" s="1396"/>
      <c r="F97" s="1397"/>
      <c r="G97" s="1398"/>
      <c r="H97" s="1398"/>
      <c r="I97" s="1398"/>
      <c r="J97" s="1398"/>
      <c r="K97" s="1398"/>
      <c r="L97" s="1398"/>
      <c r="M97" s="1398"/>
      <c r="N97" s="1398"/>
      <c r="O97" s="1398"/>
      <c r="P97" s="1398"/>
      <c r="Q97" s="1398"/>
      <c r="R97" s="1398"/>
      <c r="S97" s="1398"/>
      <c r="T97" s="1399">
        <v>34668.300000000003</v>
      </c>
      <c r="U97" s="1400"/>
      <c r="V97" s="1400"/>
      <c r="W97" s="1400"/>
      <c r="X97" s="1400"/>
      <c r="Y97" s="1400"/>
      <c r="Z97" s="1400"/>
      <c r="AA97" s="1399">
        <v>34668.300000000003</v>
      </c>
      <c r="AB97" s="1400"/>
      <c r="AC97" s="1400"/>
      <c r="AD97" s="1400"/>
      <c r="AE97" s="1400"/>
      <c r="AF97" s="1400"/>
      <c r="AG97" s="1400"/>
    </row>
    <row r="98" spans="1:33" ht="11.1" customHeight="1" outlineLevel="1" x14ac:dyDescent="0.2">
      <c r="A98" s="1460" t="s">
        <v>30</v>
      </c>
      <c r="B98" s="1460"/>
      <c r="C98" s="1460"/>
      <c r="D98" s="1460"/>
      <c r="E98" s="1396"/>
      <c r="F98" s="1397"/>
      <c r="G98" s="1398"/>
      <c r="H98" s="1398"/>
      <c r="I98" s="1398"/>
      <c r="J98" s="1398"/>
      <c r="K98" s="1398"/>
      <c r="L98" s="1398"/>
      <c r="M98" s="1398"/>
      <c r="N98" s="1398"/>
      <c r="O98" s="1398"/>
      <c r="P98" s="1398"/>
      <c r="Q98" s="1398"/>
      <c r="R98" s="1398"/>
      <c r="S98" s="1398"/>
      <c r="T98" s="1399">
        <v>50419.904999999999</v>
      </c>
      <c r="U98" s="1400"/>
      <c r="V98" s="1400"/>
      <c r="W98" s="1400"/>
      <c r="X98" s="1400"/>
      <c r="Y98" s="1400"/>
      <c r="Z98" s="1400"/>
      <c r="AA98" s="1399">
        <v>50419.904999999999</v>
      </c>
      <c r="AB98" s="1400"/>
      <c r="AC98" s="1400"/>
      <c r="AD98" s="1400"/>
      <c r="AE98" s="1400"/>
      <c r="AF98" s="1400"/>
      <c r="AG98" s="1400"/>
    </row>
    <row r="99" spans="1:33" ht="11.1" customHeight="1" outlineLevel="1" x14ac:dyDescent="0.2">
      <c r="A99" s="1460" t="s">
        <v>31</v>
      </c>
      <c r="B99" s="1460"/>
      <c r="C99" s="1460"/>
      <c r="D99" s="1460"/>
      <c r="E99" s="1396"/>
      <c r="F99" s="1397"/>
      <c r="G99" s="1398"/>
      <c r="H99" s="1398"/>
      <c r="I99" s="1398"/>
      <c r="J99" s="1398"/>
      <c r="K99" s="1398"/>
      <c r="L99" s="1398"/>
      <c r="M99" s="1398"/>
      <c r="N99" s="1398"/>
      <c r="O99" s="1398"/>
      <c r="P99" s="1398"/>
      <c r="Q99" s="1398"/>
      <c r="R99" s="1398"/>
      <c r="S99" s="1398"/>
      <c r="T99" s="1399">
        <v>391973.47200000001</v>
      </c>
      <c r="U99" s="1400"/>
      <c r="V99" s="1400"/>
      <c r="W99" s="1400"/>
      <c r="X99" s="1400"/>
      <c r="Y99" s="1400"/>
      <c r="Z99" s="1400"/>
      <c r="AA99" s="1399">
        <v>391973.47200000001</v>
      </c>
      <c r="AB99" s="1400"/>
      <c r="AC99" s="1400"/>
      <c r="AD99" s="1400"/>
      <c r="AE99" s="1400"/>
      <c r="AF99" s="1400"/>
      <c r="AG99" s="1400"/>
    </row>
    <row r="100" spans="1:33" ht="11.1" customHeight="1" outlineLevel="1" x14ac:dyDescent="0.2">
      <c r="A100" s="1460" t="s">
        <v>32</v>
      </c>
      <c r="B100" s="1460"/>
      <c r="C100" s="1460"/>
      <c r="D100" s="1460"/>
      <c r="E100" s="1396"/>
      <c r="F100" s="1397"/>
      <c r="G100" s="1398"/>
      <c r="H100" s="1398"/>
      <c r="I100" s="1398"/>
      <c r="J100" s="1398"/>
      <c r="K100" s="1398"/>
      <c r="L100" s="1398"/>
      <c r="M100" s="1398"/>
      <c r="N100" s="1398"/>
      <c r="O100" s="1398"/>
      <c r="P100" s="1398"/>
      <c r="Q100" s="1398"/>
      <c r="R100" s="1398"/>
      <c r="S100" s="1398"/>
      <c r="T100" s="1399">
        <v>12600.745999999999</v>
      </c>
      <c r="U100" s="1400"/>
      <c r="V100" s="1400"/>
      <c r="W100" s="1400"/>
      <c r="X100" s="1400"/>
      <c r="Y100" s="1400"/>
      <c r="Z100" s="1400"/>
      <c r="AA100" s="1399">
        <v>12600.745999999999</v>
      </c>
      <c r="AB100" s="1400"/>
      <c r="AC100" s="1400"/>
      <c r="AD100" s="1400"/>
      <c r="AE100" s="1400"/>
      <c r="AF100" s="1400"/>
      <c r="AG100" s="1400"/>
    </row>
    <row r="101" spans="1:33" ht="12.95" customHeight="1" x14ac:dyDescent="0.2">
      <c r="A101" s="1459" t="s">
        <v>53</v>
      </c>
      <c r="B101" s="1459"/>
      <c r="C101" s="1459"/>
      <c r="D101" s="1459"/>
      <c r="E101" s="1389"/>
      <c r="F101" s="1390"/>
      <c r="G101" s="1391"/>
      <c r="H101" s="1391"/>
      <c r="I101" s="1391"/>
      <c r="J101" s="1391"/>
      <c r="K101" s="1391"/>
      <c r="L101" s="1391"/>
      <c r="M101" s="1392">
        <v>75454.714000000007</v>
      </c>
      <c r="N101" s="1393"/>
      <c r="O101" s="1393"/>
      <c r="P101" s="1393"/>
      <c r="Q101" s="1393"/>
      <c r="R101" s="1393"/>
      <c r="S101" s="1393"/>
      <c r="T101" s="1391"/>
      <c r="U101" s="1391"/>
      <c r="V101" s="1391"/>
      <c r="W101" s="1391"/>
      <c r="X101" s="1391"/>
      <c r="Y101" s="1391"/>
      <c r="Z101" s="1391"/>
      <c r="AA101" s="1392">
        <v>75454.714000000007</v>
      </c>
      <c r="AB101" s="1393"/>
      <c r="AC101" s="1393"/>
      <c r="AD101" s="1393"/>
      <c r="AE101" s="1393"/>
      <c r="AF101" s="1393"/>
      <c r="AG101" s="1393"/>
    </row>
    <row r="102" spans="1:33" ht="11.1" customHeight="1" outlineLevel="1" x14ac:dyDescent="0.2">
      <c r="A102" s="1460" t="s">
        <v>27</v>
      </c>
      <c r="B102" s="1460"/>
      <c r="C102" s="1460"/>
      <c r="D102" s="1460"/>
      <c r="E102" s="1396"/>
      <c r="F102" s="1397"/>
      <c r="G102" s="1398"/>
      <c r="H102" s="1398"/>
      <c r="I102" s="1398"/>
      <c r="J102" s="1398"/>
      <c r="K102" s="1398"/>
      <c r="L102" s="1398"/>
      <c r="M102" s="1399">
        <v>15835.273999999999</v>
      </c>
      <c r="N102" s="1400"/>
      <c r="O102" s="1400"/>
      <c r="P102" s="1400"/>
      <c r="Q102" s="1400"/>
      <c r="R102" s="1400"/>
      <c r="S102" s="1400"/>
      <c r="T102" s="1398"/>
      <c r="U102" s="1398"/>
      <c r="V102" s="1398"/>
      <c r="W102" s="1398"/>
      <c r="X102" s="1398"/>
      <c r="Y102" s="1398"/>
      <c r="Z102" s="1398"/>
      <c r="AA102" s="1399">
        <v>15835.273999999999</v>
      </c>
      <c r="AB102" s="1400"/>
      <c r="AC102" s="1400"/>
      <c r="AD102" s="1400"/>
      <c r="AE102" s="1400"/>
      <c r="AF102" s="1400"/>
      <c r="AG102" s="1400"/>
    </row>
    <row r="103" spans="1:33" ht="11.1" customHeight="1" outlineLevel="1" x14ac:dyDescent="0.2">
      <c r="A103" s="1460" t="s">
        <v>33</v>
      </c>
      <c r="B103" s="1460"/>
      <c r="C103" s="1460"/>
      <c r="D103" s="1460"/>
      <c r="E103" s="1396"/>
      <c r="F103" s="1397"/>
      <c r="G103" s="1398"/>
      <c r="H103" s="1398"/>
      <c r="I103" s="1398"/>
      <c r="J103" s="1398"/>
      <c r="K103" s="1398"/>
      <c r="L103" s="1398"/>
      <c r="M103" s="1399">
        <v>59619.44</v>
      </c>
      <c r="N103" s="1400"/>
      <c r="O103" s="1400"/>
      <c r="P103" s="1400"/>
      <c r="Q103" s="1400"/>
      <c r="R103" s="1400"/>
      <c r="S103" s="1400"/>
      <c r="T103" s="1398"/>
      <c r="U103" s="1398"/>
      <c r="V103" s="1398"/>
      <c r="W103" s="1398"/>
      <c r="X103" s="1398"/>
      <c r="Y103" s="1398"/>
      <c r="Z103" s="1398"/>
      <c r="AA103" s="1399">
        <v>59619.44</v>
      </c>
      <c r="AB103" s="1400"/>
      <c r="AC103" s="1400"/>
      <c r="AD103" s="1400"/>
      <c r="AE103" s="1400"/>
      <c r="AF103" s="1400"/>
      <c r="AG103" s="1400"/>
    </row>
    <row r="104" spans="1:33" ht="12.95" customHeight="1" x14ac:dyDescent="0.2">
      <c r="A104" s="1459" t="s">
        <v>54</v>
      </c>
      <c r="B104" s="1459"/>
      <c r="C104" s="1459"/>
      <c r="D104" s="1459"/>
      <c r="E104" s="1389"/>
      <c r="F104" s="1390"/>
      <c r="G104" s="1391"/>
      <c r="H104" s="1391"/>
      <c r="I104" s="1391"/>
      <c r="J104" s="1391"/>
      <c r="K104" s="1391"/>
      <c r="L104" s="1391"/>
      <c r="M104" s="1391"/>
      <c r="N104" s="1391"/>
      <c r="O104" s="1391"/>
      <c r="P104" s="1391"/>
      <c r="Q104" s="1391"/>
      <c r="R104" s="1391"/>
      <c r="S104" s="1391"/>
      <c r="T104" s="1392">
        <v>2727548.7749999999</v>
      </c>
      <c r="U104" s="1393"/>
      <c r="V104" s="1393"/>
      <c r="W104" s="1393"/>
      <c r="X104" s="1393"/>
      <c r="Y104" s="1393"/>
      <c r="Z104" s="1393"/>
      <c r="AA104" s="1392">
        <v>2727548.7749999999</v>
      </c>
      <c r="AB104" s="1393"/>
      <c r="AC104" s="1393"/>
      <c r="AD104" s="1393"/>
      <c r="AE104" s="1393"/>
      <c r="AF104" s="1393"/>
      <c r="AG104" s="1393"/>
    </row>
    <row r="105" spans="1:33" ht="11.1" customHeight="1" outlineLevel="1" x14ac:dyDescent="0.2">
      <c r="A105" s="1460" t="s">
        <v>27</v>
      </c>
      <c r="B105" s="1460"/>
      <c r="C105" s="1460"/>
      <c r="D105" s="1460"/>
      <c r="E105" s="1396"/>
      <c r="F105" s="1397"/>
      <c r="G105" s="1398"/>
      <c r="H105" s="1398"/>
      <c r="I105" s="1398"/>
      <c r="J105" s="1398"/>
      <c r="K105" s="1398"/>
      <c r="L105" s="1398"/>
      <c r="M105" s="1398"/>
      <c r="N105" s="1398"/>
      <c r="O105" s="1398"/>
      <c r="P105" s="1398"/>
      <c r="Q105" s="1398"/>
      <c r="R105" s="1398"/>
      <c r="S105" s="1398"/>
      <c r="T105" s="1399">
        <v>1501645.1229999999</v>
      </c>
      <c r="U105" s="1400"/>
      <c r="V105" s="1400"/>
      <c r="W105" s="1400"/>
      <c r="X105" s="1400"/>
      <c r="Y105" s="1400"/>
      <c r="Z105" s="1400"/>
      <c r="AA105" s="1399">
        <v>1501645.1229999999</v>
      </c>
      <c r="AB105" s="1400"/>
      <c r="AC105" s="1400"/>
      <c r="AD105" s="1400"/>
      <c r="AE105" s="1400"/>
      <c r="AF105" s="1400"/>
      <c r="AG105" s="1400"/>
    </row>
    <row r="106" spans="1:33" ht="11.1" customHeight="1" outlineLevel="1" x14ac:dyDescent="0.2">
      <c r="A106" s="1460" t="s">
        <v>30</v>
      </c>
      <c r="B106" s="1460"/>
      <c r="C106" s="1460"/>
      <c r="D106" s="1460"/>
      <c r="E106" s="1396"/>
      <c r="F106" s="1397"/>
      <c r="G106" s="1398"/>
      <c r="H106" s="1398"/>
      <c r="I106" s="1398"/>
      <c r="J106" s="1398"/>
      <c r="K106" s="1398"/>
      <c r="L106" s="1398"/>
      <c r="M106" s="1398"/>
      <c r="N106" s="1398"/>
      <c r="O106" s="1398"/>
      <c r="P106" s="1398"/>
      <c r="Q106" s="1398"/>
      <c r="R106" s="1398"/>
      <c r="S106" s="1398"/>
      <c r="T106" s="1399">
        <v>600599.44999999995</v>
      </c>
      <c r="U106" s="1400"/>
      <c r="V106" s="1400"/>
      <c r="W106" s="1400"/>
      <c r="X106" s="1400"/>
      <c r="Y106" s="1400"/>
      <c r="Z106" s="1400"/>
      <c r="AA106" s="1399">
        <v>600599.44999999995</v>
      </c>
      <c r="AB106" s="1400"/>
      <c r="AC106" s="1400"/>
      <c r="AD106" s="1400"/>
      <c r="AE106" s="1400"/>
      <c r="AF106" s="1400"/>
      <c r="AG106" s="1400"/>
    </row>
    <row r="107" spans="1:33" ht="11.1" customHeight="1" outlineLevel="1" x14ac:dyDescent="0.2">
      <c r="A107" s="1460" t="s">
        <v>32</v>
      </c>
      <c r="B107" s="1460"/>
      <c r="C107" s="1460"/>
      <c r="D107" s="1460"/>
      <c r="E107" s="1396"/>
      <c r="F107" s="1397"/>
      <c r="G107" s="1398"/>
      <c r="H107" s="1398"/>
      <c r="I107" s="1398"/>
      <c r="J107" s="1398"/>
      <c r="K107" s="1398"/>
      <c r="L107" s="1398"/>
      <c r="M107" s="1398"/>
      <c r="N107" s="1398"/>
      <c r="O107" s="1398"/>
      <c r="P107" s="1398"/>
      <c r="Q107" s="1398"/>
      <c r="R107" s="1398"/>
      <c r="S107" s="1398"/>
      <c r="T107" s="1399">
        <v>625304.20200000005</v>
      </c>
      <c r="U107" s="1400"/>
      <c r="V107" s="1400"/>
      <c r="W107" s="1400"/>
      <c r="X107" s="1400"/>
      <c r="Y107" s="1400"/>
      <c r="Z107" s="1400"/>
      <c r="AA107" s="1399">
        <v>625304.20200000005</v>
      </c>
      <c r="AB107" s="1400"/>
      <c r="AC107" s="1400"/>
      <c r="AD107" s="1400"/>
      <c r="AE107" s="1400"/>
      <c r="AF107" s="1400"/>
      <c r="AG107" s="1400"/>
    </row>
    <row r="108" spans="1:33" ht="12.95" customHeight="1" x14ac:dyDescent="0.2">
      <c r="A108" s="1459" t="s">
        <v>55</v>
      </c>
      <c r="B108" s="1459"/>
      <c r="C108" s="1459"/>
      <c r="D108" s="1459"/>
      <c r="E108" s="1389"/>
      <c r="F108" s="1390"/>
      <c r="G108" s="1391"/>
      <c r="H108" s="1391"/>
      <c r="I108" s="1391"/>
      <c r="J108" s="1391"/>
      <c r="K108" s="1391"/>
      <c r="L108" s="1391"/>
      <c r="M108" s="1392">
        <v>141723</v>
      </c>
      <c r="N108" s="1393"/>
      <c r="O108" s="1393"/>
      <c r="P108" s="1393"/>
      <c r="Q108" s="1393"/>
      <c r="R108" s="1393"/>
      <c r="S108" s="1393"/>
      <c r="T108" s="1391"/>
      <c r="U108" s="1391"/>
      <c r="V108" s="1391"/>
      <c r="W108" s="1391"/>
      <c r="X108" s="1391"/>
      <c r="Y108" s="1391"/>
      <c r="Z108" s="1391"/>
      <c r="AA108" s="1392">
        <v>141723</v>
      </c>
      <c r="AB108" s="1393"/>
      <c r="AC108" s="1393"/>
      <c r="AD108" s="1393"/>
      <c r="AE108" s="1393"/>
      <c r="AF108" s="1393"/>
      <c r="AG108" s="1393"/>
    </row>
    <row r="109" spans="1:33" ht="11.1" customHeight="1" outlineLevel="1" x14ac:dyDescent="0.2">
      <c r="A109" s="1460" t="s">
        <v>32</v>
      </c>
      <c r="B109" s="1460"/>
      <c r="C109" s="1460"/>
      <c r="D109" s="1460"/>
      <c r="E109" s="1396"/>
      <c r="F109" s="1397"/>
      <c r="G109" s="1398"/>
      <c r="H109" s="1398"/>
      <c r="I109" s="1398"/>
      <c r="J109" s="1398"/>
      <c r="K109" s="1398"/>
      <c r="L109" s="1398"/>
      <c r="M109" s="1399">
        <v>141723</v>
      </c>
      <c r="N109" s="1400"/>
      <c r="O109" s="1400"/>
      <c r="P109" s="1400"/>
      <c r="Q109" s="1400"/>
      <c r="R109" s="1400"/>
      <c r="S109" s="1400"/>
      <c r="T109" s="1398"/>
      <c r="U109" s="1398"/>
      <c r="V109" s="1398"/>
      <c r="W109" s="1398"/>
      <c r="X109" s="1398"/>
      <c r="Y109" s="1398"/>
      <c r="Z109" s="1398"/>
      <c r="AA109" s="1399">
        <v>141723</v>
      </c>
      <c r="AB109" s="1400"/>
      <c r="AC109" s="1400"/>
      <c r="AD109" s="1400"/>
      <c r="AE109" s="1400"/>
      <c r="AF109" s="1400"/>
      <c r="AG109" s="1400"/>
    </row>
    <row r="110" spans="1:33" ht="12.95" customHeight="1" x14ac:dyDescent="0.2">
      <c r="A110" s="1459" t="s">
        <v>56</v>
      </c>
      <c r="B110" s="1459"/>
      <c r="C110" s="1459"/>
      <c r="D110" s="1459"/>
      <c r="E110" s="1389"/>
      <c r="F110" s="1390"/>
      <c r="G110" s="1391"/>
      <c r="H110" s="1391"/>
      <c r="I110" s="1391"/>
      <c r="J110" s="1391"/>
      <c r="K110" s="1391"/>
      <c r="L110" s="1391"/>
      <c r="M110" s="1391"/>
      <c r="N110" s="1391"/>
      <c r="O110" s="1391"/>
      <c r="P110" s="1391"/>
      <c r="Q110" s="1391"/>
      <c r="R110" s="1391"/>
      <c r="S110" s="1391"/>
      <c r="T110" s="1393"/>
      <c r="U110" s="1393"/>
      <c r="V110" s="1392">
        <v>2029.347</v>
      </c>
      <c r="W110" s="1393"/>
      <c r="X110" s="1393"/>
      <c r="Y110" s="1393"/>
      <c r="Z110" s="1393"/>
      <c r="AA110" s="1393"/>
      <c r="AB110" s="1393"/>
      <c r="AC110" s="1392">
        <v>2029.347</v>
      </c>
      <c r="AD110" s="1393"/>
      <c r="AE110" s="1393"/>
      <c r="AF110" s="1393"/>
      <c r="AG110" s="1393"/>
    </row>
    <row r="111" spans="1:33" ht="11.1" customHeight="1" outlineLevel="1" x14ac:dyDescent="0.2">
      <c r="A111" s="1460" t="s">
        <v>27</v>
      </c>
      <c r="B111" s="1460"/>
      <c r="C111" s="1460"/>
      <c r="D111" s="1460"/>
      <c r="E111" s="1396"/>
      <c r="F111" s="1397"/>
      <c r="G111" s="1398"/>
      <c r="H111" s="1398"/>
      <c r="I111" s="1398"/>
      <c r="J111" s="1398"/>
      <c r="K111" s="1398"/>
      <c r="L111" s="1398"/>
      <c r="M111" s="1398"/>
      <c r="N111" s="1398"/>
      <c r="O111" s="1398"/>
      <c r="P111" s="1398"/>
      <c r="Q111" s="1398"/>
      <c r="R111" s="1398"/>
      <c r="S111" s="1398"/>
      <c r="T111" s="1400"/>
      <c r="U111" s="1400"/>
      <c r="V111" s="1399">
        <v>1094.4480000000001</v>
      </c>
      <c r="W111" s="1400"/>
      <c r="X111" s="1400"/>
      <c r="Y111" s="1400"/>
      <c r="Z111" s="1400"/>
      <c r="AA111" s="1400"/>
      <c r="AB111" s="1400"/>
      <c r="AC111" s="1399">
        <v>1094.4480000000001</v>
      </c>
      <c r="AD111" s="1400"/>
      <c r="AE111" s="1400"/>
      <c r="AF111" s="1400"/>
      <c r="AG111" s="1400"/>
    </row>
    <row r="112" spans="1:33" ht="11.1" customHeight="1" outlineLevel="1" x14ac:dyDescent="0.2">
      <c r="A112" s="1460" t="s">
        <v>28</v>
      </c>
      <c r="B112" s="1460"/>
      <c r="C112" s="1460"/>
      <c r="D112" s="1460"/>
      <c r="E112" s="1396"/>
      <c r="F112" s="1397"/>
      <c r="G112" s="1398"/>
      <c r="H112" s="1398"/>
      <c r="I112" s="1398"/>
      <c r="J112" s="1398"/>
      <c r="K112" s="1398"/>
      <c r="L112" s="1398"/>
      <c r="M112" s="1398"/>
      <c r="N112" s="1398"/>
      <c r="O112" s="1398"/>
      <c r="P112" s="1398"/>
      <c r="Q112" s="1398"/>
      <c r="R112" s="1398"/>
      <c r="S112" s="1398"/>
      <c r="T112" s="1400"/>
      <c r="U112" s="1400"/>
      <c r="V112" s="1403">
        <v>52.87</v>
      </c>
      <c r="W112" s="1400"/>
      <c r="X112" s="1400"/>
      <c r="Y112" s="1400"/>
      <c r="Z112" s="1400"/>
      <c r="AA112" s="1400"/>
      <c r="AB112" s="1400"/>
      <c r="AC112" s="1403">
        <v>52.87</v>
      </c>
      <c r="AD112" s="1400"/>
      <c r="AE112" s="1400"/>
      <c r="AF112" s="1400"/>
      <c r="AG112" s="1400"/>
    </row>
    <row r="113" spans="1:33" ht="11.1" customHeight="1" outlineLevel="1" x14ac:dyDescent="0.2">
      <c r="A113" s="1460" t="s">
        <v>30</v>
      </c>
      <c r="B113" s="1460"/>
      <c r="C113" s="1460"/>
      <c r="D113" s="1460"/>
      <c r="E113" s="1396"/>
      <c r="F113" s="1397"/>
      <c r="G113" s="1398"/>
      <c r="H113" s="1398"/>
      <c r="I113" s="1398"/>
      <c r="J113" s="1398"/>
      <c r="K113" s="1398"/>
      <c r="L113" s="1398"/>
      <c r="M113" s="1398"/>
      <c r="N113" s="1398"/>
      <c r="O113" s="1398"/>
      <c r="P113" s="1398"/>
      <c r="Q113" s="1398"/>
      <c r="R113" s="1398"/>
      <c r="S113" s="1398"/>
      <c r="T113" s="1400"/>
      <c r="U113" s="1400"/>
      <c r="V113" s="1403">
        <v>71.864999999999995</v>
      </c>
      <c r="W113" s="1400"/>
      <c r="X113" s="1400"/>
      <c r="Y113" s="1400"/>
      <c r="Z113" s="1400"/>
      <c r="AA113" s="1400"/>
      <c r="AB113" s="1400"/>
      <c r="AC113" s="1403">
        <v>71.864999999999995</v>
      </c>
      <c r="AD113" s="1400"/>
      <c r="AE113" s="1400"/>
      <c r="AF113" s="1400"/>
      <c r="AG113" s="1400"/>
    </row>
    <row r="114" spans="1:33" ht="11.1" customHeight="1" outlineLevel="1" x14ac:dyDescent="0.2">
      <c r="A114" s="1460" t="s">
        <v>31</v>
      </c>
      <c r="B114" s="1460"/>
      <c r="C114" s="1460"/>
      <c r="D114" s="1460"/>
      <c r="E114" s="1396"/>
      <c r="F114" s="1397"/>
      <c r="G114" s="1398"/>
      <c r="H114" s="1398"/>
      <c r="I114" s="1398"/>
      <c r="J114" s="1398"/>
      <c r="K114" s="1398"/>
      <c r="L114" s="1398"/>
      <c r="M114" s="1398"/>
      <c r="N114" s="1398"/>
      <c r="O114" s="1398"/>
      <c r="P114" s="1398"/>
      <c r="Q114" s="1398"/>
      <c r="R114" s="1398"/>
      <c r="S114" s="1398"/>
      <c r="T114" s="1400"/>
      <c r="U114" s="1400"/>
      <c r="V114" s="1403">
        <v>739.87699999999995</v>
      </c>
      <c r="W114" s="1400"/>
      <c r="X114" s="1400"/>
      <c r="Y114" s="1400"/>
      <c r="Z114" s="1400"/>
      <c r="AA114" s="1400"/>
      <c r="AB114" s="1400"/>
      <c r="AC114" s="1403">
        <v>739.87699999999995</v>
      </c>
      <c r="AD114" s="1400"/>
      <c r="AE114" s="1400"/>
      <c r="AF114" s="1400"/>
      <c r="AG114" s="1400"/>
    </row>
    <row r="115" spans="1:33" ht="11.1" customHeight="1" outlineLevel="1" x14ac:dyDescent="0.2">
      <c r="A115" s="1460" t="s">
        <v>32</v>
      </c>
      <c r="B115" s="1460"/>
      <c r="C115" s="1460"/>
      <c r="D115" s="1460"/>
      <c r="E115" s="1396"/>
      <c r="F115" s="1397"/>
      <c r="G115" s="1398"/>
      <c r="H115" s="1398"/>
      <c r="I115" s="1398"/>
      <c r="J115" s="1398"/>
      <c r="K115" s="1398"/>
      <c r="L115" s="1398"/>
      <c r="M115" s="1398"/>
      <c r="N115" s="1398"/>
      <c r="O115" s="1398"/>
      <c r="P115" s="1398"/>
      <c r="Q115" s="1398"/>
      <c r="R115" s="1398"/>
      <c r="S115" s="1398"/>
      <c r="T115" s="1400"/>
      <c r="U115" s="1400"/>
      <c r="V115" s="1403">
        <v>70.287000000000006</v>
      </c>
      <c r="W115" s="1400"/>
      <c r="X115" s="1400"/>
      <c r="Y115" s="1400"/>
      <c r="Z115" s="1400"/>
      <c r="AA115" s="1400"/>
      <c r="AB115" s="1400"/>
      <c r="AC115" s="1403">
        <v>70.287000000000006</v>
      </c>
      <c r="AD115" s="1400"/>
      <c r="AE115" s="1400"/>
      <c r="AF115" s="1400"/>
      <c r="AG115" s="1400"/>
    </row>
    <row r="116" spans="1:33" ht="12.95" customHeight="1" x14ac:dyDescent="0.2">
      <c r="A116" s="1459" t="s">
        <v>57</v>
      </c>
      <c r="B116" s="1459"/>
      <c r="C116" s="1459"/>
      <c r="D116" s="1459"/>
      <c r="E116" s="1389"/>
      <c r="F116" s="1390"/>
      <c r="G116" s="1391"/>
      <c r="H116" s="1391"/>
      <c r="I116" s="1391"/>
      <c r="J116" s="1391"/>
      <c r="K116" s="1391"/>
      <c r="L116" s="1391"/>
      <c r="M116" s="1393"/>
      <c r="N116" s="1393"/>
      <c r="O116" s="1407">
        <v>107.017</v>
      </c>
      <c r="P116" s="1393"/>
      <c r="Q116" s="1393"/>
      <c r="R116" s="1393"/>
      <c r="S116" s="1393"/>
      <c r="T116" s="1391"/>
      <c r="U116" s="1391"/>
      <c r="V116" s="1391"/>
      <c r="W116" s="1391"/>
      <c r="X116" s="1391"/>
      <c r="Y116" s="1391"/>
      <c r="Z116" s="1391"/>
      <c r="AA116" s="1393"/>
      <c r="AB116" s="1393"/>
      <c r="AC116" s="1407">
        <v>107.017</v>
      </c>
      <c r="AD116" s="1393"/>
      <c r="AE116" s="1393"/>
      <c r="AF116" s="1393"/>
      <c r="AG116" s="1393"/>
    </row>
    <row r="117" spans="1:33" ht="11.1" customHeight="1" outlineLevel="1" x14ac:dyDescent="0.2">
      <c r="A117" s="1460" t="s">
        <v>27</v>
      </c>
      <c r="B117" s="1460"/>
      <c r="C117" s="1460"/>
      <c r="D117" s="1460"/>
      <c r="E117" s="1396"/>
      <c r="F117" s="1397"/>
      <c r="G117" s="1398"/>
      <c r="H117" s="1398"/>
      <c r="I117" s="1398"/>
      <c r="J117" s="1398"/>
      <c r="K117" s="1398"/>
      <c r="L117" s="1398"/>
      <c r="M117" s="1400"/>
      <c r="N117" s="1400"/>
      <c r="O117" s="1403">
        <v>24.234000000000002</v>
      </c>
      <c r="P117" s="1400"/>
      <c r="Q117" s="1400"/>
      <c r="R117" s="1400"/>
      <c r="S117" s="1400"/>
      <c r="T117" s="1398"/>
      <c r="U117" s="1398"/>
      <c r="V117" s="1398"/>
      <c r="W117" s="1398"/>
      <c r="X117" s="1398"/>
      <c r="Y117" s="1398"/>
      <c r="Z117" s="1398"/>
      <c r="AA117" s="1400"/>
      <c r="AB117" s="1400"/>
      <c r="AC117" s="1403">
        <v>24.234000000000002</v>
      </c>
      <c r="AD117" s="1400"/>
      <c r="AE117" s="1400"/>
      <c r="AF117" s="1400"/>
      <c r="AG117" s="1400"/>
    </row>
    <row r="118" spans="1:33" ht="11.1" customHeight="1" outlineLevel="1" x14ac:dyDescent="0.2">
      <c r="A118" s="1460" t="s">
        <v>33</v>
      </c>
      <c r="B118" s="1460"/>
      <c r="C118" s="1460"/>
      <c r="D118" s="1460"/>
      <c r="E118" s="1396"/>
      <c r="F118" s="1397"/>
      <c r="G118" s="1398"/>
      <c r="H118" s="1398"/>
      <c r="I118" s="1398"/>
      <c r="J118" s="1398"/>
      <c r="K118" s="1398"/>
      <c r="L118" s="1398"/>
      <c r="M118" s="1400"/>
      <c r="N118" s="1400"/>
      <c r="O118" s="1403">
        <v>82.783000000000001</v>
      </c>
      <c r="P118" s="1400"/>
      <c r="Q118" s="1400"/>
      <c r="R118" s="1400"/>
      <c r="S118" s="1400"/>
      <c r="T118" s="1398"/>
      <c r="U118" s="1398"/>
      <c r="V118" s="1398"/>
      <c r="W118" s="1398"/>
      <c r="X118" s="1398"/>
      <c r="Y118" s="1398"/>
      <c r="Z118" s="1398"/>
      <c r="AA118" s="1400"/>
      <c r="AB118" s="1400"/>
      <c r="AC118" s="1403">
        <v>82.783000000000001</v>
      </c>
      <c r="AD118" s="1400"/>
      <c r="AE118" s="1400"/>
      <c r="AF118" s="1400"/>
      <c r="AG118" s="1400"/>
    </row>
    <row r="119" spans="1:33" ht="12.95" customHeight="1" x14ac:dyDescent="0.2">
      <c r="A119" s="1459" t="s">
        <v>58</v>
      </c>
      <c r="B119" s="1459"/>
      <c r="C119" s="1459"/>
      <c r="D119" s="1459"/>
      <c r="E119" s="1389"/>
      <c r="F119" s="1390"/>
      <c r="G119" s="1391"/>
      <c r="H119" s="1391"/>
      <c r="I119" s="1391"/>
      <c r="J119" s="1391"/>
      <c r="K119" s="1391"/>
      <c r="L119" s="1391"/>
      <c r="M119" s="1391"/>
      <c r="N119" s="1391"/>
      <c r="O119" s="1391"/>
      <c r="P119" s="1391"/>
      <c r="Q119" s="1391"/>
      <c r="R119" s="1391"/>
      <c r="S119" s="1391"/>
      <c r="T119" s="1393"/>
      <c r="U119" s="1393"/>
      <c r="V119" s="1392">
        <v>5083.5190000000002</v>
      </c>
      <c r="W119" s="1393"/>
      <c r="X119" s="1393"/>
      <c r="Y119" s="1393"/>
      <c r="Z119" s="1393"/>
      <c r="AA119" s="1393"/>
      <c r="AB119" s="1393"/>
      <c r="AC119" s="1392">
        <v>5083.5190000000002</v>
      </c>
      <c r="AD119" s="1393"/>
      <c r="AE119" s="1393"/>
      <c r="AF119" s="1393"/>
      <c r="AG119" s="1393"/>
    </row>
    <row r="120" spans="1:33" ht="11.1" customHeight="1" outlineLevel="1" x14ac:dyDescent="0.2">
      <c r="A120" s="1460" t="s">
        <v>27</v>
      </c>
      <c r="B120" s="1460"/>
      <c r="C120" s="1460"/>
      <c r="D120" s="1460"/>
      <c r="E120" s="1396"/>
      <c r="F120" s="1397"/>
      <c r="G120" s="1398"/>
      <c r="H120" s="1398"/>
      <c r="I120" s="1398"/>
      <c r="J120" s="1398"/>
      <c r="K120" s="1398"/>
      <c r="L120" s="1398"/>
      <c r="M120" s="1398"/>
      <c r="N120" s="1398"/>
      <c r="O120" s="1398"/>
      <c r="P120" s="1398"/>
      <c r="Q120" s="1398"/>
      <c r="R120" s="1398"/>
      <c r="S120" s="1398"/>
      <c r="T120" s="1400"/>
      <c r="U120" s="1400"/>
      <c r="V120" s="1399">
        <v>2768.6219999999998</v>
      </c>
      <c r="W120" s="1400"/>
      <c r="X120" s="1400"/>
      <c r="Y120" s="1400"/>
      <c r="Z120" s="1400"/>
      <c r="AA120" s="1400"/>
      <c r="AB120" s="1400"/>
      <c r="AC120" s="1399">
        <v>2768.6219999999998</v>
      </c>
      <c r="AD120" s="1400"/>
      <c r="AE120" s="1400"/>
      <c r="AF120" s="1400"/>
      <c r="AG120" s="1400"/>
    </row>
    <row r="121" spans="1:33" ht="11.1" customHeight="1" outlineLevel="1" x14ac:dyDescent="0.2">
      <c r="A121" s="1460" t="s">
        <v>30</v>
      </c>
      <c r="B121" s="1460"/>
      <c r="C121" s="1460"/>
      <c r="D121" s="1460"/>
      <c r="E121" s="1396"/>
      <c r="F121" s="1397"/>
      <c r="G121" s="1398"/>
      <c r="H121" s="1398"/>
      <c r="I121" s="1398"/>
      <c r="J121" s="1398"/>
      <c r="K121" s="1398"/>
      <c r="L121" s="1398"/>
      <c r="M121" s="1398"/>
      <c r="N121" s="1398"/>
      <c r="O121" s="1398"/>
      <c r="P121" s="1398"/>
      <c r="Q121" s="1398"/>
      <c r="R121" s="1398"/>
      <c r="S121" s="1398"/>
      <c r="T121" s="1400"/>
      <c r="U121" s="1400"/>
      <c r="V121" s="1399">
        <v>1066.752</v>
      </c>
      <c r="W121" s="1400"/>
      <c r="X121" s="1400"/>
      <c r="Y121" s="1400"/>
      <c r="Z121" s="1400"/>
      <c r="AA121" s="1400"/>
      <c r="AB121" s="1400"/>
      <c r="AC121" s="1399">
        <v>1066.752</v>
      </c>
      <c r="AD121" s="1400"/>
      <c r="AE121" s="1400"/>
      <c r="AF121" s="1400"/>
      <c r="AG121" s="1400"/>
    </row>
    <row r="122" spans="1:33" ht="11.1" customHeight="1" outlineLevel="1" x14ac:dyDescent="0.2">
      <c r="A122" s="1460" t="s">
        <v>32</v>
      </c>
      <c r="B122" s="1460"/>
      <c r="C122" s="1460"/>
      <c r="D122" s="1460"/>
      <c r="E122" s="1396"/>
      <c r="F122" s="1397"/>
      <c r="G122" s="1398"/>
      <c r="H122" s="1398"/>
      <c r="I122" s="1398"/>
      <c r="J122" s="1398"/>
      <c r="K122" s="1398"/>
      <c r="L122" s="1398"/>
      <c r="M122" s="1398"/>
      <c r="N122" s="1398"/>
      <c r="O122" s="1398"/>
      <c r="P122" s="1398"/>
      <c r="Q122" s="1398"/>
      <c r="R122" s="1398"/>
      <c r="S122" s="1398"/>
      <c r="T122" s="1400"/>
      <c r="U122" s="1400"/>
      <c r="V122" s="1399">
        <v>1248.145</v>
      </c>
      <c r="W122" s="1400"/>
      <c r="X122" s="1400"/>
      <c r="Y122" s="1400"/>
      <c r="Z122" s="1400"/>
      <c r="AA122" s="1400"/>
      <c r="AB122" s="1400"/>
      <c r="AC122" s="1399">
        <v>1248.145</v>
      </c>
      <c r="AD122" s="1400"/>
      <c r="AE122" s="1400"/>
      <c r="AF122" s="1400"/>
      <c r="AG122" s="1400"/>
    </row>
    <row r="123" spans="1:33" ht="26.1" customHeight="1" x14ac:dyDescent="0.2">
      <c r="A123" s="1459" t="s">
        <v>59</v>
      </c>
      <c r="B123" s="1459"/>
      <c r="C123" s="1459"/>
      <c r="D123" s="1459"/>
      <c r="E123" s="1389"/>
      <c r="F123" s="1390"/>
      <c r="G123" s="1391"/>
      <c r="H123" s="1391"/>
      <c r="I123" s="1391"/>
      <c r="J123" s="1391"/>
      <c r="K123" s="1391"/>
      <c r="L123" s="1391"/>
      <c r="M123" s="1393"/>
      <c r="N123" s="1393"/>
      <c r="O123" s="1407">
        <v>269.589</v>
      </c>
      <c r="P123" s="1393"/>
      <c r="Q123" s="1393"/>
      <c r="R123" s="1393"/>
      <c r="S123" s="1393"/>
      <c r="T123" s="1391"/>
      <c r="U123" s="1391"/>
      <c r="V123" s="1391"/>
      <c r="W123" s="1391"/>
      <c r="X123" s="1391"/>
      <c r="Y123" s="1391"/>
      <c r="Z123" s="1391"/>
      <c r="AA123" s="1393"/>
      <c r="AB123" s="1393"/>
      <c r="AC123" s="1407">
        <v>269.589</v>
      </c>
      <c r="AD123" s="1393"/>
      <c r="AE123" s="1393"/>
      <c r="AF123" s="1393"/>
      <c r="AG123" s="1393"/>
    </row>
    <row r="124" spans="1:33" ht="11.1" customHeight="1" outlineLevel="1" x14ac:dyDescent="0.2">
      <c r="A124" s="1460" t="s">
        <v>32</v>
      </c>
      <c r="B124" s="1460"/>
      <c r="C124" s="1460"/>
      <c r="D124" s="1460"/>
      <c r="E124" s="1396"/>
      <c r="F124" s="1397"/>
      <c r="G124" s="1398"/>
      <c r="H124" s="1398"/>
      <c r="I124" s="1398"/>
      <c r="J124" s="1398"/>
      <c r="K124" s="1398"/>
      <c r="L124" s="1398"/>
      <c r="M124" s="1400"/>
      <c r="N124" s="1400"/>
      <c r="O124" s="1403">
        <v>269.589</v>
      </c>
      <c r="P124" s="1400"/>
      <c r="Q124" s="1400"/>
      <c r="R124" s="1400"/>
      <c r="S124" s="1400"/>
      <c r="T124" s="1398"/>
      <c r="U124" s="1398"/>
      <c r="V124" s="1398"/>
      <c r="W124" s="1398"/>
      <c r="X124" s="1398"/>
      <c r="Y124" s="1398"/>
      <c r="Z124" s="1398"/>
      <c r="AA124" s="1400"/>
      <c r="AB124" s="1400"/>
      <c r="AC124" s="1403">
        <v>269.589</v>
      </c>
      <c r="AD124" s="1400"/>
      <c r="AE124" s="1400"/>
      <c r="AF124" s="1400"/>
      <c r="AG124" s="1400"/>
    </row>
    <row r="125" spans="1:33" ht="26.1" customHeight="1" x14ac:dyDescent="0.2">
      <c r="A125" s="1459" t="s">
        <v>60</v>
      </c>
      <c r="B125" s="1459"/>
      <c r="C125" s="1459"/>
      <c r="D125" s="1459"/>
      <c r="E125" s="1389"/>
      <c r="F125" s="1390"/>
      <c r="G125" s="1391"/>
      <c r="H125" s="1391"/>
      <c r="I125" s="1391"/>
      <c r="J125" s="1391"/>
      <c r="K125" s="1391"/>
      <c r="L125" s="1391"/>
      <c r="M125" s="1391"/>
      <c r="N125" s="1391"/>
      <c r="O125" s="1391"/>
      <c r="P125" s="1391"/>
      <c r="Q125" s="1391"/>
      <c r="R125" s="1391"/>
      <c r="S125" s="1391"/>
      <c r="T125" s="1392">
        <v>44852.675000000003</v>
      </c>
      <c r="U125" s="1393"/>
      <c r="V125" s="1393"/>
      <c r="W125" s="1394">
        <v>2.96123</v>
      </c>
      <c r="X125" s="1395">
        <v>108868.09</v>
      </c>
      <c r="Y125" s="1395">
        <v>23950.98</v>
      </c>
      <c r="Z125" s="1395">
        <v>132819.07</v>
      </c>
      <c r="AA125" s="1392">
        <v>44852.675000000003</v>
      </c>
      <c r="AB125" s="1393"/>
      <c r="AC125" s="1393"/>
      <c r="AD125" s="1394">
        <v>2.96123</v>
      </c>
      <c r="AE125" s="1395">
        <v>108868.09</v>
      </c>
      <c r="AF125" s="1395">
        <v>23950.98</v>
      </c>
      <c r="AG125" s="1395">
        <v>132819.07</v>
      </c>
    </row>
    <row r="126" spans="1:33" ht="23.1" customHeight="1" outlineLevel="1" x14ac:dyDescent="0.2">
      <c r="A126" s="1460" t="s">
        <v>61</v>
      </c>
      <c r="B126" s="1460"/>
      <c r="C126" s="1460"/>
      <c r="D126" s="1460"/>
      <c r="E126" s="1396"/>
      <c r="F126" s="1397"/>
      <c r="G126" s="1398"/>
      <c r="H126" s="1398"/>
      <c r="I126" s="1398"/>
      <c r="J126" s="1398"/>
      <c r="K126" s="1398"/>
      <c r="L126" s="1398"/>
      <c r="M126" s="1398"/>
      <c r="N126" s="1398"/>
      <c r="O126" s="1398"/>
      <c r="P126" s="1398"/>
      <c r="Q126" s="1398"/>
      <c r="R126" s="1398"/>
      <c r="S126" s="1398"/>
      <c r="T126" s="1399">
        <v>27506.22</v>
      </c>
      <c r="U126" s="1400"/>
      <c r="V126" s="1400"/>
      <c r="W126" s="1401">
        <v>2.9367800000000002</v>
      </c>
      <c r="X126" s="1402">
        <v>66212.87</v>
      </c>
      <c r="Y126" s="1402">
        <v>14566.83</v>
      </c>
      <c r="Z126" s="1402">
        <v>80779.7</v>
      </c>
      <c r="AA126" s="1399">
        <v>27506.22</v>
      </c>
      <c r="AB126" s="1400"/>
      <c r="AC126" s="1400"/>
      <c r="AD126" s="1401">
        <v>2.9367800000000002</v>
      </c>
      <c r="AE126" s="1402">
        <v>66212.87</v>
      </c>
      <c r="AF126" s="1402">
        <v>14566.83</v>
      </c>
      <c r="AG126" s="1402">
        <v>80779.7</v>
      </c>
    </row>
    <row r="127" spans="1:33" ht="11.1" customHeight="1" outlineLevel="1" x14ac:dyDescent="0.2">
      <c r="A127" s="1460" t="s">
        <v>37</v>
      </c>
      <c r="B127" s="1460"/>
      <c r="C127" s="1460"/>
      <c r="D127" s="1460"/>
      <c r="E127" s="1396"/>
      <c r="F127" s="1397"/>
      <c r="G127" s="1398"/>
      <c r="H127" s="1398"/>
      <c r="I127" s="1398"/>
      <c r="J127" s="1398"/>
      <c r="K127" s="1398"/>
      <c r="L127" s="1398"/>
      <c r="M127" s="1398"/>
      <c r="N127" s="1398"/>
      <c r="O127" s="1398"/>
      <c r="P127" s="1398"/>
      <c r="Q127" s="1398"/>
      <c r="R127" s="1398"/>
      <c r="S127" s="1398"/>
      <c r="T127" s="1399">
        <v>17346.455000000002</v>
      </c>
      <c r="U127" s="1400"/>
      <c r="V127" s="1400"/>
      <c r="W127" s="1401">
        <v>3</v>
      </c>
      <c r="X127" s="1402">
        <v>42655.22</v>
      </c>
      <c r="Y127" s="1402">
        <v>9384.15</v>
      </c>
      <c r="Z127" s="1402">
        <v>52039.37</v>
      </c>
      <c r="AA127" s="1399">
        <v>17346.455000000002</v>
      </c>
      <c r="AB127" s="1400"/>
      <c r="AC127" s="1400"/>
      <c r="AD127" s="1401">
        <v>3</v>
      </c>
      <c r="AE127" s="1402">
        <v>42655.22</v>
      </c>
      <c r="AF127" s="1402">
        <v>9384.15</v>
      </c>
      <c r="AG127" s="1402">
        <v>52039.37</v>
      </c>
    </row>
    <row r="128" spans="1:33" ht="26.1" customHeight="1" x14ac:dyDescent="0.2">
      <c r="A128" s="1459" t="s">
        <v>62</v>
      </c>
      <c r="B128" s="1459"/>
      <c r="C128" s="1459"/>
      <c r="D128" s="1459"/>
      <c r="E128" s="1389"/>
      <c r="F128" s="1390"/>
      <c r="G128" s="1391"/>
      <c r="H128" s="1391"/>
      <c r="I128" s="1391"/>
      <c r="J128" s="1391"/>
      <c r="K128" s="1391"/>
      <c r="L128" s="1391"/>
      <c r="M128" s="1391"/>
      <c r="N128" s="1391"/>
      <c r="O128" s="1391"/>
      <c r="P128" s="1391"/>
      <c r="Q128" s="1391"/>
      <c r="R128" s="1391"/>
      <c r="S128" s="1391"/>
      <c r="T128" s="1392">
        <v>510234.26500000001</v>
      </c>
      <c r="U128" s="1393"/>
      <c r="V128" s="1393"/>
      <c r="W128" s="1394">
        <v>2.50177</v>
      </c>
      <c r="X128" s="1395">
        <v>1046300.74</v>
      </c>
      <c r="Y128" s="1395">
        <v>230186.17</v>
      </c>
      <c r="Z128" s="1395">
        <v>1276486.9099999999</v>
      </c>
      <c r="AA128" s="1392">
        <v>510234.26500000001</v>
      </c>
      <c r="AB128" s="1393"/>
      <c r="AC128" s="1393"/>
      <c r="AD128" s="1394">
        <v>2.50177</v>
      </c>
      <c r="AE128" s="1395">
        <v>1046300.74</v>
      </c>
      <c r="AF128" s="1395">
        <v>230186.17</v>
      </c>
      <c r="AG128" s="1395">
        <v>1276486.9099999999</v>
      </c>
    </row>
    <row r="129" spans="1:33" ht="23.1" customHeight="1" outlineLevel="1" x14ac:dyDescent="0.2">
      <c r="A129" s="1460" t="s">
        <v>22</v>
      </c>
      <c r="B129" s="1460"/>
      <c r="C129" s="1460"/>
      <c r="D129" s="1460"/>
      <c r="E129" s="1396"/>
      <c r="F129" s="1397"/>
      <c r="G129" s="1398"/>
      <c r="H129" s="1398"/>
      <c r="I129" s="1398"/>
      <c r="J129" s="1398"/>
      <c r="K129" s="1398"/>
      <c r="L129" s="1398"/>
      <c r="M129" s="1398"/>
      <c r="N129" s="1398"/>
      <c r="O129" s="1398"/>
      <c r="P129" s="1398"/>
      <c r="Q129" s="1398"/>
      <c r="R129" s="1398"/>
      <c r="S129" s="1398"/>
      <c r="T129" s="1399">
        <v>146932.609</v>
      </c>
      <c r="U129" s="1400"/>
      <c r="V129" s="1400"/>
      <c r="W129" s="1401">
        <v>2.51607</v>
      </c>
      <c r="X129" s="1402">
        <v>303026.89</v>
      </c>
      <c r="Y129" s="1402">
        <v>66665.919999999998</v>
      </c>
      <c r="Z129" s="1402">
        <v>369692.81</v>
      </c>
      <c r="AA129" s="1399">
        <v>146932.609</v>
      </c>
      <c r="AB129" s="1400"/>
      <c r="AC129" s="1400"/>
      <c r="AD129" s="1401">
        <v>2.51607</v>
      </c>
      <c r="AE129" s="1402">
        <v>303026.89</v>
      </c>
      <c r="AF129" s="1402">
        <v>66665.919999999998</v>
      </c>
      <c r="AG129" s="1402">
        <v>369692.81</v>
      </c>
    </row>
    <row r="130" spans="1:33" ht="23.1" customHeight="1" outlineLevel="1" x14ac:dyDescent="0.2">
      <c r="A130" s="1460" t="s">
        <v>61</v>
      </c>
      <c r="B130" s="1460"/>
      <c r="C130" s="1460"/>
      <c r="D130" s="1460"/>
      <c r="E130" s="1396"/>
      <c r="F130" s="1397"/>
      <c r="G130" s="1398"/>
      <c r="H130" s="1398"/>
      <c r="I130" s="1398"/>
      <c r="J130" s="1398"/>
      <c r="K130" s="1398"/>
      <c r="L130" s="1398"/>
      <c r="M130" s="1398"/>
      <c r="N130" s="1398"/>
      <c r="O130" s="1398"/>
      <c r="P130" s="1398"/>
      <c r="Q130" s="1398"/>
      <c r="R130" s="1398"/>
      <c r="S130" s="1398"/>
      <c r="T130" s="1399">
        <v>363301.65600000002</v>
      </c>
      <c r="U130" s="1400"/>
      <c r="V130" s="1400"/>
      <c r="W130" s="1401">
        <v>2.4959799999999999</v>
      </c>
      <c r="X130" s="1402">
        <v>743273.85</v>
      </c>
      <c r="Y130" s="1402">
        <v>163520.25</v>
      </c>
      <c r="Z130" s="1402">
        <v>906794.1</v>
      </c>
      <c r="AA130" s="1399">
        <v>363301.65600000002</v>
      </c>
      <c r="AB130" s="1400"/>
      <c r="AC130" s="1400"/>
      <c r="AD130" s="1401">
        <v>2.4959799999999999</v>
      </c>
      <c r="AE130" s="1402">
        <v>743273.85</v>
      </c>
      <c r="AF130" s="1402">
        <v>163520.25</v>
      </c>
      <c r="AG130" s="1402">
        <v>906794.1</v>
      </c>
    </row>
    <row r="131" spans="1:33" ht="26.1" customHeight="1" x14ac:dyDescent="0.2">
      <c r="A131" s="1459" t="s">
        <v>63</v>
      </c>
      <c r="B131" s="1459"/>
      <c r="C131" s="1459"/>
      <c r="D131" s="1459"/>
      <c r="E131" s="1389"/>
      <c r="F131" s="1390"/>
      <c r="G131" s="1391"/>
      <c r="H131" s="1391"/>
      <c r="I131" s="1391"/>
      <c r="J131" s="1391"/>
      <c r="K131" s="1391"/>
      <c r="L131" s="1391"/>
      <c r="M131" s="1391"/>
      <c r="N131" s="1391"/>
      <c r="O131" s="1391"/>
      <c r="P131" s="1391"/>
      <c r="Q131" s="1391"/>
      <c r="R131" s="1391"/>
      <c r="S131" s="1391"/>
      <c r="T131" s="1392">
        <v>7545475.2970000003</v>
      </c>
      <c r="U131" s="1393"/>
      <c r="V131" s="1393"/>
      <c r="W131" s="1394">
        <v>2.92693</v>
      </c>
      <c r="X131" s="1395">
        <v>18102492.399999999</v>
      </c>
      <c r="Y131" s="1395">
        <v>3982548.31</v>
      </c>
      <c r="Z131" s="1395">
        <v>22085040.710000001</v>
      </c>
      <c r="AA131" s="1392">
        <v>7545475.2970000003</v>
      </c>
      <c r="AB131" s="1393"/>
      <c r="AC131" s="1393"/>
      <c r="AD131" s="1394">
        <v>2.92693</v>
      </c>
      <c r="AE131" s="1395">
        <v>18102492.399999999</v>
      </c>
      <c r="AF131" s="1395">
        <v>3982548.31</v>
      </c>
      <c r="AG131" s="1395">
        <v>22085040.710000001</v>
      </c>
    </row>
    <row r="132" spans="1:33" ht="23.1" customHeight="1" outlineLevel="1" x14ac:dyDescent="0.2">
      <c r="A132" s="1460" t="s">
        <v>22</v>
      </c>
      <c r="B132" s="1460"/>
      <c r="C132" s="1460"/>
      <c r="D132" s="1460"/>
      <c r="E132" s="1396"/>
      <c r="F132" s="1397"/>
      <c r="G132" s="1398"/>
      <c r="H132" s="1398"/>
      <c r="I132" s="1398"/>
      <c r="J132" s="1398"/>
      <c r="K132" s="1398"/>
      <c r="L132" s="1398"/>
      <c r="M132" s="1398"/>
      <c r="N132" s="1398"/>
      <c r="O132" s="1398"/>
      <c r="P132" s="1398"/>
      <c r="Q132" s="1398"/>
      <c r="R132" s="1398"/>
      <c r="S132" s="1398"/>
      <c r="T132" s="1399">
        <v>6844695.6270000003</v>
      </c>
      <c r="U132" s="1400"/>
      <c r="V132" s="1400"/>
      <c r="W132" s="1401">
        <v>2.9194399999999998</v>
      </c>
      <c r="X132" s="1402">
        <v>16379263.66</v>
      </c>
      <c r="Y132" s="1402">
        <v>3603437.99</v>
      </c>
      <c r="Z132" s="1402">
        <v>19982701.649999999</v>
      </c>
      <c r="AA132" s="1399">
        <v>6844695.6270000003</v>
      </c>
      <c r="AB132" s="1400"/>
      <c r="AC132" s="1400"/>
      <c r="AD132" s="1401">
        <v>2.9194399999999998</v>
      </c>
      <c r="AE132" s="1402">
        <v>16379263.66</v>
      </c>
      <c r="AF132" s="1402">
        <v>3603437.99</v>
      </c>
      <c r="AG132" s="1402">
        <v>19982701.649999999</v>
      </c>
    </row>
    <row r="133" spans="1:33" ht="23.1" customHeight="1" outlineLevel="1" x14ac:dyDescent="0.2">
      <c r="A133" s="1460" t="s">
        <v>61</v>
      </c>
      <c r="B133" s="1460"/>
      <c r="C133" s="1460"/>
      <c r="D133" s="1460"/>
      <c r="E133" s="1396"/>
      <c r="F133" s="1397"/>
      <c r="G133" s="1398"/>
      <c r="H133" s="1398"/>
      <c r="I133" s="1398"/>
      <c r="J133" s="1398"/>
      <c r="K133" s="1398"/>
      <c r="L133" s="1398"/>
      <c r="M133" s="1398"/>
      <c r="N133" s="1398"/>
      <c r="O133" s="1398"/>
      <c r="P133" s="1398"/>
      <c r="Q133" s="1398"/>
      <c r="R133" s="1398"/>
      <c r="S133" s="1398"/>
      <c r="T133" s="1403">
        <v>385.709</v>
      </c>
      <c r="U133" s="1400"/>
      <c r="V133" s="1400"/>
      <c r="W133" s="1401">
        <v>3.0000300000000002</v>
      </c>
      <c r="X133" s="1406">
        <v>948.48</v>
      </c>
      <c r="Y133" s="1406">
        <v>208.66</v>
      </c>
      <c r="Z133" s="1402">
        <v>1157.1400000000001</v>
      </c>
      <c r="AA133" s="1403">
        <v>385.709</v>
      </c>
      <c r="AB133" s="1400"/>
      <c r="AC133" s="1400"/>
      <c r="AD133" s="1401">
        <v>3.0000300000000002</v>
      </c>
      <c r="AE133" s="1406">
        <v>948.48</v>
      </c>
      <c r="AF133" s="1406">
        <v>208.66</v>
      </c>
      <c r="AG133" s="1402">
        <v>1157.1400000000001</v>
      </c>
    </row>
    <row r="134" spans="1:33" ht="11.1" customHeight="1" outlineLevel="1" x14ac:dyDescent="0.2">
      <c r="A134" s="1460" t="s">
        <v>25</v>
      </c>
      <c r="B134" s="1460"/>
      <c r="C134" s="1460"/>
      <c r="D134" s="1460"/>
      <c r="E134" s="1396"/>
      <c r="F134" s="1397"/>
      <c r="G134" s="1398"/>
      <c r="H134" s="1398"/>
      <c r="I134" s="1398"/>
      <c r="J134" s="1398"/>
      <c r="K134" s="1398"/>
      <c r="L134" s="1398"/>
      <c r="M134" s="1398"/>
      <c r="N134" s="1398"/>
      <c r="O134" s="1398"/>
      <c r="P134" s="1398"/>
      <c r="Q134" s="1398"/>
      <c r="R134" s="1398"/>
      <c r="S134" s="1398"/>
      <c r="T134" s="1399">
        <v>2040</v>
      </c>
      <c r="U134" s="1400"/>
      <c r="V134" s="1400"/>
      <c r="W134" s="1401">
        <v>3</v>
      </c>
      <c r="X134" s="1402">
        <v>5016.3900000000003</v>
      </c>
      <c r="Y134" s="1402">
        <v>1103.6099999999999</v>
      </c>
      <c r="Z134" s="1402">
        <v>6120</v>
      </c>
      <c r="AA134" s="1399">
        <v>2040</v>
      </c>
      <c r="AB134" s="1400"/>
      <c r="AC134" s="1400"/>
      <c r="AD134" s="1401">
        <v>3</v>
      </c>
      <c r="AE134" s="1402">
        <v>5016.3900000000003</v>
      </c>
      <c r="AF134" s="1402">
        <v>1103.6099999999999</v>
      </c>
      <c r="AG134" s="1402">
        <v>6120</v>
      </c>
    </row>
    <row r="135" spans="1:33" ht="11.1" customHeight="1" outlineLevel="1" x14ac:dyDescent="0.2">
      <c r="A135" s="1460" t="s">
        <v>37</v>
      </c>
      <c r="B135" s="1460"/>
      <c r="C135" s="1460"/>
      <c r="D135" s="1460"/>
      <c r="E135" s="1396"/>
      <c r="F135" s="1397"/>
      <c r="G135" s="1398"/>
      <c r="H135" s="1398"/>
      <c r="I135" s="1398"/>
      <c r="J135" s="1398"/>
      <c r="K135" s="1398"/>
      <c r="L135" s="1398"/>
      <c r="M135" s="1398"/>
      <c r="N135" s="1398"/>
      <c r="O135" s="1398"/>
      <c r="P135" s="1398"/>
      <c r="Q135" s="1398"/>
      <c r="R135" s="1398"/>
      <c r="S135" s="1398"/>
      <c r="T135" s="1399">
        <v>698353.96100000001</v>
      </c>
      <c r="U135" s="1400"/>
      <c r="V135" s="1400"/>
      <c r="W135" s="1401">
        <v>3</v>
      </c>
      <c r="X135" s="1402">
        <v>1717263.87</v>
      </c>
      <c r="Y135" s="1402">
        <v>377798.05</v>
      </c>
      <c r="Z135" s="1402">
        <v>2095061.92</v>
      </c>
      <c r="AA135" s="1399">
        <v>698353.96100000001</v>
      </c>
      <c r="AB135" s="1400"/>
      <c r="AC135" s="1400"/>
      <c r="AD135" s="1401">
        <v>3</v>
      </c>
      <c r="AE135" s="1402">
        <v>1717263.87</v>
      </c>
      <c r="AF135" s="1402">
        <v>377798.05</v>
      </c>
      <c r="AG135" s="1402">
        <v>2095061.92</v>
      </c>
    </row>
    <row r="136" spans="1:33" ht="26.1" customHeight="1" x14ac:dyDescent="0.2">
      <c r="A136" s="1459" t="s">
        <v>64</v>
      </c>
      <c r="B136" s="1459"/>
      <c r="C136" s="1459"/>
      <c r="D136" s="1459"/>
      <c r="E136" s="1389"/>
      <c r="F136" s="1390"/>
      <c r="G136" s="1391"/>
      <c r="H136" s="1391"/>
      <c r="I136" s="1391"/>
      <c r="J136" s="1391"/>
      <c r="K136" s="1391"/>
      <c r="L136" s="1391"/>
      <c r="M136" s="1391"/>
      <c r="N136" s="1391"/>
      <c r="O136" s="1391"/>
      <c r="P136" s="1391"/>
      <c r="Q136" s="1391"/>
      <c r="R136" s="1391"/>
      <c r="S136" s="1391"/>
      <c r="T136" s="1392">
        <v>10090610.308</v>
      </c>
      <c r="U136" s="1393"/>
      <c r="V136" s="1393"/>
      <c r="W136" s="1394">
        <v>2.5021200000000001</v>
      </c>
      <c r="X136" s="1395">
        <v>20694976.899999999</v>
      </c>
      <c r="Y136" s="1395">
        <v>4552894.99</v>
      </c>
      <c r="Z136" s="1395">
        <v>25247871.890000001</v>
      </c>
      <c r="AA136" s="1392">
        <v>10090610.308</v>
      </c>
      <c r="AB136" s="1393"/>
      <c r="AC136" s="1393"/>
      <c r="AD136" s="1394">
        <v>2.5021200000000001</v>
      </c>
      <c r="AE136" s="1395">
        <v>20694976.899999999</v>
      </c>
      <c r="AF136" s="1395">
        <v>4552894.99</v>
      </c>
      <c r="AG136" s="1395">
        <v>25247871.890000001</v>
      </c>
    </row>
    <row r="137" spans="1:33" ht="23.1" customHeight="1" outlineLevel="1" x14ac:dyDescent="0.2">
      <c r="A137" s="1460" t="s">
        <v>22</v>
      </c>
      <c r="B137" s="1460"/>
      <c r="C137" s="1460"/>
      <c r="D137" s="1460"/>
      <c r="E137" s="1396"/>
      <c r="F137" s="1397"/>
      <c r="G137" s="1398"/>
      <c r="H137" s="1398"/>
      <c r="I137" s="1398"/>
      <c r="J137" s="1398"/>
      <c r="K137" s="1398"/>
      <c r="L137" s="1398"/>
      <c r="M137" s="1398"/>
      <c r="N137" s="1398"/>
      <c r="O137" s="1398"/>
      <c r="P137" s="1398"/>
      <c r="Q137" s="1398"/>
      <c r="R137" s="1398"/>
      <c r="S137" s="1398"/>
      <c r="T137" s="1399">
        <v>10034491.739</v>
      </c>
      <c r="U137" s="1400"/>
      <c r="V137" s="1400"/>
      <c r="W137" s="1401">
        <v>2.5022500000000001</v>
      </c>
      <c r="X137" s="1402">
        <v>20580965.390000001</v>
      </c>
      <c r="Y137" s="1402">
        <v>4527812.4400000004</v>
      </c>
      <c r="Z137" s="1402">
        <v>25108777.829999998</v>
      </c>
      <c r="AA137" s="1399">
        <v>10034491.739</v>
      </c>
      <c r="AB137" s="1400"/>
      <c r="AC137" s="1400"/>
      <c r="AD137" s="1401">
        <v>2.5022500000000001</v>
      </c>
      <c r="AE137" s="1402">
        <v>20580965.390000001</v>
      </c>
      <c r="AF137" s="1402">
        <v>4527812.4400000004</v>
      </c>
      <c r="AG137" s="1402">
        <v>25108777.829999998</v>
      </c>
    </row>
    <row r="138" spans="1:33" ht="11.1" customHeight="1" outlineLevel="1" x14ac:dyDescent="0.2">
      <c r="A138" s="1460" t="s">
        <v>25</v>
      </c>
      <c r="B138" s="1460"/>
      <c r="C138" s="1460"/>
      <c r="D138" s="1460"/>
      <c r="E138" s="1396"/>
      <c r="F138" s="1397"/>
      <c r="G138" s="1398"/>
      <c r="H138" s="1398"/>
      <c r="I138" s="1398"/>
      <c r="J138" s="1398"/>
      <c r="K138" s="1398"/>
      <c r="L138" s="1398"/>
      <c r="M138" s="1398"/>
      <c r="N138" s="1398"/>
      <c r="O138" s="1398"/>
      <c r="P138" s="1398"/>
      <c r="Q138" s="1398"/>
      <c r="R138" s="1398"/>
      <c r="S138" s="1398"/>
      <c r="T138" s="1399">
        <v>12244.31</v>
      </c>
      <c r="U138" s="1400"/>
      <c r="V138" s="1400"/>
      <c r="W138" s="1401">
        <v>2.4430499999999999</v>
      </c>
      <c r="X138" s="1402">
        <v>24519.23</v>
      </c>
      <c r="Y138" s="1402">
        <v>5394.24</v>
      </c>
      <c r="Z138" s="1402">
        <v>29913.47</v>
      </c>
      <c r="AA138" s="1399">
        <v>12244.31</v>
      </c>
      <c r="AB138" s="1400"/>
      <c r="AC138" s="1400"/>
      <c r="AD138" s="1401">
        <v>2.4430499999999999</v>
      </c>
      <c r="AE138" s="1402">
        <v>24519.23</v>
      </c>
      <c r="AF138" s="1402">
        <v>5394.24</v>
      </c>
      <c r="AG138" s="1402">
        <v>29913.47</v>
      </c>
    </row>
    <row r="139" spans="1:33" ht="11.1" customHeight="1" outlineLevel="1" x14ac:dyDescent="0.2">
      <c r="A139" s="1460" t="s">
        <v>37</v>
      </c>
      <c r="B139" s="1460"/>
      <c r="C139" s="1460"/>
      <c r="D139" s="1460"/>
      <c r="E139" s="1396"/>
      <c r="F139" s="1397"/>
      <c r="G139" s="1398"/>
      <c r="H139" s="1398"/>
      <c r="I139" s="1398"/>
      <c r="J139" s="1398"/>
      <c r="K139" s="1398"/>
      <c r="L139" s="1398"/>
      <c r="M139" s="1398"/>
      <c r="N139" s="1398"/>
      <c r="O139" s="1398"/>
      <c r="P139" s="1398"/>
      <c r="Q139" s="1398"/>
      <c r="R139" s="1398"/>
      <c r="S139" s="1398"/>
      <c r="T139" s="1399">
        <v>43874.258999999998</v>
      </c>
      <c r="U139" s="1400"/>
      <c r="V139" s="1400"/>
      <c r="W139" s="1401">
        <v>2.4884900000000001</v>
      </c>
      <c r="X139" s="1402">
        <v>89492.28</v>
      </c>
      <c r="Y139" s="1402">
        <v>19688.310000000001</v>
      </c>
      <c r="Z139" s="1402">
        <v>109180.59</v>
      </c>
      <c r="AA139" s="1399">
        <v>43874.258999999998</v>
      </c>
      <c r="AB139" s="1400"/>
      <c r="AC139" s="1400"/>
      <c r="AD139" s="1401">
        <v>2.4884900000000001</v>
      </c>
      <c r="AE139" s="1402">
        <v>89492.28</v>
      </c>
      <c r="AF139" s="1402">
        <v>19688.310000000001</v>
      </c>
      <c r="AG139" s="1402">
        <v>109180.59</v>
      </c>
    </row>
    <row r="140" spans="1:33" ht="26.1" customHeight="1" x14ac:dyDescent="0.2">
      <c r="A140" s="1459" t="s">
        <v>65</v>
      </c>
      <c r="B140" s="1459"/>
      <c r="C140" s="1459"/>
      <c r="D140" s="1459"/>
      <c r="E140" s="1389"/>
      <c r="F140" s="1390"/>
      <c r="G140" s="1391"/>
      <c r="H140" s="1391"/>
      <c r="I140" s="1391"/>
      <c r="J140" s="1391"/>
      <c r="K140" s="1391"/>
      <c r="L140" s="1391"/>
      <c r="M140" s="1392">
        <v>41536.271999999997</v>
      </c>
      <c r="N140" s="1393"/>
      <c r="O140" s="1393"/>
      <c r="P140" s="1394">
        <v>3</v>
      </c>
      <c r="Q140" s="1395">
        <v>102138.38</v>
      </c>
      <c r="R140" s="1395">
        <v>22470.43</v>
      </c>
      <c r="S140" s="1395">
        <v>124608.81</v>
      </c>
      <c r="T140" s="1391"/>
      <c r="U140" s="1391"/>
      <c r="V140" s="1391"/>
      <c r="W140" s="1391"/>
      <c r="X140" s="1391"/>
      <c r="Y140" s="1391"/>
      <c r="Z140" s="1391"/>
      <c r="AA140" s="1392">
        <v>41536.271999999997</v>
      </c>
      <c r="AB140" s="1393"/>
      <c r="AC140" s="1393"/>
      <c r="AD140" s="1394">
        <v>3</v>
      </c>
      <c r="AE140" s="1395">
        <v>102138.38</v>
      </c>
      <c r="AF140" s="1395">
        <v>22470.43</v>
      </c>
      <c r="AG140" s="1395">
        <v>124608.81</v>
      </c>
    </row>
    <row r="141" spans="1:33" ht="23.1" customHeight="1" outlineLevel="1" x14ac:dyDescent="0.2">
      <c r="A141" s="1460" t="s">
        <v>22</v>
      </c>
      <c r="B141" s="1460"/>
      <c r="C141" s="1460"/>
      <c r="D141" s="1460"/>
      <c r="E141" s="1396"/>
      <c r="F141" s="1397"/>
      <c r="G141" s="1398"/>
      <c r="H141" s="1398"/>
      <c r="I141" s="1398"/>
      <c r="J141" s="1398"/>
      <c r="K141" s="1398"/>
      <c r="L141" s="1398"/>
      <c r="M141" s="1399">
        <v>18198.063999999998</v>
      </c>
      <c r="N141" s="1400"/>
      <c r="O141" s="1400"/>
      <c r="P141" s="1401">
        <v>3</v>
      </c>
      <c r="Q141" s="1402">
        <v>44749.34</v>
      </c>
      <c r="R141" s="1402">
        <v>9844.85</v>
      </c>
      <c r="S141" s="1402">
        <v>54594.19</v>
      </c>
      <c r="T141" s="1398"/>
      <c r="U141" s="1398"/>
      <c r="V141" s="1398"/>
      <c r="W141" s="1398"/>
      <c r="X141" s="1398"/>
      <c r="Y141" s="1398"/>
      <c r="Z141" s="1398"/>
      <c r="AA141" s="1399">
        <v>18198.063999999998</v>
      </c>
      <c r="AB141" s="1400"/>
      <c r="AC141" s="1400"/>
      <c r="AD141" s="1401">
        <v>3</v>
      </c>
      <c r="AE141" s="1402">
        <v>44749.34</v>
      </c>
      <c r="AF141" s="1402">
        <v>9844.85</v>
      </c>
      <c r="AG141" s="1402">
        <v>54594.19</v>
      </c>
    </row>
    <row r="142" spans="1:33" ht="11.1" customHeight="1" outlineLevel="1" x14ac:dyDescent="0.2">
      <c r="A142" s="1460" t="s">
        <v>37</v>
      </c>
      <c r="B142" s="1460"/>
      <c r="C142" s="1460"/>
      <c r="D142" s="1460"/>
      <c r="E142" s="1396"/>
      <c r="F142" s="1397"/>
      <c r="G142" s="1398"/>
      <c r="H142" s="1398"/>
      <c r="I142" s="1398"/>
      <c r="J142" s="1398"/>
      <c r="K142" s="1398"/>
      <c r="L142" s="1398"/>
      <c r="M142" s="1399">
        <v>23338.207999999999</v>
      </c>
      <c r="N142" s="1400"/>
      <c r="O142" s="1400"/>
      <c r="P142" s="1401">
        <v>3</v>
      </c>
      <c r="Q142" s="1402">
        <v>57389.04</v>
      </c>
      <c r="R142" s="1402">
        <v>12625.58</v>
      </c>
      <c r="S142" s="1402">
        <v>70014.62</v>
      </c>
      <c r="T142" s="1398"/>
      <c r="U142" s="1398"/>
      <c r="V142" s="1398"/>
      <c r="W142" s="1398"/>
      <c r="X142" s="1398"/>
      <c r="Y142" s="1398"/>
      <c r="Z142" s="1398"/>
      <c r="AA142" s="1399">
        <v>23338.207999999999</v>
      </c>
      <c r="AB142" s="1400"/>
      <c r="AC142" s="1400"/>
      <c r="AD142" s="1401">
        <v>3</v>
      </c>
      <c r="AE142" s="1402">
        <v>57389.04</v>
      </c>
      <c r="AF142" s="1402">
        <v>12625.58</v>
      </c>
      <c r="AG142" s="1402">
        <v>70014.62</v>
      </c>
    </row>
    <row r="143" spans="1:33" ht="26.1" customHeight="1" x14ac:dyDescent="0.2">
      <c r="A143" s="1459" t="s">
        <v>66</v>
      </c>
      <c r="B143" s="1459"/>
      <c r="C143" s="1459"/>
      <c r="D143" s="1459"/>
      <c r="E143" s="1389"/>
      <c r="F143" s="1390"/>
      <c r="G143" s="1391"/>
      <c r="H143" s="1391"/>
      <c r="I143" s="1391"/>
      <c r="J143" s="1391"/>
      <c r="K143" s="1391"/>
      <c r="L143" s="1391"/>
      <c r="M143" s="1392">
        <v>1469907.048</v>
      </c>
      <c r="N143" s="1393"/>
      <c r="O143" s="1393"/>
      <c r="P143" s="1394">
        <v>2.4932699999999999</v>
      </c>
      <c r="Q143" s="1395">
        <v>3003996.24</v>
      </c>
      <c r="R143" s="1395">
        <v>660879.16</v>
      </c>
      <c r="S143" s="1395">
        <v>3664875.4</v>
      </c>
      <c r="T143" s="1391"/>
      <c r="U143" s="1391"/>
      <c r="V143" s="1391"/>
      <c r="W143" s="1391"/>
      <c r="X143" s="1391"/>
      <c r="Y143" s="1391"/>
      <c r="Z143" s="1391"/>
      <c r="AA143" s="1392">
        <v>1469907.048</v>
      </c>
      <c r="AB143" s="1393"/>
      <c r="AC143" s="1393"/>
      <c r="AD143" s="1394">
        <v>2.4932699999999999</v>
      </c>
      <c r="AE143" s="1395">
        <v>3003996.24</v>
      </c>
      <c r="AF143" s="1395">
        <v>660879.16</v>
      </c>
      <c r="AG143" s="1395">
        <v>3664875.4</v>
      </c>
    </row>
    <row r="144" spans="1:33" ht="23.1" customHeight="1" outlineLevel="1" x14ac:dyDescent="0.2">
      <c r="A144" s="1460" t="s">
        <v>22</v>
      </c>
      <c r="B144" s="1460"/>
      <c r="C144" s="1460"/>
      <c r="D144" s="1460"/>
      <c r="E144" s="1396"/>
      <c r="F144" s="1397"/>
      <c r="G144" s="1398"/>
      <c r="H144" s="1398"/>
      <c r="I144" s="1398"/>
      <c r="J144" s="1398"/>
      <c r="K144" s="1398"/>
      <c r="L144" s="1398"/>
      <c r="M144" s="1399">
        <v>1464257.804</v>
      </c>
      <c r="N144" s="1400"/>
      <c r="O144" s="1400"/>
      <c r="P144" s="1401">
        <v>2.4934799999999999</v>
      </c>
      <c r="Q144" s="1402">
        <v>2992705.34</v>
      </c>
      <c r="R144" s="1402">
        <v>658395.16</v>
      </c>
      <c r="S144" s="1402">
        <v>3651100.5</v>
      </c>
      <c r="T144" s="1398"/>
      <c r="U144" s="1398"/>
      <c r="V144" s="1398"/>
      <c r="W144" s="1398"/>
      <c r="X144" s="1398"/>
      <c r="Y144" s="1398"/>
      <c r="Z144" s="1398"/>
      <c r="AA144" s="1399">
        <v>1464257.804</v>
      </c>
      <c r="AB144" s="1400"/>
      <c r="AC144" s="1400"/>
      <c r="AD144" s="1401">
        <v>2.4934799999999999</v>
      </c>
      <c r="AE144" s="1402">
        <v>2992705.34</v>
      </c>
      <c r="AF144" s="1402">
        <v>658395.16</v>
      </c>
      <c r="AG144" s="1402">
        <v>3651100.5</v>
      </c>
    </row>
    <row r="145" spans="1:33" ht="11.1" customHeight="1" outlineLevel="1" x14ac:dyDescent="0.2">
      <c r="A145" s="1460" t="s">
        <v>67</v>
      </c>
      <c r="B145" s="1460"/>
      <c r="C145" s="1460"/>
      <c r="D145" s="1460"/>
      <c r="E145" s="1396"/>
      <c r="F145" s="1397"/>
      <c r="G145" s="1398"/>
      <c r="H145" s="1398"/>
      <c r="I145" s="1398"/>
      <c r="J145" s="1398"/>
      <c r="K145" s="1398"/>
      <c r="L145" s="1398"/>
      <c r="M145" s="1399">
        <v>5649.2439999999997</v>
      </c>
      <c r="N145" s="1400"/>
      <c r="O145" s="1400"/>
      <c r="P145" s="1401">
        <v>2.4383599999999999</v>
      </c>
      <c r="Q145" s="1402">
        <v>11290.9</v>
      </c>
      <c r="R145" s="1402">
        <v>2484</v>
      </c>
      <c r="S145" s="1402">
        <v>13774.9</v>
      </c>
      <c r="T145" s="1398"/>
      <c r="U145" s="1398"/>
      <c r="V145" s="1398"/>
      <c r="W145" s="1398"/>
      <c r="X145" s="1398"/>
      <c r="Y145" s="1398"/>
      <c r="Z145" s="1398"/>
      <c r="AA145" s="1399">
        <v>5649.2439999999997</v>
      </c>
      <c r="AB145" s="1400"/>
      <c r="AC145" s="1400"/>
      <c r="AD145" s="1401">
        <v>2.4383599999999999</v>
      </c>
      <c r="AE145" s="1402">
        <v>11290.9</v>
      </c>
      <c r="AF145" s="1402">
        <v>2484</v>
      </c>
      <c r="AG145" s="1402">
        <v>13774.9</v>
      </c>
    </row>
    <row r="146" spans="1:33" ht="12.95" customHeight="1" x14ac:dyDescent="0.2">
      <c r="A146" s="1459" t="s">
        <v>68</v>
      </c>
      <c r="B146" s="1459"/>
      <c r="C146" s="1459"/>
      <c r="D146" s="1459"/>
      <c r="E146" s="1389"/>
      <c r="F146" s="1390"/>
      <c r="G146" s="1391"/>
      <c r="H146" s="1391"/>
      <c r="I146" s="1391"/>
      <c r="J146" s="1391"/>
      <c r="K146" s="1391"/>
      <c r="L146" s="1391"/>
      <c r="M146" s="1391"/>
      <c r="N146" s="1391"/>
      <c r="O146" s="1391"/>
      <c r="P146" s="1391"/>
      <c r="Q146" s="1391"/>
      <c r="R146" s="1391"/>
      <c r="S146" s="1391"/>
      <c r="T146" s="1392">
        <v>73075.42</v>
      </c>
      <c r="U146" s="1393"/>
      <c r="V146" s="1393"/>
      <c r="W146" s="1394">
        <v>4.2009699999999999</v>
      </c>
      <c r="X146" s="1395">
        <v>414214.05</v>
      </c>
      <c r="Y146" s="1395">
        <v>-107226.62</v>
      </c>
      <c r="Z146" s="1395">
        <v>306987.43</v>
      </c>
      <c r="AA146" s="1392">
        <v>73075.42</v>
      </c>
      <c r="AB146" s="1393"/>
      <c r="AC146" s="1393"/>
      <c r="AD146" s="1394">
        <v>4.2009699999999999</v>
      </c>
      <c r="AE146" s="1395">
        <v>414214.05</v>
      </c>
      <c r="AF146" s="1395">
        <v>-107226.62</v>
      </c>
      <c r="AG146" s="1395">
        <v>306987.43</v>
      </c>
    </row>
    <row r="147" spans="1:33" ht="23.1" customHeight="1" outlineLevel="1" x14ac:dyDescent="0.2">
      <c r="A147" s="1460" t="s">
        <v>69</v>
      </c>
      <c r="B147" s="1460"/>
      <c r="C147" s="1460"/>
      <c r="D147" s="1460"/>
      <c r="E147" s="1396"/>
      <c r="F147" s="1397"/>
      <c r="G147" s="1398"/>
      <c r="H147" s="1398"/>
      <c r="I147" s="1398"/>
      <c r="J147" s="1398"/>
      <c r="K147" s="1398"/>
      <c r="L147" s="1398"/>
      <c r="M147" s="1398"/>
      <c r="N147" s="1398"/>
      <c r="O147" s="1398"/>
      <c r="P147" s="1398"/>
      <c r="Q147" s="1398"/>
      <c r="R147" s="1398"/>
      <c r="S147" s="1398"/>
      <c r="T147" s="1399">
        <v>73075.42</v>
      </c>
      <c r="U147" s="1400"/>
      <c r="V147" s="1400"/>
      <c r="W147" s="1401">
        <v>4.2009699999999999</v>
      </c>
      <c r="X147" s="1402">
        <v>414214.05</v>
      </c>
      <c r="Y147" s="1402">
        <v>-107226.62</v>
      </c>
      <c r="Z147" s="1402">
        <v>306987.43</v>
      </c>
      <c r="AA147" s="1399">
        <v>73075.42</v>
      </c>
      <c r="AB147" s="1400"/>
      <c r="AC147" s="1400"/>
      <c r="AD147" s="1401">
        <v>4.2009699999999999</v>
      </c>
      <c r="AE147" s="1402">
        <v>414214.05</v>
      </c>
      <c r="AF147" s="1402">
        <v>-107226.62</v>
      </c>
      <c r="AG147" s="1402">
        <v>306987.43</v>
      </c>
    </row>
    <row r="148" spans="1:33" ht="26.1" customHeight="1" x14ac:dyDescent="0.2">
      <c r="A148" s="1459" t="s">
        <v>70</v>
      </c>
      <c r="B148" s="1459"/>
      <c r="C148" s="1459"/>
      <c r="D148" s="1459"/>
      <c r="E148" s="1389"/>
      <c r="F148" s="1390"/>
      <c r="G148" s="1391"/>
      <c r="H148" s="1391"/>
      <c r="I148" s="1391"/>
      <c r="J148" s="1391"/>
      <c r="K148" s="1391"/>
      <c r="L148" s="1391"/>
      <c r="M148" s="1391"/>
      <c r="N148" s="1391"/>
      <c r="O148" s="1391"/>
      <c r="P148" s="1391"/>
      <c r="Q148" s="1391"/>
      <c r="R148" s="1391"/>
      <c r="S148" s="1391"/>
      <c r="T148" s="1392">
        <v>505857.59</v>
      </c>
      <c r="U148" s="1393"/>
      <c r="V148" s="1393"/>
      <c r="W148" s="1394">
        <v>3.54027</v>
      </c>
      <c r="X148" s="1395">
        <v>1467927.74</v>
      </c>
      <c r="Y148" s="1395">
        <v>322944.09000000003</v>
      </c>
      <c r="Z148" s="1395">
        <v>1790871.83</v>
      </c>
      <c r="AA148" s="1392">
        <v>505857.59</v>
      </c>
      <c r="AB148" s="1393"/>
      <c r="AC148" s="1393"/>
      <c r="AD148" s="1394">
        <v>3.54027</v>
      </c>
      <c r="AE148" s="1395">
        <v>1467927.74</v>
      </c>
      <c r="AF148" s="1395">
        <v>322944.09000000003</v>
      </c>
      <c r="AG148" s="1395">
        <v>1790871.83</v>
      </c>
    </row>
    <row r="149" spans="1:33" ht="23.1" customHeight="1" outlineLevel="1" x14ac:dyDescent="0.2">
      <c r="A149" s="1460" t="s">
        <v>69</v>
      </c>
      <c r="B149" s="1460"/>
      <c r="C149" s="1460"/>
      <c r="D149" s="1460"/>
      <c r="E149" s="1396"/>
      <c r="F149" s="1397"/>
      <c r="G149" s="1398"/>
      <c r="H149" s="1398"/>
      <c r="I149" s="1398"/>
      <c r="J149" s="1398"/>
      <c r="K149" s="1398"/>
      <c r="L149" s="1398"/>
      <c r="M149" s="1398"/>
      <c r="N149" s="1398"/>
      <c r="O149" s="1398"/>
      <c r="P149" s="1398"/>
      <c r="Q149" s="1398"/>
      <c r="R149" s="1398"/>
      <c r="S149" s="1398"/>
      <c r="T149" s="1399">
        <v>505984.57699999999</v>
      </c>
      <c r="U149" s="1400"/>
      <c r="V149" s="1400"/>
      <c r="W149" s="1401">
        <v>3.5403099999999998</v>
      </c>
      <c r="X149" s="1402">
        <v>1468313.51</v>
      </c>
      <c r="Y149" s="1402">
        <v>323028.96999999997</v>
      </c>
      <c r="Z149" s="1402">
        <v>1791342.48</v>
      </c>
      <c r="AA149" s="1399">
        <v>505984.57699999999</v>
      </c>
      <c r="AB149" s="1400"/>
      <c r="AC149" s="1400"/>
      <c r="AD149" s="1401">
        <v>3.5403099999999998</v>
      </c>
      <c r="AE149" s="1402">
        <v>1468313.51</v>
      </c>
      <c r="AF149" s="1402">
        <v>323028.96999999997</v>
      </c>
      <c r="AG149" s="1402">
        <v>1791342.48</v>
      </c>
    </row>
    <row r="150" spans="1:33" ht="11.1" customHeight="1" outlineLevel="1" x14ac:dyDescent="0.2">
      <c r="A150" s="1460" t="s">
        <v>67</v>
      </c>
      <c r="B150" s="1460"/>
      <c r="C150" s="1460"/>
      <c r="D150" s="1460"/>
      <c r="E150" s="1396"/>
      <c r="F150" s="1397"/>
      <c r="G150" s="1398"/>
      <c r="H150" s="1398"/>
      <c r="I150" s="1398"/>
      <c r="J150" s="1398"/>
      <c r="K150" s="1398"/>
      <c r="L150" s="1398"/>
      <c r="M150" s="1398"/>
      <c r="N150" s="1398"/>
      <c r="O150" s="1398"/>
      <c r="P150" s="1398"/>
      <c r="Q150" s="1398"/>
      <c r="R150" s="1398"/>
      <c r="S150" s="1398"/>
      <c r="T150" s="1403">
        <v>-126.98699999999999</v>
      </c>
      <c r="U150" s="1400"/>
      <c r="V150" s="1400"/>
      <c r="W150" s="1401">
        <v>3.70628</v>
      </c>
      <c r="X150" s="1406">
        <v>-385.77</v>
      </c>
      <c r="Y150" s="1406">
        <v>-84.88</v>
      </c>
      <c r="Z150" s="1406">
        <v>-470.65</v>
      </c>
      <c r="AA150" s="1403">
        <v>-126.98699999999999</v>
      </c>
      <c r="AB150" s="1400"/>
      <c r="AC150" s="1400"/>
      <c r="AD150" s="1401">
        <v>3.70628</v>
      </c>
      <c r="AE150" s="1406">
        <v>-385.77</v>
      </c>
      <c r="AF150" s="1406">
        <v>-84.88</v>
      </c>
      <c r="AG150" s="1406">
        <v>-470.65</v>
      </c>
    </row>
    <row r="151" spans="1:33" ht="12.95" customHeight="1" x14ac:dyDescent="0.2">
      <c r="A151" s="1459" t="s">
        <v>71</v>
      </c>
      <c r="B151" s="1459"/>
      <c r="C151" s="1459"/>
      <c r="D151" s="1459"/>
      <c r="E151" s="1389"/>
      <c r="F151" s="1390"/>
      <c r="G151" s="1391"/>
      <c r="H151" s="1391"/>
      <c r="I151" s="1391"/>
      <c r="J151" s="1391"/>
      <c r="K151" s="1391"/>
      <c r="L151" s="1391"/>
      <c r="M151" s="1391"/>
      <c r="N151" s="1391"/>
      <c r="O151" s="1391"/>
      <c r="P151" s="1391"/>
      <c r="Q151" s="1391"/>
      <c r="R151" s="1391"/>
      <c r="S151" s="1391"/>
      <c r="T151" s="1392">
        <v>29203.218000000001</v>
      </c>
      <c r="U151" s="1393"/>
      <c r="V151" s="1393"/>
      <c r="W151" s="1394">
        <v>4.7034799999999999</v>
      </c>
      <c r="X151" s="1395">
        <v>112587.52</v>
      </c>
      <c r="Y151" s="1395">
        <v>24769.23</v>
      </c>
      <c r="Z151" s="1395">
        <v>137356.75</v>
      </c>
      <c r="AA151" s="1392">
        <v>29203.218000000001</v>
      </c>
      <c r="AB151" s="1393"/>
      <c r="AC151" s="1393"/>
      <c r="AD151" s="1394">
        <v>4.7034799999999999</v>
      </c>
      <c r="AE151" s="1395">
        <v>112587.52</v>
      </c>
      <c r="AF151" s="1395">
        <v>24769.23</v>
      </c>
      <c r="AG151" s="1395">
        <v>137356.75</v>
      </c>
    </row>
    <row r="152" spans="1:33" ht="23.1" customHeight="1" outlineLevel="1" x14ac:dyDescent="0.2">
      <c r="A152" s="1460" t="s">
        <v>26</v>
      </c>
      <c r="B152" s="1460"/>
      <c r="C152" s="1460"/>
      <c r="D152" s="1460"/>
      <c r="E152" s="1396"/>
      <c r="F152" s="1397"/>
      <c r="G152" s="1398"/>
      <c r="H152" s="1398"/>
      <c r="I152" s="1398"/>
      <c r="J152" s="1398"/>
      <c r="K152" s="1398"/>
      <c r="L152" s="1398"/>
      <c r="M152" s="1398"/>
      <c r="N152" s="1398"/>
      <c r="O152" s="1398"/>
      <c r="P152" s="1398"/>
      <c r="Q152" s="1398"/>
      <c r="R152" s="1398"/>
      <c r="S152" s="1398"/>
      <c r="T152" s="1399">
        <v>6469.951</v>
      </c>
      <c r="U152" s="1400"/>
      <c r="V152" s="1400"/>
      <c r="W152" s="1401">
        <v>6.1563100000000004</v>
      </c>
      <c r="X152" s="1402">
        <v>32648.41</v>
      </c>
      <c r="Y152" s="1402">
        <v>7182.63</v>
      </c>
      <c r="Z152" s="1402">
        <v>39831.040000000001</v>
      </c>
      <c r="AA152" s="1399">
        <v>6469.951</v>
      </c>
      <c r="AB152" s="1400"/>
      <c r="AC152" s="1400"/>
      <c r="AD152" s="1401">
        <v>6.1563100000000004</v>
      </c>
      <c r="AE152" s="1402">
        <v>32648.41</v>
      </c>
      <c r="AF152" s="1402">
        <v>7182.63</v>
      </c>
      <c r="AG152" s="1402">
        <v>39831.040000000001</v>
      </c>
    </row>
    <row r="153" spans="1:33" ht="11.1" customHeight="1" outlineLevel="1" x14ac:dyDescent="0.2">
      <c r="A153" s="1460" t="s">
        <v>72</v>
      </c>
      <c r="B153" s="1460"/>
      <c r="C153" s="1460"/>
      <c r="D153" s="1460"/>
      <c r="E153" s="1396"/>
      <c r="F153" s="1397"/>
      <c r="G153" s="1398"/>
      <c r="H153" s="1398"/>
      <c r="I153" s="1398"/>
      <c r="J153" s="1398"/>
      <c r="K153" s="1398"/>
      <c r="L153" s="1398"/>
      <c r="M153" s="1398"/>
      <c r="N153" s="1398"/>
      <c r="O153" s="1398"/>
      <c r="P153" s="1398"/>
      <c r="Q153" s="1398"/>
      <c r="R153" s="1398"/>
      <c r="S153" s="1398"/>
      <c r="T153" s="1399">
        <v>3068.5949999999998</v>
      </c>
      <c r="U153" s="1400"/>
      <c r="V153" s="1400"/>
      <c r="W153" s="1401">
        <v>4.29</v>
      </c>
      <c r="X153" s="1402">
        <v>10790.39</v>
      </c>
      <c r="Y153" s="1402">
        <v>2373.88</v>
      </c>
      <c r="Z153" s="1402">
        <v>13164.27</v>
      </c>
      <c r="AA153" s="1399">
        <v>3068.5949999999998</v>
      </c>
      <c r="AB153" s="1400"/>
      <c r="AC153" s="1400"/>
      <c r="AD153" s="1401">
        <v>4.29</v>
      </c>
      <c r="AE153" s="1402">
        <v>10790.39</v>
      </c>
      <c r="AF153" s="1402">
        <v>2373.88</v>
      </c>
      <c r="AG153" s="1402">
        <v>13164.27</v>
      </c>
    </row>
    <row r="154" spans="1:33" ht="11.1" customHeight="1" outlineLevel="1" x14ac:dyDescent="0.2">
      <c r="A154" s="1460" t="s">
        <v>67</v>
      </c>
      <c r="B154" s="1460"/>
      <c r="C154" s="1460"/>
      <c r="D154" s="1460"/>
      <c r="E154" s="1396"/>
      <c r="F154" s="1397"/>
      <c r="G154" s="1398"/>
      <c r="H154" s="1398"/>
      <c r="I154" s="1398"/>
      <c r="J154" s="1398"/>
      <c r="K154" s="1398"/>
      <c r="L154" s="1398"/>
      <c r="M154" s="1398"/>
      <c r="N154" s="1398"/>
      <c r="O154" s="1398"/>
      <c r="P154" s="1398"/>
      <c r="Q154" s="1398"/>
      <c r="R154" s="1398"/>
      <c r="S154" s="1398"/>
      <c r="T154" s="1403">
        <v>6.4809999999999999</v>
      </c>
      <c r="U154" s="1400"/>
      <c r="V154" s="1400"/>
      <c r="W154" s="1401">
        <v>4.2894600000000001</v>
      </c>
      <c r="X154" s="1406">
        <v>22.79</v>
      </c>
      <c r="Y154" s="1406">
        <v>5.01</v>
      </c>
      <c r="Z154" s="1406">
        <v>27.8</v>
      </c>
      <c r="AA154" s="1403">
        <v>6.4809999999999999</v>
      </c>
      <c r="AB154" s="1400"/>
      <c r="AC154" s="1400"/>
      <c r="AD154" s="1401">
        <v>4.2894600000000001</v>
      </c>
      <c r="AE154" s="1406">
        <v>22.79</v>
      </c>
      <c r="AF154" s="1406">
        <v>5.01</v>
      </c>
      <c r="AG154" s="1406">
        <v>27.8</v>
      </c>
    </row>
    <row r="155" spans="1:33" ht="11.1" customHeight="1" outlineLevel="1" x14ac:dyDescent="0.2">
      <c r="A155" s="1460" t="s">
        <v>73</v>
      </c>
      <c r="B155" s="1460"/>
      <c r="C155" s="1460"/>
      <c r="D155" s="1460"/>
      <c r="E155" s="1396"/>
      <c r="F155" s="1397"/>
      <c r="G155" s="1398"/>
      <c r="H155" s="1398"/>
      <c r="I155" s="1398"/>
      <c r="J155" s="1398"/>
      <c r="K155" s="1398"/>
      <c r="L155" s="1398"/>
      <c r="M155" s="1398"/>
      <c r="N155" s="1398"/>
      <c r="O155" s="1398"/>
      <c r="P155" s="1398"/>
      <c r="Q155" s="1398"/>
      <c r="R155" s="1398"/>
      <c r="S155" s="1398"/>
      <c r="T155" s="1399">
        <v>19658.190999999999</v>
      </c>
      <c r="U155" s="1400"/>
      <c r="V155" s="1400"/>
      <c r="W155" s="1401">
        <v>4.29</v>
      </c>
      <c r="X155" s="1402">
        <v>69125.929999999993</v>
      </c>
      <c r="Y155" s="1402">
        <v>15207.71</v>
      </c>
      <c r="Z155" s="1402">
        <v>84333.64</v>
      </c>
      <c r="AA155" s="1399">
        <v>19658.190999999999</v>
      </c>
      <c r="AB155" s="1400"/>
      <c r="AC155" s="1400"/>
      <c r="AD155" s="1401">
        <v>4.29</v>
      </c>
      <c r="AE155" s="1402">
        <v>69125.929999999993</v>
      </c>
      <c r="AF155" s="1402">
        <v>15207.71</v>
      </c>
      <c r="AG155" s="1402">
        <v>84333.64</v>
      </c>
    </row>
    <row r="156" spans="1:33" ht="12.95" customHeight="1" x14ac:dyDescent="0.2">
      <c r="A156" s="1459" t="s">
        <v>74</v>
      </c>
      <c r="B156" s="1459"/>
      <c r="C156" s="1459"/>
      <c r="D156" s="1459"/>
      <c r="E156" s="1389"/>
      <c r="F156" s="1390"/>
      <c r="G156" s="1391"/>
      <c r="H156" s="1391"/>
      <c r="I156" s="1391"/>
      <c r="J156" s="1391"/>
      <c r="K156" s="1391"/>
      <c r="L156" s="1391"/>
      <c r="M156" s="1391"/>
      <c r="N156" s="1391"/>
      <c r="O156" s="1391"/>
      <c r="P156" s="1391"/>
      <c r="Q156" s="1391"/>
      <c r="R156" s="1391"/>
      <c r="S156" s="1391"/>
      <c r="T156" s="1392">
        <v>63470.303999999996</v>
      </c>
      <c r="U156" s="1393"/>
      <c r="V156" s="1393"/>
      <c r="W156" s="1394">
        <v>-5.9069999999999998E-2</v>
      </c>
      <c r="X156" s="1395">
        <v>-3073.24</v>
      </c>
      <c r="Y156" s="1412">
        <v>-676.14</v>
      </c>
      <c r="Z156" s="1395">
        <v>-3749.38</v>
      </c>
      <c r="AA156" s="1392">
        <v>63470.303999999996</v>
      </c>
      <c r="AB156" s="1393"/>
      <c r="AC156" s="1393"/>
      <c r="AD156" s="1394">
        <v>-5.9069999999999998E-2</v>
      </c>
      <c r="AE156" s="1395">
        <v>-3073.24</v>
      </c>
      <c r="AF156" s="1412">
        <v>-676.14</v>
      </c>
      <c r="AG156" s="1395">
        <v>-3749.38</v>
      </c>
    </row>
    <row r="157" spans="1:33" ht="23.1" customHeight="1" outlineLevel="1" x14ac:dyDescent="0.2">
      <c r="A157" s="1460" t="s">
        <v>22</v>
      </c>
      <c r="B157" s="1460"/>
      <c r="C157" s="1460"/>
      <c r="D157" s="1460"/>
      <c r="E157" s="1396"/>
      <c r="F157" s="1397"/>
      <c r="G157" s="1398"/>
      <c r="H157" s="1398"/>
      <c r="I157" s="1398"/>
      <c r="J157" s="1398"/>
      <c r="K157" s="1398"/>
      <c r="L157" s="1398"/>
      <c r="M157" s="1398"/>
      <c r="N157" s="1398"/>
      <c r="O157" s="1398"/>
      <c r="P157" s="1398"/>
      <c r="Q157" s="1398"/>
      <c r="R157" s="1398"/>
      <c r="S157" s="1398"/>
      <c r="T157" s="1403">
        <v>318.76799999999997</v>
      </c>
      <c r="U157" s="1400"/>
      <c r="V157" s="1400"/>
      <c r="W157" s="1401">
        <v>3.35859</v>
      </c>
      <c r="X157" s="1406">
        <v>877.55</v>
      </c>
      <c r="Y157" s="1406">
        <v>193.06</v>
      </c>
      <c r="Z157" s="1402">
        <v>1070.6099999999999</v>
      </c>
      <c r="AA157" s="1403">
        <v>318.76799999999997</v>
      </c>
      <c r="AB157" s="1400"/>
      <c r="AC157" s="1400"/>
      <c r="AD157" s="1401">
        <v>3.35859</v>
      </c>
      <c r="AE157" s="1406">
        <v>877.55</v>
      </c>
      <c r="AF157" s="1406">
        <v>193.06</v>
      </c>
      <c r="AG157" s="1402">
        <v>1070.6099999999999</v>
      </c>
    </row>
    <row r="158" spans="1:33" ht="11.1" customHeight="1" outlineLevel="1" x14ac:dyDescent="0.2">
      <c r="A158" s="1460" t="s">
        <v>25</v>
      </c>
      <c r="B158" s="1460"/>
      <c r="C158" s="1460"/>
      <c r="D158" s="1460"/>
      <c r="E158" s="1396"/>
      <c r="F158" s="1397"/>
      <c r="G158" s="1398"/>
      <c r="H158" s="1398"/>
      <c r="I158" s="1398"/>
      <c r="J158" s="1398"/>
      <c r="K158" s="1398"/>
      <c r="L158" s="1398"/>
      <c r="M158" s="1398"/>
      <c r="N158" s="1398"/>
      <c r="O158" s="1398"/>
      <c r="P158" s="1398"/>
      <c r="Q158" s="1398"/>
      <c r="R158" s="1398"/>
      <c r="S158" s="1398"/>
      <c r="T158" s="1399">
        <v>41780.879999999997</v>
      </c>
      <c r="U158" s="1400"/>
      <c r="V158" s="1400"/>
      <c r="W158" s="1401">
        <v>3.4721700000000002</v>
      </c>
      <c r="X158" s="1402">
        <v>118910.09</v>
      </c>
      <c r="Y158" s="1402">
        <v>26160.22</v>
      </c>
      <c r="Z158" s="1402">
        <v>145070.31</v>
      </c>
      <c r="AA158" s="1399">
        <v>41780.879999999997</v>
      </c>
      <c r="AB158" s="1400"/>
      <c r="AC158" s="1400"/>
      <c r="AD158" s="1401">
        <v>3.4721700000000002</v>
      </c>
      <c r="AE158" s="1402">
        <v>118910.09</v>
      </c>
      <c r="AF158" s="1402">
        <v>26160.22</v>
      </c>
      <c r="AG158" s="1402">
        <v>145070.31</v>
      </c>
    </row>
    <row r="159" spans="1:33" ht="23.1" customHeight="1" outlineLevel="1" x14ac:dyDescent="0.2">
      <c r="A159" s="1460" t="s">
        <v>26</v>
      </c>
      <c r="B159" s="1460"/>
      <c r="C159" s="1460"/>
      <c r="D159" s="1460"/>
      <c r="E159" s="1396"/>
      <c r="F159" s="1397"/>
      <c r="G159" s="1398"/>
      <c r="H159" s="1398"/>
      <c r="I159" s="1398"/>
      <c r="J159" s="1398"/>
      <c r="K159" s="1398"/>
      <c r="L159" s="1398"/>
      <c r="M159" s="1398"/>
      <c r="N159" s="1398"/>
      <c r="O159" s="1398"/>
      <c r="P159" s="1398"/>
      <c r="Q159" s="1398"/>
      <c r="R159" s="1398"/>
      <c r="S159" s="1398"/>
      <c r="T159" s="1399">
        <v>-27385.725999999999</v>
      </c>
      <c r="U159" s="1400"/>
      <c r="V159" s="1400"/>
      <c r="W159" s="1401">
        <v>11.774749999999999</v>
      </c>
      <c r="X159" s="1402">
        <v>-264311.49</v>
      </c>
      <c r="Y159" s="1402">
        <v>-58148.53</v>
      </c>
      <c r="Z159" s="1402">
        <v>-322460.02</v>
      </c>
      <c r="AA159" s="1399">
        <v>-27385.725999999999</v>
      </c>
      <c r="AB159" s="1400"/>
      <c r="AC159" s="1400"/>
      <c r="AD159" s="1401">
        <v>11.774749999999999</v>
      </c>
      <c r="AE159" s="1402">
        <v>-264311.49</v>
      </c>
      <c r="AF159" s="1402">
        <v>-58148.53</v>
      </c>
      <c r="AG159" s="1402">
        <v>-322460.02</v>
      </c>
    </row>
    <row r="160" spans="1:33" ht="11.1" customHeight="1" outlineLevel="1" x14ac:dyDescent="0.2">
      <c r="A160" s="1460" t="s">
        <v>72</v>
      </c>
      <c r="B160" s="1460"/>
      <c r="C160" s="1460"/>
      <c r="D160" s="1460"/>
      <c r="E160" s="1396"/>
      <c r="F160" s="1397"/>
      <c r="G160" s="1398"/>
      <c r="H160" s="1398"/>
      <c r="I160" s="1398"/>
      <c r="J160" s="1398"/>
      <c r="K160" s="1398"/>
      <c r="L160" s="1398"/>
      <c r="M160" s="1398"/>
      <c r="N160" s="1398"/>
      <c r="O160" s="1398"/>
      <c r="P160" s="1398"/>
      <c r="Q160" s="1398"/>
      <c r="R160" s="1398"/>
      <c r="S160" s="1398"/>
      <c r="T160" s="1399">
        <v>11436.303</v>
      </c>
      <c r="U160" s="1400"/>
      <c r="V160" s="1400"/>
      <c r="W160" s="1401">
        <v>3.6122899999999998</v>
      </c>
      <c r="X160" s="1402">
        <v>33861.730000000003</v>
      </c>
      <c r="Y160" s="1402">
        <v>7449.57</v>
      </c>
      <c r="Z160" s="1402">
        <v>41311.300000000003</v>
      </c>
      <c r="AA160" s="1399">
        <v>11436.303</v>
      </c>
      <c r="AB160" s="1400"/>
      <c r="AC160" s="1400"/>
      <c r="AD160" s="1401">
        <v>3.6122899999999998</v>
      </c>
      <c r="AE160" s="1402">
        <v>33861.730000000003</v>
      </c>
      <c r="AF160" s="1402">
        <v>7449.57</v>
      </c>
      <c r="AG160" s="1402">
        <v>41311.300000000003</v>
      </c>
    </row>
    <row r="161" spans="1:38" ht="11.1" customHeight="1" outlineLevel="1" x14ac:dyDescent="0.2">
      <c r="A161" s="1460" t="s">
        <v>67</v>
      </c>
      <c r="B161" s="1460"/>
      <c r="C161" s="1460"/>
      <c r="D161" s="1460"/>
      <c r="E161" s="1396"/>
      <c r="F161" s="1397"/>
      <c r="G161" s="1398"/>
      <c r="H161" s="1398"/>
      <c r="I161" s="1398"/>
      <c r="J161" s="1398"/>
      <c r="K161" s="1398"/>
      <c r="L161" s="1398"/>
      <c r="M161" s="1398"/>
      <c r="N161" s="1398"/>
      <c r="O161" s="1398"/>
      <c r="P161" s="1398"/>
      <c r="Q161" s="1398"/>
      <c r="R161" s="1398"/>
      <c r="S161" s="1398"/>
      <c r="T161" s="1399">
        <v>33574.389000000003</v>
      </c>
      <c r="U161" s="1400"/>
      <c r="V161" s="1400"/>
      <c r="W161" s="1401">
        <v>3.6219100000000002</v>
      </c>
      <c r="X161" s="1402">
        <v>99675</v>
      </c>
      <c r="Y161" s="1402">
        <v>21928.49</v>
      </c>
      <c r="Z161" s="1402">
        <v>121603.49</v>
      </c>
      <c r="AA161" s="1399">
        <v>33574.389000000003</v>
      </c>
      <c r="AB161" s="1400"/>
      <c r="AC161" s="1400"/>
      <c r="AD161" s="1401">
        <v>3.6219100000000002</v>
      </c>
      <c r="AE161" s="1402">
        <v>99675</v>
      </c>
      <c r="AF161" s="1402">
        <v>21928.49</v>
      </c>
      <c r="AG161" s="1402">
        <v>121603.49</v>
      </c>
    </row>
    <row r="162" spans="1:38" ht="11.1" customHeight="1" outlineLevel="1" x14ac:dyDescent="0.2">
      <c r="A162" s="1460" t="s">
        <v>73</v>
      </c>
      <c r="B162" s="1460"/>
      <c r="C162" s="1460"/>
      <c r="D162" s="1460"/>
      <c r="E162" s="1396"/>
      <c r="F162" s="1397"/>
      <c r="G162" s="1398"/>
      <c r="H162" s="1398"/>
      <c r="I162" s="1398"/>
      <c r="J162" s="1398"/>
      <c r="K162" s="1398"/>
      <c r="L162" s="1398"/>
      <c r="M162" s="1398"/>
      <c r="N162" s="1398"/>
      <c r="O162" s="1398"/>
      <c r="P162" s="1398"/>
      <c r="Q162" s="1398"/>
      <c r="R162" s="1398"/>
      <c r="S162" s="1398"/>
      <c r="T162" s="1399">
        <v>3745.69</v>
      </c>
      <c r="U162" s="1400"/>
      <c r="V162" s="1400"/>
      <c r="W162" s="1401">
        <v>2.57761</v>
      </c>
      <c r="X162" s="1402">
        <v>7913.88</v>
      </c>
      <c r="Y162" s="1402">
        <v>1741.05</v>
      </c>
      <c r="Z162" s="1402">
        <v>9654.93</v>
      </c>
      <c r="AA162" s="1399">
        <v>3745.69</v>
      </c>
      <c r="AB162" s="1400"/>
      <c r="AC162" s="1400"/>
      <c r="AD162" s="1401">
        <v>2.57761</v>
      </c>
      <c r="AE162" s="1402">
        <v>7913.88</v>
      </c>
      <c r="AF162" s="1402">
        <v>1741.05</v>
      </c>
      <c r="AG162" s="1402">
        <v>9654.93</v>
      </c>
    </row>
    <row r="163" spans="1:38" ht="12.95" customHeight="1" x14ac:dyDescent="0.2">
      <c r="A163" s="1459" t="s">
        <v>75</v>
      </c>
      <c r="B163" s="1459"/>
      <c r="C163" s="1459"/>
      <c r="D163" s="1459"/>
      <c r="E163" s="1389"/>
      <c r="F163" s="1390"/>
      <c r="G163" s="1391"/>
      <c r="H163" s="1391"/>
      <c r="I163" s="1391"/>
      <c r="J163" s="1391"/>
      <c r="K163" s="1391"/>
      <c r="L163" s="1391"/>
      <c r="M163" s="1392">
        <v>30008.627</v>
      </c>
      <c r="N163" s="1393"/>
      <c r="O163" s="1393"/>
      <c r="P163" s="1394">
        <v>4.29</v>
      </c>
      <c r="Q163" s="1395">
        <v>105522.17</v>
      </c>
      <c r="R163" s="1395">
        <v>23214.84</v>
      </c>
      <c r="S163" s="1395">
        <v>128737.01</v>
      </c>
      <c r="T163" s="1391"/>
      <c r="U163" s="1391"/>
      <c r="V163" s="1391"/>
      <c r="W163" s="1391"/>
      <c r="X163" s="1391"/>
      <c r="Y163" s="1391"/>
      <c r="Z163" s="1391"/>
      <c r="AA163" s="1392">
        <v>30008.627</v>
      </c>
      <c r="AB163" s="1393"/>
      <c r="AC163" s="1393"/>
      <c r="AD163" s="1394">
        <v>4.29</v>
      </c>
      <c r="AE163" s="1395">
        <v>105522.17</v>
      </c>
      <c r="AF163" s="1395">
        <v>23214.84</v>
      </c>
      <c r="AG163" s="1395">
        <v>128737.01</v>
      </c>
    </row>
    <row r="164" spans="1:38" ht="23.1" customHeight="1" outlineLevel="1" x14ac:dyDescent="0.2">
      <c r="A164" s="1460" t="s">
        <v>26</v>
      </c>
      <c r="B164" s="1460"/>
      <c r="C164" s="1460"/>
      <c r="D164" s="1460"/>
      <c r="E164" s="1396"/>
      <c r="F164" s="1397"/>
      <c r="G164" s="1398"/>
      <c r="H164" s="1398"/>
      <c r="I164" s="1398"/>
      <c r="J164" s="1398"/>
      <c r="K164" s="1398"/>
      <c r="L164" s="1398"/>
      <c r="M164" s="1399">
        <v>23714.835999999999</v>
      </c>
      <c r="N164" s="1400"/>
      <c r="O164" s="1400"/>
      <c r="P164" s="1401">
        <v>4.29</v>
      </c>
      <c r="Q164" s="1402">
        <v>83390.720000000001</v>
      </c>
      <c r="R164" s="1402">
        <v>18345.93</v>
      </c>
      <c r="S164" s="1402">
        <v>101736.65</v>
      </c>
      <c r="T164" s="1398"/>
      <c r="U164" s="1398"/>
      <c r="V164" s="1398"/>
      <c r="W164" s="1398"/>
      <c r="X164" s="1398"/>
      <c r="Y164" s="1398"/>
      <c r="Z164" s="1398"/>
      <c r="AA164" s="1399">
        <v>23714.835999999999</v>
      </c>
      <c r="AB164" s="1400"/>
      <c r="AC164" s="1400"/>
      <c r="AD164" s="1401">
        <v>4.29</v>
      </c>
      <c r="AE164" s="1402">
        <v>83390.720000000001</v>
      </c>
      <c r="AF164" s="1402">
        <v>18345.93</v>
      </c>
      <c r="AG164" s="1402">
        <v>101736.65</v>
      </c>
    </row>
    <row r="165" spans="1:38" ht="11.1" customHeight="1" outlineLevel="1" x14ac:dyDescent="0.2">
      <c r="A165" s="1460" t="s">
        <v>72</v>
      </c>
      <c r="B165" s="1460"/>
      <c r="C165" s="1460"/>
      <c r="D165" s="1460"/>
      <c r="E165" s="1396"/>
      <c r="F165" s="1397"/>
      <c r="G165" s="1398"/>
      <c r="H165" s="1398"/>
      <c r="I165" s="1398"/>
      <c r="J165" s="1398"/>
      <c r="K165" s="1398"/>
      <c r="L165" s="1398"/>
      <c r="M165" s="1399">
        <v>5101.8590000000004</v>
      </c>
      <c r="N165" s="1400"/>
      <c r="O165" s="1400"/>
      <c r="P165" s="1401">
        <v>4.29</v>
      </c>
      <c r="Q165" s="1402">
        <v>17940.14</v>
      </c>
      <c r="R165" s="1402">
        <v>3946.83</v>
      </c>
      <c r="S165" s="1402">
        <v>21886.97</v>
      </c>
      <c r="T165" s="1398"/>
      <c r="U165" s="1398"/>
      <c r="V165" s="1398"/>
      <c r="W165" s="1398"/>
      <c r="X165" s="1398"/>
      <c r="Y165" s="1398"/>
      <c r="Z165" s="1398"/>
      <c r="AA165" s="1399">
        <v>5101.8590000000004</v>
      </c>
      <c r="AB165" s="1400"/>
      <c r="AC165" s="1400"/>
      <c r="AD165" s="1401">
        <v>4.29</v>
      </c>
      <c r="AE165" s="1402">
        <v>17940.14</v>
      </c>
      <c r="AF165" s="1402">
        <v>3946.83</v>
      </c>
      <c r="AG165" s="1402">
        <v>21886.97</v>
      </c>
    </row>
    <row r="166" spans="1:38" ht="11.1" customHeight="1" outlineLevel="1" x14ac:dyDescent="0.2">
      <c r="A166" s="1460" t="s">
        <v>37</v>
      </c>
      <c r="B166" s="1460"/>
      <c r="C166" s="1460"/>
      <c r="D166" s="1460"/>
      <c r="E166" s="1396"/>
      <c r="F166" s="1397"/>
      <c r="G166" s="1398"/>
      <c r="H166" s="1398"/>
      <c r="I166" s="1398"/>
      <c r="J166" s="1398"/>
      <c r="K166" s="1398"/>
      <c r="L166" s="1398"/>
      <c r="M166" s="1403">
        <v>168.73500000000001</v>
      </c>
      <c r="N166" s="1400"/>
      <c r="O166" s="1400"/>
      <c r="P166" s="1401">
        <v>4.2899799999999999</v>
      </c>
      <c r="Q166" s="1406">
        <v>593.34</v>
      </c>
      <c r="R166" s="1406">
        <v>130.53</v>
      </c>
      <c r="S166" s="1406">
        <v>723.87</v>
      </c>
      <c r="T166" s="1398"/>
      <c r="U166" s="1398"/>
      <c r="V166" s="1398"/>
      <c r="W166" s="1398"/>
      <c r="X166" s="1398"/>
      <c r="Y166" s="1398"/>
      <c r="Z166" s="1398"/>
      <c r="AA166" s="1403">
        <v>168.73500000000001</v>
      </c>
      <c r="AB166" s="1400"/>
      <c r="AC166" s="1400"/>
      <c r="AD166" s="1401">
        <v>4.2899799999999999</v>
      </c>
      <c r="AE166" s="1406">
        <v>593.34</v>
      </c>
      <c r="AF166" s="1406">
        <v>130.53</v>
      </c>
      <c r="AG166" s="1406">
        <v>723.87</v>
      </c>
    </row>
    <row r="167" spans="1:38" ht="11.1" customHeight="1" outlineLevel="1" x14ac:dyDescent="0.2">
      <c r="A167" s="1460" t="s">
        <v>73</v>
      </c>
      <c r="B167" s="1460"/>
      <c r="C167" s="1460"/>
      <c r="D167" s="1460"/>
      <c r="E167" s="1396"/>
      <c r="F167" s="1397"/>
      <c r="G167" s="1398"/>
      <c r="H167" s="1398"/>
      <c r="I167" s="1398"/>
      <c r="J167" s="1398"/>
      <c r="K167" s="1398"/>
      <c r="L167" s="1398"/>
      <c r="M167" s="1399">
        <v>1023.197</v>
      </c>
      <c r="N167" s="1400"/>
      <c r="O167" s="1400"/>
      <c r="P167" s="1401">
        <v>4.29</v>
      </c>
      <c r="Q167" s="1402">
        <v>3597.97</v>
      </c>
      <c r="R167" s="1406">
        <v>791.55</v>
      </c>
      <c r="S167" s="1402">
        <v>4389.5200000000004</v>
      </c>
      <c r="T167" s="1398"/>
      <c r="U167" s="1398"/>
      <c r="V167" s="1398"/>
      <c r="W167" s="1398"/>
      <c r="X167" s="1398"/>
      <c r="Y167" s="1398"/>
      <c r="Z167" s="1398"/>
      <c r="AA167" s="1399">
        <v>1023.197</v>
      </c>
      <c r="AB167" s="1400"/>
      <c r="AC167" s="1400"/>
      <c r="AD167" s="1401">
        <v>4.29</v>
      </c>
      <c r="AE167" s="1402">
        <v>3597.97</v>
      </c>
      <c r="AF167" s="1406">
        <v>791.55</v>
      </c>
      <c r="AG167" s="1402">
        <v>4389.5200000000004</v>
      </c>
    </row>
    <row r="168" spans="1:38" ht="12.95" customHeight="1" x14ac:dyDescent="0.2">
      <c r="A168" s="1459" t="s">
        <v>76</v>
      </c>
      <c r="B168" s="1459"/>
      <c r="C168" s="1459"/>
      <c r="D168" s="1459"/>
      <c r="E168" s="1389"/>
      <c r="F168" s="1390"/>
      <c r="G168" s="1391"/>
      <c r="H168" s="1391"/>
      <c r="I168" s="1391"/>
      <c r="J168" s="1391"/>
      <c r="K168" s="1391"/>
      <c r="L168" s="1391"/>
      <c r="M168" s="1392">
        <v>1001110.498</v>
      </c>
      <c r="N168" s="1393"/>
      <c r="O168" s="1393"/>
      <c r="P168" s="1394">
        <v>3.5796199999999998</v>
      </c>
      <c r="Q168" s="1395">
        <v>2937371.29</v>
      </c>
      <c r="R168" s="1395">
        <v>646221.68000000005</v>
      </c>
      <c r="S168" s="1395">
        <v>3583592.97</v>
      </c>
      <c r="T168" s="1391"/>
      <c r="U168" s="1391"/>
      <c r="V168" s="1391"/>
      <c r="W168" s="1391"/>
      <c r="X168" s="1391"/>
      <c r="Y168" s="1391"/>
      <c r="Z168" s="1391"/>
      <c r="AA168" s="1392">
        <v>1001110.498</v>
      </c>
      <c r="AB168" s="1393"/>
      <c r="AC168" s="1393"/>
      <c r="AD168" s="1394">
        <v>3.5796199999999998</v>
      </c>
      <c r="AE168" s="1395">
        <v>2937371.29</v>
      </c>
      <c r="AF168" s="1395">
        <v>646221.68000000005</v>
      </c>
      <c r="AG168" s="1395">
        <v>3583592.97</v>
      </c>
    </row>
    <row r="169" spans="1:38" ht="11.1" customHeight="1" outlineLevel="1" x14ac:dyDescent="0.2">
      <c r="A169" s="1460" t="s">
        <v>36</v>
      </c>
      <c r="B169" s="1460"/>
      <c r="C169" s="1460"/>
      <c r="D169" s="1460"/>
      <c r="E169" s="1396"/>
      <c r="F169" s="1397"/>
      <c r="G169" s="1398"/>
      <c r="H169" s="1398"/>
      <c r="I169" s="1398"/>
      <c r="J169" s="1398"/>
      <c r="K169" s="1398"/>
      <c r="L169" s="1398"/>
      <c r="M169" s="1399">
        <v>17339.599999999999</v>
      </c>
      <c r="N169" s="1400"/>
      <c r="O169" s="1400"/>
      <c r="P169" s="1401">
        <v>3.6636000000000002</v>
      </c>
      <c r="Q169" s="1402">
        <v>52069.98</v>
      </c>
      <c r="R169" s="1402">
        <v>11455.4</v>
      </c>
      <c r="S169" s="1402">
        <v>63525.38</v>
      </c>
      <c r="T169" s="1398"/>
      <c r="U169" s="1398"/>
      <c r="V169" s="1398"/>
      <c r="W169" s="1398"/>
      <c r="X169" s="1398"/>
      <c r="Y169" s="1398"/>
      <c r="Z169" s="1398"/>
      <c r="AA169" s="1399">
        <v>17339.599999999999</v>
      </c>
      <c r="AB169" s="1400"/>
      <c r="AC169" s="1400"/>
      <c r="AD169" s="1401">
        <v>3.6636000000000002</v>
      </c>
      <c r="AE169" s="1402">
        <v>52069.98</v>
      </c>
      <c r="AF169" s="1402">
        <v>11455.4</v>
      </c>
      <c r="AG169" s="1402">
        <v>63525.38</v>
      </c>
    </row>
    <row r="170" spans="1:38" ht="11.1" customHeight="1" outlineLevel="1" x14ac:dyDescent="0.2">
      <c r="A170" s="1460" t="s">
        <v>77</v>
      </c>
      <c r="B170" s="1460"/>
      <c r="C170" s="1460"/>
      <c r="D170" s="1460"/>
      <c r="E170" s="1396"/>
      <c r="F170" s="1397"/>
      <c r="G170" s="1398"/>
      <c r="H170" s="1398"/>
      <c r="I170" s="1398"/>
      <c r="J170" s="1398"/>
      <c r="K170" s="1398"/>
      <c r="L170" s="1398"/>
      <c r="M170" s="1399">
        <v>6224.94</v>
      </c>
      <c r="N170" s="1400"/>
      <c r="O170" s="1400"/>
      <c r="P170" s="1401">
        <v>3.5884299999999998</v>
      </c>
      <c r="Q170" s="1402">
        <v>18309.650000000001</v>
      </c>
      <c r="R170" s="1402">
        <v>4028.12</v>
      </c>
      <c r="S170" s="1402">
        <v>22337.77</v>
      </c>
      <c r="T170" s="1398"/>
      <c r="U170" s="1398"/>
      <c r="V170" s="1398"/>
      <c r="W170" s="1398"/>
      <c r="X170" s="1398"/>
      <c r="Y170" s="1398"/>
      <c r="Z170" s="1398"/>
      <c r="AA170" s="1399">
        <v>6224.94</v>
      </c>
      <c r="AB170" s="1400"/>
      <c r="AC170" s="1400"/>
      <c r="AD170" s="1401">
        <v>3.5884299999999998</v>
      </c>
      <c r="AE170" s="1402">
        <v>18309.650000000001</v>
      </c>
      <c r="AF170" s="1402">
        <v>4028.12</v>
      </c>
      <c r="AG170" s="1402">
        <v>22337.77</v>
      </c>
    </row>
    <row r="171" spans="1:38" ht="23.1" customHeight="1" outlineLevel="1" x14ac:dyDescent="0.2">
      <c r="A171" s="1460" t="s">
        <v>26</v>
      </c>
      <c r="B171" s="1460"/>
      <c r="C171" s="1460"/>
      <c r="D171" s="1460"/>
      <c r="E171" s="1396"/>
      <c r="F171" s="1397"/>
      <c r="G171" s="1398"/>
      <c r="H171" s="1398"/>
      <c r="I171" s="1398"/>
      <c r="J171" s="1398"/>
      <c r="K171" s="1398"/>
      <c r="L171" s="1398"/>
      <c r="M171" s="1399">
        <v>431637.48100000003</v>
      </c>
      <c r="N171" s="1400"/>
      <c r="O171" s="1400"/>
      <c r="P171" s="1401">
        <v>3.6303100000000001</v>
      </c>
      <c r="Q171" s="1402">
        <v>1284407.03</v>
      </c>
      <c r="R171" s="1402">
        <v>282569.53999999998</v>
      </c>
      <c r="S171" s="1402">
        <v>1566976.57</v>
      </c>
      <c r="T171" s="1398"/>
      <c r="U171" s="1398"/>
      <c r="V171" s="1398"/>
      <c r="W171" s="1398"/>
      <c r="X171" s="1398"/>
      <c r="Y171" s="1398"/>
      <c r="Z171" s="1398"/>
      <c r="AA171" s="1399">
        <v>431637.48100000003</v>
      </c>
      <c r="AB171" s="1400"/>
      <c r="AC171" s="1400"/>
      <c r="AD171" s="1401">
        <v>3.6303100000000001</v>
      </c>
      <c r="AE171" s="1402">
        <v>1284407.03</v>
      </c>
      <c r="AF171" s="1402">
        <v>282569.53999999998</v>
      </c>
      <c r="AG171" s="1402">
        <v>1566976.57</v>
      </c>
    </row>
    <row r="172" spans="1:38" ht="11.1" customHeight="1" outlineLevel="1" x14ac:dyDescent="0.2">
      <c r="A172" s="1460" t="s">
        <v>72</v>
      </c>
      <c r="B172" s="1460"/>
      <c r="C172" s="1460"/>
      <c r="D172" s="1460"/>
      <c r="E172" s="1396"/>
      <c r="F172" s="1397"/>
      <c r="G172" s="1398"/>
      <c r="H172" s="1398"/>
      <c r="I172" s="1398"/>
      <c r="J172" s="1398"/>
      <c r="K172" s="1398"/>
      <c r="L172" s="1398"/>
      <c r="M172" s="1399">
        <v>2773.5</v>
      </c>
      <c r="N172" s="1400"/>
      <c r="O172" s="1400"/>
      <c r="P172" s="1401">
        <v>3.46407</v>
      </c>
      <c r="Q172" s="1402">
        <v>7875.07</v>
      </c>
      <c r="R172" s="1402">
        <v>1732.52</v>
      </c>
      <c r="S172" s="1402">
        <v>9607.59</v>
      </c>
      <c r="T172" s="1398"/>
      <c r="U172" s="1398"/>
      <c r="V172" s="1398"/>
      <c r="W172" s="1398"/>
      <c r="X172" s="1398"/>
      <c r="Y172" s="1398"/>
      <c r="Z172" s="1398"/>
      <c r="AA172" s="1399">
        <v>2773.5</v>
      </c>
      <c r="AB172" s="1400"/>
      <c r="AC172" s="1400"/>
      <c r="AD172" s="1401">
        <v>3.46407</v>
      </c>
      <c r="AE172" s="1402">
        <v>7875.07</v>
      </c>
      <c r="AF172" s="1402">
        <v>1732.52</v>
      </c>
      <c r="AG172" s="1402">
        <v>9607.59</v>
      </c>
    </row>
    <row r="173" spans="1:38" ht="11.1" customHeight="1" outlineLevel="1" x14ac:dyDescent="0.2">
      <c r="A173" s="1460" t="s">
        <v>67</v>
      </c>
      <c r="B173" s="1460"/>
      <c r="C173" s="1460"/>
      <c r="D173" s="1460"/>
      <c r="E173" s="1396"/>
      <c r="F173" s="1397"/>
      <c r="G173" s="1398"/>
      <c r="H173" s="1398"/>
      <c r="I173" s="1398"/>
      <c r="J173" s="1398"/>
      <c r="K173" s="1398"/>
      <c r="L173" s="1398"/>
      <c r="M173" s="1399">
        <v>542747.93999999994</v>
      </c>
      <c r="N173" s="1400"/>
      <c r="O173" s="1400"/>
      <c r="P173" s="1401">
        <v>3.5371700000000001</v>
      </c>
      <c r="Q173" s="1402">
        <v>1573600.46</v>
      </c>
      <c r="R173" s="1402">
        <v>346192.09</v>
      </c>
      <c r="S173" s="1402">
        <v>1919792.55</v>
      </c>
      <c r="T173" s="1398"/>
      <c r="U173" s="1398"/>
      <c r="V173" s="1398"/>
      <c r="W173" s="1398"/>
      <c r="X173" s="1398"/>
      <c r="Y173" s="1398"/>
      <c r="Z173" s="1398"/>
      <c r="AA173" s="1399">
        <v>542747.93999999994</v>
      </c>
      <c r="AB173" s="1400"/>
      <c r="AC173" s="1400"/>
      <c r="AD173" s="1401">
        <v>3.5371700000000001</v>
      </c>
      <c r="AE173" s="1402">
        <v>1573600.46</v>
      </c>
      <c r="AF173" s="1402">
        <v>346192.09</v>
      </c>
      <c r="AG173" s="1402">
        <v>1919792.55</v>
      </c>
    </row>
    <row r="174" spans="1:38" ht="11.1" customHeight="1" outlineLevel="1" x14ac:dyDescent="0.2">
      <c r="A174" s="1460" t="s">
        <v>73</v>
      </c>
      <c r="B174" s="1460"/>
      <c r="C174" s="1460"/>
      <c r="D174" s="1460"/>
      <c r="E174" s="1396"/>
      <c r="F174" s="1397"/>
      <c r="G174" s="1398"/>
      <c r="H174" s="1398"/>
      <c r="I174" s="1398"/>
      <c r="J174" s="1398"/>
      <c r="K174" s="1398"/>
      <c r="L174" s="1398"/>
      <c r="M174" s="1403">
        <v>387.03699999999998</v>
      </c>
      <c r="N174" s="1400"/>
      <c r="O174" s="1400"/>
      <c r="P174" s="1401">
        <v>3.49607</v>
      </c>
      <c r="Q174" s="1402">
        <v>1109.0999999999999</v>
      </c>
      <c r="R174" s="1406">
        <v>244.01</v>
      </c>
      <c r="S174" s="1402">
        <v>1353.11</v>
      </c>
      <c r="T174" s="1398"/>
      <c r="U174" s="1398"/>
      <c r="V174" s="1398"/>
      <c r="W174" s="1398"/>
      <c r="X174" s="1398"/>
      <c r="Y174" s="1398"/>
      <c r="Z174" s="1398"/>
      <c r="AA174" s="1403">
        <v>387.03699999999998</v>
      </c>
      <c r="AB174" s="1400"/>
      <c r="AC174" s="1400"/>
      <c r="AD174" s="1401">
        <v>3.49607</v>
      </c>
      <c r="AE174" s="1402">
        <v>1109.0999999999999</v>
      </c>
      <c r="AF174" s="1406">
        <v>244.01</v>
      </c>
      <c r="AG174" s="1402">
        <v>1353.11</v>
      </c>
    </row>
    <row r="175" spans="1:38" ht="12.95" customHeight="1" x14ac:dyDescent="0.2">
      <c r="A175" s="1458" t="s">
        <v>9</v>
      </c>
      <c r="B175" s="1458"/>
      <c r="C175" s="1458"/>
      <c r="D175" s="1458"/>
      <c r="E175" s="1461">
        <v>2285599.7280000001</v>
      </c>
      <c r="F175" s="1461"/>
      <c r="G175" s="1413">
        <v>2940.3420000000001</v>
      </c>
      <c r="H175" s="1414"/>
      <c r="I175" s="1414"/>
      <c r="J175" s="1414"/>
      <c r="K175" s="1414"/>
      <c r="L175" s="1414"/>
      <c r="M175" s="1413">
        <v>15508582.467</v>
      </c>
      <c r="N175" s="1413">
        <v>2670.413</v>
      </c>
      <c r="O175" s="1415">
        <v>376.60599999999999</v>
      </c>
      <c r="P175" s="1416">
        <v>0.18486</v>
      </c>
      <c r="Q175" s="1417">
        <v>2350378.85</v>
      </c>
      <c r="R175" s="1417">
        <v>517083.27</v>
      </c>
      <c r="S175" s="1417">
        <v>2867462.12</v>
      </c>
      <c r="T175" s="1413">
        <v>27837176.206</v>
      </c>
      <c r="U175" s="1413">
        <v>6596.3530000000001</v>
      </c>
      <c r="V175" s="1413">
        <v>7112.866</v>
      </c>
      <c r="W175" s="1416">
        <v>1.7946899999999999</v>
      </c>
      <c r="X175" s="1417">
        <v>41132505.310000002</v>
      </c>
      <c r="Y175" s="1417">
        <v>8851063.1300000008</v>
      </c>
      <c r="Z175" s="1417">
        <v>49983568.439999998</v>
      </c>
      <c r="AA175" s="1413">
        <v>45631358.401000001</v>
      </c>
      <c r="AB175" s="1413">
        <v>12207.108</v>
      </c>
      <c r="AC175" s="1413">
        <v>7489.4719999999998</v>
      </c>
      <c r="AD175" s="1416">
        <v>1.1577200000000001</v>
      </c>
      <c r="AE175" s="1417">
        <v>43482884.159999996</v>
      </c>
      <c r="AF175" s="1417">
        <v>9368146.4000000004</v>
      </c>
      <c r="AG175" s="1417">
        <v>52851030.560000002</v>
      </c>
      <c r="AJ175" s="1413">
        <v>45635861.075999998</v>
      </c>
      <c r="AL175" s="1413">
        <f>'6'!M32*1000</f>
        <v>41963896.838999994</v>
      </c>
    </row>
    <row r="176" spans="1:38" ht="11.1" customHeight="1" x14ac:dyDescent="0.2">
      <c r="A176" s="1388" t="s">
        <v>78</v>
      </c>
      <c r="B176" s="1388"/>
      <c r="C176" s="1388"/>
      <c r="D176" s="1388"/>
    </row>
    <row r="177" spans="1:38" ht="12.95" customHeight="1" x14ac:dyDescent="0.2">
      <c r="A177" s="1459" t="s">
        <v>79</v>
      </c>
      <c r="B177" s="1459"/>
      <c r="C177" s="1459"/>
      <c r="D177" s="1459"/>
      <c r="E177" s="1463">
        <v>128863.24800000001</v>
      </c>
      <c r="F177" s="1463"/>
      <c r="G177" s="1393"/>
      <c r="H177" s="1393"/>
      <c r="I177" s="1393"/>
      <c r="J177" s="1393"/>
      <c r="K177" s="1393"/>
      <c r="L177" s="1393"/>
      <c r="M177" s="1392">
        <v>11089944.341</v>
      </c>
      <c r="N177" s="1393"/>
      <c r="O177" s="1393"/>
      <c r="P177" s="1394">
        <v>-0.34253</v>
      </c>
      <c r="Q177" s="1395">
        <v>-3798649.23</v>
      </c>
      <c r="R177" s="1395">
        <v>-835702.84</v>
      </c>
      <c r="S177" s="1395">
        <v>-4634352.07</v>
      </c>
      <c r="T177" s="1392">
        <v>5104316.1809999999</v>
      </c>
      <c r="U177" s="1393"/>
      <c r="V177" s="1393"/>
      <c r="W177" s="1394">
        <v>-0.15903999999999999</v>
      </c>
      <c r="X177" s="1395">
        <v>-811788.89</v>
      </c>
      <c r="Y177" s="1395">
        <v>-178327.88</v>
      </c>
      <c r="Z177" s="1395">
        <v>-990116.77</v>
      </c>
      <c r="AA177" s="1392">
        <v>16323123.77</v>
      </c>
      <c r="AB177" s="1393"/>
      <c r="AC177" s="1393"/>
      <c r="AD177" s="1394">
        <v>-0.34456999999999999</v>
      </c>
      <c r="AE177" s="1395">
        <v>-4610438.12</v>
      </c>
      <c r="AF177" s="1395">
        <v>-1014030.72</v>
      </c>
      <c r="AG177" s="1395">
        <v>-5624468.8399999999</v>
      </c>
      <c r="AJ177" s="1404">
        <f>'1'!F18*1000+'2'!F18*1000</f>
        <v>12647135.837999992</v>
      </c>
      <c r="AL177" s="1418"/>
    </row>
    <row r="178" spans="1:38" ht="11.1" customHeight="1" outlineLevel="1" x14ac:dyDescent="0.2">
      <c r="A178" s="1460" t="s">
        <v>36</v>
      </c>
      <c r="B178" s="1460"/>
      <c r="C178" s="1460"/>
      <c r="D178" s="1460"/>
      <c r="E178" s="1396"/>
      <c r="F178" s="1397"/>
      <c r="G178" s="1398"/>
      <c r="H178" s="1398"/>
      <c r="I178" s="1398"/>
      <c r="J178" s="1398"/>
      <c r="K178" s="1398"/>
      <c r="L178" s="1398"/>
      <c r="M178" s="1399">
        <v>38127.879999999997</v>
      </c>
      <c r="N178" s="1400"/>
      <c r="O178" s="1400"/>
      <c r="P178" s="1400"/>
      <c r="Q178" s="1400"/>
      <c r="R178" s="1400"/>
      <c r="S178" s="1400"/>
      <c r="T178" s="1398"/>
      <c r="U178" s="1398"/>
      <c r="V178" s="1398"/>
      <c r="W178" s="1398"/>
      <c r="X178" s="1398"/>
      <c r="Y178" s="1398"/>
      <c r="Z178" s="1398"/>
      <c r="AA178" s="1399">
        <v>38127.879999999997</v>
      </c>
      <c r="AB178" s="1400"/>
      <c r="AC178" s="1400"/>
      <c r="AD178" s="1400"/>
      <c r="AE178" s="1400"/>
      <c r="AF178" s="1400"/>
      <c r="AG178" s="1400"/>
    </row>
    <row r="179" spans="1:38" ht="23.1" customHeight="1" outlineLevel="1" x14ac:dyDescent="0.2">
      <c r="A179" s="1460" t="s">
        <v>22</v>
      </c>
      <c r="B179" s="1460"/>
      <c r="C179" s="1460"/>
      <c r="D179" s="1460"/>
      <c r="E179" s="1396"/>
      <c r="F179" s="1397"/>
      <c r="G179" s="1398"/>
      <c r="H179" s="1398"/>
      <c r="I179" s="1398"/>
      <c r="J179" s="1398"/>
      <c r="K179" s="1398"/>
      <c r="L179" s="1398"/>
      <c r="M179" s="1403">
        <v>486.26299999999998</v>
      </c>
      <c r="N179" s="1400"/>
      <c r="O179" s="1400"/>
      <c r="P179" s="1400"/>
      <c r="Q179" s="1400"/>
      <c r="R179" s="1400"/>
      <c r="S179" s="1400"/>
      <c r="T179" s="1399">
        <v>24948.486000000001</v>
      </c>
      <c r="U179" s="1400"/>
      <c r="V179" s="1400"/>
      <c r="W179" s="1400"/>
      <c r="X179" s="1400"/>
      <c r="Y179" s="1400"/>
      <c r="Z179" s="1400"/>
      <c r="AA179" s="1399">
        <v>25434.749</v>
      </c>
      <c r="AB179" s="1400"/>
      <c r="AC179" s="1400"/>
      <c r="AD179" s="1400"/>
      <c r="AE179" s="1400"/>
      <c r="AF179" s="1400"/>
      <c r="AG179" s="1400"/>
      <c r="AL179" s="1418"/>
    </row>
    <row r="180" spans="1:38" ht="11.1" customHeight="1" outlineLevel="1" x14ac:dyDescent="0.2">
      <c r="A180" s="1460" t="s">
        <v>23</v>
      </c>
      <c r="B180" s="1460"/>
      <c r="C180" s="1460"/>
      <c r="D180" s="1460"/>
      <c r="E180" s="1396"/>
      <c r="F180" s="1397"/>
      <c r="G180" s="1398"/>
      <c r="H180" s="1398"/>
      <c r="I180" s="1398"/>
      <c r="J180" s="1398"/>
      <c r="K180" s="1398"/>
      <c r="L180" s="1398"/>
      <c r="M180" s="1399">
        <v>275717.36</v>
      </c>
      <c r="N180" s="1400"/>
      <c r="O180" s="1400"/>
      <c r="P180" s="1401">
        <v>-1.427E-2</v>
      </c>
      <c r="Q180" s="1402">
        <v>-3934.75</v>
      </c>
      <c r="R180" s="1406">
        <v>-865.65</v>
      </c>
      <c r="S180" s="1402">
        <v>-4800.3999999999996</v>
      </c>
      <c r="T180" s="1399">
        <v>977511.14399999997</v>
      </c>
      <c r="U180" s="1400"/>
      <c r="V180" s="1400"/>
      <c r="W180" s="1401">
        <v>-7.8130000000000005E-2</v>
      </c>
      <c r="X180" s="1402">
        <v>-76377.62</v>
      </c>
      <c r="Y180" s="1402">
        <v>-16803.099999999999</v>
      </c>
      <c r="Z180" s="1402">
        <v>-93180.72</v>
      </c>
      <c r="AA180" s="1399">
        <v>1253228.504</v>
      </c>
      <c r="AB180" s="1400"/>
      <c r="AC180" s="1400"/>
      <c r="AD180" s="1401">
        <v>-7.8179999999999999E-2</v>
      </c>
      <c r="AE180" s="1402">
        <v>-80312.37</v>
      </c>
      <c r="AF180" s="1402">
        <v>-17668.75</v>
      </c>
      <c r="AG180" s="1402">
        <v>-97981.119999999995</v>
      </c>
    </row>
    <row r="181" spans="1:38" ht="11.1" customHeight="1" outlineLevel="1" x14ac:dyDescent="0.2">
      <c r="A181" s="1460" t="s">
        <v>24</v>
      </c>
      <c r="B181" s="1460"/>
      <c r="C181" s="1460"/>
      <c r="D181" s="1460"/>
      <c r="E181" s="1396"/>
      <c r="F181" s="1397"/>
      <c r="G181" s="1398"/>
      <c r="H181" s="1398"/>
      <c r="I181" s="1398"/>
      <c r="J181" s="1398"/>
      <c r="K181" s="1398"/>
      <c r="L181" s="1398"/>
      <c r="M181" s="1399">
        <v>40030.966</v>
      </c>
      <c r="N181" s="1400"/>
      <c r="O181" s="1400"/>
      <c r="P181" s="1401">
        <v>-0.38944000000000001</v>
      </c>
      <c r="Q181" s="1402">
        <v>-15589.62</v>
      </c>
      <c r="R181" s="1402">
        <v>-3429.72</v>
      </c>
      <c r="S181" s="1402">
        <v>-19019.34</v>
      </c>
      <c r="T181" s="1399">
        <v>1499.992</v>
      </c>
      <c r="U181" s="1400"/>
      <c r="V181" s="1400"/>
      <c r="W181" s="1400"/>
      <c r="X181" s="1400"/>
      <c r="Y181" s="1400"/>
      <c r="Z181" s="1400"/>
      <c r="AA181" s="1399">
        <v>41530.957999999999</v>
      </c>
      <c r="AB181" s="1400"/>
      <c r="AC181" s="1400"/>
      <c r="AD181" s="1401">
        <v>-0.45795999999999998</v>
      </c>
      <c r="AE181" s="1402">
        <v>-15589.62</v>
      </c>
      <c r="AF181" s="1402">
        <v>-3429.72</v>
      </c>
      <c r="AG181" s="1402">
        <v>-19019.34</v>
      </c>
    </row>
    <row r="182" spans="1:38" ht="23.1" customHeight="1" outlineLevel="1" x14ac:dyDescent="0.2">
      <c r="A182" s="1460" t="s">
        <v>26</v>
      </c>
      <c r="B182" s="1460"/>
      <c r="C182" s="1460"/>
      <c r="D182" s="1460"/>
      <c r="E182" s="1396"/>
      <c r="F182" s="1397"/>
      <c r="G182" s="1398"/>
      <c r="H182" s="1398"/>
      <c r="I182" s="1398"/>
      <c r="J182" s="1398"/>
      <c r="K182" s="1398"/>
      <c r="L182" s="1398"/>
      <c r="M182" s="1399">
        <v>1463.6780000000001</v>
      </c>
      <c r="N182" s="1400"/>
      <c r="O182" s="1400"/>
      <c r="P182" s="1400"/>
      <c r="Q182" s="1400"/>
      <c r="R182" s="1400"/>
      <c r="S182" s="1400"/>
      <c r="T182" s="1403">
        <v>53</v>
      </c>
      <c r="U182" s="1400"/>
      <c r="V182" s="1400"/>
      <c r="W182" s="1400"/>
      <c r="X182" s="1400"/>
      <c r="Y182" s="1400"/>
      <c r="Z182" s="1400"/>
      <c r="AA182" s="1399">
        <v>1516.6780000000001</v>
      </c>
      <c r="AB182" s="1400"/>
      <c r="AC182" s="1400"/>
      <c r="AD182" s="1400"/>
      <c r="AE182" s="1400"/>
      <c r="AF182" s="1400"/>
      <c r="AG182" s="1400"/>
    </row>
    <row r="183" spans="1:38" ht="11.1" customHeight="1" outlineLevel="1" x14ac:dyDescent="0.2">
      <c r="A183" s="1460" t="s">
        <v>27</v>
      </c>
      <c r="B183" s="1460"/>
      <c r="C183" s="1460"/>
      <c r="D183" s="1460"/>
      <c r="E183" s="1462">
        <v>26856.11</v>
      </c>
      <c r="F183" s="1462"/>
      <c r="G183" s="1400"/>
      <c r="H183" s="1400"/>
      <c r="I183" s="1400"/>
      <c r="J183" s="1400"/>
      <c r="K183" s="1400"/>
      <c r="L183" s="1400"/>
      <c r="M183" s="1399">
        <v>3729862.8840000001</v>
      </c>
      <c r="N183" s="1400"/>
      <c r="O183" s="1400"/>
      <c r="P183" s="1401">
        <v>-0.31513000000000002</v>
      </c>
      <c r="Q183" s="1402">
        <v>-1175389.49</v>
      </c>
      <c r="R183" s="1402">
        <v>-258585.69</v>
      </c>
      <c r="S183" s="1402">
        <v>-1433975.18</v>
      </c>
      <c r="T183" s="1399">
        <v>568296.21699999995</v>
      </c>
      <c r="U183" s="1400"/>
      <c r="V183" s="1400"/>
      <c r="W183" s="1401">
        <v>-0.45973999999999998</v>
      </c>
      <c r="X183" s="1402">
        <v>-261270.21</v>
      </c>
      <c r="Y183" s="1402">
        <v>-57479.45</v>
      </c>
      <c r="Z183" s="1402">
        <v>-318749.65999999997</v>
      </c>
      <c r="AA183" s="1399">
        <v>4325015.2110000001</v>
      </c>
      <c r="AB183" s="1400"/>
      <c r="AC183" s="1400"/>
      <c r="AD183" s="1401">
        <v>-0.40525</v>
      </c>
      <c r="AE183" s="1402">
        <v>-1436659.7</v>
      </c>
      <c r="AF183" s="1402">
        <v>-316065.14</v>
      </c>
      <c r="AG183" s="1402">
        <v>-1752724.84</v>
      </c>
    </row>
    <row r="184" spans="1:38" ht="11.1" customHeight="1" outlineLevel="1" x14ac:dyDescent="0.2">
      <c r="A184" s="1460" t="s">
        <v>28</v>
      </c>
      <c r="B184" s="1460"/>
      <c r="C184" s="1460"/>
      <c r="D184" s="1460"/>
      <c r="E184" s="1396"/>
      <c r="F184" s="1397"/>
      <c r="G184" s="1398"/>
      <c r="H184" s="1398"/>
      <c r="I184" s="1398"/>
      <c r="J184" s="1398"/>
      <c r="K184" s="1398"/>
      <c r="L184" s="1398"/>
      <c r="M184" s="1399">
        <v>266761.65399999998</v>
      </c>
      <c r="N184" s="1400"/>
      <c r="O184" s="1400"/>
      <c r="P184" s="1401">
        <v>0.13816999999999999</v>
      </c>
      <c r="Q184" s="1402">
        <v>36857.360000000001</v>
      </c>
      <c r="R184" s="1402">
        <v>8108.62</v>
      </c>
      <c r="S184" s="1402">
        <v>44965.98</v>
      </c>
      <c r="T184" s="1399">
        <v>492721.80900000001</v>
      </c>
      <c r="U184" s="1400"/>
      <c r="V184" s="1400"/>
      <c r="W184" s="1400"/>
      <c r="X184" s="1400"/>
      <c r="Y184" s="1400"/>
      <c r="Z184" s="1400"/>
      <c r="AA184" s="1399">
        <v>759483.46299999999</v>
      </c>
      <c r="AB184" s="1400"/>
      <c r="AC184" s="1400"/>
      <c r="AD184" s="1401">
        <v>5.9209999999999999E-2</v>
      </c>
      <c r="AE184" s="1402">
        <v>36857.360000000001</v>
      </c>
      <c r="AF184" s="1402">
        <v>8108.62</v>
      </c>
      <c r="AG184" s="1402">
        <v>44965.98</v>
      </c>
    </row>
    <row r="185" spans="1:38" ht="11.1" customHeight="1" outlineLevel="1" x14ac:dyDescent="0.2">
      <c r="A185" s="1460" t="s">
        <v>29</v>
      </c>
      <c r="B185" s="1460"/>
      <c r="C185" s="1460"/>
      <c r="D185" s="1460"/>
      <c r="E185" s="1396"/>
      <c r="F185" s="1397"/>
      <c r="G185" s="1398"/>
      <c r="H185" s="1398"/>
      <c r="I185" s="1398"/>
      <c r="J185" s="1398"/>
      <c r="K185" s="1398"/>
      <c r="L185" s="1398"/>
      <c r="M185" s="1399">
        <v>91687.388000000006</v>
      </c>
      <c r="N185" s="1400"/>
      <c r="O185" s="1400"/>
      <c r="P185" s="1400"/>
      <c r="Q185" s="1400"/>
      <c r="R185" s="1400"/>
      <c r="S185" s="1400"/>
      <c r="T185" s="1399">
        <v>362331.30200000003</v>
      </c>
      <c r="U185" s="1400"/>
      <c r="V185" s="1400"/>
      <c r="W185" s="1400"/>
      <c r="X185" s="1400"/>
      <c r="Y185" s="1400"/>
      <c r="Z185" s="1400"/>
      <c r="AA185" s="1399">
        <v>454018.69</v>
      </c>
      <c r="AB185" s="1400"/>
      <c r="AC185" s="1400"/>
      <c r="AD185" s="1400"/>
      <c r="AE185" s="1400"/>
      <c r="AF185" s="1400"/>
      <c r="AG185" s="1400"/>
    </row>
    <row r="186" spans="1:38" ht="11.1" customHeight="1" outlineLevel="1" x14ac:dyDescent="0.2">
      <c r="A186" s="1460" t="s">
        <v>30</v>
      </c>
      <c r="B186" s="1460"/>
      <c r="C186" s="1460"/>
      <c r="D186" s="1460"/>
      <c r="E186" s="1462">
        <v>102007.13800000001</v>
      </c>
      <c r="F186" s="1462"/>
      <c r="G186" s="1400"/>
      <c r="H186" s="1400"/>
      <c r="I186" s="1400"/>
      <c r="J186" s="1400"/>
      <c r="K186" s="1400"/>
      <c r="L186" s="1400"/>
      <c r="M186" s="1399">
        <v>838808.33700000006</v>
      </c>
      <c r="N186" s="1400"/>
      <c r="O186" s="1400"/>
      <c r="P186" s="1401">
        <v>-1.068E-2</v>
      </c>
      <c r="Q186" s="1402">
        <v>-8954.85</v>
      </c>
      <c r="R186" s="1402">
        <v>-1970.07</v>
      </c>
      <c r="S186" s="1402">
        <v>-10924.92</v>
      </c>
      <c r="T186" s="1399">
        <v>129355.799</v>
      </c>
      <c r="U186" s="1400"/>
      <c r="V186" s="1400"/>
      <c r="W186" s="1400"/>
      <c r="X186" s="1400"/>
      <c r="Y186" s="1400"/>
      <c r="Z186" s="1400"/>
      <c r="AA186" s="1399">
        <v>1070171.274</v>
      </c>
      <c r="AB186" s="1400"/>
      <c r="AC186" s="1400"/>
      <c r="AD186" s="1401">
        <v>-1.021E-2</v>
      </c>
      <c r="AE186" s="1402">
        <v>-8954.85</v>
      </c>
      <c r="AF186" s="1402">
        <v>-1970.07</v>
      </c>
      <c r="AG186" s="1402">
        <v>-10924.92</v>
      </c>
    </row>
    <row r="187" spans="1:38" ht="11.1" customHeight="1" outlineLevel="1" x14ac:dyDescent="0.2">
      <c r="A187" s="1460" t="s">
        <v>31</v>
      </c>
      <c r="B187" s="1460"/>
      <c r="C187" s="1460"/>
      <c r="D187" s="1460"/>
      <c r="E187" s="1396"/>
      <c r="F187" s="1397"/>
      <c r="G187" s="1398"/>
      <c r="H187" s="1398"/>
      <c r="I187" s="1398"/>
      <c r="J187" s="1398"/>
      <c r="K187" s="1398"/>
      <c r="L187" s="1398"/>
      <c r="M187" s="1399">
        <v>5070731.7060000002</v>
      </c>
      <c r="N187" s="1400"/>
      <c r="O187" s="1400"/>
      <c r="P187" s="1401">
        <v>-0.51698999999999995</v>
      </c>
      <c r="Q187" s="1402">
        <v>-2621534.2000000002</v>
      </c>
      <c r="R187" s="1402">
        <v>-576737.52</v>
      </c>
      <c r="S187" s="1402">
        <v>-3198271.72</v>
      </c>
      <c r="T187" s="1399">
        <v>2108887.96</v>
      </c>
      <c r="U187" s="1400"/>
      <c r="V187" s="1400"/>
      <c r="W187" s="1401">
        <v>-0.24351</v>
      </c>
      <c r="X187" s="1402">
        <v>-513538.68</v>
      </c>
      <c r="Y187" s="1402">
        <v>-112712.79</v>
      </c>
      <c r="Z187" s="1402">
        <v>-626251.47</v>
      </c>
      <c r="AA187" s="1399">
        <v>7179619.6660000002</v>
      </c>
      <c r="AB187" s="1400"/>
      <c r="AC187" s="1400"/>
      <c r="AD187" s="1401">
        <v>-0.53269</v>
      </c>
      <c r="AE187" s="1402">
        <v>-3135072.88</v>
      </c>
      <c r="AF187" s="1402">
        <v>-689450.31</v>
      </c>
      <c r="AG187" s="1402">
        <v>-3824523.19</v>
      </c>
    </row>
    <row r="188" spans="1:38" ht="11.1" customHeight="1" outlineLevel="1" x14ac:dyDescent="0.2">
      <c r="A188" s="1460" t="s">
        <v>32</v>
      </c>
      <c r="B188" s="1460"/>
      <c r="C188" s="1460"/>
      <c r="D188" s="1460"/>
      <c r="E188" s="1396"/>
      <c r="F188" s="1397"/>
      <c r="G188" s="1398"/>
      <c r="H188" s="1398"/>
      <c r="I188" s="1398"/>
      <c r="J188" s="1398"/>
      <c r="K188" s="1398"/>
      <c r="L188" s="1398"/>
      <c r="M188" s="1399">
        <v>552009.55099999998</v>
      </c>
      <c r="N188" s="1400"/>
      <c r="O188" s="1400"/>
      <c r="P188" s="1401">
        <v>-2.0000000000000001E-4</v>
      </c>
      <c r="Q188" s="1406">
        <v>-111.22</v>
      </c>
      <c r="R188" s="1406">
        <v>-24.47</v>
      </c>
      <c r="S188" s="1406">
        <v>-135.69</v>
      </c>
      <c r="T188" s="1399">
        <v>264552.45299999998</v>
      </c>
      <c r="U188" s="1400"/>
      <c r="V188" s="1400"/>
      <c r="W188" s="1401">
        <v>0.32739000000000001</v>
      </c>
      <c r="X188" s="1402">
        <v>86612.15</v>
      </c>
      <c r="Y188" s="1402">
        <v>19054.66</v>
      </c>
      <c r="Z188" s="1402">
        <v>105666.81</v>
      </c>
      <c r="AA188" s="1399">
        <v>816562.00399999996</v>
      </c>
      <c r="AB188" s="1400"/>
      <c r="AC188" s="1400"/>
      <c r="AD188" s="1401">
        <v>0.12923999999999999</v>
      </c>
      <c r="AE188" s="1402">
        <v>86500.93</v>
      </c>
      <c r="AF188" s="1402">
        <v>19030.189999999999</v>
      </c>
      <c r="AG188" s="1402">
        <v>105531.12</v>
      </c>
    </row>
    <row r="189" spans="1:38" ht="11.1" customHeight="1" outlineLevel="1" x14ac:dyDescent="0.2">
      <c r="A189" s="1460" t="s">
        <v>2364</v>
      </c>
      <c r="B189" s="1460"/>
      <c r="C189" s="1460"/>
      <c r="D189" s="1460"/>
      <c r="E189" s="1396"/>
      <c r="F189" s="1397"/>
      <c r="G189" s="1398"/>
      <c r="H189" s="1398"/>
      <c r="I189" s="1398"/>
      <c r="J189" s="1398"/>
      <c r="K189" s="1398"/>
      <c r="L189" s="1398"/>
      <c r="M189" s="1398"/>
      <c r="N189" s="1398"/>
      <c r="O189" s="1398"/>
      <c r="P189" s="1398"/>
      <c r="Q189" s="1398"/>
      <c r="R189" s="1398"/>
      <c r="S189" s="1398"/>
      <c r="T189" s="1399">
        <v>23321.86</v>
      </c>
      <c r="U189" s="1400"/>
      <c r="V189" s="1400"/>
      <c r="W189" s="1401">
        <v>-2.0244800000000001</v>
      </c>
      <c r="X189" s="1402">
        <v>-47214.53</v>
      </c>
      <c r="Y189" s="1402">
        <v>-10387.200000000001</v>
      </c>
      <c r="Z189" s="1402">
        <v>-57601.73</v>
      </c>
      <c r="AA189" s="1399">
        <v>23321.86</v>
      </c>
      <c r="AB189" s="1400"/>
      <c r="AC189" s="1400"/>
      <c r="AD189" s="1401">
        <v>-2.4698600000000002</v>
      </c>
      <c r="AE189" s="1402">
        <v>-47214.53</v>
      </c>
      <c r="AF189" s="1402">
        <v>-10387.200000000001</v>
      </c>
      <c r="AG189" s="1402">
        <v>-57601.73</v>
      </c>
    </row>
    <row r="190" spans="1:38" ht="11.1" customHeight="1" outlineLevel="1" x14ac:dyDescent="0.2">
      <c r="A190" s="1460" t="s">
        <v>37</v>
      </c>
      <c r="B190" s="1460"/>
      <c r="C190" s="1460"/>
      <c r="D190" s="1460"/>
      <c r="E190" s="1396"/>
      <c r="F190" s="1397"/>
      <c r="G190" s="1398"/>
      <c r="H190" s="1398"/>
      <c r="I190" s="1398"/>
      <c r="J190" s="1398"/>
      <c r="K190" s="1398"/>
      <c r="L190" s="1398"/>
      <c r="M190" s="1399">
        <v>13483.204</v>
      </c>
      <c r="N190" s="1400"/>
      <c r="O190" s="1400"/>
      <c r="P190" s="1401">
        <v>-0.74109999999999998</v>
      </c>
      <c r="Q190" s="1402">
        <v>-9992.4599999999991</v>
      </c>
      <c r="R190" s="1402">
        <v>-2198.34</v>
      </c>
      <c r="S190" s="1402">
        <v>-12190.8</v>
      </c>
      <c r="T190" s="1398"/>
      <c r="U190" s="1398"/>
      <c r="V190" s="1398"/>
      <c r="W190" s="1398"/>
      <c r="X190" s="1398"/>
      <c r="Y190" s="1398"/>
      <c r="Z190" s="1398"/>
      <c r="AA190" s="1399">
        <v>13483.204</v>
      </c>
      <c r="AB190" s="1400"/>
      <c r="AC190" s="1400"/>
      <c r="AD190" s="1401">
        <v>-0.90415000000000001</v>
      </c>
      <c r="AE190" s="1402">
        <v>-9992.4599999999991</v>
      </c>
      <c r="AF190" s="1402">
        <v>-2198.34</v>
      </c>
      <c r="AG190" s="1402">
        <v>-12190.8</v>
      </c>
    </row>
    <row r="191" spans="1:38" ht="11.1" customHeight="1" outlineLevel="1" x14ac:dyDescent="0.2">
      <c r="A191" s="1460" t="s">
        <v>33</v>
      </c>
      <c r="B191" s="1460"/>
      <c r="C191" s="1460"/>
      <c r="D191" s="1460"/>
      <c r="E191" s="1396"/>
      <c r="F191" s="1397"/>
      <c r="G191" s="1398"/>
      <c r="H191" s="1398"/>
      <c r="I191" s="1398"/>
      <c r="J191" s="1398"/>
      <c r="K191" s="1398"/>
      <c r="L191" s="1398"/>
      <c r="M191" s="1399">
        <v>170773.47</v>
      </c>
      <c r="N191" s="1400"/>
      <c r="O191" s="1400"/>
      <c r="P191" s="1400"/>
      <c r="Q191" s="1400"/>
      <c r="R191" s="1400"/>
      <c r="S191" s="1400"/>
      <c r="T191" s="1399">
        <v>150836.15900000001</v>
      </c>
      <c r="U191" s="1400"/>
      <c r="V191" s="1400"/>
      <c r="W191" s="1400"/>
      <c r="X191" s="1400"/>
      <c r="Y191" s="1400"/>
      <c r="Z191" s="1400"/>
      <c r="AA191" s="1399">
        <v>321609.62900000002</v>
      </c>
      <c r="AB191" s="1400"/>
      <c r="AC191" s="1400"/>
      <c r="AD191" s="1400"/>
      <c r="AE191" s="1400"/>
      <c r="AF191" s="1400"/>
      <c r="AG191" s="1400"/>
    </row>
    <row r="192" spans="1:38" ht="12.95" customHeight="1" x14ac:dyDescent="0.2">
      <c r="A192" s="1459" t="s">
        <v>80</v>
      </c>
      <c r="B192" s="1459"/>
      <c r="C192" s="1459"/>
      <c r="D192" s="1459"/>
      <c r="E192" s="1389"/>
      <c r="F192" s="1390"/>
      <c r="G192" s="1391"/>
      <c r="H192" s="1391"/>
      <c r="I192" s="1391"/>
      <c r="J192" s="1391"/>
      <c r="K192" s="1391"/>
      <c r="L192" s="1391"/>
      <c r="M192" s="1392">
        <v>315758.38500000001</v>
      </c>
      <c r="N192" s="1393"/>
      <c r="O192" s="1393"/>
      <c r="P192" s="1393"/>
      <c r="Q192" s="1393"/>
      <c r="R192" s="1393"/>
      <c r="S192" s="1393"/>
      <c r="T192" s="1392">
        <v>3615.4110000000001</v>
      </c>
      <c r="U192" s="1393"/>
      <c r="V192" s="1393"/>
      <c r="W192" s="1393"/>
      <c r="X192" s="1393"/>
      <c r="Y192" s="1393"/>
      <c r="Z192" s="1393"/>
      <c r="AA192" s="1392">
        <v>319373.79599999997</v>
      </c>
      <c r="AB192" s="1393"/>
      <c r="AC192" s="1393"/>
      <c r="AD192" s="1393"/>
      <c r="AE192" s="1393"/>
      <c r="AF192" s="1393"/>
      <c r="AG192" s="1393"/>
      <c r="AJ192" s="1404">
        <f>'1'!T18*1000</f>
        <v>319373.79599999997</v>
      </c>
      <c r="AL192" s="1418">
        <f>AA192-AJ192</f>
        <v>0</v>
      </c>
    </row>
    <row r="193" spans="1:38" ht="11.1" customHeight="1" outlineLevel="1" x14ac:dyDescent="0.2">
      <c r="A193" s="1460" t="s">
        <v>23</v>
      </c>
      <c r="B193" s="1460"/>
      <c r="C193" s="1460"/>
      <c r="D193" s="1460"/>
      <c r="E193" s="1396"/>
      <c r="F193" s="1397"/>
      <c r="G193" s="1398"/>
      <c r="H193" s="1398"/>
      <c r="I193" s="1398"/>
      <c r="J193" s="1398"/>
      <c r="K193" s="1398"/>
      <c r="L193" s="1398"/>
      <c r="M193" s="1399">
        <v>23520.988000000001</v>
      </c>
      <c r="N193" s="1400"/>
      <c r="O193" s="1400"/>
      <c r="P193" s="1400"/>
      <c r="Q193" s="1400"/>
      <c r="R193" s="1400"/>
      <c r="S193" s="1400"/>
      <c r="T193" s="1398"/>
      <c r="U193" s="1398"/>
      <c r="V193" s="1398"/>
      <c r="W193" s="1398"/>
      <c r="X193" s="1398"/>
      <c r="Y193" s="1398"/>
      <c r="Z193" s="1398"/>
      <c r="AA193" s="1399">
        <v>23520.988000000001</v>
      </c>
      <c r="AB193" s="1400"/>
      <c r="AC193" s="1400"/>
      <c r="AD193" s="1400"/>
      <c r="AE193" s="1400"/>
      <c r="AF193" s="1400"/>
      <c r="AG193" s="1400"/>
    </row>
    <row r="194" spans="1:38" ht="11.1" customHeight="1" outlineLevel="1" x14ac:dyDescent="0.2">
      <c r="A194" s="1460" t="s">
        <v>30</v>
      </c>
      <c r="B194" s="1460"/>
      <c r="C194" s="1460"/>
      <c r="D194" s="1460"/>
      <c r="E194" s="1396"/>
      <c r="F194" s="1397"/>
      <c r="G194" s="1398"/>
      <c r="H194" s="1398"/>
      <c r="I194" s="1398"/>
      <c r="J194" s="1398"/>
      <c r="K194" s="1398"/>
      <c r="L194" s="1398"/>
      <c r="M194" s="1399">
        <v>289925.07199999999</v>
      </c>
      <c r="N194" s="1400"/>
      <c r="O194" s="1400"/>
      <c r="P194" s="1400"/>
      <c r="Q194" s="1400"/>
      <c r="R194" s="1400"/>
      <c r="S194" s="1400"/>
      <c r="T194" s="1399">
        <v>3615.4110000000001</v>
      </c>
      <c r="U194" s="1400"/>
      <c r="V194" s="1400"/>
      <c r="W194" s="1400"/>
      <c r="X194" s="1400"/>
      <c r="Y194" s="1400"/>
      <c r="Z194" s="1400"/>
      <c r="AA194" s="1399">
        <v>293540.48300000001</v>
      </c>
      <c r="AB194" s="1400"/>
      <c r="AC194" s="1400"/>
      <c r="AD194" s="1400"/>
      <c r="AE194" s="1400"/>
      <c r="AF194" s="1400"/>
      <c r="AG194" s="1400"/>
    </row>
    <row r="195" spans="1:38" ht="11.1" customHeight="1" outlineLevel="1" x14ac:dyDescent="0.2">
      <c r="A195" s="1460" t="s">
        <v>32</v>
      </c>
      <c r="B195" s="1460"/>
      <c r="C195" s="1460"/>
      <c r="D195" s="1460"/>
      <c r="E195" s="1396"/>
      <c r="F195" s="1397"/>
      <c r="G195" s="1398"/>
      <c r="H195" s="1398"/>
      <c r="I195" s="1398"/>
      <c r="J195" s="1398"/>
      <c r="K195" s="1398"/>
      <c r="L195" s="1398"/>
      <c r="M195" s="1399">
        <v>2312.3249999999998</v>
      </c>
      <c r="N195" s="1400"/>
      <c r="O195" s="1400"/>
      <c r="P195" s="1400"/>
      <c r="Q195" s="1400"/>
      <c r="R195" s="1400"/>
      <c r="S195" s="1400"/>
      <c r="T195" s="1398"/>
      <c r="U195" s="1398"/>
      <c r="V195" s="1398"/>
      <c r="W195" s="1398"/>
      <c r="X195" s="1398"/>
      <c r="Y195" s="1398"/>
      <c r="Z195" s="1398"/>
      <c r="AA195" s="1399">
        <v>2312.3249999999998</v>
      </c>
      <c r="AB195" s="1400"/>
      <c r="AC195" s="1400"/>
      <c r="AD195" s="1400"/>
      <c r="AE195" s="1400"/>
      <c r="AF195" s="1400"/>
      <c r="AG195" s="1400"/>
    </row>
    <row r="196" spans="1:38" ht="12.95" customHeight="1" x14ac:dyDescent="0.2">
      <c r="A196" s="1459" t="s">
        <v>81</v>
      </c>
      <c r="B196" s="1459"/>
      <c r="C196" s="1459"/>
      <c r="D196" s="1459"/>
      <c r="E196" s="1463">
        <v>2156736.48</v>
      </c>
      <c r="F196" s="1463"/>
      <c r="G196" s="1392">
        <v>2940.3420000000001</v>
      </c>
      <c r="H196" s="1393"/>
      <c r="I196" s="1393"/>
      <c r="J196" s="1393"/>
      <c r="K196" s="1393"/>
      <c r="L196" s="1393"/>
      <c r="M196" s="1392">
        <v>1343139.5819999999</v>
      </c>
      <c r="N196" s="1392">
        <v>2330.3530000000001</v>
      </c>
      <c r="O196" s="1393"/>
      <c r="P196" s="1393"/>
      <c r="Q196" s="1393"/>
      <c r="R196" s="1393"/>
      <c r="S196" s="1393"/>
      <c r="T196" s="1392">
        <v>22196.99</v>
      </c>
      <c r="U196" s="1407">
        <v>37.18</v>
      </c>
      <c r="V196" s="1393"/>
      <c r="W196" s="1393"/>
      <c r="X196" s="1393"/>
      <c r="Y196" s="1393"/>
      <c r="Z196" s="1393"/>
      <c r="AA196" s="1392">
        <v>3522073.0520000001</v>
      </c>
      <c r="AB196" s="1392">
        <v>5307.875</v>
      </c>
      <c r="AC196" s="1393"/>
      <c r="AD196" s="1393"/>
      <c r="AE196" s="1393"/>
      <c r="AF196" s="1393"/>
      <c r="AG196" s="1393"/>
      <c r="AJ196" s="1404">
        <f>'1'!AH18*1000</f>
        <v>3522073.0520000001</v>
      </c>
      <c r="AL196" s="1418">
        <f>AA196-AJ196</f>
        <v>0</v>
      </c>
    </row>
    <row r="197" spans="1:38" ht="11.1" customHeight="1" outlineLevel="1" x14ac:dyDescent="0.2">
      <c r="A197" s="1460" t="s">
        <v>27</v>
      </c>
      <c r="B197" s="1460"/>
      <c r="C197" s="1460"/>
      <c r="D197" s="1460"/>
      <c r="E197" s="1396"/>
      <c r="F197" s="1397"/>
      <c r="G197" s="1398"/>
      <c r="H197" s="1398"/>
      <c r="I197" s="1398"/>
      <c r="J197" s="1398"/>
      <c r="K197" s="1398"/>
      <c r="L197" s="1398"/>
      <c r="M197" s="1399">
        <v>365543.37099999998</v>
      </c>
      <c r="N197" s="1403">
        <v>543.27300000000002</v>
      </c>
      <c r="O197" s="1400"/>
      <c r="P197" s="1400"/>
      <c r="Q197" s="1400"/>
      <c r="R197" s="1400"/>
      <c r="S197" s="1400"/>
      <c r="T197" s="1398"/>
      <c r="U197" s="1398"/>
      <c r="V197" s="1398"/>
      <c r="W197" s="1398"/>
      <c r="X197" s="1398"/>
      <c r="Y197" s="1398"/>
      <c r="Z197" s="1398"/>
      <c r="AA197" s="1399">
        <v>365543.37099999998</v>
      </c>
      <c r="AB197" s="1403">
        <v>543.27300000000002</v>
      </c>
      <c r="AC197" s="1400"/>
      <c r="AD197" s="1400"/>
      <c r="AE197" s="1400"/>
      <c r="AF197" s="1400"/>
      <c r="AG197" s="1400"/>
    </row>
    <row r="198" spans="1:38" ht="11.1" customHeight="1" outlineLevel="1" x14ac:dyDescent="0.2">
      <c r="A198" s="1460" t="s">
        <v>28</v>
      </c>
      <c r="B198" s="1460"/>
      <c r="C198" s="1460"/>
      <c r="D198" s="1460"/>
      <c r="E198" s="1396"/>
      <c r="F198" s="1397"/>
      <c r="G198" s="1398"/>
      <c r="H198" s="1398"/>
      <c r="I198" s="1398"/>
      <c r="J198" s="1398"/>
      <c r="K198" s="1398"/>
      <c r="L198" s="1398"/>
      <c r="M198" s="1399">
        <v>245082.361</v>
      </c>
      <c r="N198" s="1403">
        <v>365.12599999999998</v>
      </c>
      <c r="O198" s="1400"/>
      <c r="P198" s="1400"/>
      <c r="Q198" s="1400"/>
      <c r="R198" s="1400"/>
      <c r="S198" s="1400"/>
      <c r="T198" s="1399">
        <v>22196.99</v>
      </c>
      <c r="U198" s="1403">
        <v>37.18</v>
      </c>
      <c r="V198" s="1400"/>
      <c r="W198" s="1400"/>
      <c r="X198" s="1400"/>
      <c r="Y198" s="1400"/>
      <c r="Z198" s="1400"/>
      <c r="AA198" s="1399">
        <v>267279.35100000002</v>
      </c>
      <c r="AB198" s="1403">
        <v>402.30599999999998</v>
      </c>
      <c r="AC198" s="1400"/>
      <c r="AD198" s="1400"/>
      <c r="AE198" s="1400"/>
      <c r="AF198" s="1400"/>
      <c r="AG198" s="1400"/>
    </row>
    <row r="199" spans="1:38" ht="11.1" customHeight="1" outlineLevel="1" x14ac:dyDescent="0.2">
      <c r="A199" s="1460" t="s">
        <v>29</v>
      </c>
      <c r="B199" s="1460"/>
      <c r="C199" s="1460"/>
      <c r="D199" s="1460"/>
      <c r="E199" s="1462">
        <v>2099580</v>
      </c>
      <c r="F199" s="1462"/>
      <c r="G199" s="1399">
        <v>2833.3710000000001</v>
      </c>
      <c r="H199" s="1400"/>
      <c r="I199" s="1400"/>
      <c r="J199" s="1400"/>
      <c r="K199" s="1400"/>
      <c r="L199" s="1400"/>
      <c r="M199" s="1399">
        <v>79583.388999999996</v>
      </c>
      <c r="N199" s="1403">
        <v>113.018</v>
      </c>
      <c r="O199" s="1400"/>
      <c r="P199" s="1400"/>
      <c r="Q199" s="1400"/>
      <c r="R199" s="1400"/>
      <c r="S199" s="1400"/>
      <c r="T199" s="1398"/>
      <c r="U199" s="1398"/>
      <c r="V199" s="1398"/>
      <c r="W199" s="1398"/>
      <c r="X199" s="1398"/>
      <c r="Y199" s="1398"/>
      <c r="Z199" s="1398"/>
      <c r="AA199" s="1399">
        <v>2179163.389</v>
      </c>
      <c r="AB199" s="1399">
        <v>2946.3890000000001</v>
      </c>
      <c r="AC199" s="1400"/>
      <c r="AD199" s="1400"/>
      <c r="AE199" s="1400"/>
      <c r="AF199" s="1400"/>
      <c r="AG199" s="1400"/>
    </row>
    <row r="200" spans="1:38" ht="11.1" customHeight="1" outlineLevel="1" x14ac:dyDescent="0.2">
      <c r="A200" s="1460" t="s">
        <v>30</v>
      </c>
      <c r="B200" s="1460"/>
      <c r="C200" s="1460"/>
      <c r="D200" s="1460"/>
      <c r="E200" s="1462">
        <v>57156.480000000003</v>
      </c>
      <c r="F200" s="1462"/>
      <c r="G200" s="1403">
        <v>106.971</v>
      </c>
      <c r="H200" s="1400"/>
      <c r="I200" s="1400"/>
      <c r="J200" s="1400"/>
      <c r="K200" s="1400"/>
      <c r="L200" s="1400"/>
      <c r="M200" s="1399">
        <v>423115.75699999998</v>
      </c>
      <c r="N200" s="1403">
        <v>880.19</v>
      </c>
      <c r="O200" s="1400"/>
      <c r="P200" s="1400"/>
      <c r="Q200" s="1400"/>
      <c r="R200" s="1400"/>
      <c r="S200" s="1400"/>
      <c r="T200" s="1398"/>
      <c r="U200" s="1398"/>
      <c r="V200" s="1398"/>
      <c r="W200" s="1398"/>
      <c r="X200" s="1398"/>
      <c r="Y200" s="1398"/>
      <c r="Z200" s="1398"/>
      <c r="AA200" s="1399">
        <v>480272.23700000002</v>
      </c>
      <c r="AB200" s="1403">
        <v>987.16099999999994</v>
      </c>
      <c r="AC200" s="1400"/>
      <c r="AD200" s="1400"/>
      <c r="AE200" s="1400"/>
      <c r="AF200" s="1400"/>
      <c r="AG200" s="1400"/>
    </row>
    <row r="201" spans="1:38" ht="11.1" customHeight="1" outlineLevel="1" x14ac:dyDescent="0.2">
      <c r="A201" s="1460" t="s">
        <v>31</v>
      </c>
      <c r="B201" s="1460"/>
      <c r="C201" s="1460"/>
      <c r="D201" s="1460"/>
      <c r="E201" s="1396"/>
      <c r="F201" s="1397"/>
      <c r="G201" s="1398"/>
      <c r="H201" s="1398"/>
      <c r="I201" s="1398"/>
      <c r="J201" s="1398"/>
      <c r="K201" s="1398"/>
      <c r="L201" s="1398"/>
      <c r="M201" s="1399">
        <v>220297.054</v>
      </c>
      <c r="N201" s="1403">
        <v>414.51499999999999</v>
      </c>
      <c r="O201" s="1400"/>
      <c r="P201" s="1400"/>
      <c r="Q201" s="1400"/>
      <c r="R201" s="1400"/>
      <c r="S201" s="1400"/>
      <c r="T201" s="1398"/>
      <c r="U201" s="1398"/>
      <c r="V201" s="1398"/>
      <c r="W201" s="1398"/>
      <c r="X201" s="1398"/>
      <c r="Y201" s="1398"/>
      <c r="Z201" s="1398"/>
      <c r="AA201" s="1399">
        <v>220297.054</v>
      </c>
      <c r="AB201" s="1403">
        <v>414.51499999999999</v>
      </c>
      <c r="AC201" s="1400"/>
      <c r="AD201" s="1400"/>
      <c r="AE201" s="1400"/>
      <c r="AF201" s="1400"/>
      <c r="AG201" s="1400"/>
    </row>
    <row r="202" spans="1:38" ht="11.1" customHeight="1" outlineLevel="1" x14ac:dyDescent="0.2">
      <c r="A202" s="1460" t="s">
        <v>32</v>
      </c>
      <c r="B202" s="1460"/>
      <c r="C202" s="1460"/>
      <c r="D202" s="1460"/>
      <c r="E202" s="1396"/>
      <c r="F202" s="1397"/>
      <c r="G202" s="1398"/>
      <c r="H202" s="1398"/>
      <c r="I202" s="1398"/>
      <c r="J202" s="1398"/>
      <c r="K202" s="1398"/>
      <c r="L202" s="1398"/>
      <c r="M202" s="1399">
        <v>9517.65</v>
      </c>
      <c r="N202" s="1403">
        <v>14.231</v>
      </c>
      <c r="O202" s="1400"/>
      <c r="P202" s="1400"/>
      <c r="Q202" s="1400"/>
      <c r="R202" s="1400"/>
      <c r="S202" s="1400"/>
      <c r="T202" s="1398"/>
      <c r="U202" s="1398"/>
      <c r="V202" s="1398"/>
      <c r="W202" s="1398"/>
      <c r="X202" s="1398"/>
      <c r="Y202" s="1398"/>
      <c r="Z202" s="1398"/>
      <c r="AA202" s="1399">
        <v>9517.65</v>
      </c>
      <c r="AB202" s="1403">
        <v>14.231</v>
      </c>
      <c r="AC202" s="1400"/>
      <c r="AD202" s="1400"/>
      <c r="AE202" s="1400"/>
      <c r="AF202" s="1400"/>
      <c r="AG202" s="1400"/>
    </row>
    <row r="203" spans="1:38" ht="12.95" customHeight="1" x14ac:dyDescent="0.2">
      <c r="A203" s="1459" t="s">
        <v>82</v>
      </c>
      <c r="B203" s="1459"/>
      <c r="C203" s="1459"/>
      <c r="D203" s="1459"/>
      <c r="E203" s="1389"/>
      <c r="F203" s="1390"/>
      <c r="G203" s="1391"/>
      <c r="H203" s="1391"/>
      <c r="I203" s="1391"/>
      <c r="J203" s="1391"/>
      <c r="K203" s="1391"/>
      <c r="L203" s="1391"/>
      <c r="M203" s="1392">
        <v>217177.71400000001</v>
      </c>
      <c r="N203" s="1407">
        <v>340.06</v>
      </c>
      <c r="O203" s="1407">
        <v>376.60599999999999</v>
      </c>
      <c r="P203" s="1393"/>
      <c r="Q203" s="1393"/>
      <c r="R203" s="1393"/>
      <c r="S203" s="1393"/>
      <c r="T203" s="1392">
        <v>3844268.5469999998</v>
      </c>
      <c r="U203" s="1392">
        <v>6559.1729999999998</v>
      </c>
      <c r="V203" s="1392">
        <v>7112.866</v>
      </c>
      <c r="W203" s="1393"/>
      <c r="X203" s="1393"/>
      <c r="Y203" s="1393"/>
      <c r="Z203" s="1393"/>
      <c r="AA203" s="1392">
        <v>4061446.2609999999</v>
      </c>
      <c r="AB203" s="1392">
        <v>6899.2330000000002</v>
      </c>
      <c r="AC203" s="1392">
        <v>7489.4719999999998</v>
      </c>
      <c r="AD203" s="1393"/>
      <c r="AE203" s="1393"/>
      <c r="AF203" s="1393"/>
      <c r="AG203" s="1393"/>
      <c r="AJ203" s="1404">
        <f>'1'!BJ18*1000</f>
        <v>4061446.2610000004</v>
      </c>
      <c r="AL203" s="1418">
        <f>AA203-AJ203</f>
        <v>0</v>
      </c>
    </row>
    <row r="204" spans="1:38" ht="11.1" customHeight="1" outlineLevel="1" x14ac:dyDescent="0.2">
      <c r="A204" s="1460" t="s">
        <v>27</v>
      </c>
      <c r="B204" s="1460"/>
      <c r="C204" s="1460"/>
      <c r="D204" s="1460"/>
      <c r="E204" s="1396"/>
      <c r="F204" s="1397"/>
      <c r="G204" s="1398"/>
      <c r="H204" s="1398"/>
      <c r="I204" s="1398"/>
      <c r="J204" s="1398"/>
      <c r="K204" s="1398"/>
      <c r="L204" s="1398"/>
      <c r="M204" s="1399">
        <v>15835.273999999999</v>
      </c>
      <c r="N204" s="1403">
        <v>22.530999999999999</v>
      </c>
      <c r="O204" s="1403">
        <v>24.234000000000002</v>
      </c>
      <c r="P204" s="1400"/>
      <c r="Q204" s="1400"/>
      <c r="R204" s="1400"/>
      <c r="S204" s="1400"/>
      <c r="T204" s="1399">
        <v>2128702.4720000001</v>
      </c>
      <c r="U204" s="1399">
        <v>3529.9670000000001</v>
      </c>
      <c r="V204" s="1399">
        <v>3863.07</v>
      </c>
      <c r="W204" s="1400"/>
      <c r="X204" s="1400"/>
      <c r="Y204" s="1400"/>
      <c r="Z204" s="1400"/>
      <c r="AA204" s="1399">
        <v>2144537.7459999998</v>
      </c>
      <c r="AB204" s="1399">
        <v>3552.498</v>
      </c>
      <c r="AC204" s="1399">
        <v>3887.3040000000001</v>
      </c>
      <c r="AD204" s="1400"/>
      <c r="AE204" s="1400"/>
      <c r="AF204" s="1400"/>
      <c r="AG204" s="1400"/>
    </row>
    <row r="205" spans="1:38" ht="11.1" customHeight="1" outlineLevel="1" x14ac:dyDescent="0.2">
      <c r="A205" s="1460" t="s">
        <v>28</v>
      </c>
      <c r="B205" s="1460"/>
      <c r="C205" s="1460"/>
      <c r="D205" s="1460"/>
      <c r="E205" s="1396"/>
      <c r="F205" s="1397"/>
      <c r="G205" s="1398"/>
      <c r="H205" s="1398"/>
      <c r="I205" s="1398"/>
      <c r="J205" s="1398"/>
      <c r="K205" s="1398"/>
      <c r="L205" s="1398"/>
      <c r="M205" s="1398"/>
      <c r="N205" s="1398"/>
      <c r="O205" s="1398"/>
      <c r="P205" s="1398"/>
      <c r="Q205" s="1398"/>
      <c r="R205" s="1398"/>
      <c r="S205" s="1398"/>
      <c r="T205" s="1399">
        <v>34668.300000000003</v>
      </c>
      <c r="U205" s="1403">
        <v>47.442999999999998</v>
      </c>
      <c r="V205" s="1403">
        <v>52.87</v>
      </c>
      <c r="W205" s="1400"/>
      <c r="X205" s="1400"/>
      <c r="Y205" s="1400"/>
      <c r="Z205" s="1400"/>
      <c r="AA205" s="1399">
        <v>34668.300000000003</v>
      </c>
      <c r="AB205" s="1403">
        <v>47.442999999999998</v>
      </c>
      <c r="AC205" s="1403">
        <v>52.87</v>
      </c>
      <c r="AD205" s="1400"/>
      <c r="AE205" s="1400"/>
      <c r="AF205" s="1400"/>
      <c r="AG205" s="1400"/>
    </row>
    <row r="206" spans="1:38" ht="11.1" customHeight="1" outlineLevel="1" x14ac:dyDescent="0.2">
      <c r="A206" s="1460" t="s">
        <v>30</v>
      </c>
      <c r="B206" s="1460"/>
      <c r="C206" s="1460"/>
      <c r="D206" s="1460"/>
      <c r="E206" s="1396"/>
      <c r="F206" s="1397"/>
      <c r="G206" s="1398"/>
      <c r="H206" s="1398"/>
      <c r="I206" s="1398"/>
      <c r="J206" s="1398"/>
      <c r="K206" s="1398"/>
      <c r="L206" s="1398"/>
      <c r="M206" s="1398"/>
      <c r="N206" s="1398"/>
      <c r="O206" s="1398"/>
      <c r="P206" s="1398"/>
      <c r="Q206" s="1398"/>
      <c r="R206" s="1398"/>
      <c r="S206" s="1398"/>
      <c r="T206" s="1399">
        <v>651019.35499999998</v>
      </c>
      <c r="U206" s="1399">
        <v>1110.6610000000001</v>
      </c>
      <c r="V206" s="1399">
        <v>1138.617</v>
      </c>
      <c r="W206" s="1400"/>
      <c r="X206" s="1400"/>
      <c r="Y206" s="1400"/>
      <c r="Z206" s="1400"/>
      <c r="AA206" s="1399">
        <v>651019.35499999998</v>
      </c>
      <c r="AB206" s="1399">
        <v>1110.6610000000001</v>
      </c>
      <c r="AC206" s="1399">
        <v>1138.617</v>
      </c>
      <c r="AD206" s="1400"/>
      <c r="AE206" s="1400"/>
      <c r="AF206" s="1400"/>
      <c r="AG206" s="1400"/>
    </row>
    <row r="207" spans="1:38" ht="11.1" customHeight="1" outlineLevel="1" x14ac:dyDescent="0.2">
      <c r="A207" s="1460" t="s">
        <v>31</v>
      </c>
      <c r="B207" s="1460"/>
      <c r="C207" s="1460"/>
      <c r="D207" s="1460"/>
      <c r="E207" s="1396"/>
      <c r="F207" s="1397"/>
      <c r="G207" s="1398"/>
      <c r="H207" s="1398"/>
      <c r="I207" s="1398"/>
      <c r="J207" s="1398"/>
      <c r="K207" s="1398"/>
      <c r="L207" s="1398"/>
      <c r="M207" s="1398"/>
      <c r="N207" s="1398"/>
      <c r="O207" s="1398"/>
      <c r="P207" s="1398"/>
      <c r="Q207" s="1398"/>
      <c r="R207" s="1398"/>
      <c r="S207" s="1398"/>
      <c r="T207" s="1399">
        <v>391973.47200000001</v>
      </c>
      <c r="U207" s="1403">
        <v>635.85599999999999</v>
      </c>
      <c r="V207" s="1403">
        <v>739.87699999999995</v>
      </c>
      <c r="W207" s="1400"/>
      <c r="X207" s="1400"/>
      <c r="Y207" s="1400"/>
      <c r="Z207" s="1400"/>
      <c r="AA207" s="1399">
        <v>391973.47200000001</v>
      </c>
      <c r="AB207" s="1403">
        <v>635.85599999999999</v>
      </c>
      <c r="AC207" s="1403">
        <v>739.87699999999995</v>
      </c>
      <c r="AD207" s="1400"/>
      <c r="AE207" s="1400"/>
      <c r="AF207" s="1400"/>
      <c r="AG207" s="1400"/>
    </row>
    <row r="208" spans="1:38" ht="11.1" customHeight="1" outlineLevel="1" x14ac:dyDescent="0.2">
      <c r="A208" s="1460" t="s">
        <v>32</v>
      </c>
      <c r="B208" s="1460"/>
      <c r="C208" s="1460"/>
      <c r="D208" s="1460"/>
      <c r="E208" s="1396"/>
      <c r="F208" s="1397"/>
      <c r="G208" s="1398"/>
      <c r="H208" s="1398"/>
      <c r="I208" s="1398"/>
      <c r="J208" s="1398"/>
      <c r="K208" s="1398"/>
      <c r="L208" s="1398"/>
      <c r="M208" s="1399">
        <v>141723</v>
      </c>
      <c r="N208" s="1403">
        <v>236.143</v>
      </c>
      <c r="O208" s="1403">
        <v>269.589</v>
      </c>
      <c r="P208" s="1400"/>
      <c r="Q208" s="1400"/>
      <c r="R208" s="1400"/>
      <c r="S208" s="1400"/>
      <c r="T208" s="1399">
        <v>637904.94799999997</v>
      </c>
      <c r="U208" s="1399">
        <v>1235.2460000000001</v>
      </c>
      <c r="V208" s="1399">
        <v>1318.432</v>
      </c>
      <c r="W208" s="1400"/>
      <c r="X208" s="1400"/>
      <c r="Y208" s="1400"/>
      <c r="Z208" s="1400"/>
      <c r="AA208" s="1399">
        <v>779627.94799999997</v>
      </c>
      <c r="AB208" s="1399">
        <v>1471.3889999999999</v>
      </c>
      <c r="AC208" s="1399">
        <v>1588.021</v>
      </c>
      <c r="AD208" s="1400"/>
      <c r="AE208" s="1400"/>
      <c r="AF208" s="1400"/>
      <c r="AG208" s="1400"/>
    </row>
    <row r="209" spans="1:33" ht="11.1" customHeight="1" outlineLevel="1" x14ac:dyDescent="0.2">
      <c r="A209" s="1460" t="s">
        <v>33</v>
      </c>
      <c r="B209" s="1460"/>
      <c r="C209" s="1460"/>
      <c r="D209" s="1460"/>
      <c r="E209" s="1396"/>
      <c r="F209" s="1397"/>
      <c r="G209" s="1398"/>
      <c r="H209" s="1398"/>
      <c r="I209" s="1398"/>
      <c r="J209" s="1398"/>
      <c r="K209" s="1398"/>
      <c r="L209" s="1398"/>
      <c r="M209" s="1399">
        <v>59619.44</v>
      </c>
      <c r="N209" s="1403">
        <v>81.385999999999996</v>
      </c>
      <c r="O209" s="1403">
        <v>82.783000000000001</v>
      </c>
      <c r="P209" s="1400"/>
      <c r="Q209" s="1400"/>
      <c r="R209" s="1400"/>
      <c r="S209" s="1400"/>
      <c r="T209" s="1398"/>
      <c r="U209" s="1398"/>
      <c r="V209" s="1398"/>
      <c r="W209" s="1398"/>
      <c r="X209" s="1398"/>
      <c r="Y209" s="1398"/>
      <c r="Z209" s="1398"/>
      <c r="AA209" s="1399">
        <v>59619.44</v>
      </c>
      <c r="AB209" s="1403">
        <v>81.385999999999996</v>
      </c>
      <c r="AC209" s="1403">
        <v>82.783000000000001</v>
      </c>
      <c r="AD209" s="1400"/>
      <c r="AE209" s="1400"/>
      <c r="AF209" s="1400"/>
      <c r="AG209" s="1400"/>
    </row>
    <row r="210" spans="1:33" ht="12.95" customHeight="1" x14ac:dyDescent="0.2">
      <c r="A210" s="1458" t="s">
        <v>9</v>
      </c>
      <c r="B210" s="1458"/>
      <c r="C210" s="1458"/>
      <c r="D210" s="1458"/>
      <c r="E210" s="1461">
        <v>2285599.7280000001</v>
      </c>
      <c r="F210" s="1461"/>
      <c r="G210" s="1413">
        <v>2940.3420000000001</v>
      </c>
      <c r="H210" s="1414"/>
      <c r="I210" s="1414"/>
      <c r="J210" s="1414"/>
      <c r="K210" s="1414"/>
      <c r="L210" s="1414"/>
      <c r="M210" s="1413">
        <v>12966020.022</v>
      </c>
      <c r="N210" s="1413">
        <v>2670.413</v>
      </c>
      <c r="O210" s="1415">
        <v>376.60599999999999</v>
      </c>
      <c r="P210" s="1416">
        <v>-0.35733999999999999</v>
      </c>
      <c r="Q210" s="1417">
        <v>-3798649.23</v>
      </c>
      <c r="R210" s="1417">
        <v>-835702.84</v>
      </c>
      <c r="S210" s="1417">
        <v>-4634352.07</v>
      </c>
      <c r="T210" s="1413">
        <v>8974397.1290000007</v>
      </c>
      <c r="U210" s="1413">
        <v>6596.3530000000001</v>
      </c>
      <c r="V210" s="1413">
        <v>7112.866</v>
      </c>
      <c r="W210" s="1416">
        <v>-0.11015999999999999</v>
      </c>
      <c r="X210" s="1417">
        <v>-811788.89</v>
      </c>
      <c r="Y210" s="1417">
        <v>-178327.88</v>
      </c>
      <c r="Z210" s="1417">
        <v>-990116.77</v>
      </c>
      <c r="AA210" s="1413">
        <v>24226016.879000001</v>
      </c>
      <c r="AB210" s="1413">
        <v>12207.108</v>
      </c>
      <c r="AC210" s="1413">
        <v>7489.4719999999998</v>
      </c>
      <c r="AD210" s="1416">
        <v>-0.23197999999999999</v>
      </c>
      <c r="AE210" s="1417">
        <v>-4610438.12</v>
      </c>
      <c r="AF210" s="1417">
        <v>-1014030.72</v>
      </c>
      <c r="AG210" s="1417">
        <v>-5624468.8399999999</v>
      </c>
    </row>
    <row r="211" spans="1:33" ht="11.1" customHeight="1" x14ac:dyDescent="0.2">
      <c r="A211" s="1388" t="s">
        <v>83</v>
      </c>
      <c r="B211" s="1388"/>
      <c r="C211" s="1388"/>
      <c r="D211" s="1388"/>
    </row>
    <row r="212" spans="1:33" ht="12.95" customHeight="1" x14ac:dyDescent="0.2">
      <c r="A212" s="1419"/>
      <c r="B212" s="1420"/>
      <c r="C212" s="1420"/>
      <c r="D212" s="1421"/>
      <c r="E212" s="1389"/>
      <c r="F212" s="1390"/>
      <c r="G212" s="1391"/>
      <c r="H212" s="1391"/>
      <c r="I212" s="1391"/>
      <c r="J212" s="1391"/>
      <c r="K212" s="1391"/>
      <c r="L212" s="1391"/>
      <c r="M212" s="1391"/>
      <c r="N212" s="1391"/>
      <c r="O212" s="1391"/>
      <c r="P212" s="1391"/>
      <c r="Q212" s="1391"/>
      <c r="R212" s="1391"/>
      <c r="S212" s="1391"/>
      <c r="T212" s="1393"/>
      <c r="U212" s="1393"/>
      <c r="V212" s="1393"/>
      <c r="W212" s="1393"/>
      <c r="X212" s="1395">
        <v>162585.01</v>
      </c>
      <c r="Y212" s="1395">
        <v>-162585.01</v>
      </c>
      <c r="Z212" s="1393"/>
      <c r="AA212" s="1393"/>
      <c r="AB212" s="1393"/>
      <c r="AC212" s="1393"/>
      <c r="AD212" s="1393"/>
      <c r="AE212" s="1395">
        <v>162585.01</v>
      </c>
      <c r="AF212" s="1395">
        <v>-162585.01</v>
      </c>
      <c r="AG212" s="1393"/>
    </row>
    <row r="213" spans="1:33" ht="11.1" customHeight="1" outlineLevel="1" x14ac:dyDescent="0.2">
      <c r="A213" s="1457" t="s">
        <v>68</v>
      </c>
      <c r="B213" s="1457"/>
      <c r="C213" s="1457"/>
      <c r="D213" s="1457"/>
      <c r="E213" s="1422"/>
      <c r="F213" s="1423"/>
      <c r="G213" s="1424"/>
      <c r="H213" s="1424"/>
      <c r="I213" s="1424"/>
      <c r="J213" s="1424"/>
      <c r="K213" s="1424"/>
      <c r="L213" s="1424"/>
      <c r="M213" s="1424"/>
      <c r="N213" s="1424"/>
      <c r="O213" s="1424"/>
      <c r="P213" s="1424"/>
      <c r="Q213" s="1424"/>
      <c r="R213" s="1424"/>
      <c r="S213" s="1424"/>
      <c r="T213" s="1425"/>
      <c r="U213" s="1425"/>
      <c r="V213" s="1425"/>
      <c r="W213" s="1425"/>
      <c r="X213" s="1426">
        <v>162585.01</v>
      </c>
      <c r="Y213" s="1426">
        <v>-162585.01</v>
      </c>
      <c r="Z213" s="1425"/>
      <c r="AA213" s="1425"/>
      <c r="AB213" s="1425"/>
      <c r="AC213" s="1425"/>
      <c r="AD213" s="1425"/>
      <c r="AE213" s="1426">
        <v>162585.01</v>
      </c>
      <c r="AF213" s="1426">
        <v>-162585.01</v>
      </c>
      <c r="AG213" s="1425"/>
    </row>
    <row r="214" spans="1:33" ht="23.1" customHeight="1" outlineLevel="2" x14ac:dyDescent="0.2">
      <c r="A214" s="1456" t="s">
        <v>69</v>
      </c>
      <c r="B214" s="1456"/>
      <c r="C214" s="1456"/>
      <c r="D214" s="1456"/>
      <c r="E214" s="1396"/>
      <c r="F214" s="1397"/>
      <c r="G214" s="1398"/>
      <c r="H214" s="1398"/>
      <c r="I214" s="1398"/>
      <c r="J214" s="1398"/>
      <c r="K214" s="1398"/>
      <c r="L214" s="1398"/>
      <c r="M214" s="1398"/>
      <c r="N214" s="1398"/>
      <c r="O214" s="1398"/>
      <c r="P214" s="1398"/>
      <c r="Q214" s="1398"/>
      <c r="R214" s="1398"/>
      <c r="S214" s="1398"/>
      <c r="T214" s="1400"/>
      <c r="U214" s="1400"/>
      <c r="V214" s="1400"/>
      <c r="W214" s="1400"/>
      <c r="X214" s="1402">
        <v>162585.01</v>
      </c>
      <c r="Y214" s="1402">
        <v>-162585.01</v>
      </c>
      <c r="Z214" s="1400"/>
      <c r="AA214" s="1400"/>
      <c r="AB214" s="1400"/>
      <c r="AC214" s="1400"/>
      <c r="AD214" s="1400"/>
      <c r="AE214" s="1402">
        <v>162585.01</v>
      </c>
      <c r="AF214" s="1402">
        <v>-162585.01</v>
      </c>
      <c r="AG214" s="1400"/>
    </row>
    <row r="215" spans="1:33" ht="12.95" customHeight="1" x14ac:dyDescent="0.2">
      <c r="A215" s="1459" t="s">
        <v>84</v>
      </c>
      <c r="B215" s="1459"/>
      <c r="C215" s="1459"/>
      <c r="D215" s="1459"/>
      <c r="E215" s="1389"/>
      <c r="F215" s="1390"/>
      <c r="G215" s="1391"/>
      <c r="H215" s="1391"/>
      <c r="I215" s="1391"/>
      <c r="J215" s="1391"/>
      <c r="K215" s="1391"/>
      <c r="L215" s="1391"/>
      <c r="M215" s="1392">
        <v>2531749.469</v>
      </c>
      <c r="N215" s="1393"/>
      <c r="O215" s="1393"/>
      <c r="P215" s="1394">
        <v>2.93906</v>
      </c>
      <c r="Q215" s="1395">
        <v>6099142.0300000003</v>
      </c>
      <c r="R215" s="1395">
        <v>1341811.17</v>
      </c>
      <c r="S215" s="1395">
        <v>7440953.2000000002</v>
      </c>
      <c r="T215" s="1392">
        <v>18849493.594999999</v>
      </c>
      <c r="U215" s="1393"/>
      <c r="V215" s="1393"/>
      <c r="W215" s="1394">
        <v>2.7016300000000002</v>
      </c>
      <c r="X215" s="1395">
        <v>41741334.280000001</v>
      </c>
      <c r="Y215" s="1395">
        <v>9183093.5700000003</v>
      </c>
      <c r="Z215" s="1395">
        <v>50924427.850000001</v>
      </c>
      <c r="AA215" s="1392">
        <v>21381243.063999999</v>
      </c>
      <c r="AB215" s="1393"/>
      <c r="AC215" s="1393"/>
      <c r="AD215" s="1394">
        <v>2.7297500000000001</v>
      </c>
      <c r="AE215" s="1395">
        <v>47840476.310000002</v>
      </c>
      <c r="AF215" s="1395">
        <v>10524904.74</v>
      </c>
      <c r="AG215" s="1395">
        <v>58365381.049999997</v>
      </c>
    </row>
    <row r="216" spans="1:33" ht="23.1" customHeight="1" outlineLevel="1" x14ac:dyDescent="0.2">
      <c r="A216" s="1457" t="s">
        <v>60</v>
      </c>
      <c r="B216" s="1457"/>
      <c r="C216" s="1457"/>
      <c r="D216" s="1457"/>
      <c r="E216" s="1422"/>
      <c r="F216" s="1423"/>
      <c r="G216" s="1424"/>
      <c r="H216" s="1424"/>
      <c r="I216" s="1424"/>
      <c r="J216" s="1424"/>
      <c r="K216" s="1424"/>
      <c r="L216" s="1424"/>
      <c r="M216" s="1424"/>
      <c r="N216" s="1424"/>
      <c r="O216" s="1424"/>
      <c r="P216" s="1424"/>
      <c r="Q216" s="1424"/>
      <c r="R216" s="1424"/>
      <c r="S216" s="1424"/>
      <c r="T216" s="1427">
        <v>44852.675000000003</v>
      </c>
      <c r="U216" s="1425"/>
      <c r="V216" s="1425"/>
      <c r="W216" s="1428">
        <v>2.96123</v>
      </c>
      <c r="X216" s="1426">
        <v>108868.09</v>
      </c>
      <c r="Y216" s="1426">
        <v>23950.98</v>
      </c>
      <c r="Z216" s="1426">
        <v>132819.07</v>
      </c>
      <c r="AA216" s="1427">
        <v>44852.675000000003</v>
      </c>
      <c r="AB216" s="1425"/>
      <c r="AC216" s="1425"/>
      <c r="AD216" s="1428">
        <v>2.96123</v>
      </c>
      <c r="AE216" s="1426">
        <v>108868.09</v>
      </c>
      <c r="AF216" s="1426">
        <v>23950.98</v>
      </c>
      <c r="AG216" s="1426">
        <v>132819.07</v>
      </c>
    </row>
    <row r="217" spans="1:33" ht="23.1" customHeight="1" outlineLevel="2" x14ac:dyDescent="0.2">
      <c r="A217" s="1456" t="s">
        <v>61</v>
      </c>
      <c r="B217" s="1456"/>
      <c r="C217" s="1456"/>
      <c r="D217" s="1456"/>
      <c r="E217" s="1396"/>
      <c r="F217" s="1397"/>
      <c r="G217" s="1398"/>
      <c r="H217" s="1398"/>
      <c r="I217" s="1398"/>
      <c r="J217" s="1398"/>
      <c r="K217" s="1398"/>
      <c r="L217" s="1398"/>
      <c r="M217" s="1398"/>
      <c r="N217" s="1398"/>
      <c r="O217" s="1398"/>
      <c r="P217" s="1398"/>
      <c r="Q217" s="1398"/>
      <c r="R217" s="1398"/>
      <c r="S217" s="1398"/>
      <c r="T217" s="1399">
        <v>27506.22</v>
      </c>
      <c r="U217" s="1400"/>
      <c r="V217" s="1400"/>
      <c r="W217" s="1401">
        <v>2.9367800000000002</v>
      </c>
      <c r="X217" s="1402">
        <v>66212.87</v>
      </c>
      <c r="Y217" s="1402">
        <v>14566.83</v>
      </c>
      <c r="Z217" s="1402">
        <v>80779.7</v>
      </c>
      <c r="AA217" s="1399">
        <v>27506.22</v>
      </c>
      <c r="AB217" s="1400"/>
      <c r="AC217" s="1400"/>
      <c r="AD217" s="1401">
        <v>2.9367800000000002</v>
      </c>
      <c r="AE217" s="1402">
        <v>66212.87</v>
      </c>
      <c r="AF217" s="1402">
        <v>14566.83</v>
      </c>
      <c r="AG217" s="1402">
        <v>80779.7</v>
      </c>
    </row>
    <row r="218" spans="1:33" ht="11.1" customHeight="1" outlineLevel="2" x14ac:dyDescent="0.2">
      <c r="A218" s="1456" t="s">
        <v>37</v>
      </c>
      <c r="B218" s="1456"/>
      <c r="C218" s="1456"/>
      <c r="D218" s="1456"/>
      <c r="E218" s="1396"/>
      <c r="F218" s="1397"/>
      <c r="G218" s="1398"/>
      <c r="H218" s="1398"/>
      <c r="I218" s="1398"/>
      <c r="J218" s="1398"/>
      <c r="K218" s="1398"/>
      <c r="L218" s="1398"/>
      <c r="M218" s="1398"/>
      <c r="N218" s="1398"/>
      <c r="O218" s="1398"/>
      <c r="P218" s="1398"/>
      <c r="Q218" s="1398"/>
      <c r="R218" s="1398"/>
      <c r="S218" s="1398"/>
      <c r="T218" s="1399">
        <v>17346.455000000002</v>
      </c>
      <c r="U218" s="1400"/>
      <c r="V218" s="1400"/>
      <c r="W218" s="1401">
        <v>3</v>
      </c>
      <c r="X218" s="1402">
        <v>42655.22</v>
      </c>
      <c r="Y218" s="1402">
        <v>9384.15</v>
      </c>
      <c r="Z218" s="1402">
        <v>52039.37</v>
      </c>
      <c r="AA218" s="1399">
        <v>17346.455000000002</v>
      </c>
      <c r="AB218" s="1400"/>
      <c r="AC218" s="1400"/>
      <c r="AD218" s="1401">
        <v>3</v>
      </c>
      <c r="AE218" s="1402">
        <v>42655.22</v>
      </c>
      <c r="AF218" s="1402">
        <v>9384.15</v>
      </c>
      <c r="AG218" s="1402">
        <v>52039.37</v>
      </c>
    </row>
    <row r="219" spans="1:33" ht="23.1" customHeight="1" outlineLevel="1" x14ac:dyDescent="0.2">
      <c r="A219" s="1457" t="s">
        <v>62</v>
      </c>
      <c r="B219" s="1457"/>
      <c r="C219" s="1457"/>
      <c r="D219" s="1457"/>
      <c r="E219" s="1422"/>
      <c r="F219" s="1423"/>
      <c r="G219" s="1424"/>
      <c r="H219" s="1424"/>
      <c r="I219" s="1424"/>
      <c r="J219" s="1424"/>
      <c r="K219" s="1424"/>
      <c r="L219" s="1424"/>
      <c r="M219" s="1424"/>
      <c r="N219" s="1424"/>
      <c r="O219" s="1424"/>
      <c r="P219" s="1424"/>
      <c r="Q219" s="1424"/>
      <c r="R219" s="1424"/>
      <c r="S219" s="1424"/>
      <c r="T219" s="1427">
        <v>510234.26500000001</v>
      </c>
      <c r="U219" s="1425"/>
      <c r="V219" s="1425"/>
      <c r="W219" s="1428">
        <v>2.50177</v>
      </c>
      <c r="X219" s="1426">
        <v>1046300.74</v>
      </c>
      <c r="Y219" s="1426">
        <v>230186.17</v>
      </c>
      <c r="Z219" s="1426">
        <v>1276486.9099999999</v>
      </c>
      <c r="AA219" s="1427">
        <v>510234.26500000001</v>
      </c>
      <c r="AB219" s="1425"/>
      <c r="AC219" s="1425"/>
      <c r="AD219" s="1428">
        <v>2.50177</v>
      </c>
      <c r="AE219" s="1426">
        <v>1046300.74</v>
      </c>
      <c r="AF219" s="1426">
        <v>230186.17</v>
      </c>
      <c r="AG219" s="1426">
        <v>1276486.9099999999</v>
      </c>
    </row>
    <row r="220" spans="1:33" ht="23.1" customHeight="1" outlineLevel="2" x14ac:dyDescent="0.2">
      <c r="A220" s="1456" t="s">
        <v>22</v>
      </c>
      <c r="B220" s="1456"/>
      <c r="C220" s="1456"/>
      <c r="D220" s="1456"/>
      <c r="E220" s="1396"/>
      <c r="F220" s="1397"/>
      <c r="G220" s="1398"/>
      <c r="H220" s="1398"/>
      <c r="I220" s="1398"/>
      <c r="J220" s="1398"/>
      <c r="K220" s="1398"/>
      <c r="L220" s="1398"/>
      <c r="M220" s="1398"/>
      <c r="N220" s="1398"/>
      <c r="O220" s="1398"/>
      <c r="P220" s="1398"/>
      <c r="Q220" s="1398"/>
      <c r="R220" s="1398"/>
      <c r="S220" s="1398"/>
      <c r="T220" s="1399">
        <v>146932.609</v>
      </c>
      <c r="U220" s="1400"/>
      <c r="V220" s="1400"/>
      <c r="W220" s="1401">
        <v>2.51607</v>
      </c>
      <c r="X220" s="1402">
        <v>303026.89</v>
      </c>
      <c r="Y220" s="1402">
        <v>66665.919999999998</v>
      </c>
      <c r="Z220" s="1402">
        <v>369692.81</v>
      </c>
      <c r="AA220" s="1399">
        <v>146932.609</v>
      </c>
      <c r="AB220" s="1400"/>
      <c r="AC220" s="1400"/>
      <c r="AD220" s="1401">
        <v>2.51607</v>
      </c>
      <c r="AE220" s="1402">
        <v>303026.89</v>
      </c>
      <c r="AF220" s="1402">
        <v>66665.919999999998</v>
      </c>
      <c r="AG220" s="1402">
        <v>369692.81</v>
      </c>
    </row>
    <row r="221" spans="1:33" ht="23.1" customHeight="1" outlineLevel="2" x14ac:dyDescent="0.2">
      <c r="A221" s="1456" t="s">
        <v>61</v>
      </c>
      <c r="B221" s="1456"/>
      <c r="C221" s="1456"/>
      <c r="D221" s="1456"/>
      <c r="E221" s="1396"/>
      <c r="F221" s="1397"/>
      <c r="G221" s="1398"/>
      <c r="H221" s="1398"/>
      <c r="I221" s="1398"/>
      <c r="J221" s="1398"/>
      <c r="K221" s="1398"/>
      <c r="L221" s="1398"/>
      <c r="M221" s="1398"/>
      <c r="N221" s="1398"/>
      <c r="O221" s="1398"/>
      <c r="P221" s="1398"/>
      <c r="Q221" s="1398"/>
      <c r="R221" s="1398"/>
      <c r="S221" s="1398"/>
      <c r="T221" s="1399">
        <v>363301.65600000002</v>
      </c>
      <c r="U221" s="1400"/>
      <c r="V221" s="1400"/>
      <c r="W221" s="1401">
        <v>2.4959799999999999</v>
      </c>
      <c r="X221" s="1402">
        <v>743273.85</v>
      </c>
      <c r="Y221" s="1402">
        <v>163520.25</v>
      </c>
      <c r="Z221" s="1402">
        <v>906794.1</v>
      </c>
      <c r="AA221" s="1399">
        <v>363301.65600000002</v>
      </c>
      <c r="AB221" s="1400"/>
      <c r="AC221" s="1400"/>
      <c r="AD221" s="1401">
        <v>2.4959799999999999</v>
      </c>
      <c r="AE221" s="1402">
        <v>743273.85</v>
      </c>
      <c r="AF221" s="1402">
        <v>163520.25</v>
      </c>
      <c r="AG221" s="1402">
        <v>906794.1</v>
      </c>
    </row>
    <row r="222" spans="1:33" ht="11.1" customHeight="1" outlineLevel="1" x14ac:dyDescent="0.2">
      <c r="A222" s="1457" t="s">
        <v>63</v>
      </c>
      <c r="B222" s="1457"/>
      <c r="C222" s="1457"/>
      <c r="D222" s="1457"/>
      <c r="E222" s="1422"/>
      <c r="F222" s="1423"/>
      <c r="G222" s="1424"/>
      <c r="H222" s="1424"/>
      <c r="I222" s="1424"/>
      <c r="J222" s="1424"/>
      <c r="K222" s="1424"/>
      <c r="L222" s="1424"/>
      <c r="M222" s="1424"/>
      <c r="N222" s="1424"/>
      <c r="O222" s="1424"/>
      <c r="P222" s="1424"/>
      <c r="Q222" s="1424"/>
      <c r="R222" s="1424"/>
      <c r="S222" s="1424"/>
      <c r="T222" s="1427">
        <v>7537179.5769999996</v>
      </c>
      <c r="U222" s="1425"/>
      <c r="V222" s="1425"/>
      <c r="W222" s="1428">
        <v>2.9201299999999999</v>
      </c>
      <c r="X222" s="1426">
        <v>18040607.34</v>
      </c>
      <c r="Y222" s="1426">
        <v>3968933.6</v>
      </c>
      <c r="Z222" s="1426">
        <v>22009540.940000001</v>
      </c>
      <c r="AA222" s="1427">
        <v>7537179.5769999996</v>
      </c>
      <c r="AB222" s="1425"/>
      <c r="AC222" s="1425"/>
      <c r="AD222" s="1428">
        <v>2.9201299999999999</v>
      </c>
      <c r="AE222" s="1426">
        <v>18040607.34</v>
      </c>
      <c r="AF222" s="1426">
        <v>3968933.6</v>
      </c>
      <c r="AG222" s="1426">
        <v>22009540.940000001</v>
      </c>
    </row>
    <row r="223" spans="1:33" ht="23.1" customHeight="1" outlineLevel="2" x14ac:dyDescent="0.2">
      <c r="A223" s="1456" t="s">
        <v>22</v>
      </c>
      <c r="B223" s="1456"/>
      <c r="C223" s="1456"/>
      <c r="D223" s="1456"/>
      <c r="E223" s="1396"/>
      <c r="F223" s="1397"/>
      <c r="G223" s="1398"/>
      <c r="H223" s="1398"/>
      <c r="I223" s="1398"/>
      <c r="J223" s="1398"/>
      <c r="K223" s="1398"/>
      <c r="L223" s="1398"/>
      <c r="M223" s="1398"/>
      <c r="N223" s="1398"/>
      <c r="O223" s="1398"/>
      <c r="P223" s="1398"/>
      <c r="Q223" s="1398"/>
      <c r="R223" s="1398"/>
      <c r="S223" s="1398"/>
      <c r="T223" s="1399">
        <v>6836399.9069999997</v>
      </c>
      <c r="U223" s="1400"/>
      <c r="V223" s="1400"/>
      <c r="W223" s="1401">
        <v>2.91194</v>
      </c>
      <c r="X223" s="1402">
        <v>16317378.6</v>
      </c>
      <c r="Y223" s="1402">
        <v>3589823.28</v>
      </c>
      <c r="Z223" s="1402">
        <v>19907201.879999999</v>
      </c>
      <c r="AA223" s="1399">
        <v>6836399.9069999997</v>
      </c>
      <c r="AB223" s="1400"/>
      <c r="AC223" s="1400"/>
      <c r="AD223" s="1401">
        <v>2.91194</v>
      </c>
      <c r="AE223" s="1402">
        <v>16317378.6</v>
      </c>
      <c r="AF223" s="1402">
        <v>3589823.28</v>
      </c>
      <c r="AG223" s="1402">
        <v>19907201.879999999</v>
      </c>
    </row>
    <row r="224" spans="1:33" ht="23.1" customHeight="1" outlineLevel="2" x14ac:dyDescent="0.2">
      <c r="A224" s="1456" t="s">
        <v>61</v>
      </c>
      <c r="B224" s="1456"/>
      <c r="C224" s="1456"/>
      <c r="D224" s="1456"/>
      <c r="E224" s="1396"/>
      <c r="F224" s="1397"/>
      <c r="G224" s="1398"/>
      <c r="H224" s="1398"/>
      <c r="I224" s="1398"/>
      <c r="J224" s="1398"/>
      <c r="K224" s="1398"/>
      <c r="L224" s="1398"/>
      <c r="M224" s="1398"/>
      <c r="N224" s="1398"/>
      <c r="O224" s="1398"/>
      <c r="P224" s="1398"/>
      <c r="Q224" s="1398"/>
      <c r="R224" s="1398"/>
      <c r="S224" s="1398"/>
      <c r="T224" s="1403">
        <v>385.709</v>
      </c>
      <c r="U224" s="1400"/>
      <c r="V224" s="1400"/>
      <c r="W224" s="1401">
        <v>3.0000300000000002</v>
      </c>
      <c r="X224" s="1406">
        <v>948.48</v>
      </c>
      <c r="Y224" s="1406">
        <v>208.66</v>
      </c>
      <c r="Z224" s="1402">
        <v>1157.1400000000001</v>
      </c>
      <c r="AA224" s="1403">
        <v>385.709</v>
      </c>
      <c r="AB224" s="1400"/>
      <c r="AC224" s="1400"/>
      <c r="AD224" s="1401">
        <v>3.0000300000000002</v>
      </c>
      <c r="AE224" s="1406">
        <v>948.48</v>
      </c>
      <c r="AF224" s="1406">
        <v>208.66</v>
      </c>
      <c r="AG224" s="1402">
        <v>1157.1400000000001</v>
      </c>
    </row>
    <row r="225" spans="1:33" ht="11.1" customHeight="1" outlineLevel="2" x14ac:dyDescent="0.2">
      <c r="A225" s="1456" t="s">
        <v>25</v>
      </c>
      <c r="B225" s="1456"/>
      <c r="C225" s="1456"/>
      <c r="D225" s="1456"/>
      <c r="E225" s="1396"/>
      <c r="F225" s="1397"/>
      <c r="G225" s="1398"/>
      <c r="H225" s="1398"/>
      <c r="I225" s="1398"/>
      <c r="J225" s="1398"/>
      <c r="K225" s="1398"/>
      <c r="L225" s="1398"/>
      <c r="M225" s="1398"/>
      <c r="N225" s="1398"/>
      <c r="O225" s="1398"/>
      <c r="P225" s="1398"/>
      <c r="Q225" s="1398"/>
      <c r="R225" s="1398"/>
      <c r="S225" s="1398"/>
      <c r="T225" s="1399">
        <v>2040</v>
      </c>
      <c r="U225" s="1400"/>
      <c r="V225" s="1400"/>
      <c r="W225" s="1401">
        <v>3</v>
      </c>
      <c r="X225" s="1402">
        <v>5016.3900000000003</v>
      </c>
      <c r="Y225" s="1402">
        <v>1103.6099999999999</v>
      </c>
      <c r="Z225" s="1402">
        <v>6120</v>
      </c>
      <c r="AA225" s="1399">
        <v>2040</v>
      </c>
      <c r="AB225" s="1400"/>
      <c r="AC225" s="1400"/>
      <c r="AD225" s="1401">
        <v>3</v>
      </c>
      <c r="AE225" s="1402">
        <v>5016.3900000000003</v>
      </c>
      <c r="AF225" s="1402">
        <v>1103.6099999999999</v>
      </c>
      <c r="AG225" s="1402">
        <v>6120</v>
      </c>
    </row>
    <row r="226" spans="1:33" ht="11.1" customHeight="1" outlineLevel="2" x14ac:dyDescent="0.2">
      <c r="A226" s="1456" t="s">
        <v>37</v>
      </c>
      <c r="B226" s="1456"/>
      <c r="C226" s="1456"/>
      <c r="D226" s="1456"/>
      <c r="E226" s="1396"/>
      <c r="F226" s="1397"/>
      <c r="G226" s="1398"/>
      <c r="H226" s="1398"/>
      <c r="I226" s="1398"/>
      <c r="J226" s="1398"/>
      <c r="K226" s="1398"/>
      <c r="L226" s="1398"/>
      <c r="M226" s="1398"/>
      <c r="N226" s="1398"/>
      <c r="O226" s="1398"/>
      <c r="P226" s="1398"/>
      <c r="Q226" s="1398"/>
      <c r="R226" s="1398"/>
      <c r="S226" s="1398"/>
      <c r="T226" s="1399">
        <v>698353.96100000001</v>
      </c>
      <c r="U226" s="1400"/>
      <c r="V226" s="1400"/>
      <c r="W226" s="1401">
        <v>3</v>
      </c>
      <c r="X226" s="1402">
        <v>1717263.87</v>
      </c>
      <c r="Y226" s="1402">
        <v>377798.05</v>
      </c>
      <c r="Z226" s="1402">
        <v>2095061.92</v>
      </c>
      <c r="AA226" s="1399">
        <v>698353.96100000001</v>
      </c>
      <c r="AB226" s="1400"/>
      <c r="AC226" s="1400"/>
      <c r="AD226" s="1401">
        <v>3</v>
      </c>
      <c r="AE226" s="1402">
        <v>1717263.87</v>
      </c>
      <c r="AF226" s="1402">
        <v>377798.05</v>
      </c>
      <c r="AG226" s="1402">
        <v>2095061.92</v>
      </c>
    </row>
    <row r="227" spans="1:33" ht="23.1" customHeight="1" outlineLevel="1" x14ac:dyDescent="0.2">
      <c r="A227" s="1457" t="s">
        <v>64</v>
      </c>
      <c r="B227" s="1457"/>
      <c r="C227" s="1457"/>
      <c r="D227" s="1457"/>
      <c r="E227" s="1422"/>
      <c r="F227" s="1423"/>
      <c r="G227" s="1424"/>
      <c r="H227" s="1424"/>
      <c r="I227" s="1424"/>
      <c r="J227" s="1424"/>
      <c r="K227" s="1424"/>
      <c r="L227" s="1424"/>
      <c r="M227" s="1424"/>
      <c r="N227" s="1424"/>
      <c r="O227" s="1424"/>
      <c r="P227" s="1424"/>
      <c r="Q227" s="1424"/>
      <c r="R227" s="1424"/>
      <c r="S227" s="1424"/>
      <c r="T227" s="1427">
        <v>10051437.136</v>
      </c>
      <c r="U227" s="1425"/>
      <c r="V227" s="1425"/>
      <c r="W227" s="1428">
        <v>2.4808699999999999</v>
      </c>
      <c r="X227" s="1426">
        <v>20439619.68</v>
      </c>
      <c r="Y227" s="1426">
        <v>4496716.41</v>
      </c>
      <c r="Z227" s="1426">
        <v>24936336.09</v>
      </c>
      <c r="AA227" s="1427">
        <v>10051437.136</v>
      </c>
      <c r="AB227" s="1425"/>
      <c r="AC227" s="1425"/>
      <c r="AD227" s="1428">
        <v>2.4808699999999999</v>
      </c>
      <c r="AE227" s="1426">
        <v>20439619.68</v>
      </c>
      <c r="AF227" s="1426">
        <v>4496716.41</v>
      </c>
      <c r="AG227" s="1426">
        <v>24936336.09</v>
      </c>
    </row>
    <row r="228" spans="1:33" ht="23.1" customHeight="1" outlineLevel="2" x14ac:dyDescent="0.2">
      <c r="A228" s="1456" t="s">
        <v>22</v>
      </c>
      <c r="B228" s="1456"/>
      <c r="C228" s="1456"/>
      <c r="D228" s="1456"/>
      <c r="E228" s="1396"/>
      <c r="F228" s="1397"/>
      <c r="G228" s="1398"/>
      <c r="H228" s="1398"/>
      <c r="I228" s="1398"/>
      <c r="J228" s="1398"/>
      <c r="K228" s="1398"/>
      <c r="L228" s="1398"/>
      <c r="M228" s="1398"/>
      <c r="N228" s="1398"/>
      <c r="O228" s="1398"/>
      <c r="P228" s="1398"/>
      <c r="Q228" s="1398"/>
      <c r="R228" s="1398"/>
      <c r="S228" s="1398"/>
      <c r="T228" s="1399">
        <v>9995318.5669999998</v>
      </c>
      <c r="U228" s="1400"/>
      <c r="V228" s="1400"/>
      <c r="W228" s="1401">
        <v>2.48089</v>
      </c>
      <c r="X228" s="1402">
        <v>20325608.170000002</v>
      </c>
      <c r="Y228" s="1402">
        <v>4471633.8600000003</v>
      </c>
      <c r="Z228" s="1402">
        <v>24797242.030000001</v>
      </c>
      <c r="AA228" s="1399">
        <v>9995318.5669999998</v>
      </c>
      <c r="AB228" s="1400"/>
      <c r="AC228" s="1400"/>
      <c r="AD228" s="1401">
        <v>2.48089</v>
      </c>
      <c r="AE228" s="1402">
        <v>20325608.170000002</v>
      </c>
      <c r="AF228" s="1402">
        <v>4471633.8600000003</v>
      </c>
      <c r="AG228" s="1402">
        <v>24797242.030000001</v>
      </c>
    </row>
    <row r="229" spans="1:33" ht="11.1" customHeight="1" outlineLevel="2" x14ac:dyDescent="0.2">
      <c r="A229" s="1456" t="s">
        <v>25</v>
      </c>
      <c r="B229" s="1456"/>
      <c r="C229" s="1456"/>
      <c r="D229" s="1456"/>
      <c r="E229" s="1396"/>
      <c r="F229" s="1397"/>
      <c r="G229" s="1398"/>
      <c r="H229" s="1398"/>
      <c r="I229" s="1398"/>
      <c r="J229" s="1398"/>
      <c r="K229" s="1398"/>
      <c r="L229" s="1398"/>
      <c r="M229" s="1398"/>
      <c r="N229" s="1398"/>
      <c r="O229" s="1398"/>
      <c r="P229" s="1398"/>
      <c r="Q229" s="1398"/>
      <c r="R229" s="1398"/>
      <c r="S229" s="1398"/>
      <c r="T229" s="1399">
        <v>12244.31</v>
      </c>
      <c r="U229" s="1400"/>
      <c r="V229" s="1400"/>
      <c r="W229" s="1401">
        <v>2.4430499999999999</v>
      </c>
      <c r="X229" s="1402">
        <v>24519.23</v>
      </c>
      <c r="Y229" s="1402">
        <v>5394.24</v>
      </c>
      <c r="Z229" s="1402">
        <v>29913.47</v>
      </c>
      <c r="AA229" s="1399">
        <v>12244.31</v>
      </c>
      <c r="AB229" s="1400"/>
      <c r="AC229" s="1400"/>
      <c r="AD229" s="1401">
        <v>2.4430499999999999</v>
      </c>
      <c r="AE229" s="1402">
        <v>24519.23</v>
      </c>
      <c r="AF229" s="1402">
        <v>5394.24</v>
      </c>
      <c r="AG229" s="1402">
        <v>29913.47</v>
      </c>
    </row>
    <row r="230" spans="1:33" ht="11.1" customHeight="1" outlineLevel="2" x14ac:dyDescent="0.2">
      <c r="A230" s="1456" t="s">
        <v>37</v>
      </c>
      <c r="B230" s="1456"/>
      <c r="C230" s="1456"/>
      <c r="D230" s="1456"/>
      <c r="E230" s="1396"/>
      <c r="F230" s="1397"/>
      <c r="G230" s="1398"/>
      <c r="H230" s="1398"/>
      <c r="I230" s="1398"/>
      <c r="J230" s="1398"/>
      <c r="K230" s="1398"/>
      <c r="L230" s="1398"/>
      <c r="M230" s="1398"/>
      <c r="N230" s="1398"/>
      <c r="O230" s="1398"/>
      <c r="P230" s="1398"/>
      <c r="Q230" s="1398"/>
      <c r="R230" s="1398"/>
      <c r="S230" s="1398"/>
      <c r="T230" s="1399">
        <v>43874.258999999998</v>
      </c>
      <c r="U230" s="1400"/>
      <c r="V230" s="1400"/>
      <c r="W230" s="1401">
        <v>2.4884900000000001</v>
      </c>
      <c r="X230" s="1402">
        <v>89492.28</v>
      </c>
      <c r="Y230" s="1402">
        <v>19688.310000000001</v>
      </c>
      <c r="Z230" s="1402">
        <v>109180.59</v>
      </c>
      <c r="AA230" s="1399">
        <v>43874.258999999998</v>
      </c>
      <c r="AB230" s="1400"/>
      <c r="AC230" s="1400"/>
      <c r="AD230" s="1401">
        <v>2.4884900000000001</v>
      </c>
      <c r="AE230" s="1402">
        <v>89492.28</v>
      </c>
      <c r="AF230" s="1402">
        <v>19688.310000000001</v>
      </c>
      <c r="AG230" s="1402">
        <v>109180.59</v>
      </c>
    </row>
    <row r="231" spans="1:33" ht="11.1" customHeight="1" outlineLevel="1" x14ac:dyDescent="0.2">
      <c r="A231" s="1457" t="s">
        <v>65</v>
      </c>
      <c r="B231" s="1457"/>
      <c r="C231" s="1457"/>
      <c r="D231" s="1457"/>
      <c r="E231" s="1422"/>
      <c r="F231" s="1423"/>
      <c r="G231" s="1424"/>
      <c r="H231" s="1424"/>
      <c r="I231" s="1424"/>
      <c r="J231" s="1424"/>
      <c r="K231" s="1424"/>
      <c r="L231" s="1424"/>
      <c r="M231" s="1427">
        <v>41536.271999999997</v>
      </c>
      <c r="N231" s="1425"/>
      <c r="O231" s="1425"/>
      <c r="P231" s="1428">
        <v>3</v>
      </c>
      <c r="Q231" s="1426">
        <v>102138.38</v>
      </c>
      <c r="R231" s="1426">
        <v>22470.43</v>
      </c>
      <c r="S231" s="1426">
        <v>124608.81</v>
      </c>
      <c r="T231" s="1424"/>
      <c r="U231" s="1424"/>
      <c r="V231" s="1424"/>
      <c r="W231" s="1424"/>
      <c r="X231" s="1424"/>
      <c r="Y231" s="1424"/>
      <c r="Z231" s="1424"/>
      <c r="AA231" s="1427">
        <v>41536.271999999997</v>
      </c>
      <c r="AB231" s="1425"/>
      <c r="AC231" s="1425"/>
      <c r="AD231" s="1428">
        <v>3</v>
      </c>
      <c r="AE231" s="1426">
        <v>102138.38</v>
      </c>
      <c r="AF231" s="1426">
        <v>22470.43</v>
      </c>
      <c r="AG231" s="1426">
        <v>124608.81</v>
      </c>
    </row>
    <row r="232" spans="1:33" ht="23.1" customHeight="1" outlineLevel="2" x14ac:dyDescent="0.2">
      <c r="A232" s="1456" t="s">
        <v>22</v>
      </c>
      <c r="B232" s="1456"/>
      <c r="C232" s="1456"/>
      <c r="D232" s="1456"/>
      <c r="E232" s="1396"/>
      <c r="F232" s="1397"/>
      <c r="G232" s="1398"/>
      <c r="H232" s="1398"/>
      <c r="I232" s="1398"/>
      <c r="J232" s="1398"/>
      <c r="K232" s="1398"/>
      <c r="L232" s="1398"/>
      <c r="M232" s="1399">
        <v>18198.063999999998</v>
      </c>
      <c r="N232" s="1400"/>
      <c r="O232" s="1400"/>
      <c r="P232" s="1401">
        <v>3</v>
      </c>
      <c r="Q232" s="1402">
        <v>44749.34</v>
      </c>
      <c r="R232" s="1402">
        <v>9844.85</v>
      </c>
      <c r="S232" s="1402">
        <v>54594.19</v>
      </c>
      <c r="T232" s="1398"/>
      <c r="U232" s="1398"/>
      <c r="V232" s="1398"/>
      <c r="W232" s="1398"/>
      <c r="X232" s="1398"/>
      <c r="Y232" s="1398"/>
      <c r="Z232" s="1398"/>
      <c r="AA232" s="1399">
        <v>18198.063999999998</v>
      </c>
      <c r="AB232" s="1400"/>
      <c r="AC232" s="1400"/>
      <c r="AD232" s="1401">
        <v>3</v>
      </c>
      <c r="AE232" s="1402">
        <v>44749.34</v>
      </c>
      <c r="AF232" s="1402">
        <v>9844.85</v>
      </c>
      <c r="AG232" s="1402">
        <v>54594.19</v>
      </c>
    </row>
    <row r="233" spans="1:33" ht="11.1" customHeight="1" outlineLevel="2" x14ac:dyDescent="0.2">
      <c r="A233" s="1456" t="s">
        <v>37</v>
      </c>
      <c r="B233" s="1456"/>
      <c r="C233" s="1456"/>
      <c r="D233" s="1456"/>
      <c r="E233" s="1396"/>
      <c r="F233" s="1397"/>
      <c r="G233" s="1398"/>
      <c r="H233" s="1398"/>
      <c r="I233" s="1398"/>
      <c r="J233" s="1398"/>
      <c r="K233" s="1398"/>
      <c r="L233" s="1398"/>
      <c r="M233" s="1399">
        <v>23338.207999999999</v>
      </c>
      <c r="N233" s="1400"/>
      <c r="O233" s="1400"/>
      <c r="P233" s="1401">
        <v>3</v>
      </c>
      <c r="Q233" s="1402">
        <v>57389.04</v>
      </c>
      <c r="R233" s="1402">
        <v>12625.58</v>
      </c>
      <c r="S233" s="1402">
        <v>70014.62</v>
      </c>
      <c r="T233" s="1398"/>
      <c r="U233" s="1398"/>
      <c r="V233" s="1398"/>
      <c r="W233" s="1398"/>
      <c r="X233" s="1398"/>
      <c r="Y233" s="1398"/>
      <c r="Z233" s="1398"/>
      <c r="AA233" s="1399">
        <v>23338.207999999999</v>
      </c>
      <c r="AB233" s="1400"/>
      <c r="AC233" s="1400"/>
      <c r="AD233" s="1401">
        <v>3</v>
      </c>
      <c r="AE233" s="1402">
        <v>57389.04</v>
      </c>
      <c r="AF233" s="1402">
        <v>12625.58</v>
      </c>
      <c r="AG233" s="1402">
        <v>70014.62</v>
      </c>
    </row>
    <row r="234" spans="1:33" ht="23.1" customHeight="1" outlineLevel="1" x14ac:dyDescent="0.2">
      <c r="A234" s="1457" t="s">
        <v>66</v>
      </c>
      <c r="B234" s="1457"/>
      <c r="C234" s="1457"/>
      <c r="D234" s="1457"/>
      <c r="E234" s="1422"/>
      <c r="F234" s="1423"/>
      <c r="G234" s="1424"/>
      <c r="H234" s="1424"/>
      <c r="I234" s="1424"/>
      <c r="J234" s="1424"/>
      <c r="K234" s="1424"/>
      <c r="L234" s="1424"/>
      <c r="M234" s="1427">
        <v>1469907.048</v>
      </c>
      <c r="N234" s="1425"/>
      <c r="O234" s="1425"/>
      <c r="P234" s="1428">
        <v>2.4932699999999999</v>
      </c>
      <c r="Q234" s="1426">
        <v>3003996.24</v>
      </c>
      <c r="R234" s="1426">
        <v>660879.16</v>
      </c>
      <c r="S234" s="1426">
        <v>3664875.4</v>
      </c>
      <c r="T234" s="1424"/>
      <c r="U234" s="1424"/>
      <c r="V234" s="1424"/>
      <c r="W234" s="1424"/>
      <c r="X234" s="1424"/>
      <c r="Y234" s="1424"/>
      <c r="Z234" s="1424"/>
      <c r="AA234" s="1427">
        <v>1469907.048</v>
      </c>
      <c r="AB234" s="1425"/>
      <c r="AC234" s="1425"/>
      <c r="AD234" s="1428">
        <v>2.4932699999999999</v>
      </c>
      <c r="AE234" s="1426">
        <v>3003996.24</v>
      </c>
      <c r="AF234" s="1426">
        <v>660879.16</v>
      </c>
      <c r="AG234" s="1426">
        <v>3664875.4</v>
      </c>
    </row>
    <row r="235" spans="1:33" ht="23.1" customHeight="1" outlineLevel="2" x14ac:dyDescent="0.2">
      <c r="A235" s="1456" t="s">
        <v>22</v>
      </c>
      <c r="B235" s="1456"/>
      <c r="C235" s="1456"/>
      <c r="D235" s="1456"/>
      <c r="E235" s="1396"/>
      <c r="F235" s="1397"/>
      <c r="G235" s="1398"/>
      <c r="H235" s="1398"/>
      <c r="I235" s="1398"/>
      <c r="J235" s="1398"/>
      <c r="K235" s="1398"/>
      <c r="L235" s="1398"/>
      <c r="M235" s="1399">
        <v>1464257.804</v>
      </c>
      <c r="N235" s="1400"/>
      <c r="O235" s="1400"/>
      <c r="P235" s="1401">
        <v>2.4934799999999999</v>
      </c>
      <c r="Q235" s="1402">
        <v>2992705.34</v>
      </c>
      <c r="R235" s="1402">
        <v>658395.16</v>
      </c>
      <c r="S235" s="1402">
        <v>3651100.5</v>
      </c>
      <c r="T235" s="1398"/>
      <c r="U235" s="1398"/>
      <c r="V235" s="1398"/>
      <c r="W235" s="1398"/>
      <c r="X235" s="1398"/>
      <c r="Y235" s="1398"/>
      <c r="Z235" s="1398"/>
      <c r="AA235" s="1399">
        <v>1464257.804</v>
      </c>
      <c r="AB235" s="1400"/>
      <c r="AC235" s="1400"/>
      <c r="AD235" s="1401">
        <v>2.4934799999999999</v>
      </c>
      <c r="AE235" s="1402">
        <v>2992705.34</v>
      </c>
      <c r="AF235" s="1402">
        <v>658395.16</v>
      </c>
      <c r="AG235" s="1402">
        <v>3651100.5</v>
      </c>
    </row>
    <row r="236" spans="1:33" ht="11.1" customHeight="1" outlineLevel="2" x14ac:dyDescent="0.2">
      <c r="A236" s="1456" t="s">
        <v>67</v>
      </c>
      <c r="B236" s="1456"/>
      <c r="C236" s="1456"/>
      <c r="D236" s="1456"/>
      <c r="E236" s="1396"/>
      <c r="F236" s="1397"/>
      <c r="G236" s="1398"/>
      <c r="H236" s="1398"/>
      <c r="I236" s="1398"/>
      <c r="J236" s="1398"/>
      <c r="K236" s="1398"/>
      <c r="L236" s="1398"/>
      <c r="M236" s="1399">
        <v>5649.2439999999997</v>
      </c>
      <c r="N236" s="1400"/>
      <c r="O236" s="1400"/>
      <c r="P236" s="1401">
        <v>2.4383599999999999</v>
      </c>
      <c r="Q236" s="1402">
        <v>11290.9</v>
      </c>
      <c r="R236" s="1402">
        <v>2484</v>
      </c>
      <c r="S236" s="1402">
        <v>13774.9</v>
      </c>
      <c r="T236" s="1398"/>
      <c r="U236" s="1398"/>
      <c r="V236" s="1398"/>
      <c r="W236" s="1398"/>
      <c r="X236" s="1398"/>
      <c r="Y236" s="1398"/>
      <c r="Z236" s="1398"/>
      <c r="AA236" s="1399">
        <v>5649.2439999999997</v>
      </c>
      <c r="AB236" s="1400"/>
      <c r="AC236" s="1400"/>
      <c r="AD236" s="1401">
        <v>2.4383599999999999</v>
      </c>
      <c r="AE236" s="1402">
        <v>11290.9</v>
      </c>
      <c r="AF236" s="1402">
        <v>2484</v>
      </c>
      <c r="AG236" s="1402">
        <v>13774.9</v>
      </c>
    </row>
    <row r="237" spans="1:33" ht="11.1" customHeight="1" outlineLevel="1" x14ac:dyDescent="0.2">
      <c r="A237" s="1457" t="s">
        <v>68</v>
      </c>
      <c r="B237" s="1457"/>
      <c r="C237" s="1457"/>
      <c r="D237" s="1457"/>
      <c r="E237" s="1422"/>
      <c r="F237" s="1423"/>
      <c r="G237" s="1424"/>
      <c r="H237" s="1424"/>
      <c r="I237" s="1424"/>
      <c r="J237" s="1424"/>
      <c r="K237" s="1424"/>
      <c r="L237" s="1424"/>
      <c r="M237" s="1424"/>
      <c r="N237" s="1424"/>
      <c r="O237" s="1424"/>
      <c r="P237" s="1424"/>
      <c r="Q237" s="1424"/>
      <c r="R237" s="1424"/>
      <c r="S237" s="1424"/>
      <c r="T237" s="1427">
        <v>73075.42</v>
      </c>
      <c r="U237" s="1425"/>
      <c r="V237" s="1425"/>
      <c r="W237" s="1428">
        <v>4.2009699999999999</v>
      </c>
      <c r="X237" s="1426">
        <v>251629.04</v>
      </c>
      <c r="Y237" s="1426">
        <v>55358.39</v>
      </c>
      <c r="Z237" s="1426">
        <v>306987.43</v>
      </c>
      <c r="AA237" s="1427">
        <v>73075.42</v>
      </c>
      <c r="AB237" s="1425"/>
      <c r="AC237" s="1425"/>
      <c r="AD237" s="1428">
        <v>4.2009699999999999</v>
      </c>
      <c r="AE237" s="1426">
        <v>251629.04</v>
      </c>
      <c r="AF237" s="1426">
        <v>55358.39</v>
      </c>
      <c r="AG237" s="1426">
        <v>306987.43</v>
      </c>
    </row>
    <row r="238" spans="1:33" ht="23.1" customHeight="1" outlineLevel="2" x14ac:dyDescent="0.2">
      <c r="A238" s="1456" t="s">
        <v>69</v>
      </c>
      <c r="B238" s="1456"/>
      <c r="C238" s="1456"/>
      <c r="D238" s="1456"/>
      <c r="E238" s="1396"/>
      <c r="F238" s="1397"/>
      <c r="G238" s="1398"/>
      <c r="H238" s="1398"/>
      <c r="I238" s="1398"/>
      <c r="J238" s="1398"/>
      <c r="K238" s="1398"/>
      <c r="L238" s="1398"/>
      <c r="M238" s="1398"/>
      <c r="N238" s="1398"/>
      <c r="O238" s="1398"/>
      <c r="P238" s="1398"/>
      <c r="Q238" s="1398"/>
      <c r="R238" s="1398"/>
      <c r="S238" s="1398"/>
      <c r="T238" s="1399">
        <v>73075.42</v>
      </c>
      <c r="U238" s="1400"/>
      <c r="V238" s="1400"/>
      <c r="W238" s="1401">
        <v>4.2009699999999999</v>
      </c>
      <c r="X238" s="1402">
        <v>251629.04</v>
      </c>
      <c r="Y238" s="1402">
        <v>55358.39</v>
      </c>
      <c r="Z238" s="1402">
        <v>306987.43</v>
      </c>
      <c r="AA238" s="1399">
        <v>73075.42</v>
      </c>
      <c r="AB238" s="1400"/>
      <c r="AC238" s="1400"/>
      <c r="AD238" s="1401">
        <v>4.2009699999999999</v>
      </c>
      <c r="AE238" s="1402">
        <v>251629.04</v>
      </c>
      <c r="AF238" s="1402">
        <v>55358.39</v>
      </c>
      <c r="AG238" s="1402">
        <v>306987.43</v>
      </c>
    </row>
    <row r="239" spans="1:33" ht="11.1" customHeight="1" outlineLevel="1" x14ac:dyDescent="0.2">
      <c r="A239" s="1457" t="s">
        <v>70</v>
      </c>
      <c r="B239" s="1457"/>
      <c r="C239" s="1457"/>
      <c r="D239" s="1457"/>
      <c r="E239" s="1422"/>
      <c r="F239" s="1423"/>
      <c r="G239" s="1424"/>
      <c r="H239" s="1424"/>
      <c r="I239" s="1424"/>
      <c r="J239" s="1424"/>
      <c r="K239" s="1424"/>
      <c r="L239" s="1424"/>
      <c r="M239" s="1424"/>
      <c r="N239" s="1424"/>
      <c r="O239" s="1424"/>
      <c r="P239" s="1424"/>
      <c r="Q239" s="1424"/>
      <c r="R239" s="1424"/>
      <c r="S239" s="1424"/>
      <c r="T239" s="1427">
        <v>505857.59</v>
      </c>
      <c r="U239" s="1425"/>
      <c r="V239" s="1425"/>
      <c r="W239" s="1428">
        <v>3.54027</v>
      </c>
      <c r="X239" s="1426">
        <v>1467927.74</v>
      </c>
      <c r="Y239" s="1426">
        <v>322944.09000000003</v>
      </c>
      <c r="Z239" s="1426">
        <v>1790871.83</v>
      </c>
      <c r="AA239" s="1427">
        <v>505857.59</v>
      </c>
      <c r="AB239" s="1425"/>
      <c r="AC239" s="1425"/>
      <c r="AD239" s="1428">
        <v>3.54027</v>
      </c>
      <c r="AE239" s="1426">
        <v>1467927.74</v>
      </c>
      <c r="AF239" s="1426">
        <v>322944.09000000003</v>
      </c>
      <c r="AG239" s="1426">
        <v>1790871.83</v>
      </c>
    </row>
    <row r="240" spans="1:33" ht="23.1" customHeight="1" outlineLevel="2" x14ac:dyDescent="0.2">
      <c r="A240" s="1456" t="s">
        <v>69</v>
      </c>
      <c r="B240" s="1456"/>
      <c r="C240" s="1456"/>
      <c r="D240" s="1456"/>
      <c r="E240" s="1396"/>
      <c r="F240" s="1397"/>
      <c r="G240" s="1398"/>
      <c r="H240" s="1398"/>
      <c r="I240" s="1398"/>
      <c r="J240" s="1398"/>
      <c r="K240" s="1398"/>
      <c r="L240" s="1398"/>
      <c r="M240" s="1398"/>
      <c r="N240" s="1398"/>
      <c r="O240" s="1398"/>
      <c r="P240" s="1398"/>
      <c r="Q240" s="1398"/>
      <c r="R240" s="1398"/>
      <c r="S240" s="1398"/>
      <c r="T240" s="1399">
        <v>505984.57699999999</v>
      </c>
      <c r="U240" s="1400"/>
      <c r="V240" s="1400"/>
      <c r="W240" s="1401">
        <v>3.5403099999999998</v>
      </c>
      <c r="X240" s="1402">
        <v>1468313.51</v>
      </c>
      <c r="Y240" s="1402">
        <v>323028.96999999997</v>
      </c>
      <c r="Z240" s="1402">
        <v>1791342.48</v>
      </c>
      <c r="AA240" s="1399">
        <v>505984.57699999999</v>
      </c>
      <c r="AB240" s="1400"/>
      <c r="AC240" s="1400"/>
      <c r="AD240" s="1401">
        <v>3.5403099999999998</v>
      </c>
      <c r="AE240" s="1402">
        <v>1468313.51</v>
      </c>
      <c r="AF240" s="1402">
        <v>323028.96999999997</v>
      </c>
      <c r="AG240" s="1402">
        <v>1791342.48</v>
      </c>
    </row>
    <row r="241" spans="1:33" ht="11.1" customHeight="1" outlineLevel="2" x14ac:dyDescent="0.2">
      <c r="A241" s="1456" t="s">
        <v>67</v>
      </c>
      <c r="B241" s="1456"/>
      <c r="C241" s="1456"/>
      <c r="D241" s="1456"/>
      <c r="E241" s="1396"/>
      <c r="F241" s="1397"/>
      <c r="G241" s="1398"/>
      <c r="H241" s="1398"/>
      <c r="I241" s="1398"/>
      <c r="J241" s="1398"/>
      <c r="K241" s="1398"/>
      <c r="L241" s="1398"/>
      <c r="M241" s="1398"/>
      <c r="N241" s="1398"/>
      <c r="O241" s="1398"/>
      <c r="P241" s="1398"/>
      <c r="Q241" s="1398"/>
      <c r="R241" s="1398"/>
      <c r="S241" s="1398"/>
      <c r="T241" s="1403">
        <v>-126.98699999999999</v>
      </c>
      <c r="U241" s="1400"/>
      <c r="V241" s="1400"/>
      <c r="W241" s="1401">
        <v>3.70628</v>
      </c>
      <c r="X241" s="1406">
        <v>-385.77</v>
      </c>
      <c r="Y241" s="1406">
        <v>-84.88</v>
      </c>
      <c r="Z241" s="1406">
        <v>-470.65</v>
      </c>
      <c r="AA241" s="1403">
        <v>-126.98699999999999</v>
      </c>
      <c r="AB241" s="1400"/>
      <c r="AC241" s="1400"/>
      <c r="AD241" s="1401">
        <v>3.70628</v>
      </c>
      <c r="AE241" s="1406">
        <v>-385.77</v>
      </c>
      <c r="AF241" s="1406">
        <v>-84.88</v>
      </c>
      <c r="AG241" s="1406">
        <v>-470.65</v>
      </c>
    </row>
    <row r="242" spans="1:33" ht="11.1" customHeight="1" outlineLevel="1" x14ac:dyDescent="0.2">
      <c r="A242" s="1457" t="s">
        <v>71</v>
      </c>
      <c r="B242" s="1457"/>
      <c r="C242" s="1457"/>
      <c r="D242" s="1457"/>
      <c r="E242" s="1422"/>
      <c r="F242" s="1423"/>
      <c r="G242" s="1424"/>
      <c r="H242" s="1424"/>
      <c r="I242" s="1424"/>
      <c r="J242" s="1424"/>
      <c r="K242" s="1424"/>
      <c r="L242" s="1424"/>
      <c r="M242" s="1424"/>
      <c r="N242" s="1424"/>
      <c r="O242" s="1424"/>
      <c r="P242" s="1424"/>
      <c r="Q242" s="1424"/>
      <c r="R242" s="1424"/>
      <c r="S242" s="1424"/>
      <c r="T242" s="1427">
        <v>27076.913</v>
      </c>
      <c r="U242" s="1425"/>
      <c r="V242" s="1425"/>
      <c r="W242" s="1428">
        <v>4.29</v>
      </c>
      <c r="X242" s="1426">
        <v>95213.08</v>
      </c>
      <c r="Y242" s="1426">
        <v>20946.86</v>
      </c>
      <c r="Z242" s="1426">
        <v>116159.94</v>
      </c>
      <c r="AA242" s="1427">
        <v>27076.913</v>
      </c>
      <c r="AB242" s="1425"/>
      <c r="AC242" s="1425"/>
      <c r="AD242" s="1428">
        <v>4.29</v>
      </c>
      <c r="AE242" s="1426">
        <v>95213.08</v>
      </c>
      <c r="AF242" s="1426">
        <v>20946.86</v>
      </c>
      <c r="AG242" s="1426">
        <v>116159.94</v>
      </c>
    </row>
    <row r="243" spans="1:33" ht="23.1" customHeight="1" outlineLevel="2" x14ac:dyDescent="0.2">
      <c r="A243" s="1456" t="s">
        <v>26</v>
      </c>
      <c r="B243" s="1456"/>
      <c r="C243" s="1456"/>
      <c r="D243" s="1456"/>
      <c r="E243" s="1396"/>
      <c r="F243" s="1397"/>
      <c r="G243" s="1398"/>
      <c r="H243" s="1398"/>
      <c r="I243" s="1398"/>
      <c r="J243" s="1398"/>
      <c r="K243" s="1398"/>
      <c r="L243" s="1398"/>
      <c r="M243" s="1398"/>
      <c r="N243" s="1398"/>
      <c r="O243" s="1398"/>
      <c r="P243" s="1398"/>
      <c r="Q243" s="1398"/>
      <c r="R243" s="1398"/>
      <c r="S243" s="1398"/>
      <c r="T243" s="1399">
        <v>4343.6459999999997</v>
      </c>
      <c r="U243" s="1400"/>
      <c r="V243" s="1400"/>
      <c r="W243" s="1401">
        <v>4.29</v>
      </c>
      <c r="X243" s="1402">
        <v>15273.97</v>
      </c>
      <c r="Y243" s="1402">
        <v>3360.26</v>
      </c>
      <c r="Z243" s="1402">
        <v>18634.23</v>
      </c>
      <c r="AA243" s="1399">
        <v>4343.6459999999997</v>
      </c>
      <c r="AB243" s="1400"/>
      <c r="AC243" s="1400"/>
      <c r="AD243" s="1401">
        <v>4.29</v>
      </c>
      <c r="AE243" s="1402">
        <v>15273.97</v>
      </c>
      <c r="AF243" s="1402">
        <v>3360.26</v>
      </c>
      <c r="AG243" s="1402">
        <v>18634.23</v>
      </c>
    </row>
    <row r="244" spans="1:33" ht="11.1" customHeight="1" outlineLevel="2" x14ac:dyDescent="0.2">
      <c r="A244" s="1456" t="s">
        <v>72</v>
      </c>
      <c r="B244" s="1456"/>
      <c r="C244" s="1456"/>
      <c r="D244" s="1456"/>
      <c r="E244" s="1396"/>
      <c r="F244" s="1397"/>
      <c r="G244" s="1398"/>
      <c r="H244" s="1398"/>
      <c r="I244" s="1398"/>
      <c r="J244" s="1398"/>
      <c r="K244" s="1398"/>
      <c r="L244" s="1398"/>
      <c r="M244" s="1398"/>
      <c r="N244" s="1398"/>
      <c r="O244" s="1398"/>
      <c r="P244" s="1398"/>
      <c r="Q244" s="1398"/>
      <c r="R244" s="1398"/>
      <c r="S244" s="1398"/>
      <c r="T244" s="1399">
        <v>3068.5949999999998</v>
      </c>
      <c r="U244" s="1400"/>
      <c r="V244" s="1400"/>
      <c r="W244" s="1401">
        <v>4.29</v>
      </c>
      <c r="X244" s="1402">
        <v>10790.39</v>
      </c>
      <c r="Y244" s="1402">
        <v>2373.88</v>
      </c>
      <c r="Z244" s="1402">
        <v>13164.27</v>
      </c>
      <c r="AA244" s="1399">
        <v>3068.5949999999998</v>
      </c>
      <c r="AB244" s="1400"/>
      <c r="AC244" s="1400"/>
      <c r="AD244" s="1401">
        <v>4.29</v>
      </c>
      <c r="AE244" s="1402">
        <v>10790.39</v>
      </c>
      <c r="AF244" s="1402">
        <v>2373.88</v>
      </c>
      <c r="AG244" s="1402">
        <v>13164.27</v>
      </c>
    </row>
    <row r="245" spans="1:33" ht="11.1" customHeight="1" outlineLevel="2" x14ac:dyDescent="0.2">
      <c r="A245" s="1456" t="s">
        <v>67</v>
      </c>
      <c r="B245" s="1456"/>
      <c r="C245" s="1456"/>
      <c r="D245" s="1456"/>
      <c r="E245" s="1396"/>
      <c r="F245" s="1397"/>
      <c r="G245" s="1398"/>
      <c r="H245" s="1398"/>
      <c r="I245" s="1398"/>
      <c r="J245" s="1398"/>
      <c r="K245" s="1398"/>
      <c r="L245" s="1398"/>
      <c r="M245" s="1398"/>
      <c r="N245" s="1398"/>
      <c r="O245" s="1398"/>
      <c r="P245" s="1398"/>
      <c r="Q245" s="1398"/>
      <c r="R245" s="1398"/>
      <c r="S245" s="1398"/>
      <c r="T245" s="1403">
        <v>6.4809999999999999</v>
      </c>
      <c r="U245" s="1400"/>
      <c r="V245" s="1400"/>
      <c r="W245" s="1401">
        <v>4.2894600000000001</v>
      </c>
      <c r="X245" s="1406">
        <v>22.79</v>
      </c>
      <c r="Y245" s="1406">
        <v>5.01</v>
      </c>
      <c r="Z245" s="1406">
        <v>27.8</v>
      </c>
      <c r="AA245" s="1403">
        <v>6.4809999999999999</v>
      </c>
      <c r="AB245" s="1400"/>
      <c r="AC245" s="1400"/>
      <c r="AD245" s="1401">
        <v>4.2894600000000001</v>
      </c>
      <c r="AE245" s="1406">
        <v>22.79</v>
      </c>
      <c r="AF245" s="1406">
        <v>5.01</v>
      </c>
      <c r="AG245" s="1406">
        <v>27.8</v>
      </c>
    </row>
    <row r="246" spans="1:33" ht="11.1" customHeight="1" outlineLevel="2" x14ac:dyDescent="0.2">
      <c r="A246" s="1456" t="s">
        <v>73</v>
      </c>
      <c r="B246" s="1456"/>
      <c r="C246" s="1456"/>
      <c r="D246" s="1456"/>
      <c r="E246" s="1396"/>
      <c r="F246" s="1397"/>
      <c r="G246" s="1398"/>
      <c r="H246" s="1398"/>
      <c r="I246" s="1398"/>
      <c r="J246" s="1398"/>
      <c r="K246" s="1398"/>
      <c r="L246" s="1398"/>
      <c r="M246" s="1398"/>
      <c r="N246" s="1398"/>
      <c r="O246" s="1398"/>
      <c r="P246" s="1398"/>
      <c r="Q246" s="1398"/>
      <c r="R246" s="1398"/>
      <c r="S246" s="1398"/>
      <c r="T246" s="1399">
        <v>19658.190999999999</v>
      </c>
      <c r="U246" s="1400"/>
      <c r="V246" s="1400"/>
      <c r="W246" s="1401">
        <v>4.29</v>
      </c>
      <c r="X246" s="1402">
        <v>69125.929999999993</v>
      </c>
      <c r="Y246" s="1402">
        <v>15207.71</v>
      </c>
      <c r="Z246" s="1402">
        <v>84333.64</v>
      </c>
      <c r="AA246" s="1399">
        <v>19658.190999999999</v>
      </c>
      <c r="AB246" s="1400"/>
      <c r="AC246" s="1400"/>
      <c r="AD246" s="1401">
        <v>4.29</v>
      </c>
      <c r="AE246" s="1402">
        <v>69125.929999999993</v>
      </c>
      <c r="AF246" s="1402">
        <v>15207.71</v>
      </c>
      <c r="AG246" s="1402">
        <v>84333.64</v>
      </c>
    </row>
    <row r="247" spans="1:33" ht="11.1" customHeight="1" outlineLevel="1" x14ac:dyDescent="0.2">
      <c r="A247" s="1457" t="s">
        <v>74</v>
      </c>
      <c r="B247" s="1457"/>
      <c r="C247" s="1457"/>
      <c r="D247" s="1457"/>
      <c r="E247" s="1422"/>
      <c r="F247" s="1423"/>
      <c r="G247" s="1424"/>
      <c r="H247" s="1424"/>
      <c r="I247" s="1424"/>
      <c r="J247" s="1424"/>
      <c r="K247" s="1424"/>
      <c r="L247" s="1424"/>
      <c r="M247" s="1424"/>
      <c r="N247" s="1424"/>
      <c r="O247" s="1424"/>
      <c r="P247" s="1424"/>
      <c r="Q247" s="1424"/>
      <c r="R247" s="1424"/>
      <c r="S247" s="1424"/>
      <c r="T247" s="1427">
        <v>99780.019</v>
      </c>
      <c r="U247" s="1425"/>
      <c r="V247" s="1425"/>
      <c r="W247" s="1428">
        <v>3.5600900000000002</v>
      </c>
      <c r="X247" s="1426">
        <v>291168.57</v>
      </c>
      <c r="Y247" s="1426">
        <v>64057.07</v>
      </c>
      <c r="Z247" s="1426">
        <v>355225.64</v>
      </c>
      <c r="AA247" s="1427">
        <v>99780.019</v>
      </c>
      <c r="AB247" s="1425"/>
      <c r="AC247" s="1425"/>
      <c r="AD247" s="1428">
        <v>3.5600900000000002</v>
      </c>
      <c r="AE247" s="1426">
        <v>291168.57</v>
      </c>
      <c r="AF247" s="1426">
        <v>64057.07</v>
      </c>
      <c r="AG247" s="1426">
        <v>355225.64</v>
      </c>
    </row>
    <row r="248" spans="1:33" ht="23.1" customHeight="1" outlineLevel="2" x14ac:dyDescent="0.2">
      <c r="A248" s="1456" t="s">
        <v>22</v>
      </c>
      <c r="B248" s="1456"/>
      <c r="C248" s="1456"/>
      <c r="D248" s="1456"/>
      <c r="E248" s="1396"/>
      <c r="F248" s="1397"/>
      <c r="G248" s="1398"/>
      <c r="H248" s="1398"/>
      <c r="I248" s="1398"/>
      <c r="J248" s="1398"/>
      <c r="K248" s="1398"/>
      <c r="L248" s="1398"/>
      <c r="M248" s="1398"/>
      <c r="N248" s="1398"/>
      <c r="O248" s="1398"/>
      <c r="P248" s="1398"/>
      <c r="Q248" s="1398"/>
      <c r="R248" s="1398"/>
      <c r="S248" s="1398"/>
      <c r="T248" s="1403">
        <v>318.76799999999997</v>
      </c>
      <c r="U248" s="1400"/>
      <c r="V248" s="1400"/>
      <c r="W248" s="1401">
        <v>3.35859</v>
      </c>
      <c r="X248" s="1406">
        <v>877.55</v>
      </c>
      <c r="Y248" s="1406">
        <v>193.06</v>
      </c>
      <c r="Z248" s="1402">
        <v>1070.6099999999999</v>
      </c>
      <c r="AA248" s="1403">
        <v>318.76799999999997</v>
      </c>
      <c r="AB248" s="1400"/>
      <c r="AC248" s="1400"/>
      <c r="AD248" s="1401">
        <v>3.35859</v>
      </c>
      <c r="AE248" s="1406">
        <v>877.55</v>
      </c>
      <c r="AF248" s="1406">
        <v>193.06</v>
      </c>
      <c r="AG248" s="1402">
        <v>1070.6099999999999</v>
      </c>
    </row>
    <row r="249" spans="1:33" ht="11.1" customHeight="1" outlineLevel="2" x14ac:dyDescent="0.2">
      <c r="A249" s="1456" t="s">
        <v>25</v>
      </c>
      <c r="B249" s="1456"/>
      <c r="C249" s="1456"/>
      <c r="D249" s="1456"/>
      <c r="E249" s="1396"/>
      <c r="F249" s="1397"/>
      <c r="G249" s="1398"/>
      <c r="H249" s="1398"/>
      <c r="I249" s="1398"/>
      <c r="J249" s="1398"/>
      <c r="K249" s="1398"/>
      <c r="L249" s="1398"/>
      <c r="M249" s="1398"/>
      <c r="N249" s="1398"/>
      <c r="O249" s="1398"/>
      <c r="P249" s="1398"/>
      <c r="Q249" s="1398"/>
      <c r="R249" s="1398"/>
      <c r="S249" s="1398"/>
      <c r="T249" s="1399">
        <v>41780.879999999997</v>
      </c>
      <c r="U249" s="1400"/>
      <c r="V249" s="1400"/>
      <c r="W249" s="1401">
        <v>3.4721700000000002</v>
      </c>
      <c r="X249" s="1402">
        <v>118910.09</v>
      </c>
      <c r="Y249" s="1402">
        <v>26160.22</v>
      </c>
      <c r="Z249" s="1402">
        <v>145070.31</v>
      </c>
      <c r="AA249" s="1399">
        <v>41780.879999999997</v>
      </c>
      <c r="AB249" s="1400"/>
      <c r="AC249" s="1400"/>
      <c r="AD249" s="1401">
        <v>3.4721700000000002</v>
      </c>
      <c r="AE249" s="1402">
        <v>118910.09</v>
      </c>
      <c r="AF249" s="1402">
        <v>26160.22</v>
      </c>
      <c r="AG249" s="1402">
        <v>145070.31</v>
      </c>
    </row>
    <row r="250" spans="1:33" ht="23.1" customHeight="1" outlineLevel="2" x14ac:dyDescent="0.2">
      <c r="A250" s="1456" t="s">
        <v>26</v>
      </c>
      <c r="B250" s="1456"/>
      <c r="C250" s="1456"/>
      <c r="D250" s="1456"/>
      <c r="E250" s="1396"/>
      <c r="F250" s="1397"/>
      <c r="G250" s="1398"/>
      <c r="H250" s="1398"/>
      <c r="I250" s="1398"/>
      <c r="J250" s="1398"/>
      <c r="K250" s="1398"/>
      <c r="L250" s="1398"/>
      <c r="M250" s="1398"/>
      <c r="N250" s="1398"/>
      <c r="O250" s="1398"/>
      <c r="P250" s="1398"/>
      <c r="Q250" s="1398"/>
      <c r="R250" s="1398"/>
      <c r="S250" s="1398"/>
      <c r="T250" s="1399">
        <v>8923.9889999999996</v>
      </c>
      <c r="U250" s="1400"/>
      <c r="V250" s="1400"/>
      <c r="W250" s="1401">
        <v>4.09178</v>
      </c>
      <c r="X250" s="1402">
        <v>29930.32</v>
      </c>
      <c r="Y250" s="1402">
        <v>6584.68</v>
      </c>
      <c r="Z250" s="1402">
        <v>36515</v>
      </c>
      <c r="AA250" s="1399">
        <v>8923.9889999999996</v>
      </c>
      <c r="AB250" s="1400"/>
      <c r="AC250" s="1400"/>
      <c r="AD250" s="1401">
        <v>4.09178</v>
      </c>
      <c r="AE250" s="1402">
        <v>29930.32</v>
      </c>
      <c r="AF250" s="1402">
        <v>6584.68</v>
      </c>
      <c r="AG250" s="1402">
        <v>36515</v>
      </c>
    </row>
    <row r="251" spans="1:33" ht="11.1" customHeight="1" outlineLevel="2" x14ac:dyDescent="0.2">
      <c r="A251" s="1456" t="s">
        <v>72</v>
      </c>
      <c r="B251" s="1456"/>
      <c r="C251" s="1456"/>
      <c r="D251" s="1456"/>
      <c r="E251" s="1396"/>
      <c r="F251" s="1397"/>
      <c r="G251" s="1398"/>
      <c r="H251" s="1398"/>
      <c r="I251" s="1398"/>
      <c r="J251" s="1398"/>
      <c r="K251" s="1398"/>
      <c r="L251" s="1398"/>
      <c r="M251" s="1398"/>
      <c r="N251" s="1398"/>
      <c r="O251" s="1398"/>
      <c r="P251" s="1398"/>
      <c r="Q251" s="1398"/>
      <c r="R251" s="1398"/>
      <c r="S251" s="1398"/>
      <c r="T251" s="1399">
        <v>11436.303</v>
      </c>
      <c r="U251" s="1400"/>
      <c r="V251" s="1400"/>
      <c r="W251" s="1401">
        <v>3.6122899999999998</v>
      </c>
      <c r="X251" s="1402">
        <v>33861.730000000003</v>
      </c>
      <c r="Y251" s="1402">
        <v>7449.57</v>
      </c>
      <c r="Z251" s="1402">
        <v>41311.300000000003</v>
      </c>
      <c r="AA251" s="1399">
        <v>11436.303</v>
      </c>
      <c r="AB251" s="1400"/>
      <c r="AC251" s="1400"/>
      <c r="AD251" s="1401">
        <v>3.6122899999999998</v>
      </c>
      <c r="AE251" s="1402">
        <v>33861.730000000003</v>
      </c>
      <c r="AF251" s="1402">
        <v>7449.57</v>
      </c>
      <c r="AG251" s="1402">
        <v>41311.300000000003</v>
      </c>
    </row>
    <row r="252" spans="1:33" ht="11.1" customHeight="1" outlineLevel="2" x14ac:dyDescent="0.2">
      <c r="A252" s="1456" t="s">
        <v>67</v>
      </c>
      <c r="B252" s="1456"/>
      <c r="C252" s="1456"/>
      <c r="D252" s="1456"/>
      <c r="E252" s="1396"/>
      <c r="F252" s="1397"/>
      <c r="G252" s="1398"/>
      <c r="H252" s="1398"/>
      <c r="I252" s="1398"/>
      <c r="J252" s="1398"/>
      <c r="K252" s="1398"/>
      <c r="L252" s="1398"/>
      <c r="M252" s="1398"/>
      <c r="N252" s="1398"/>
      <c r="O252" s="1398"/>
      <c r="P252" s="1398"/>
      <c r="Q252" s="1398"/>
      <c r="R252" s="1398"/>
      <c r="S252" s="1398"/>
      <c r="T252" s="1399">
        <v>33574.389000000003</v>
      </c>
      <c r="U252" s="1400"/>
      <c r="V252" s="1400"/>
      <c r="W252" s="1401">
        <v>3.6219100000000002</v>
      </c>
      <c r="X252" s="1402">
        <v>99675</v>
      </c>
      <c r="Y252" s="1402">
        <v>21928.49</v>
      </c>
      <c r="Z252" s="1402">
        <v>121603.49</v>
      </c>
      <c r="AA252" s="1399">
        <v>33574.389000000003</v>
      </c>
      <c r="AB252" s="1400"/>
      <c r="AC252" s="1400"/>
      <c r="AD252" s="1401">
        <v>3.6219100000000002</v>
      </c>
      <c r="AE252" s="1402">
        <v>99675</v>
      </c>
      <c r="AF252" s="1402">
        <v>21928.49</v>
      </c>
      <c r="AG252" s="1402">
        <v>121603.49</v>
      </c>
    </row>
    <row r="253" spans="1:33" ht="11.1" customHeight="1" outlineLevel="2" x14ac:dyDescent="0.2">
      <c r="A253" s="1456" t="s">
        <v>73</v>
      </c>
      <c r="B253" s="1456"/>
      <c r="C253" s="1456"/>
      <c r="D253" s="1456"/>
      <c r="E253" s="1396"/>
      <c r="F253" s="1397"/>
      <c r="G253" s="1398"/>
      <c r="H253" s="1398"/>
      <c r="I253" s="1398"/>
      <c r="J253" s="1398"/>
      <c r="K253" s="1398"/>
      <c r="L253" s="1398"/>
      <c r="M253" s="1398"/>
      <c r="N253" s="1398"/>
      <c r="O253" s="1398"/>
      <c r="P253" s="1398"/>
      <c r="Q253" s="1398"/>
      <c r="R253" s="1398"/>
      <c r="S253" s="1398"/>
      <c r="T253" s="1399">
        <v>3745.69</v>
      </c>
      <c r="U253" s="1400"/>
      <c r="V253" s="1400"/>
      <c r="W253" s="1401">
        <v>2.57761</v>
      </c>
      <c r="X253" s="1402">
        <v>7913.88</v>
      </c>
      <c r="Y253" s="1402">
        <v>1741.05</v>
      </c>
      <c r="Z253" s="1402">
        <v>9654.93</v>
      </c>
      <c r="AA253" s="1399">
        <v>3745.69</v>
      </c>
      <c r="AB253" s="1400"/>
      <c r="AC253" s="1400"/>
      <c r="AD253" s="1401">
        <v>2.57761</v>
      </c>
      <c r="AE253" s="1402">
        <v>7913.88</v>
      </c>
      <c r="AF253" s="1402">
        <v>1741.05</v>
      </c>
      <c r="AG253" s="1402">
        <v>9654.93</v>
      </c>
    </row>
    <row r="254" spans="1:33" ht="11.1" customHeight="1" outlineLevel="1" x14ac:dyDescent="0.2">
      <c r="A254" s="1457" t="s">
        <v>75</v>
      </c>
      <c r="B254" s="1457"/>
      <c r="C254" s="1457"/>
      <c r="D254" s="1457"/>
      <c r="E254" s="1422"/>
      <c r="F254" s="1423"/>
      <c r="G254" s="1424"/>
      <c r="H254" s="1424"/>
      <c r="I254" s="1424"/>
      <c r="J254" s="1424"/>
      <c r="K254" s="1424"/>
      <c r="L254" s="1424"/>
      <c r="M254" s="1427">
        <v>30008.627</v>
      </c>
      <c r="N254" s="1425"/>
      <c r="O254" s="1425"/>
      <c r="P254" s="1428">
        <v>4.29</v>
      </c>
      <c r="Q254" s="1426">
        <v>105522.17</v>
      </c>
      <c r="R254" s="1426">
        <v>23214.84</v>
      </c>
      <c r="S254" s="1426">
        <v>128737.01</v>
      </c>
      <c r="T254" s="1424"/>
      <c r="U254" s="1424"/>
      <c r="V254" s="1424"/>
      <c r="W254" s="1424"/>
      <c r="X254" s="1424"/>
      <c r="Y254" s="1424"/>
      <c r="Z254" s="1424"/>
      <c r="AA254" s="1427">
        <v>30008.627</v>
      </c>
      <c r="AB254" s="1425"/>
      <c r="AC254" s="1425"/>
      <c r="AD254" s="1428">
        <v>4.29</v>
      </c>
      <c r="AE254" s="1426">
        <v>105522.17</v>
      </c>
      <c r="AF254" s="1426">
        <v>23214.84</v>
      </c>
      <c r="AG254" s="1426">
        <v>128737.01</v>
      </c>
    </row>
    <row r="255" spans="1:33" ht="23.1" customHeight="1" outlineLevel="2" x14ac:dyDescent="0.2">
      <c r="A255" s="1456" t="s">
        <v>26</v>
      </c>
      <c r="B255" s="1456"/>
      <c r="C255" s="1456"/>
      <c r="D255" s="1456"/>
      <c r="E255" s="1396"/>
      <c r="F255" s="1397"/>
      <c r="G255" s="1398"/>
      <c r="H255" s="1398"/>
      <c r="I255" s="1398"/>
      <c r="J255" s="1398"/>
      <c r="K255" s="1398"/>
      <c r="L255" s="1398"/>
      <c r="M255" s="1399">
        <v>23714.835999999999</v>
      </c>
      <c r="N255" s="1400"/>
      <c r="O255" s="1400"/>
      <c r="P255" s="1401">
        <v>4.29</v>
      </c>
      <c r="Q255" s="1402">
        <v>83390.720000000001</v>
      </c>
      <c r="R255" s="1402">
        <v>18345.93</v>
      </c>
      <c r="S255" s="1402">
        <v>101736.65</v>
      </c>
      <c r="T255" s="1398"/>
      <c r="U255" s="1398"/>
      <c r="V255" s="1398"/>
      <c r="W255" s="1398"/>
      <c r="X255" s="1398"/>
      <c r="Y255" s="1398"/>
      <c r="Z255" s="1398"/>
      <c r="AA255" s="1399">
        <v>23714.835999999999</v>
      </c>
      <c r="AB255" s="1400"/>
      <c r="AC255" s="1400"/>
      <c r="AD255" s="1401">
        <v>4.29</v>
      </c>
      <c r="AE255" s="1402">
        <v>83390.720000000001</v>
      </c>
      <c r="AF255" s="1402">
        <v>18345.93</v>
      </c>
      <c r="AG255" s="1402">
        <v>101736.65</v>
      </c>
    </row>
    <row r="256" spans="1:33" ht="11.1" customHeight="1" outlineLevel="2" x14ac:dyDescent="0.2">
      <c r="A256" s="1456" t="s">
        <v>72</v>
      </c>
      <c r="B256" s="1456"/>
      <c r="C256" s="1456"/>
      <c r="D256" s="1456"/>
      <c r="E256" s="1396"/>
      <c r="F256" s="1397"/>
      <c r="G256" s="1398"/>
      <c r="H256" s="1398"/>
      <c r="I256" s="1398"/>
      <c r="J256" s="1398"/>
      <c r="K256" s="1398"/>
      <c r="L256" s="1398"/>
      <c r="M256" s="1399">
        <v>5101.8590000000004</v>
      </c>
      <c r="N256" s="1400"/>
      <c r="O256" s="1400"/>
      <c r="P256" s="1401">
        <v>4.29</v>
      </c>
      <c r="Q256" s="1402">
        <v>17940.14</v>
      </c>
      <c r="R256" s="1402">
        <v>3946.83</v>
      </c>
      <c r="S256" s="1402">
        <v>21886.97</v>
      </c>
      <c r="T256" s="1398"/>
      <c r="U256" s="1398"/>
      <c r="V256" s="1398"/>
      <c r="W256" s="1398"/>
      <c r="X256" s="1398"/>
      <c r="Y256" s="1398"/>
      <c r="Z256" s="1398"/>
      <c r="AA256" s="1399">
        <v>5101.8590000000004</v>
      </c>
      <c r="AB256" s="1400"/>
      <c r="AC256" s="1400"/>
      <c r="AD256" s="1401">
        <v>4.29</v>
      </c>
      <c r="AE256" s="1402">
        <v>17940.14</v>
      </c>
      <c r="AF256" s="1402">
        <v>3946.83</v>
      </c>
      <c r="AG256" s="1402">
        <v>21886.97</v>
      </c>
    </row>
    <row r="257" spans="1:33" ht="11.1" customHeight="1" outlineLevel="2" x14ac:dyDescent="0.2">
      <c r="A257" s="1456" t="s">
        <v>37</v>
      </c>
      <c r="B257" s="1456"/>
      <c r="C257" s="1456"/>
      <c r="D257" s="1456"/>
      <c r="E257" s="1396"/>
      <c r="F257" s="1397"/>
      <c r="G257" s="1398"/>
      <c r="H257" s="1398"/>
      <c r="I257" s="1398"/>
      <c r="J257" s="1398"/>
      <c r="K257" s="1398"/>
      <c r="L257" s="1398"/>
      <c r="M257" s="1403">
        <v>168.73500000000001</v>
      </c>
      <c r="N257" s="1400"/>
      <c r="O257" s="1400"/>
      <c r="P257" s="1401">
        <v>4.2899799999999999</v>
      </c>
      <c r="Q257" s="1406">
        <v>593.34</v>
      </c>
      <c r="R257" s="1406">
        <v>130.53</v>
      </c>
      <c r="S257" s="1406">
        <v>723.87</v>
      </c>
      <c r="T257" s="1398"/>
      <c r="U257" s="1398"/>
      <c r="V257" s="1398"/>
      <c r="W257" s="1398"/>
      <c r="X257" s="1398"/>
      <c r="Y257" s="1398"/>
      <c r="Z257" s="1398"/>
      <c r="AA257" s="1403">
        <v>168.73500000000001</v>
      </c>
      <c r="AB257" s="1400"/>
      <c r="AC257" s="1400"/>
      <c r="AD257" s="1401">
        <v>4.2899799999999999</v>
      </c>
      <c r="AE257" s="1406">
        <v>593.34</v>
      </c>
      <c r="AF257" s="1406">
        <v>130.53</v>
      </c>
      <c r="AG257" s="1406">
        <v>723.87</v>
      </c>
    </row>
    <row r="258" spans="1:33" ht="11.1" customHeight="1" outlineLevel="2" x14ac:dyDescent="0.2">
      <c r="A258" s="1456" t="s">
        <v>73</v>
      </c>
      <c r="B258" s="1456"/>
      <c r="C258" s="1456"/>
      <c r="D258" s="1456"/>
      <c r="E258" s="1396"/>
      <c r="F258" s="1397"/>
      <c r="G258" s="1398"/>
      <c r="H258" s="1398"/>
      <c r="I258" s="1398"/>
      <c r="J258" s="1398"/>
      <c r="K258" s="1398"/>
      <c r="L258" s="1398"/>
      <c r="M258" s="1399">
        <v>1023.197</v>
      </c>
      <c r="N258" s="1400"/>
      <c r="O258" s="1400"/>
      <c r="P258" s="1401">
        <v>4.29</v>
      </c>
      <c r="Q258" s="1402">
        <v>3597.97</v>
      </c>
      <c r="R258" s="1406">
        <v>791.55</v>
      </c>
      <c r="S258" s="1402">
        <v>4389.5200000000004</v>
      </c>
      <c r="T258" s="1398"/>
      <c r="U258" s="1398"/>
      <c r="V258" s="1398"/>
      <c r="W258" s="1398"/>
      <c r="X258" s="1398"/>
      <c r="Y258" s="1398"/>
      <c r="Z258" s="1398"/>
      <c r="AA258" s="1399">
        <v>1023.197</v>
      </c>
      <c r="AB258" s="1400"/>
      <c r="AC258" s="1400"/>
      <c r="AD258" s="1401">
        <v>4.29</v>
      </c>
      <c r="AE258" s="1402">
        <v>3597.97</v>
      </c>
      <c r="AF258" s="1406">
        <v>791.55</v>
      </c>
      <c r="AG258" s="1402">
        <v>4389.5200000000004</v>
      </c>
    </row>
    <row r="259" spans="1:33" ht="11.1" customHeight="1" outlineLevel="1" x14ac:dyDescent="0.2">
      <c r="A259" s="1457" t="s">
        <v>76</v>
      </c>
      <c r="B259" s="1457"/>
      <c r="C259" s="1457"/>
      <c r="D259" s="1457"/>
      <c r="E259" s="1422"/>
      <c r="F259" s="1423"/>
      <c r="G259" s="1424"/>
      <c r="H259" s="1424"/>
      <c r="I259" s="1424"/>
      <c r="J259" s="1424"/>
      <c r="K259" s="1424"/>
      <c r="L259" s="1424"/>
      <c r="M259" s="1427">
        <v>990297.522</v>
      </c>
      <c r="N259" s="1425"/>
      <c r="O259" s="1425"/>
      <c r="P259" s="1428">
        <v>3.5572499999999998</v>
      </c>
      <c r="Q259" s="1426">
        <v>2887485.24</v>
      </c>
      <c r="R259" s="1426">
        <v>635246.74</v>
      </c>
      <c r="S259" s="1426">
        <v>3522731.98</v>
      </c>
      <c r="T259" s="1424"/>
      <c r="U259" s="1424"/>
      <c r="V259" s="1424"/>
      <c r="W259" s="1424"/>
      <c r="X259" s="1424"/>
      <c r="Y259" s="1424"/>
      <c r="Z259" s="1424"/>
      <c r="AA259" s="1427">
        <v>990297.522</v>
      </c>
      <c r="AB259" s="1425"/>
      <c r="AC259" s="1425"/>
      <c r="AD259" s="1428">
        <v>3.5572499999999998</v>
      </c>
      <c r="AE259" s="1426">
        <v>2887485.24</v>
      </c>
      <c r="AF259" s="1426">
        <v>635246.74</v>
      </c>
      <c r="AG259" s="1426">
        <v>3522731.98</v>
      </c>
    </row>
    <row r="260" spans="1:33" ht="11.1" customHeight="1" outlineLevel="2" x14ac:dyDescent="0.2">
      <c r="A260" s="1456" t="s">
        <v>36</v>
      </c>
      <c r="B260" s="1456"/>
      <c r="C260" s="1456"/>
      <c r="D260" s="1456"/>
      <c r="E260" s="1396"/>
      <c r="F260" s="1397"/>
      <c r="G260" s="1398"/>
      <c r="H260" s="1398"/>
      <c r="I260" s="1398"/>
      <c r="J260" s="1398"/>
      <c r="K260" s="1398"/>
      <c r="L260" s="1398"/>
      <c r="M260" s="1399">
        <v>17339.599999999999</v>
      </c>
      <c r="N260" s="1400"/>
      <c r="O260" s="1400"/>
      <c r="P260" s="1401">
        <v>3.6636000000000002</v>
      </c>
      <c r="Q260" s="1402">
        <v>52069.98</v>
      </c>
      <c r="R260" s="1402">
        <v>11455.4</v>
      </c>
      <c r="S260" s="1402">
        <v>63525.38</v>
      </c>
      <c r="T260" s="1398"/>
      <c r="U260" s="1398"/>
      <c r="V260" s="1398"/>
      <c r="W260" s="1398"/>
      <c r="X260" s="1398"/>
      <c r="Y260" s="1398"/>
      <c r="Z260" s="1398"/>
      <c r="AA260" s="1399">
        <v>17339.599999999999</v>
      </c>
      <c r="AB260" s="1400"/>
      <c r="AC260" s="1400"/>
      <c r="AD260" s="1401">
        <v>3.6636000000000002</v>
      </c>
      <c r="AE260" s="1402">
        <v>52069.98</v>
      </c>
      <c r="AF260" s="1402">
        <v>11455.4</v>
      </c>
      <c r="AG260" s="1402">
        <v>63525.38</v>
      </c>
    </row>
    <row r="261" spans="1:33" ht="11.1" customHeight="1" outlineLevel="2" x14ac:dyDescent="0.2">
      <c r="A261" s="1456" t="s">
        <v>77</v>
      </c>
      <c r="B261" s="1456"/>
      <c r="C261" s="1456"/>
      <c r="D261" s="1456"/>
      <c r="E261" s="1396"/>
      <c r="F261" s="1397"/>
      <c r="G261" s="1398"/>
      <c r="H261" s="1398"/>
      <c r="I261" s="1398"/>
      <c r="J261" s="1398"/>
      <c r="K261" s="1398"/>
      <c r="L261" s="1398"/>
      <c r="M261" s="1399">
        <v>6224.94</v>
      </c>
      <c r="N261" s="1400"/>
      <c r="O261" s="1400"/>
      <c r="P261" s="1401">
        <v>3.5884299999999998</v>
      </c>
      <c r="Q261" s="1402">
        <v>18309.650000000001</v>
      </c>
      <c r="R261" s="1402">
        <v>4028.12</v>
      </c>
      <c r="S261" s="1402">
        <v>22337.77</v>
      </c>
      <c r="T261" s="1398"/>
      <c r="U261" s="1398"/>
      <c r="V261" s="1398"/>
      <c r="W261" s="1398"/>
      <c r="X261" s="1398"/>
      <c r="Y261" s="1398"/>
      <c r="Z261" s="1398"/>
      <c r="AA261" s="1399">
        <v>6224.94</v>
      </c>
      <c r="AB261" s="1400"/>
      <c r="AC261" s="1400"/>
      <c r="AD261" s="1401">
        <v>3.5884299999999998</v>
      </c>
      <c r="AE261" s="1402">
        <v>18309.650000000001</v>
      </c>
      <c r="AF261" s="1402">
        <v>4028.12</v>
      </c>
      <c r="AG261" s="1402">
        <v>22337.77</v>
      </c>
    </row>
    <row r="262" spans="1:33" ht="23.1" customHeight="1" outlineLevel="2" x14ac:dyDescent="0.2">
      <c r="A262" s="1456" t="s">
        <v>26</v>
      </c>
      <c r="B262" s="1456"/>
      <c r="C262" s="1456"/>
      <c r="D262" s="1456"/>
      <c r="E262" s="1396"/>
      <c r="F262" s="1397"/>
      <c r="G262" s="1398"/>
      <c r="H262" s="1398"/>
      <c r="I262" s="1398"/>
      <c r="J262" s="1398"/>
      <c r="K262" s="1398"/>
      <c r="L262" s="1398"/>
      <c r="M262" s="1399">
        <v>420824.505</v>
      </c>
      <c r="N262" s="1400"/>
      <c r="O262" s="1400"/>
      <c r="P262" s="1401">
        <v>3.5789599999999999</v>
      </c>
      <c r="Q262" s="1402">
        <v>1234520.98</v>
      </c>
      <c r="R262" s="1402">
        <v>271594.59999999998</v>
      </c>
      <c r="S262" s="1402">
        <v>1506115.58</v>
      </c>
      <c r="T262" s="1398"/>
      <c r="U262" s="1398"/>
      <c r="V262" s="1398"/>
      <c r="W262" s="1398"/>
      <c r="X262" s="1398"/>
      <c r="Y262" s="1398"/>
      <c r="Z262" s="1398"/>
      <c r="AA262" s="1399">
        <v>420824.505</v>
      </c>
      <c r="AB262" s="1400"/>
      <c r="AC262" s="1400"/>
      <c r="AD262" s="1401">
        <v>3.5789599999999999</v>
      </c>
      <c r="AE262" s="1402">
        <v>1234520.98</v>
      </c>
      <c r="AF262" s="1402">
        <v>271594.59999999998</v>
      </c>
      <c r="AG262" s="1402">
        <v>1506115.58</v>
      </c>
    </row>
    <row r="263" spans="1:33" ht="11.1" customHeight="1" outlineLevel="2" x14ac:dyDescent="0.2">
      <c r="A263" s="1456" t="s">
        <v>72</v>
      </c>
      <c r="B263" s="1456"/>
      <c r="C263" s="1456"/>
      <c r="D263" s="1456"/>
      <c r="E263" s="1396"/>
      <c r="F263" s="1397"/>
      <c r="G263" s="1398"/>
      <c r="H263" s="1398"/>
      <c r="I263" s="1398"/>
      <c r="J263" s="1398"/>
      <c r="K263" s="1398"/>
      <c r="L263" s="1398"/>
      <c r="M263" s="1399">
        <v>2773.5</v>
      </c>
      <c r="N263" s="1400"/>
      <c r="O263" s="1400"/>
      <c r="P263" s="1401">
        <v>3.46407</v>
      </c>
      <c r="Q263" s="1402">
        <v>7875.07</v>
      </c>
      <c r="R263" s="1402">
        <v>1732.52</v>
      </c>
      <c r="S263" s="1402">
        <v>9607.59</v>
      </c>
      <c r="T263" s="1398"/>
      <c r="U263" s="1398"/>
      <c r="V263" s="1398"/>
      <c r="W263" s="1398"/>
      <c r="X263" s="1398"/>
      <c r="Y263" s="1398"/>
      <c r="Z263" s="1398"/>
      <c r="AA263" s="1399">
        <v>2773.5</v>
      </c>
      <c r="AB263" s="1400"/>
      <c r="AC263" s="1400"/>
      <c r="AD263" s="1401">
        <v>3.46407</v>
      </c>
      <c r="AE263" s="1402">
        <v>7875.07</v>
      </c>
      <c r="AF263" s="1402">
        <v>1732.52</v>
      </c>
      <c r="AG263" s="1402">
        <v>9607.59</v>
      </c>
    </row>
    <row r="264" spans="1:33" ht="11.1" customHeight="1" outlineLevel="2" x14ac:dyDescent="0.2">
      <c r="A264" s="1456" t="s">
        <v>67</v>
      </c>
      <c r="B264" s="1456"/>
      <c r="C264" s="1456"/>
      <c r="D264" s="1456"/>
      <c r="E264" s="1396"/>
      <c r="F264" s="1397"/>
      <c r="G264" s="1398"/>
      <c r="H264" s="1398"/>
      <c r="I264" s="1398"/>
      <c r="J264" s="1398"/>
      <c r="K264" s="1398"/>
      <c r="L264" s="1398"/>
      <c r="M264" s="1399">
        <v>542747.93999999994</v>
      </c>
      <c r="N264" s="1400"/>
      <c r="O264" s="1400"/>
      <c r="P264" s="1401">
        <v>3.5371700000000001</v>
      </c>
      <c r="Q264" s="1402">
        <v>1573600.46</v>
      </c>
      <c r="R264" s="1402">
        <v>346192.09</v>
      </c>
      <c r="S264" s="1402">
        <v>1919792.55</v>
      </c>
      <c r="T264" s="1398"/>
      <c r="U264" s="1398"/>
      <c r="V264" s="1398"/>
      <c r="W264" s="1398"/>
      <c r="X264" s="1398"/>
      <c r="Y264" s="1398"/>
      <c r="Z264" s="1398"/>
      <c r="AA264" s="1399">
        <v>542747.93999999994</v>
      </c>
      <c r="AB264" s="1400"/>
      <c r="AC264" s="1400"/>
      <c r="AD264" s="1401">
        <v>3.5371700000000001</v>
      </c>
      <c r="AE264" s="1402">
        <v>1573600.46</v>
      </c>
      <c r="AF264" s="1402">
        <v>346192.09</v>
      </c>
      <c r="AG264" s="1402">
        <v>1919792.55</v>
      </c>
    </row>
    <row r="265" spans="1:33" ht="11.1" customHeight="1" outlineLevel="2" x14ac:dyDescent="0.2">
      <c r="A265" s="1456" t="s">
        <v>73</v>
      </c>
      <c r="B265" s="1456"/>
      <c r="C265" s="1456"/>
      <c r="D265" s="1456"/>
      <c r="E265" s="1396"/>
      <c r="F265" s="1397"/>
      <c r="G265" s="1398"/>
      <c r="H265" s="1398"/>
      <c r="I265" s="1398"/>
      <c r="J265" s="1398"/>
      <c r="K265" s="1398"/>
      <c r="L265" s="1398"/>
      <c r="M265" s="1403">
        <v>387.03699999999998</v>
      </c>
      <c r="N265" s="1400"/>
      <c r="O265" s="1400"/>
      <c r="P265" s="1401">
        <v>3.49607</v>
      </c>
      <c r="Q265" s="1402">
        <v>1109.0999999999999</v>
      </c>
      <c r="R265" s="1406">
        <v>244.01</v>
      </c>
      <c r="S265" s="1402">
        <v>1353.11</v>
      </c>
      <c r="T265" s="1398"/>
      <c r="U265" s="1398"/>
      <c r="V265" s="1398"/>
      <c r="W265" s="1398"/>
      <c r="X265" s="1398"/>
      <c r="Y265" s="1398"/>
      <c r="Z265" s="1398"/>
      <c r="AA265" s="1403">
        <v>387.03699999999998</v>
      </c>
      <c r="AB265" s="1400"/>
      <c r="AC265" s="1400"/>
      <c r="AD265" s="1401">
        <v>3.49607</v>
      </c>
      <c r="AE265" s="1402">
        <v>1109.0999999999999</v>
      </c>
      <c r="AF265" s="1406">
        <v>244.01</v>
      </c>
      <c r="AG265" s="1402">
        <v>1353.11</v>
      </c>
    </row>
    <row r="266" spans="1:33" ht="12.95" customHeight="1" x14ac:dyDescent="0.2">
      <c r="A266" s="1459" t="s">
        <v>85</v>
      </c>
      <c r="B266" s="1459"/>
      <c r="C266" s="1459"/>
      <c r="D266" s="1459"/>
      <c r="E266" s="1389"/>
      <c r="F266" s="1390"/>
      <c r="G266" s="1391"/>
      <c r="H266" s="1391"/>
      <c r="I266" s="1391"/>
      <c r="J266" s="1391"/>
      <c r="K266" s="1391"/>
      <c r="L266" s="1391"/>
      <c r="M266" s="1392">
        <v>10812.976000000001</v>
      </c>
      <c r="N266" s="1393"/>
      <c r="O266" s="1393"/>
      <c r="P266" s="1394">
        <v>5.6285100000000003</v>
      </c>
      <c r="Q266" s="1395">
        <v>49886.05</v>
      </c>
      <c r="R266" s="1395">
        <v>10974.94</v>
      </c>
      <c r="S266" s="1395">
        <v>60860.99</v>
      </c>
      <c r="T266" s="1392">
        <v>17234.289000000001</v>
      </c>
      <c r="U266" s="1393"/>
      <c r="V266" s="1393"/>
      <c r="W266" s="1394">
        <v>6.1351800000000001</v>
      </c>
      <c r="X266" s="1395">
        <v>86668.37</v>
      </c>
      <c r="Y266" s="1395">
        <v>19067.05</v>
      </c>
      <c r="Z266" s="1395">
        <v>105735.42</v>
      </c>
      <c r="AA266" s="1392">
        <v>28047.264999999999</v>
      </c>
      <c r="AB266" s="1393"/>
      <c r="AC266" s="1393"/>
      <c r="AD266" s="1394">
        <v>5.9398499999999999</v>
      </c>
      <c r="AE266" s="1395">
        <v>136554.42000000001</v>
      </c>
      <c r="AF266" s="1395">
        <v>30041.99</v>
      </c>
      <c r="AG266" s="1395">
        <v>166596.41</v>
      </c>
    </row>
    <row r="267" spans="1:33" ht="11.1" customHeight="1" outlineLevel="1" x14ac:dyDescent="0.2">
      <c r="A267" s="1457" t="s">
        <v>63</v>
      </c>
      <c r="B267" s="1457"/>
      <c r="C267" s="1457"/>
      <c r="D267" s="1457"/>
      <c r="E267" s="1422"/>
      <c r="F267" s="1423"/>
      <c r="G267" s="1424"/>
      <c r="H267" s="1424"/>
      <c r="I267" s="1424"/>
      <c r="J267" s="1424"/>
      <c r="K267" s="1424"/>
      <c r="L267" s="1424"/>
      <c r="M267" s="1424"/>
      <c r="N267" s="1424"/>
      <c r="O267" s="1424"/>
      <c r="P267" s="1424"/>
      <c r="Q267" s="1424"/>
      <c r="R267" s="1424"/>
      <c r="S267" s="1424"/>
      <c r="T267" s="1427">
        <v>3410.34</v>
      </c>
      <c r="U267" s="1425"/>
      <c r="V267" s="1425"/>
      <c r="W267" s="1428">
        <v>7.1399900000000001</v>
      </c>
      <c r="X267" s="1426">
        <v>19958.86</v>
      </c>
      <c r="Y267" s="1426">
        <v>4390.95</v>
      </c>
      <c r="Z267" s="1426">
        <v>24349.81</v>
      </c>
      <c r="AA267" s="1427">
        <v>3410.34</v>
      </c>
      <c r="AB267" s="1425"/>
      <c r="AC267" s="1425"/>
      <c r="AD267" s="1428">
        <v>7.1399900000000001</v>
      </c>
      <c r="AE267" s="1426">
        <v>19958.86</v>
      </c>
      <c r="AF267" s="1426">
        <v>4390.95</v>
      </c>
      <c r="AG267" s="1426">
        <v>24349.81</v>
      </c>
    </row>
    <row r="268" spans="1:33" ht="23.1" customHeight="1" outlineLevel="2" x14ac:dyDescent="0.2">
      <c r="A268" s="1456" t="s">
        <v>22</v>
      </c>
      <c r="B268" s="1456"/>
      <c r="C268" s="1456"/>
      <c r="D268" s="1456"/>
      <c r="E268" s="1396"/>
      <c r="F268" s="1397"/>
      <c r="G268" s="1398"/>
      <c r="H268" s="1398"/>
      <c r="I268" s="1398"/>
      <c r="J268" s="1398"/>
      <c r="K268" s="1398"/>
      <c r="L268" s="1398"/>
      <c r="M268" s="1398"/>
      <c r="N268" s="1398"/>
      <c r="O268" s="1398"/>
      <c r="P268" s="1398"/>
      <c r="Q268" s="1398"/>
      <c r="R268" s="1398"/>
      <c r="S268" s="1398"/>
      <c r="T268" s="1399">
        <v>3410.34</v>
      </c>
      <c r="U268" s="1400"/>
      <c r="V268" s="1400"/>
      <c r="W268" s="1401">
        <v>7.1399900000000001</v>
      </c>
      <c r="X268" s="1402">
        <v>19958.86</v>
      </c>
      <c r="Y268" s="1402">
        <v>4390.95</v>
      </c>
      <c r="Z268" s="1402">
        <v>24349.81</v>
      </c>
      <c r="AA268" s="1399">
        <v>3410.34</v>
      </c>
      <c r="AB268" s="1400"/>
      <c r="AC268" s="1400"/>
      <c r="AD268" s="1401">
        <v>7.1399900000000001</v>
      </c>
      <c r="AE268" s="1402">
        <v>19958.86</v>
      </c>
      <c r="AF268" s="1402">
        <v>4390.95</v>
      </c>
      <c r="AG268" s="1402">
        <v>24349.81</v>
      </c>
    </row>
    <row r="269" spans="1:33" ht="23.1" customHeight="1" outlineLevel="1" x14ac:dyDescent="0.2">
      <c r="A269" s="1457" t="s">
        <v>64</v>
      </c>
      <c r="B269" s="1457"/>
      <c r="C269" s="1457"/>
      <c r="D269" s="1457"/>
      <c r="E269" s="1422"/>
      <c r="F269" s="1423"/>
      <c r="G269" s="1424"/>
      <c r="H269" s="1424"/>
      <c r="I269" s="1424"/>
      <c r="J269" s="1424"/>
      <c r="K269" s="1424"/>
      <c r="L269" s="1424"/>
      <c r="M269" s="1424"/>
      <c r="N269" s="1424"/>
      <c r="O269" s="1424"/>
      <c r="P269" s="1424"/>
      <c r="Q269" s="1424"/>
      <c r="R269" s="1424"/>
      <c r="S269" s="1424"/>
      <c r="T269" s="1427">
        <v>13183.949000000001</v>
      </c>
      <c r="U269" s="1425"/>
      <c r="V269" s="1425"/>
      <c r="W269" s="1428">
        <v>5.8668100000000001</v>
      </c>
      <c r="X269" s="1426">
        <v>63399.73</v>
      </c>
      <c r="Y269" s="1426">
        <v>13947.94</v>
      </c>
      <c r="Z269" s="1426">
        <v>77347.67</v>
      </c>
      <c r="AA269" s="1427">
        <v>13183.949000000001</v>
      </c>
      <c r="AB269" s="1425"/>
      <c r="AC269" s="1425"/>
      <c r="AD269" s="1428">
        <v>5.8668100000000001</v>
      </c>
      <c r="AE269" s="1426">
        <v>63399.73</v>
      </c>
      <c r="AF269" s="1426">
        <v>13947.94</v>
      </c>
      <c r="AG269" s="1426">
        <v>77347.67</v>
      </c>
    </row>
    <row r="270" spans="1:33" ht="23.1" customHeight="1" outlineLevel="2" x14ac:dyDescent="0.2">
      <c r="A270" s="1456" t="s">
        <v>22</v>
      </c>
      <c r="B270" s="1456"/>
      <c r="C270" s="1456"/>
      <c r="D270" s="1456"/>
      <c r="E270" s="1396"/>
      <c r="F270" s="1397"/>
      <c r="G270" s="1398"/>
      <c r="H270" s="1398"/>
      <c r="I270" s="1398"/>
      <c r="J270" s="1398"/>
      <c r="K270" s="1398"/>
      <c r="L270" s="1398"/>
      <c r="M270" s="1398"/>
      <c r="N270" s="1398"/>
      <c r="O270" s="1398"/>
      <c r="P270" s="1398"/>
      <c r="Q270" s="1398"/>
      <c r="R270" s="1398"/>
      <c r="S270" s="1398"/>
      <c r="T270" s="1399">
        <v>13183.949000000001</v>
      </c>
      <c r="U270" s="1400"/>
      <c r="V270" s="1400"/>
      <c r="W270" s="1401">
        <v>5.8668100000000001</v>
      </c>
      <c r="X270" s="1402">
        <v>63399.73</v>
      </c>
      <c r="Y270" s="1402">
        <v>13947.94</v>
      </c>
      <c r="Z270" s="1402">
        <v>77347.67</v>
      </c>
      <c r="AA270" s="1399">
        <v>13183.949000000001</v>
      </c>
      <c r="AB270" s="1400"/>
      <c r="AC270" s="1400"/>
      <c r="AD270" s="1401">
        <v>5.8668100000000001</v>
      </c>
      <c r="AE270" s="1402">
        <v>63399.73</v>
      </c>
      <c r="AF270" s="1402">
        <v>13947.94</v>
      </c>
      <c r="AG270" s="1402">
        <v>77347.67</v>
      </c>
    </row>
    <row r="271" spans="1:33" ht="11.1" customHeight="1" outlineLevel="1" x14ac:dyDescent="0.2">
      <c r="A271" s="1457" t="s">
        <v>71</v>
      </c>
      <c r="B271" s="1457"/>
      <c r="C271" s="1457"/>
      <c r="D271" s="1457"/>
      <c r="E271" s="1422"/>
      <c r="F271" s="1423"/>
      <c r="G271" s="1424"/>
      <c r="H271" s="1424"/>
      <c r="I271" s="1424"/>
      <c r="J271" s="1424"/>
      <c r="K271" s="1424"/>
      <c r="L271" s="1424"/>
      <c r="M271" s="1424"/>
      <c r="N271" s="1424"/>
      <c r="O271" s="1424"/>
      <c r="P271" s="1424"/>
      <c r="Q271" s="1424"/>
      <c r="R271" s="1424"/>
      <c r="S271" s="1424"/>
      <c r="T271" s="1429">
        <v>320</v>
      </c>
      <c r="U271" s="1425"/>
      <c r="V271" s="1425"/>
      <c r="W271" s="1428">
        <v>7.14</v>
      </c>
      <c r="X271" s="1426">
        <v>1872.79</v>
      </c>
      <c r="Y271" s="1430">
        <v>412.01</v>
      </c>
      <c r="Z271" s="1426">
        <v>2284.8000000000002</v>
      </c>
      <c r="AA271" s="1429">
        <v>320</v>
      </c>
      <c r="AB271" s="1425"/>
      <c r="AC271" s="1425"/>
      <c r="AD271" s="1428">
        <v>7.14</v>
      </c>
      <c r="AE271" s="1426">
        <v>1872.79</v>
      </c>
      <c r="AF271" s="1430">
        <v>412.01</v>
      </c>
      <c r="AG271" s="1426">
        <v>2284.8000000000002</v>
      </c>
    </row>
    <row r="272" spans="1:33" ht="23.1" customHeight="1" outlineLevel="2" x14ac:dyDescent="0.2">
      <c r="A272" s="1456" t="s">
        <v>26</v>
      </c>
      <c r="B272" s="1456"/>
      <c r="C272" s="1456"/>
      <c r="D272" s="1456"/>
      <c r="E272" s="1396"/>
      <c r="F272" s="1397"/>
      <c r="G272" s="1398"/>
      <c r="H272" s="1398"/>
      <c r="I272" s="1398"/>
      <c r="J272" s="1398"/>
      <c r="K272" s="1398"/>
      <c r="L272" s="1398"/>
      <c r="M272" s="1398"/>
      <c r="N272" s="1398"/>
      <c r="O272" s="1398"/>
      <c r="P272" s="1398"/>
      <c r="Q272" s="1398"/>
      <c r="R272" s="1398"/>
      <c r="S272" s="1398"/>
      <c r="T272" s="1403">
        <v>320</v>
      </c>
      <c r="U272" s="1400"/>
      <c r="V272" s="1400"/>
      <c r="W272" s="1401">
        <v>7.14</v>
      </c>
      <c r="X272" s="1402">
        <v>1872.79</v>
      </c>
      <c r="Y272" s="1406">
        <v>412.01</v>
      </c>
      <c r="Z272" s="1402">
        <v>2284.8000000000002</v>
      </c>
      <c r="AA272" s="1403">
        <v>320</v>
      </c>
      <c r="AB272" s="1400"/>
      <c r="AC272" s="1400"/>
      <c r="AD272" s="1401">
        <v>7.14</v>
      </c>
      <c r="AE272" s="1402">
        <v>1872.79</v>
      </c>
      <c r="AF272" s="1406">
        <v>412.01</v>
      </c>
      <c r="AG272" s="1402">
        <v>2284.8000000000002</v>
      </c>
    </row>
    <row r="273" spans="1:33" ht="11.1" customHeight="1" outlineLevel="1" x14ac:dyDescent="0.2">
      <c r="A273" s="1457" t="s">
        <v>74</v>
      </c>
      <c r="B273" s="1457"/>
      <c r="C273" s="1457"/>
      <c r="D273" s="1457"/>
      <c r="E273" s="1422"/>
      <c r="F273" s="1423"/>
      <c r="G273" s="1424"/>
      <c r="H273" s="1424"/>
      <c r="I273" s="1424"/>
      <c r="J273" s="1424"/>
      <c r="K273" s="1424"/>
      <c r="L273" s="1424"/>
      <c r="M273" s="1424"/>
      <c r="N273" s="1424"/>
      <c r="O273" s="1424"/>
      <c r="P273" s="1424"/>
      <c r="Q273" s="1424"/>
      <c r="R273" s="1424"/>
      <c r="S273" s="1424"/>
      <c r="T273" s="1429">
        <v>320</v>
      </c>
      <c r="U273" s="1425"/>
      <c r="V273" s="1425"/>
      <c r="W273" s="1428">
        <v>5.4785599999999999</v>
      </c>
      <c r="X273" s="1426">
        <v>1436.99</v>
      </c>
      <c r="Y273" s="1430">
        <v>316.14999999999998</v>
      </c>
      <c r="Z273" s="1426">
        <v>1753.14</v>
      </c>
      <c r="AA273" s="1429">
        <v>320</v>
      </c>
      <c r="AB273" s="1425"/>
      <c r="AC273" s="1425"/>
      <c r="AD273" s="1428">
        <v>5.4785599999999999</v>
      </c>
      <c r="AE273" s="1426">
        <v>1436.99</v>
      </c>
      <c r="AF273" s="1430">
        <v>316.14999999999998</v>
      </c>
      <c r="AG273" s="1426">
        <v>1753.14</v>
      </c>
    </row>
    <row r="274" spans="1:33" ht="23.1" customHeight="1" outlineLevel="2" x14ac:dyDescent="0.2">
      <c r="A274" s="1456" t="s">
        <v>26</v>
      </c>
      <c r="B274" s="1456"/>
      <c r="C274" s="1456"/>
      <c r="D274" s="1456"/>
      <c r="E274" s="1396"/>
      <c r="F274" s="1397"/>
      <c r="G274" s="1398"/>
      <c r="H274" s="1398"/>
      <c r="I274" s="1398"/>
      <c r="J274" s="1398"/>
      <c r="K274" s="1398"/>
      <c r="L274" s="1398"/>
      <c r="M274" s="1398"/>
      <c r="N274" s="1398"/>
      <c r="O274" s="1398"/>
      <c r="P274" s="1398"/>
      <c r="Q274" s="1398"/>
      <c r="R274" s="1398"/>
      <c r="S274" s="1398"/>
      <c r="T274" s="1403">
        <v>320</v>
      </c>
      <c r="U274" s="1400"/>
      <c r="V274" s="1400"/>
      <c r="W274" s="1401">
        <v>5.4785599999999999</v>
      </c>
      <c r="X274" s="1402">
        <v>1436.99</v>
      </c>
      <c r="Y274" s="1406">
        <v>316.14999999999998</v>
      </c>
      <c r="Z274" s="1402">
        <v>1753.14</v>
      </c>
      <c r="AA274" s="1403">
        <v>320</v>
      </c>
      <c r="AB274" s="1400"/>
      <c r="AC274" s="1400"/>
      <c r="AD274" s="1401">
        <v>5.4785599999999999</v>
      </c>
      <c r="AE274" s="1402">
        <v>1436.99</v>
      </c>
      <c r="AF274" s="1406">
        <v>316.14999999999998</v>
      </c>
      <c r="AG274" s="1402">
        <v>1753.14</v>
      </c>
    </row>
    <row r="275" spans="1:33" ht="11.1" customHeight="1" outlineLevel="1" x14ac:dyDescent="0.2">
      <c r="A275" s="1457" t="s">
        <v>76</v>
      </c>
      <c r="B275" s="1457"/>
      <c r="C275" s="1457"/>
      <c r="D275" s="1457"/>
      <c r="E275" s="1422"/>
      <c r="F275" s="1423"/>
      <c r="G275" s="1424"/>
      <c r="H275" s="1424"/>
      <c r="I275" s="1424"/>
      <c r="J275" s="1424"/>
      <c r="K275" s="1424"/>
      <c r="L275" s="1424"/>
      <c r="M275" s="1427">
        <v>10812.976000000001</v>
      </c>
      <c r="N275" s="1425"/>
      <c r="O275" s="1425"/>
      <c r="P275" s="1428">
        <v>5.6285100000000003</v>
      </c>
      <c r="Q275" s="1426">
        <v>49886.05</v>
      </c>
      <c r="R275" s="1426">
        <v>10974.94</v>
      </c>
      <c r="S275" s="1426">
        <v>60860.99</v>
      </c>
      <c r="T275" s="1424"/>
      <c r="U275" s="1424"/>
      <c r="V275" s="1424"/>
      <c r="W275" s="1424"/>
      <c r="X275" s="1424"/>
      <c r="Y275" s="1424"/>
      <c r="Z275" s="1424"/>
      <c r="AA275" s="1427">
        <v>10812.976000000001</v>
      </c>
      <c r="AB275" s="1425"/>
      <c r="AC275" s="1425"/>
      <c r="AD275" s="1428">
        <v>5.6285100000000003</v>
      </c>
      <c r="AE275" s="1426">
        <v>49886.05</v>
      </c>
      <c r="AF275" s="1426">
        <v>10974.94</v>
      </c>
      <c r="AG275" s="1426">
        <v>60860.99</v>
      </c>
    </row>
    <row r="276" spans="1:33" ht="23.1" customHeight="1" outlineLevel="2" x14ac:dyDescent="0.2">
      <c r="A276" s="1456" t="s">
        <v>26</v>
      </c>
      <c r="B276" s="1456"/>
      <c r="C276" s="1456"/>
      <c r="D276" s="1456"/>
      <c r="E276" s="1396"/>
      <c r="F276" s="1397"/>
      <c r="G276" s="1398"/>
      <c r="H276" s="1398"/>
      <c r="I276" s="1398"/>
      <c r="J276" s="1398"/>
      <c r="K276" s="1398"/>
      <c r="L276" s="1398"/>
      <c r="M276" s="1399">
        <v>10812.976000000001</v>
      </c>
      <c r="N276" s="1400"/>
      <c r="O276" s="1400"/>
      <c r="P276" s="1401">
        <v>5.6285100000000003</v>
      </c>
      <c r="Q276" s="1402">
        <v>49886.05</v>
      </c>
      <c r="R276" s="1402">
        <v>10974.94</v>
      </c>
      <c r="S276" s="1402">
        <v>60860.99</v>
      </c>
      <c r="T276" s="1398"/>
      <c r="U276" s="1398"/>
      <c r="V276" s="1398"/>
      <c r="W276" s="1398"/>
      <c r="X276" s="1398"/>
      <c r="Y276" s="1398"/>
      <c r="Z276" s="1398"/>
      <c r="AA276" s="1399">
        <v>10812.976000000001</v>
      </c>
      <c r="AB276" s="1400"/>
      <c r="AC276" s="1400"/>
      <c r="AD276" s="1401">
        <v>5.6285100000000003</v>
      </c>
      <c r="AE276" s="1402">
        <v>49886.05</v>
      </c>
      <c r="AF276" s="1402">
        <v>10974.94</v>
      </c>
      <c r="AG276" s="1402">
        <v>60860.99</v>
      </c>
    </row>
    <row r="277" spans="1:33" ht="12.95" customHeight="1" x14ac:dyDescent="0.2">
      <c r="A277" s="1459" t="s">
        <v>86</v>
      </c>
      <c r="B277" s="1459"/>
      <c r="C277" s="1459"/>
      <c r="D277" s="1459"/>
      <c r="E277" s="1389"/>
      <c r="F277" s="1390"/>
      <c r="G277" s="1391"/>
      <c r="H277" s="1391"/>
      <c r="I277" s="1391"/>
      <c r="J277" s="1391"/>
      <c r="K277" s="1391"/>
      <c r="L277" s="1391"/>
      <c r="M277" s="1391"/>
      <c r="N277" s="1391"/>
      <c r="O277" s="1391"/>
      <c r="P277" s="1391"/>
      <c r="Q277" s="1391"/>
      <c r="R277" s="1391"/>
      <c r="S277" s="1391"/>
      <c r="T277" s="1392">
        <v>-3948.8069999999998</v>
      </c>
      <c r="U277" s="1393"/>
      <c r="V277" s="1393"/>
      <c r="W277" s="1394">
        <v>14.30256</v>
      </c>
      <c r="X277" s="1395">
        <v>-46293.46</v>
      </c>
      <c r="Y277" s="1395">
        <v>-10184.6</v>
      </c>
      <c r="Z277" s="1395">
        <v>-56478.06</v>
      </c>
      <c r="AA277" s="1392">
        <v>-3948.8069999999998</v>
      </c>
      <c r="AB277" s="1393"/>
      <c r="AC277" s="1393"/>
      <c r="AD277" s="1394">
        <v>14.30256</v>
      </c>
      <c r="AE277" s="1395">
        <v>-46293.46</v>
      </c>
      <c r="AF277" s="1395">
        <v>-10184.6</v>
      </c>
      <c r="AG277" s="1395">
        <v>-56478.06</v>
      </c>
    </row>
    <row r="278" spans="1:33" ht="11.1" customHeight="1" outlineLevel="1" x14ac:dyDescent="0.2">
      <c r="A278" s="1457" t="s">
        <v>63</v>
      </c>
      <c r="B278" s="1457"/>
      <c r="C278" s="1457"/>
      <c r="D278" s="1457"/>
      <c r="E278" s="1422"/>
      <c r="F278" s="1423"/>
      <c r="G278" s="1424"/>
      <c r="H278" s="1424"/>
      <c r="I278" s="1424"/>
      <c r="J278" s="1424"/>
      <c r="K278" s="1424"/>
      <c r="L278" s="1424"/>
      <c r="M278" s="1424"/>
      <c r="N278" s="1424"/>
      <c r="O278" s="1424"/>
      <c r="P278" s="1424"/>
      <c r="Q278" s="1424"/>
      <c r="R278" s="1424"/>
      <c r="S278" s="1424"/>
      <c r="T278" s="1427">
        <v>4885.38</v>
      </c>
      <c r="U278" s="1425"/>
      <c r="V278" s="1425"/>
      <c r="W278" s="1428">
        <v>10.47001</v>
      </c>
      <c r="X278" s="1426">
        <v>41926.199999999997</v>
      </c>
      <c r="Y278" s="1426">
        <v>9223.76</v>
      </c>
      <c r="Z278" s="1426">
        <v>51149.96</v>
      </c>
      <c r="AA278" s="1427">
        <v>4885.38</v>
      </c>
      <c r="AB278" s="1425"/>
      <c r="AC278" s="1425"/>
      <c r="AD278" s="1428">
        <v>10.47001</v>
      </c>
      <c r="AE278" s="1426">
        <v>41926.199999999997</v>
      </c>
      <c r="AF278" s="1426">
        <v>9223.76</v>
      </c>
      <c r="AG278" s="1426">
        <v>51149.96</v>
      </c>
    </row>
    <row r="279" spans="1:33" ht="23.1" customHeight="1" outlineLevel="2" x14ac:dyDescent="0.2">
      <c r="A279" s="1456" t="s">
        <v>22</v>
      </c>
      <c r="B279" s="1456"/>
      <c r="C279" s="1456"/>
      <c r="D279" s="1456"/>
      <c r="E279" s="1396"/>
      <c r="F279" s="1397"/>
      <c r="G279" s="1398"/>
      <c r="H279" s="1398"/>
      <c r="I279" s="1398"/>
      <c r="J279" s="1398"/>
      <c r="K279" s="1398"/>
      <c r="L279" s="1398"/>
      <c r="M279" s="1398"/>
      <c r="N279" s="1398"/>
      <c r="O279" s="1398"/>
      <c r="P279" s="1398"/>
      <c r="Q279" s="1398"/>
      <c r="R279" s="1398"/>
      <c r="S279" s="1398"/>
      <c r="T279" s="1399">
        <v>4885.38</v>
      </c>
      <c r="U279" s="1400"/>
      <c r="V279" s="1400"/>
      <c r="W279" s="1401">
        <v>10.47001</v>
      </c>
      <c r="X279" s="1402">
        <v>41926.199999999997</v>
      </c>
      <c r="Y279" s="1402">
        <v>9223.76</v>
      </c>
      <c r="Z279" s="1402">
        <v>51149.96</v>
      </c>
      <c r="AA279" s="1399">
        <v>4885.38</v>
      </c>
      <c r="AB279" s="1400"/>
      <c r="AC279" s="1400"/>
      <c r="AD279" s="1401">
        <v>10.47001</v>
      </c>
      <c r="AE279" s="1402">
        <v>41926.199999999997</v>
      </c>
      <c r="AF279" s="1402">
        <v>9223.76</v>
      </c>
      <c r="AG279" s="1402">
        <v>51149.96</v>
      </c>
    </row>
    <row r="280" spans="1:33" ht="23.1" customHeight="1" outlineLevel="1" x14ac:dyDescent="0.2">
      <c r="A280" s="1457" t="s">
        <v>64</v>
      </c>
      <c r="B280" s="1457"/>
      <c r="C280" s="1457"/>
      <c r="D280" s="1457"/>
      <c r="E280" s="1422"/>
      <c r="F280" s="1423"/>
      <c r="G280" s="1424"/>
      <c r="H280" s="1424"/>
      <c r="I280" s="1424"/>
      <c r="J280" s="1424"/>
      <c r="K280" s="1424"/>
      <c r="L280" s="1424"/>
      <c r="M280" s="1424"/>
      <c r="N280" s="1424"/>
      <c r="O280" s="1424"/>
      <c r="P280" s="1424"/>
      <c r="Q280" s="1424"/>
      <c r="R280" s="1424"/>
      <c r="S280" s="1424"/>
      <c r="T280" s="1427">
        <v>25989.223000000002</v>
      </c>
      <c r="U280" s="1425"/>
      <c r="V280" s="1425"/>
      <c r="W280" s="1428">
        <v>9.0109700000000004</v>
      </c>
      <c r="X280" s="1426">
        <v>191957.49</v>
      </c>
      <c r="Y280" s="1426">
        <v>42230.64</v>
      </c>
      <c r="Z280" s="1426">
        <v>234188.13</v>
      </c>
      <c r="AA280" s="1427">
        <v>25989.223000000002</v>
      </c>
      <c r="AB280" s="1425"/>
      <c r="AC280" s="1425"/>
      <c r="AD280" s="1428">
        <v>9.0109700000000004</v>
      </c>
      <c r="AE280" s="1426">
        <v>191957.49</v>
      </c>
      <c r="AF280" s="1426">
        <v>42230.64</v>
      </c>
      <c r="AG280" s="1426">
        <v>234188.13</v>
      </c>
    </row>
    <row r="281" spans="1:33" ht="23.1" customHeight="1" outlineLevel="2" x14ac:dyDescent="0.2">
      <c r="A281" s="1456" t="s">
        <v>22</v>
      </c>
      <c r="B281" s="1456"/>
      <c r="C281" s="1456"/>
      <c r="D281" s="1456"/>
      <c r="E281" s="1396"/>
      <c r="F281" s="1397"/>
      <c r="G281" s="1398"/>
      <c r="H281" s="1398"/>
      <c r="I281" s="1398"/>
      <c r="J281" s="1398"/>
      <c r="K281" s="1398"/>
      <c r="L281" s="1398"/>
      <c r="M281" s="1398"/>
      <c r="N281" s="1398"/>
      <c r="O281" s="1398"/>
      <c r="P281" s="1398"/>
      <c r="Q281" s="1398"/>
      <c r="R281" s="1398"/>
      <c r="S281" s="1398"/>
      <c r="T281" s="1399">
        <v>25989.223000000002</v>
      </c>
      <c r="U281" s="1400"/>
      <c r="V281" s="1400"/>
      <c r="W281" s="1401">
        <v>9.0109700000000004</v>
      </c>
      <c r="X281" s="1402">
        <v>191957.49</v>
      </c>
      <c r="Y281" s="1402">
        <v>42230.64</v>
      </c>
      <c r="Z281" s="1402">
        <v>234188.13</v>
      </c>
      <c r="AA281" s="1399">
        <v>25989.223000000002</v>
      </c>
      <c r="AB281" s="1400"/>
      <c r="AC281" s="1400"/>
      <c r="AD281" s="1401">
        <v>9.0109700000000004</v>
      </c>
      <c r="AE281" s="1402">
        <v>191957.49</v>
      </c>
      <c r="AF281" s="1402">
        <v>42230.64</v>
      </c>
      <c r="AG281" s="1402">
        <v>234188.13</v>
      </c>
    </row>
    <row r="282" spans="1:33" ht="11.1" customHeight="1" outlineLevel="1" x14ac:dyDescent="0.2">
      <c r="A282" s="1457" t="s">
        <v>71</v>
      </c>
      <c r="B282" s="1457"/>
      <c r="C282" s="1457"/>
      <c r="D282" s="1457"/>
      <c r="E282" s="1422"/>
      <c r="F282" s="1423"/>
      <c r="G282" s="1424"/>
      <c r="H282" s="1424"/>
      <c r="I282" s="1424"/>
      <c r="J282" s="1424"/>
      <c r="K282" s="1424"/>
      <c r="L282" s="1424"/>
      <c r="M282" s="1424"/>
      <c r="N282" s="1424"/>
      <c r="O282" s="1424"/>
      <c r="P282" s="1424"/>
      <c r="Q282" s="1424"/>
      <c r="R282" s="1424"/>
      <c r="S282" s="1424"/>
      <c r="T282" s="1427">
        <v>1806.3050000000001</v>
      </c>
      <c r="U282" s="1425"/>
      <c r="V282" s="1425"/>
      <c r="W282" s="1428">
        <v>10.47</v>
      </c>
      <c r="X282" s="1426">
        <v>15501.65</v>
      </c>
      <c r="Y282" s="1426">
        <v>3410.36</v>
      </c>
      <c r="Z282" s="1426">
        <v>18912.009999999998</v>
      </c>
      <c r="AA282" s="1427">
        <v>1806.3050000000001</v>
      </c>
      <c r="AB282" s="1425"/>
      <c r="AC282" s="1425"/>
      <c r="AD282" s="1428">
        <v>10.47</v>
      </c>
      <c r="AE282" s="1426">
        <v>15501.65</v>
      </c>
      <c r="AF282" s="1426">
        <v>3410.36</v>
      </c>
      <c r="AG282" s="1426">
        <v>18912.009999999998</v>
      </c>
    </row>
    <row r="283" spans="1:33" ht="23.1" customHeight="1" outlineLevel="2" x14ac:dyDescent="0.2">
      <c r="A283" s="1456" t="s">
        <v>26</v>
      </c>
      <c r="B283" s="1456"/>
      <c r="C283" s="1456"/>
      <c r="D283" s="1456"/>
      <c r="E283" s="1396"/>
      <c r="F283" s="1397"/>
      <c r="G283" s="1398"/>
      <c r="H283" s="1398"/>
      <c r="I283" s="1398"/>
      <c r="J283" s="1398"/>
      <c r="K283" s="1398"/>
      <c r="L283" s="1398"/>
      <c r="M283" s="1398"/>
      <c r="N283" s="1398"/>
      <c r="O283" s="1398"/>
      <c r="P283" s="1398"/>
      <c r="Q283" s="1398"/>
      <c r="R283" s="1398"/>
      <c r="S283" s="1398"/>
      <c r="T283" s="1399">
        <v>1806.3050000000001</v>
      </c>
      <c r="U283" s="1400"/>
      <c r="V283" s="1400"/>
      <c r="W283" s="1401">
        <v>10.47</v>
      </c>
      <c r="X283" s="1402">
        <v>15501.65</v>
      </c>
      <c r="Y283" s="1402">
        <v>3410.36</v>
      </c>
      <c r="Z283" s="1402">
        <v>18912.009999999998</v>
      </c>
      <c r="AA283" s="1399">
        <v>1806.3050000000001</v>
      </c>
      <c r="AB283" s="1400"/>
      <c r="AC283" s="1400"/>
      <c r="AD283" s="1401">
        <v>10.47</v>
      </c>
      <c r="AE283" s="1402">
        <v>15501.65</v>
      </c>
      <c r="AF283" s="1402">
        <v>3410.36</v>
      </c>
      <c r="AG283" s="1402">
        <v>18912.009999999998</v>
      </c>
    </row>
    <row r="284" spans="1:33" ht="11.1" customHeight="1" outlineLevel="1" x14ac:dyDescent="0.2">
      <c r="A284" s="1457" t="s">
        <v>74</v>
      </c>
      <c r="B284" s="1457"/>
      <c r="C284" s="1457"/>
      <c r="D284" s="1457"/>
      <c r="E284" s="1422"/>
      <c r="F284" s="1423"/>
      <c r="G284" s="1424"/>
      <c r="H284" s="1424"/>
      <c r="I284" s="1424"/>
      <c r="J284" s="1424"/>
      <c r="K284" s="1424"/>
      <c r="L284" s="1424"/>
      <c r="M284" s="1424"/>
      <c r="N284" s="1424"/>
      <c r="O284" s="1424"/>
      <c r="P284" s="1424"/>
      <c r="Q284" s="1424"/>
      <c r="R284" s="1424"/>
      <c r="S284" s="1424"/>
      <c r="T284" s="1427">
        <v>-36629.714999999997</v>
      </c>
      <c r="U284" s="1425"/>
      <c r="V284" s="1425"/>
      <c r="W284" s="1428">
        <v>9.8479700000000001</v>
      </c>
      <c r="X284" s="1426">
        <v>-295678.8</v>
      </c>
      <c r="Y284" s="1426">
        <v>-65049.36</v>
      </c>
      <c r="Z284" s="1426">
        <v>-360728.16</v>
      </c>
      <c r="AA284" s="1427">
        <v>-36629.714999999997</v>
      </c>
      <c r="AB284" s="1425"/>
      <c r="AC284" s="1425"/>
      <c r="AD284" s="1428">
        <v>9.8479700000000001</v>
      </c>
      <c r="AE284" s="1426">
        <v>-295678.8</v>
      </c>
      <c r="AF284" s="1426">
        <v>-65049.36</v>
      </c>
      <c r="AG284" s="1426">
        <v>-360728.16</v>
      </c>
    </row>
    <row r="285" spans="1:33" ht="23.1" customHeight="1" outlineLevel="2" x14ac:dyDescent="0.2">
      <c r="A285" s="1456" t="s">
        <v>26</v>
      </c>
      <c r="B285" s="1456"/>
      <c r="C285" s="1456"/>
      <c r="D285" s="1456"/>
      <c r="E285" s="1396"/>
      <c r="F285" s="1397"/>
      <c r="G285" s="1398"/>
      <c r="H285" s="1398"/>
      <c r="I285" s="1398"/>
      <c r="J285" s="1398"/>
      <c r="K285" s="1398"/>
      <c r="L285" s="1398"/>
      <c r="M285" s="1398"/>
      <c r="N285" s="1398"/>
      <c r="O285" s="1398"/>
      <c r="P285" s="1398"/>
      <c r="Q285" s="1398"/>
      <c r="R285" s="1398"/>
      <c r="S285" s="1398"/>
      <c r="T285" s="1399">
        <v>-36629.714999999997</v>
      </c>
      <c r="U285" s="1400"/>
      <c r="V285" s="1400"/>
      <c r="W285" s="1401">
        <v>9.8479700000000001</v>
      </c>
      <c r="X285" s="1402">
        <v>-295678.8</v>
      </c>
      <c r="Y285" s="1402">
        <v>-65049.36</v>
      </c>
      <c r="Z285" s="1402">
        <v>-360728.16</v>
      </c>
      <c r="AA285" s="1399">
        <v>-36629.714999999997</v>
      </c>
      <c r="AB285" s="1400"/>
      <c r="AC285" s="1400"/>
      <c r="AD285" s="1401">
        <v>9.8479700000000001</v>
      </c>
      <c r="AE285" s="1402">
        <v>-295678.8</v>
      </c>
      <c r="AF285" s="1402">
        <v>-65049.36</v>
      </c>
      <c r="AG285" s="1402">
        <v>-360728.16</v>
      </c>
    </row>
    <row r="286" spans="1:33" ht="12.95" customHeight="1" x14ac:dyDescent="0.2">
      <c r="A286" s="1458" t="s">
        <v>9</v>
      </c>
      <c r="B286" s="1458"/>
      <c r="C286" s="1458"/>
      <c r="D286" s="1458"/>
      <c r="E286" s="1431"/>
      <c r="F286" s="1432"/>
      <c r="G286" s="1433"/>
      <c r="H286" s="1433"/>
      <c r="I286" s="1433"/>
      <c r="J286" s="1433"/>
      <c r="K286" s="1433"/>
      <c r="L286" s="1433"/>
      <c r="M286" s="1413">
        <v>2542562.4449999998</v>
      </c>
      <c r="N286" s="1414"/>
      <c r="O286" s="1414"/>
      <c r="P286" s="1416">
        <v>2.9504899999999998</v>
      </c>
      <c r="Q286" s="1417">
        <v>6149028.0800000001</v>
      </c>
      <c r="R286" s="1417">
        <v>1352786.11</v>
      </c>
      <c r="S286" s="1417">
        <v>7501814.1900000004</v>
      </c>
      <c r="T286" s="1413">
        <v>18862779.077</v>
      </c>
      <c r="U286" s="1414"/>
      <c r="V286" s="1414"/>
      <c r="W286" s="1416">
        <v>2.70234</v>
      </c>
      <c r="X286" s="1417">
        <v>41944294.200000003</v>
      </c>
      <c r="Y286" s="1417">
        <v>9029391.0099999998</v>
      </c>
      <c r="Z286" s="1417">
        <v>50973685.210000001</v>
      </c>
      <c r="AA286" s="1413">
        <v>21405341.522</v>
      </c>
      <c r="AB286" s="1414"/>
      <c r="AC286" s="1414"/>
      <c r="AD286" s="1416">
        <v>2.7318199999999999</v>
      </c>
      <c r="AE286" s="1417">
        <v>48093322.280000001</v>
      </c>
      <c r="AF286" s="1417">
        <v>10382177.119999999</v>
      </c>
      <c r="AG286" s="1417">
        <v>58475499.399999999</v>
      </c>
    </row>
  </sheetData>
  <mergeCells count="328">
    <mergeCell ref="A281:D281"/>
    <mergeCell ref="A282:D282"/>
    <mergeCell ref="A283:D283"/>
    <mergeCell ref="A284:D284"/>
    <mergeCell ref="A285:D285"/>
    <mergeCell ref="A286:D286"/>
    <mergeCell ref="A275:D275"/>
    <mergeCell ref="A276:D276"/>
    <mergeCell ref="A277:D277"/>
    <mergeCell ref="A278:D278"/>
    <mergeCell ref="A279:D279"/>
    <mergeCell ref="A280:D280"/>
    <mergeCell ref="A269:D269"/>
    <mergeCell ref="A270:D270"/>
    <mergeCell ref="A271:D271"/>
    <mergeCell ref="A272:D272"/>
    <mergeCell ref="A273:D273"/>
    <mergeCell ref="A274:D274"/>
    <mergeCell ref="A263:D263"/>
    <mergeCell ref="A264:D264"/>
    <mergeCell ref="A265:D265"/>
    <mergeCell ref="A266:D266"/>
    <mergeCell ref="A267:D267"/>
    <mergeCell ref="A268:D268"/>
    <mergeCell ref="A257:D257"/>
    <mergeCell ref="A258:D258"/>
    <mergeCell ref="A259:D259"/>
    <mergeCell ref="A260:D260"/>
    <mergeCell ref="A261:D261"/>
    <mergeCell ref="A262:D262"/>
    <mergeCell ref="A251:D251"/>
    <mergeCell ref="A252:D252"/>
    <mergeCell ref="A253:D253"/>
    <mergeCell ref="A254:D254"/>
    <mergeCell ref="A255:D255"/>
    <mergeCell ref="A256:D256"/>
    <mergeCell ref="A245:D245"/>
    <mergeCell ref="A246:D246"/>
    <mergeCell ref="A247:D247"/>
    <mergeCell ref="A248:D248"/>
    <mergeCell ref="A249:D249"/>
    <mergeCell ref="A250:D250"/>
    <mergeCell ref="A239:D239"/>
    <mergeCell ref="A240:D240"/>
    <mergeCell ref="A241:D241"/>
    <mergeCell ref="A242:D242"/>
    <mergeCell ref="A243:D243"/>
    <mergeCell ref="A244:D244"/>
    <mergeCell ref="A233:D233"/>
    <mergeCell ref="A234:D234"/>
    <mergeCell ref="A235:D235"/>
    <mergeCell ref="A236:D236"/>
    <mergeCell ref="A237:D237"/>
    <mergeCell ref="A238:D238"/>
    <mergeCell ref="A227:D227"/>
    <mergeCell ref="A228:D228"/>
    <mergeCell ref="A229:D229"/>
    <mergeCell ref="A230:D230"/>
    <mergeCell ref="A231:D231"/>
    <mergeCell ref="A232:D232"/>
    <mergeCell ref="A221:D221"/>
    <mergeCell ref="A222:D222"/>
    <mergeCell ref="A223:D223"/>
    <mergeCell ref="A224:D224"/>
    <mergeCell ref="A225:D225"/>
    <mergeCell ref="A226:D226"/>
    <mergeCell ref="A215:D215"/>
    <mergeCell ref="A216:D216"/>
    <mergeCell ref="A217:D217"/>
    <mergeCell ref="A218:D218"/>
    <mergeCell ref="A219:D219"/>
    <mergeCell ref="A220:D220"/>
    <mergeCell ref="A208:D208"/>
    <mergeCell ref="A209:D209"/>
    <mergeCell ref="A210:D210"/>
    <mergeCell ref="E210:F210"/>
    <mergeCell ref="A213:D213"/>
    <mergeCell ref="A214:D214"/>
    <mergeCell ref="A202:D202"/>
    <mergeCell ref="A203:D203"/>
    <mergeCell ref="A204:D204"/>
    <mergeCell ref="A205:D205"/>
    <mergeCell ref="A206:D206"/>
    <mergeCell ref="A207:D207"/>
    <mergeCell ref="A198:D198"/>
    <mergeCell ref="A199:D199"/>
    <mergeCell ref="E199:F199"/>
    <mergeCell ref="A200:D200"/>
    <mergeCell ref="E200:F200"/>
    <mergeCell ref="A201:D201"/>
    <mergeCell ref="A193:D193"/>
    <mergeCell ref="A194:D194"/>
    <mergeCell ref="A195:D195"/>
    <mergeCell ref="A196:D196"/>
    <mergeCell ref="E196:F196"/>
    <mergeCell ref="A197:D197"/>
    <mergeCell ref="A187:D187"/>
    <mergeCell ref="A188:D188"/>
    <mergeCell ref="A189:D189"/>
    <mergeCell ref="A190:D190"/>
    <mergeCell ref="A191:D191"/>
    <mergeCell ref="A192:D192"/>
    <mergeCell ref="A182:D182"/>
    <mergeCell ref="A183:D183"/>
    <mergeCell ref="E183:F183"/>
    <mergeCell ref="A184:D184"/>
    <mergeCell ref="A185:D185"/>
    <mergeCell ref="A186:D186"/>
    <mergeCell ref="E186:F186"/>
    <mergeCell ref="A177:D177"/>
    <mergeCell ref="E177:F177"/>
    <mergeCell ref="A178:D178"/>
    <mergeCell ref="A179:D179"/>
    <mergeCell ref="A180:D180"/>
    <mergeCell ref="A181:D181"/>
    <mergeCell ref="A171:D171"/>
    <mergeCell ref="A172:D172"/>
    <mergeCell ref="A173:D173"/>
    <mergeCell ref="A174:D174"/>
    <mergeCell ref="A175:D175"/>
    <mergeCell ref="E175:F175"/>
    <mergeCell ref="A165:D165"/>
    <mergeCell ref="A166:D166"/>
    <mergeCell ref="A167:D167"/>
    <mergeCell ref="A168:D168"/>
    <mergeCell ref="A169:D169"/>
    <mergeCell ref="A170:D170"/>
    <mergeCell ref="A159:D159"/>
    <mergeCell ref="A160:D160"/>
    <mergeCell ref="A161:D161"/>
    <mergeCell ref="A162:D162"/>
    <mergeCell ref="A163:D163"/>
    <mergeCell ref="A164:D164"/>
    <mergeCell ref="A153:D153"/>
    <mergeCell ref="A154:D154"/>
    <mergeCell ref="A155:D155"/>
    <mergeCell ref="A156:D156"/>
    <mergeCell ref="A157:D157"/>
    <mergeCell ref="A158:D158"/>
    <mergeCell ref="A147:D147"/>
    <mergeCell ref="A148:D148"/>
    <mergeCell ref="A149:D149"/>
    <mergeCell ref="A150:D150"/>
    <mergeCell ref="A151:D151"/>
    <mergeCell ref="A152:D152"/>
    <mergeCell ref="A141:D141"/>
    <mergeCell ref="A142:D142"/>
    <mergeCell ref="A143:D143"/>
    <mergeCell ref="A144:D144"/>
    <mergeCell ref="A145:D145"/>
    <mergeCell ref="A146:D146"/>
    <mergeCell ref="A135:D135"/>
    <mergeCell ref="A136:D136"/>
    <mergeCell ref="A137:D137"/>
    <mergeCell ref="A138:D138"/>
    <mergeCell ref="A139:D139"/>
    <mergeCell ref="A140:D140"/>
    <mergeCell ref="A129:D129"/>
    <mergeCell ref="A130:D130"/>
    <mergeCell ref="A131:D131"/>
    <mergeCell ref="A132:D132"/>
    <mergeCell ref="A133:D133"/>
    <mergeCell ref="A134:D134"/>
    <mergeCell ref="A123:D123"/>
    <mergeCell ref="A124:D124"/>
    <mergeCell ref="A125:D125"/>
    <mergeCell ref="A126:D126"/>
    <mergeCell ref="A127:D127"/>
    <mergeCell ref="A128:D128"/>
    <mergeCell ref="A117:D117"/>
    <mergeCell ref="A118:D118"/>
    <mergeCell ref="A119:D119"/>
    <mergeCell ref="A120:D120"/>
    <mergeCell ref="A121:D121"/>
    <mergeCell ref="A122:D122"/>
    <mergeCell ref="A111:D111"/>
    <mergeCell ref="A112:D112"/>
    <mergeCell ref="A113:D113"/>
    <mergeCell ref="A114:D114"/>
    <mergeCell ref="A115:D115"/>
    <mergeCell ref="A116:D116"/>
    <mergeCell ref="A105:D105"/>
    <mergeCell ref="A106:D106"/>
    <mergeCell ref="A107:D107"/>
    <mergeCell ref="A108:D108"/>
    <mergeCell ref="A109:D109"/>
    <mergeCell ref="A110:D110"/>
    <mergeCell ref="A99:D99"/>
    <mergeCell ref="A100:D100"/>
    <mergeCell ref="A101:D101"/>
    <mergeCell ref="A102:D102"/>
    <mergeCell ref="A103:D103"/>
    <mergeCell ref="A104:D104"/>
    <mergeCell ref="A93:D93"/>
    <mergeCell ref="A94:D94"/>
    <mergeCell ref="A95:D95"/>
    <mergeCell ref="A96:D96"/>
    <mergeCell ref="A97:D97"/>
    <mergeCell ref="A98:D98"/>
    <mergeCell ref="A87:D87"/>
    <mergeCell ref="A88:D88"/>
    <mergeCell ref="A89:D89"/>
    <mergeCell ref="A90:D90"/>
    <mergeCell ref="A91:D91"/>
    <mergeCell ref="A92:D92"/>
    <mergeCell ref="A81:D81"/>
    <mergeCell ref="A82:D82"/>
    <mergeCell ref="A83:D83"/>
    <mergeCell ref="A84:D84"/>
    <mergeCell ref="A85:D85"/>
    <mergeCell ref="A86:D86"/>
    <mergeCell ref="A75:D75"/>
    <mergeCell ref="A76:D76"/>
    <mergeCell ref="A77:D77"/>
    <mergeCell ref="A78:D78"/>
    <mergeCell ref="A79:D79"/>
    <mergeCell ref="A80:D80"/>
    <mergeCell ref="E71:F71"/>
    <mergeCell ref="A72:D72"/>
    <mergeCell ref="E72:F72"/>
    <mergeCell ref="A73:D73"/>
    <mergeCell ref="E73:F73"/>
    <mergeCell ref="A74:D74"/>
    <mergeCell ref="A66:D66"/>
    <mergeCell ref="A67:D67"/>
    <mergeCell ref="A68:D68"/>
    <mergeCell ref="A69:D69"/>
    <mergeCell ref="A70:D70"/>
    <mergeCell ref="A71:D71"/>
    <mergeCell ref="A60:D60"/>
    <mergeCell ref="A61:D61"/>
    <mergeCell ref="A62:D62"/>
    <mergeCell ref="A63:D63"/>
    <mergeCell ref="A64:D64"/>
    <mergeCell ref="A65:D65"/>
    <mergeCell ref="A54:D54"/>
    <mergeCell ref="A55:D55"/>
    <mergeCell ref="A56:D56"/>
    <mergeCell ref="A57:D57"/>
    <mergeCell ref="A58:D58"/>
    <mergeCell ref="A59:D59"/>
    <mergeCell ref="A48:D48"/>
    <mergeCell ref="A49:D49"/>
    <mergeCell ref="A50:D50"/>
    <mergeCell ref="A51:D51"/>
    <mergeCell ref="A52:D52"/>
    <mergeCell ref="A53:D53"/>
    <mergeCell ref="A42:D42"/>
    <mergeCell ref="A43:D43"/>
    <mergeCell ref="A44:D44"/>
    <mergeCell ref="A45:D45"/>
    <mergeCell ref="A46:D46"/>
    <mergeCell ref="A47:D47"/>
    <mergeCell ref="A36:D36"/>
    <mergeCell ref="A37:D37"/>
    <mergeCell ref="A38:D38"/>
    <mergeCell ref="A39:D39"/>
    <mergeCell ref="A40:D40"/>
    <mergeCell ref="A41:D41"/>
    <mergeCell ref="A30:D30"/>
    <mergeCell ref="A31:D31"/>
    <mergeCell ref="A32:D32"/>
    <mergeCell ref="A33:D33"/>
    <mergeCell ref="A34:D34"/>
    <mergeCell ref="A35:D35"/>
    <mergeCell ref="A26:D26"/>
    <mergeCell ref="A27:D27"/>
    <mergeCell ref="E27:F27"/>
    <mergeCell ref="A28:D28"/>
    <mergeCell ref="E28:F28"/>
    <mergeCell ref="A29:D29"/>
    <mergeCell ref="E29:F29"/>
    <mergeCell ref="A20:D20"/>
    <mergeCell ref="A21:D21"/>
    <mergeCell ref="A22:D22"/>
    <mergeCell ref="A23:D23"/>
    <mergeCell ref="A24:D24"/>
    <mergeCell ref="A25:D25"/>
    <mergeCell ref="A19:D19"/>
    <mergeCell ref="AF9:AF13"/>
    <mergeCell ref="AG9:AG13"/>
    <mergeCell ref="A10:D10"/>
    <mergeCell ref="A11:D11"/>
    <mergeCell ref="A12:D12"/>
    <mergeCell ref="A13:D13"/>
    <mergeCell ref="W9:W13"/>
    <mergeCell ref="X9:X13"/>
    <mergeCell ref="Y9:Y13"/>
    <mergeCell ref="Z9:Z13"/>
    <mergeCell ref="AD9:AD13"/>
    <mergeCell ref="AE9:AE13"/>
    <mergeCell ref="P9:P13"/>
    <mergeCell ref="Q9:Q13"/>
    <mergeCell ref="R9:R13"/>
    <mergeCell ref="S9:S13"/>
    <mergeCell ref="A14:D14"/>
    <mergeCell ref="C5:D5"/>
    <mergeCell ref="A7:D7"/>
    <mergeCell ref="E7:L7"/>
    <mergeCell ref="M7:S7"/>
    <mergeCell ref="A15:D15"/>
    <mergeCell ref="A16:D16"/>
    <mergeCell ref="T7:Z7"/>
    <mergeCell ref="A17:D17"/>
    <mergeCell ref="A18:D18"/>
    <mergeCell ref="AA7:AG7"/>
    <mergeCell ref="W8:Z8"/>
    <mergeCell ref="AA8:AA13"/>
    <mergeCell ref="AB8:AB13"/>
    <mergeCell ref="AC8:AC13"/>
    <mergeCell ref="AD8:AG8"/>
    <mergeCell ref="A9:D9"/>
    <mergeCell ref="I9:I13"/>
    <mergeCell ref="J9:J13"/>
    <mergeCell ref="K9:K13"/>
    <mergeCell ref="L9:L13"/>
    <mergeCell ref="N8:N13"/>
    <mergeCell ref="O8:O13"/>
    <mergeCell ref="P8:S8"/>
    <mergeCell ref="T8:T13"/>
    <mergeCell ref="U8:U13"/>
    <mergeCell ref="V8:V13"/>
    <mergeCell ref="A8:D8"/>
    <mergeCell ref="E8:F13"/>
    <mergeCell ref="G8:G13"/>
    <mergeCell ref="H8:H13"/>
    <mergeCell ref="I8:L8"/>
    <mergeCell ref="M8:M13"/>
  </mergeCells>
  <pageMargins left="0.39370078740157483" right="0.39370078740157483" top="0.39370078740157483" bottom="0.39370078740157483" header="0" footer="0"/>
  <pageSetup paperSize="9" pageOrder="overThenDown"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V111"/>
  <sheetViews>
    <sheetView topLeftCell="A2" workbookViewId="0">
      <selection activeCell="H37" sqref="H37"/>
    </sheetView>
  </sheetViews>
  <sheetFormatPr defaultColWidth="9.33203125" defaultRowHeight="10.5" customHeight="1" x14ac:dyDescent="0.2"/>
  <cols>
    <col min="1" max="3" width="9.33203125" style="22"/>
    <col min="4" max="4" width="3.1640625" style="22" customWidth="1"/>
    <col min="5" max="5" width="23" style="22" customWidth="1"/>
    <col min="6" max="6" width="26.5" style="22" customWidth="1"/>
    <col min="7" max="7" width="0.1640625" style="22" customWidth="1"/>
    <col min="8" max="8" width="87.1640625" style="22" customWidth="1"/>
    <col min="9" max="9" width="2" style="22" customWidth="1"/>
    <col min="10" max="13" width="3.1640625" style="22" hidden="1" customWidth="1"/>
    <col min="14" max="14" width="14.83203125" style="22" hidden="1" customWidth="1"/>
    <col min="15" max="15" width="3.1640625" style="22" hidden="1" customWidth="1"/>
    <col min="16" max="16" width="14.83203125" style="22" hidden="1" customWidth="1"/>
    <col min="17" max="17" width="3.1640625" style="22" hidden="1" customWidth="1"/>
    <col min="18" max="18" width="2" style="22" customWidth="1"/>
    <col min="19" max="19" width="63.83203125" style="22" customWidth="1"/>
    <col min="20" max="21" width="2" style="22" customWidth="1"/>
    <col min="22" max="22" width="17.1640625" style="22" hidden="1" customWidth="1"/>
    <col min="23" max="16384" width="9.33203125" style="23"/>
  </cols>
  <sheetData>
    <row r="1" spans="1:22" ht="11.25" hidden="1" customHeight="1" x14ac:dyDescent="0.2">
      <c r="A1" s="20"/>
      <c r="B1" s="21"/>
      <c r="C1" s="21"/>
      <c r="D1" s="21"/>
      <c r="E1" s="21"/>
      <c r="F1" s="21"/>
      <c r="G1" s="21"/>
      <c r="H1" s="21"/>
      <c r="I1" s="21"/>
      <c r="J1" s="21"/>
      <c r="K1" s="21"/>
      <c r="L1" s="21"/>
      <c r="M1" s="21"/>
      <c r="N1" s="21"/>
      <c r="O1" s="21"/>
      <c r="P1" s="21"/>
    </row>
    <row r="2" spans="1:22" ht="3" customHeight="1" x14ac:dyDescent="0.2">
      <c r="A2" s="24"/>
      <c r="B2" s="21"/>
      <c r="C2" s="21"/>
      <c r="D2" s="21"/>
      <c r="E2" s="21"/>
      <c r="F2" s="21"/>
      <c r="G2" s="21"/>
      <c r="H2" s="21"/>
      <c r="I2" s="21"/>
      <c r="J2" s="21"/>
      <c r="K2" s="21"/>
      <c r="L2" s="21"/>
      <c r="M2" s="21"/>
      <c r="N2" s="21"/>
      <c r="O2" s="21"/>
      <c r="P2" s="21"/>
    </row>
    <row r="3" spans="1:22" ht="15" customHeight="1" x14ac:dyDescent="0.2">
      <c r="A3" s="21"/>
      <c r="B3" s="21"/>
      <c r="C3" s="21"/>
      <c r="D3" s="21"/>
      <c r="E3" s="25" t="s">
        <v>87</v>
      </c>
      <c r="F3" s="26"/>
      <c r="G3" s="26"/>
      <c r="H3" s="26"/>
      <c r="I3" s="21"/>
      <c r="J3" s="21"/>
      <c r="K3" s="21"/>
      <c r="L3" s="21"/>
      <c r="M3" s="21"/>
      <c r="N3" s="21"/>
      <c r="O3" s="21"/>
      <c r="P3" s="21"/>
    </row>
    <row r="4" spans="1:22" ht="18" customHeight="1" x14ac:dyDescent="0.2">
      <c r="A4" s="24"/>
      <c r="B4" s="21"/>
      <c r="C4" s="21"/>
      <c r="D4" s="21"/>
      <c r="E4" s="1477" t="s">
        <v>88</v>
      </c>
      <c r="F4" s="1477"/>
      <c r="G4" s="1477"/>
      <c r="H4" s="1477"/>
      <c r="I4" s="26"/>
      <c r="J4" s="21"/>
      <c r="K4" s="21"/>
      <c r="L4" s="21"/>
      <c r="M4" s="21"/>
      <c r="N4" s="21"/>
      <c r="O4" s="21"/>
      <c r="P4" s="21"/>
      <c r="S4" s="27" t="s">
        <v>89</v>
      </c>
    </row>
    <row r="5" spans="1:22" ht="9" customHeight="1" x14ac:dyDescent="0.2">
      <c r="A5" s="24"/>
      <c r="B5" s="21"/>
      <c r="C5" s="21"/>
      <c r="D5" s="21"/>
      <c r="E5" s="28"/>
      <c r="F5" s="29"/>
      <c r="G5" s="29"/>
      <c r="H5" s="29"/>
      <c r="I5" s="21"/>
      <c r="J5" s="21"/>
      <c r="K5" s="21"/>
      <c r="L5" s="21"/>
      <c r="M5" s="21"/>
      <c r="N5" s="21"/>
      <c r="O5" s="21"/>
      <c r="P5" s="26"/>
      <c r="S5" s="30"/>
    </row>
    <row r="6" spans="1:22" ht="24" customHeight="1" x14ac:dyDescent="0.2">
      <c r="A6" s="24"/>
      <c r="B6" s="21"/>
      <c r="C6" s="21"/>
      <c r="D6" s="26"/>
      <c r="E6" s="1475" t="s">
        <v>90</v>
      </c>
      <c r="F6" s="1475"/>
      <c r="G6" s="31"/>
      <c r="H6" s="32" t="s">
        <v>91</v>
      </c>
      <c r="I6" s="33"/>
      <c r="J6" s="21"/>
      <c r="K6" s="21"/>
      <c r="L6" s="21"/>
      <c r="M6" s="21"/>
      <c r="N6" s="34"/>
      <c r="O6" s="26"/>
      <c r="P6" s="35" t="s">
        <v>92</v>
      </c>
      <c r="S6" s="27" t="s">
        <v>93</v>
      </c>
      <c r="V6" s="36" t="s">
        <v>94</v>
      </c>
    </row>
    <row r="7" spans="1:22" ht="3" customHeight="1" x14ac:dyDescent="0.2">
      <c r="A7" s="24"/>
      <c r="B7" s="21"/>
      <c r="C7" s="21"/>
      <c r="D7" s="21"/>
      <c r="E7" s="37"/>
      <c r="F7" s="38"/>
      <c r="G7" s="39"/>
      <c r="H7" s="40"/>
      <c r="I7" s="21"/>
      <c r="J7" s="21"/>
      <c r="K7" s="21"/>
      <c r="L7" s="21"/>
      <c r="M7" s="21"/>
      <c r="N7" s="34"/>
      <c r="O7" s="21"/>
      <c r="P7" s="40"/>
      <c r="S7" s="30"/>
      <c r="V7" s="41"/>
    </row>
    <row r="8" spans="1:22" ht="18" customHeight="1" x14ac:dyDescent="0.2">
      <c r="A8" s="24"/>
      <c r="B8" s="21"/>
      <c r="C8" s="21"/>
      <c r="D8" s="21"/>
      <c r="E8" s="42" t="str">
        <f>HYPERLINK("https://sp.eias.ru/knowledgebase.php?article=124","Как использовать?")</f>
        <v>Как использовать?</v>
      </c>
      <c r="F8" s="38"/>
      <c r="G8" s="39"/>
      <c r="H8" s="43" t="s">
        <v>95</v>
      </c>
      <c r="I8" s="21"/>
      <c r="J8" s="21"/>
      <c r="K8" s="21"/>
      <c r="L8" s="21"/>
      <c r="M8" s="21"/>
      <c r="N8" s="34"/>
      <c r="O8" s="21"/>
      <c r="P8" s="26"/>
      <c r="S8" s="27" t="s">
        <v>96</v>
      </c>
      <c r="V8" s="41"/>
    </row>
    <row r="9" spans="1:22" ht="3" customHeight="1" x14ac:dyDescent="0.2">
      <c r="A9" s="24"/>
      <c r="B9" s="21"/>
      <c r="C9" s="21"/>
      <c r="D9" s="21"/>
      <c r="E9" s="44"/>
      <c r="F9" s="26"/>
      <c r="G9" s="39"/>
      <c r="H9" s="31"/>
      <c r="I9" s="21"/>
      <c r="J9" s="21"/>
      <c r="K9" s="21"/>
      <c r="L9" s="21"/>
      <c r="M9" s="21"/>
      <c r="N9" s="34"/>
      <c r="O9" s="21"/>
      <c r="P9" s="26"/>
      <c r="S9" s="30"/>
      <c r="V9" s="41"/>
    </row>
    <row r="10" spans="1:22" ht="3" customHeight="1" x14ac:dyDescent="0.2">
      <c r="A10" s="24"/>
      <c r="B10" s="21"/>
      <c r="C10" s="21"/>
      <c r="D10" s="21"/>
      <c r="E10" s="44"/>
      <c r="F10" s="26"/>
      <c r="G10" s="39"/>
      <c r="H10" s="45"/>
      <c r="I10" s="21"/>
      <c r="J10" s="21"/>
      <c r="K10" s="21"/>
      <c r="L10" s="21"/>
      <c r="M10" s="21"/>
      <c r="N10" s="34"/>
      <c r="O10" s="21"/>
      <c r="P10" s="46"/>
      <c r="S10" s="1478" t="s">
        <v>97</v>
      </c>
      <c r="V10" s="41"/>
    </row>
    <row r="11" spans="1:22" ht="18" customHeight="1" x14ac:dyDescent="0.2">
      <c r="A11" s="24"/>
      <c r="B11" s="21"/>
      <c r="C11" s="21"/>
      <c r="D11" s="26"/>
      <c r="E11" s="1475" t="s">
        <v>98</v>
      </c>
      <c r="F11" s="1475"/>
      <c r="G11" s="26"/>
      <c r="H11" s="47" t="s">
        <v>99</v>
      </c>
      <c r="I11" s="33"/>
      <c r="J11" s="21"/>
      <c r="K11" s="21"/>
      <c r="L11" s="21"/>
      <c r="M11" s="21"/>
      <c r="N11" s="34"/>
      <c r="O11" s="26"/>
      <c r="P11" s="35" t="s">
        <v>92</v>
      </c>
      <c r="S11" s="1479"/>
      <c r="V11" s="36" t="s">
        <v>100</v>
      </c>
    </row>
    <row r="12" spans="1:22" ht="18" customHeight="1" x14ac:dyDescent="0.2">
      <c r="A12" s="24"/>
      <c r="B12" s="21"/>
      <c r="C12" s="21"/>
      <c r="D12" s="26"/>
      <c r="E12" s="1475" t="s">
        <v>101</v>
      </c>
      <c r="F12" s="1475"/>
      <c r="G12" s="26"/>
      <c r="H12" s="48" t="s">
        <v>200</v>
      </c>
      <c r="I12" s="33"/>
      <c r="J12" s="21"/>
      <c r="K12" s="21"/>
      <c r="L12" s="21"/>
      <c r="M12" s="21"/>
      <c r="N12" s="34"/>
      <c r="O12" s="26"/>
      <c r="P12" s="35" t="s">
        <v>92</v>
      </c>
      <c r="S12" s="1479"/>
      <c r="V12" s="49" t="s">
        <v>103</v>
      </c>
    </row>
    <row r="13" spans="1:22" ht="3" customHeight="1" x14ac:dyDescent="0.2">
      <c r="A13" s="24"/>
      <c r="B13" s="21"/>
      <c r="C13" s="21"/>
      <c r="D13" s="21"/>
      <c r="E13" s="44"/>
      <c r="F13" s="26"/>
      <c r="G13" s="39"/>
      <c r="H13" s="29"/>
      <c r="I13" s="21"/>
      <c r="J13" s="21"/>
      <c r="K13" s="21"/>
      <c r="L13" s="21"/>
      <c r="M13" s="21"/>
      <c r="N13" s="34"/>
      <c r="O13" s="21"/>
      <c r="P13" s="40"/>
      <c r="S13" s="1480"/>
      <c r="V13" s="41"/>
    </row>
    <row r="14" spans="1:22" ht="3" customHeight="1" x14ac:dyDescent="0.2">
      <c r="A14" s="24"/>
      <c r="B14" s="21"/>
      <c r="C14" s="21"/>
      <c r="D14" s="21"/>
      <c r="E14" s="44"/>
      <c r="F14" s="26"/>
      <c r="G14" s="39"/>
      <c r="H14" s="31"/>
      <c r="I14" s="21"/>
      <c r="J14" s="21"/>
      <c r="K14" s="21"/>
      <c r="L14" s="21"/>
      <c r="M14" s="21"/>
      <c r="N14" s="34"/>
      <c r="O14" s="21"/>
      <c r="P14" s="26"/>
      <c r="S14" s="30"/>
      <c r="V14" s="41"/>
    </row>
    <row r="15" spans="1:22" ht="3" customHeight="1" x14ac:dyDescent="0.2">
      <c r="A15" s="24"/>
      <c r="B15" s="21"/>
      <c r="C15" s="21"/>
      <c r="D15" s="21"/>
      <c r="E15" s="44"/>
      <c r="F15" s="26"/>
      <c r="G15" s="39"/>
      <c r="H15" s="45"/>
      <c r="I15" s="21"/>
      <c r="J15" s="21"/>
      <c r="K15" s="21"/>
      <c r="L15" s="21"/>
      <c r="M15" s="21"/>
      <c r="N15" s="34"/>
      <c r="O15" s="21"/>
      <c r="P15" s="46"/>
      <c r="S15" s="1481" t="s">
        <v>104</v>
      </c>
      <c r="V15" s="41"/>
    </row>
    <row r="16" spans="1:22" ht="11.25" hidden="1" customHeight="1" x14ac:dyDescent="0.2">
      <c r="A16" s="21"/>
      <c r="B16" s="21"/>
      <c r="C16" s="21"/>
      <c r="D16" s="26"/>
      <c r="E16" s="1484" t="s">
        <v>105</v>
      </c>
      <c r="F16" s="1484"/>
      <c r="G16" s="50"/>
      <c r="H16" s="51"/>
      <c r="I16" s="33"/>
      <c r="J16" s="21"/>
      <c r="K16" s="21"/>
      <c r="L16" s="21"/>
      <c r="M16" s="21"/>
      <c r="N16" s="34"/>
      <c r="O16" s="26"/>
      <c r="P16" s="40"/>
      <c r="S16" s="1482"/>
      <c r="V16" s="41"/>
    </row>
    <row r="17" spans="1:22" ht="5.25" hidden="1" customHeight="1" x14ac:dyDescent="0.2">
      <c r="A17" s="24"/>
      <c r="B17" s="21"/>
      <c r="C17" s="21"/>
      <c r="D17" s="21"/>
      <c r="E17" s="37"/>
      <c r="F17" s="38"/>
      <c r="G17" s="39"/>
      <c r="H17" s="29"/>
      <c r="I17" s="21"/>
      <c r="J17" s="21"/>
      <c r="K17" s="21"/>
      <c r="L17" s="21"/>
      <c r="M17" s="21"/>
      <c r="N17" s="34"/>
      <c r="O17" s="21"/>
      <c r="P17" s="40"/>
      <c r="S17" s="1482"/>
      <c r="V17" s="41"/>
    </row>
    <row r="18" spans="1:22" ht="39" customHeight="1" x14ac:dyDescent="0.2">
      <c r="A18" s="52"/>
      <c r="B18" s="21"/>
      <c r="C18" s="21"/>
      <c r="D18" s="26"/>
      <c r="E18" s="1475" t="s">
        <v>106</v>
      </c>
      <c r="F18" s="1475"/>
      <c r="G18" s="31"/>
      <c r="H18" s="32" t="s">
        <v>107</v>
      </c>
      <c r="I18" s="33"/>
      <c r="J18" s="21"/>
      <c r="K18" s="21"/>
      <c r="L18" s="21"/>
      <c r="M18" s="21"/>
      <c r="N18" s="34"/>
      <c r="O18" s="26"/>
      <c r="P18" s="35" t="s">
        <v>92</v>
      </c>
      <c r="S18" s="1482"/>
      <c r="V18" s="36" t="s">
        <v>108</v>
      </c>
    </row>
    <row r="19" spans="1:22" ht="3" customHeight="1" x14ac:dyDescent="0.2">
      <c r="A19" s="52"/>
      <c r="B19" s="52"/>
      <c r="C19" s="21"/>
      <c r="D19" s="53"/>
      <c r="E19" s="54"/>
      <c r="F19" s="54"/>
      <c r="G19" s="54"/>
      <c r="H19" s="55"/>
      <c r="I19" s="21"/>
      <c r="J19" s="21"/>
      <c r="K19" s="21"/>
      <c r="L19" s="21"/>
      <c r="M19" s="21"/>
      <c r="N19" s="34"/>
      <c r="O19" s="21"/>
      <c r="P19" s="40"/>
      <c r="S19" s="1482"/>
      <c r="V19" s="41"/>
    </row>
    <row r="20" spans="1:22" ht="18" customHeight="1" x14ac:dyDescent="0.2">
      <c r="A20" s="21"/>
      <c r="B20" s="21"/>
      <c r="C20" s="21"/>
      <c r="D20" s="26"/>
      <c r="E20" s="1475" t="s">
        <v>109</v>
      </c>
      <c r="F20" s="1475"/>
      <c r="G20" s="26"/>
      <c r="H20" s="56" t="s">
        <v>110</v>
      </c>
      <c r="I20" s="33"/>
      <c r="J20" s="21"/>
      <c r="K20" s="21"/>
      <c r="L20" s="21"/>
      <c r="M20" s="21"/>
      <c r="N20" s="34"/>
      <c r="O20" s="26"/>
      <c r="P20" s="35" t="s">
        <v>92</v>
      </c>
      <c r="S20" s="1482"/>
      <c r="V20" s="36" t="s">
        <v>111</v>
      </c>
    </row>
    <row r="21" spans="1:22" ht="18" customHeight="1" x14ac:dyDescent="0.2">
      <c r="A21" s="21"/>
      <c r="B21" s="21"/>
      <c r="C21" s="21"/>
      <c r="D21" s="26"/>
      <c r="E21" s="1475" t="s">
        <v>112</v>
      </c>
      <c r="F21" s="1475"/>
      <c r="G21" s="26"/>
      <c r="H21" s="56" t="s">
        <v>113</v>
      </c>
      <c r="I21" s="33"/>
      <c r="J21" s="21"/>
      <c r="K21" s="21"/>
      <c r="L21" s="21"/>
      <c r="M21" s="21"/>
      <c r="N21" s="34"/>
      <c r="O21" s="26"/>
      <c r="P21" s="35" t="s">
        <v>92</v>
      </c>
      <c r="S21" s="1482"/>
      <c r="V21" s="36" t="s">
        <v>114</v>
      </c>
    </row>
    <row r="22" spans="1:22" ht="18" customHeight="1" x14ac:dyDescent="0.2">
      <c r="A22" s="21"/>
      <c r="B22" s="21"/>
      <c r="C22" s="21"/>
      <c r="D22" s="26"/>
      <c r="E22" s="1475" t="s">
        <v>115</v>
      </c>
      <c r="F22" s="1475"/>
      <c r="G22" s="26"/>
      <c r="H22" s="56" t="s">
        <v>116</v>
      </c>
      <c r="I22" s="33"/>
      <c r="J22" s="21"/>
      <c r="K22" s="21"/>
      <c r="L22" s="21"/>
      <c r="M22" s="21"/>
      <c r="N22" s="34"/>
      <c r="O22" s="26"/>
      <c r="P22" s="35" t="s">
        <v>92</v>
      </c>
      <c r="S22" s="1482"/>
      <c r="V22" s="36" t="s">
        <v>117</v>
      </c>
    </row>
    <row r="23" spans="1:22" ht="24" customHeight="1" x14ac:dyDescent="0.2">
      <c r="A23" s="21"/>
      <c r="B23" s="21"/>
      <c r="C23" s="21"/>
      <c r="D23" s="26"/>
      <c r="E23" s="1475" t="s">
        <v>118</v>
      </c>
      <c r="F23" s="1475"/>
      <c r="G23" s="26"/>
      <c r="H23" s="57" t="s">
        <v>119</v>
      </c>
      <c r="I23" s="33"/>
      <c r="J23" s="21"/>
      <c r="K23" s="21"/>
      <c r="L23" s="21"/>
      <c r="M23" s="21"/>
      <c r="N23" s="34"/>
      <c r="O23" s="26"/>
      <c r="P23" s="35" t="s">
        <v>92</v>
      </c>
      <c r="S23" s="1482"/>
      <c r="V23" s="58" t="s">
        <v>120</v>
      </c>
    </row>
    <row r="24" spans="1:22" ht="3" customHeight="1" x14ac:dyDescent="0.2">
      <c r="A24" s="24"/>
      <c r="B24" s="21"/>
      <c r="C24" s="21"/>
      <c r="D24" s="21"/>
      <c r="E24" s="37"/>
      <c r="F24" s="38"/>
      <c r="G24" s="39"/>
      <c r="H24" s="40"/>
      <c r="I24" s="21"/>
      <c r="J24" s="21"/>
      <c r="K24" s="21"/>
      <c r="L24" s="21"/>
      <c r="M24" s="21"/>
      <c r="N24" s="34"/>
      <c r="O24" s="21"/>
      <c r="P24" s="40"/>
      <c r="S24" s="1482"/>
      <c r="V24" s="41"/>
    </row>
    <row r="25" spans="1:22" ht="24" customHeight="1" x14ac:dyDescent="0.2">
      <c r="A25" s="21"/>
      <c r="B25" s="21"/>
      <c r="C25" s="21"/>
      <c r="D25" s="26"/>
      <c r="E25" s="1475" t="s">
        <v>121</v>
      </c>
      <c r="F25" s="1475"/>
      <c r="G25" s="26"/>
      <c r="H25" s="59" t="s">
        <v>122</v>
      </c>
      <c r="I25" s="33"/>
      <c r="J25" s="21"/>
      <c r="K25" s="21"/>
      <c r="L25" s="21"/>
      <c r="M25" s="21"/>
      <c r="N25" s="34"/>
      <c r="O25" s="26"/>
      <c r="P25" s="60" t="s">
        <v>92</v>
      </c>
      <c r="S25" s="1482"/>
      <c r="V25" s="36" t="s">
        <v>123</v>
      </c>
    </row>
    <row r="26" spans="1:22" ht="3" customHeight="1" x14ac:dyDescent="0.2">
      <c r="A26" s="24"/>
      <c r="B26" s="21"/>
      <c r="C26" s="21"/>
      <c r="D26" s="21"/>
      <c r="E26" s="37"/>
      <c r="F26" s="38"/>
      <c r="G26" s="39"/>
      <c r="H26" s="40"/>
      <c r="I26" s="21"/>
      <c r="J26" s="21"/>
      <c r="K26" s="21"/>
      <c r="L26" s="21"/>
      <c r="M26" s="21"/>
      <c r="N26" s="34"/>
      <c r="O26" s="21"/>
      <c r="P26" s="26"/>
      <c r="S26" s="1482"/>
      <c r="V26" s="41"/>
    </row>
    <row r="27" spans="1:22" ht="18" customHeight="1" x14ac:dyDescent="0.2">
      <c r="A27" s="21"/>
      <c r="B27" s="21"/>
      <c r="C27" s="21"/>
      <c r="D27" s="26"/>
      <c r="E27" s="1475" t="s">
        <v>124</v>
      </c>
      <c r="F27" s="1475"/>
      <c r="G27" s="26"/>
      <c r="H27" s="57" t="s">
        <v>125</v>
      </c>
      <c r="I27" s="33"/>
      <c r="J27" s="21"/>
      <c r="K27" s="21"/>
      <c r="L27" s="21"/>
      <c r="M27" s="21"/>
      <c r="N27" s="34"/>
      <c r="O27" s="26"/>
      <c r="P27" s="60" t="s">
        <v>92</v>
      </c>
      <c r="S27" s="1482"/>
      <c r="V27" s="49" t="s">
        <v>126</v>
      </c>
    </row>
    <row r="28" spans="1:22" ht="10.5" hidden="1" customHeight="1" x14ac:dyDescent="0.2">
      <c r="A28" s="24"/>
      <c r="B28" s="21"/>
      <c r="C28" s="21"/>
      <c r="D28" s="21"/>
      <c r="E28" s="37"/>
      <c r="F28" s="38"/>
      <c r="G28" s="39"/>
      <c r="H28" s="40"/>
      <c r="I28" s="21"/>
      <c r="J28" s="21"/>
      <c r="K28" s="21"/>
      <c r="L28" s="21"/>
      <c r="M28" s="21"/>
      <c r="N28" s="34"/>
      <c r="O28" s="21"/>
      <c r="P28" s="26"/>
      <c r="S28" s="1482"/>
      <c r="V28" s="41"/>
    </row>
    <row r="29" spans="1:22" ht="10.5" hidden="1" customHeight="1" x14ac:dyDescent="0.2">
      <c r="A29" s="21"/>
      <c r="B29" s="21"/>
      <c r="C29" s="21"/>
      <c r="D29" s="26"/>
      <c r="E29" s="1475" t="s">
        <v>127</v>
      </c>
      <c r="F29" s="1475"/>
      <c r="G29" s="26"/>
      <c r="H29" s="59"/>
      <c r="I29" s="33"/>
      <c r="J29" s="21"/>
      <c r="K29" s="21"/>
      <c r="L29" s="21"/>
      <c r="M29" s="21"/>
      <c r="N29" s="34"/>
      <c r="O29" s="26"/>
      <c r="P29" s="60" t="str">
        <f>IF(H27="По обособленному подразделению","MANDATORY","OPTIONAL")</f>
        <v>OPTIONAL</v>
      </c>
      <c r="S29" s="1482"/>
      <c r="V29" s="49" t="s">
        <v>128</v>
      </c>
    </row>
    <row r="30" spans="1:22" ht="3.75" customHeight="1" x14ac:dyDescent="0.2">
      <c r="A30" s="21"/>
      <c r="B30" s="21"/>
      <c r="C30" s="21"/>
      <c r="D30" s="26"/>
      <c r="E30" s="37"/>
      <c r="F30" s="38"/>
      <c r="G30" s="39"/>
      <c r="H30" s="40"/>
      <c r="I30" s="26"/>
      <c r="J30" s="21"/>
      <c r="K30" s="21"/>
      <c r="L30" s="21"/>
      <c r="M30" s="21"/>
      <c r="N30" s="34"/>
      <c r="O30" s="26"/>
      <c r="P30" s="26"/>
      <c r="S30" s="1483"/>
      <c r="V30" s="41"/>
    </row>
    <row r="31" spans="1:22" ht="3" customHeight="1" x14ac:dyDescent="0.2">
      <c r="A31" s="52"/>
      <c r="B31" s="52"/>
      <c r="C31" s="21"/>
      <c r="D31" s="53"/>
      <c r="E31" s="54"/>
      <c r="F31" s="54"/>
      <c r="G31" s="54"/>
      <c r="H31" s="53"/>
      <c r="I31" s="21"/>
      <c r="J31" s="21"/>
      <c r="K31" s="21"/>
      <c r="L31" s="21"/>
      <c r="M31" s="21"/>
      <c r="N31" s="34"/>
      <c r="O31" s="21"/>
      <c r="P31" s="21"/>
      <c r="S31" s="30"/>
      <c r="V31" s="41"/>
    </row>
    <row r="32" spans="1:22" ht="3" customHeight="1" x14ac:dyDescent="0.2">
      <c r="A32" s="52"/>
      <c r="B32" s="52"/>
      <c r="C32" s="21"/>
      <c r="D32" s="53"/>
      <c r="E32" s="54"/>
      <c r="F32" s="54"/>
      <c r="G32" s="54"/>
      <c r="H32" s="53"/>
      <c r="I32" s="21"/>
      <c r="J32" s="21"/>
      <c r="K32" s="21"/>
      <c r="L32" s="21"/>
      <c r="M32" s="21"/>
      <c r="N32" s="34"/>
      <c r="O32" s="21"/>
      <c r="P32" s="21"/>
      <c r="S32" s="30"/>
      <c r="V32" s="41"/>
    </row>
    <row r="33" spans="1:22" ht="24" customHeight="1" x14ac:dyDescent="0.2">
      <c r="A33" s="52"/>
      <c r="B33" s="52"/>
      <c r="C33" s="21"/>
      <c r="D33" s="53"/>
      <c r="E33" s="1475" t="s">
        <v>129</v>
      </c>
      <c r="F33" s="1475"/>
      <c r="G33" s="26"/>
      <c r="H33" s="61" t="s">
        <v>130</v>
      </c>
      <c r="I33" s="21"/>
      <c r="J33" s="21"/>
      <c r="K33" s="21"/>
      <c r="L33" s="21"/>
      <c r="M33" s="21"/>
      <c r="N33" s="34"/>
      <c r="O33" s="21"/>
      <c r="P33" s="60" t="s">
        <v>92</v>
      </c>
      <c r="S33" s="62" t="s">
        <v>131</v>
      </c>
      <c r="V33" s="49" t="s">
        <v>132</v>
      </c>
    </row>
    <row r="34" spans="1:22" ht="3" customHeight="1" x14ac:dyDescent="0.2">
      <c r="A34" s="52"/>
      <c r="B34" s="52"/>
      <c r="C34" s="21"/>
      <c r="D34" s="53"/>
      <c r="E34" s="54"/>
      <c r="F34" s="54"/>
      <c r="G34" s="54"/>
      <c r="H34" s="53"/>
      <c r="I34" s="21"/>
      <c r="J34" s="21"/>
      <c r="K34" s="21"/>
      <c r="L34" s="21"/>
      <c r="M34" s="21"/>
      <c r="N34" s="34"/>
      <c r="O34" s="21"/>
      <c r="P34" s="21"/>
      <c r="S34" s="30"/>
      <c r="V34" s="41"/>
    </row>
    <row r="35" spans="1:22" ht="24" customHeight="1" x14ac:dyDescent="0.2">
      <c r="A35" s="52"/>
      <c r="B35" s="52"/>
      <c r="C35" s="21"/>
      <c r="D35" s="53"/>
      <c r="E35" s="1475" t="s">
        <v>133</v>
      </c>
      <c r="F35" s="1475"/>
      <c r="G35" s="26"/>
      <c r="H35" s="61" t="s">
        <v>134</v>
      </c>
      <c r="I35" s="21"/>
      <c r="J35" s="21"/>
      <c r="K35" s="21"/>
      <c r="L35" s="21"/>
      <c r="M35" s="21"/>
      <c r="N35" s="34"/>
      <c r="O35" s="21"/>
      <c r="P35" s="60" t="s">
        <v>92</v>
      </c>
      <c r="S35" s="62" t="s">
        <v>135</v>
      </c>
      <c r="V35" s="49" t="s">
        <v>136</v>
      </c>
    </row>
    <row r="36" spans="1:22" ht="3" customHeight="1" x14ac:dyDescent="0.2">
      <c r="A36" s="52"/>
      <c r="B36" s="52"/>
      <c r="C36" s="21"/>
      <c r="D36" s="53"/>
      <c r="E36" s="54"/>
      <c r="F36" s="54"/>
      <c r="G36" s="54"/>
      <c r="H36" s="53"/>
      <c r="I36" s="21"/>
      <c r="J36" s="21"/>
      <c r="K36" s="21"/>
      <c r="L36" s="21"/>
      <c r="M36" s="21"/>
      <c r="N36" s="34"/>
      <c r="O36" s="21"/>
      <c r="P36" s="21"/>
      <c r="S36" s="30"/>
      <c r="V36" s="41"/>
    </row>
    <row r="37" spans="1:22" ht="18.75" customHeight="1" x14ac:dyDescent="0.2">
      <c r="A37" s="52"/>
      <c r="B37" s="52"/>
      <c r="C37" s="21"/>
      <c r="D37" s="53"/>
      <c r="E37" s="1475" t="s">
        <v>137</v>
      </c>
      <c r="F37" s="1475"/>
      <c r="G37" s="26"/>
      <c r="H37" s="63" t="s">
        <v>138</v>
      </c>
      <c r="I37" s="21"/>
      <c r="J37" s="21"/>
      <c r="K37" s="21"/>
      <c r="L37" s="21"/>
      <c r="M37" s="21"/>
      <c r="N37" s="34"/>
      <c r="O37" s="21"/>
      <c r="P37" s="60" t="s">
        <v>92</v>
      </c>
      <c r="S37" s="30"/>
      <c r="V37" s="49" t="s">
        <v>139</v>
      </c>
    </row>
    <row r="38" spans="1:22" ht="3" customHeight="1" x14ac:dyDescent="0.2">
      <c r="A38" s="52"/>
      <c r="B38" s="52"/>
      <c r="C38" s="21"/>
      <c r="D38" s="53"/>
      <c r="E38" s="54"/>
      <c r="F38" s="54"/>
      <c r="G38" s="54"/>
      <c r="H38" s="53"/>
      <c r="I38" s="21"/>
      <c r="J38" s="21"/>
      <c r="K38" s="21"/>
      <c r="L38" s="21"/>
      <c r="M38" s="21"/>
      <c r="N38" s="34"/>
      <c r="O38" s="21"/>
      <c r="P38" s="21"/>
      <c r="S38" s="30"/>
      <c r="V38" s="41"/>
    </row>
    <row r="39" spans="1:22" ht="18.75" customHeight="1" x14ac:dyDescent="0.2">
      <c r="A39" s="52"/>
      <c r="B39" s="52"/>
      <c r="C39" s="21"/>
      <c r="D39" s="53"/>
      <c r="E39" s="1475" t="s">
        <v>140</v>
      </c>
      <c r="F39" s="1475"/>
      <c r="G39" s="26"/>
      <c r="H39" s="63" t="s">
        <v>141</v>
      </c>
      <c r="I39" s="21"/>
      <c r="J39" s="21"/>
      <c r="K39" s="21"/>
      <c r="L39" s="21"/>
      <c r="M39" s="21"/>
      <c r="N39" s="34"/>
      <c r="O39" s="21"/>
      <c r="P39" s="60" t="s">
        <v>92</v>
      </c>
      <c r="S39" s="30"/>
      <c r="V39" s="49" t="s">
        <v>142</v>
      </c>
    </row>
    <row r="40" spans="1:22" ht="3" customHeight="1" x14ac:dyDescent="0.2">
      <c r="A40" s="52"/>
      <c r="B40" s="52"/>
      <c r="C40" s="21"/>
      <c r="D40" s="53"/>
      <c r="E40" s="54"/>
      <c r="F40" s="54"/>
      <c r="G40" s="54"/>
      <c r="H40" s="53"/>
      <c r="I40" s="21"/>
      <c r="J40" s="21"/>
      <c r="K40" s="21"/>
      <c r="L40" s="21"/>
      <c r="M40" s="21"/>
      <c r="N40" s="34"/>
      <c r="O40" s="21"/>
      <c r="P40" s="21"/>
      <c r="S40" s="30"/>
      <c r="V40" s="41"/>
    </row>
    <row r="41" spans="1:22" ht="18.75" customHeight="1" x14ac:dyDescent="0.2">
      <c r="A41" s="52"/>
      <c r="B41" s="52"/>
      <c r="C41" s="21"/>
      <c r="D41" s="53"/>
      <c r="E41" s="1475" t="s">
        <v>143</v>
      </c>
      <c r="F41" s="1475"/>
      <c r="G41" s="26"/>
      <c r="H41" s="63" t="s">
        <v>138</v>
      </c>
      <c r="I41" s="21"/>
      <c r="J41" s="21"/>
      <c r="K41" s="21"/>
      <c r="L41" s="21"/>
      <c r="M41" s="21"/>
      <c r="N41" s="34"/>
      <c r="O41" s="21"/>
      <c r="P41" s="60" t="s">
        <v>92</v>
      </c>
      <c r="S41" s="62" t="str">
        <f>"(на территории: "&amp;IF(REGION_NAME="","субъект Российской Федерации не выбран",REGION_NAME)&amp;")"</f>
        <v>(на территории: Ханты-Мансийский автономный округ)</v>
      </c>
      <c r="V41" s="49" t="s">
        <v>144</v>
      </c>
    </row>
    <row r="42" spans="1:22" ht="3" customHeight="1" x14ac:dyDescent="0.2">
      <c r="A42" s="52"/>
      <c r="B42" s="52"/>
      <c r="C42" s="21"/>
      <c r="D42" s="53"/>
      <c r="E42" s="54"/>
      <c r="F42" s="54"/>
      <c r="G42" s="54"/>
      <c r="H42" s="53"/>
      <c r="I42" s="21"/>
      <c r="J42" s="21"/>
      <c r="K42" s="21"/>
      <c r="L42" s="21"/>
      <c r="M42" s="21"/>
      <c r="N42" s="34"/>
      <c r="O42" s="21"/>
      <c r="P42" s="21"/>
      <c r="S42" s="30"/>
      <c r="V42" s="41"/>
    </row>
    <row r="43" spans="1:22" ht="18.75" customHeight="1" x14ac:dyDescent="0.2">
      <c r="A43" s="52"/>
      <c r="B43" s="52"/>
      <c r="C43" s="21"/>
      <c r="D43" s="53"/>
      <c r="E43" s="1475" t="s">
        <v>145</v>
      </c>
      <c r="F43" s="1475"/>
      <c r="G43" s="26"/>
      <c r="H43" s="63" t="s">
        <v>146</v>
      </c>
      <c r="I43" s="21"/>
      <c r="J43" s="21"/>
      <c r="K43" s="21"/>
      <c r="L43" s="21"/>
      <c r="M43" s="21"/>
      <c r="N43" s="34"/>
      <c r="O43" s="21"/>
      <c r="P43" s="60" t="s">
        <v>92</v>
      </c>
      <c r="S43" s="30"/>
      <c r="V43" s="49" t="s">
        <v>147</v>
      </c>
    </row>
    <row r="44" spans="1:22" ht="3" customHeight="1" x14ac:dyDescent="0.2">
      <c r="A44" s="52"/>
      <c r="B44" s="52"/>
      <c r="C44" s="21"/>
      <c r="D44" s="53"/>
      <c r="E44" s="54"/>
      <c r="F44" s="54"/>
      <c r="G44" s="54"/>
      <c r="H44" s="53"/>
      <c r="I44" s="21"/>
      <c r="J44" s="21"/>
      <c r="K44" s="21"/>
      <c r="L44" s="21"/>
      <c r="M44" s="21"/>
      <c r="N44" s="34"/>
      <c r="O44" s="21"/>
      <c r="P44" s="21"/>
      <c r="S44" s="30"/>
      <c r="V44" s="41"/>
    </row>
    <row r="45" spans="1:22" ht="63" customHeight="1" x14ac:dyDescent="0.2">
      <c r="A45" s="52"/>
      <c r="B45" s="52"/>
      <c r="C45" s="21"/>
      <c r="D45" s="53"/>
      <c r="E45" s="1475" t="s">
        <v>148</v>
      </c>
      <c r="F45" s="1475"/>
      <c r="G45" s="26"/>
      <c r="H45" s="63" t="s">
        <v>149</v>
      </c>
      <c r="I45" s="21"/>
      <c r="J45" s="21"/>
      <c r="K45" s="21"/>
      <c r="L45" s="21"/>
      <c r="M45" s="21"/>
      <c r="N45" s="34"/>
      <c r="O45" s="21"/>
      <c r="P45" s="60" t="s">
        <v>92</v>
      </c>
      <c r="S45" s="62" t="s">
        <v>150</v>
      </c>
      <c r="V45" s="49" t="s">
        <v>151</v>
      </c>
    </row>
    <row r="46" spans="1:22" ht="3" customHeight="1" x14ac:dyDescent="0.2">
      <c r="A46" s="52"/>
      <c r="B46" s="52"/>
      <c r="C46" s="21"/>
      <c r="D46" s="53"/>
      <c r="E46" s="54"/>
      <c r="F46" s="54"/>
      <c r="G46" s="54"/>
      <c r="H46" s="53"/>
      <c r="I46" s="21"/>
      <c r="J46" s="21"/>
      <c r="K46" s="21"/>
      <c r="L46" s="21"/>
      <c r="M46" s="21"/>
      <c r="N46" s="34"/>
      <c r="O46" s="21"/>
      <c r="P46" s="21"/>
      <c r="S46" s="30"/>
      <c r="V46" s="41"/>
    </row>
    <row r="47" spans="1:22" ht="11.25" hidden="1" customHeight="1" x14ac:dyDescent="0.2">
      <c r="A47" s="52"/>
      <c r="B47" s="52"/>
      <c r="C47" s="21"/>
      <c r="D47" s="53"/>
      <c r="E47" s="54"/>
      <c r="F47" s="54"/>
      <c r="G47" s="54"/>
      <c r="H47" s="53"/>
      <c r="I47" s="21"/>
      <c r="J47" s="21"/>
      <c r="K47" s="21"/>
      <c r="L47" s="21"/>
      <c r="M47" s="21"/>
      <c r="N47" s="34"/>
      <c r="O47" s="21"/>
      <c r="P47" s="21"/>
      <c r="S47" s="30"/>
      <c r="V47" s="41"/>
    </row>
    <row r="48" spans="1:22" ht="11.25" hidden="1" customHeight="1" x14ac:dyDescent="0.2">
      <c r="A48" s="52"/>
      <c r="B48" s="52"/>
      <c r="C48" s="21"/>
      <c r="D48" s="53"/>
      <c r="E48" s="54"/>
      <c r="F48" s="54"/>
      <c r="G48" s="54"/>
      <c r="H48" s="53"/>
      <c r="I48" s="21"/>
      <c r="J48" s="21"/>
      <c r="K48" s="21"/>
      <c r="L48" s="21"/>
      <c r="M48" s="21"/>
      <c r="N48" s="34"/>
      <c r="O48" s="21"/>
      <c r="P48" s="21"/>
      <c r="S48" s="30"/>
      <c r="V48" s="41"/>
    </row>
    <row r="49" spans="1:22" ht="11.25" hidden="1" customHeight="1" x14ac:dyDescent="0.2">
      <c r="A49" s="52"/>
      <c r="B49" s="52"/>
      <c r="C49" s="21"/>
      <c r="D49" s="53"/>
      <c r="E49" s="54"/>
      <c r="F49" s="54"/>
      <c r="G49" s="54"/>
      <c r="H49" s="53"/>
      <c r="I49" s="21"/>
      <c r="J49" s="21"/>
      <c r="K49" s="21"/>
      <c r="L49" s="21"/>
      <c r="M49" s="21"/>
      <c r="N49" s="34"/>
      <c r="O49" s="21"/>
      <c r="P49" s="21"/>
      <c r="S49" s="30"/>
      <c r="V49" s="41"/>
    </row>
    <row r="50" spans="1:22" ht="11.25" hidden="1" customHeight="1" x14ac:dyDescent="0.2">
      <c r="A50" s="52"/>
      <c r="B50" s="52"/>
      <c r="C50" s="21"/>
      <c r="D50" s="53"/>
      <c r="E50" s="54"/>
      <c r="F50" s="54"/>
      <c r="G50" s="54"/>
      <c r="H50" s="53"/>
      <c r="I50" s="21"/>
      <c r="J50" s="21"/>
      <c r="K50" s="21"/>
      <c r="L50" s="21"/>
      <c r="M50" s="21"/>
      <c r="N50" s="34"/>
      <c r="O50" s="21"/>
      <c r="P50" s="21"/>
      <c r="S50" s="30"/>
      <c r="V50" s="41"/>
    </row>
    <row r="51" spans="1:22" ht="11.25" hidden="1" customHeight="1" x14ac:dyDescent="0.2">
      <c r="A51" s="52"/>
      <c r="B51" s="52"/>
      <c r="C51" s="21"/>
      <c r="D51" s="53"/>
      <c r="E51" s="54"/>
      <c r="F51" s="54"/>
      <c r="G51" s="54"/>
      <c r="H51" s="53"/>
      <c r="I51" s="21"/>
      <c r="J51" s="21"/>
      <c r="K51" s="21"/>
      <c r="L51" s="21"/>
      <c r="M51" s="21"/>
      <c r="N51" s="34"/>
      <c r="O51" s="21"/>
      <c r="P51" s="21"/>
      <c r="S51" s="30"/>
      <c r="V51" s="41"/>
    </row>
    <row r="52" spans="1:22" ht="11.25" hidden="1" customHeight="1" x14ac:dyDescent="0.2">
      <c r="A52" s="52"/>
      <c r="B52" s="52"/>
      <c r="C52" s="21"/>
      <c r="D52" s="53"/>
      <c r="E52" s="54"/>
      <c r="F52" s="54"/>
      <c r="G52" s="54"/>
      <c r="H52" s="53"/>
      <c r="I52" s="21"/>
      <c r="J52" s="21"/>
      <c r="K52" s="21"/>
      <c r="L52" s="21"/>
      <c r="M52" s="21"/>
      <c r="N52" s="34"/>
      <c r="O52" s="21"/>
      <c r="P52" s="21"/>
      <c r="S52" s="30"/>
      <c r="V52" s="41"/>
    </row>
    <row r="53" spans="1:22" ht="11.25" hidden="1" customHeight="1" x14ac:dyDescent="0.2">
      <c r="A53" s="52"/>
      <c r="B53" s="52"/>
      <c r="C53" s="21"/>
      <c r="D53" s="53"/>
      <c r="E53" s="54"/>
      <c r="F53" s="54"/>
      <c r="G53" s="54"/>
      <c r="H53" s="53"/>
      <c r="I53" s="21"/>
      <c r="J53" s="21"/>
      <c r="K53" s="21"/>
      <c r="L53" s="21"/>
      <c r="M53" s="21"/>
      <c r="N53" s="34"/>
      <c r="O53" s="21"/>
      <c r="P53" s="21"/>
      <c r="S53" s="30"/>
      <c r="V53" s="41"/>
    </row>
    <row r="54" spans="1:22" ht="11.25" hidden="1" customHeight="1" x14ac:dyDescent="0.2">
      <c r="A54" s="52"/>
      <c r="B54" s="52"/>
      <c r="C54" s="21"/>
      <c r="D54" s="53"/>
      <c r="E54" s="54"/>
      <c r="F54" s="54"/>
      <c r="G54" s="54"/>
      <c r="H54" s="53"/>
      <c r="I54" s="21"/>
      <c r="J54" s="21"/>
      <c r="K54" s="21"/>
      <c r="L54" s="21"/>
      <c r="M54" s="21"/>
      <c r="N54" s="34"/>
      <c r="O54" s="21"/>
      <c r="P54" s="21"/>
      <c r="S54" s="30"/>
      <c r="V54" s="41"/>
    </row>
    <row r="55" spans="1:22" ht="11.25" hidden="1" customHeight="1" x14ac:dyDescent="0.2">
      <c r="A55" s="52"/>
      <c r="B55" s="52"/>
      <c r="C55" s="21"/>
      <c r="D55" s="53"/>
      <c r="E55" s="54"/>
      <c r="F55" s="54"/>
      <c r="G55" s="54"/>
      <c r="H55" s="53"/>
      <c r="I55" s="21"/>
      <c r="J55" s="21"/>
      <c r="K55" s="21"/>
      <c r="L55" s="21"/>
      <c r="M55" s="21"/>
      <c r="N55" s="34"/>
      <c r="O55" s="21"/>
      <c r="P55" s="21"/>
      <c r="S55" s="30"/>
      <c r="V55" s="41"/>
    </row>
    <row r="56" spans="1:22" ht="11.25" hidden="1" customHeight="1" x14ac:dyDescent="0.2">
      <c r="A56" s="52"/>
      <c r="B56" s="52"/>
      <c r="C56" s="21"/>
      <c r="D56" s="53"/>
      <c r="E56" s="54"/>
      <c r="F56" s="54"/>
      <c r="G56" s="54"/>
      <c r="H56" s="53"/>
      <c r="I56" s="21"/>
      <c r="J56" s="21"/>
      <c r="K56" s="21"/>
      <c r="L56" s="21"/>
      <c r="M56" s="21"/>
      <c r="N56" s="34"/>
      <c r="O56" s="21"/>
      <c r="P56" s="21"/>
      <c r="S56" s="30"/>
      <c r="V56" s="41"/>
    </row>
    <row r="57" spans="1:22" ht="11.25" hidden="1" customHeight="1" x14ac:dyDescent="0.2">
      <c r="A57" s="52"/>
      <c r="B57" s="52"/>
      <c r="C57" s="21"/>
      <c r="D57" s="53"/>
      <c r="E57" s="54"/>
      <c r="F57" s="54"/>
      <c r="G57" s="54"/>
      <c r="H57" s="53"/>
      <c r="I57" s="21"/>
      <c r="J57" s="21"/>
      <c r="K57" s="21"/>
      <c r="L57" s="21"/>
      <c r="M57" s="21"/>
      <c r="N57" s="34"/>
      <c r="O57" s="21"/>
      <c r="P57" s="21"/>
      <c r="S57" s="30"/>
      <c r="V57" s="41"/>
    </row>
    <row r="58" spans="1:22" ht="5.25" customHeight="1" x14ac:dyDescent="0.2">
      <c r="A58" s="52"/>
      <c r="B58" s="52"/>
      <c r="C58" s="21"/>
      <c r="D58" s="53"/>
      <c r="E58" s="64"/>
      <c r="F58" s="64"/>
      <c r="G58" s="64"/>
      <c r="H58" s="64"/>
      <c r="I58" s="21"/>
      <c r="J58" s="21"/>
      <c r="K58" s="21"/>
      <c r="L58" s="21"/>
      <c r="M58" s="21"/>
      <c r="N58" s="34"/>
      <c r="O58" s="21"/>
      <c r="P58" s="21"/>
      <c r="S58" s="30"/>
      <c r="V58" s="41"/>
    </row>
    <row r="59" spans="1:22" ht="6" customHeight="1" x14ac:dyDescent="0.2">
      <c r="A59" s="21"/>
      <c r="B59" s="21"/>
      <c r="C59" s="21"/>
      <c r="D59" s="21"/>
      <c r="E59" s="65"/>
      <c r="F59" s="65"/>
      <c r="G59" s="65"/>
      <c r="H59" s="65"/>
      <c r="I59" s="21"/>
      <c r="J59" s="21"/>
      <c r="K59" s="21"/>
      <c r="L59" s="21"/>
      <c r="M59" s="21"/>
      <c r="N59" s="34"/>
      <c r="O59" s="21"/>
      <c r="P59" s="21"/>
      <c r="S59" s="30"/>
      <c r="V59" s="41"/>
    </row>
    <row r="60" spans="1:22" ht="15" customHeight="1" x14ac:dyDescent="0.2">
      <c r="A60" s="21"/>
      <c r="B60" s="21"/>
      <c r="C60" s="21"/>
      <c r="D60" s="21"/>
      <c r="E60" s="1474" t="s">
        <v>152</v>
      </c>
      <c r="F60" s="1474"/>
      <c r="G60" s="66"/>
      <c r="H60" s="66"/>
      <c r="I60" s="21"/>
      <c r="J60" s="21"/>
      <c r="K60" s="21"/>
      <c r="L60" s="21"/>
      <c r="M60" s="21"/>
      <c r="N60" s="34"/>
      <c r="O60" s="21"/>
      <c r="P60" s="21"/>
      <c r="S60" s="30"/>
      <c r="V60" s="41"/>
    </row>
    <row r="61" spans="1:22" ht="6" customHeight="1" x14ac:dyDescent="0.2">
      <c r="A61" s="21"/>
      <c r="B61" s="21"/>
      <c r="C61" s="21"/>
      <c r="D61" s="21"/>
      <c r="E61" s="37"/>
      <c r="F61" s="38"/>
      <c r="G61" s="21"/>
      <c r="H61" s="26"/>
      <c r="I61" s="21"/>
      <c r="J61" s="21"/>
      <c r="K61" s="21"/>
      <c r="L61" s="21"/>
      <c r="M61" s="21"/>
      <c r="N61" s="34"/>
      <c r="O61" s="21"/>
      <c r="P61" s="26"/>
      <c r="S61" s="30"/>
      <c r="V61" s="41"/>
    </row>
    <row r="62" spans="1:22" ht="24" customHeight="1" x14ac:dyDescent="0.2">
      <c r="A62" s="21"/>
      <c r="B62" s="21"/>
      <c r="C62" s="21"/>
      <c r="D62" s="26"/>
      <c r="E62" s="1475" t="s">
        <v>153</v>
      </c>
      <c r="F62" s="67" t="s">
        <v>154</v>
      </c>
      <c r="G62" s="26"/>
      <c r="H62" s="63" t="s">
        <v>155</v>
      </c>
      <c r="I62" s="33"/>
      <c r="J62" s="21"/>
      <c r="K62" s="21"/>
      <c r="L62" s="21"/>
      <c r="M62" s="21"/>
      <c r="N62" s="34"/>
      <c r="O62" s="26"/>
      <c r="P62" s="60" t="s">
        <v>92</v>
      </c>
      <c r="S62" s="30"/>
      <c r="V62" s="49" t="s">
        <v>156</v>
      </c>
    </row>
    <row r="63" spans="1:22" ht="24" customHeight="1" x14ac:dyDescent="0.2">
      <c r="A63" s="21"/>
      <c r="B63" s="21"/>
      <c r="C63" s="21"/>
      <c r="D63" s="26"/>
      <c r="E63" s="1475"/>
      <c r="F63" s="67" t="s">
        <v>157</v>
      </c>
      <c r="G63" s="26"/>
      <c r="H63" s="63" t="s">
        <v>155</v>
      </c>
      <c r="I63" s="33"/>
      <c r="J63" s="21"/>
      <c r="K63" s="21"/>
      <c r="L63" s="21"/>
      <c r="M63" s="21"/>
      <c r="N63" s="34"/>
      <c r="O63" s="26"/>
      <c r="P63" s="60" t="s">
        <v>92</v>
      </c>
      <c r="S63" s="30"/>
      <c r="V63" s="49" t="s">
        <v>158</v>
      </c>
    </row>
    <row r="64" spans="1:22" ht="15" customHeight="1" x14ac:dyDescent="0.2">
      <c r="A64" s="21"/>
      <c r="B64" s="21"/>
      <c r="C64" s="21"/>
      <c r="D64" s="26"/>
      <c r="E64" s="1475" t="s">
        <v>159</v>
      </c>
      <c r="F64" s="67" t="s">
        <v>160</v>
      </c>
      <c r="G64" s="26"/>
      <c r="H64" s="63" t="s">
        <v>161</v>
      </c>
      <c r="I64" s="33"/>
      <c r="J64" s="21"/>
      <c r="K64" s="21"/>
      <c r="L64" s="21"/>
      <c r="M64" s="21"/>
      <c r="N64" s="34"/>
      <c r="O64" s="26"/>
      <c r="P64" s="60" t="s">
        <v>92</v>
      </c>
      <c r="S64" s="30"/>
      <c r="V64" s="49" t="s">
        <v>162</v>
      </c>
    </row>
    <row r="65" spans="1:22" ht="15" customHeight="1" x14ac:dyDescent="0.2">
      <c r="A65" s="21"/>
      <c r="B65" s="21"/>
      <c r="C65" s="21"/>
      <c r="D65" s="26"/>
      <c r="E65" s="1475"/>
      <c r="F65" s="67" t="s">
        <v>163</v>
      </c>
      <c r="G65" s="26"/>
      <c r="H65" s="63" t="s">
        <v>164</v>
      </c>
      <c r="I65" s="33"/>
      <c r="J65" s="21"/>
      <c r="K65" s="21"/>
      <c r="L65" s="21"/>
      <c r="M65" s="21"/>
      <c r="N65" s="34"/>
      <c r="O65" s="26"/>
      <c r="P65" s="60" t="s">
        <v>92</v>
      </c>
      <c r="S65" s="30"/>
      <c r="V65" s="49" t="s">
        <v>165</v>
      </c>
    </row>
    <row r="66" spans="1:22" ht="15" customHeight="1" x14ac:dyDescent="0.2">
      <c r="A66" s="21"/>
      <c r="B66" s="21"/>
      <c r="C66" s="21"/>
      <c r="D66" s="26"/>
      <c r="E66" s="1475" t="s">
        <v>166</v>
      </c>
      <c r="F66" s="67" t="s">
        <v>160</v>
      </c>
      <c r="G66" s="26"/>
      <c r="H66" s="63" t="s">
        <v>167</v>
      </c>
      <c r="I66" s="33"/>
      <c r="J66" s="21"/>
      <c r="K66" s="21"/>
      <c r="L66" s="21"/>
      <c r="M66" s="21"/>
      <c r="N66" s="34"/>
      <c r="O66" s="26"/>
      <c r="P66" s="60" t="s">
        <v>92</v>
      </c>
      <c r="S66" s="30"/>
      <c r="V66" s="49" t="s">
        <v>168</v>
      </c>
    </row>
    <row r="67" spans="1:22" ht="15" customHeight="1" x14ac:dyDescent="0.2">
      <c r="A67" s="21"/>
      <c r="B67" s="21"/>
      <c r="C67" s="21"/>
      <c r="D67" s="26"/>
      <c r="E67" s="1475"/>
      <c r="F67" s="67" t="s">
        <v>163</v>
      </c>
      <c r="G67" s="26"/>
      <c r="H67" s="63" t="s">
        <v>169</v>
      </c>
      <c r="I67" s="33"/>
      <c r="J67" s="21"/>
      <c r="K67" s="21"/>
      <c r="L67" s="21"/>
      <c r="M67" s="21"/>
      <c r="N67" s="34"/>
      <c r="O67" s="26"/>
      <c r="P67" s="60" t="s">
        <v>92</v>
      </c>
      <c r="S67" s="30"/>
      <c r="V67" s="49" t="s">
        <v>170</v>
      </c>
    </row>
    <row r="68" spans="1:22" ht="15" customHeight="1" x14ac:dyDescent="0.2">
      <c r="A68" s="21"/>
      <c r="B68" s="21"/>
      <c r="C68" s="21"/>
      <c r="D68" s="26"/>
      <c r="E68" s="1475" t="s">
        <v>171</v>
      </c>
      <c r="F68" s="67" t="s">
        <v>160</v>
      </c>
      <c r="G68" s="26"/>
      <c r="H68" s="63" t="s">
        <v>172</v>
      </c>
      <c r="I68" s="33"/>
      <c r="J68" s="21"/>
      <c r="K68" s="21"/>
      <c r="L68" s="21"/>
      <c r="M68" s="21"/>
      <c r="N68" s="34"/>
      <c r="O68" s="26"/>
      <c r="P68" s="60" t="s">
        <v>92</v>
      </c>
      <c r="S68" s="30"/>
      <c r="V68" s="49" t="s">
        <v>173</v>
      </c>
    </row>
    <row r="69" spans="1:22" ht="15" customHeight="1" x14ac:dyDescent="0.2">
      <c r="A69" s="21"/>
      <c r="B69" s="21"/>
      <c r="C69" s="21"/>
      <c r="D69" s="26"/>
      <c r="E69" s="1475"/>
      <c r="F69" s="67" t="s">
        <v>174</v>
      </c>
      <c r="G69" s="26"/>
      <c r="H69" s="63" t="s">
        <v>175</v>
      </c>
      <c r="I69" s="33"/>
      <c r="J69" s="21"/>
      <c r="K69" s="21"/>
      <c r="L69" s="21"/>
      <c r="M69" s="21"/>
      <c r="N69" s="34"/>
      <c r="O69" s="26"/>
      <c r="P69" s="60" t="s">
        <v>92</v>
      </c>
      <c r="S69" s="30"/>
      <c r="V69" s="49" t="s">
        <v>176</v>
      </c>
    </row>
    <row r="70" spans="1:22" ht="15" customHeight="1" x14ac:dyDescent="0.2">
      <c r="A70" s="21"/>
      <c r="B70" s="21"/>
      <c r="C70" s="21"/>
      <c r="D70" s="26"/>
      <c r="E70" s="1475"/>
      <c r="F70" s="67" t="s">
        <v>163</v>
      </c>
      <c r="G70" s="26"/>
      <c r="H70" s="63" t="s">
        <v>177</v>
      </c>
      <c r="I70" s="33"/>
      <c r="J70" s="21"/>
      <c r="K70" s="21"/>
      <c r="L70" s="21"/>
      <c r="M70" s="21"/>
      <c r="N70" s="34"/>
      <c r="O70" s="26"/>
      <c r="P70" s="60" t="s">
        <v>92</v>
      </c>
      <c r="S70" s="30"/>
      <c r="V70" s="49" t="s">
        <v>178</v>
      </c>
    </row>
    <row r="71" spans="1:22" ht="15" customHeight="1" x14ac:dyDescent="0.2">
      <c r="A71" s="21"/>
      <c r="B71" s="21"/>
      <c r="C71" s="21"/>
      <c r="D71" s="26"/>
      <c r="E71" s="1475"/>
      <c r="F71" s="67" t="s">
        <v>179</v>
      </c>
      <c r="G71" s="26"/>
      <c r="H71" s="63" t="s">
        <v>180</v>
      </c>
      <c r="I71" s="33"/>
      <c r="J71" s="21"/>
      <c r="K71" s="21"/>
      <c r="L71" s="21"/>
      <c r="M71" s="21"/>
      <c r="N71" s="34"/>
      <c r="O71" s="26"/>
      <c r="P71" s="60" t="s">
        <v>92</v>
      </c>
      <c r="S71" s="30"/>
      <c r="V71" s="49" t="s">
        <v>181</v>
      </c>
    </row>
    <row r="72" spans="1:22" ht="9" customHeight="1" x14ac:dyDescent="0.2">
      <c r="A72" s="21"/>
      <c r="B72" s="21"/>
      <c r="C72" s="21"/>
      <c r="D72" s="21"/>
      <c r="E72" s="44"/>
      <c r="F72" s="26"/>
      <c r="G72" s="21"/>
      <c r="H72" s="40"/>
      <c r="I72" s="21"/>
      <c r="J72" s="21"/>
      <c r="K72" s="21"/>
      <c r="L72" s="21"/>
      <c r="M72" s="21"/>
      <c r="N72" s="21"/>
      <c r="O72" s="21"/>
      <c r="P72" s="26"/>
    </row>
    <row r="73" spans="1:22" ht="5.25" customHeight="1" x14ac:dyDescent="0.2">
      <c r="E73" s="64"/>
      <c r="F73" s="64"/>
      <c r="G73" s="64"/>
      <c r="H73" s="64"/>
    </row>
    <row r="74" spans="1:22" ht="5.25" customHeight="1" x14ac:dyDescent="0.2">
      <c r="E74" s="65"/>
      <c r="F74" s="65"/>
      <c r="G74" s="65"/>
      <c r="H74" s="65"/>
    </row>
    <row r="75" spans="1:22" ht="15" customHeight="1" x14ac:dyDescent="0.2">
      <c r="A75" s="21"/>
      <c r="B75" s="21"/>
      <c r="C75" s="21"/>
      <c r="D75" s="21"/>
      <c r="E75" s="1476" t="s">
        <v>182</v>
      </c>
      <c r="F75" s="1476"/>
      <c r="G75" s="1476"/>
      <c r="H75" s="1476"/>
      <c r="I75" s="21"/>
      <c r="J75" s="21"/>
      <c r="K75" s="21"/>
      <c r="L75" s="21"/>
      <c r="M75" s="21"/>
      <c r="N75" s="21"/>
      <c r="O75" s="21"/>
      <c r="P75" s="21"/>
    </row>
    <row r="76" spans="1:22" ht="5.25" customHeight="1" x14ac:dyDescent="0.2">
      <c r="E76" s="64"/>
      <c r="F76" s="64"/>
      <c r="G76" s="64"/>
      <c r="H76" s="64"/>
    </row>
    <row r="77" spans="1:22" ht="5.25" customHeight="1" x14ac:dyDescent="0.2">
      <c r="E77" s="65"/>
      <c r="F77" s="65"/>
      <c r="G77" s="65"/>
      <c r="H77" s="65"/>
    </row>
    <row r="78" spans="1:22" ht="42" customHeight="1" x14ac:dyDescent="0.2">
      <c r="A78" s="52"/>
      <c r="B78" s="52"/>
      <c r="C78" s="21"/>
      <c r="D78" s="53"/>
      <c r="E78" s="1475" t="s">
        <v>183</v>
      </c>
      <c r="F78" s="1475"/>
      <c r="G78" s="26"/>
      <c r="H78" s="68"/>
      <c r="I78" s="21"/>
      <c r="J78" s="21"/>
      <c r="K78" s="21"/>
      <c r="L78" s="21"/>
      <c r="M78" s="21"/>
      <c r="N78" s="21"/>
      <c r="O78" s="21"/>
      <c r="P78" s="21"/>
      <c r="S78" s="62" t="s">
        <v>184</v>
      </c>
    </row>
    <row r="79" spans="1:22" ht="3" customHeight="1" x14ac:dyDescent="0.2"/>
    <row r="80" spans="1:22" ht="24" customHeight="1" x14ac:dyDescent="0.2">
      <c r="A80" s="52"/>
      <c r="B80" s="52"/>
      <c r="C80" s="21"/>
      <c r="D80" s="53"/>
      <c r="E80" s="1475" t="s">
        <v>185</v>
      </c>
      <c r="F80" s="1475"/>
      <c r="G80" s="26"/>
      <c r="H80" s="69" t="str">
        <f>HYPERLINK("https://eias.ru/files/46ee.stx.eias.justification.rtf","Загрузить")</f>
        <v>Загрузить</v>
      </c>
      <c r="I80" s="21"/>
      <c r="J80" s="21"/>
      <c r="K80" s="21"/>
      <c r="L80" s="21"/>
      <c r="M80" s="21"/>
      <c r="N80" s="21"/>
      <c r="O80" s="21"/>
      <c r="P80" s="21"/>
      <c r="S80" s="30"/>
    </row>
    <row r="81" spans="5:8" ht="3" hidden="1" customHeight="1" x14ac:dyDescent="0.2"/>
    <row r="82" spans="5:8" ht="10.5" hidden="1" customHeight="1" x14ac:dyDescent="0.2"/>
    <row r="83" spans="5:8" ht="5.25" customHeight="1" x14ac:dyDescent="0.2">
      <c r="E83" s="64"/>
      <c r="F83" s="64"/>
      <c r="G83" s="64"/>
      <c r="H83" s="64"/>
    </row>
    <row r="84" spans="5:8" ht="5.25" customHeight="1" x14ac:dyDescent="0.2">
      <c r="E84" s="65"/>
      <c r="F84" s="65"/>
      <c r="G84" s="65"/>
      <c r="H84" s="65"/>
    </row>
    <row r="85" spans="5:8" ht="30.75" customHeight="1" x14ac:dyDescent="0.2">
      <c r="H85" s="43" t="str">
        <f>"Статистика предоставления отчётов за "&amp;IF(YEAR="","(год не выбран)",YEAR&amp;" год")</f>
        <v>Статистика предоставления отчётов за 2026 год</v>
      </c>
    </row>
    <row r="86" spans="5:8" ht="15" customHeight="1" x14ac:dyDescent="0.2">
      <c r="E86" s="1473" t="s">
        <v>186</v>
      </c>
      <c r="F86" s="70" t="s">
        <v>187</v>
      </c>
      <c r="G86" s="71"/>
      <c r="H86" s="72" t="s">
        <v>188</v>
      </c>
    </row>
    <row r="87" spans="5:8" ht="15" customHeight="1" x14ac:dyDescent="0.2">
      <c r="E87" s="1473"/>
      <c r="F87" s="70" t="s">
        <v>189</v>
      </c>
      <c r="G87" s="71"/>
      <c r="H87" s="72" t="s">
        <v>190</v>
      </c>
    </row>
    <row r="88" spans="5:8" ht="15" customHeight="1" x14ac:dyDescent="0.2">
      <c r="E88" s="1473" t="s">
        <v>191</v>
      </c>
      <c r="F88" s="70" t="s">
        <v>187</v>
      </c>
      <c r="G88" s="71"/>
      <c r="H88" s="72" t="s">
        <v>192</v>
      </c>
    </row>
    <row r="89" spans="5:8" ht="15" customHeight="1" x14ac:dyDescent="0.2">
      <c r="E89" s="1473"/>
      <c r="F89" s="70" t="s">
        <v>189</v>
      </c>
      <c r="G89" s="71"/>
      <c r="H89" s="72" t="s">
        <v>190</v>
      </c>
    </row>
    <row r="90" spans="5:8" ht="15" customHeight="1" x14ac:dyDescent="0.2">
      <c r="E90" s="1473" t="s">
        <v>193</v>
      </c>
      <c r="F90" s="70" t="s">
        <v>187</v>
      </c>
      <c r="G90" s="71"/>
      <c r="H90" s="72" t="s">
        <v>194</v>
      </c>
    </row>
    <row r="91" spans="5:8" ht="15" customHeight="1" x14ac:dyDescent="0.2">
      <c r="E91" s="1473"/>
      <c r="F91" s="70" t="s">
        <v>189</v>
      </c>
      <c r="G91" s="71"/>
      <c r="H91" s="72" t="s">
        <v>190</v>
      </c>
    </row>
    <row r="92" spans="5:8" ht="15" customHeight="1" x14ac:dyDescent="0.2">
      <c r="E92" s="1473" t="s">
        <v>195</v>
      </c>
      <c r="F92" s="70" t="s">
        <v>187</v>
      </c>
      <c r="G92" s="71"/>
      <c r="H92" s="72" t="s">
        <v>196</v>
      </c>
    </row>
    <row r="93" spans="5:8" ht="15" customHeight="1" x14ac:dyDescent="0.2">
      <c r="E93" s="1473"/>
      <c r="F93" s="70" t="s">
        <v>189</v>
      </c>
      <c r="G93" s="71"/>
      <c r="H93" s="72" t="s">
        <v>190</v>
      </c>
    </row>
    <row r="94" spans="5:8" ht="15" customHeight="1" x14ac:dyDescent="0.2">
      <c r="E94" s="1473" t="s">
        <v>197</v>
      </c>
      <c r="F94" s="70" t="s">
        <v>187</v>
      </c>
      <c r="G94" s="71"/>
      <c r="H94" s="72" t="s">
        <v>198</v>
      </c>
    </row>
    <row r="95" spans="5:8" ht="15" customHeight="1" x14ac:dyDescent="0.2">
      <c r="E95" s="1473"/>
      <c r="F95" s="70" t="s">
        <v>189</v>
      </c>
      <c r="G95" s="71"/>
      <c r="H95" s="72" t="s">
        <v>190</v>
      </c>
    </row>
    <row r="96" spans="5:8" ht="10.5" hidden="1" customHeight="1" x14ac:dyDescent="0.2">
      <c r="E96" s="1473" t="s">
        <v>102</v>
      </c>
      <c r="F96" s="70" t="s">
        <v>187</v>
      </c>
      <c r="G96" s="71"/>
      <c r="H96" s="73"/>
    </row>
    <row r="97" spans="5:8" ht="10.5" hidden="1" customHeight="1" x14ac:dyDescent="0.2">
      <c r="E97" s="1473"/>
      <c r="F97" s="70" t="s">
        <v>189</v>
      </c>
      <c r="G97" s="71"/>
      <c r="H97" s="73"/>
    </row>
    <row r="98" spans="5:8" ht="10.5" hidden="1" customHeight="1" x14ac:dyDescent="0.2">
      <c r="E98" s="1473" t="s">
        <v>199</v>
      </c>
      <c r="F98" s="70" t="s">
        <v>187</v>
      </c>
      <c r="G98" s="71"/>
      <c r="H98" s="73"/>
    </row>
    <row r="99" spans="5:8" ht="10.5" hidden="1" customHeight="1" x14ac:dyDescent="0.2">
      <c r="E99" s="1473"/>
      <c r="F99" s="70" t="s">
        <v>189</v>
      </c>
      <c r="G99" s="71"/>
      <c r="H99" s="73"/>
    </row>
    <row r="100" spans="5:8" ht="10.5" hidden="1" customHeight="1" x14ac:dyDescent="0.2">
      <c r="E100" s="1473" t="s">
        <v>200</v>
      </c>
      <c r="F100" s="70" t="s">
        <v>187</v>
      </c>
      <c r="G100" s="71"/>
      <c r="H100" s="73"/>
    </row>
    <row r="101" spans="5:8" ht="10.5" hidden="1" customHeight="1" x14ac:dyDescent="0.2">
      <c r="E101" s="1473"/>
      <c r="F101" s="70" t="s">
        <v>189</v>
      </c>
      <c r="G101" s="71"/>
      <c r="H101" s="73"/>
    </row>
    <row r="102" spans="5:8" ht="10.5" hidden="1" customHeight="1" x14ac:dyDescent="0.2">
      <c r="E102" s="1473" t="s">
        <v>201</v>
      </c>
      <c r="F102" s="70" t="s">
        <v>187</v>
      </c>
      <c r="G102" s="71"/>
      <c r="H102" s="73"/>
    </row>
    <row r="103" spans="5:8" ht="10.5" hidden="1" customHeight="1" x14ac:dyDescent="0.2">
      <c r="E103" s="1473"/>
      <c r="F103" s="70" t="s">
        <v>189</v>
      </c>
      <c r="G103" s="71"/>
      <c r="H103" s="73"/>
    </row>
    <row r="104" spans="5:8" ht="10.5" hidden="1" customHeight="1" x14ac:dyDescent="0.2">
      <c r="E104" s="1473" t="s">
        <v>202</v>
      </c>
      <c r="F104" s="70" t="s">
        <v>187</v>
      </c>
      <c r="G104" s="71"/>
      <c r="H104" s="73"/>
    </row>
    <row r="105" spans="5:8" ht="10.5" hidden="1" customHeight="1" x14ac:dyDescent="0.2">
      <c r="E105" s="1473"/>
      <c r="F105" s="70" t="s">
        <v>189</v>
      </c>
      <c r="G105" s="71"/>
      <c r="H105" s="73"/>
    </row>
    <row r="106" spans="5:8" ht="10.5" hidden="1" customHeight="1" x14ac:dyDescent="0.2">
      <c r="E106" s="1473" t="s">
        <v>203</v>
      </c>
      <c r="F106" s="70" t="s">
        <v>187</v>
      </c>
      <c r="G106" s="71"/>
      <c r="H106" s="73"/>
    </row>
    <row r="107" spans="5:8" ht="10.5" hidden="1" customHeight="1" x14ac:dyDescent="0.2">
      <c r="E107" s="1473"/>
      <c r="F107" s="70" t="s">
        <v>189</v>
      </c>
      <c r="G107" s="71"/>
      <c r="H107" s="73"/>
    </row>
    <row r="108" spans="5:8" ht="10.5" hidden="1" customHeight="1" x14ac:dyDescent="0.2">
      <c r="E108" s="1473" t="s">
        <v>204</v>
      </c>
      <c r="F108" s="70" t="s">
        <v>187</v>
      </c>
      <c r="G108" s="71"/>
      <c r="H108" s="73"/>
    </row>
    <row r="109" spans="5:8" ht="10.5" hidden="1" customHeight="1" x14ac:dyDescent="0.2">
      <c r="E109" s="1473"/>
      <c r="F109" s="70" t="s">
        <v>189</v>
      </c>
      <c r="G109" s="71"/>
      <c r="H109" s="73"/>
    </row>
    <row r="110" spans="5:8" ht="5.25" customHeight="1" x14ac:dyDescent="0.2">
      <c r="E110" s="64"/>
      <c r="F110" s="64"/>
      <c r="G110" s="64"/>
      <c r="H110" s="64"/>
    </row>
    <row r="111" spans="5:8" ht="5.25" customHeight="1" x14ac:dyDescent="0.2">
      <c r="E111" s="65"/>
      <c r="F111" s="65"/>
      <c r="G111" s="65"/>
      <c r="H111" s="65"/>
    </row>
  </sheetData>
  <mergeCells count="42">
    <mergeCell ref="S15:S30"/>
    <mergeCell ref="E16:F16"/>
    <mergeCell ref="E18:F18"/>
    <mergeCell ref="E20:F20"/>
    <mergeCell ref="E21:F21"/>
    <mergeCell ref="E4:H4"/>
    <mergeCell ref="E6:F6"/>
    <mergeCell ref="S10:S13"/>
    <mergeCell ref="E11:F11"/>
    <mergeCell ref="E12:F12"/>
    <mergeCell ref="E45:F45"/>
    <mergeCell ref="E22:F22"/>
    <mergeCell ref="E23:F23"/>
    <mergeCell ref="E25:F25"/>
    <mergeCell ref="E27:F27"/>
    <mergeCell ref="E29:F29"/>
    <mergeCell ref="E33:F33"/>
    <mergeCell ref="E35:F35"/>
    <mergeCell ref="E37:F37"/>
    <mergeCell ref="E39:F39"/>
    <mergeCell ref="E41:F41"/>
    <mergeCell ref="E43:F43"/>
    <mergeCell ref="E92:E93"/>
    <mergeCell ref="E60:F60"/>
    <mergeCell ref="E62:E63"/>
    <mergeCell ref="E64:E65"/>
    <mergeCell ref="E66:E67"/>
    <mergeCell ref="E68:E71"/>
    <mergeCell ref="E75:H75"/>
    <mergeCell ref="E78:F78"/>
    <mergeCell ref="E80:F80"/>
    <mergeCell ref="E86:E87"/>
    <mergeCell ref="E88:E89"/>
    <mergeCell ref="E90:E91"/>
    <mergeCell ref="E106:E107"/>
    <mergeCell ref="E108:E109"/>
    <mergeCell ref="E94:E95"/>
    <mergeCell ref="E96:E97"/>
    <mergeCell ref="E98:E99"/>
    <mergeCell ref="E100:E101"/>
    <mergeCell ref="E102:E103"/>
    <mergeCell ref="E104:E105"/>
  </mergeCells>
  <dataValidations count="6">
    <dataValidation type="list" allowBlank="1" showInputMessage="1" showErrorMessage="1" promptTitle="Внимание" prompt="Пожалуйста, выберите значение из списка" sqref="H45">
      <formula1>TAX_SYSTEM_LIST</formula1>
    </dataValidation>
    <dataValidation type="list" allowBlank="1" showInputMessage="1" showErrorMessage="1" promptTitle="Внимание" prompt="Пожалуйста, выберите значение из списка" sqref="H43">
      <formula1>EE_PURCHASE_METHOD_LIST</formula1>
    </dataValidation>
    <dataValidation type="list" allowBlank="1" showInputMessage="1" showErrorMessage="1" promptTitle="Внимание" prompt="Пожалуйста, выберите значение из списка" sqref="H41 H39 H37">
      <formula1>YES_NO</formula1>
    </dataValidation>
    <dataValidation type="list" allowBlank="1" showInputMessage="1" showErrorMessage="1" promptTitle="Внимание" prompt="Пожалуйста, выберите значение из списка" sqref="H27">
      <formula1>REPORT_TYPE_LIST</formula1>
    </dataValidation>
    <dataValidation type="list" allowBlank="1" showInputMessage="1" showErrorMessage="1" promptTitle="Внимание" prompt="Пожалуйста, выберите значение из списка" sqref="H23">
      <formula1>LIST_OKOPF_DATA</formula1>
    </dataValidation>
    <dataValidation type="list" allowBlank="1" showInputMessage="1" showErrorMessage="1" promptTitle="Внимание" prompt="Пожалуйста, выберите значение из списка" sqref="H12">
      <formula1>MONTH_LIST</formula1>
    </dataValidation>
  </dataValidations>
  <hyperlinks>
    <hyperlink ref="E8" r:id="rId1" display="https://sp.eias.ru/knowledgebase.php?article=124"/>
    <hyperlink ref="H80" r:id="rId2" display="https://eias.ru/files/46ee.stx.eias.justification.rtf"/>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CY101"/>
  <sheetViews>
    <sheetView topLeftCell="AQ7" workbookViewId="0">
      <selection activeCell="H18" sqref="H18"/>
    </sheetView>
  </sheetViews>
  <sheetFormatPr defaultColWidth="9.33203125" defaultRowHeight="10.5" customHeight="1" x14ac:dyDescent="0.2"/>
  <cols>
    <col min="1" max="2" width="5.5" style="74" hidden="1" customWidth="1"/>
    <col min="3" max="3" width="3.1640625" style="74" customWidth="1"/>
    <col min="4" max="4" width="82.5" style="75" customWidth="1"/>
    <col min="5" max="5" width="7.83203125" style="74" customWidth="1"/>
    <col min="6" max="6" width="14.83203125" style="74" customWidth="1"/>
    <col min="7" max="7" width="0" style="74" hidden="1" customWidth="1"/>
    <col min="8" max="10" width="14.83203125" style="74" customWidth="1"/>
    <col min="11" max="12" width="0" style="74" hidden="1" customWidth="1"/>
    <col min="13" max="13" width="14.83203125" style="74" customWidth="1"/>
    <col min="14" max="14" width="0" style="74" hidden="1" customWidth="1"/>
    <col min="15" max="17" width="14.83203125" style="74" customWidth="1"/>
    <col min="18" max="19" width="0" style="74" hidden="1" customWidth="1"/>
    <col min="20" max="20" width="14.83203125" style="74" customWidth="1"/>
    <col min="21" max="21" width="0" style="74" hidden="1" customWidth="1"/>
    <col min="22" max="24" width="14.83203125" style="74" customWidth="1"/>
    <col min="25" max="26" width="0" style="74" hidden="1" customWidth="1"/>
    <col min="27" max="27" width="14.83203125" style="74" customWidth="1"/>
    <col min="28" max="28" width="0" style="74" hidden="1" customWidth="1"/>
    <col min="29" max="31" width="14.83203125" style="74" customWidth="1"/>
    <col min="32" max="33" width="0" style="74" hidden="1" customWidth="1"/>
    <col min="34" max="34" width="14.83203125" style="74" customWidth="1"/>
    <col min="35" max="35" width="0" style="74" hidden="1" customWidth="1"/>
    <col min="36" max="38" width="14.83203125" style="74" customWidth="1"/>
    <col min="39" max="40" width="0" style="74" hidden="1" customWidth="1"/>
    <col min="41" max="41" width="14.83203125" style="74" customWidth="1"/>
    <col min="42" max="42" width="0" style="74" hidden="1" customWidth="1"/>
    <col min="43" max="45" width="14.83203125" style="74" customWidth="1"/>
    <col min="46" max="47" width="0" style="74" hidden="1" customWidth="1"/>
    <col min="48" max="48" width="14.83203125" style="74" customWidth="1"/>
    <col min="49" max="49" width="0" style="74" hidden="1" customWidth="1"/>
    <col min="50" max="52" width="14.83203125" style="74" customWidth="1"/>
    <col min="53" max="54" width="0" style="74" hidden="1" customWidth="1"/>
    <col min="55" max="55" width="14.83203125" style="74" customWidth="1"/>
    <col min="56" max="56" width="0" style="74" hidden="1" customWidth="1"/>
    <col min="57" max="59" width="14.83203125" style="74" customWidth="1"/>
    <col min="60" max="61" width="0" style="74" hidden="1" customWidth="1"/>
    <col min="62" max="62" width="14.83203125" style="74" customWidth="1"/>
    <col min="63" max="63" width="0" style="74" hidden="1" customWidth="1"/>
    <col min="64" max="66" width="14.83203125" style="74" customWidth="1"/>
    <col min="67" max="68" width="0" style="74" hidden="1" customWidth="1"/>
    <col min="69" max="69" width="14.83203125" style="74" customWidth="1"/>
    <col min="70" max="70" width="0" style="74" hidden="1" customWidth="1"/>
    <col min="71" max="73" width="14.83203125" style="74" customWidth="1"/>
    <col min="74" max="75" width="0" style="74" hidden="1" customWidth="1"/>
    <col min="76" max="76" width="14.83203125" style="74" customWidth="1"/>
    <col min="77" max="77" width="0" style="74" hidden="1" customWidth="1"/>
    <col min="78" max="80" width="14.83203125" style="74" customWidth="1"/>
    <col min="81" max="82" width="0" style="74" hidden="1" customWidth="1"/>
    <col min="83" max="83" width="14.83203125" style="74" customWidth="1"/>
    <col min="84" max="84" width="0" style="74" hidden="1" customWidth="1"/>
    <col min="85" max="87" width="14.83203125" style="74" customWidth="1"/>
    <col min="88" max="89" width="0" style="74" hidden="1" customWidth="1"/>
    <col min="90" max="90" width="14.83203125" style="74" customWidth="1"/>
    <col min="91" max="91" width="0" style="74" hidden="1" customWidth="1"/>
    <col min="92" max="94" width="14.83203125" style="74" customWidth="1"/>
    <col min="95" max="96" width="0" style="74" hidden="1" customWidth="1"/>
    <col min="97" max="97" width="14.83203125" style="74" customWidth="1"/>
    <col min="98" max="98" width="0" style="74" hidden="1" customWidth="1"/>
    <col min="99" max="101" width="14.83203125" style="74" customWidth="1"/>
    <col min="102" max="103" width="0" style="74" hidden="1" customWidth="1"/>
    <col min="104" max="16384" width="9.33203125" style="23"/>
  </cols>
  <sheetData>
    <row r="1" spans="1:103" ht="10.5" hidden="1" customHeight="1" x14ac:dyDescent="0.2">
      <c r="F1" s="76" t="s">
        <v>205</v>
      </c>
      <c r="G1" s="76" t="s">
        <v>205</v>
      </c>
      <c r="H1" s="76" t="s">
        <v>205</v>
      </c>
      <c r="I1" s="76" t="s">
        <v>205</v>
      </c>
      <c r="J1" s="76" t="s">
        <v>205</v>
      </c>
      <c r="K1" s="76" t="s">
        <v>205</v>
      </c>
      <c r="L1" s="76" t="s">
        <v>205</v>
      </c>
      <c r="M1" s="76" t="s">
        <v>205</v>
      </c>
      <c r="N1" s="76" t="s">
        <v>205</v>
      </c>
      <c r="O1" s="76" t="s">
        <v>205</v>
      </c>
      <c r="P1" s="76" t="s">
        <v>205</v>
      </c>
      <c r="Q1" s="76" t="s">
        <v>205</v>
      </c>
      <c r="R1" s="76" t="s">
        <v>205</v>
      </c>
      <c r="S1" s="76" t="s">
        <v>205</v>
      </c>
      <c r="T1" s="76" t="s">
        <v>206</v>
      </c>
      <c r="U1" s="76" t="s">
        <v>206</v>
      </c>
      <c r="V1" s="76" t="s">
        <v>206</v>
      </c>
      <c r="W1" s="76" t="s">
        <v>206</v>
      </c>
      <c r="X1" s="76" t="s">
        <v>206</v>
      </c>
      <c r="Y1" s="76" t="s">
        <v>206</v>
      </c>
      <c r="Z1" s="76" t="s">
        <v>206</v>
      </c>
      <c r="AA1" s="76" t="s">
        <v>206</v>
      </c>
      <c r="AB1" s="76" t="s">
        <v>206</v>
      </c>
      <c r="AC1" s="76" t="s">
        <v>206</v>
      </c>
      <c r="AD1" s="76" t="s">
        <v>206</v>
      </c>
      <c r="AE1" s="76" t="s">
        <v>206</v>
      </c>
      <c r="AF1" s="76" t="s">
        <v>206</v>
      </c>
      <c r="AG1" s="76" t="s">
        <v>206</v>
      </c>
      <c r="AH1" s="76" t="s">
        <v>207</v>
      </c>
      <c r="AI1" s="76" t="s">
        <v>207</v>
      </c>
      <c r="AJ1" s="76" t="s">
        <v>207</v>
      </c>
      <c r="AK1" s="76" t="s">
        <v>207</v>
      </c>
      <c r="AL1" s="76" t="s">
        <v>207</v>
      </c>
      <c r="AM1" s="76" t="s">
        <v>207</v>
      </c>
      <c r="AN1" s="76" t="s">
        <v>207</v>
      </c>
      <c r="AO1" s="76" t="s">
        <v>207</v>
      </c>
      <c r="AP1" s="76" t="s">
        <v>207</v>
      </c>
      <c r="AQ1" s="76" t="s">
        <v>207</v>
      </c>
      <c r="AR1" s="76" t="s">
        <v>207</v>
      </c>
      <c r="AS1" s="76" t="s">
        <v>207</v>
      </c>
      <c r="AT1" s="76" t="s">
        <v>207</v>
      </c>
      <c r="AU1" s="76" t="s">
        <v>207</v>
      </c>
      <c r="AV1" s="76" t="s">
        <v>207</v>
      </c>
      <c r="AW1" s="76" t="s">
        <v>207</v>
      </c>
      <c r="AX1" s="76" t="s">
        <v>207</v>
      </c>
      <c r="AY1" s="76" t="s">
        <v>207</v>
      </c>
      <c r="AZ1" s="76" t="s">
        <v>207</v>
      </c>
      <c r="BA1" s="76" t="s">
        <v>207</v>
      </c>
      <c r="BB1" s="76" t="s">
        <v>207</v>
      </c>
      <c r="BC1" s="76" t="s">
        <v>207</v>
      </c>
      <c r="BD1" s="76" t="s">
        <v>207</v>
      </c>
      <c r="BE1" s="76" t="s">
        <v>207</v>
      </c>
      <c r="BF1" s="76" t="s">
        <v>207</v>
      </c>
      <c r="BG1" s="76" t="s">
        <v>207</v>
      </c>
      <c r="BH1" s="76" t="s">
        <v>207</v>
      </c>
      <c r="BI1" s="76" t="s">
        <v>207</v>
      </c>
      <c r="BJ1" s="76" t="s">
        <v>208</v>
      </c>
      <c r="BK1" s="76" t="s">
        <v>208</v>
      </c>
      <c r="BL1" s="76" t="s">
        <v>208</v>
      </c>
      <c r="BM1" s="76" t="s">
        <v>208</v>
      </c>
      <c r="BN1" s="76" t="s">
        <v>208</v>
      </c>
      <c r="BO1" s="76" t="s">
        <v>208</v>
      </c>
      <c r="BP1" s="76" t="s">
        <v>208</v>
      </c>
      <c r="BQ1" s="76" t="s">
        <v>208</v>
      </c>
      <c r="BR1" s="76" t="s">
        <v>208</v>
      </c>
      <c r="BS1" s="76" t="s">
        <v>208</v>
      </c>
      <c r="BT1" s="76" t="s">
        <v>208</v>
      </c>
      <c r="BU1" s="76" t="s">
        <v>208</v>
      </c>
      <c r="BV1" s="76" t="s">
        <v>208</v>
      </c>
      <c r="BW1" s="76" t="s">
        <v>208</v>
      </c>
      <c r="BX1" s="76" t="s">
        <v>208</v>
      </c>
      <c r="BY1" s="76" t="s">
        <v>208</v>
      </c>
      <c r="BZ1" s="76" t="s">
        <v>208</v>
      </c>
      <c r="CA1" s="76" t="s">
        <v>208</v>
      </c>
      <c r="CB1" s="76" t="s">
        <v>208</v>
      </c>
      <c r="CC1" s="76" t="s">
        <v>208</v>
      </c>
      <c r="CD1" s="76" t="s">
        <v>208</v>
      </c>
      <c r="CE1" s="76" t="s">
        <v>208</v>
      </c>
      <c r="CF1" s="76" t="s">
        <v>208</v>
      </c>
      <c r="CG1" s="76" t="s">
        <v>208</v>
      </c>
      <c r="CH1" s="76" t="s">
        <v>208</v>
      </c>
      <c r="CI1" s="76" t="s">
        <v>208</v>
      </c>
      <c r="CJ1" s="76" t="s">
        <v>208</v>
      </c>
      <c r="CK1" s="76" t="s">
        <v>208</v>
      </c>
      <c r="CL1" s="76" t="s">
        <v>208</v>
      </c>
      <c r="CM1" s="76" t="s">
        <v>208</v>
      </c>
      <c r="CN1" s="76" t="s">
        <v>208</v>
      </c>
      <c r="CO1" s="76" t="s">
        <v>208</v>
      </c>
      <c r="CP1" s="76" t="s">
        <v>208</v>
      </c>
      <c r="CQ1" s="76" t="s">
        <v>208</v>
      </c>
      <c r="CR1" s="76" t="s">
        <v>208</v>
      </c>
      <c r="CS1" s="76" t="s">
        <v>208</v>
      </c>
      <c r="CT1" s="76" t="s">
        <v>208</v>
      </c>
      <c r="CU1" s="76" t="s">
        <v>208</v>
      </c>
      <c r="CV1" s="76" t="s">
        <v>208</v>
      </c>
      <c r="CW1" s="76" t="s">
        <v>208</v>
      </c>
      <c r="CX1" s="76" t="s">
        <v>208</v>
      </c>
      <c r="CY1" s="76" t="s">
        <v>208</v>
      </c>
    </row>
    <row r="2" spans="1:103" ht="10.5" hidden="1" customHeight="1" x14ac:dyDescent="0.2">
      <c r="F2" s="76" t="s">
        <v>209</v>
      </c>
      <c r="G2" s="77" t="s">
        <v>210</v>
      </c>
      <c r="H2" s="76" t="s">
        <v>211</v>
      </c>
      <c r="I2" s="76" t="s">
        <v>212</v>
      </c>
      <c r="J2" s="76" t="s">
        <v>213</v>
      </c>
      <c r="K2" s="77" t="s">
        <v>214</v>
      </c>
      <c r="L2" s="77" t="s">
        <v>215</v>
      </c>
      <c r="M2" s="76" t="s">
        <v>209</v>
      </c>
      <c r="N2" s="77" t="s">
        <v>210</v>
      </c>
      <c r="O2" s="76" t="s">
        <v>211</v>
      </c>
      <c r="P2" s="76" t="s">
        <v>212</v>
      </c>
      <c r="Q2" s="76" t="s">
        <v>213</v>
      </c>
      <c r="R2" s="77" t="s">
        <v>214</v>
      </c>
      <c r="S2" s="77" t="s">
        <v>215</v>
      </c>
      <c r="T2" s="76" t="s">
        <v>209</v>
      </c>
      <c r="U2" s="77" t="s">
        <v>210</v>
      </c>
      <c r="V2" s="76" t="s">
        <v>211</v>
      </c>
      <c r="W2" s="76" t="s">
        <v>212</v>
      </c>
      <c r="X2" s="76" t="s">
        <v>213</v>
      </c>
      <c r="Y2" s="77" t="s">
        <v>214</v>
      </c>
      <c r="Z2" s="77" t="s">
        <v>215</v>
      </c>
      <c r="AA2" s="76" t="s">
        <v>209</v>
      </c>
      <c r="AB2" s="77" t="s">
        <v>210</v>
      </c>
      <c r="AC2" s="76" t="s">
        <v>211</v>
      </c>
      <c r="AD2" s="76" t="s">
        <v>212</v>
      </c>
      <c r="AE2" s="76" t="s">
        <v>213</v>
      </c>
      <c r="AF2" s="77" t="s">
        <v>214</v>
      </c>
      <c r="AG2" s="77" t="s">
        <v>215</v>
      </c>
      <c r="AH2" s="76" t="s">
        <v>209</v>
      </c>
      <c r="AI2" s="77" t="s">
        <v>210</v>
      </c>
      <c r="AJ2" s="76" t="s">
        <v>211</v>
      </c>
      <c r="AK2" s="76" t="s">
        <v>212</v>
      </c>
      <c r="AL2" s="76" t="s">
        <v>213</v>
      </c>
      <c r="AM2" s="77" t="s">
        <v>214</v>
      </c>
      <c r="AN2" s="77" t="s">
        <v>215</v>
      </c>
      <c r="AO2" s="76" t="s">
        <v>209</v>
      </c>
      <c r="AP2" s="77" t="s">
        <v>210</v>
      </c>
      <c r="AQ2" s="76" t="s">
        <v>211</v>
      </c>
      <c r="AR2" s="76" t="s">
        <v>212</v>
      </c>
      <c r="AS2" s="76" t="s">
        <v>213</v>
      </c>
      <c r="AT2" s="77" t="s">
        <v>214</v>
      </c>
      <c r="AU2" s="77" t="s">
        <v>215</v>
      </c>
      <c r="AV2" s="76" t="s">
        <v>209</v>
      </c>
      <c r="AW2" s="77" t="s">
        <v>210</v>
      </c>
      <c r="AX2" s="76" t="s">
        <v>211</v>
      </c>
      <c r="AY2" s="76" t="s">
        <v>212</v>
      </c>
      <c r="AZ2" s="76" t="s">
        <v>213</v>
      </c>
      <c r="BA2" s="77" t="s">
        <v>214</v>
      </c>
      <c r="BB2" s="77" t="s">
        <v>215</v>
      </c>
      <c r="BC2" s="76" t="s">
        <v>209</v>
      </c>
      <c r="BD2" s="77" t="s">
        <v>210</v>
      </c>
      <c r="BE2" s="76" t="s">
        <v>211</v>
      </c>
      <c r="BF2" s="76" t="s">
        <v>212</v>
      </c>
      <c r="BG2" s="76" t="s">
        <v>213</v>
      </c>
      <c r="BH2" s="77" t="s">
        <v>214</v>
      </c>
      <c r="BI2" s="77" t="s">
        <v>215</v>
      </c>
      <c r="BJ2" s="76" t="s">
        <v>209</v>
      </c>
      <c r="BK2" s="77" t="s">
        <v>210</v>
      </c>
      <c r="BL2" s="76" t="s">
        <v>211</v>
      </c>
      <c r="BM2" s="76" t="s">
        <v>212</v>
      </c>
      <c r="BN2" s="76" t="s">
        <v>213</v>
      </c>
      <c r="BO2" s="77" t="s">
        <v>214</v>
      </c>
      <c r="BP2" s="77" t="s">
        <v>215</v>
      </c>
      <c r="BQ2" s="76" t="s">
        <v>209</v>
      </c>
      <c r="BR2" s="77" t="s">
        <v>210</v>
      </c>
      <c r="BS2" s="76" t="s">
        <v>211</v>
      </c>
      <c r="BT2" s="76" t="s">
        <v>212</v>
      </c>
      <c r="BU2" s="76" t="s">
        <v>213</v>
      </c>
      <c r="BV2" s="77" t="s">
        <v>214</v>
      </c>
      <c r="BW2" s="77" t="s">
        <v>215</v>
      </c>
      <c r="BX2" s="76" t="s">
        <v>209</v>
      </c>
      <c r="BY2" s="77" t="s">
        <v>210</v>
      </c>
      <c r="BZ2" s="76" t="s">
        <v>211</v>
      </c>
      <c r="CA2" s="76" t="s">
        <v>212</v>
      </c>
      <c r="CB2" s="76" t="s">
        <v>213</v>
      </c>
      <c r="CC2" s="77" t="s">
        <v>214</v>
      </c>
      <c r="CD2" s="77" t="s">
        <v>215</v>
      </c>
      <c r="CE2" s="76" t="s">
        <v>209</v>
      </c>
      <c r="CF2" s="77" t="s">
        <v>210</v>
      </c>
      <c r="CG2" s="76" t="s">
        <v>211</v>
      </c>
      <c r="CH2" s="76" t="s">
        <v>212</v>
      </c>
      <c r="CI2" s="76" t="s">
        <v>213</v>
      </c>
      <c r="CJ2" s="77" t="s">
        <v>214</v>
      </c>
      <c r="CK2" s="77" t="s">
        <v>215</v>
      </c>
      <c r="CL2" s="76" t="s">
        <v>209</v>
      </c>
      <c r="CM2" s="77" t="s">
        <v>210</v>
      </c>
      <c r="CN2" s="76" t="s">
        <v>211</v>
      </c>
      <c r="CO2" s="76" t="s">
        <v>212</v>
      </c>
      <c r="CP2" s="76" t="s">
        <v>213</v>
      </c>
      <c r="CQ2" s="77" t="s">
        <v>214</v>
      </c>
      <c r="CR2" s="77" t="s">
        <v>215</v>
      </c>
      <c r="CS2" s="76" t="s">
        <v>209</v>
      </c>
      <c r="CT2" s="77" t="s">
        <v>210</v>
      </c>
      <c r="CU2" s="76" t="s">
        <v>211</v>
      </c>
      <c r="CV2" s="76" t="s">
        <v>212</v>
      </c>
      <c r="CW2" s="76" t="s">
        <v>213</v>
      </c>
      <c r="CX2" s="77" t="s">
        <v>214</v>
      </c>
      <c r="CY2" s="77" t="s">
        <v>215</v>
      </c>
    </row>
    <row r="3" spans="1:103" ht="10.5" hidden="1" customHeight="1" x14ac:dyDescent="0.2">
      <c r="F3" s="78" t="s">
        <v>216</v>
      </c>
      <c r="G3" s="79" t="s">
        <v>217</v>
      </c>
      <c r="H3" s="79" t="s">
        <v>218</v>
      </c>
      <c r="I3" s="79" t="s">
        <v>219</v>
      </c>
      <c r="J3" s="79" t="s">
        <v>220</v>
      </c>
      <c r="K3" s="79" t="s">
        <v>221</v>
      </c>
      <c r="L3" s="79" t="s">
        <v>222</v>
      </c>
      <c r="M3" s="78" t="s">
        <v>223</v>
      </c>
      <c r="N3" s="79" t="s">
        <v>224</v>
      </c>
      <c r="O3" s="79" t="s">
        <v>225</v>
      </c>
      <c r="P3" s="79" t="s">
        <v>226</v>
      </c>
      <c r="Q3" s="79" t="s">
        <v>227</v>
      </c>
      <c r="R3" s="79" t="s">
        <v>228</v>
      </c>
      <c r="S3" s="79" t="s">
        <v>229</v>
      </c>
      <c r="T3" s="78" t="s">
        <v>230</v>
      </c>
      <c r="U3" s="79" t="s">
        <v>231</v>
      </c>
      <c r="V3" s="79" t="s">
        <v>232</v>
      </c>
      <c r="W3" s="79" t="s">
        <v>233</v>
      </c>
      <c r="X3" s="79" t="s">
        <v>234</v>
      </c>
      <c r="Y3" s="79" t="s">
        <v>235</v>
      </c>
      <c r="Z3" s="79" t="s">
        <v>236</v>
      </c>
      <c r="AA3" s="78" t="s">
        <v>237</v>
      </c>
      <c r="AB3" s="79" t="s">
        <v>238</v>
      </c>
      <c r="AC3" s="79" t="s">
        <v>239</v>
      </c>
      <c r="AD3" s="79" t="s">
        <v>240</v>
      </c>
      <c r="AE3" s="79" t="s">
        <v>241</v>
      </c>
      <c r="AF3" s="79" t="s">
        <v>242</v>
      </c>
      <c r="AG3" s="79" t="s">
        <v>243</v>
      </c>
      <c r="AH3" s="78" t="s">
        <v>244</v>
      </c>
      <c r="AI3" s="79" t="s">
        <v>245</v>
      </c>
      <c r="AJ3" s="79" t="s">
        <v>246</v>
      </c>
      <c r="AK3" s="79" t="s">
        <v>247</v>
      </c>
      <c r="AL3" s="79" t="s">
        <v>248</v>
      </c>
      <c r="AM3" s="79" t="s">
        <v>249</v>
      </c>
      <c r="AN3" s="79" t="s">
        <v>250</v>
      </c>
      <c r="AO3" s="78" t="s">
        <v>251</v>
      </c>
      <c r="AP3" s="79" t="s">
        <v>252</v>
      </c>
      <c r="AQ3" s="79" t="s">
        <v>253</v>
      </c>
      <c r="AR3" s="79" t="s">
        <v>254</v>
      </c>
      <c r="AS3" s="79" t="s">
        <v>255</v>
      </c>
      <c r="AT3" s="79" t="s">
        <v>256</v>
      </c>
      <c r="AU3" s="79" t="s">
        <v>257</v>
      </c>
      <c r="AV3" s="78" t="s">
        <v>258</v>
      </c>
      <c r="AW3" s="79" t="s">
        <v>259</v>
      </c>
      <c r="AX3" s="79" t="s">
        <v>260</v>
      </c>
      <c r="AY3" s="79" t="s">
        <v>261</v>
      </c>
      <c r="AZ3" s="79" t="s">
        <v>262</v>
      </c>
      <c r="BA3" s="79" t="s">
        <v>263</v>
      </c>
      <c r="BB3" s="79" t="s">
        <v>264</v>
      </c>
      <c r="BC3" s="78" t="s">
        <v>265</v>
      </c>
      <c r="BD3" s="79" t="s">
        <v>266</v>
      </c>
      <c r="BE3" s="79" t="s">
        <v>267</v>
      </c>
      <c r="BF3" s="79" t="s">
        <v>268</v>
      </c>
      <c r="BG3" s="79" t="s">
        <v>269</v>
      </c>
      <c r="BH3" s="79" t="s">
        <v>270</v>
      </c>
      <c r="BI3" s="79" t="s">
        <v>271</v>
      </c>
      <c r="BJ3" s="78" t="s">
        <v>272</v>
      </c>
      <c r="BK3" s="79" t="s">
        <v>273</v>
      </c>
      <c r="BL3" s="79" t="s">
        <v>274</v>
      </c>
      <c r="BM3" s="79" t="s">
        <v>275</v>
      </c>
      <c r="BN3" s="79" t="s">
        <v>276</v>
      </c>
      <c r="BO3" s="79" t="s">
        <v>277</v>
      </c>
      <c r="BP3" s="79" t="s">
        <v>278</v>
      </c>
      <c r="BQ3" s="78" t="s">
        <v>279</v>
      </c>
      <c r="BR3" s="79" t="s">
        <v>280</v>
      </c>
      <c r="BS3" s="79" t="s">
        <v>281</v>
      </c>
      <c r="BT3" s="79" t="s">
        <v>282</v>
      </c>
      <c r="BU3" s="79" t="s">
        <v>283</v>
      </c>
      <c r="BV3" s="79" t="s">
        <v>284</v>
      </c>
      <c r="BW3" s="79" t="s">
        <v>285</v>
      </c>
      <c r="BX3" s="78" t="s">
        <v>286</v>
      </c>
      <c r="BY3" s="79" t="s">
        <v>287</v>
      </c>
      <c r="BZ3" s="79" t="s">
        <v>288</v>
      </c>
      <c r="CA3" s="79" t="s">
        <v>289</v>
      </c>
      <c r="CB3" s="79" t="s">
        <v>290</v>
      </c>
      <c r="CC3" s="79" t="s">
        <v>291</v>
      </c>
      <c r="CD3" s="79" t="s">
        <v>292</v>
      </c>
      <c r="CE3" s="78" t="s">
        <v>293</v>
      </c>
      <c r="CF3" s="79" t="s">
        <v>294</v>
      </c>
      <c r="CG3" s="79" t="s">
        <v>295</v>
      </c>
      <c r="CH3" s="79" t="s">
        <v>296</v>
      </c>
      <c r="CI3" s="79" t="s">
        <v>297</v>
      </c>
      <c r="CJ3" s="79" t="s">
        <v>298</v>
      </c>
      <c r="CK3" s="79" t="s">
        <v>299</v>
      </c>
      <c r="CL3" s="78" t="s">
        <v>300</v>
      </c>
      <c r="CM3" s="79" t="s">
        <v>301</v>
      </c>
      <c r="CN3" s="79" t="s">
        <v>302</v>
      </c>
      <c r="CO3" s="79" t="s">
        <v>303</v>
      </c>
      <c r="CP3" s="79" t="s">
        <v>304</v>
      </c>
      <c r="CQ3" s="79" t="s">
        <v>305</v>
      </c>
      <c r="CR3" s="79" t="s">
        <v>306</v>
      </c>
      <c r="CS3" s="78" t="s">
        <v>307</v>
      </c>
      <c r="CT3" s="79" t="s">
        <v>308</v>
      </c>
      <c r="CU3" s="79" t="s">
        <v>309</v>
      </c>
      <c r="CV3" s="79" t="s">
        <v>310</v>
      </c>
      <c r="CW3" s="79" t="s">
        <v>311</v>
      </c>
      <c r="CX3" s="79" t="s">
        <v>312</v>
      </c>
      <c r="CY3" s="79" t="s">
        <v>313</v>
      </c>
    </row>
    <row r="4" spans="1:103" ht="10.5" hidden="1" customHeight="1" x14ac:dyDescent="0.2"/>
    <row r="5" spans="1:103" ht="10.5" hidden="1" customHeight="1" x14ac:dyDescent="0.2">
      <c r="A5" s="80"/>
    </row>
    <row r="6" spans="1:103" ht="10.5" hidden="1" customHeight="1" x14ac:dyDescent="0.2">
      <c r="A6" s="80"/>
    </row>
    <row r="7" spans="1:103" ht="6" customHeight="1" x14ac:dyDescent="0.2">
      <c r="A7" s="80"/>
    </row>
    <row r="8" spans="1:103" ht="12" customHeight="1" x14ac:dyDescent="0.2">
      <c r="A8" s="80"/>
      <c r="D8" s="81" t="s">
        <v>314</v>
      </c>
      <c r="E8" s="82"/>
      <c r="F8" s="82"/>
      <c r="G8" s="82"/>
      <c r="H8" s="82"/>
      <c r="I8" s="82"/>
      <c r="J8" s="82"/>
      <c r="K8" s="82"/>
      <c r="L8" s="82"/>
      <c r="M8" s="82"/>
      <c r="N8" s="82"/>
      <c r="O8" s="82"/>
      <c r="P8" s="82"/>
      <c r="Q8" s="82"/>
      <c r="R8" s="82"/>
      <c r="S8" s="82"/>
      <c r="T8" s="879"/>
    </row>
    <row r="9" spans="1:103" ht="12" customHeight="1" x14ac:dyDescent="0.2">
      <c r="D9" s="83" t="s">
        <v>315</v>
      </c>
    </row>
    <row r="10" spans="1:103" ht="12" customHeight="1" x14ac:dyDescent="0.2">
      <c r="D10" s="84" t="s">
        <v>107</v>
      </c>
      <c r="CY10" s="85" t="s">
        <v>316</v>
      </c>
    </row>
    <row r="11" spans="1:103" ht="15" customHeight="1" x14ac:dyDescent="0.2">
      <c r="D11" s="86" t="s">
        <v>317</v>
      </c>
      <c r="M11" s="1485" t="s">
        <v>318</v>
      </c>
      <c r="N11" s="1485"/>
      <c r="O11" s="1485"/>
      <c r="P11" s="1485"/>
      <c r="Q11" s="1485"/>
      <c r="R11" s="1485"/>
      <c r="S11" s="1485"/>
      <c r="AA11" s="1485" t="s">
        <v>318</v>
      </c>
      <c r="AB11" s="1485"/>
      <c r="AC11" s="1485"/>
      <c r="AD11" s="1485"/>
      <c r="AE11" s="1485"/>
      <c r="AF11" s="1485"/>
      <c r="AG11" s="1485"/>
      <c r="AO11" s="1485" t="s">
        <v>318</v>
      </c>
      <c r="AP11" s="1485"/>
      <c r="AQ11" s="1485"/>
      <c r="AR11" s="1485"/>
      <c r="AS11" s="1485"/>
      <c r="AT11" s="1485"/>
      <c r="AU11" s="1485"/>
      <c r="BC11" s="1485" t="s">
        <v>318</v>
      </c>
      <c r="BD11" s="1485"/>
      <c r="BE11" s="1485"/>
      <c r="BF11" s="1485"/>
      <c r="BG11" s="1485"/>
      <c r="BH11" s="1485"/>
      <c r="BI11" s="1485"/>
      <c r="BQ11" s="1485" t="s">
        <v>318</v>
      </c>
      <c r="BR11" s="1485"/>
      <c r="BS11" s="1485"/>
      <c r="BT11" s="1485"/>
      <c r="BU11" s="1485"/>
      <c r="BV11" s="1485"/>
      <c r="BW11" s="1485"/>
      <c r="CE11" s="1485" t="s">
        <v>318</v>
      </c>
      <c r="CF11" s="1485"/>
      <c r="CG11" s="1485"/>
      <c r="CH11" s="1485"/>
      <c r="CI11" s="1485"/>
      <c r="CJ11" s="1485"/>
      <c r="CK11" s="1485"/>
      <c r="CS11" s="1485" t="s">
        <v>318</v>
      </c>
      <c r="CT11" s="1485"/>
      <c r="CU11" s="1485"/>
      <c r="CV11" s="1485"/>
      <c r="CW11" s="1485"/>
      <c r="CX11" s="1485"/>
      <c r="CY11" s="1485"/>
    </row>
    <row r="12" spans="1:103" s="82" customFormat="1" ht="12" customHeight="1" x14ac:dyDescent="0.2">
      <c r="D12" s="1487" t="s">
        <v>319</v>
      </c>
      <c r="E12" s="1485" t="s">
        <v>320</v>
      </c>
      <c r="F12" s="1489" t="s">
        <v>79</v>
      </c>
      <c r="G12" s="1489"/>
      <c r="H12" s="1489"/>
      <c r="I12" s="1489"/>
      <c r="J12" s="1489"/>
      <c r="K12" s="1489"/>
      <c r="L12" s="1489"/>
      <c r="M12" s="1489"/>
      <c r="N12" s="1489"/>
      <c r="O12" s="1489"/>
      <c r="P12" s="1489"/>
      <c r="Q12" s="1489"/>
      <c r="R12" s="1489"/>
      <c r="S12" s="1489"/>
      <c r="T12" s="1489" t="s">
        <v>80</v>
      </c>
      <c r="U12" s="1489"/>
      <c r="V12" s="1489"/>
      <c r="W12" s="1489"/>
      <c r="X12" s="1489"/>
      <c r="Y12" s="1489"/>
      <c r="Z12" s="1489"/>
      <c r="AA12" s="1489"/>
      <c r="AB12" s="1489"/>
      <c r="AC12" s="1489"/>
      <c r="AD12" s="1489"/>
      <c r="AE12" s="1489"/>
      <c r="AF12" s="1489"/>
      <c r="AG12" s="1489"/>
      <c r="AH12" s="1489" t="s">
        <v>321</v>
      </c>
      <c r="AI12" s="1489"/>
      <c r="AJ12" s="1489"/>
      <c r="AK12" s="1489"/>
      <c r="AL12" s="1489"/>
      <c r="AM12" s="1489"/>
      <c r="AN12" s="1489"/>
      <c r="AO12" s="1489"/>
      <c r="AP12" s="1489"/>
      <c r="AQ12" s="1489"/>
      <c r="AR12" s="1489"/>
      <c r="AS12" s="1489"/>
      <c r="AT12" s="1489"/>
      <c r="AU12" s="1489"/>
      <c r="AV12" s="1489" t="s">
        <v>321</v>
      </c>
      <c r="AW12" s="1489"/>
      <c r="AX12" s="1489"/>
      <c r="AY12" s="1489"/>
      <c r="AZ12" s="1489"/>
      <c r="BA12" s="1489"/>
      <c r="BB12" s="1489"/>
      <c r="BC12" s="1489"/>
      <c r="BD12" s="1489"/>
      <c r="BE12" s="1489"/>
      <c r="BF12" s="1489"/>
      <c r="BG12" s="1489"/>
      <c r="BH12" s="1489"/>
      <c r="BI12" s="1489"/>
      <c r="BJ12" s="1490" t="s">
        <v>322</v>
      </c>
      <c r="BK12" s="1490"/>
      <c r="BL12" s="1490"/>
      <c r="BM12" s="1490"/>
      <c r="BN12" s="1490"/>
      <c r="BO12" s="1490"/>
      <c r="BP12" s="1490"/>
      <c r="BQ12" s="1490"/>
      <c r="BR12" s="1490"/>
      <c r="BS12" s="1490"/>
      <c r="BT12" s="1490"/>
      <c r="BU12" s="1490"/>
      <c r="BV12" s="1490"/>
      <c r="BW12" s="1490"/>
      <c r="BX12" s="1490" t="s">
        <v>322</v>
      </c>
      <c r="BY12" s="1490"/>
      <c r="BZ12" s="1490"/>
      <c r="CA12" s="1490"/>
      <c r="CB12" s="1490"/>
      <c r="CC12" s="1490"/>
      <c r="CD12" s="1490"/>
      <c r="CE12" s="1490"/>
      <c r="CF12" s="1490"/>
      <c r="CG12" s="1490"/>
      <c r="CH12" s="1490"/>
      <c r="CI12" s="1490"/>
      <c r="CJ12" s="1490"/>
      <c r="CK12" s="1490"/>
      <c r="CL12" s="1490" t="s">
        <v>322</v>
      </c>
      <c r="CM12" s="1490"/>
      <c r="CN12" s="1490"/>
      <c r="CO12" s="1490"/>
      <c r="CP12" s="1490"/>
      <c r="CQ12" s="1490"/>
      <c r="CR12" s="1490"/>
      <c r="CS12" s="1491"/>
      <c r="CT12" s="1491"/>
      <c r="CU12" s="1491"/>
      <c r="CV12" s="1491"/>
      <c r="CW12" s="1491"/>
      <c r="CX12" s="1491"/>
      <c r="CY12" s="1491"/>
    </row>
    <row r="13" spans="1:103" s="82" customFormat="1" ht="45" customHeight="1" x14ac:dyDescent="0.2">
      <c r="D13" s="1487"/>
      <c r="E13" s="1485"/>
      <c r="F13" s="1486" t="s">
        <v>323</v>
      </c>
      <c r="G13" s="1486"/>
      <c r="H13" s="1486"/>
      <c r="I13" s="1486"/>
      <c r="J13" s="1486"/>
      <c r="K13" s="1486"/>
      <c r="L13" s="1486"/>
      <c r="M13" s="1485" t="s">
        <v>324</v>
      </c>
      <c r="N13" s="1485"/>
      <c r="O13" s="1485"/>
      <c r="P13" s="1485"/>
      <c r="Q13" s="1485"/>
      <c r="R13" s="1485"/>
      <c r="S13" s="1485"/>
      <c r="T13" s="1485" t="s">
        <v>323</v>
      </c>
      <c r="U13" s="1485"/>
      <c r="V13" s="1485"/>
      <c r="W13" s="1485"/>
      <c r="X13" s="1485"/>
      <c r="Y13" s="1485"/>
      <c r="Z13" s="1485"/>
      <c r="AA13" s="1485" t="s">
        <v>324</v>
      </c>
      <c r="AB13" s="1485"/>
      <c r="AC13" s="1485"/>
      <c r="AD13" s="1485"/>
      <c r="AE13" s="1485"/>
      <c r="AF13" s="1485"/>
      <c r="AG13" s="1485"/>
      <c r="AH13" s="1485" t="s">
        <v>325</v>
      </c>
      <c r="AI13" s="1485"/>
      <c r="AJ13" s="1485"/>
      <c r="AK13" s="1485"/>
      <c r="AL13" s="1485"/>
      <c r="AM13" s="1485"/>
      <c r="AN13" s="1485"/>
      <c r="AO13" s="1485" t="s">
        <v>326</v>
      </c>
      <c r="AP13" s="1485"/>
      <c r="AQ13" s="1485"/>
      <c r="AR13" s="1485"/>
      <c r="AS13" s="1485"/>
      <c r="AT13" s="1485"/>
      <c r="AU13" s="1485"/>
      <c r="AV13" s="1485" t="s">
        <v>327</v>
      </c>
      <c r="AW13" s="1485"/>
      <c r="AX13" s="1485"/>
      <c r="AY13" s="1485"/>
      <c r="AZ13" s="1485"/>
      <c r="BA13" s="1485"/>
      <c r="BB13" s="1485"/>
      <c r="BC13" s="1485" t="s">
        <v>328</v>
      </c>
      <c r="BD13" s="1485"/>
      <c r="BE13" s="1485"/>
      <c r="BF13" s="1485"/>
      <c r="BG13" s="1485"/>
      <c r="BH13" s="1485"/>
      <c r="BI13" s="1485"/>
      <c r="BJ13" s="1485" t="s">
        <v>325</v>
      </c>
      <c r="BK13" s="1485"/>
      <c r="BL13" s="1485"/>
      <c r="BM13" s="1485"/>
      <c r="BN13" s="1485"/>
      <c r="BO13" s="1485"/>
      <c r="BP13" s="1485"/>
      <c r="BQ13" s="1485" t="s">
        <v>326</v>
      </c>
      <c r="BR13" s="1485"/>
      <c r="BS13" s="1485"/>
      <c r="BT13" s="1485"/>
      <c r="BU13" s="1485"/>
      <c r="BV13" s="1485"/>
      <c r="BW13" s="1485"/>
      <c r="BX13" s="1485" t="s">
        <v>327</v>
      </c>
      <c r="BY13" s="1485"/>
      <c r="BZ13" s="1485"/>
      <c r="CA13" s="1485"/>
      <c r="CB13" s="1485"/>
      <c r="CC13" s="1485"/>
      <c r="CD13" s="1485"/>
      <c r="CE13" s="1485" t="s">
        <v>328</v>
      </c>
      <c r="CF13" s="1485"/>
      <c r="CG13" s="1485"/>
      <c r="CH13" s="1485"/>
      <c r="CI13" s="1485"/>
      <c r="CJ13" s="1485"/>
      <c r="CK13" s="1485"/>
      <c r="CL13" s="1485" t="s">
        <v>329</v>
      </c>
      <c r="CM13" s="1485"/>
      <c r="CN13" s="1485"/>
      <c r="CO13" s="1485"/>
      <c r="CP13" s="1485"/>
      <c r="CQ13" s="1485"/>
      <c r="CR13" s="1485"/>
      <c r="CS13" s="1485" t="s">
        <v>330</v>
      </c>
      <c r="CT13" s="1485"/>
      <c r="CU13" s="1485"/>
      <c r="CV13" s="1485"/>
      <c r="CW13" s="1485"/>
      <c r="CX13" s="1485"/>
      <c r="CY13" s="1485"/>
    </row>
    <row r="14" spans="1:103" s="82" customFormat="1" ht="12" customHeight="1" x14ac:dyDescent="0.2">
      <c r="D14" s="1487"/>
      <c r="E14" s="1488"/>
      <c r="F14" s="1485" t="s">
        <v>331</v>
      </c>
      <c r="G14" s="1485" t="s">
        <v>332</v>
      </c>
      <c r="H14" s="1485"/>
      <c r="I14" s="1485"/>
      <c r="J14" s="1485"/>
      <c r="K14" s="1485"/>
      <c r="L14" s="1485"/>
      <c r="M14" s="1485" t="s">
        <v>331</v>
      </c>
      <c r="N14" s="1485" t="s">
        <v>332</v>
      </c>
      <c r="O14" s="1485"/>
      <c r="P14" s="1485"/>
      <c r="Q14" s="1485"/>
      <c r="R14" s="1485"/>
      <c r="S14" s="1485"/>
      <c r="T14" s="1485" t="s">
        <v>331</v>
      </c>
      <c r="U14" s="1485" t="s">
        <v>332</v>
      </c>
      <c r="V14" s="1485"/>
      <c r="W14" s="1485"/>
      <c r="X14" s="1485"/>
      <c r="Y14" s="1485"/>
      <c r="Z14" s="1485"/>
      <c r="AA14" s="1485" t="s">
        <v>331</v>
      </c>
      <c r="AB14" s="1485" t="s">
        <v>332</v>
      </c>
      <c r="AC14" s="1485"/>
      <c r="AD14" s="1485"/>
      <c r="AE14" s="1485"/>
      <c r="AF14" s="1485"/>
      <c r="AG14" s="1485"/>
      <c r="AH14" s="1485" t="s">
        <v>331</v>
      </c>
      <c r="AI14" s="1485" t="s">
        <v>332</v>
      </c>
      <c r="AJ14" s="1485"/>
      <c r="AK14" s="1485"/>
      <c r="AL14" s="1485"/>
      <c r="AM14" s="1485"/>
      <c r="AN14" s="1485"/>
      <c r="AO14" s="1485" t="s">
        <v>331</v>
      </c>
      <c r="AP14" s="1485" t="s">
        <v>332</v>
      </c>
      <c r="AQ14" s="1485"/>
      <c r="AR14" s="1485"/>
      <c r="AS14" s="1485"/>
      <c r="AT14" s="1485"/>
      <c r="AU14" s="1485"/>
      <c r="AV14" s="1485" t="s">
        <v>331</v>
      </c>
      <c r="AW14" s="1485" t="s">
        <v>332</v>
      </c>
      <c r="AX14" s="1485"/>
      <c r="AY14" s="1485"/>
      <c r="AZ14" s="1485"/>
      <c r="BA14" s="1485"/>
      <c r="BB14" s="1485"/>
      <c r="BC14" s="1485" t="s">
        <v>331</v>
      </c>
      <c r="BD14" s="1485" t="s">
        <v>332</v>
      </c>
      <c r="BE14" s="1485"/>
      <c r="BF14" s="1485"/>
      <c r="BG14" s="1485"/>
      <c r="BH14" s="1485"/>
      <c r="BI14" s="1485"/>
      <c r="BJ14" s="1485" t="s">
        <v>331</v>
      </c>
      <c r="BK14" s="1485" t="s">
        <v>332</v>
      </c>
      <c r="BL14" s="1485"/>
      <c r="BM14" s="1485"/>
      <c r="BN14" s="1485"/>
      <c r="BO14" s="1485"/>
      <c r="BP14" s="1485"/>
      <c r="BQ14" s="1485" t="s">
        <v>331</v>
      </c>
      <c r="BR14" s="1485" t="s">
        <v>332</v>
      </c>
      <c r="BS14" s="1485"/>
      <c r="BT14" s="1485"/>
      <c r="BU14" s="1485"/>
      <c r="BV14" s="1485"/>
      <c r="BW14" s="1485"/>
      <c r="BX14" s="1485" t="s">
        <v>331</v>
      </c>
      <c r="BY14" s="1485" t="s">
        <v>332</v>
      </c>
      <c r="BZ14" s="1485"/>
      <c r="CA14" s="1485"/>
      <c r="CB14" s="1485"/>
      <c r="CC14" s="1485"/>
      <c r="CD14" s="1485"/>
      <c r="CE14" s="1485" t="s">
        <v>331</v>
      </c>
      <c r="CF14" s="1485" t="s">
        <v>332</v>
      </c>
      <c r="CG14" s="1485"/>
      <c r="CH14" s="1485"/>
      <c r="CI14" s="1485"/>
      <c r="CJ14" s="1485"/>
      <c r="CK14" s="1485"/>
      <c r="CL14" s="1485" t="s">
        <v>331</v>
      </c>
      <c r="CM14" s="1485" t="s">
        <v>332</v>
      </c>
      <c r="CN14" s="1485"/>
      <c r="CO14" s="1485"/>
      <c r="CP14" s="1485"/>
      <c r="CQ14" s="1485"/>
      <c r="CR14" s="1485"/>
      <c r="CS14" s="1485" t="s">
        <v>331</v>
      </c>
      <c r="CT14" s="1485" t="s">
        <v>332</v>
      </c>
      <c r="CU14" s="1485"/>
      <c r="CV14" s="1485"/>
      <c r="CW14" s="1485"/>
      <c r="CX14" s="1485"/>
      <c r="CY14" s="1485"/>
    </row>
    <row r="15" spans="1:103" s="82" customFormat="1" ht="12" customHeight="1" x14ac:dyDescent="0.2">
      <c r="D15" s="1487"/>
      <c r="E15" s="1488"/>
      <c r="F15" s="1485"/>
      <c r="G15" s="87" t="s">
        <v>333</v>
      </c>
      <c r="H15" s="87" t="s">
        <v>334</v>
      </c>
      <c r="I15" s="87" t="s">
        <v>335</v>
      </c>
      <c r="J15" s="87" t="s">
        <v>336</v>
      </c>
      <c r="K15" s="87" t="s">
        <v>337</v>
      </c>
      <c r="L15" s="87" t="s">
        <v>338</v>
      </c>
      <c r="M15" s="1485"/>
      <c r="N15" s="87" t="s">
        <v>333</v>
      </c>
      <c r="O15" s="87" t="s">
        <v>334</v>
      </c>
      <c r="P15" s="87" t="s">
        <v>335</v>
      </c>
      <c r="Q15" s="87" t="s">
        <v>336</v>
      </c>
      <c r="R15" s="87" t="s">
        <v>337</v>
      </c>
      <c r="S15" s="87" t="s">
        <v>338</v>
      </c>
      <c r="T15" s="1485"/>
      <c r="U15" s="87" t="s">
        <v>333</v>
      </c>
      <c r="V15" s="87" t="s">
        <v>334</v>
      </c>
      <c r="W15" s="87" t="s">
        <v>335</v>
      </c>
      <c r="X15" s="87" t="s">
        <v>336</v>
      </c>
      <c r="Y15" s="87" t="s">
        <v>337</v>
      </c>
      <c r="Z15" s="87" t="s">
        <v>338</v>
      </c>
      <c r="AA15" s="1485"/>
      <c r="AB15" s="87" t="s">
        <v>333</v>
      </c>
      <c r="AC15" s="87" t="s">
        <v>334</v>
      </c>
      <c r="AD15" s="87" t="s">
        <v>335</v>
      </c>
      <c r="AE15" s="87" t="s">
        <v>336</v>
      </c>
      <c r="AF15" s="87" t="s">
        <v>337</v>
      </c>
      <c r="AG15" s="87" t="s">
        <v>338</v>
      </c>
      <c r="AH15" s="1485"/>
      <c r="AI15" s="87" t="s">
        <v>333</v>
      </c>
      <c r="AJ15" s="87" t="s">
        <v>334</v>
      </c>
      <c r="AK15" s="87" t="s">
        <v>335</v>
      </c>
      <c r="AL15" s="87" t="s">
        <v>336</v>
      </c>
      <c r="AM15" s="87" t="s">
        <v>337</v>
      </c>
      <c r="AN15" s="87" t="s">
        <v>338</v>
      </c>
      <c r="AO15" s="1485"/>
      <c r="AP15" s="87" t="s">
        <v>333</v>
      </c>
      <c r="AQ15" s="87" t="s">
        <v>334</v>
      </c>
      <c r="AR15" s="87" t="s">
        <v>335</v>
      </c>
      <c r="AS15" s="87" t="s">
        <v>336</v>
      </c>
      <c r="AT15" s="87" t="s">
        <v>337</v>
      </c>
      <c r="AU15" s="87" t="s">
        <v>338</v>
      </c>
      <c r="AV15" s="1485"/>
      <c r="AW15" s="87" t="s">
        <v>333</v>
      </c>
      <c r="AX15" s="87" t="s">
        <v>334</v>
      </c>
      <c r="AY15" s="87" t="s">
        <v>335</v>
      </c>
      <c r="AZ15" s="87" t="s">
        <v>336</v>
      </c>
      <c r="BA15" s="87" t="s">
        <v>337</v>
      </c>
      <c r="BB15" s="87" t="s">
        <v>338</v>
      </c>
      <c r="BC15" s="1485"/>
      <c r="BD15" s="87" t="s">
        <v>333</v>
      </c>
      <c r="BE15" s="87" t="s">
        <v>334</v>
      </c>
      <c r="BF15" s="87" t="s">
        <v>335</v>
      </c>
      <c r="BG15" s="87" t="s">
        <v>336</v>
      </c>
      <c r="BH15" s="87" t="s">
        <v>337</v>
      </c>
      <c r="BI15" s="87" t="s">
        <v>338</v>
      </c>
      <c r="BJ15" s="1485"/>
      <c r="BK15" s="87" t="s">
        <v>333</v>
      </c>
      <c r="BL15" s="87" t="s">
        <v>334</v>
      </c>
      <c r="BM15" s="87" t="s">
        <v>335</v>
      </c>
      <c r="BN15" s="87" t="s">
        <v>336</v>
      </c>
      <c r="BO15" s="87" t="s">
        <v>337</v>
      </c>
      <c r="BP15" s="87" t="s">
        <v>338</v>
      </c>
      <c r="BQ15" s="1485"/>
      <c r="BR15" s="87" t="s">
        <v>333</v>
      </c>
      <c r="BS15" s="87" t="s">
        <v>334</v>
      </c>
      <c r="BT15" s="87" t="s">
        <v>335</v>
      </c>
      <c r="BU15" s="87" t="s">
        <v>336</v>
      </c>
      <c r="BV15" s="87" t="s">
        <v>337</v>
      </c>
      <c r="BW15" s="87" t="s">
        <v>338</v>
      </c>
      <c r="BX15" s="1485"/>
      <c r="BY15" s="87" t="s">
        <v>333</v>
      </c>
      <c r="BZ15" s="87" t="s">
        <v>334</v>
      </c>
      <c r="CA15" s="87" t="s">
        <v>335</v>
      </c>
      <c r="CB15" s="87" t="s">
        <v>336</v>
      </c>
      <c r="CC15" s="87" t="s">
        <v>337</v>
      </c>
      <c r="CD15" s="87" t="s">
        <v>338</v>
      </c>
      <c r="CE15" s="1485"/>
      <c r="CF15" s="87" t="s">
        <v>333</v>
      </c>
      <c r="CG15" s="87" t="s">
        <v>334</v>
      </c>
      <c r="CH15" s="87" t="s">
        <v>335</v>
      </c>
      <c r="CI15" s="87" t="s">
        <v>336</v>
      </c>
      <c r="CJ15" s="87" t="s">
        <v>337</v>
      </c>
      <c r="CK15" s="87" t="s">
        <v>338</v>
      </c>
      <c r="CL15" s="1485"/>
      <c r="CM15" s="87" t="s">
        <v>333</v>
      </c>
      <c r="CN15" s="87" t="s">
        <v>334</v>
      </c>
      <c r="CO15" s="87" t="s">
        <v>335</v>
      </c>
      <c r="CP15" s="87" t="s">
        <v>336</v>
      </c>
      <c r="CQ15" s="87" t="s">
        <v>337</v>
      </c>
      <c r="CR15" s="87" t="s">
        <v>338</v>
      </c>
      <c r="CS15" s="1485"/>
      <c r="CT15" s="87" t="s">
        <v>333</v>
      </c>
      <c r="CU15" s="87" t="s">
        <v>334</v>
      </c>
      <c r="CV15" s="87" t="s">
        <v>335</v>
      </c>
      <c r="CW15" s="87" t="s">
        <v>336</v>
      </c>
      <c r="CX15" s="87" t="s">
        <v>337</v>
      </c>
      <c r="CY15" s="87" t="s">
        <v>338</v>
      </c>
    </row>
    <row r="16" spans="1:103" s="82" customFormat="1" ht="12" customHeight="1" x14ac:dyDescent="0.2">
      <c r="D16" s="1487"/>
      <c r="E16" s="1488"/>
      <c r="F16" s="87" t="s">
        <v>339</v>
      </c>
      <c r="G16" s="87" t="s">
        <v>339</v>
      </c>
      <c r="H16" s="87" t="s">
        <v>339</v>
      </c>
      <c r="I16" s="87" t="s">
        <v>339</v>
      </c>
      <c r="J16" s="87" t="s">
        <v>339</v>
      </c>
      <c r="K16" s="87" t="s">
        <v>339</v>
      </c>
      <c r="L16" s="87" t="s">
        <v>339</v>
      </c>
      <c r="M16" s="87" t="s">
        <v>340</v>
      </c>
      <c r="N16" s="87" t="s">
        <v>340</v>
      </c>
      <c r="O16" s="87" t="s">
        <v>340</v>
      </c>
      <c r="P16" s="87" t="s">
        <v>340</v>
      </c>
      <c r="Q16" s="87" t="s">
        <v>340</v>
      </c>
      <c r="R16" s="87" t="s">
        <v>340</v>
      </c>
      <c r="S16" s="87" t="s">
        <v>340</v>
      </c>
      <c r="T16" s="87" t="s">
        <v>339</v>
      </c>
      <c r="U16" s="87" t="s">
        <v>339</v>
      </c>
      <c r="V16" s="87" t="s">
        <v>339</v>
      </c>
      <c r="W16" s="87" t="s">
        <v>339</v>
      </c>
      <c r="X16" s="87" t="s">
        <v>339</v>
      </c>
      <c r="Y16" s="87" t="s">
        <v>339</v>
      </c>
      <c r="Z16" s="87" t="s">
        <v>339</v>
      </c>
      <c r="AA16" s="87" t="s">
        <v>340</v>
      </c>
      <c r="AB16" s="87" t="s">
        <v>340</v>
      </c>
      <c r="AC16" s="87" t="s">
        <v>340</v>
      </c>
      <c r="AD16" s="87" t="s">
        <v>340</v>
      </c>
      <c r="AE16" s="87" t="s">
        <v>340</v>
      </c>
      <c r="AF16" s="87" t="s">
        <v>340</v>
      </c>
      <c r="AG16" s="87" t="s">
        <v>340</v>
      </c>
      <c r="AH16" s="87" t="s">
        <v>339</v>
      </c>
      <c r="AI16" s="87" t="s">
        <v>339</v>
      </c>
      <c r="AJ16" s="87" t="s">
        <v>339</v>
      </c>
      <c r="AK16" s="87" t="s">
        <v>339</v>
      </c>
      <c r="AL16" s="87" t="s">
        <v>339</v>
      </c>
      <c r="AM16" s="87" t="s">
        <v>339</v>
      </c>
      <c r="AN16" s="87" t="s">
        <v>339</v>
      </c>
      <c r="AO16" s="87" t="s">
        <v>340</v>
      </c>
      <c r="AP16" s="87" t="s">
        <v>340</v>
      </c>
      <c r="AQ16" s="87" t="s">
        <v>340</v>
      </c>
      <c r="AR16" s="87" t="s">
        <v>340</v>
      </c>
      <c r="AS16" s="87" t="s">
        <v>340</v>
      </c>
      <c r="AT16" s="87" t="s">
        <v>340</v>
      </c>
      <c r="AU16" s="87" t="s">
        <v>340</v>
      </c>
      <c r="AV16" s="87" t="s">
        <v>341</v>
      </c>
      <c r="AW16" s="87" t="s">
        <v>341</v>
      </c>
      <c r="AX16" s="87" t="s">
        <v>341</v>
      </c>
      <c r="AY16" s="87" t="s">
        <v>341</v>
      </c>
      <c r="AZ16" s="87" t="s">
        <v>341</v>
      </c>
      <c r="BA16" s="87" t="s">
        <v>341</v>
      </c>
      <c r="BB16" s="87" t="s">
        <v>341</v>
      </c>
      <c r="BC16" s="87" t="s">
        <v>340</v>
      </c>
      <c r="BD16" s="87" t="s">
        <v>340</v>
      </c>
      <c r="BE16" s="87" t="s">
        <v>340</v>
      </c>
      <c r="BF16" s="87" t="s">
        <v>340</v>
      </c>
      <c r="BG16" s="87" t="s">
        <v>340</v>
      </c>
      <c r="BH16" s="87" t="s">
        <v>340</v>
      </c>
      <c r="BI16" s="87" t="s">
        <v>340</v>
      </c>
      <c r="BJ16" s="87" t="s">
        <v>339</v>
      </c>
      <c r="BK16" s="87" t="s">
        <v>339</v>
      </c>
      <c r="BL16" s="87" t="s">
        <v>339</v>
      </c>
      <c r="BM16" s="87" t="s">
        <v>339</v>
      </c>
      <c r="BN16" s="87" t="s">
        <v>339</v>
      </c>
      <c r="BO16" s="87" t="s">
        <v>339</v>
      </c>
      <c r="BP16" s="87" t="s">
        <v>339</v>
      </c>
      <c r="BQ16" s="87" t="s">
        <v>340</v>
      </c>
      <c r="BR16" s="87" t="s">
        <v>340</v>
      </c>
      <c r="BS16" s="87" t="s">
        <v>340</v>
      </c>
      <c r="BT16" s="87" t="s">
        <v>340</v>
      </c>
      <c r="BU16" s="87" t="s">
        <v>340</v>
      </c>
      <c r="BV16" s="87" t="s">
        <v>340</v>
      </c>
      <c r="BW16" s="87" t="s">
        <v>340</v>
      </c>
      <c r="BX16" s="87" t="s">
        <v>341</v>
      </c>
      <c r="BY16" s="87" t="s">
        <v>341</v>
      </c>
      <c r="BZ16" s="87" t="s">
        <v>341</v>
      </c>
      <c r="CA16" s="87" t="s">
        <v>341</v>
      </c>
      <c r="CB16" s="87" t="s">
        <v>341</v>
      </c>
      <c r="CC16" s="87" t="s">
        <v>341</v>
      </c>
      <c r="CD16" s="87" t="s">
        <v>341</v>
      </c>
      <c r="CE16" s="87" t="s">
        <v>340</v>
      </c>
      <c r="CF16" s="87" t="s">
        <v>340</v>
      </c>
      <c r="CG16" s="87" t="s">
        <v>340</v>
      </c>
      <c r="CH16" s="87" t="s">
        <v>340</v>
      </c>
      <c r="CI16" s="87" t="s">
        <v>340</v>
      </c>
      <c r="CJ16" s="87" t="s">
        <v>340</v>
      </c>
      <c r="CK16" s="87" t="s">
        <v>340</v>
      </c>
      <c r="CL16" s="87" t="s">
        <v>341</v>
      </c>
      <c r="CM16" s="87" t="s">
        <v>341</v>
      </c>
      <c r="CN16" s="87" t="s">
        <v>341</v>
      </c>
      <c r="CO16" s="87" t="s">
        <v>341</v>
      </c>
      <c r="CP16" s="87" t="s">
        <v>341</v>
      </c>
      <c r="CQ16" s="87" t="s">
        <v>341</v>
      </c>
      <c r="CR16" s="87" t="s">
        <v>341</v>
      </c>
      <c r="CS16" s="87" t="s">
        <v>340</v>
      </c>
      <c r="CT16" s="87" t="s">
        <v>340</v>
      </c>
      <c r="CU16" s="87" t="s">
        <v>340</v>
      </c>
      <c r="CV16" s="87" t="s">
        <v>340</v>
      </c>
      <c r="CW16" s="87" t="s">
        <v>340</v>
      </c>
      <c r="CX16" s="87" t="s">
        <v>340</v>
      </c>
      <c r="CY16" s="87" t="s">
        <v>340</v>
      </c>
    </row>
    <row r="17" spans="4:103" ht="12" customHeight="1" x14ac:dyDescent="0.2">
      <c r="D17" s="88">
        <v>1</v>
      </c>
      <c r="E17" s="88">
        <v>2</v>
      </c>
      <c r="F17" s="89">
        <v>3</v>
      </c>
      <c r="G17" s="89">
        <v>4</v>
      </c>
      <c r="H17" s="89">
        <v>5</v>
      </c>
      <c r="I17" s="89">
        <v>6</v>
      </c>
      <c r="J17" s="89">
        <v>7</v>
      </c>
      <c r="K17" s="89">
        <v>8</v>
      </c>
      <c r="L17" s="89">
        <v>9</v>
      </c>
      <c r="M17" s="88">
        <v>10</v>
      </c>
      <c r="N17" s="89">
        <v>11</v>
      </c>
      <c r="O17" s="88">
        <v>12</v>
      </c>
      <c r="P17" s="89">
        <v>13</v>
      </c>
      <c r="Q17" s="88">
        <v>14</v>
      </c>
      <c r="R17" s="89">
        <v>15</v>
      </c>
      <c r="S17" s="88">
        <v>16</v>
      </c>
      <c r="T17" s="89">
        <v>17</v>
      </c>
      <c r="U17" s="88">
        <v>18</v>
      </c>
      <c r="V17" s="89">
        <v>19</v>
      </c>
      <c r="W17" s="88">
        <v>20</v>
      </c>
      <c r="X17" s="89">
        <v>21</v>
      </c>
      <c r="Y17" s="88">
        <v>22</v>
      </c>
      <c r="Z17" s="89">
        <v>23</v>
      </c>
      <c r="AA17" s="88">
        <v>24</v>
      </c>
      <c r="AB17" s="89">
        <v>25</v>
      </c>
      <c r="AC17" s="88">
        <v>26</v>
      </c>
      <c r="AD17" s="89">
        <v>27</v>
      </c>
      <c r="AE17" s="88">
        <v>28</v>
      </c>
      <c r="AF17" s="89">
        <v>29</v>
      </c>
      <c r="AG17" s="88">
        <v>30</v>
      </c>
      <c r="AH17" s="89">
        <v>31</v>
      </c>
      <c r="AI17" s="88">
        <v>32</v>
      </c>
      <c r="AJ17" s="89">
        <v>33</v>
      </c>
      <c r="AK17" s="88">
        <v>34</v>
      </c>
      <c r="AL17" s="89">
        <v>35</v>
      </c>
      <c r="AM17" s="88">
        <v>36</v>
      </c>
      <c r="AN17" s="89">
        <v>37</v>
      </c>
      <c r="AO17" s="88">
        <v>38</v>
      </c>
      <c r="AP17" s="89">
        <v>39</v>
      </c>
      <c r="AQ17" s="88">
        <v>40</v>
      </c>
      <c r="AR17" s="89">
        <v>41</v>
      </c>
      <c r="AS17" s="88">
        <v>42</v>
      </c>
      <c r="AT17" s="89">
        <v>43</v>
      </c>
      <c r="AU17" s="88">
        <v>44</v>
      </c>
      <c r="AV17" s="89">
        <v>45</v>
      </c>
      <c r="AW17" s="88">
        <v>46</v>
      </c>
      <c r="AX17" s="89">
        <v>47</v>
      </c>
      <c r="AY17" s="88">
        <v>48</v>
      </c>
      <c r="AZ17" s="89">
        <v>49</v>
      </c>
      <c r="BA17" s="88">
        <v>50</v>
      </c>
      <c r="BB17" s="89">
        <v>51</v>
      </c>
      <c r="BC17" s="88">
        <v>52</v>
      </c>
      <c r="BD17" s="89">
        <v>53</v>
      </c>
      <c r="BE17" s="88">
        <v>54</v>
      </c>
      <c r="BF17" s="89">
        <v>55</v>
      </c>
      <c r="BG17" s="88">
        <v>56</v>
      </c>
      <c r="BH17" s="89">
        <v>57</v>
      </c>
      <c r="BI17" s="88">
        <v>58</v>
      </c>
      <c r="BJ17" s="89">
        <v>59</v>
      </c>
      <c r="BK17" s="88">
        <v>60</v>
      </c>
      <c r="BL17" s="89">
        <v>61</v>
      </c>
      <c r="BM17" s="88">
        <v>62</v>
      </c>
      <c r="BN17" s="89">
        <v>63</v>
      </c>
      <c r="BO17" s="88">
        <v>64</v>
      </c>
      <c r="BP17" s="89">
        <v>65</v>
      </c>
      <c r="BQ17" s="88">
        <v>66</v>
      </c>
      <c r="BR17" s="89">
        <v>67</v>
      </c>
      <c r="BS17" s="88">
        <v>68</v>
      </c>
      <c r="BT17" s="89">
        <v>69</v>
      </c>
      <c r="BU17" s="88">
        <v>70</v>
      </c>
      <c r="BV17" s="89">
        <v>71</v>
      </c>
      <c r="BW17" s="88">
        <v>72</v>
      </c>
      <c r="BX17" s="89">
        <v>73</v>
      </c>
      <c r="BY17" s="88">
        <v>74</v>
      </c>
      <c r="BZ17" s="89">
        <v>75</v>
      </c>
      <c r="CA17" s="88">
        <v>76</v>
      </c>
      <c r="CB17" s="89">
        <v>77</v>
      </c>
      <c r="CC17" s="88">
        <v>78</v>
      </c>
      <c r="CD17" s="89">
        <v>79</v>
      </c>
      <c r="CE17" s="88">
        <v>80</v>
      </c>
      <c r="CF17" s="89">
        <v>81</v>
      </c>
      <c r="CG17" s="88">
        <v>82</v>
      </c>
      <c r="CH17" s="89">
        <v>83</v>
      </c>
      <c r="CI17" s="88">
        <v>84</v>
      </c>
      <c r="CJ17" s="89">
        <v>85</v>
      </c>
      <c r="CK17" s="88">
        <v>86</v>
      </c>
      <c r="CL17" s="89">
        <v>87</v>
      </c>
      <c r="CM17" s="88">
        <v>88</v>
      </c>
      <c r="CN17" s="89">
        <v>89</v>
      </c>
      <c r="CO17" s="88">
        <v>90</v>
      </c>
      <c r="CP17" s="89">
        <v>91</v>
      </c>
      <c r="CQ17" s="88">
        <v>92</v>
      </c>
      <c r="CR17" s="89">
        <v>93</v>
      </c>
      <c r="CS17" s="88">
        <v>94</v>
      </c>
      <c r="CT17" s="89">
        <v>95</v>
      </c>
      <c r="CU17" s="88">
        <v>96</v>
      </c>
      <c r="CV17" s="89">
        <v>97</v>
      </c>
      <c r="CW17" s="88">
        <v>98</v>
      </c>
      <c r="CX17" s="89">
        <v>99</v>
      </c>
      <c r="CY17" s="88">
        <v>100</v>
      </c>
    </row>
    <row r="18" spans="4:103" s="90" customFormat="1" ht="45" customHeight="1" x14ac:dyDescent="0.15">
      <c r="D18" s="91" t="s">
        <v>342</v>
      </c>
      <c r="E18" s="92" t="s">
        <v>343</v>
      </c>
      <c r="F18" s="93">
        <f t="shared" ref="F18:F49" si="0">SUM(G18:L18)</f>
        <v>12516.070730999991</v>
      </c>
      <c r="G18" s="93">
        <f t="shared" ref="G18:L18" si="1">SUM(G19,G37,G55)</f>
        <v>0</v>
      </c>
      <c r="H18" s="93">
        <f t="shared" si="1"/>
        <v>128.863248</v>
      </c>
      <c r="I18" s="93">
        <f t="shared" si="1"/>
        <v>7297.9413999999906</v>
      </c>
      <c r="J18" s="93">
        <f t="shared" si="1"/>
        <v>5089.2660830000004</v>
      </c>
      <c r="K18" s="93">
        <f t="shared" si="1"/>
        <v>0</v>
      </c>
      <c r="L18" s="93">
        <f t="shared" si="1"/>
        <v>0</v>
      </c>
      <c r="M18" s="93">
        <f t="shared" ref="M18:M49" si="2">SUM(N18:S18)</f>
        <v>112557.43023019601</v>
      </c>
      <c r="N18" s="93">
        <f t="shared" ref="N18:S18" si="3">SUM(N19,N37,N55)</f>
        <v>0</v>
      </c>
      <c r="O18" s="93">
        <f t="shared" si="3"/>
        <v>1109.6710699999999</v>
      </c>
      <c r="P18" s="93">
        <f t="shared" si="3"/>
        <v>64938.261480196008</v>
      </c>
      <c r="Q18" s="93">
        <f t="shared" si="3"/>
        <v>46509.49768</v>
      </c>
      <c r="R18" s="93">
        <f t="shared" si="3"/>
        <v>0</v>
      </c>
      <c r="S18" s="93">
        <f t="shared" si="3"/>
        <v>0</v>
      </c>
      <c r="T18" s="93">
        <f t="shared" ref="T18:T49" si="4">SUM(U18:Z18)</f>
        <v>319.37379599999997</v>
      </c>
      <c r="U18" s="93">
        <f t="shared" ref="U18:Z18" si="5">SUM(U19,U37,U55)</f>
        <v>0</v>
      </c>
      <c r="V18" s="93">
        <f t="shared" si="5"/>
        <v>0</v>
      </c>
      <c r="W18" s="93">
        <f t="shared" si="5"/>
        <v>315.75838499999998</v>
      </c>
      <c r="X18" s="93">
        <f t="shared" si="5"/>
        <v>3.6154109999999999</v>
      </c>
      <c r="Y18" s="93">
        <f t="shared" si="5"/>
        <v>0</v>
      </c>
      <c r="Z18" s="93">
        <f t="shared" si="5"/>
        <v>0</v>
      </c>
      <c r="AA18" s="93">
        <f t="shared" ref="AA18:AA49" si="6">SUM(AB18:AG18)</f>
        <v>2869.5724800000003</v>
      </c>
      <c r="AB18" s="93">
        <f t="shared" ref="AB18:AG18" si="7">SUM(AB19,AB37,AB55)</f>
        <v>0</v>
      </c>
      <c r="AC18" s="93">
        <f t="shared" si="7"/>
        <v>0</v>
      </c>
      <c r="AD18" s="93">
        <f t="shared" si="7"/>
        <v>2836.4625700000001</v>
      </c>
      <c r="AE18" s="93">
        <f t="shared" si="7"/>
        <v>33.109909999999999</v>
      </c>
      <c r="AF18" s="93">
        <f t="shared" si="7"/>
        <v>0</v>
      </c>
      <c r="AG18" s="93">
        <f t="shared" si="7"/>
        <v>0</v>
      </c>
      <c r="AH18" s="93">
        <f t="shared" ref="AH18:AH49" si="8">SUM(AI18:AN18)</f>
        <v>3522.0730520000002</v>
      </c>
      <c r="AI18" s="93">
        <f t="shared" ref="AI18:AN18" si="9">SUM(AI19,AI37,AI55)</f>
        <v>0</v>
      </c>
      <c r="AJ18" s="93">
        <f t="shared" si="9"/>
        <v>2156.73648</v>
      </c>
      <c r="AK18" s="93">
        <f t="shared" si="9"/>
        <v>1343.139582</v>
      </c>
      <c r="AL18" s="93">
        <f t="shared" si="9"/>
        <v>22.19699</v>
      </c>
      <c r="AM18" s="93">
        <f t="shared" si="9"/>
        <v>0</v>
      </c>
      <c r="AN18" s="93">
        <f t="shared" si="9"/>
        <v>0</v>
      </c>
      <c r="AO18" s="93">
        <f t="shared" ref="AO18:AO49" si="10">SUM(AP18:AU18)</f>
        <v>24593.529109999999</v>
      </c>
      <c r="AP18" s="93">
        <f t="shared" ref="AP18:AU18" si="11">SUM(AP19,AP37,AP55)</f>
        <v>0</v>
      </c>
      <c r="AQ18" s="93">
        <f t="shared" si="11"/>
        <v>14700.1122</v>
      </c>
      <c r="AR18" s="93">
        <f t="shared" si="11"/>
        <v>9729.7406699999992</v>
      </c>
      <c r="AS18" s="93">
        <f t="shared" si="11"/>
        <v>163.67624000000001</v>
      </c>
      <c r="AT18" s="93">
        <f t="shared" si="11"/>
        <v>0</v>
      </c>
      <c r="AU18" s="93">
        <f t="shared" si="11"/>
        <v>0</v>
      </c>
      <c r="AV18" s="93">
        <f t="shared" ref="AV18:AV49" si="12">SUM(AW18:BB18)</f>
        <v>5.1692070000000001</v>
      </c>
      <c r="AW18" s="93">
        <f t="shared" ref="AW18:BB18" si="13">SUM(AW19,AW37,AW55)</f>
        <v>0</v>
      </c>
      <c r="AX18" s="93">
        <f t="shared" si="13"/>
        <v>2.9403420000000002</v>
      </c>
      <c r="AY18" s="93">
        <f t="shared" si="13"/>
        <v>2.1916849999999997</v>
      </c>
      <c r="AZ18" s="93">
        <f t="shared" si="13"/>
        <v>3.7179999999999998E-2</v>
      </c>
      <c r="BA18" s="93">
        <f t="shared" si="13"/>
        <v>0</v>
      </c>
      <c r="BB18" s="93">
        <f t="shared" si="13"/>
        <v>0</v>
      </c>
      <c r="BC18" s="93">
        <f t="shared" ref="BC18:BC49" si="14">SUM(BD18:BI18)</f>
        <v>5951.32575</v>
      </c>
      <c r="BD18" s="93">
        <f t="shared" ref="BD18:BI18" si="15">SUM(BD19,BD37,BD55)</f>
        <v>0</v>
      </c>
      <c r="BE18" s="93">
        <f t="shared" si="15"/>
        <v>3385.2258300000003</v>
      </c>
      <c r="BF18" s="93">
        <f t="shared" si="15"/>
        <v>2523.2944600000001</v>
      </c>
      <c r="BG18" s="93">
        <f t="shared" si="15"/>
        <v>42.805459999999997</v>
      </c>
      <c r="BH18" s="93">
        <f t="shared" si="15"/>
        <v>0</v>
      </c>
      <c r="BI18" s="93">
        <f t="shared" si="15"/>
        <v>0</v>
      </c>
      <c r="BJ18" s="93">
        <f t="shared" ref="BJ18:BJ49" si="16">SUM(BK18:BP18)</f>
        <v>4061.4462610000005</v>
      </c>
      <c r="BK18" s="93">
        <f t="shared" ref="BK18:BP18" si="17">SUM(BK19,BK37,BK55)</f>
        <v>0</v>
      </c>
      <c r="BL18" s="93">
        <f t="shared" si="17"/>
        <v>0</v>
      </c>
      <c r="BM18" s="93">
        <f t="shared" si="17"/>
        <v>217.17771400000001</v>
      </c>
      <c r="BN18" s="93">
        <f t="shared" si="17"/>
        <v>3844.2685470000006</v>
      </c>
      <c r="BO18" s="93">
        <f t="shared" si="17"/>
        <v>0</v>
      </c>
      <c r="BP18" s="93">
        <f t="shared" si="17"/>
        <v>0</v>
      </c>
      <c r="BQ18" s="93">
        <f t="shared" ref="BQ18:BQ49" si="18">SUM(BR18:BW18)</f>
        <v>14701.39964</v>
      </c>
      <c r="BR18" s="93">
        <f t="shared" ref="BR18:BW18" si="19">SUM(BR19,BR37,BR55)</f>
        <v>0</v>
      </c>
      <c r="BS18" s="93">
        <f t="shared" si="19"/>
        <v>0</v>
      </c>
      <c r="BT18" s="93">
        <f t="shared" si="19"/>
        <v>705.60097999999994</v>
      </c>
      <c r="BU18" s="93">
        <f t="shared" si="19"/>
        <v>13995.79866</v>
      </c>
      <c r="BV18" s="93">
        <f t="shared" si="19"/>
        <v>0</v>
      </c>
      <c r="BW18" s="93">
        <f t="shared" si="19"/>
        <v>0</v>
      </c>
      <c r="BX18" s="93">
        <f t="shared" ref="BX18:BX49" si="20">SUM(BY18:CD18)</f>
        <v>6.8980060000000005</v>
      </c>
      <c r="BY18" s="93">
        <f t="shared" ref="BY18:CD18" si="21">SUM(BY19,BY37,BY55)</f>
        <v>0</v>
      </c>
      <c r="BZ18" s="93">
        <f t="shared" si="21"/>
        <v>0</v>
      </c>
      <c r="CA18" s="93">
        <f t="shared" si="21"/>
        <v>0.34005999999999997</v>
      </c>
      <c r="CB18" s="93">
        <f t="shared" si="21"/>
        <v>6.5579460000000003</v>
      </c>
      <c r="CC18" s="93">
        <f t="shared" si="21"/>
        <v>0</v>
      </c>
      <c r="CD18" s="93">
        <f t="shared" si="21"/>
        <v>0</v>
      </c>
      <c r="CE18" s="93">
        <f t="shared" ref="CE18:CE49" si="22">SUM(CF18:CK18)</f>
        <v>7941.697979999999</v>
      </c>
      <c r="CF18" s="93">
        <f t="shared" ref="CF18:CK18" si="23">SUM(CF19,CF37,CF55)</f>
        <v>0</v>
      </c>
      <c r="CG18" s="93">
        <f t="shared" si="23"/>
        <v>0</v>
      </c>
      <c r="CH18" s="93">
        <f t="shared" si="23"/>
        <v>391.51224999999999</v>
      </c>
      <c r="CI18" s="93">
        <f t="shared" si="23"/>
        <v>7550.1857299999992</v>
      </c>
      <c r="CJ18" s="93">
        <f t="shared" si="23"/>
        <v>0</v>
      </c>
      <c r="CK18" s="93">
        <f t="shared" si="23"/>
        <v>0</v>
      </c>
      <c r="CL18" s="93">
        <f t="shared" ref="CL18:CL49" si="24">SUM(CM18:CR18)</f>
        <v>7.4894720000000001</v>
      </c>
      <c r="CM18" s="93">
        <f t="shared" ref="CM18:CR18" si="25">SUM(CM19,CM37,CM55)</f>
        <v>0</v>
      </c>
      <c r="CN18" s="93">
        <f t="shared" si="25"/>
        <v>0</v>
      </c>
      <c r="CO18" s="93">
        <f t="shared" si="25"/>
        <v>0.376606</v>
      </c>
      <c r="CP18" s="93">
        <f t="shared" si="25"/>
        <v>7.1128660000000004</v>
      </c>
      <c r="CQ18" s="93">
        <f t="shared" si="25"/>
        <v>0</v>
      </c>
      <c r="CR18" s="93">
        <f t="shared" si="25"/>
        <v>0</v>
      </c>
      <c r="CS18" s="93">
        <f t="shared" ref="CS18:CS49" si="26">SUM(CT18:CY18)</f>
        <v>8350.5455299999994</v>
      </c>
      <c r="CT18" s="93">
        <f t="shared" ref="CT18:CY18" si="27">SUM(CT19,CT37,CT55)</f>
        <v>0</v>
      </c>
      <c r="CU18" s="93">
        <f t="shared" si="27"/>
        <v>0</v>
      </c>
      <c r="CV18" s="93">
        <f t="shared" si="27"/>
        <v>1054.17392</v>
      </c>
      <c r="CW18" s="93">
        <f t="shared" si="27"/>
        <v>7296.3716100000001</v>
      </c>
      <c r="CX18" s="93">
        <f t="shared" si="27"/>
        <v>0</v>
      </c>
      <c r="CY18" s="93">
        <f t="shared" si="27"/>
        <v>0</v>
      </c>
    </row>
    <row r="19" spans="4:103" ht="24" customHeight="1" x14ac:dyDescent="0.2">
      <c r="D19" s="94" t="s">
        <v>344</v>
      </c>
      <c r="E19" s="95" t="s">
        <v>345</v>
      </c>
      <c r="F19" s="96">
        <f t="shared" si="0"/>
        <v>0</v>
      </c>
      <c r="G19" s="96">
        <f t="shared" ref="G19:L19" si="28">SUM(G20,G30:G36)</f>
        <v>0</v>
      </c>
      <c r="H19" s="96">
        <f t="shared" si="28"/>
        <v>0</v>
      </c>
      <c r="I19" s="96">
        <f t="shared" si="28"/>
        <v>0</v>
      </c>
      <c r="J19" s="96">
        <f t="shared" si="28"/>
        <v>0</v>
      </c>
      <c r="K19" s="96">
        <f t="shared" si="28"/>
        <v>0</v>
      </c>
      <c r="L19" s="96">
        <f t="shared" si="28"/>
        <v>0</v>
      </c>
      <c r="M19" s="96">
        <f t="shared" si="2"/>
        <v>0</v>
      </c>
      <c r="N19" s="96">
        <f t="shared" ref="N19:S19" si="29">SUM(N20,N30:N36)</f>
        <v>0</v>
      </c>
      <c r="O19" s="96">
        <f t="shared" si="29"/>
        <v>0</v>
      </c>
      <c r="P19" s="96">
        <f t="shared" si="29"/>
        <v>0</v>
      </c>
      <c r="Q19" s="96">
        <f t="shared" si="29"/>
        <v>0</v>
      </c>
      <c r="R19" s="96">
        <f t="shared" si="29"/>
        <v>0</v>
      </c>
      <c r="S19" s="96">
        <f t="shared" si="29"/>
        <v>0</v>
      </c>
      <c r="T19" s="96">
        <f t="shared" si="4"/>
        <v>0</v>
      </c>
      <c r="U19" s="96">
        <f t="shared" ref="U19:Z19" si="30">SUM(U20,U30:U36)</f>
        <v>0</v>
      </c>
      <c r="V19" s="96">
        <f t="shared" si="30"/>
        <v>0</v>
      </c>
      <c r="W19" s="96">
        <f t="shared" si="30"/>
        <v>0</v>
      </c>
      <c r="X19" s="96">
        <f t="shared" si="30"/>
        <v>0</v>
      </c>
      <c r="Y19" s="96">
        <f t="shared" si="30"/>
        <v>0</v>
      </c>
      <c r="Z19" s="96">
        <f t="shared" si="30"/>
        <v>0</v>
      </c>
      <c r="AA19" s="96">
        <f t="shared" si="6"/>
        <v>0</v>
      </c>
      <c r="AB19" s="96">
        <f t="shared" ref="AB19:AG19" si="31">SUM(AB20,AB30:AB36)</f>
        <v>0</v>
      </c>
      <c r="AC19" s="96">
        <f t="shared" si="31"/>
        <v>0</v>
      </c>
      <c r="AD19" s="96">
        <f t="shared" si="31"/>
        <v>0</v>
      </c>
      <c r="AE19" s="96">
        <f t="shared" si="31"/>
        <v>0</v>
      </c>
      <c r="AF19" s="96">
        <f t="shared" si="31"/>
        <v>0</v>
      </c>
      <c r="AG19" s="96">
        <f t="shared" si="31"/>
        <v>0</v>
      </c>
      <c r="AH19" s="96">
        <f t="shared" si="8"/>
        <v>0</v>
      </c>
      <c r="AI19" s="96">
        <f t="shared" ref="AI19:AN19" si="32">SUM(AI20,AI30:AI36)</f>
        <v>0</v>
      </c>
      <c r="AJ19" s="96">
        <f t="shared" si="32"/>
        <v>0</v>
      </c>
      <c r="AK19" s="96">
        <f t="shared" si="32"/>
        <v>0</v>
      </c>
      <c r="AL19" s="96">
        <f t="shared" si="32"/>
        <v>0</v>
      </c>
      <c r="AM19" s="96">
        <f t="shared" si="32"/>
        <v>0</v>
      </c>
      <c r="AN19" s="96">
        <f t="shared" si="32"/>
        <v>0</v>
      </c>
      <c r="AO19" s="96">
        <f t="shared" si="10"/>
        <v>0</v>
      </c>
      <c r="AP19" s="96">
        <f t="shared" ref="AP19:AU19" si="33">SUM(AP20,AP30:AP36)</f>
        <v>0</v>
      </c>
      <c r="AQ19" s="96">
        <f t="shared" si="33"/>
        <v>0</v>
      </c>
      <c r="AR19" s="96">
        <f t="shared" si="33"/>
        <v>0</v>
      </c>
      <c r="AS19" s="96">
        <f t="shared" si="33"/>
        <v>0</v>
      </c>
      <c r="AT19" s="96">
        <f t="shared" si="33"/>
        <v>0</v>
      </c>
      <c r="AU19" s="96">
        <f t="shared" si="33"/>
        <v>0</v>
      </c>
      <c r="AV19" s="96">
        <f t="shared" si="12"/>
        <v>0</v>
      </c>
      <c r="AW19" s="96">
        <f t="shared" ref="AW19:BB19" si="34">SUM(AW20,AW30:AW36)</f>
        <v>0</v>
      </c>
      <c r="AX19" s="96">
        <f t="shared" si="34"/>
        <v>0</v>
      </c>
      <c r="AY19" s="96">
        <f t="shared" si="34"/>
        <v>0</v>
      </c>
      <c r="AZ19" s="96">
        <f t="shared" si="34"/>
        <v>0</v>
      </c>
      <c r="BA19" s="96">
        <f t="shared" si="34"/>
        <v>0</v>
      </c>
      <c r="BB19" s="96">
        <f t="shared" si="34"/>
        <v>0</v>
      </c>
      <c r="BC19" s="96">
        <f t="shared" si="14"/>
        <v>0</v>
      </c>
      <c r="BD19" s="96">
        <f t="shared" ref="BD19:BI19" si="35">SUM(BD20,BD30:BD36)</f>
        <v>0</v>
      </c>
      <c r="BE19" s="96">
        <f t="shared" si="35"/>
        <v>0</v>
      </c>
      <c r="BF19" s="96">
        <f t="shared" si="35"/>
        <v>0</v>
      </c>
      <c r="BG19" s="96">
        <f t="shared" si="35"/>
        <v>0</v>
      </c>
      <c r="BH19" s="96">
        <f t="shared" si="35"/>
        <v>0</v>
      </c>
      <c r="BI19" s="96">
        <f t="shared" si="35"/>
        <v>0</v>
      </c>
      <c r="BJ19" s="96">
        <f t="shared" si="16"/>
        <v>0</v>
      </c>
      <c r="BK19" s="96">
        <f t="shared" ref="BK19:BP19" si="36">SUM(BK20,BK30:BK36)</f>
        <v>0</v>
      </c>
      <c r="BL19" s="96">
        <f t="shared" si="36"/>
        <v>0</v>
      </c>
      <c r="BM19" s="96">
        <f t="shared" si="36"/>
        <v>0</v>
      </c>
      <c r="BN19" s="96">
        <f t="shared" si="36"/>
        <v>0</v>
      </c>
      <c r="BO19" s="96">
        <f t="shared" si="36"/>
        <v>0</v>
      </c>
      <c r="BP19" s="96">
        <f t="shared" si="36"/>
        <v>0</v>
      </c>
      <c r="BQ19" s="96">
        <f t="shared" si="18"/>
        <v>0</v>
      </c>
      <c r="BR19" s="96">
        <f t="shared" ref="BR19:BW19" si="37">SUM(BR20,BR30:BR36)</f>
        <v>0</v>
      </c>
      <c r="BS19" s="96">
        <f t="shared" si="37"/>
        <v>0</v>
      </c>
      <c r="BT19" s="96">
        <f t="shared" si="37"/>
        <v>0</v>
      </c>
      <c r="BU19" s="96">
        <f t="shared" si="37"/>
        <v>0</v>
      </c>
      <c r="BV19" s="96">
        <f t="shared" si="37"/>
        <v>0</v>
      </c>
      <c r="BW19" s="96">
        <f t="shared" si="37"/>
        <v>0</v>
      </c>
      <c r="BX19" s="96">
        <f t="shared" si="20"/>
        <v>0</v>
      </c>
      <c r="BY19" s="96">
        <f t="shared" ref="BY19:CD19" si="38">SUM(BY20,BY30:BY36)</f>
        <v>0</v>
      </c>
      <c r="BZ19" s="96">
        <f t="shared" si="38"/>
        <v>0</v>
      </c>
      <c r="CA19" s="96">
        <f t="shared" si="38"/>
        <v>0</v>
      </c>
      <c r="CB19" s="96">
        <f t="shared" si="38"/>
        <v>0</v>
      </c>
      <c r="CC19" s="96">
        <f t="shared" si="38"/>
        <v>0</v>
      </c>
      <c r="CD19" s="96">
        <f t="shared" si="38"/>
        <v>0</v>
      </c>
      <c r="CE19" s="96">
        <f t="shared" si="22"/>
        <v>0</v>
      </c>
      <c r="CF19" s="96">
        <f t="shared" ref="CF19:CK19" si="39">SUM(CF20,CF30:CF36)</f>
        <v>0</v>
      </c>
      <c r="CG19" s="96">
        <f t="shared" si="39"/>
        <v>0</v>
      </c>
      <c r="CH19" s="96">
        <f t="shared" si="39"/>
        <v>0</v>
      </c>
      <c r="CI19" s="96">
        <f t="shared" si="39"/>
        <v>0</v>
      </c>
      <c r="CJ19" s="96">
        <f t="shared" si="39"/>
        <v>0</v>
      </c>
      <c r="CK19" s="96">
        <f t="shared" si="39"/>
        <v>0</v>
      </c>
      <c r="CL19" s="96">
        <f t="shared" si="24"/>
        <v>0</v>
      </c>
      <c r="CM19" s="96">
        <f t="shared" ref="CM19:CR19" si="40">SUM(CM20,CM30:CM36)</f>
        <v>0</v>
      </c>
      <c r="CN19" s="96">
        <f t="shared" si="40"/>
        <v>0</v>
      </c>
      <c r="CO19" s="96">
        <f t="shared" si="40"/>
        <v>0</v>
      </c>
      <c r="CP19" s="96">
        <f t="shared" si="40"/>
        <v>0</v>
      </c>
      <c r="CQ19" s="96">
        <f t="shared" si="40"/>
        <v>0</v>
      </c>
      <c r="CR19" s="96">
        <f t="shared" si="40"/>
        <v>0</v>
      </c>
      <c r="CS19" s="96">
        <f t="shared" si="26"/>
        <v>0</v>
      </c>
      <c r="CT19" s="96">
        <f t="shared" ref="CT19:CY19" si="41">SUM(CT20,CT30:CT36)</f>
        <v>0</v>
      </c>
      <c r="CU19" s="96">
        <f t="shared" si="41"/>
        <v>0</v>
      </c>
      <c r="CV19" s="96">
        <f t="shared" si="41"/>
        <v>0</v>
      </c>
      <c r="CW19" s="96">
        <f t="shared" si="41"/>
        <v>0</v>
      </c>
      <c r="CX19" s="96">
        <f t="shared" si="41"/>
        <v>0</v>
      </c>
      <c r="CY19" s="96">
        <f t="shared" si="41"/>
        <v>0</v>
      </c>
    </row>
    <row r="20" spans="4:103" ht="45" customHeight="1" x14ac:dyDescent="0.2">
      <c r="D20" s="97" t="s">
        <v>346</v>
      </c>
      <c r="E20" s="87" t="s">
        <v>347</v>
      </c>
      <c r="F20" s="96">
        <f t="shared" si="0"/>
        <v>0</v>
      </c>
      <c r="G20" s="96">
        <f t="shared" ref="G20:L20" si="42">SUM(G21:G29)</f>
        <v>0</v>
      </c>
      <c r="H20" s="96">
        <f t="shared" si="42"/>
        <v>0</v>
      </c>
      <c r="I20" s="96">
        <f t="shared" si="42"/>
        <v>0</v>
      </c>
      <c r="J20" s="96">
        <f t="shared" si="42"/>
        <v>0</v>
      </c>
      <c r="K20" s="96">
        <f t="shared" si="42"/>
        <v>0</v>
      </c>
      <c r="L20" s="96">
        <f t="shared" si="42"/>
        <v>0</v>
      </c>
      <c r="M20" s="96">
        <f t="shared" si="2"/>
        <v>0</v>
      </c>
      <c r="N20" s="96">
        <f t="shared" ref="N20:S20" si="43">SUM(N21:N29)</f>
        <v>0</v>
      </c>
      <c r="O20" s="96">
        <f t="shared" si="43"/>
        <v>0</v>
      </c>
      <c r="P20" s="96">
        <f t="shared" si="43"/>
        <v>0</v>
      </c>
      <c r="Q20" s="96">
        <f t="shared" si="43"/>
        <v>0</v>
      </c>
      <c r="R20" s="96">
        <f t="shared" si="43"/>
        <v>0</v>
      </c>
      <c r="S20" s="96">
        <f t="shared" si="43"/>
        <v>0</v>
      </c>
      <c r="T20" s="96">
        <f t="shared" si="4"/>
        <v>0</v>
      </c>
      <c r="U20" s="96">
        <f t="shared" ref="U20:Z20" si="44">SUM(U21:U29)</f>
        <v>0</v>
      </c>
      <c r="V20" s="96">
        <f t="shared" si="44"/>
        <v>0</v>
      </c>
      <c r="W20" s="96">
        <f t="shared" si="44"/>
        <v>0</v>
      </c>
      <c r="X20" s="96">
        <f t="shared" si="44"/>
        <v>0</v>
      </c>
      <c r="Y20" s="96">
        <f t="shared" si="44"/>
        <v>0</v>
      </c>
      <c r="Z20" s="96">
        <f t="shared" si="44"/>
        <v>0</v>
      </c>
      <c r="AA20" s="96">
        <f t="shared" si="6"/>
        <v>0</v>
      </c>
      <c r="AB20" s="96">
        <f t="shared" ref="AB20:AG20" si="45">SUM(AB21:AB29)</f>
        <v>0</v>
      </c>
      <c r="AC20" s="96">
        <f t="shared" si="45"/>
        <v>0</v>
      </c>
      <c r="AD20" s="96">
        <f t="shared" si="45"/>
        <v>0</v>
      </c>
      <c r="AE20" s="96">
        <f t="shared" si="45"/>
        <v>0</v>
      </c>
      <c r="AF20" s="96">
        <f t="shared" si="45"/>
        <v>0</v>
      </c>
      <c r="AG20" s="96">
        <f t="shared" si="45"/>
        <v>0</v>
      </c>
      <c r="AH20" s="96">
        <f t="shared" si="8"/>
        <v>0</v>
      </c>
      <c r="AI20" s="96">
        <f t="shared" ref="AI20:AN20" si="46">SUM(AI21:AI29)</f>
        <v>0</v>
      </c>
      <c r="AJ20" s="96">
        <f t="shared" si="46"/>
        <v>0</v>
      </c>
      <c r="AK20" s="96">
        <f t="shared" si="46"/>
        <v>0</v>
      </c>
      <c r="AL20" s="96">
        <f t="shared" si="46"/>
        <v>0</v>
      </c>
      <c r="AM20" s="96">
        <f t="shared" si="46"/>
        <v>0</v>
      </c>
      <c r="AN20" s="96">
        <f t="shared" si="46"/>
        <v>0</v>
      </c>
      <c r="AO20" s="96">
        <f t="shared" si="10"/>
        <v>0</v>
      </c>
      <c r="AP20" s="96">
        <f t="shared" ref="AP20:AU20" si="47">SUM(AP21:AP29)</f>
        <v>0</v>
      </c>
      <c r="AQ20" s="96">
        <f t="shared" si="47"/>
        <v>0</v>
      </c>
      <c r="AR20" s="96">
        <f t="shared" si="47"/>
        <v>0</v>
      </c>
      <c r="AS20" s="96">
        <f t="shared" si="47"/>
        <v>0</v>
      </c>
      <c r="AT20" s="96">
        <f t="shared" si="47"/>
        <v>0</v>
      </c>
      <c r="AU20" s="96">
        <f t="shared" si="47"/>
        <v>0</v>
      </c>
      <c r="AV20" s="96">
        <f t="shared" si="12"/>
        <v>0</v>
      </c>
      <c r="AW20" s="96">
        <f t="shared" ref="AW20:BB20" si="48">SUM(AW21:AW29)</f>
        <v>0</v>
      </c>
      <c r="AX20" s="96">
        <f t="shared" si="48"/>
        <v>0</v>
      </c>
      <c r="AY20" s="96">
        <f t="shared" si="48"/>
        <v>0</v>
      </c>
      <c r="AZ20" s="96">
        <f t="shared" si="48"/>
        <v>0</v>
      </c>
      <c r="BA20" s="96">
        <f t="shared" si="48"/>
        <v>0</v>
      </c>
      <c r="BB20" s="96">
        <f t="shared" si="48"/>
        <v>0</v>
      </c>
      <c r="BC20" s="96">
        <f t="shared" si="14"/>
        <v>0</v>
      </c>
      <c r="BD20" s="96">
        <f t="shared" ref="BD20:BI20" si="49">SUM(BD21:BD29)</f>
        <v>0</v>
      </c>
      <c r="BE20" s="96">
        <f t="shared" si="49"/>
        <v>0</v>
      </c>
      <c r="BF20" s="96">
        <f t="shared" si="49"/>
        <v>0</v>
      </c>
      <c r="BG20" s="96">
        <f t="shared" si="49"/>
        <v>0</v>
      </c>
      <c r="BH20" s="96">
        <f t="shared" si="49"/>
        <v>0</v>
      </c>
      <c r="BI20" s="96">
        <f t="shared" si="49"/>
        <v>0</v>
      </c>
      <c r="BJ20" s="96">
        <f t="shared" si="16"/>
        <v>0</v>
      </c>
      <c r="BK20" s="96">
        <f t="shared" ref="BK20:BP20" si="50">SUM(BK21:BK29)</f>
        <v>0</v>
      </c>
      <c r="BL20" s="96">
        <f t="shared" si="50"/>
        <v>0</v>
      </c>
      <c r="BM20" s="96">
        <f t="shared" si="50"/>
        <v>0</v>
      </c>
      <c r="BN20" s="96">
        <f t="shared" si="50"/>
        <v>0</v>
      </c>
      <c r="BO20" s="96">
        <f t="shared" si="50"/>
        <v>0</v>
      </c>
      <c r="BP20" s="96">
        <f t="shared" si="50"/>
        <v>0</v>
      </c>
      <c r="BQ20" s="96">
        <f t="shared" si="18"/>
        <v>0</v>
      </c>
      <c r="BR20" s="96">
        <f t="shared" ref="BR20:BW20" si="51">SUM(BR21:BR29)</f>
        <v>0</v>
      </c>
      <c r="BS20" s="96">
        <f t="shared" si="51"/>
        <v>0</v>
      </c>
      <c r="BT20" s="96">
        <f t="shared" si="51"/>
        <v>0</v>
      </c>
      <c r="BU20" s="96">
        <f t="shared" si="51"/>
        <v>0</v>
      </c>
      <c r="BV20" s="96">
        <f t="shared" si="51"/>
        <v>0</v>
      </c>
      <c r="BW20" s="96">
        <f t="shared" si="51"/>
        <v>0</v>
      </c>
      <c r="BX20" s="96">
        <f t="shared" si="20"/>
        <v>0</v>
      </c>
      <c r="BY20" s="96">
        <f t="shared" ref="BY20:CD20" si="52">SUM(BY21:BY29)</f>
        <v>0</v>
      </c>
      <c r="BZ20" s="96">
        <f t="shared" si="52"/>
        <v>0</v>
      </c>
      <c r="CA20" s="96">
        <f t="shared" si="52"/>
        <v>0</v>
      </c>
      <c r="CB20" s="96">
        <f t="shared" si="52"/>
        <v>0</v>
      </c>
      <c r="CC20" s="96">
        <f t="shared" si="52"/>
        <v>0</v>
      </c>
      <c r="CD20" s="96">
        <f t="shared" si="52"/>
        <v>0</v>
      </c>
      <c r="CE20" s="96">
        <f t="shared" si="22"/>
        <v>0</v>
      </c>
      <c r="CF20" s="96">
        <f t="shared" ref="CF20:CK20" si="53">SUM(CF21:CF29)</f>
        <v>0</v>
      </c>
      <c r="CG20" s="96">
        <f t="shared" si="53"/>
        <v>0</v>
      </c>
      <c r="CH20" s="96">
        <f t="shared" si="53"/>
        <v>0</v>
      </c>
      <c r="CI20" s="96">
        <f t="shared" si="53"/>
        <v>0</v>
      </c>
      <c r="CJ20" s="96">
        <f t="shared" si="53"/>
        <v>0</v>
      </c>
      <c r="CK20" s="96">
        <f t="shared" si="53"/>
        <v>0</v>
      </c>
      <c r="CL20" s="96">
        <f t="shared" si="24"/>
        <v>0</v>
      </c>
      <c r="CM20" s="96">
        <f t="shared" ref="CM20:CR20" si="54">SUM(CM21:CM29)</f>
        <v>0</v>
      </c>
      <c r="CN20" s="96">
        <f t="shared" si="54"/>
        <v>0</v>
      </c>
      <c r="CO20" s="96">
        <f t="shared" si="54"/>
        <v>0</v>
      </c>
      <c r="CP20" s="96">
        <f t="shared" si="54"/>
        <v>0</v>
      </c>
      <c r="CQ20" s="96">
        <f t="shared" si="54"/>
        <v>0</v>
      </c>
      <c r="CR20" s="96">
        <f t="shared" si="54"/>
        <v>0</v>
      </c>
      <c r="CS20" s="96">
        <f t="shared" si="26"/>
        <v>0</v>
      </c>
      <c r="CT20" s="96">
        <f t="shared" ref="CT20:CY20" si="55">SUM(CT21:CT29)</f>
        <v>0</v>
      </c>
      <c r="CU20" s="96">
        <f t="shared" si="55"/>
        <v>0</v>
      </c>
      <c r="CV20" s="96">
        <f t="shared" si="55"/>
        <v>0</v>
      </c>
      <c r="CW20" s="96">
        <f t="shared" si="55"/>
        <v>0</v>
      </c>
      <c r="CX20" s="96">
        <f t="shared" si="55"/>
        <v>0</v>
      </c>
      <c r="CY20" s="96">
        <f t="shared" si="55"/>
        <v>0</v>
      </c>
    </row>
    <row r="21" spans="4:103" ht="12" customHeight="1" x14ac:dyDescent="0.2">
      <c r="D21" s="98" t="s">
        <v>348</v>
      </c>
      <c r="E21" s="87" t="s">
        <v>349</v>
      </c>
      <c r="F21" s="96">
        <f t="shared" si="0"/>
        <v>0</v>
      </c>
      <c r="G21" s="99"/>
      <c r="H21" s="99"/>
      <c r="I21" s="99"/>
      <c r="J21" s="99"/>
      <c r="K21" s="99"/>
      <c r="L21" s="99"/>
      <c r="M21" s="96">
        <f t="shared" si="2"/>
        <v>0</v>
      </c>
      <c r="N21" s="99"/>
      <c r="O21" s="99"/>
      <c r="P21" s="99"/>
      <c r="Q21" s="99"/>
      <c r="R21" s="99"/>
      <c r="S21" s="99"/>
      <c r="T21" s="96">
        <f t="shared" si="4"/>
        <v>0</v>
      </c>
      <c r="U21" s="99"/>
      <c r="V21" s="99"/>
      <c r="W21" s="99"/>
      <c r="X21" s="99"/>
      <c r="Y21" s="99"/>
      <c r="Z21" s="99"/>
      <c r="AA21" s="96">
        <f t="shared" si="6"/>
        <v>0</v>
      </c>
      <c r="AB21" s="99"/>
      <c r="AC21" s="99"/>
      <c r="AD21" s="99"/>
      <c r="AE21" s="99"/>
      <c r="AF21" s="99"/>
      <c r="AG21" s="99"/>
      <c r="AH21" s="96">
        <f t="shared" si="8"/>
        <v>0</v>
      </c>
      <c r="AI21" s="99"/>
      <c r="AJ21" s="99"/>
      <c r="AK21" s="99"/>
      <c r="AL21" s="99"/>
      <c r="AM21" s="99"/>
      <c r="AN21" s="99"/>
      <c r="AO21" s="96">
        <f t="shared" si="10"/>
        <v>0</v>
      </c>
      <c r="AP21" s="99"/>
      <c r="AQ21" s="99"/>
      <c r="AR21" s="99"/>
      <c r="AS21" s="99"/>
      <c r="AT21" s="99"/>
      <c r="AU21" s="99"/>
      <c r="AV21" s="96">
        <f t="shared" si="12"/>
        <v>0</v>
      </c>
      <c r="AW21" s="99"/>
      <c r="AX21" s="99"/>
      <c r="AY21" s="99"/>
      <c r="AZ21" s="99"/>
      <c r="BA21" s="99"/>
      <c r="BB21" s="99"/>
      <c r="BC21" s="96">
        <f t="shared" si="14"/>
        <v>0</v>
      </c>
      <c r="BD21" s="99"/>
      <c r="BE21" s="99"/>
      <c r="BF21" s="99"/>
      <c r="BG21" s="99"/>
      <c r="BH21" s="99"/>
      <c r="BI21" s="99"/>
      <c r="BJ21" s="96">
        <f t="shared" si="16"/>
        <v>0</v>
      </c>
      <c r="BK21" s="99"/>
      <c r="BL21" s="99"/>
      <c r="BM21" s="99"/>
      <c r="BN21" s="99"/>
      <c r="BO21" s="99"/>
      <c r="BP21" s="99"/>
      <c r="BQ21" s="96">
        <f t="shared" si="18"/>
        <v>0</v>
      </c>
      <c r="BR21" s="99"/>
      <c r="BS21" s="99"/>
      <c r="BT21" s="99"/>
      <c r="BU21" s="99"/>
      <c r="BV21" s="99"/>
      <c r="BW21" s="99"/>
      <c r="BX21" s="96">
        <f t="shared" si="20"/>
        <v>0</v>
      </c>
      <c r="BY21" s="99"/>
      <c r="BZ21" s="99"/>
      <c r="CA21" s="99"/>
      <c r="CB21" s="99"/>
      <c r="CC21" s="99"/>
      <c r="CD21" s="99"/>
      <c r="CE21" s="96">
        <f t="shared" si="22"/>
        <v>0</v>
      </c>
      <c r="CF21" s="99"/>
      <c r="CG21" s="99"/>
      <c r="CH21" s="99"/>
      <c r="CI21" s="99"/>
      <c r="CJ21" s="99"/>
      <c r="CK21" s="99"/>
      <c r="CL21" s="96">
        <f t="shared" si="24"/>
        <v>0</v>
      </c>
      <c r="CM21" s="99"/>
      <c r="CN21" s="99"/>
      <c r="CO21" s="99"/>
      <c r="CP21" s="99"/>
      <c r="CQ21" s="99"/>
      <c r="CR21" s="99"/>
      <c r="CS21" s="96">
        <f t="shared" si="26"/>
        <v>0</v>
      </c>
      <c r="CT21" s="99"/>
      <c r="CU21" s="99"/>
      <c r="CV21" s="99"/>
      <c r="CW21" s="99"/>
      <c r="CX21" s="99"/>
      <c r="CY21" s="99"/>
    </row>
    <row r="22" spans="4:103" ht="12" customHeight="1" x14ac:dyDescent="0.2">
      <c r="D22" s="98" t="s">
        <v>350</v>
      </c>
      <c r="E22" s="87" t="s">
        <v>351</v>
      </c>
      <c r="F22" s="96">
        <f t="shared" si="0"/>
        <v>0</v>
      </c>
      <c r="G22" s="99"/>
      <c r="H22" s="99"/>
      <c r="I22" s="99"/>
      <c r="J22" s="99"/>
      <c r="K22" s="99"/>
      <c r="L22" s="99"/>
      <c r="M22" s="96">
        <f t="shared" si="2"/>
        <v>0</v>
      </c>
      <c r="N22" s="99"/>
      <c r="O22" s="99"/>
      <c r="P22" s="99"/>
      <c r="Q22" s="99"/>
      <c r="R22" s="99"/>
      <c r="S22" s="99"/>
      <c r="T22" s="96">
        <f t="shared" si="4"/>
        <v>0</v>
      </c>
      <c r="U22" s="99"/>
      <c r="V22" s="99"/>
      <c r="W22" s="99"/>
      <c r="X22" s="99"/>
      <c r="Y22" s="99"/>
      <c r="Z22" s="99"/>
      <c r="AA22" s="96">
        <f t="shared" si="6"/>
        <v>0</v>
      </c>
      <c r="AB22" s="99"/>
      <c r="AC22" s="99"/>
      <c r="AD22" s="99"/>
      <c r="AE22" s="99"/>
      <c r="AF22" s="99"/>
      <c r="AG22" s="99"/>
      <c r="AH22" s="96">
        <f t="shared" si="8"/>
        <v>0</v>
      </c>
      <c r="AI22" s="99"/>
      <c r="AJ22" s="99"/>
      <c r="AK22" s="99"/>
      <c r="AL22" s="99"/>
      <c r="AM22" s="99"/>
      <c r="AN22" s="99"/>
      <c r="AO22" s="96">
        <f t="shared" si="10"/>
        <v>0</v>
      </c>
      <c r="AP22" s="99"/>
      <c r="AQ22" s="99"/>
      <c r="AR22" s="99"/>
      <c r="AS22" s="99"/>
      <c r="AT22" s="99"/>
      <c r="AU22" s="99"/>
      <c r="AV22" s="96">
        <f t="shared" si="12"/>
        <v>0</v>
      </c>
      <c r="AW22" s="99"/>
      <c r="AX22" s="99"/>
      <c r="AY22" s="99"/>
      <c r="AZ22" s="99"/>
      <c r="BA22" s="99"/>
      <c r="BB22" s="99"/>
      <c r="BC22" s="96">
        <f t="shared" si="14"/>
        <v>0</v>
      </c>
      <c r="BD22" s="99"/>
      <c r="BE22" s="99"/>
      <c r="BF22" s="99"/>
      <c r="BG22" s="99"/>
      <c r="BH22" s="99"/>
      <c r="BI22" s="99"/>
      <c r="BJ22" s="96">
        <f t="shared" si="16"/>
        <v>0</v>
      </c>
      <c r="BK22" s="99"/>
      <c r="BL22" s="99"/>
      <c r="BM22" s="99"/>
      <c r="BN22" s="99"/>
      <c r="BO22" s="99"/>
      <c r="BP22" s="99"/>
      <c r="BQ22" s="96">
        <f t="shared" si="18"/>
        <v>0</v>
      </c>
      <c r="BR22" s="99"/>
      <c r="BS22" s="99"/>
      <c r="BT22" s="99"/>
      <c r="BU22" s="99"/>
      <c r="BV22" s="99"/>
      <c r="BW22" s="99"/>
      <c r="BX22" s="96">
        <f t="shared" si="20"/>
        <v>0</v>
      </c>
      <c r="BY22" s="99"/>
      <c r="BZ22" s="99"/>
      <c r="CA22" s="99"/>
      <c r="CB22" s="99"/>
      <c r="CC22" s="99"/>
      <c r="CD22" s="99"/>
      <c r="CE22" s="96">
        <f t="shared" si="22"/>
        <v>0</v>
      </c>
      <c r="CF22" s="99"/>
      <c r="CG22" s="99"/>
      <c r="CH22" s="99"/>
      <c r="CI22" s="99"/>
      <c r="CJ22" s="99"/>
      <c r="CK22" s="99"/>
      <c r="CL22" s="96">
        <f t="shared" si="24"/>
        <v>0</v>
      </c>
      <c r="CM22" s="99"/>
      <c r="CN22" s="99"/>
      <c r="CO22" s="99"/>
      <c r="CP22" s="99"/>
      <c r="CQ22" s="99"/>
      <c r="CR22" s="99"/>
      <c r="CS22" s="96">
        <f t="shared" si="26"/>
        <v>0</v>
      </c>
      <c r="CT22" s="99"/>
      <c r="CU22" s="99"/>
      <c r="CV22" s="99"/>
      <c r="CW22" s="99"/>
      <c r="CX22" s="99"/>
      <c r="CY22" s="99"/>
    </row>
    <row r="23" spans="4:103" ht="12" customHeight="1" x14ac:dyDescent="0.2">
      <c r="D23" s="98" t="s">
        <v>352</v>
      </c>
      <c r="E23" s="87" t="s">
        <v>353</v>
      </c>
      <c r="F23" s="96">
        <f t="shared" si="0"/>
        <v>0</v>
      </c>
      <c r="G23" s="99"/>
      <c r="H23" s="99"/>
      <c r="I23" s="99"/>
      <c r="J23" s="99"/>
      <c r="K23" s="99"/>
      <c r="L23" s="99"/>
      <c r="M23" s="96">
        <f t="shared" si="2"/>
        <v>0</v>
      </c>
      <c r="N23" s="99"/>
      <c r="O23" s="99"/>
      <c r="P23" s="99"/>
      <c r="Q23" s="99"/>
      <c r="R23" s="99"/>
      <c r="S23" s="99"/>
      <c r="T23" s="96">
        <f t="shared" si="4"/>
        <v>0</v>
      </c>
      <c r="U23" s="99"/>
      <c r="V23" s="99"/>
      <c r="W23" s="99"/>
      <c r="X23" s="99"/>
      <c r="Y23" s="99"/>
      <c r="Z23" s="99"/>
      <c r="AA23" s="96">
        <f t="shared" si="6"/>
        <v>0</v>
      </c>
      <c r="AB23" s="99"/>
      <c r="AC23" s="99"/>
      <c r="AD23" s="99"/>
      <c r="AE23" s="99"/>
      <c r="AF23" s="99"/>
      <c r="AG23" s="99"/>
      <c r="AH23" s="96">
        <f t="shared" si="8"/>
        <v>0</v>
      </c>
      <c r="AI23" s="99"/>
      <c r="AJ23" s="99"/>
      <c r="AK23" s="99"/>
      <c r="AL23" s="99"/>
      <c r="AM23" s="99"/>
      <c r="AN23" s="99"/>
      <c r="AO23" s="96">
        <f t="shared" si="10"/>
        <v>0</v>
      </c>
      <c r="AP23" s="99"/>
      <c r="AQ23" s="99"/>
      <c r="AR23" s="99"/>
      <c r="AS23" s="99"/>
      <c r="AT23" s="99"/>
      <c r="AU23" s="99"/>
      <c r="AV23" s="96">
        <f t="shared" si="12"/>
        <v>0</v>
      </c>
      <c r="AW23" s="99"/>
      <c r="AX23" s="99"/>
      <c r="AY23" s="99"/>
      <c r="AZ23" s="99"/>
      <c r="BA23" s="99"/>
      <c r="BB23" s="99"/>
      <c r="BC23" s="96">
        <f t="shared" si="14"/>
        <v>0</v>
      </c>
      <c r="BD23" s="99"/>
      <c r="BE23" s="99"/>
      <c r="BF23" s="99"/>
      <c r="BG23" s="99"/>
      <c r="BH23" s="99"/>
      <c r="BI23" s="99"/>
      <c r="BJ23" s="96">
        <f t="shared" si="16"/>
        <v>0</v>
      </c>
      <c r="BK23" s="99"/>
      <c r="BL23" s="99"/>
      <c r="BM23" s="99"/>
      <c r="BN23" s="99"/>
      <c r="BO23" s="99"/>
      <c r="BP23" s="99"/>
      <c r="BQ23" s="96">
        <f t="shared" si="18"/>
        <v>0</v>
      </c>
      <c r="BR23" s="99"/>
      <c r="BS23" s="99"/>
      <c r="BT23" s="99"/>
      <c r="BU23" s="99"/>
      <c r="BV23" s="99"/>
      <c r="BW23" s="99"/>
      <c r="BX23" s="96">
        <f t="shared" si="20"/>
        <v>0</v>
      </c>
      <c r="BY23" s="99"/>
      <c r="BZ23" s="99"/>
      <c r="CA23" s="99"/>
      <c r="CB23" s="99"/>
      <c r="CC23" s="99"/>
      <c r="CD23" s="99"/>
      <c r="CE23" s="96">
        <f t="shared" si="22"/>
        <v>0</v>
      </c>
      <c r="CF23" s="99"/>
      <c r="CG23" s="99"/>
      <c r="CH23" s="99"/>
      <c r="CI23" s="99"/>
      <c r="CJ23" s="99"/>
      <c r="CK23" s="99"/>
      <c r="CL23" s="96">
        <f t="shared" si="24"/>
        <v>0</v>
      </c>
      <c r="CM23" s="99"/>
      <c r="CN23" s="99"/>
      <c r="CO23" s="99"/>
      <c r="CP23" s="99"/>
      <c r="CQ23" s="99"/>
      <c r="CR23" s="99"/>
      <c r="CS23" s="96">
        <f t="shared" si="26"/>
        <v>0</v>
      </c>
      <c r="CT23" s="99"/>
      <c r="CU23" s="99"/>
      <c r="CV23" s="99"/>
      <c r="CW23" s="99"/>
      <c r="CX23" s="99"/>
      <c r="CY23" s="99"/>
    </row>
    <row r="24" spans="4:103" ht="12" customHeight="1" x14ac:dyDescent="0.2">
      <c r="D24" s="98" t="s">
        <v>354</v>
      </c>
      <c r="E24" s="87" t="s">
        <v>355</v>
      </c>
      <c r="F24" s="96">
        <f t="shared" si="0"/>
        <v>0</v>
      </c>
      <c r="G24" s="99"/>
      <c r="H24" s="99"/>
      <c r="I24" s="99"/>
      <c r="J24" s="99"/>
      <c r="K24" s="99"/>
      <c r="L24" s="99"/>
      <c r="M24" s="96">
        <f t="shared" si="2"/>
        <v>0</v>
      </c>
      <c r="N24" s="99"/>
      <c r="O24" s="99"/>
      <c r="P24" s="99"/>
      <c r="Q24" s="99"/>
      <c r="R24" s="99"/>
      <c r="S24" s="99"/>
      <c r="T24" s="96">
        <f t="shared" si="4"/>
        <v>0</v>
      </c>
      <c r="U24" s="99"/>
      <c r="V24" s="99"/>
      <c r="W24" s="99"/>
      <c r="X24" s="99"/>
      <c r="Y24" s="99"/>
      <c r="Z24" s="99"/>
      <c r="AA24" s="96">
        <f t="shared" si="6"/>
        <v>0</v>
      </c>
      <c r="AB24" s="99"/>
      <c r="AC24" s="99"/>
      <c r="AD24" s="99"/>
      <c r="AE24" s="99"/>
      <c r="AF24" s="99"/>
      <c r="AG24" s="99"/>
      <c r="AH24" s="96">
        <f t="shared" si="8"/>
        <v>0</v>
      </c>
      <c r="AI24" s="99"/>
      <c r="AJ24" s="99"/>
      <c r="AK24" s="99"/>
      <c r="AL24" s="99"/>
      <c r="AM24" s="99"/>
      <c r="AN24" s="99"/>
      <c r="AO24" s="96">
        <f t="shared" si="10"/>
        <v>0</v>
      </c>
      <c r="AP24" s="99"/>
      <c r="AQ24" s="99"/>
      <c r="AR24" s="99"/>
      <c r="AS24" s="99"/>
      <c r="AT24" s="99"/>
      <c r="AU24" s="99"/>
      <c r="AV24" s="96">
        <f t="shared" si="12"/>
        <v>0</v>
      </c>
      <c r="AW24" s="99"/>
      <c r="AX24" s="99"/>
      <c r="AY24" s="99"/>
      <c r="AZ24" s="99"/>
      <c r="BA24" s="99"/>
      <c r="BB24" s="99"/>
      <c r="BC24" s="96">
        <f t="shared" si="14"/>
        <v>0</v>
      </c>
      <c r="BD24" s="99"/>
      <c r="BE24" s="99"/>
      <c r="BF24" s="99"/>
      <c r="BG24" s="99"/>
      <c r="BH24" s="99"/>
      <c r="BI24" s="99"/>
      <c r="BJ24" s="96">
        <f t="shared" si="16"/>
        <v>0</v>
      </c>
      <c r="BK24" s="99"/>
      <c r="BL24" s="99"/>
      <c r="BM24" s="99"/>
      <c r="BN24" s="99"/>
      <c r="BO24" s="99"/>
      <c r="BP24" s="99"/>
      <c r="BQ24" s="96">
        <f t="shared" si="18"/>
        <v>0</v>
      </c>
      <c r="BR24" s="99"/>
      <c r="BS24" s="99"/>
      <c r="BT24" s="99"/>
      <c r="BU24" s="99"/>
      <c r="BV24" s="99"/>
      <c r="BW24" s="99"/>
      <c r="BX24" s="96">
        <f t="shared" si="20"/>
        <v>0</v>
      </c>
      <c r="BY24" s="99"/>
      <c r="BZ24" s="99"/>
      <c r="CA24" s="99"/>
      <c r="CB24" s="99"/>
      <c r="CC24" s="99"/>
      <c r="CD24" s="99"/>
      <c r="CE24" s="96">
        <f t="shared" si="22"/>
        <v>0</v>
      </c>
      <c r="CF24" s="99"/>
      <c r="CG24" s="99"/>
      <c r="CH24" s="99"/>
      <c r="CI24" s="99"/>
      <c r="CJ24" s="99"/>
      <c r="CK24" s="99"/>
      <c r="CL24" s="96">
        <f t="shared" si="24"/>
        <v>0</v>
      </c>
      <c r="CM24" s="99"/>
      <c r="CN24" s="99"/>
      <c r="CO24" s="99"/>
      <c r="CP24" s="99"/>
      <c r="CQ24" s="99"/>
      <c r="CR24" s="99"/>
      <c r="CS24" s="96">
        <f t="shared" si="26"/>
        <v>0</v>
      </c>
      <c r="CT24" s="99"/>
      <c r="CU24" s="99"/>
      <c r="CV24" s="99"/>
      <c r="CW24" s="99"/>
      <c r="CX24" s="99"/>
      <c r="CY24" s="99"/>
    </row>
    <row r="25" spans="4:103" ht="12" customHeight="1" x14ac:dyDescent="0.2">
      <c r="D25" s="98" t="s">
        <v>356</v>
      </c>
      <c r="E25" s="87" t="s">
        <v>357</v>
      </c>
      <c r="F25" s="96">
        <f t="shared" si="0"/>
        <v>0</v>
      </c>
      <c r="G25" s="99"/>
      <c r="H25" s="99"/>
      <c r="I25" s="99"/>
      <c r="J25" s="99"/>
      <c r="K25" s="99"/>
      <c r="L25" s="99"/>
      <c r="M25" s="96">
        <f t="shared" si="2"/>
        <v>0</v>
      </c>
      <c r="N25" s="99"/>
      <c r="O25" s="99"/>
      <c r="P25" s="99"/>
      <c r="Q25" s="99"/>
      <c r="R25" s="99"/>
      <c r="S25" s="99"/>
      <c r="T25" s="96">
        <f t="shared" si="4"/>
        <v>0</v>
      </c>
      <c r="U25" s="99"/>
      <c r="V25" s="99"/>
      <c r="W25" s="99"/>
      <c r="X25" s="99"/>
      <c r="Y25" s="99"/>
      <c r="Z25" s="99"/>
      <c r="AA25" s="96">
        <f t="shared" si="6"/>
        <v>0</v>
      </c>
      <c r="AB25" s="99"/>
      <c r="AC25" s="99"/>
      <c r="AD25" s="99"/>
      <c r="AE25" s="99"/>
      <c r="AF25" s="99"/>
      <c r="AG25" s="99"/>
      <c r="AH25" s="96">
        <f t="shared" si="8"/>
        <v>0</v>
      </c>
      <c r="AI25" s="99"/>
      <c r="AJ25" s="99"/>
      <c r="AK25" s="99"/>
      <c r="AL25" s="99"/>
      <c r="AM25" s="99"/>
      <c r="AN25" s="99"/>
      <c r="AO25" s="96">
        <f t="shared" si="10"/>
        <v>0</v>
      </c>
      <c r="AP25" s="99"/>
      <c r="AQ25" s="99"/>
      <c r="AR25" s="99"/>
      <c r="AS25" s="99"/>
      <c r="AT25" s="99"/>
      <c r="AU25" s="99"/>
      <c r="AV25" s="96">
        <f t="shared" si="12"/>
        <v>0</v>
      </c>
      <c r="AW25" s="99"/>
      <c r="AX25" s="99"/>
      <c r="AY25" s="99"/>
      <c r="AZ25" s="99"/>
      <c r="BA25" s="99"/>
      <c r="BB25" s="99"/>
      <c r="BC25" s="96">
        <f t="shared" si="14"/>
        <v>0</v>
      </c>
      <c r="BD25" s="99"/>
      <c r="BE25" s="99"/>
      <c r="BF25" s="99"/>
      <c r="BG25" s="99"/>
      <c r="BH25" s="99"/>
      <c r="BI25" s="99"/>
      <c r="BJ25" s="96">
        <f t="shared" si="16"/>
        <v>0</v>
      </c>
      <c r="BK25" s="99"/>
      <c r="BL25" s="99"/>
      <c r="BM25" s="99"/>
      <c r="BN25" s="99"/>
      <c r="BO25" s="99"/>
      <c r="BP25" s="99"/>
      <c r="BQ25" s="96">
        <f t="shared" si="18"/>
        <v>0</v>
      </c>
      <c r="BR25" s="99"/>
      <c r="BS25" s="99"/>
      <c r="BT25" s="99"/>
      <c r="BU25" s="99"/>
      <c r="BV25" s="99"/>
      <c r="BW25" s="99"/>
      <c r="BX25" s="96">
        <f t="shared" si="20"/>
        <v>0</v>
      </c>
      <c r="BY25" s="99"/>
      <c r="BZ25" s="99"/>
      <c r="CA25" s="99"/>
      <c r="CB25" s="99"/>
      <c r="CC25" s="99"/>
      <c r="CD25" s="99"/>
      <c r="CE25" s="96">
        <f t="shared" si="22"/>
        <v>0</v>
      </c>
      <c r="CF25" s="99"/>
      <c r="CG25" s="99"/>
      <c r="CH25" s="99"/>
      <c r="CI25" s="99"/>
      <c r="CJ25" s="99"/>
      <c r="CK25" s="99"/>
      <c r="CL25" s="96">
        <f t="shared" si="24"/>
        <v>0</v>
      </c>
      <c r="CM25" s="99"/>
      <c r="CN25" s="99"/>
      <c r="CO25" s="99"/>
      <c r="CP25" s="99"/>
      <c r="CQ25" s="99"/>
      <c r="CR25" s="99"/>
      <c r="CS25" s="96">
        <f t="shared" si="26"/>
        <v>0</v>
      </c>
      <c r="CT25" s="99"/>
      <c r="CU25" s="99"/>
      <c r="CV25" s="99"/>
      <c r="CW25" s="99"/>
      <c r="CX25" s="99"/>
      <c r="CY25" s="99"/>
    </row>
    <row r="26" spans="4:103" ht="12" customHeight="1" x14ac:dyDescent="0.2">
      <c r="D26" s="98" t="s">
        <v>358</v>
      </c>
      <c r="E26" s="87" t="s">
        <v>359</v>
      </c>
      <c r="F26" s="96">
        <f t="shared" si="0"/>
        <v>0</v>
      </c>
      <c r="G26" s="99"/>
      <c r="H26" s="99"/>
      <c r="I26" s="99"/>
      <c r="J26" s="99"/>
      <c r="K26" s="99"/>
      <c r="L26" s="99"/>
      <c r="M26" s="96">
        <f t="shared" si="2"/>
        <v>0</v>
      </c>
      <c r="N26" s="99"/>
      <c r="O26" s="99"/>
      <c r="P26" s="99"/>
      <c r="Q26" s="99"/>
      <c r="R26" s="99"/>
      <c r="S26" s="99"/>
      <c r="T26" s="96">
        <f t="shared" si="4"/>
        <v>0</v>
      </c>
      <c r="U26" s="99"/>
      <c r="V26" s="99"/>
      <c r="W26" s="99"/>
      <c r="X26" s="99"/>
      <c r="Y26" s="99"/>
      <c r="Z26" s="99"/>
      <c r="AA26" s="96">
        <f t="shared" si="6"/>
        <v>0</v>
      </c>
      <c r="AB26" s="99"/>
      <c r="AC26" s="99"/>
      <c r="AD26" s="99"/>
      <c r="AE26" s="99"/>
      <c r="AF26" s="99"/>
      <c r="AG26" s="99"/>
      <c r="AH26" s="96">
        <f t="shared" si="8"/>
        <v>0</v>
      </c>
      <c r="AI26" s="99"/>
      <c r="AJ26" s="99"/>
      <c r="AK26" s="99"/>
      <c r="AL26" s="99"/>
      <c r="AM26" s="99"/>
      <c r="AN26" s="99"/>
      <c r="AO26" s="96">
        <f t="shared" si="10"/>
        <v>0</v>
      </c>
      <c r="AP26" s="99"/>
      <c r="AQ26" s="99"/>
      <c r="AR26" s="99"/>
      <c r="AS26" s="99"/>
      <c r="AT26" s="99"/>
      <c r="AU26" s="99"/>
      <c r="AV26" s="96">
        <f t="shared" si="12"/>
        <v>0</v>
      </c>
      <c r="AW26" s="99"/>
      <c r="AX26" s="99"/>
      <c r="AY26" s="99"/>
      <c r="AZ26" s="99"/>
      <c r="BA26" s="99"/>
      <c r="BB26" s="99"/>
      <c r="BC26" s="96">
        <f t="shared" si="14"/>
        <v>0</v>
      </c>
      <c r="BD26" s="99"/>
      <c r="BE26" s="99"/>
      <c r="BF26" s="99"/>
      <c r="BG26" s="99"/>
      <c r="BH26" s="99"/>
      <c r="BI26" s="99"/>
      <c r="BJ26" s="96">
        <f t="shared" si="16"/>
        <v>0</v>
      </c>
      <c r="BK26" s="99"/>
      <c r="BL26" s="99"/>
      <c r="BM26" s="99"/>
      <c r="BN26" s="99"/>
      <c r="BO26" s="99"/>
      <c r="BP26" s="99"/>
      <c r="BQ26" s="96">
        <f t="shared" si="18"/>
        <v>0</v>
      </c>
      <c r="BR26" s="99"/>
      <c r="BS26" s="99"/>
      <c r="BT26" s="99"/>
      <c r="BU26" s="99"/>
      <c r="BV26" s="99"/>
      <c r="BW26" s="99"/>
      <c r="BX26" s="96">
        <f t="shared" si="20"/>
        <v>0</v>
      </c>
      <c r="BY26" s="99"/>
      <c r="BZ26" s="99"/>
      <c r="CA26" s="99"/>
      <c r="CB26" s="99"/>
      <c r="CC26" s="99"/>
      <c r="CD26" s="99"/>
      <c r="CE26" s="96">
        <f t="shared" si="22"/>
        <v>0</v>
      </c>
      <c r="CF26" s="99"/>
      <c r="CG26" s="99"/>
      <c r="CH26" s="99"/>
      <c r="CI26" s="99"/>
      <c r="CJ26" s="99"/>
      <c r="CK26" s="99"/>
      <c r="CL26" s="96">
        <f t="shared" si="24"/>
        <v>0</v>
      </c>
      <c r="CM26" s="99"/>
      <c r="CN26" s="99"/>
      <c r="CO26" s="99"/>
      <c r="CP26" s="99"/>
      <c r="CQ26" s="99"/>
      <c r="CR26" s="99"/>
      <c r="CS26" s="96">
        <f t="shared" si="26"/>
        <v>0</v>
      </c>
      <c r="CT26" s="99"/>
      <c r="CU26" s="99"/>
      <c r="CV26" s="99"/>
      <c r="CW26" s="99"/>
      <c r="CX26" s="99"/>
      <c r="CY26" s="99"/>
    </row>
    <row r="27" spans="4:103" ht="12" customHeight="1" x14ac:dyDescent="0.2">
      <c r="D27" s="98" t="s">
        <v>360</v>
      </c>
      <c r="E27" s="87" t="s">
        <v>361</v>
      </c>
      <c r="F27" s="96">
        <f t="shared" si="0"/>
        <v>0</v>
      </c>
      <c r="G27" s="99"/>
      <c r="H27" s="99"/>
      <c r="I27" s="99"/>
      <c r="J27" s="99"/>
      <c r="K27" s="99"/>
      <c r="L27" s="99"/>
      <c r="M27" s="96">
        <f t="shared" si="2"/>
        <v>0</v>
      </c>
      <c r="N27" s="99"/>
      <c r="O27" s="99"/>
      <c r="P27" s="99"/>
      <c r="Q27" s="99"/>
      <c r="R27" s="99"/>
      <c r="S27" s="99"/>
      <c r="T27" s="96">
        <f t="shared" si="4"/>
        <v>0</v>
      </c>
      <c r="U27" s="99"/>
      <c r="V27" s="99"/>
      <c r="W27" s="99"/>
      <c r="X27" s="99"/>
      <c r="Y27" s="99"/>
      <c r="Z27" s="99"/>
      <c r="AA27" s="96">
        <f t="shared" si="6"/>
        <v>0</v>
      </c>
      <c r="AB27" s="99"/>
      <c r="AC27" s="99"/>
      <c r="AD27" s="99"/>
      <c r="AE27" s="99"/>
      <c r="AF27" s="99"/>
      <c r="AG27" s="99"/>
      <c r="AH27" s="96">
        <f t="shared" si="8"/>
        <v>0</v>
      </c>
      <c r="AI27" s="99"/>
      <c r="AJ27" s="99"/>
      <c r="AK27" s="99"/>
      <c r="AL27" s="99"/>
      <c r="AM27" s="99"/>
      <c r="AN27" s="99"/>
      <c r="AO27" s="96">
        <f t="shared" si="10"/>
        <v>0</v>
      </c>
      <c r="AP27" s="99"/>
      <c r="AQ27" s="99"/>
      <c r="AR27" s="99"/>
      <c r="AS27" s="99"/>
      <c r="AT27" s="99"/>
      <c r="AU27" s="99"/>
      <c r="AV27" s="96">
        <f t="shared" si="12"/>
        <v>0</v>
      </c>
      <c r="AW27" s="99"/>
      <c r="AX27" s="99"/>
      <c r="AY27" s="99"/>
      <c r="AZ27" s="99"/>
      <c r="BA27" s="99"/>
      <c r="BB27" s="99"/>
      <c r="BC27" s="96">
        <f t="shared" si="14"/>
        <v>0</v>
      </c>
      <c r="BD27" s="99"/>
      <c r="BE27" s="99"/>
      <c r="BF27" s="99"/>
      <c r="BG27" s="99"/>
      <c r="BH27" s="99"/>
      <c r="BI27" s="99"/>
      <c r="BJ27" s="96">
        <f t="shared" si="16"/>
        <v>0</v>
      </c>
      <c r="BK27" s="99"/>
      <c r="BL27" s="99"/>
      <c r="BM27" s="99"/>
      <c r="BN27" s="99"/>
      <c r="BO27" s="99"/>
      <c r="BP27" s="99"/>
      <c r="BQ27" s="96">
        <f t="shared" si="18"/>
        <v>0</v>
      </c>
      <c r="BR27" s="99"/>
      <c r="BS27" s="99"/>
      <c r="BT27" s="99"/>
      <c r="BU27" s="99"/>
      <c r="BV27" s="99"/>
      <c r="BW27" s="99"/>
      <c r="BX27" s="96">
        <f t="shared" si="20"/>
        <v>0</v>
      </c>
      <c r="BY27" s="99"/>
      <c r="BZ27" s="99"/>
      <c r="CA27" s="99"/>
      <c r="CB27" s="99"/>
      <c r="CC27" s="99"/>
      <c r="CD27" s="99"/>
      <c r="CE27" s="96">
        <f t="shared" si="22"/>
        <v>0</v>
      </c>
      <c r="CF27" s="99"/>
      <c r="CG27" s="99"/>
      <c r="CH27" s="99"/>
      <c r="CI27" s="99"/>
      <c r="CJ27" s="99"/>
      <c r="CK27" s="99"/>
      <c r="CL27" s="96">
        <f t="shared" si="24"/>
        <v>0</v>
      </c>
      <c r="CM27" s="99"/>
      <c r="CN27" s="99"/>
      <c r="CO27" s="99"/>
      <c r="CP27" s="99"/>
      <c r="CQ27" s="99"/>
      <c r="CR27" s="99"/>
      <c r="CS27" s="96">
        <f t="shared" si="26"/>
        <v>0</v>
      </c>
      <c r="CT27" s="99"/>
      <c r="CU27" s="99"/>
      <c r="CV27" s="99"/>
      <c r="CW27" s="99"/>
      <c r="CX27" s="99"/>
      <c r="CY27" s="99"/>
    </row>
    <row r="28" spans="4:103" ht="12" customHeight="1" x14ac:dyDescent="0.2">
      <c r="D28" s="98" t="s">
        <v>362</v>
      </c>
      <c r="E28" s="87" t="s">
        <v>363</v>
      </c>
      <c r="F28" s="96">
        <f t="shared" si="0"/>
        <v>0</v>
      </c>
      <c r="G28" s="99"/>
      <c r="H28" s="99"/>
      <c r="I28" s="99"/>
      <c r="J28" s="99"/>
      <c r="K28" s="99"/>
      <c r="L28" s="99"/>
      <c r="M28" s="96">
        <f t="shared" si="2"/>
        <v>0</v>
      </c>
      <c r="N28" s="99"/>
      <c r="O28" s="99"/>
      <c r="P28" s="99"/>
      <c r="Q28" s="99"/>
      <c r="R28" s="99"/>
      <c r="S28" s="99"/>
      <c r="T28" s="96">
        <f t="shared" si="4"/>
        <v>0</v>
      </c>
      <c r="U28" s="99"/>
      <c r="V28" s="99"/>
      <c r="W28" s="99"/>
      <c r="X28" s="99"/>
      <c r="Y28" s="99"/>
      <c r="Z28" s="99"/>
      <c r="AA28" s="96">
        <f t="shared" si="6"/>
        <v>0</v>
      </c>
      <c r="AB28" s="99"/>
      <c r="AC28" s="99"/>
      <c r="AD28" s="99"/>
      <c r="AE28" s="99"/>
      <c r="AF28" s="99"/>
      <c r="AG28" s="99"/>
      <c r="AH28" s="96">
        <f t="shared" si="8"/>
        <v>0</v>
      </c>
      <c r="AI28" s="99"/>
      <c r="AJ28" s="99"/>
      <c r="AK28" s="99"/>
      <c r="AL28" s="99"/>
      <c r="AM28" s="99"/>
      <c r="AN28" s="99"/>
      <c r="AO28" s="96">
        <f t="shared" si="10"/>
        <v>0</v>
      </c>
      <c r="AP28" s="99"/>
      <c r="AQ28" s="99"/>
      <c r="AR28" s="99"/>
      <c r="AS28" s="99"/>
      <c r="AT28" s="99"/>
      <c r="AU28" s="99"/>
      <c r="AV28" s="96">
        <f t="shared" si="12"/>
        <v>0</v>
      </c>
      <c r="AW28" s="99"/>
      <c r="AX28" s="99"/>
      <c r="AY28" s="99"/>
      <c r="AZ28" s="99"/>
      <c r="BA28" s="99"/>
      <c r="BB28" s="99"/>
      <c r="BC28" s="96">
        <f t="shared" si="14"/>
        <v>0</v>
      </c>
      <c r="BD28" s="99"/>
      <c r="BE28" s="99"/>
      <c r="BF28" s="99"/>
      <c r="BG28" s="99"/>
      <c r="BH28" s="99"/>
      <c r="BI28" s="99"/>
      <c r="BJ28" s="96">
        <f t="shared" si="16"/>
        <v>0</v>
      </c>
      <c r="BK28" s="99"/>
      <c r="BL28" s="99"/>
      <c r="BM28" s="99"/>
      <c r="BN28" s="99"/>
      <c r="BO28" s="99"/>
      <c r="BP28" s="99"/>
      <c r="BQ28" s="96">
        <f t="shared" si="18"/>
        <v>0</v>
      </c>
      <c r="BR28" s="99"/>
      <c r="BS28" s="99"/>
      <c r="BT28" s="99"/>
      <c r="BU28" s="99"/>
      <c r="BV28" s="99"/>
      <c r="BW28" s="99"/>
      <c r="BX28" s="96">
        <f t="shared" si="20"/>
        <v>0</v>
      </c>
      <c r="BY28" s="99"/>
      <c r="BZ28" s="99"/>
      <c r="CA28" s="99"/>
      <c r="CB28" s="99"/>
      <c r="CC28" s="99"/>
      <c r="CD28" s="99"/>
      <c r="CE28" s="96">
        <f t="shared" si="22"/>
        <v>0</v>
      </c>
      <c r="CF28" s="99"/>
      <c r="CG28" s="99"/>
      <c r="CH28" s="99"/>
      <c r="CI28" s="99"/>
      <c r="CJ28" s="99"/>
      <c r="CK28" s="99"/>
      <c r="CL28" s="96">
        <f t="shared" si="24"/>
        <v>0</v>
      </c>
      <c r="CM28" s="99"/>
      <c r="CN28" s="99"/>
      <c r="CO28" s="99"/>
      <c r="CP28" s="99"/>
      <c r="CQ28" s="99"/>
      <c r="CR28" s="99"/>
      <c r="CS28" s="96">
        <f t="shared" si="26"/>
        <v>0</v>
      </c>
      <c r="CT28" s="99"/>
      <c r="CU28" s="99"/>
      <c r="CV28" s="99"/>
      <c r="CW28" s="99"/>
      <c r="CX28" s="99"/>
      <c r="CY28" s="99"/>
    </row>
    <row r="29" spans="4:103" ht="12" customHeight="1" x14ac:dyDescent="0.2">
      <c r="D29" s="98" t="s">
        <v>364</v>
      </c>
      <c r="E29" s="87" t="s">
        <v>365</v>
      </c>
      <c r="F29" s="96">
        <f t="shared" si="0"/>
        <v>0</v>
      </c>
      <c r="G29" s="99"/>
      <c r="H29" s="99"/>
      <c r="I29" s="99"/>
      <c r="J29" s="99"/>
      <c r="K29" s="99"/>
      <c r="L29" s="99"/>
      <c r="M29" s="96">
        <f t="shared" si="2"/>
        <v>0</v>
      </c>
      <c r="N29" s="99"/>
      <c r="O29" s="99"/>
      <c r="P29" s="99"/>
      <c r="Q29" s="99"/>
      <c r="R29" s="99"/>
      <c r="S29" s="99"/>
      <c r="T29" s="96">
        <f t="shared" si="4"/>
        <v>0</v>
      </c>
      <c r="U29" s="99"/>
      <c r="V29" s="99"/>
      <c r="W29" s="99"/>
      <c r="X29" s="99"/>
      <c r="Y29" s="99"/>
      <c r="Z29" s="99"/>
      <c r="AA29" s="96">
        <f t="shared" si="6"/>
        <v>0</v>
      </c>
      <c r="AB29" s="99"/>
      <c r="AC29" s="99"/>
      <c r="AD29" s="99"/>
      <c r="AE29" s="99"/>
      <c r="AF29" s="99"/>
      <c r="AG29" s="99"/>
      <c r="AH29" s="96">
        <f t="shared" si="8"/>
        <v>0</v>
      </c>
      <c r="AI29" s="99"/>
      <c r="AJ29" s="99"/>
      <c r="AK29" s="99"/>
      <c r="AL29" s="99"/>
      <c r="AM29" s="99"/>
      <c r="AN29" s="99"/>
      <c r="AO29" s="96">
        <f t="shared" si="10"/>
        <v>0</v>
      </c>
      <c r="AP29" s="99"/>
      <c r="AQ29" s="99"/>
      <c r="AR29" s="99"/>
      <c r="AS29" s="99"/>
      <c r="AT29" s="99"/>
      <c r="AU29" s="99"/>
      <c r="AV29" s="96">
        <f t="shared" si="12"/>
        <v>0</v>
      </c>
      <c r="AW29" s="99"/>
      <c r="AX29" s="99"/>
      <c r="AY29" s="99"/>
      <c r="AZ29" s="99"/>
      <c r="BA29" s="99"/>
      <c r="BB29" s="99"/>
      <c r="BC29" s="96">
        <f t="shared" si="14"/>
        <v>0</v>
      </c>
      <c r="BD29" s="99"/>
      <c r="BE29" s="99"/>
      <c r="BF29" s="99"/>
      <c r="BG29" s="99"/>
      <c r="BH29" s="99"/>
      <c r="BI29" s="99"/>
      <c r="BJ29" s="96">
        <f t="shared" si="16"/>
        <v>0</v>
      </c>
      <c r="BK29" s="99"/>
      <c r="BL29" s="99"/>
      <c r="BM29" s="99"/>
      <c r="BN29" s="99"/>
      <c r="BO29" s="99"/>
      <c r="BP29" s="99"/>
      <c r="BQ29" s="96">
        <f t="shared" si="18"/>
        <v>0</v>
      </c>
      <c r="BR29" s="99"/>
      <c r="BS29" s="99"/>
      <c r="BT29" s="99"/>
      <c r="BU29" s="99"/>
      <c r="BV29" s="99"/>
      <c r="BW29" s="99"/>
      <c r="BX29" s="96">
        <f t="shared" si="20"/>
        <v>0</v>
      </c>
      <c r="BY29" s="99"/>
      <c r="BZ29" s="99"/>
      <c r="CA29" s="99"/>
      <c r="CB29" s="99"/>
      <c r="CC29" s="99"/>
      <c r="CD29" s="99"/>
      <c r="CE29" s="96">
        <f t="shared" si="22"/>
        <v>0</v>
      </c>
      <c r="CF29" s="99"/>
      <c r="CG29" s="99"/>
      <c r="CH29" s="99"/>
      <c r="CI29" s="99"/>
      <c r="CJ29" s="99"/>
      <c r="CK29" s="99"/>
      <c r="CL29" s="96">
        <f t="shared" si="24"/>
        <v>0</v>
      </c>
      <c r="CM29" s="99"/>
      <c r="CN29" s="99"/>
      <c r="CO29" s="99"/>
      <c r="CP29" s="99"/>
      <c r="CQ29" s="99"/>
      <c r="CR29" s="99"/>
      <c r="CS29" s="96">
        <f t="shared" si="26"/>
        <v>0</v>
      </c>
      <c r="CT29" s="99"/>
      <c r="CU29" s="99"/>
      <c r="CV29" s="99"/>
      <c r="CW29" s="99"/>
      <c r="CX29" s="99"/>
      <c r="CY29" s="99"/>
    </row>
    <row r="30" spans="4:103" ht="12" customHeight="1" x14ac:dyDescent="0.2">
      <c r="D30" s="97" t="s">
        <v>31</v>
      </c>
      <c r="E30" s="87" t="s">
        <v>366</v>
      </c>
      <c r="F30" s="96">
        <f t="shared" si="0"/>
        <v>0</v>
      </c>
      <c r="G30" s="99"/>
      <c r="H30" s="99"/>
      <c r="I30" s="99"/>
      <c r="J30" s="99"/>
      <c r="K30" s="99"/>
      <c r="L30" s="99"/>
      <c r="M30" s="96">
        <f t="shared" si="2"/>
        <v>0</v>
      </c>
      <c r="N30" s="99"/>
      <c r="O30" s="99"/>
      <c r="P30" s="99"/>
      <c r="Q30" s="99"/>
      <c r="R30" s="99"/>
      <c r="S30" s="99"/>
      <c r="T30" s="96">
        <f t="shared" si="4"/>
        <v>0</v>
      </c>
      <c r="U30" s="99"/>
      <c r="V30" s="99"/>
      <c r="W30" s="99"/>
      <c r="X30" s="99"/>
      <c r="Y30" s="99"/>
      <c r="Z30" s="99"/>
      <c r="AA30" s="96">
        <f t="shared" si="6"/>
        <v>0</v>
      </c>
      <c r="AB30" s="99"/>
      <c r="AC30" s="99"/>
      <c r="AD30" s="99"/>
      <c r="AE30" s="99"/>
      <c r="AF30" s="99"/>
      <c r="AG30" s="99"/>
      <c r="AH30" s="96">
        <f t="shared" si="8"/>
        <v>0</v>
      </c>
      <c r="AI30" s="99"/>
      <c r="AJ30" s="99"/>
      <c r="AK30" s="99"/>
      <c r="AL30" s="99"/>
      <c r="AM30" s="99"/>
      <c r="AN30" s="99"/>
      <c r="AO30" s="96">
        <f t="shared" si="10"/>
        <v>0</v>
      </c>
      <c r="AP30" s="99"/>
      <c r="AQ30" s="99"/>
      <c r="AR30" s="99"/>
      <c r="AS30" s="99"/>
      <c r="AT30" s="99"/>
      <c r="AU30" s="99"/>
      <c r="AV30" s="96">
        <f t="shared" si="12"/>
        <v>0</v>
      </c>
      <c r="AW30" s="99"/>
      <c r="AX30" s="99"/>
      <c r="AY30" s="99"/>
      <c r="AZ30" s="99"/>
      <c r="BA30" s="99"/>
      <c r="BB30" s="99"/>
      <c r="BC30" s="96">
        <f t="shared" si="14"/>
        <v>0</v>
      </c>
      <c r="BD30" s="99"/>
      <c r="BE30" s="99"/>
      <c r="BF30" s="99"/>
      <c r="BG30" s="99"/>
      <c r="BH30" s="99"/>
      <c r="BI30" s="99"/>
      <c r="BJ30" s="96">
        <f t="shared" si="16"/>
        <v>0</v>
      </c>
      <c r="BK30" s="99"/>
      <c r="BL30" s="99"/>
      <c r="BM30" s="99"/>
      <c r="BN30" s="99"/>
      <c r="BO30" s="99"/>
      <c r="BP30" s="99"/>
      <c r="BQ30" s="96">
        <f t="shared" si="18"/>
        <v>0</v>
      </c>
      <c r="BR30" s="99"/>
      <c r="BS30" s="99"/>
      <c r="BT30" s="99"/>
      <c r="BU30" s="99"/>
      <c r="BV30" s="99"/>
      <c r="BW30" s="99"/>
      <c r="BX30" s="96">
        <f t="shared" si="20"/>
        <v>0</v>
      </c>
      <c r="BY30" s="99"/>
      <c r="BZ30" s="99"/>
      <c r="CA30" s="99"/>
      <c r="CB30" s="99"/>
      <c r="CC30" s="99"/>
      <c r="CD30" s="99"/>
      <c r="CE30" s="96">
        <f t="shared" si="22"/>
        <v>0</v>
      </c>
      <c r="CF30" s="99"/>
      <c r="CG30" s="99"/>
      <c r="CH30" s="99"/>
      <c r="CI30" s="99"/>
      <c r="CJ30" s="99"/>
      <c r="CK30" s="99"/>
      <c r="CL30" s="96">
        <f t="shared" si="24"/>
        <v>0</v>
      </c>
      <c r="CM30" s="99"/>
      <c r="CN30" s="99"/>
      <c r="CO30" s="99"/>
      <c r="CP30" s="99"/>
      <c r="CQ30" s="99"/>
      <c r="CR30" s="99"/>
      <c r="CS30" s="96">
        <f t="shared" si="26"/>
        <v>0</v>
      </c>
      <c r="CT30" s="99"/>
      <c r="CU30" s="99"/>
      <c r="CV30" s="99"/>
      <c r="CW30" s="99"/>
      <c r="CX30" s="99"/>
      <c r="CY30" s="99"/>
    </row>
    <row r="31" spans="4:103" ht="12" customHeight="1" x14ac:dyDescent="0.2">
      <c r="D31" s="97" t="s">
        <v>367</v>
      </c>
      <c r="E31" s="87" t="s">
        <v>368</v>
      </c>
      <c r="F31" s="96">
        <f t="shared" si="0"/>
        <v>0</v>
      </c>
      <c r="G31" s="99"/>
      <c r="H31" s="99"/>
      <c r="I31" s="99"/>
      <c r="J31" s="99"/>
      <c r="K31" s="99"/>
      <c r="L31" s="99"/>
      <c r="M31" s="96">
        <f t="shared" si="2"/>
        <v>0</v>
      </c>
      <c r="N31" s="99"/>
      <c r="O31" s="99"/>
      <c r="P31" s="99"/>
      <c r="Q31" s="99"/>
      <c r="R31" s="99"/>
      <c r="S31" s="99"/>
      <c r="T31" s="96">
        <f t="shared" si="4"/>
        <v>0</v>
      </c>
      <c r="U31" s="99"/>
      <c r="V31" s="99"/>
      <c r="W31" s="99"/>
      <c r="X31" s="99"/>
      <c r="Y31" s="99"/>
      <c r="Z31" s="99"/>
      <c r="AA31" s="96">
        <f t="shared" si="6"/>
        <v>0</v>
      </c>
      <c r="AB31" s="99"/>
      <c r="AC31" s="99"/>
      <c r="AD31" s="99"/>
      <c r="AE31" s="99"/>
      <c r="AF31" s="99"/>
      <c r="AG31" s="99"/>
      <c r="AH31" s="96">
        <f t="shared" si="8"/>
        <v>0</v>
      </c>
      <c r="AI31" s="99"/>
      <c r="AJ31" s="99"/>
      <c r="AK31" s="99"/>
      <c r="AL31" s="99"/>
      <c r="AM31" s="99"/>
      <c r="AN31" s="99"/>
      <c r="AO31" s="96">
        <f t="shared" si="10"/>
        <v>0</v>
      </c>
      <c r="AP31" s="99"/>
      <c r="AQ31" s="99"/>
      <c r="AR31" s="99"/>
      <c r="AS31" s="99"/>
      <c r="AT31" s="99"/>
      <c r="AU31" s="99"/>
      <c r="AV31" s="96">
        <f t="shared" si="12"/>
        <v>0</v>
      </c>
      <c r="AW31" s="99"/>
      <c r="AX31" s="99"/>
      <c r="AY31" s="99"/>
      <c r="AZ31" s="99"/>
      <c r="BA31" s="99"/>
      <c r="BB31" s="99"/>
      <c r="BC31" s="96">
        <f t="shared" si="14"/>
        <v>0</v>
      </c>
      <c r="BD31" s="99"/>
      <c r="BE31" s="99"/>
      <c r="BF31" s="99"/>
      <c r="BG31" s="99"/>
      <c r="BH31" s="99"/>
      <c r="BI31" s="99"/>
      <c r="BJ31" s="96">
        <f t="shared" si="16"/>
        <v>0</v>
      </c>
      <c r="BK31" s="99"/>
      <c r="BL31" s="99"/>
      <c r="BM31" s="99"/>
      <c r="BN31" s="99"/>
      <c r="BO31" s="99"/>
      <c r="BP31" s="99"/>
      <c r="BQ31" s="96">
        <f t="shared" si="18"/>
        <v>0</v>
      </c>
      <c r="BR31" s="99"/>
      <c r="BS31" s="99"/>
      <c r="BT31" s="99"/>
      <c r="BU31" s="99"/>
      <c r="BV31" s="99"/>
      <c r="BW31" s="99"/>
      <c r="BX31" s="96">
        <f t="shared" si="20"/>
        <v>0</v>
      </c>
      <c r="BY31" s="99"/>
      <c r="BZ31" s="99"/>
      <c r="CA31" s="99"/>
      <c r="CB31" s="99"/>
      <c r="CC31" s="99"/>
      <c r="CD31" s="99"/>
      <c r="CE31" s="96">
        <f t="shared" si="22"/>
        <v>0</v>
      </c>
      <c r="CF31" s="99"/>
      <c r="CG31" s="99"/>
      <c r="CH31" s="99"/>
      <c r="CI31" s="99"/>
      <c r="CJ31" s="99"/>
      <c r="CK31" s="99"/>
      <c r="CL31" s="96">
        <f t="shared" si="24"/>
        <v>0</v>
      </c>
      <c r="CM31" s="99"/>
      <c r="CN31" s="99"/>
      <c r="CO31" s="99"/>
      <c r="CP31" s="99"/>
      <c r="CQ31" s="99"/>
      <c r="CR31" s="99"/>
      <c r="CS31" s="96">
        <f t="shared" si="26"/>
        <v>0</v>
      </c>
      <c r="CT31" s="99"/>
      <c r="CU31" s="99"/>
      <c r="CV31" s="99"/>
      <c r="CW31" s="99"/>
      <c r="CX31" s="99"/>
      <c r="CY31" s="99"/>
    </row>
    <row r="32" spans="4:103" ht="12" customHeight="1" x14ac:dyDescent="0.2">
      <c r="D32" s="97" t="s">
        <v>369</v>
      </c>
      <c r="E32" s="87" t="s">
        <v>370</v>
      </c>
      <c r="F32" s="96">
        <f t="shared" si="0"/>
        <v>0</v>
      </c>
      <c r="G32" s="99"/>
      <c r="H32" s="99"/>
      <c r="I32" s="99"/>
      <c r="J32" s="99"/>
      <c r="K32" s="99"/>
      <c r="L32" s="99"/>
      <c r="M32" s="96">
        <f t="shared" si="2"/>
        <v>0</v>
      </c>
      <c r="N32" s="99"/>
      <c r="O32" s="99"/>
      <c r="P32" s="99"/>
      <c r="Q32" s="99"/>
      <c r="R32" s="99"/>
      <c r="S32" s="99"/>
      <c r="T32" s="96">
        <f t="shared" si="4"/>
        <v>0</v>
      </c>
      <c r="U32" s="99"/>
      <c r="V32" s="99"/>
      <c r="W32" s="99"/>
      <c r="X32" s="99"/>
      <c r="Y32" s="99"/>
      <c r="Z32" s="99"/>
      <c r="AA32" s="96">
        <f t="shared" si="6"/>
        <v>0</v>
      </c>
      <c r="AB32" s="99"/>
      <c r="AC32" s="99"/>
      <c r="AD32" s="99"/>
      <c r="AE32" s="99"/>
      <c r="AF32" s="99"/>
      <c r="AG32" s="99"/>
      <c r="AH32" s="96">
        <f t="shared" si="8"/>
        <v>0</v>
      </c>
      <c r="AI32" s="99"/>
      <c r="AJ32" s="99"/>
      <c r="AK32" s="99"/>
      <c r="AL32" s="99"/>
      <c r="AM32" s="99"/>
      <c r="AN32" s="99"/>
      <c r="AO32" s="96">
        <f t="shared" si="10"/>
        <v>0</v>
      </c>
      <c r="AP32" s="99"/>
      <c r="AQ32" s="99"/>
      <c r="AR32" s="99"/>
      <c r="AS32" s="99"/>
      <c r="AT32" s="99"/>
      <c r="AU32" s="99"/>
      <c r="AV32" s="96">
        <f t="shared" si="12"/>
        <v>0</v>
      </c>
      <c r="AW32" s="99"/>
      <c r="AX32" s="99"/>
      <c r="AY32" s="99"/>
      <c r="AZ32" s="99"/>
      <c r="BA32" s="99"/>
      <c r="BB32" s="99"/>
      <c r="BC32" s="96">
        <f t="shared" si="14"/>
        <v>0</v>
      </c>
      <c r="BD32" s="99"/>
      <c r="BE32" s="99"/>
      <c r="BF32" s="99"/>
      <c r="BG32" s="99"/>
      <c r="BH32" s="99"/>
      <c r="BI32" s="99"/>
      <c r="BJ32" s="96">
        <f t="shared" si="16"/>
        <v>0</v>
      </c>
      <c r="BK32" s="99"/>
      <c r="BL32" s="99"/>
      <c r="BM32" s="99"/>
      <c r="BN32" s="99"/>
      <c r="BO32" s="99"/>
      <c r="BP32" s="99"/>
      <c r="BQ32" s="96">
        <f t="shared" si="18"/>
        <v>0</v>
      </c>
      <c r="BR32" s="99"/>
      <c r="BS32" s="99"/>
      <c r="BT32" s="99"/>
      <c r="BU32" s="99"/>
      <c r="BV32" s="99"/>
      <c r="BW32" s="99"/>
      <c r="BX32" s="96">
        <f t="shared" si="20"/>
        <v>0</v>
      </c>
      <c r="BY32" s="99"/>
      <c r="BZ32" s="99"/>
      <c r="CA32" s="99"/>
      <c r="CB32" s="99"/>
      <c r="CC32" s="99"/>
      <c r="CD32" s="99"/>
      <c r="CE32" s="96">
        <f t="shared" si="22"/>
        <v>0</v>
      </c>
      <c r="CF32" s="99"/>
      <c r="CG32" s="99"/>
      <c r="CH32" s="99"/>
      <c r="CI32" s="99"/>
      <c r="CJ32" s="99"/>
      <c r="CK32" s="99"/>
      <c r="CL32" s="96">
        <f t="shared" si="24"/>
        <v>0</v>
      </c>
      <c r="CM32" s="99"/>
      <c r="CN32" s="99"/>
      <c r="CO32" s="99"/>
      <c r="CP32" s="99"/>
      <c r="CQ32" s="99"/>
      <c r="CR32" s="99"/>
      <c r="CS32" s="96">
        <f t="shared" si="26"/>
        <v>0</v>
      </c>
      <c r="CT32" s="99"/>
      <c r="CU32" s="99"/>
      <c r="CV32" s="99"/>
      <c r="CW32" s="99"/>
      <c r="CX32" s="99"/>
      <c r="CY32" s="99"/>
    </row>
    <row r="33" spans="4:103" ht="12" customHeight="1" x14ac:dyDescent="0.2">
      <c r="D33" s="97" t="s">
        <v>27</v>
      </c>
      <c r="E33" s="87" t="s">
        <v>371</v>
      </c>
      <c r="F33" s="96">
        <f t="shared" si="0"/>
        <v>0</v>
      </c>
      <c r="G33" s="99"/>
      <c r="H33" s="99"/>
      <c r="I33" s="99"/>
      <c r="J33" s="99"/>
      <c r="K33" s="99"/>
      <c r="L33" s="99"/>
      <c r="M33" s="96">
        <f t="shared" si="2"/>
        <v>0</v>
      </c>
      <c r="N33" s="99"/>
      <c r="O33" s="99"/>
      <c r="P33" s="99"/>
      <c r="Q33" s="99"/>
      <c r="R33" s="99"/>
      <c r="S33" s="99"/>
      <c r="T33" s="96">
        <f t="shared" si="4"/>
        <v>0</v>
      </c>
      <c r="U33" s="99"/>
      <c r="V33" s="99"/>
      <c r="W33" s="99"/>
      <c r="X33" s="99"/>
      <c r="Y33" s="99"/>
      <c r="Z33" s="99"/>
      <c r="AA33" s="96">
        <f t="shared" si="6"/>
        <v>0</v>
      </c>
      <c r="AB33" s="99"/>
      <c r="AC33" s="99"/>
      <c r="AD33" s="99"/>
      <c r="AE33" s="99"/>
      <c r="AF33" s="99"/>
      <c r="AG33" s="99"/>
      <c r="AH33" s="96">
        <f t="shared" si="8"/>
        <v>0</v>
      </c>
      <c r="AI33" s="99"/>
      <c r="AJ33" s="99"/>
      <c r="AK33" s="99"/>
      <c r="AL33" s="99"/>
      <c r="AM33" s="99"/>
      <c r="AN33" s="99"/>
      <c r="AO33" s="96">
        <f t="shared" si="10"/>
        <v>0</v>
      </c>
      <c r="AP33" s="99"/>
      <c r="AQ33" s="99"/>
      <c r="AR33" s="99"/>
      <c r="AS33" s="99"/>
      <c r="AT33" s="99"/>
      <c r="AU33" s="99"/>
      <c r="AV33" s="96">
        <f t="shared" si="12"/>
        <v>0</v>
      </c>
      <c r="AW33" s="99"/>
      <c r="AX33" s="99"/>
      <c r="AY33" s="99"/>
      <c r="AZ33" s="99"/>
      <c r="BA33" s="99"/>
      <c r="BB33" s="99"/>
      <c r="BC33" s="96">
        <f t="shared" si="14"/>
        <v>0</v>
      </c>
      <c r="BD33" s="99"/>
      <c r="BE33" s="99"/>
      <c r="BF33" s="99"/>
      <c r="BG33" s="99"/>
      <c r="BH33" s="99"/>
      <c r="BI33" s="99"/>
      <c r="BJ33" s="96">
        <f t="shared" si="16"/>
        <v>0</v>
      </c>
      <c r="BK33" s="99"/>
      <c r="BL33" s="99"/>
      <c r="BM33" s="99"/>
      <c r="BN33" s="99"/>
      <c r="BO33" s="99"/>
      <c r="BP33" s="99"/>
      <c r="BQ33" s="96">
        <f t="shared" si="18"/>
        <v>0</v>
      </c>
      <c r="BR33" s="99"/>
      <c r="BS33" s="99"/>
      <c r="BT33" s="99"/>
      <c r="BU33" s="99"/>
      <c r="BV33" s="99"/>
      <c r="BW33" s="99"/>
      <c r="BX33" s="96">
        <f t="shared" si="20"/>
        <v>0</v>
      </c>
      <c r="BY33" s="99"/>
      <c r="BZ33" s="99"/>
      <c r="CA33" s="99"/>
      <c r="CB33" s="99"/>
      <c r="CC33" s="99"/>
      <c r="CD33" s="99"/>
      <c r="CE33" s="96">
        <f t="shared" si="22"/>
        <v>0</v>
      </c>
      <c r="CF33" s="99"/>
      <c r="CG33" s="99"/>
      <c r="CH33" s="99"/>
      <c r="CI33" s="99"/>
      <c r="CJ33" s="99"/>
      <c r="CK33" s="99"/>
      <c r="CL33" s="96">
        <f t="shared" si="24"/>
        <v>0</v>
      </c>
      <c r="CM33" s="99"/>
      <c r="CN33" s="99"/>
      <c r="CO33" s="99"/>
      <c r="CP33" s="99"/>
      <c r="CQ33" s="99"/>
      <c r="CR33" s="99"/>
      <c r="CS33" s="96">
        <f t="shared" si="26"/>
        <v>0</v>
      </c>
      <c r="CT33" s="99"/>
      <c r="CU33" s="99"/>
      <c r="CV33" s="99"/>
      <c r="CW33" s="99"/>
      <c r="CX33" s="99"/>
      <c r="CY33" s="99"/>
    </row>
    <row r="34" spans="4:103" ht="12" customHeight="1" x14ac:dyDescent="0.2">
      <c r="D34" s="97" t="s">
        <v>372</v>
      </c>
      <c r="E34" s="87" t="s">
        <v>373</v>
      </c>
      <c r="F34" s="96">
        <f t="shared" si="0"/>
        <v>0</v>
      </c>
      <c r="G34" s="99"/>
      <c r="H34" s="99"/>
      <c r="I34" s="99"/>
      <c r="J34" s="99"/>
      <c r="K34" s="99"/>
      <c r="L34" s="99"/>
      <c r="M34" s="96">
        <f t="shared" si="2"/>
        <v>0</v>
      </c>
      <c r="N34" s="99"/>
      <c r="O34" s="99"/>
      <c r="P34" s="99"/>
      <c r="Q34" s="99"/>
      <c r="R34" s="99"/>
      <c r="S34" s="99"/>
      <c r="T34" s="96">
        <f t="shared" si="4"/>
        <v>0</v>
      </c>
      <c r="U34" s="99"/>
      <c r="V34" s="99"/>
      <c r="W34" s="99"/>
      <c r="X34" s="99"/>
      <c r="Y34" s="99"/>
      <c r="Z34" s="99"/>
      <c r="AA34" s="96">
        <f t="shared" si="6"/>
        <v>0</v>
      </c>
      <c r="AB34" s="99"/>
      <c r="AC34" s="99"/>
      <c r="AD34" s="99"/>
      <c r="AE34" s="99"/>
      <c r="AF34" s="99"/>
      <c r="AG34" s="99"/>
      <c r="AH34" s="96">
        <f t="shared" si="8"/>
        <v>0</v>
      </c>
      <c r="AI34" s="99"/>
      <c r="AJ34" s="99"/>
      <c r="AK34" s="99"/>
      <c r="AL34" s="99"/>
      <c r="AM34" s="99"/>
      <c r="AN34" s="99"/>
      <c r="AO34" s="96">
        <f t="shared" si="10"/>
        <v>0</v>
      </c>
      <c r="AP34" s="99"/>
      <c r="AQ34" s="99"/>
      <c r="AR34" s="99"/>
      <c r="AS34" s="99"/>
      <c r="AT34" s="99"/>
      <c r="AU34" s="99"/>
      <c r="AV34" s="96">
        <f t="shared" si="12"/>
        <v>0</v>
      </c>
      <c r="AW34" s="99"/>
      <c r="AX34" s="99"/>
      <c r="AY34" s="99"/>
      <c r="AZ34" s="99"/>
      <c r="BA34" s="99"/>
      <c r="BB34" s="99"/>
      <c r="BC34" s="96">
        <f t="shared" si="14"/>
        <v>0</v>
      </c>
      <c r="BD34" s="99"/>
      <c r="BE34" s="99"/>
      <c r="BF34" s="99"/>
      <c r="BG34" s="99"/>
      <c r="BH34" s="99"/>
      <c r="BI34" s="99"/>
      <c r="BJ34" s="96">
        <f t="shared" si="16"/>
        <v>0</v>
      </c>
      <c r="BK34" s="99"/>
      <c r="BL34" s="99"/>
      <c r="BM34" s="99"/>
      <c r="BN34" s="99"/>
      <c r="BO34" s="99"/>
      <c r="BP34" s="99"/>
      <c r="BQ34" s="96">
        <f t="shared" si="18"/>
        <v>0</v>
      </c>
      <c r="BR34" s="99"/>
      <c r="BS34" s="99"/>
      <c r="BT34" s="99"/>
      <c r="BU34" s="99"/>
      <c r="BV34" s="99"/>
      <c r="BW34" s="99"/>
      <c r="BX34" s="96">
        <f t="shared" si="20"/>
        <v>0</v>
      </c>
      <c r="BY34" s="99"/>
      <c r="BZ34" s="99"/>
      <c r="CA34" s="99"/>
      <c r="CB34" s="99"/>
      <c r="CC34" s="99"/>
      <c r="CD34" s="99"/>
      <c r="CE34" s="96">
        <f t="shared" si="22"/>
        <v>0</v>
      </c>
      <c r="CF34" s="99"/>
      <c r="CG34" s="99"/>
      <c r="CH34" s="99"/>
      <c r="CI34" s="99"/>
      <c r="CJ34" s="99"/>
      <c r="CK34" s="99"/>
      <c r="CL34" s="96">
        <f t="shared" si="24"/>
        <v>0</v>
      </c>
      <c r="CM34" s="99"/>
      <c r="CN34" s="99"/>
      <c r="CO34" s="99"/>
      <c r="CP34" s="99"/>
      <c r="CQ34" s="99"/>
      <c r="CR34" s="99"/>
      <c r="CS34" s="96">
        <f t="shared" si="26"/>
        <v>0</v>
      </c>
      <c r="CT34" s="99"/>
      <c r="CU34" s="99"/>
      <c r="CV34" s="99"/>
      <c r="CW34" s="99"/>
      <c r="CX34" s="99"/>
      <c r="CY34" s="99"/>
    </row>
    <row r="35" spans="4:103" ht="12" customHeight="1" x14ac:dyDescent="0.2">
      <c r="D35" s="97" t="s">
        <v>374</v>
      </c>
      <c r="E35" s="87" t="s">
        <v>375</v>
      </c>
      <c r="F35" s="96">
        <f t="shared" si="0"/>
        <v>0</v>
      </c>
      <c r="G35" s="99"/>
      <c r="H35" s="99"/>
      <c r="I35" s="99"/>
      <c r="J35" s="99"/>
      <c r="K35" s="99"/>
      <c r="L35" s="99"/>
      <c r="M35" s="96">
        <f t="shared" si="2"/>
        <v>0</v>
      </c>
      <c r="N35" s="99"/>
      <c r="O35" s="99"/>
      <c r="P35" s="99"/>
      <c r="Q35" s="99"/>
      <c r="R35" s="99"/>
      <c r="S35" s="99"/>
      <c r="T35" s="96">
        <f t="shared" si="4"/>
        <v>0</v>
      </c>
      <c r="U35" s="99"/>
      <c r="V35" s="99"/>
      <c r="W35" s="99"/>
      <c r="X35" s="99"/>
      <c r="Y35" s="99"/>
      <c r="Z35" s="99"/>
      <c r="AA35" s="96">
        <f t="shared" si="6"/>
        <v>0</v>
      </c>
      <c r="AB35" s="99"/>
      <c r="AC35" s="99"/>
      <c r="AD35" s="99"/>
      <c r="AE35" s="99"/>
      <c r="AF35" s="99"/>
      <c r="AG35" s="99"/>
      <c r="AH35" s="96">
        <f t="shared" si="8"/>
        <v>0</v>
      </c>
      <c r="AI35" s="99"/>
      <c r="AJ35" s="99"/>
      <c r="AK35" s="99"/>
      <c r="AL35" s="99"/>
      <c r="AM35" s="99"/>
      <c r="AN35" s="99"/>
      <c r="AO35" s="96">
        <f t="shared" si="10"/>
        <v>0</v>
      </c>
      <c r="AP35" s="99"/>
      <c r="AQ35" s="99"/>
      <c r="AR35" s="99"/>
      <c r="AS35" s="99"/>
      <c r="AT35" s="99"/>
      <c r="AU35" s="99"/>
      <c r="AV35" s="96">
        <f t="shared" si="12"/>
        <v>0</v>
      </c>
      <c r="AW35" s="99"/>
      <c r="AX35" s="99"/>
      <c r="AY35" s="99"/>
      <c r="AZ35" s="99"/>
      <c r="BA35" s="99"/>
      <c r="BB35" s="99"/>
      <c r="BC35" s="96">
        <f t="shared" si="14"/>
        <v>0</v>
      </c>
      <c r="BD35" s="99"/>
      <c r="BE35" s="99"/>
      <c r="BF35" s="99"/>
      <c r="BG35" s="99"/>
      <c r="BH35" s="99"/>
      <c r="BI35" s="99"/>
      <c r="BJ35" s="96">
        <f t="shared" si="16"/>
        <v>0</v>
      </c>
      <c r="BK35" s="99"/>
      <c r="BL35" s="99"/>
      <c r="BM35" s="99"/>
      <c r="BN35" s="99"/>
      <c r="BO35" s="99"/>
      <c r="BP35" s="99"/>
      <c r="BQ35" s="96">
        <f t="shared" si="18"/>
        <v>0</v>
      </c>
      <c r="BR35" s="99"/>
      <c r="BS35" s="99"/>
      <c r="BT35" s="99"/>
      <c r="BU35" s="99"/>
      <c r="BV35" s="99"/>
      <c r="BW35" s="99"/>
      <c r="BX35" s="96">
        <f t="shared" si="20"/>
        <v>0</v>
      </c>
      <c r="BY35" s="99"/>
      <c r="BZ35" s="99"/>
      <c r="CA35" s="99"/>
      <c r="CB35" s="99"/>
      <c r="CC35" s="99"/>
      <c r="CD35" s="99"/>
      <c r="CE35" s="96">
        <f t="shared" si="22"/>
        <v>0</v>
      </c>
      <c r="CF35" s="99"/>
      <c r="CG35" s="99"/>
      <c r="CH35" s="99"/>
      <c r="CI35" s="99"/>
      <c r="CJ35" s="99"/>
      <c r="CK35" s="99"/>
      <c r="CL35" s="96">
        <f t="shared" si="24"/>
        <v>0</v>
      </c>
      <c r="CM35" s="99"/>
      <c r="CN35" s="99"/>
      <c r="CO35" s="99"/>
      <c r="CP35" s="99"/>
      <c r="CQ35" s="99"/>
      <c r="CR35" s="99"/>
      <c r="CS35" s="96">
        <f t="shared" si="26"/>
        <v>0</v>
      </c>
      <c r="CT35" s="99"/>
      <c r="CU35" s="99"/>
      <c r="CV35" s="99"/>
      <c r="CW35" s="99"/>
      <c r="CX35" s="99"/>
      <c r="CY35" s="99"/>
    </row>
    <row r="36" spans="4:103" ht="12" customHeight="1" x14ac:dyDescent="0.2">
      <c r="D36" s="97" t="s">
        <v>376</v>
      </c>
      <c r="E36" s="87" t="s">
        <v>377</v>
      </c>
      <c r="F36" s="96">
        <f t="shared" si="0"/>
        <v>0</v>
      </c>
      <c r="G36" s="99"/>
      <c r="H36" s="99"/>
      <c r="I36" s="99"/>
      <c r="J36" s="99"/>
      <c r="K36" s="99"/>
      <c r="L36" s="99"/>
      <c r="M36" s="96">
        <f t="shared" si="2"/>
        <v>0</v>
      </c>
      <c r="N36" s="99"/>
      <c r="O36" s="99"/>
      <c r="P36" s="99"/>
      <c r="Q36" s="99"/>
      <c r="R36" s="99"/>
      <c r="S36" s="99"/>
      <c r="T36" s="96">
        <f t="shared" si="4"/>
        <v>0</v>
      </c>
      <c r="U36" s="99"/>
      <c r="V36" s="99"/>
      <c r="W36" s="99"/>
      <c r="X36" s="99"/>
      <c r="Y36" s="99"/>
      <c r="Z36" s="99"/>
      <c r="AA36" s="96">
        <f t="shared" si="6"/>
        <v>0</v>
      </c>
      <c r="AB36" s="99"/>
      <c r="AC36" s="99"/>
      <c r="AD36" s="99"/>
      <c r="AE36" s="99"/>
      <c r="AF36" s="99"/>
      <c r="AG36" s="99"/>
      <c r="AH36" s="96">
        <f t="shared" si="8"/>
        <v>0</v>
      </c>
      <c r="AI36" s="99"/>
      <c r="AJ36" s="99"/>
      <c r="AK36" s="99"/>
      <c r="AL36" s="99"/>
      <c r="AM36" s="99"/>
      <c r="AN36" s="99"/>
      <c r="AO36" s="96">
        <f t="shared" si="10"/>
        <v>0</v>
      </c>
      <c r="AP36" s="99"/>
      <c r="AQ36" s="99"/>
      <c r="AR36" s="99"/>
      <c r="AS36" s="99"/>
      <c r="AT36" s="99"/>
      <c r="AU36" s="99"/>
      <c r="AV36" s="96">
        <f t="shared" si="12"/>
        <v>0</v>
      </c>
      <c r="AW36" s="99"/>
      <c r="AX36" s="99"/>
      <c r="AY36" s="99"/>
      <c r="AZ36" s="99"/>
      <c r="BA36" s="99"/>
      <c r="BB36" s="99"/>
      <c r="BC36" s="96">
        <f t="shared" si="14"/>
        <v>0</v>
      </c>
      <c r="BD36" s="99"/>
      <c r="BE36" s="99"/>
      <c r="BF36" s="99"/>
      <c r="BG36" s="99"/>
      <c r="BH36" s="99"/>
      <c r="BI36" s="99"/>
      <c r="BJ36" s="96">
        <f t="shared" si="16"/>
        <v>0</v>
      </c>
      <c r="BK36" s="99"/>
      <c r="BL36" s="99"/>
      <c r="BM36" s="99"/>
      <c r="BN36" s="99"/>
      <c r="BO36" s="99"/>
      <c r="BP36" s="99"/>
      <c r="BQ36" s="96">
        <f t="shared" si="18"/>
        <v>0</v>
      </c>
      <c r="BR36" s="99"/>
      <c r="BS36" s="99"/>
      <c r="BT36" s="99"/>
      <c r="BU36" s="99"/>
      <c r="BV36" s="99"/>
      <c r="BW36" s="99"/>
      <c r="BX36" s="96">
        <f t="shared" si="20"/>
        <v>0</v>
      </c>
      <c r="BY36" s="99"/>
      <c r="BZ36" s="99"/>
      <c r="CA36" s="99"/>
      <c r="CB36" s="99"/>
      <c r="CC36" s="99"/>
      <c r="CD36" s="99"/>
      <c r="CE36" s="96">
        <f t="shared" si="22"/>
        <v>0</v>
      </c>
      <c r="CF36" s="99"/>
      <c r="CG36" s="99"/>
      <c r="CH36" s="99"/>
      <c r="CI36" s="99"/>
      <c r="CJ36" s="99"/>
      <c r="CK36" s="99"/>
      <c r="CL36" s="96">
        <f t="shared" si="24"/>
        <v>0</v>
      </c>
      <c r="CM36" s="99"/>
      <c r="CN36" s="99"/>
      <c r="CO36" s="99"/>
      <c r="CP36" s="99"/>
      <c r="CQ36" s="99"/>
      <c r="CR36" s="99"/>
      <c r="CS36" s="96">
        <f t="shared" si="26"/>
        <v>0</v>
      </c>
      <c r="CT36" s="99"/>
      <c r="CU36" s="99"/>
      <c r="CV36" s="99"/>
      <c r="CW36" s="99"/>
      <c r="CX36" s="99"/>
      <c r="CY36" s="99"/>
    </row>
    <row r="37" spans="4:103" ht="24" customHeight="1" x14ac:dyDescent="0.2">
      <c r="D37" s="94" t="s">
        <v>378</v>
      </c>
      <c r="E37" s="95" t="s">
        <v>379</v>
      </c>
      <c r="F37" s="96">
        <f t="shared" si="0"/>
        <v>0</v>
      </c>
      <c r="G37" s="96">
        <f t="shared" ref="G37:L37" si="56">SUM(G38,G48:G54)</f>
        <v>0</v>
      </c>
      <c r="H37" s="96">
        <f t="shared" si="56"/>
        <v>0</v>
      </c>
      <c r="I37" s="96">
        <f t="shared" si="56"/>
        <v>0</v>
      </c>
      <c r="J37" s="96">
        <f t="shared" si="56"/>
        <v>0</v>
      </c>
      <c r="K37" s="96">
        <f t="shared" si="56"/>
        <v>0</v>
      </c>
      <c r="L37" s="96">
        <f t="shared" si="56"/>
        <v>0</v>
      </c>
      <c r="M37" s="96">
        <f t="shared" si="2"/>
        <v>0</v>
      </c>
      <c r="N37" s="96">
        <f t="shared" ref="N37:S37" si="57">SUM(N38,N48:N54)</f>
        <v>0</v>
      </c>
      <c r="O37" s="96">
        <f t="shared" si="57"/>
        <v>0</v>
      </c>
      <c r="P37" s="96">
        <f t="shared" si="57"/>
        <v>0</v>
      </c>
      <c r="Q37" s="96">
        <f t="shared" si="57"/>
        <v>0</v>
      </c>
      <c r="R37" s="96">
        <f t="shared" si="57"/>
        <v>0</v>
      </c>
      <c r="S37" s="96">
        <f t="shared" si="57"/>
        <v>0</v>
      </c>
      <c r="T37" s="96">
        <f t="shared" si="4"/>
        <v>0</v>
      </c>
      <c r="U37" s="96">
        <f t="shared" ref="U37:Z37" si="58">SUM(U38,U48:U54)</f>
        <v>0</v>
      </c>
      <c r="V37" s="96">
        <f t="shared" si="58"/>
        <v>0</v>
      </c>
      <c r="W37" s="96">
        <f t="shared" si="58"/>
        <v>0</v>
      </c>
      <c r="X37" s="96">
        <f t="shared" si="58"/>
        <v>0</v>
      </c>
      <c r="Y37" s="96">
        <f t="shared" si="58"/>
        <v>0</v>
      </c>
      <c r="Z37" s="96">
        <f t="shared" si="58"/>
        <v>0</v>
      </c>
      <c r="AA37" s="96">
        <f t="shared" si="6"/>
        <v>0</v>
      </c>
      <c r="AB37" s="96">
        <f t="shared" ref="AB37:AG37" si="59">SUM(AB38,AB48:AB54)</f>
        <v>0</v>
      </c>
      <c r="AC37" s="96">
        <f t="shared" si="59"/>
        <v>0</v>
      </c>
      <c r="AD37" s="96">
        <f t="shared" si="59"/>
        <v>0</v>
      </c>
      <c r="AE37" s="96">
        <f t="shared" si="59"/>
        <v>0</v>
      </c>
      <c r="AF37" s="96">
        <f t="shared" si="59"/>
        <v>0</v>
      </c>
      <c r="AG37" s="96">
        <f t="shared" si="59"/>
        <v>0</v>
      </c>
      <c r="AH37" s="96">
        <f t="shared" si="8"/>
        <v>3207.9545910000002</v>
      </c>
      <c r="AI37" s="96">
        <f t="shared" ref="AI37:AN37" si="60">SUM(AI38,AI48:AI54)</f>
        <v>0</v>
      </c>
      <c r="AJ37" s="96">
        <f t="shared" si="60"/>
        <v>2156.73648</v>
      </c>
      <c r="AK37" s="96">
        <f t="shared" si="60"/>
        <v>1029.021121</v>
      </c>
      <c r="AL37" s="96">
        <f t="shared" si="60"/>
        <v>22.19699</v>
      </c>
      <c r="AM37" s="96">
        <f t="shared" si="60"/>
        <v>0</v>
      </c>
      <c r="AN37" s="96">
        <f t="shared" si="60"/>
        <v>0</v>
      </c>
      <c r="AO37" s="96">
        <f t="shared" si="10"/>
        <v>22218.45895</v>
      </c>
      <c r="AP37" s="96">
        <f t="shared" ref="AP37:AU37" si="61">SUM(AP38,AP48:AP54)</f>
        <v>0</v>
      </c>
      <c r="AQ37" s="96">
        <f t="shared" si="61"/>
        <v>14700.1122</v>
      </c>
      <c r="AR37" s="96">
        <f t="shared" si="61"/>
        <v>7354.6705099999999</v>
      </c>
      <c r="AS37" s="96">
        <f t="shared" si="61"/>
        <v>163.67624000000001</v>
      </c>
      <c r="AT37" s="96">
        <f t="shared" si="61"/>
        <v>0</v>
      </c>
      <c r="AU37" s="96">
        <f t="shared" si="61"/>
        <v>0</v>
      </c>
      <c r="AV37" s="96">
        <f t="shared" si="12"/>
        <v>4.6757119999999999</v>
      </c>
      <c r="AW37" s="96">
        <f t="shared" ref="AW37:BB37" si="62">SUM(AW38,AW48:AW54)</f>
        <v>0</v>
      </c>
      <c r="AX37" s="96">
        <f t="shared" si="62"/>
        <v>2.9403420000000002</v>
      </c>
      <c r="AY37" s="96">
        <f t="shared" si="62"/>
        <v>1.6981899999999999</v>
      </c>
      <c r="AZ37" s="96">
        <f t="shared" si="62"/>
        <v>3.7179999999999998E-2</v>
      </c>
      <c r="BA37" s="96">
        <f t="shared" si="62"/>
        <v>0</v>
      </c>
      <c r="BB37" s="96">
        <f t="shared" si="62"/>
        <v>0</v>
      </c>
      <c r="BC37" s="96">
        <f t="shared" si="14"/>
        <v>5383.1632599999994</v>
      </c>
      <c r="BD37" s="96">
        <f t="shared" ref="BD37:BI37" si="63">SUM(BD38,BD48:BD54)</f>
        <v>0</v>
      </c>
      <c r="BE37" s="96">
        <f t="shared" si="63"/>
        <v>3385.2258300000003</v>
      </c>
      <c r="BF37" s="96">
        <f t="shared" si="63"/>
        <v>1955.1319699999999</v>
      </c>
      <c r="BG37" s="96">
        <f t="shared" si="63"/>
        <v>42.805459999999997</v>
      </c>
      <c r="BH37" s="96">
        <f t="shared" si="63"/>
        <v>0</v>
      </c>
      <c r="BI37" s="96">
        <f t="shared" si="63"/>
        <v>0</v>
      </c>
      <c r="BJ37" s="96">
        <f t="shared" si="16"/>
        <v>2869.2717750000002</v>
      </c>
      <c r="BK37" s="96">
        <f t="shared" ref="BK37:BP37" si="64">SUM(BK38,BK48:BK54)</f>
        <v>0</v>
      </c>
      <c r="BL37" s="96">
        <f t="shared" si="64"/>
        <v>0</v>
      </c>
      <c r="BM37" s="96">
        <f t="shared" si="64"/>
        <v>141.72300000000001</v>
      </c>
      <c r="BN37" s="96">
        <f t="shared" si="64"/>
        <v>2727.5487750000002</v>
      </c>
      <c r="BO37" s="96">
        <f t="shared" si="64"/>
        <v>0</v>
      </c>
      <c r="BP37" s="96">
        <f t="shared" si="64"/>
        <v>0</v>
      </c>
      <c r="BQ37" s="96">
        <f t="shared" si="18"/>
        <v>10055.312310000001</v>
      </c>
      <c r="BR37" s="96">
        <f t="shared" ref="BR37:BW37" si="65">SUM(BR38,BR48:BR54)</f>
        <v>0</v>
      </c>
      <c r="BS37" s="96">
        <f t="shared" si="65"/>
        <v>0</v>
      </c>
      <c r="BT37" s="96">
        <f t="shared" si="65"/>
        <v>440.19006000000002</v>
      </c>
      <c r="BU37" s="96">
        <f t="shared" si="65"/>
        <v>9615.1222500000003</v>
      </c>
      <c r="BV37" s="96">
        <f t="shared" si="65"/>
        <v>0</v>
      </c>
      <c r="BW37" s="96">
        <f t="shared" si="65"/>
        <v>0</v>
      </c>
      <c r="BX37" s="96">
        <f t="shared" si="20"/>
        <v>5.0561060000000007</v>
      </c>
      <c r="BY37" s="96">
        <f t="shared" ref="BY37:CD37" si="66">SUM(BY38,BY48:BY54)</f>
        <v>0</v>
      </c>
      <c r="BZ37" s="96">
        <f t="shared" si="66"/>
        <v>0</v>
      </c>
      <c r="CA37" s="96">
        <f t="shared" si="66"/>
        <v>0.23614299999999999</v>
      </c>
      <c r="CB37" s="96">
        <f t="shared" si="66"/>
        <v>4.8199630000000004</v>
      </c>
      <c r="CC37" s="96">
        <f t="shared" si="66"/>
        <v>0</v>
      </c>
      <c r="CD37" s="96">
        <f t="shared" si="66"/>
        <v>0</v>
      </c>
      <c r="CE37" s="96">
        <f t="shared" si="22"/>
        <v>5821.1121800000001</v>
      </c>
      <c r="CF37" s="96">
        <f t="shared" ref="CF37:CK37" si="67">SUM(CF38,CF48:CF54)</f>
        <v>0</v>
      </c>
      <c r="CG37" s="96">
        <f t="shared" si="67"/>
        <v>0</v>
      </c>
      <c r="CH37" s="96">
        <f t="shared" si="67"/>
        <v>271.87225000000001</v>
      </c>
      <c r="CI37" s="96">
        <f t="shared" si="67"/>
        <v>5549.2399299999997</v>
      </c>
      <c r="CJ37" s="96">
        <f t="shared" si="67"/>
        <v>0</v>
      </c>
      <c r="CK37" s="96">
        <f t="shared" si="67"/>
        <v>0</v>
      </c>
      <c r="CL37" s="96">
        <f t="shared" si="24"/>
        <v>5.3531079999999998</v>
      </c>
      <c r="CM37" s="96">
        <f t="shared" ref="CM37:CR37" si="68">SUM(CM38,CM48:CM54)</f>
        <v>0</v>
      </c>
      <c r="CN37" s="96">
        <f t="shared" si="68"/>
        <v>0</v>
      </c>
      <c r="CO37" s="96">
        <f t="shared" si="68"/>
        <v>0.26958900000000002</v>
      </c>
      <c r="CP37" s="96">
        <f t="shared" si="68"/>
        <v>5.0835189999999999</v>
      </c>
      <c r="CQ37" s="96">
        <f t="shared" si="68"/>
        <v>0</v>
      </c>
      <c r="CR37" s="96">
        <f t="shared" si="68"/>
        <v>0</v>
      </c>
      <c r="CS37" s="96">
        <f t="shared" si="26"/>
        <v>5969.2873400000008</v>
      </c>
      <c r="CT37" s="96">
        <f t="shared" ref="CT37:CY37" si="69">SUM(CT38,CT48:CT54)</f>
        <v>0</v>
      </c>
      <c r="CU37" s="96">
        <f t="shared" si="69"/>
        <v>0</v>
      </c>
      <c r="CV37" s="96">
        <f t="shared" si="69"/>
        <v>754.61806999999999</v>
      </c>
      <c r="CW37" s="96">
        <f t="shared" si="69"/>
        <v>5214.6692700000003</v>
      </c>
      <c r="CX37" s="96">
        <f t="shared" si="69"/>
        <v>0</v>
      </c>
      <c r="CY37" s="96">
        <f t="shared" si="69"/>
        <v>0</v>
      </c>
    </row>
    <row r="38" spans="4:103" ht="45" customHeight="1" x14ac:dyDescent="0.2">
      <c r="D38" s="97" t="s">
        <v>346</v>
      </c>
      <c r="E38" s="87" t="s">
        <v>380</v>
      </c>
      <c r="F38" s="96">
        <f t="shared" si="0"/>
        <v>0</v>
      </c>
      <c r="G38" s="96">
        <f t="shared" ref="G38:L38" si="70">SUM(G39:G47)</f>
        <v>0</v>
      </c>
      <c r="H38" s="96">
        <f t="shared" si="70"/>
        <v>0</v>
      </c>
      <c r="I38" s="96">
        <f t="shared" si="70"/>
        <v>0</v>
      </c>
      <c r="J38" s="96">
        <f t="shared" si="70"/>
        <v>0</v>
      </c>
      <c r="K38" s="96">
        <f t="shared" si="70"/>
        <v>0</v>
      </c>
      <c r="L38" s="96">
        <f t="shared" si="70"/>
        <v>0</v>
      </c>
      <c r="M38" s="96">
        <f t="shared" si="2"/>
        <v>0</v>
      </c>
      <c r="N38" s="96">
        <f t="shared" ref="N38:S38" si="71">SUM(N39:N47)</f>
        <v>0</v>
      </c>
      <c r="O38" s="96">
        <f t="shared" si="71"/>
        <v>0</v>
      </c>
      <c r="P38" s="96">
        <f t="shared" si="71"/>
        <v>0</v>
      </c>
      <c r="Q38" s="96">
        <f t="shared" si="71"/>
        <v>0</v>
      </c>
      <c r="R38" s="96">
        <f t="shared" si="71"/>
        <v>0</v>
      </c>
      <c r="S38" s="96">
        <f t="shared" si="71"/>
        <v>0</v>
      </c>
      <c r="T38" s="96">
        <f t="shared" si="4"/>
        <v>0</v>
      </c>
      <c r="U38" s="96">
        <f t="shared" ref="U38:Z38" si="72">SUM(U39:U47)</f>
        <v>0</v>
      </c>
      <c r="V38" s="96">
        <f t="shared" si="72"/>
        <v>0</v>
      </c>
      <c r="W38" s="96">
        <f t="shared" si="72"/>
        <v>0</v>
      </c>
      <c r="X38" s="96">
        <f t="shared" si="72"/>
        <v>0</v>
      </c>
      <c r="Y38" s="96">
        <f t="shared" si="72"/>
        <v>0</v>
      </c>
      <c r="Z38" s="96">
        <f t="shared" si="72"/>
        <v>0</v>
      </c>
      <c r="AA38" s="96">
        <f t="shared" si="6"/>
        <v>0</v>
      </c>
      <c r="AB38" s="96">
        <f t="shared" ref="AB38:AG38" si="73">SUM(AB39:AB47)</f>
        <v>0</v>
      </c>
      <c r="AC38" s="96">
        <f t="shared" si="73"/>
        <v>0</v>
      </c>
      <c r="AD38" s="96">
        <f t="shared" si="73"/>
        <v>0</v>
      </c>
      <c r="AE38" s="96">
        <f t="shared" si="73"/>
        <v>0</v>
      </c>
      <c r="AF38" s="96">
        <f t="shared" si="73"/>
        <v>0</v>
      </c>
      <c r="AG38" s="96">
        <f t="shared" si="73"/>
        <v>0</v>
      </c>
      <c r="AH38" s="96">
        <f t="shared" si="8"/>
        <v>0</v>
      </c>
      <c r="AI38" s="96">
        <f t="shared" ref="AI38:AN38" si="74">SUM(AI39:AI47)</f>
        <v>0</v>
      </c>
      <c r="AJ38" s="96">
        <f t="shared" si="74"/>
        <v>0</v>
      </c>
      <c r="AK38" s="96">
        <f t="shared" si="74"/>
        <v>0</v>
      </c>
      <c r="AL38" s="96">
        <f t="shared" si="74"/>
        <v>0</v>
      </c>
      <c r="AM38" s="96">
        <f t="shared" si="74"/>
        <v>0</v>
      </c>
      <c r="AN38" s="96">
        <f t="shared" si="74"/>
        <v>0</v>
      </c>
      <c r="AO38" s="96">
        <f t="shared" si="10"/>
        <v>0</v>
      </c>
      <c r="AP38" s="96">
        <f t="shared" ref="AP38:AU38" si="75">SUM(AP39:AP47)</f>
        <v>0</v>
      </c>
      <c r="AQ38" s="96">
        <f t="shared" si="75"/>
        <v>0</v>
      </c>
      <c r="AR38" s="96">
        <f t="shared" si="75"/>
        <v>0</v>
      </c>
      <c r="AS38" s="96">
        <f t="shared" si="75"/>
        <v>0</v>
      </c>
      <c r="AT38" s="96">
        <f t="shared" si="75"/>
        <v>0</v>
      </c>
      <c r="AU38" s="96">
        <f t="shared" si="75"/>
        <v>0</v>
      </c>
      <c r="AV38" s="96">
        <f t="shared" si="12"/>
        <v>0</v>
      </c>
      <c r="AW38" s="96">
        <f t="shared" ref="AW38:BB38" si="76">SUM(AW39:AW47)</f>
        <v>0</v>
      </c>
      <c r="AX38" s="96">
        <f t="shared" si="76"/>
        <v>0</v>
      </c>
      <c r="AY38" s="96">
        <f t="shared" si="76"/>
        <v>0</v>
      </c>
      <c r="AZ38" s="96">
        <f t="shared" si="76"/>
        <v>0</v>
      </c>
      <c r="BA38" s="96">
        <f t="shared" si="76"/>
        <v>0</v>
      </c>
      <c r="BB38" s="96">
        <f t="shared" si="76"/>
        <v>0</v>
      </c>
      <c r="BC38" s="96">
        <f t="shared" si="14"/>
        <v>0</v>
      </c>
      <c r="BD38" s="96">
        <f t="shared" ref="BD38:BI38" si="77">SUM(BD39:BD47)</f>
        <v>0</v>
      </c>
      <c r="BE38" s="96">
        <f t="shared" si="77"/>
        <v>0</v>
      </c>
      <c r="BF38" s="96">
        <f t="shared" si="77"/>
        <v>0</v>
      </c>
      <c r="BG38" s="96">
        <f t="shared" si="77"/>
        <v>0</v>
      </c>
      <c r="BH38" s="96">
        <f t="shared" si="77"/>
        <v>0</v>
      </c>
      <c r="BI38" s="96">
        <f t="shared" si="77"/>
        <v>0</v>
      </c>
      <c r="BJ38" s="96">
        <f t="shared" si="16"/>
        <v>0</v>
      </c>
      <c r="BK38" s="96">
        <f t="shared" ref="BK38:BP38" si="78">SUM(BK39:BK47)</f>
        <v>0</v>
      </c>
      <c r="BL38" s="96">
        <f t="shared" si="78"/>
        <v>0</v>
      </c>
      <c r="BM38" s="96">
        <f t="shared" si="78"/>
        <v>0</v>
      </c>
      <c r="BN38" s="96">
        <f t="shared" si="78"/>
        <v>0</v>
      </c>
      <c r="BO38" s="96">
        <f t="shared" si="78"/>
        <v>0</v>
      </c>
      <c r="BP38" s="96">
        <f t="shared" si="78"/>
        <v>0</v>
      </c>
      <c r="BQ38" s="96">
        <f t="shared" si="18"/>
        <v>0</v>
      </c>
      <c r="BR38" s="96">
        <f t="shared" ref="BR38:BW38" si="79">SUM(BR39:BR47)</f>
        <v>0</v>
      </c>
      <c r="BS38" s="96">
        <f t="shared" si="79"/>
        <v>0</v>
      </c>
      <c r="BT38" s="96">
        <f t="shared" si="79"/>
        <v>0</v>
      </c>
      <c r="BU38" s="96">
        <f t="shared" si="79"/>
        <v>0</v>
      </c>
      <c r="BV38" s="96">
        <f t="shared" si="79"/>
        <v>0</v>
      </c>
      <c r="BW38" s="96">
        <f t="shared" si="79"/>
        <v>0</v>
      </c>
      <c r="BX38" s="96">
        <f t="shared" si="20"/>
        <v>0</v>
      </c>
      <c r="BY38" s="96">
        <f t="shared" ref="BY38:CD38" si="80">SUM(BY39:BY47)</f>
        <v>0</v>
      </c>
      <c r="BZ38" s="96">
        <f t="shared" si="80"/>
        <v>0</v>
      </c>
      <c r="CA38" s="96">
        <f t="shared" si="80"/>
        <v>0</v>
      </c>
      <c r="CB38" s="96">
        <f t="shared" si="80"/>
        <v>0</v>
      </c>
      <c r="CC38" s="96">
        <f t="shared" si="80"/>
        <v>0</v>
      </c>
      <c r="CD38" s="96">
        <f t="shared" si="80"/>
        <v>0</v>
      </c>
      <c r="CE38" s="96">
        <f t="shared" si="22"/>
        <v>0</v>
      </c>
      <c r="CF38" s="96">
        <f t="shared" ref="CF38:CK38" si="81">SUM(CF39:CF47)</f>
        <v>0</v>
      </c>
      <c r="CG38" s="96">
        <f t="shared" si="81"/>
        <v>0</v>
      </c>
      <c r="CH38" s="96">
        <f t="shared" si="81"/>
        <v>0</v>
      </c>
      <c r="CI38" s="96">
        <f t="shared" si="81"/>
        <v>0</v>
      </c>
      <c r="CJ38" s="96">
        <f t="shared" si="81"/>
        <v>0</v>
      </c>
      <c r="CK38" s="96">
        <f t="shared" si="81"/>
        <v>0</v>
      </c>
      <c r="CL38" s="96">
        <f t="shared" si="24"/>
        <v>0</v>
      </c>
      <c r="CM38" s="96">
        <f t="shared" ref="CM38:CR38" si="82">SUM(CM39:CM47)</f>
        <v>0</v>
      </c>
      <c r="CN38" s="96">
        <f t="shared" si="82"/>
        <v>0</v>
      </c>
      <c r="CO38" s="96">
        <f t="shared" si="82"/>
        <v>0</v>
      </c>
      <c r="CP38" s="96">
        <f t="shared" si="82"/>
        <v>0</v>
      </c>
      <c r="CQ38" s="96">
        <f t="shared" si="82"/>
        <v>0</v>
      </c>
      <c r="CR38" s="96">
        <f t="shared" si="82"/>
        <v>0</v>
      </c>
      <c r="CS38" s="96">
        <f t="shared" si="26"/>
        <v>0</v>
      </c>
      <c r="CT38" s="96">
        <f t="shared" ref="CT38:CY38" si="83">SUM(CT39:CT47)</f>
        <v>0</v>
      </c>
      <c r="CU38" s="96">
        <f t="shared" si="83"/>
        <v>0</v>
      </c>
      <c r="CV38" s="96">
        <f t="shared" si="83"/>
        <v>0</v>
      </c>
      <c r="CW38" s="96">
        <f t="shared" si="83"/>
        <v>0</v>
      </c>
      <c r="CX38" s="96">
        <f t="shared" si="83"/>
        <v>0</v>
      </c>
      <c r="CY38" s="96">
        <f t="shared" si="83"/>
        <v>0</v>
      </c>
    </row>
    <row r="39" spans="4:103" ht="12" customHeight="1" x14ac:dyDescent="0.2">
      <c r="D39" s="98" t="s">
        <v>348</v>
      </c>
      <c r="E39" s="87" t="s">
        <v>381</v>
      </c>
      <c r="F39" s="96">
        <f t="shared" si="0"/>
        <v>0</v>
      </c>
      <c r="G39" s="99"/>
      <c r="H39" s="99"/>
      <c r="I39" s="99"/>
      <c r="J39" s="99"/>
      <c r="K39" s="99"/>
      <c r="L39" s="99"/>
      <c r="M39" s="96">
        <f t="shared" si="2"/>
        <v>0</v>
      </c>
      <c r="N39" s="99"/>
      <c r="O39" s="99"/>
      <c r="P39" s="99"/>
      <c r="Q39" s="99"/>
      <c r="R39" s="99"/>
      <c r="S39" s="99"/>
      <c r="T39" s="96">
        <f t="shared" si="4"/>
        <v>0</v>
      </c>
      <c r="U39" s="99"/>
      <c r="V39" s="99"/>
      <c r="W39" s="99"/>
      <c r="X39" s="99"/>
      <c r="Y39" s="99"/>
      <c r="Z39" s="99"/>
      <c r="AA39" s="96">
        <f t="shared" si="6"/>
        <v>0</v>
      </c>
      <c r="AB39" s="99"/>
      <c r="AC39" s="99"/>
      <c r="AD39" s="99"/>
      <c r="AE39" s="99"/>
      <c r="AF39" s="99"/>
      <c r="AG39" s="99"/>
      <c r="AH39" s="96">
        <f t="shared" si="8"/>
        <v>0</v>
      </c>
      <c r="AI39" s="99"/>
      <c r="AJ39" s="99"/>
      <c r="AK39" s="99"/>
      <c r="AL39" s="99"/>
      <c r="AM39" s="99"/>
      <c r="AN39" s="99"/>
      <c r="AO39" s="96">
        <f t="shared" si="10"/>
        <v>0</v>
      </c>
      <c r="AP39" s="99"/>
      <c r="AQ39" s="99"/>
      <c r="AR39" s="99"/>
      <c r="AS39" s="99"/>
      <c r="AT39" s="99"/>
      <c r="AU39" s="99"/>
      <c r="AV39" s="96">
        <f t="shared" si="12"/>
        <v>0</v>
      </c>
      <c r="AW39" s="99"/>
      <c r="AX39" s="99"/>
      <c r="AY39" s="99"/>
      <c r="AZ39" s="99"/>
      <c r="BA39" s="99"/>
      <c r="BB39" s="99"/>
      <c r="BC39" s="96">
        <f t="shared" si="14"/>
        <v>0</v>
      </c>
      <c r="BD39" s="99"/>
      <c r="BE39" s="99"/>
      <c r="BF39" s="99"/>
      <c r="BG39" s="99"/>
      <c r="BH39" s="99"/>
      <c r="BI39" s="99"/>
      <c r="BJ39" s="96">
        <f t="shared" si="16"/>
        <v>0</v>
      </c>
      <c r="BK39" s="99"/>
      <c r="BL39" s="99"/>
      <c r="BM39" s="99"/>
      <c r="BN39" s="99"/>
      <c r="BO39" s="99"/>
      <c r="BP39" s="99"/>
      <c r="BQ39" s="96">
        <f t="shared" si="18"/>
        <v>0</v>
      </c>
      <c r="BR39" s="99"/>
      <c r="BS39" s="99"/>
      <c r="BT39" s="99"/>
      <c r="BU39" s="99"/>
      <c r="BV39" s="99"/>
      <c r="BW39" s="99"/>
      <c r="BX39" s="96">
        <f t="shared" si="20"/>
        <v>0</v>
      </c>
      <c r="BY39" s="99"/>
      <c r="BZ39" s="99"/>
      <c r="CA39" s="99"/>
      <c r="CB39" s="99"/>
      <c r="CC39" s="99"/>
      <c r="CD39" s="99"/>
      <c r="CE39" s="96">
        <f t="shared" si="22"/>
        <v>0</v>
      </c>
      <c r="CF39" s="99"/>
      <c r="CG39" s="99"/>
      <c r="CH39" s="99"/>
      <c r="CI39" s="99"/>
      <c r="CJ39" s="99"/>
      <c r="CK39" s="99"/>
      <c r="CL39" s="96">
        <f t="shared" si="24"/>
        <v>0</v>
      </c>
      <c r="CM39" s="99"/>
      <c r="CN39" s="99"/>
      <c r="CO39" s="99"/>
      <c r="CP39" s="99"/>
      <c r="CQ39" s="99"/>
      <c r="CR39" s="99"/>
      <c r="CS39" s="96">
        <f t="shared" si="26"/>
        <v>0</v>
      </c>
      <c r="CT39" s="99"/>
      <c r="CU39" s="99"/>
      <c r="CV39" s="99"/>
      <c r="CW39" s="99"/>
      <c r="CX39" s="99"/>
      <c r="CY39" s="99"/>
    </row>
    <row r="40" spans="4:103" ht="12" customHeight="1" x14ac:dyDescent="0.2">
      <c r="D40" s="98" t="s">
        <v>350</v>
      </c>
      <c r="E40" s="87" t="s">
        <v>382</v>
      </c>
      <c r="F40" s="96">
        <f t="shared" si="0"/>
        <v>0</v>
      </c>
      <c r="G40" s="99"/>
      <c r="H40" s="99"/>
      <c r="I40" s="99"/>
      <c r="J40" s="99"/>
      <c r="K40" s="99"/>
      <c r="L40" s="99"/>
      <c r="M40" s="96">
        <f t="shared" si="2"/>
        <v>0</v>
      </c>
      <c r="N40" s="99"/>
      <c r="O40" s="99"/>
      <c r="P40" s="99"/>
      <c r="Q40" s="99"/>
      <c r="R40" s="99"/>
      <c r="S40" s="99"/>
      <c r="T40" s="96">
        <f t="shared" si="4"/>
        <v>0</v>
      </c>
      <c r="U40" s="99"/>
      <c r="V40" s="99"/>
      <c r="W40" s="99"/>
      <c r="X40" s="99"/>
      <c r="Y40" s="99"/>
      <c r="Z40" s="99"/>
      <c r="AA40" s="96">
        <f t="shared" si="6"/>
        <v>0</v>
      </c>
      <c r="AB40" s="99"/>
      <c r="AC40" s="99"/>
      <c r="AD40" s="99"/>
      <c r="AE40" s="99"/>
      <c r="AF40" s="99"/>
      <c r="AG40" s="99"/>
      <c r="AH40" s="96">
        <f t="shared" si="8"/>
        <v>0</v>
      </c>
      <c r="AI40" s="99"/>
      <c r="AJ40" s="99"/>
      <c r="AK40" s="99"/>
      <c r="AL40" s="99"/>
      <c r="AM40" s="99"/>
      <c r="AN40" s="99"/>
      <c r="AO40" s="96">
        <f t="shared" si="10"/>
        <v>0</v>
      </c>
      <c r="AP40" s="99"/>
      <c r="AQ40" s="99"/>
      <c r="AR40" s="99"/>
      <c r="AS40" s="99"/>
      <c r="AT40" s="99"/>
      <c r="AU40" s="99"/>
      <c r="AV40" s="96">
        <f t="shared" si="12"/>
        <v>0</v>
      </c>
      <c r="AW40" s="99"/>
      <c r="AX40" s="99"/>
      <c r="AY40" s="99"/>
      <c r="AZ40" s="99"/>
      <c r="BA40" s="99"/>
      <c r="BB40" s="99"/>
      <c r="BC40" s="96">
        <f t="shared" si="14"/>
        <v>0</v>
      </c>
      <c r="BD40" s="99"/>
      <c r="BE40" s="99"/>
      <c r="BF40" s="99"/>
      <c r="BG40" s="99"/>
      <c r="BH40" s="99"/>
      <c r="BI40" s="99"/>
      <c r="BJ40" s="96">
        <f t="shared" si="16"/>
        <v>0</v>
      </c>
      <c r="BK40" s="99"/>
      <c r="BL40" s="99"/>
      <c r="BM40" s="99"/>
      <c r="BN40" s="99"/>
      <c r="BO40" s="99"/>
      <c r="BP40" s="99"/>
      <c r="BQ40" s="96">
        <f t="shared" si="18"/>
        <v>0</v>
      </c>
      <c r="BR40" s="99"/>
      <c r="BS40" s="99"/>
      <c r="BT40" s="99"/>
      <c r="BU40" s="99"/>
      <c r="BV40" s="99"/>
      <c r="BW40" s="99"/>
      <c r="BX40" s="96">
        <f t="shared" si="20"/>
        <v>0</v>
      </c>
      <c r="BY40" s="99"/>
      <c r="BZ40" s="99"/>
      <c r="CA40" s="99"/>
      <c r="CB40" s="99"/>
      <c r="CC40" s="99"/>
      <c r="CD40" s="99"/>
      <c r="CE40" s="96">
        <f t="shared" si="22"/>
        <v>0</v>
      </c>
      <c r="CF40" s="99"/>
      <c r="CG40" s="99"/>
      <c r="CH40" s="99"/>
      <c r="CI40" s="99"/>
      <c r="CJ40" s="99"/>
      <c r="CK40" s="99"/>
      <c r="CL40" s="96">
        <f t="shared" si="24"/>
        <v>0</v>
      </c>
      <c r="CM40" s="99"/>
      <c r="CN40" s="99"/>
      <c r="CO40" s="99"/>
      <c r="CP40" s="99"/>
      <c r="CQ40" s="99"/>
      <c r="CR40" s="99"/>
      <c r="CS40" s="96">
        <f t="shared" si="26"/>
        <v>0</v>
      </c>
      <c r="CT40" s="99"/>
      <c r="CU40" s="99"/>
      <c r="CV40" s="99"/>
      <c r="CW40" s="99"/>
      <c r="CX40" s="99"/>
      <c r="CY40" s="99"/>
    </row>
    <row r="41" spans="4:103" ht="12" customHeight="1" x14ac:dyDescent="0.2">
      <c r="D41" s="98" t="s">
        <v>352</v>
      </c>
      <c r="E41" s="87" t="s">
        <v>383</v>
      </c>
      <c r="F41" s="96">
        <f t="shared" si="0"/>
        <v>0</v>
      </c>
      <c r="G41" s="99"/>
      <c r="H41" s="99"/>
      <c r="I41" s="99"/>
      <c r="J41" s="99"/>
      <c r="K41" s="99"/>
      <c r="L41" s="99"/>
      <c r="M41" s="96">
        <f t="shared" si="2"/>
        <v>0</v>
      </c>
      <c r="N41" s="99"/>
      <c r="O41" s="99"/>
      <c r="P41" s="99"/>
      <c r="Q41" s="99"/>
      <c r="R41" s="99"/>
      <c r="S41" s="99"/>
      <c r="T41" s="96">
        <f t="shared" si="4"/>
        <v>0</v>
      </c>
      <c r="U41" s="99"/>
      <c r="V41" s="99"/>
      <c r="W41" s="99"/>
      <c r="X41" s="99"/>
      <c r="Y41" s="99"/>
      <c r="Z41" s="99"/>
      <c r="AA41" s="96">
        <f t="shared" si="6"/>
        <v>0</v>
      </c>
      <c r="AB41" s="99"/>
      <c r="AC41" s="99"/>
      <c r="AD41" s="99"/>
      <c r="AE41" s="99"/>
      <c r="AF41" s="99"/>
      <c r="AG41" s="99"/>
      <c r="AH41" s="96">
        <f t="shared" si="8"/>
        <v>0</v>
      </c>
      <c r="AI41" s="99"/>
      <c r="AJ41" s="99"/>
      <c r="AK41" s="99"/>
      <c r="AL41" s="99"/>
      <c r="AM41" s="99"/>
      <c r="AN41" s="99"/>
      <c r="AO41" s="96">
        <f t="shared" si="10"/>
        <v>0</v>
      </c>
      <c r="AP41" s="99"/>
      <c r="AQ41" s="99"/>
      <c r="AR41" s="99"/>
      <c r="AS41" s="99"/>
      <c r="AT41" s="99"/>
      <c r="AU41" s="99"/>
      <c r="AV41" s="96">
        <f t="shared" si="12"/>
        <v>0</v>
      </c>
      <c r="AW41" s="99"/>
      <c r="AX41" s="99"/>
      <c r="AY41" s="99"/>
      <c r="AZ41" s="99"/>
      <c r="BA41" s="99"/>
      <c r="BB41" s="99"/>
      <c r="BC41" s="96">
        <f t="shared" si="14"/>
        <v>0</v>
      </c>
      <c r="BD41" s="99"/>
      <c r="BE41" s="99"/>
      <c r="BF41" s="99"/>
      <c r="BG41" s="99"/>
      <c r="BH41" s="99"/>
      <c r="BI41" s="99"/>
      <c r="BJ41" s="96">
        <f t="shared" si="16"/>
        <v>0</v>
      </c>
      <c r="BK41" s="99"/>
      <c r="BL41" s="99"/>
      <c r="BM41" s="99"/>
      <c r="BN41" s="99"/>
      <c r="BO41" s="99"/>
      <c r="BP41" s="99"/>
      <c r="BQ41" s="96">
        <f t="shared" si="18"/>
        <v>0</v>
      </c>
      <c r="BR41" s="99"/>
      <c r="BS41" s="99"/>
      <c r="BT41" s="99"/>
      <c r="BU41" s="99"/>
      <c r="BV41" s="99"/>
      <c r="BW41" s="99"/>
      <c r="BX41" s="96">
        <f t="shared" si="20"/>
        <v>0</v>
      </c>
      <c r="BY41" s="99"/>
      <c r="BZ41" s="99"/>
      <c r="CA41" s="99"/>
      <c r="CB41" s="99"/>
      <c r="CC41" s="99"/>
      <c r="CD41" s="99"/>
      <c r="CE41" s="96">
        <f t="shared" si="22"/>
        <v>0</v>
      </c>
      <c r="CF41" s="99"/>
      <c r="CG41" s="99"/>
      <c r="CH41" s="99"/>
      <c r="CI41" s="99"/>
      <c r="CJ41" s="99"/>
      <c r="CK41" s="99"/>
      <c r="CL41" s="96">
        <f t="shared" si="24"/>
        <v>0</v>
      </c>
      <c r="CM41" s="99"/>
      <c r="CN41" s="99"/>
      <c r="CO41" s="99"/>
      <c r="CP41" s="99"/>
      <c r="CQ41" s="99"/>
      <c r="CR41" s="99"/>
      <c r="CS41" s="96">
        <f t="shared" si="26"/>
        <v>0</v>
      </c>
      <c r="CT41" s="99"/>
      <c r="CU41" s="99"/>
      <c r="CV41" s="99"/>
      <c r="CW41" s="99"/>
      <c r="CX41" s="99"/>
      <c r="CY41" s="99"/>
    </row>
    <row r="42" spans="4:103" ht="12" customHeight="1" x14ac:dyDescent="0.2">
      <c r="D42" s="98" t="s">
        <v>354</v>
      </c>
      <c r="E42" s="87" t="s">
        <v>384</v>
      </c>
      <c r="F42" s="96">
        <f t="shared" si="0"/>
        <v>0</v>
      </c>
      <c r="G42" s="99"/>
      <c r="H42" s="99"/>
      <c r="I42" s="99"/>
      <c r="J42" s="99"/>
      <c r="K42" s="99"/>
      <c r="L42" s="99"/>
      <c r="M42" s="96">
        <f t="shared" si="2"/>
        <v>0</v>
      </c>
      <c r="N42" s="99"/>
      <c r="O42" s="99"/>
      <c r="P42" s="99"/>
      <c r="Q42" s="99"/>
      <c r="R42" s="99"/>
      <c r="S42" s="99"/>
      <c r="T42" s="96">
        <f t="shared" si="4"/>
        <v>0</v>
      </c>
      <c r="U42" s="99"/>
      <c r="V42" s="99"/>
      <c r="W42" s="99"/>
      <c r="X42" s="99"/>
      <c r="Y42" s="99"/>
      <c r="Z42" s="99"/>
      <c r="AA42" s="96">
        <f t="shared" si="6"/>
        <v>0</v>
      </c>
      <c r="AB42" s="99"/>
      <c r="AC42" s="99"/>
      <c r="AD42" s="99"/>
      <c r="AE42" s="99"/>
      <c r="AF42" s="99"/>
      <c r="AG42" s="99"/>
      <c r="AH42" s="96">
        <f t="shared" si="8"/>
        <v>0</v>
      </c>
      <c r="AI42" s="99"/>
      <c r="AJ42" s="99"/>
      <c r="AK42" s="99"/>
      <c r="AL42" s="99"/>
      <c r="AM42" s="99"/>
      <c r="AN42" s="99"/>
      <c r="AO42" s="96">
        <f t="shared" si="10"/>
        <v>0</v>
      </c>
      <c r="AP42" s="99"/>
      <c r="AQ42" s="99"/>
      <c r="AR42" s="99"/>
      <c r="AS42" s="99"/>
      <c r="AT42" s="99"/>
      <c r="AU42" s="99"/>
      <c r="AV42" s="96">
        <f t="shared" si="12"/>
        <v>0</v>
      </c>
      <c r="AW42" s="99"/>
      <c r="AX42" s="99"/>
      <c r="AY42" s="99"/>
      <c r="AZ42" s="99"/>
      <c r="BA42" s="99"/>
      <c r="BB42" s="99"/>
      <c r="BC42" s="96">
        <f t="shared" si="14"/>
        <v>0</v>
      </c>
      <c r="BD42" s="99"/>
      <c r="BE42" s="99"/>
      <c r="BF42" s="99"/>
      <c r="BG42" s="99"/>
      <c r="BH42" s="99"/>
      <c r="BI42" s="99"/>
      <c r="BJ42" s="96">
        <f t="shared" si="16"/>
        <v>0</v>
      </c>
      <c r="BK42" s="99"/>
      <c r="BL42" s="99"/>
      <c r="BM42" s="99"/>
      <c r="BN42" s="99"/>
      <c r="BO42" s="99"/>
      <c r="BP42" s="99"/>
      <c r="BQ42" s="96">
        <f t="shared" si="18"/>
        <v>0</v>
      </c>
      <c r="BR42" s="99"/>
      <c r="BS42" s="99"/>
      <c r="BT42" s="99"/>
      <c r="BU42" s="99"/>
      <c r="BV42" s="99"/>
      <c r="BW42" s="99"/>
      <c r="BX42" s="96">
        <f t="shared" si="20"/>
        <v>0</v>
      </c>
      <c r="BY42" s="99"/>
      <c r="BZ42" s="99"/>
      <c r="CA42" s="99"/>
      <c r="CB42" s="99"/>
      <c r="CC42" s="99"/>
      <c r="CD42" s="99"/>
      <c r="CE42" s="96">
        <f t="shared" si="22"/>
        <v>0</v>
      </c>
      <c r="CF42" s="99"/>
      <c r="CG42" s="99"/>
      <c r="CH42" s="99"/>
      <c r="CI42" s="99"/>
      <c r="CJ42" s="99"/>
      <c r="CK42" s="99"/>
      <c r="CL42" s="96">
        <f t="shared" si="24"/>
        <v>0</v>
      </c>
      <c r="CM42" s="99"/>
      <c r="CN42" s="99"/>
      <c r="CO42" s="99"/>
      <c r="CP42" s="99"/>
      <c r="CQ42" s="99"/>
      <c r="CR42" s="99"/>
      <c r="CS42" s="96">
        <f t="shared" si="26"/>
        <v>0</v>
      </c>
      <c r="CT42" s="99"/>
      <c r="CU42" s="99"/>
      <c r="CV42" s="99"/>
      <c r="CW42" s="99"/>
      <c r="CX42" s="99"/>
      <c r="CY42" s="99"/>
    </row>
    <row r="43" spans="4:103" ht="12" customHeight="1" x14ac:dyDescent="0.2">
      <c r="D43" s="98" t="s">
        <v>356</v>
      </c>
      <c r="E43" s="87" t="s">
        <v>385</v>
      </c>
      <c r="F43" s="96">
        <f t="shared" si="0"/>
        <v>0</v>
      </c>
      <c r="G43" s="99"/>
      <c r="H43" s="99"/>
      <c r="I43" s="99"/>
      <c r="J43" s="99"/>
      <c r="K43" s="99"/>
      <c r="L43" s="99"/>
      <c r="M43" s="96">
        <f t="shared" si="2"/>
        <v>0</v>
      </c>
      <c r="N43" s="99"/>
      <c r="O43" s="99"/>
      <c r="P43" s="99"/>
      <c r="Q43" s="99"/>
      <c r="R43" s="99"/>
      <c r="S43" s="99"/>
      <c r="T43" s="96">
        <f t="shared" si="4"/>
        <v>0</v>
      </c>
      <c r="U43" s="99"/>
      <c r="V43" s="99"/>
      <c r="W43" s="99"/>
      <c r="X43" s="99"/>
      <c r="Y43" s="99"/>
      <c r="Z43" s="99"/>
      <c r="AA43" s="96">
        <f t="shared" si="6"/>
        <v>0</v>
      </c>
      <c r="AB43" s="99"/>
      <c r="AC43" s="99"/>
      <c r="AD43" s="99"/>
      <c r="AE43" s="99"/>
      <c r="AF43" s="99"/>
      <c r="AG43" s="99"/>
      <c r="AH43" s="96">
        <f t="shared" si="8"/>
        <v>0</v>
      </c>
      <c r="AI43" s="99"/>
      <c r="AJ43" s="99"/>
      <c r="AK43" s="99"/>
      <c r="AL43" s="99"/>
      <c r="AM43" s="99"/>
      <c r="AN43" s="99"/>
      <c r="AO43" s="96">
        <f t="shared" si="10"/>
        <v>0</v>
      </c>
      <c r="AP43" s="99"/>
      <c r="AQ43" s="99"/>
      <c r="AR43" s="99"/>
      <c r="AS43" s="99"/>
      <c r="AT43" s="99"/>
      <c r="AU43" s="99"/>
      <c r="AV43" s="96">
        <f t="shared" si="12"/>
        <v>0</v>
      </c>
      <c r="AW43" s="99"/>
      <c r="AX43" s="99"/>
      <c r="AY43" s="99"/>
      <c r="AZ43" s="99"/>
      <c r="BA43" s="99"/>
      <c r="BB43" s="99"/>
      <c r="BC43" s="96">
        <f t="shared" si="14"/>
        <v>0</v>
      </c>
      <c r="BD43" s="99"/>
      <c r="BE43" s="99"/>
      <c r="BF43" s="99"/>
      <c r="BG43" s="99"/>
      <c r="BH43" s="99"/>
      <c r="BI43" s="99"/>
      <c r="BJ43" s="96">
        <f t="shared" si="16"/>
        <v>0</v>
      </c>
      <c r="BK43" s="99"/>
      <c r="BL43" s="99"/>
      <c r="BM43" s="99"/>
      <c r="BN43" s="99"/>
      <c r="BO43" s="99"/>
      <c r="BP43" s="99"/>
      <c r="BQ43" s="96">
        <f t="shared" si="18"/>
        <v>0</v>
      </c>
      <c r="BR43" s="99"/>
      <c r="BS43" s="99"/>
      <c r="BT43" s="99"/>
      <c r="BU43" s="99"/>
      <c r="BV43" s="99"/>
      <c r="BW43" s="99"/>
      <c r="BX43" s="96">
        <f t="shared" si="20"/>
        <v>0</v>
      </c>
      <c r="BY43" s="99"/>
      <c r="BZ43" s="99"/>
      <c r="CA43" s="99"/>
      <c r="CB43" s="99"/>
      <c r="CC43" s="99"/>
      <c r="CD43" s="99"/>
      <c r="CE43" s="96">
        <f t="shared" si="22"/>
        <v>0</v>
      </c>
      <c r="CF43" s="99"/>
      <c r="CG43" s="99"/>
      <c r="CH43" s="99"/>
      <c r="CI43" s="99"/>
      <c r="CJ43" s="99"/>
      <c r="CK43" s="99"/>
      <c r="CL43" s="96">
        <f t="shared" si="24"/>
        <v>0</v>
      </c>
      <c r="CM43" s="99"/>
      <c r="CN43" s="99"/>
      <c r="CO43" s="99"/>
      <c r="CP43" s="99"/>
      <c r="CQ43" s="99"/>
      <c r="CR43" s="99"/>
      <c r="CS43" s="96">
        <f t="shared" si="26"/>
        <v>0</v>
      </c>
      <c r="CT43" s="99"/>
      <c r="CU43" s="99"/>
      <c r="CV43" s="99"/>
      <c r="CW43" s="99"/>
      <c r="CX43" s="99"/>
      <c r="CY43" s="99"/>
    </row>
    <row r="44" spans="4:103" ht="12" customHeight="1" x14ac:dyDescent="0.2">
      <c r="D44" s="98" t="s">
        <v>358</v>
      </c>
      <c r="E44" s="87" t="s">
        <v>386</v>
      </c>
      <c r="F44" s="96">
        <f t="shared" si="0"/>
        <v>0</v>
      </c>
      <c r="G44" s="99"/>
      <c r="H44" s="99"/>
      <c r="I44" s="99"/>
      <c r="J44" s="99"/>
      <c r="K44" s="99"/>
      <c r="L44" s="99"/>
      <c r="M44" s="96">
        <f t="shared" si="2"/>
        <v>0</v>
      </c>
      <c r="N44" s="99"/>
      <c r="O44" s="99"/>
      <c r="P44" s="99"/>
      <c r="Q44" s="99"/>
      <c r="R44" s="99"/>
      <c r="S44" s="99"/>
      <c r="T44" s="96">
        <f t="shared" si="4"/>
        <v>0</v>
      </c>
      <c r="U44" s="99"/>
      <c r="V44" s="99"/>
      <c r="W44" s="99"/>
      <c r="X44" s="99"/>
      <c r="Y44" s="99"/>
      <c r="Z44" s="99"/>
      <c r="AA44" s="96">
        <f t="shared" si="6"/>
        <v>0</v>
      </c>
      <c r="AB44" s="99"/>
      <c r="AC44" s="99"/>
      <c r="AD44" s="99"/>
      <c r="AE44" s="99"/>
      <c r="AF44" s="99"/>
      <c r="AG44" s="99"/>
      <c r="AH44" s="96">
        <f t="shared" si="8"/>
        <v>0</v>
      </c>
      <c r="AI44" s="99"/>
      <c r="AJ44" s="99"/>
      <c r="AK44" s="99"/>
      <c r="AL44" s="99"/>
      <c r="AM44" s="99"/>
      <c r="AN44" s="99"/>
      <c r="AO44" s="96">
        <f t="shared" si="10"/>
        <v>0</v>
      </c>
      <c r="AP44" s="99"/>
      <c r="AQ44" s="99"/>
      <c r="AR44" s="99"/>
      <c r="AS44" s="99"/>
      <c r="AT44" s="99"/>
      <c r="AU44" s="99"/>
      <c r="AV44" s="96">
        <f t="shared" si="12"/>
        <v>0</v>
      </c>
      <c r="AW44" s="99"/>
      <c r="AX44" s="99"/>
      <c r="AY44" s="99"/>
      <c r="AZ44" s="99"/>
      <c r="BA44" s="99"/>
      <c r="BB44" s="99"/>
      <c r="BC44" s="96">
        <f t="shared" si="14"/>
        <v>0</v>
      </c>
      <c r="BD44" s="99"/>
      <c r="BE44" s="99"/>
      <c r="BF44" s="99"/>
      <c r="BG44" s="99"/>
      <c r="BH44" s="99"/>
      <c r="BI44" s="99"/>
      <c r="BJ44" s="96">
        <f t="shared" si="16"/>
        <v>0</v>
      </c>
      <c r="BK44" s="99"/>
      <c r="BL44" s="99"/>
      <c r="BM44" s="99"/>
      <c r="BN44" s="99"/>
      <c r="BO44" s="99"/>
      <c r="BP44" s="99"/>
      <c r="BQ44" s="96">
        <f t="shared" si="18"/>
        <v>0</v>
      </c>
      <c r="BR44" s="99"/>
      <c r="BS44" s="99"/>
      <c r="BT44" s="99"/>
      <c r="BU44" s="99"/>
      <c r="BV44" s="99"/>
      <c r="BW44" s="99"/>
      <c r="BX44" s="96">
        <f t="shared" si="20"/>
        <v>0</v>
      </c>
      <c r="BY44" s="99"/>
      <c r="BZ44" s="99"/>
      <c r="CA44" s="99"/>
      <c r="CB44" s="99"/>
      <c r="CC44" s="99"/>
      <c r="CD44" s="99"/>
      <c r="CE44" s="96">
        <f t="shared" si="22"/>
        <v>0</v>
      </c>
      <c r="CF44" s="99"/>
      <c r="CG44" s="99"/>
      <c r="CH44" s="99"/>
      <c r="CI44" s="99"/>
      <c r="CJ44" s="99"/>
      <c r="CK44" s="99"/>
      <c r="CL44" s="96">
        <f t="shared" si="24"/>
        <v>0</v>
      </c>
      <c r="CM44" s="99"/>
      <c r="CN44" s="99"/>
      <c r="CO44" s="99"/>
      <c r="CP44" s="99"/>
      <c r="CQ44" s="99"/>
      <c r="CR44" s="99"/>
      <c r="CS44" s="96">
        <f t="shared" si="26"/>
        <v>0</v>
      </c>
      <c r="CT44" s="99"/>
      <c r="CU44" s="99"/>
      <c r="CV44" s="99"/>
      <c r="CW44" s="99"/>
      <c r="CX44" s="99"/>
      <c r="CY44" s="99"/>
    </row>
    <row r="45" spans="4:103" ht="12" customHeight="1" x14ac:dyDescent="0.2">
      <c r="D45" s="98" t="s">
        <v>360</v>
      </c>
      <c r="E45" s="87" t="s">
        <v>387</v>
      </c>
      <c r="F45" s="96">
        <f t="shared" si="0"/>
        <v>0</v>
      </c>
      <c r="G45" s="99"/>
      <c r="H45" s="99"/>
      <c r="I45" s="99"/>
      <c r="J45" s="99"/>
      <c r="K45" s="99"/>
      <c r="L45" s="99"/>
      <c r="M45" s="96">
        <f t="shared" si="2"/>
        <v>0</v>
      </c>
      <c r="N45" s="99"/>
      <c r="O45" s="99"/>
      <c r="P45" s="99"/>
      <c r="Q45" s="99"/>
      <c r="R45" s="99"/>
      <c r="S45" s="99"/>
      <c r="T45" s="96">
        <f t="shared" si="4"/>
        <v>0</v>
      </c>
      <c r="U45" s="99"/>
      <c r="V45" s="99"/>
      <c r="W45" s="99"/>
      <c r="X45" s="99"/>
      <c r="Y45" s="99"/>
      <c r="Z45" s="99"/>
      <c r="AA45" s="96">
        <f t="shared" si="6"/>
        <v>0</v>
      </c>
      <c r="AB45" s="99"/>
      <c r="AC45" s="99"/>
      <c r="AD45" s="99"/>
      <c r="AE45" s="99"/>
      <c r="AF45" s="99"/>
      <c r="AG45" s="99"/>
      <c r="AH45" s="96">
        <f t="shared" si="8"/>
        <v>0</v>
      </c>
      <c r="AI45" s="99"/>
      <c r="AJ45" s="99"/>
      <c r="AK45" s="99"/>
      <c r="AL45" s="99"/>
      <c r="AM45" s="99"/>
      <c r="AN45" s="99"/>
      <c r="AO45" s="96">
        <f t="shared" si="10"/>
        <v>0</v>
      </c>
      <c r="AP45" s="99"/>
      <c r="AQ45" s="99"/>
      <c r="AR45" s="99"/>
      <c r="AS45" s="99"/>
      <c r="AT45" s="99"/>
      <c r="AU45" s="99"/>
      <c r="AV45" s="96">
        <f t="shared" si="12"/>
        <v>0</v>
      </c>
      <c r="AW45" s="99"/>
      <c r="AX45" s="99"/>
      <c r="AY45" s="99"/>
      <c r="AZ45" s="99"/>
      <c r="BA45" s="99"/>
      <c r="BB45" s="99"/>
      <c r="BC45" s="96">
        <f t="shared" si="14"/>
        <v>0</v>
      </c>
      <c r="BD45" s="99"/>
      <c r="BE45" s="99"/>
      <c r="BF45" s="99"/>
      <c r="BG45" s="99"/>
      <c r="BH45" s="99"/>
      <c r="BI45" s="99"/>
      <c r="BJ45" s="96">
        <f t="shared" si="16"/>
        <v>0</v>
      </c>
      <c r="BK45" s="99"/>
      <c r="BL45" s="99"/>
      <c r="BM45" s="99"/>
      <c r="BN45" s="99"/>
      <c r="BO45" s="99"/>
      <c r="BP45" s="99"/>
      <c r="BQ45" s="96">
        <f t="shared" si="18"/>
        <v>0</v>
      </c>
      <c r="BR45" s="99"/>
      <c r="BS45" s="99"/>
      <c r="BT45" s="99"/>
      <c r="BU45" s="99"/>
      <c r="BV45" s="99"/>
      <c r="BW45" s="99"/>
      <c r="BX45" s="96">
        <f t="shared" si="20"/>
        <v>0</v>
      </c>
      <c r="BY45" s="99"/>
      <c r="BZ45" s="99"/>
      <c r="CA45" s="99"/>
      <c r="CB45" s="99"/>
      <c r="CC45" s="99"/>
      <c r="CD45" s="99"/>
      <c r="CE45" s="96">
        <f t="shared" si="22"/>
        <v>0</v>
      </c>
      <c r="CF45" s="99"/>
      <c r="CG45" s="99"/>
      <c r="CH45" s="99"/>
      <c r="CI45" s="99"/>
      <c r="CJ45" s="99"/>
      <c r="CK45" s="99"/>
      <c r="CL45" s="96">
        <f t="shared" si="24"/>
        <v>0</v>
      </c>
      <c r="CM45" s="99"/>
      <c r="CN45" s="99"/>
      <c r="CO45" s="99"/>
      <c r="CP45" s="99"/>
      <c r="CQ45" s="99"/>
      <c r="CR45" s="99"/>
      <c r="CS45" s="96">
        <f t="shared" si="26"/>
        <v>0</v>
      </c>
      <c r="CT45" s="99"/>
      <c r="CU45" s="99"/>
      <c r="CV45" s="99"/>
      <c r="CW45" s="99"/>
      <c r="CX45" s="99"/>
      <c r="CY45" s="99"/>
    </row>
    <row r="46" spans="4:103" ht="12" customHeight="1" x14ac:dyDescent="0.2">
      <c r="D46" s="98" t="s">
        <v>362</v>
      </c>
      <c r="E46" s="87" t="s">
        <v>388</v>
      </c>
      <c r="F46" s="96">
        <f t="shared" si="0"/>
        <v>0</v>
      </c>
      <c r="G46" s="99"/>
      <c r="H46" s="99"/>
      <c r="I46" s="99"/>
      <c r="J46" s="99"/>
      <c r="K46" s="99"/>
      <c r="L46" s="99"/>
      <c r="M46" s="96">
        <f t="shared" si="2"/>
        <v>0</v>
      </c>
      <c r="N46" s="99"/>
      <c r="O46" s="99"/>
      <c r="P46" s="99"/>
      <c r="Q46" s="99"/>
      <c r="R46" s="99"/>
      <c r="S46" s="99"/>
      <c r="T46" s="96">
        <f t="shared" si="4"/>
        <v>0</v>
      </c>
      <c r="U46" s="99"/>
      <c r="V46" s="99"/>
      <c r="W46" s="99"/>
      <c r="X46" s="99"/>
      <c r="Y46" s="99"/>
      <c r="Z46" s="99"/>
      <c r="AA46" s="96">
        <f t="shared" si="6"/>
        <v>0</v>
      </c>
      <c r="AB46" s="99"/>
      <c r="AC46" s="99"/>
      <c r="AD46" s="99"/>
      <c r="AE46" s="99"/>
      <c r="AF46" s="99"/>
      <c r="AG46" s="99"/>
      <c r="AH46" s="96">
        <f t="shared" si="8"/>
        <v>0</v>
      </c>
      <c r="AI46" s="99"/>
      <c r="AJ46" s="99"/>
      <c r="AK46" s="99"/>
      <c r="AL46" s="99"/>
      <c r="AM46" s="99"/>
      <c r="AN46" s="99"/>
      <c r="AO46" s="96">
        <f t="shared" si="10"/>
        <v>0</v>
      </c>
      <c r="AP46" s="99"/>
      <c r="AQ46" s="99"/>
      <c r="AR46" s="99"/>
      <c r="AS46" s="99"/>
      <c r="AT46" s="99"/>
      <c r="AU46" s="99"/>
      <c r="AV46" s="96">
        <f t="shared" si="12"/>
        <v>0</v>
      </c>
      <c r="AW46" s="99"/>
      <c r="AX46" s="99"/>
      <c r="AY46" s="99"/>
      <c r="AZ46" s="99"/>
      <c r="BA46" s="99"/>
      <c r="BB46" s="99"/>
      <c r="BC46" s="96">
        <f t="shared" si="14"/>
        <v>0</v>
      </c>
      <c r="BD46" s="99"/>
      <c r="BE46" s="99"/>
      <c r="BF46" s="99"/>
      <c r="BG46" s="99"/>
      <c r="BH46" s="99"/>
      <c r="BI46" s="99"/>
      <c r="BJ46" s="96">
        <f t="shared" si="16"/>
        <v>0</v>
      </c>
      <c r="BK46" s="99"/>
      <c r="BL46" s="99"/>
      <c r="BM46" s="99"/>
      <c r="BN46" s="99"/>
      <c r="BO46" s="99"/>
      <c r="BP46" s="99"/>
      <c r="BQ46" s="96">
        <f t="shared" si="18"/>
        <v>0</v>
      </c>
      <c r="BR46" s="99"/>
      <c r="BS46" s="99"/>
      <c r="BT46" s="99"/>
      <c r="BU46" s="99"/>
      <c r="BV46" s="99"/>
      <c r="BW46" s="99"/>
      <c r="BX46" s="96">
        <f t="shared" si="20"/>
        <v>0</v>
      </c>
      <c r="BY46" s="99"/>
      <c r="BZ46" s="99"/>
      <c r="CA46" s="99"/>
      <c r="CB46" s="99"/>
      <c r="CC46" s="99"/>
      <c r="CD46" s="99"/>
      <c r="CE46" s="96">
        <f t="shared" si="22"/>
        <v>0</v>
      </c>
      <c r="CF46" s="99"/>
      <c r="CG46" s="99"/>
      <c r="CH46" s="99"/>
      <c r="CI46" s="99"/>
      <c r="CJ46" s="99"/>
      <c r="CK46" s="99"/>
      <c r="CL46" s="96">
        <f t="shared" si="24"/>
        <v>0</v>
      </c>
      <c r="CM46" s="99"/>
      <c r="CN46" s="99"/>
      <c r="CO46" s="99"/>
      <c r="CP46" s="99"/>
      <c r="CQ46" s="99"/>
      <c r="CR46" s="99"/>
      <c r="CS46" s="96">
        <f t="shared" si="26"/>
        <v>0</v>
      </c>
      <c r="CT46" s="99"/>
      <c r="CU46" s="99"/>
      <c r="CV46" s="99"/>
      <c r="CW46" s="99"/>
      <c r="CX46" s="99"/>
      <c r="CY46" s="99"/>
    </row>
    <row r="47" spans="4:103" ht="12" customHeight="1" x14ac:dyDescent="0.2">
      <c r="D47" s="98" t="s">
        <v>364</v>
      </c>
      <c r="E47" s="87" t="s">
        <v>389</v>
      </c>
      <c r="F47" s="96">
        <f t="shared" si="0"/>
        <v>0</v>
      </c>
      <c r="G47" s="99"/>
      <c r="H47" s="99"/>
      <c r="I47" s="99"/>
      <c r="J47" s="99"/>
      <c r="K47" s="99"/>
      <c r="L47" s="99"/>
      <c r="M47" s="96">
        <f t="shared" si="2"/>
        <v>0</v>
      </c>
      <c r="N47" s="99"/>
      <c r="O47" s="99"/>
      <c r="P47" s="99"/>
      <c r="Q47" s="99"/>
      <c r="R47" s="99"/>
      <c r="S47" s="99"/>
      <c r="T47" s="96">
        <f t="shared" si="4"/>
        <v>0</v>
      </c>
      <c r="U47" s="99"/>
      <c r="V47" s="99"/>
      <c r="W47" s="99"/>
      <c r="X47" s="99"/>
      <c r="Y47" s="99"/>
      <c r="Z47" s="99"/>
      <c r="AA47" s="96">
        <f t="shared" si="6"/>
        <v>0</v>
      </c>
      <c r="AB47" s="99"/>
      <c r="AC47" s="99"/>
      <c r="AD47" s="99"/>
      <c r="AE47" s="99"/>
      <c r="AF47" s="99"/>
      <c r="AG47" s="99"/>
      <c r="AH47" s="96">
        <f t="shared" si="8"/>
        <v>0</v>
      </c>
      <c r="AI47" s="99"/>
      <c r="AJ47" s="99"/>
      <c r="AK47" s="99"/>
      <c r="AL47" s="99"/>
      <c r="AM47" s="99"/>
      <c r="AN47" s="99"/>
      <c r="AO47" s="96">
        <f t="shared" si="10"/>
        <v>0</v>
      </c>
      <c r="AP47" s="99"/>
      <c r="AQ47" s="99"/>
      <c r="AR47" s="99"/>
      <c r="AS47" s="99"/>
      <c r="AT47" s="99"/>
      <c r="AU47" s="99"/>
      <c r="AV47" s="96">
        <f t="shared" si="12"/>
        <v>0</v>
      </c>
      <c r="AW47" s="99"/>
      <c r="AX47" s="99"/>
      <c r="AY47" s="99"/>
      <c r="AZ47" s="99"/>
      <c r="BA47" s="99"/>
      <c r="BB47" s="99"/>
      <c r="BC47" s="96">
        <f t="shared" si="14"/>
        <v>0</v>
      </c>
      <c r="BD47" s="99"/>
      <c r="BE47" s="99"/>
      <c r="BF47" s="99"/>
      <c r="BG47" s="99"/>
      <c r="BH47" s="99"/>
      <c r="BI47" s="99"/>
      <c r="BJ47" s="96">
        <f t="shared" si="16"/>
        <v>0</v>
      </c>
      <c r="BK47" s="99"/>
      <c r="BL47" s="99"/>
      <c r="BM47" s="99"/>
      <c r="BN47" s="99"/>
      <c r="BO47" s="99"/>
      <c r="BP47" s="99"/>
      <c r="BQ47" s="96">
        <f t="shared" si="18"/>
        <v>0</v>
      </c>
      <c r="BR47" s="99"/>
      <c r="BS47" s="99"/>
      <c r="BT47" s="99"/>
      <c r="BU47" s="99"/>
      <c r="BV47" s="99"/>
      <c r="BW47" s="99"/>
      <c r="BX47" s="96">
        <f t="shared" si="20"/>
        <v>0</v>
      </c>
      <c r="BY47" s="99"/>
      <c r="BZ47" s="99"/>
      <c r="CA47" s="99"/>
      <c r="CB47" s="99"/>
      <c r="CC47" s="99"/>
      <c r="CD47" s="99"/>
      <c r="CE47" s="96">
        <f t="shared" si="22"/>
        <v>0</v>
      </c>
      <c r="CF47" s="99"/>
      <c r="CG47" s="99"/>
      <c r="CH47" s="99"/>
      <c r="CI47" s="99"/>
      <c r="CJ47" s="99"/>
      <c r="CK47" s="99"/>
      <c r="CL47" s="96">
        <f t="shared" si="24"/>
        <v>0</v>
      </c>
      <c r="CM47" s="99"/>
      <c r="CN47" s="99"/>
      <c r="CO47" s="99"/>
      <c r="CP47" s="99"/>
      <c r="CQ47" s="99"/>
      <c r="CR47" s="99"/>
      <c r="CS47" s="96">
        <f t="shared" si="26"/>
        <v>0</v>
      </c>
      <c r="CT47" s="99"/>
      <c r="CU47" s="99"/>
      <c r="CV47" s="99"/>
      <c r="CW47" s="99"/>
      <c r="CX47" s="99"/>
      <c r="CY47" s="99"/>
    </row>
    <row r="48" spans="4:103" ht="12" customHeight="1" x14ac:dyDescent="0.2">
      <c r="D48" s="97" t="s">
        <v>31</v>
      </c>
      <c r="E48" s="87" t="s">
        <v>390</v>
      </c>
      <c r="F48" s="96">
        <f t="shared" si="0"/>
        <v>0</v>
      </c>
      <c r="G48" s="99"/>
      <c r="H48" s="99"/>
      <c r="I48" s="99"/>
      <c r="J48" s="99"/>
      <c r="K48" s="99"/>
      <c r="L48" s="99"/>
      <c r="M48" s="96">
        <f t="shared" si="2"/>
        <v>0</v>
      </c>
      <c r="N48" s="99"/>
      <c r="O48" s="99"/>
      <c r="P48" s="99"/>
      <c r="Q48" s="99"/>
      <c r="R48" s="99"/>
      <c r="S48" s="99"/>
      <c r="T48" s="96">
        <f t="shared" si="4"/>
        <v>0</v>
      </c>
      <c r="U48" s="99"/>
      <c r="V48" s="99"/>
      <c r="W48" s="99"/>
      <c r="X48" s="99"/>
      <c r="Y48" s="99"/>
      <c r="Z48" s="99"/>
      <c r="AA48" s="96">
        <f t="shared" si="6"/>
        <v>0</v>
      </c>
      <c r="AB48" s="99"/>
      <c r="AC48" s="99"/>
      <c r="AD48" s="99"/>
      <c r="AE48" s="99"/>
      <c r="AF48" s="99"/>
      <c r="AG48" s="99"/>
      <c r="AH48" s="96">
        <f t="shared" si="8"/>
        <v>677.29729599999996</v>
      </c>
      <c r="AI48" s="99"/>
      <c r="AJ48" s="99">
        <v>57.156480000000002</v>
      </c>
      <c r="AK48" s="99">
        <v>620.14081599999997</v>
      </c>
      <c r="AL48" s="99"/>
      <c r="AM48" s="99"/>
      <c r="AN48" s="99"/>
      <c r="AO48" s="96">
        <f t="shared" si="10"/>
        <v>4835.6511099999998</v>
      </c>
      <c r="AP48" s="99"/>
      <c r="AQ48" s="99">
        <v>393.35552000000001</v>
      </c>
      <c r="AR48" s="99">
        <v>4442.2955899999997</v>
      </c>
      <c r="AS48" s="99"/>
      <c r="AT48" s="99"/>
      <c r="AU48" s="99"/>
      <c r="AV48" s="96">
        <f t="shared" si="12"/>
        <v>1.2019169999999999</v>
      </c>
      <c r="AW48" s="99"/>
      <c r="AX48" s="99">
        <v>0.106971</v>
      </c>
      <c r="AY48" s="99">
        <v>1.094946</v>
      </c>
      <c r="AZ48" s="99"/>
      <c r="BA48" s="99"/>
      <c r="BB48" s="99"/>
      <c r="BC48" s="96">
        <f t="shared" si="14"/>
        <v>1383.77116</v>
      </c>
      <c r="BD48" s="99"/>
      <c r="BE48" s="99">
        <v>123.15608</v>
      </c>
      <c r="BF48" s="99">
        <v>1260.61508</v>
      </c>
      <c r="BG48" s="99"/>
      <c r="BH48" s="99"/>
      <c r="BI48" s="99"/>
      <c r="BJ48" s="96">
        <f t="shared" si="16"/>
        <v>600.59945000000005</v>
      </c>
      <c r="BK48" s="99"/>
      <c r="BL48" s="99"/>
      <c r="BM48" s="99"/>
      <c r="BN48" s="99">
        <v>600.59945000000005</v>
      </c>
      <c r="BO48" s="99"/>
      <c r="BP48" s="99"/>
      <c r="BQ48" s="96">
        <f t="shared" si="18"/>
        <v>2113.9471199999998</v>
      </c>
      <c r="BR48" s="99"/>
      <c r="BS48" s="99"/>
      <c r="BT48" s="99"/>
      <c r="BU48" s="99">
        <v>2113.9471199999998</v>
      </c>
      <c r="BV48" s="99"/>
      <c r="BW48" s="99"/>
      <c r="BX48" s="96">
        <f t="shared" si="20"/>
        <v>1.041628</v>
      </c>
      <c r="BY48" s="99"/>
      <c r="BZ48" s="99"/>
      <c r="CA48" s="99"/>
      <c r="CB48" s="99">
        <v>1.041628</v>
      </c>
      <c r="CC48" s="99"/>
      <c r="CD48" s="99"/>
      <c r="CE48" s="96">
        <f t="shared" si="22"/>
        <v>1199.2298900000001</v>
      </c>
      <c r="CF48" s="99"/>
      <c r="CG48" s="99"/>
      <c r="CH48" s="99"/>
      <c r="CI48" s="99">
        <v>1199.2298900000001</v>
      </c>
      <c r="CJ48" s="99"/>
      <c r="CK48" s="99"/>
      <c r="CL48" s="96">
        <f t="shared" si="24"/>
        <v>1.0667519999999999</v>
      </c>
      <c r="CM48" s="99"/>
      <c r="CN48" s="99"/>
      <c r="CO48" s="99"/>
      <c r="CP48" s="99">
        <v>1.0667519999999999</v>
      </c>
      <c r="CQ48" s="99"/>
      <c r="CR48" s="99"/>
      <c r="CS48" s="96">
        <f t="shared" si="26"/>
        <v>1094.27325</v>
      </c>
      <c r="CT48" s="99"/>
      <c r="CU48" s="99"/>
      <c r="CV48" s="99"/>
      <c r="CW48" s="99">
        <v>1094.27325</v>
      </c>
      <c r="CX48" s="99"/>
      <c r="CY48" s="99"/>
    </row>
    <row r="49" spans="4:103" ht="12" customHeight="1" x14ac:dyDescent="0.2">
      <c r="D49" s="97" t="s">
        <v>367</v>
      </c>
      <c r="E49" s="87" t="s">
        <v>391</v>
      </c>
      <c r="F49" s="96">
        <f t="shared" si="0"/>
        <v>0</v>
      </c>
      <c r="G49" s="99"/>
      <c r="H49" s="99"/>
      <c r="I49" s="99"/>
      <c r="J49" s="99"/>
      <c r="K49" s="99"/>
      <c r="L49" s="99"/>
      <c r="M49" s="96">
        <f t="shared" si="2"/>
        <v>0</v>
      </c>
      <c r="N49" s="99"/>
      <c r="O49" s="99"/>
      <c r="P49" s="99"/>
      <c r="Q49" s="99"/>
      <c r="R49" s="99"/>
      <c r="S49" s="99"/>
      <c r="T49" s="96">
        <f t="shared" si="4"/>
        <v>0</v>
      </c>
      <c r="U49" s="99"/>
      <c r="V49" s="99"/>
      <c r="W49" s="99"/>
      <c r="X49" s="99"/>
      <c r="Y49" s="99"/>
      <c r="Z49" s="99"/>
      <c r="AA49" s="96">
        <f t="shared" si="6"/>
        <v>0</v>
      </c>
      <c r="AB49" s="99"/>
      <c r="AC49" s="99"/>
      <c r="AD49" s="99"/>
      <c r="AE49" s="99"/>
      <c r="AF49" s="99"/>
      <c r="AG49" s="99"/>
      <c r="AH49" s="96">
        <f t="shared" si="8"/>
        <v>0</v>
      </c>
      <c r="AI49" s="99"/>
      <c r="AJ49" s="99"/>
      <c r="AK49" s="99"/>
      <c r="AL49" s="99"/>
      <c r="AM49" s="99"/>
      <c r="AN49" s="99"/>
      <c r="AO49" s="96">
        <f t="shared" si="10"/>
        <v>0</v>
      </c>
      <c r="AP49" s="99"/>
      <c r="AQ49" s="99"/>
      <c r="AR49" s="99"/>
      <c r="AS49" s="99"/>
      <c r="AT49" s="99"/>
      <c r="AU49" s="99"/>
      <c r="AV49" s="96">
        <f t="shared" si="12"/>
        <v>0</v>
      </c>
      <c r="AW49" s="99"/>
      <c r="AX49" s="99"/>
      <c r="AY49" s="99"/>
      <c r="AZ49" s="99"/>
      <c r="BA49" s="99"/>
      <c r="BB49" s="99"/>
      <c r="BC49" s="96">
        <f t="shared" si="14"/>
        <v>0</v>
      </c>
      <c r="BD49" s="99"/>
      <c r="BE49" s="99"/>
      <c r="BF49" s="99"/>
      <c r="BG49" s="99"/>
      <c r="BH49" s="99"/>
      <c r="BI49" s="99"/>
      <c r="BJ49" s="96">
        <f t="shared" si="16"/>
        <v>0</v>
      </c>
      <c r="BK49" s="99"/>
      <c r="BL49" s="99"/>
      <c r="BM49" s="99"/>
      <c r="BN49" s="99"/>
      <c r="BO49" s="99"/>
      <c r="BP49" s="99"/>
      <c r="BQ49" s="96">
        <f t="shared" si="18"/>
        <v>0</v>
      </c>
      <c r="BR49" s="99"/>
      <c r="BS49" s="99"/>
      <c r="BT49" s="99"/>
      <c r="BU49" s="99"/>
      <c r="BV49" s="99"/>
      <c r="BW49" s="99"/>
      <c r="BX49" s="96">
        <f t="shared" si="20"/>
        <v>0</v>
      </c>
      <c r="BY49" s="99"/>
      <c r="BZ49" s="99"/>
      <c r="CA49" s="99"/>
      <c r="CB49" s="99"/>
      <c r="CC49" s="99"/>
      <c r="CD49" s="99"/>
      <c r="CE49" s="96">
        <f t="shared" si="22"/>
        <v>0</v>
      </c>
      <c r="CF49" s="99"/>
      <c r="CG49" s="99"/>
      <c r="CH49" s="99"/>
      <c r="CI49" s="99"/>
      <c r="CJ49" s="99"/>
      <c r="CK49" s="99"/>
      <c r="CL49" s="96">
        <f t="shared" si="24"/>
        <v>0</v>
      </c>
      <c r="CM49" s="99"/>
      <c r="CN49" s="99"/>
      <c r="CO49" s="99"/>
      <c r="CP49" s="99"/>
      <c r="CQ49" s="99"/>
      <c r="CR49" s="99"/>
      <c r="CS49" s="96">
        <f t="shared" si="26"/>
        <v>0</v>
      </c>
      <c r="CT49" s="99"/>
      <c r="CU49" s="99"/>
      <c r="CV49" s="99"/>
      <c r="CW49" s="99"/>
      <c r="CX49" s="99"/>
      <c r="CY49" s="99"/>
    </row>
    <row r="50" spans="4:103" ht="12" customHeight="1" x14ac:dyDescent="0.2">
      <c r="D50" s="97" t="s">
        <v>369</v>
      </c>
      <c r="E50" s="87" t="s">
        <v>392</v>
      </c>
      <c r="F50" s="96">
        <f t="shared" ref="F50:F90" si="84">SUM(G50:L50)</f>
        <v>0</v>
      </c>
      <c r="G50" s="99"/>
      <c r="H50" s="99"/>
      <c r="I50" s="99"/>
      <c r="J50" s="99"/>
      <c r="K50" s="99"/>
      <c r="L50" s="99"/>
      <c r="M50" s="96">
        <f t="shared" ref="M50:M90" si="85">SUM(N50:S50)</f>
        <v>0</v>
      </c>
      <c r="N50" s="99"/>
      <c r="O50" s="99"/>
      <c r="P50" s="99"/>
      <c r="Q50" s="99"/>
      <c r="R50" s="99"/>
      <c r="S50" s="99"/>
      <c r="T50" s="96">
        <f t="shared" ref="T50:T90" si="86">SUM(U50:Z50)</f>
        <v>0</v>
      </c>
      <c r="U50" s="99"/>
      <c r="V50" s="99"/>
      <c r="W50" s="99"/>
      <c r="X50" s="99"/>
      <c r="Y50" s="99"/>
      <c r="Z50" s="99"/>
      <c r="AA50" s="96">
        <f t="shared" ref="AA50:AA90" si="87">SUM(AB50:AG50)</f>
        <v>0</v>
      </c>
      <c r="AB50" s="99"/>
      <c r="AC50" s="99"/>
      <c r="AD50" s="99"/>
      <c r="AE50" s="99"/>
      <c r="AF50" s="99"/>
      <c r="AG50" s="99"/>
      <c r="AH50" s="96">
        <f t="shared" ref="AH50:AH90" si="88">SUM(AI50:AN50)</f>
        <v>0</v>
      </c>
      <c r="AI50" s="99"/>
      <c r="AJ50" s="99"/>
      <c r="AK50" s="99"/>
      <c r="AL50" s="99"/>
      <c r="AM50" s="99"/>
      <c r="AN50" s="99"/>
      <c r="AO50" s="96">
        <f t="shared" ref="AO50:AO90" si="89">SUM(AP50:AU50)</f>
        <v>0</v>
      </c>
      <c r="AP50" s="99"/>
      <c r="AQ50" s="99"/>
      <c r="AR50" s="99"/>
      <c r="AS50" s="99"/>
      <c r="AT50" s="99"/>
      <c r="AU50" s="99"/>
      <c r="AV50" s="96">
        <f t="shared" ref="AV50:AV90" si="90">SUM(AW50:BB50)</f>
        <v>0</v>
      </c>
      <c r="AW50" s="99"/>
      <c r="AX50" s="99"/>
      <c r="AY50" s="99"/>
      <c r="AZ50" s="99"/>
      <c r="BA50" s="99"/>
      <c r="BB50" s="99"/>
      <c r="BC50" s="96">
        <f t="shared" ref="BC50:BC90" si="91">SUM(BD50:BI50)</f>
        <v>0</v>
      </c>
      <c r="BD50" s="99"/>
      <c r="BE50" s="99"/>
      <c r="BF50" s="99"/>
      <c r="BG50" s="99"/>
      <c r="BH50" s="99"/>
      <c r="BI50" s="99"/>
      <c r="BJ50" s="96">
        <f t="shared" ref="BJ50:BJ90" si="92">SUM(BK50:BP50)</f>
        <v>0</v>
      </c>
      <c r="BK50" s="99"/>
      <c r="BL50" s="99"/>
      <c r="BM50" s="99"/>
      <c r="BN50" s="99"/>
      <c r="BO50" s="99"/>
      <c r="BP50" s="99"/>
      <c r="BQ50" s="96">
        <f t="shared" ref="BQ50:BQ90" si="93">SUM(BR50:BW50)</f>
        <v>0</v>
      </c>
      <c r="BR50" s="99"/>
      <c r="BS50" s="99"/>
      <c r="BT50" s="99"/>
      <c r="BU50" s="99"/>
      <c r="BV50" s="99"/>
      <c r="BW50" s="99"/>
      <c r="BX50" s="96">
        <f t="shared" ref="BX50:BX90" si="94">SUM(BY50:CD50)</f>
        <v>0</v>
      </c>
      <c r="BY50" s="99"/>
      <c r="BZ50" s="99"/>
      <c r="CA50" s="99"/>
      <c r="CB50" s="99"/>
      <c r="CC50" s="99"/>
      <c r="CD50" s="99"/>
      <c r="CE50" s="96">
        <f t="shared" ref="CE50:CE90" si="95">SUM(CF50:CK50)</f>
        <v>0</v>
      </c>
      <c r="CF50" s="99"/>
      <c r="CG50" s="99"/>
      <c r="CH50" s="99"/>
      <c r="CI50" s="99"/>
      <c r="CJ50" s="99"/>
      <c r="CK50" s="99"/>
      <c r="CL50" s="96">
        <f t="shared" ref="CL50:CL90" si="96">SUM(CM50:CR50)</f>
        <v>0</v>
      </c>
      <c r="CM50" s="99"/>
      <c r="CN50" s="99"/>
      <c r="CO50" s="99"/>
      <c r="CP50" s="99"/>
      <c r="CQ50" s="99"/>
      <c r="CR50" s="99"/>
      <c r="CS50" s="96">
        <f t="shared" ref="CS50:CS90" si="97">SUM(CT50:CY50)</f>
        <v>0</v>
      </c>
      <c r="CT50" s="99"/>
      <c r="CU50" s="99"/>
      <c r="CV50" s="99"/>
      <c r="CW50" s="99"/>
      <c r="CX50" s="99"/>
      <c r="CY50" s="99"/>
    </row>
    <row r="51" spans="4:103" ht="12" customHeight="1" x14ac:dyDescent="0.2">
      <c r="D51" s="97" t="s">
        <v>27</v>
      </c>
      <c r="E51" s="87" t="s">
        <v>393</v>
      </c>
      <c r="F51" s="96">
        <f t="shared" si="84"/>
        <v>0</v>
      </c>
      <c r="G51" s="99"/>
      <c r="H51" s="99"/>
      <c r="I51" s="99"/>
      <c r="J51" s="99"/>
      <c r="K51" s="99"/>
      <c r="L51" s="99"/>
      <c r="M51" s="96">
        <f t="shared" si="85"/>
        <v>0</v>
      </c>
      <c r="N51" s="99"/>
      <c r="O51" s="99"/>
      <c r="P51" s="99"/>
      <c r="Q51" s="99"/>
      <c r="R51" s="99"/>
      <c r="S51" s="99"/>
      <c r="T51" s="96">
        <f t="shared" si="86"/>
        <v>0</v>
      </c>
      <c r="U51" s="99"/>
      <c r="V51" s="99"/>
      <c r="W51" s="99"/>
      <c r="X51" s="99"/>
      <c r="Y51" s="99"/>
      <c r="Z51" s="99"/>
      <c r="AA51" s="96">
        <f t="shared" si="87"/>
        <v>0</v>
      </c>
      <c r="AB51" s="99"/>
      <c r="AC51" s="99"/>
      <c r="AD51" s="99"/>
      <c r="AE51" s="99"/>
      <c r="AF51" s="99"/>
      <c r="AG51" s="99"/>
      <c r="AH51" s="96">
        <f t="shared" si="88"/>
        <v>2508.4603050000001</v>
      </c>
      <c r="AI51" s="99"/>
      <c r="AJ51" s="99">
        <v>2099.58</v>
      </c>
      <c r="AK51" s="99">
        <v>408.88030500000002</v>
      </c>
      <c r="AL51" s="99"/>
      <c r="AM51" s="99"/>
      <c r="AN51" s="99"/>
      <c r="AO51" s="96">
        <f t="shared" si="89"/>
        <v>17219.131600000001</v>
      </c>
      <c r="AP51" s="99"/>
      <c r="AQ51" s="99">
        <v>14306.75668</v>
      </c>
      <c r="AR51" s="99">
        <v>2912.3749200000002</v>
      </c>
      <c r="AS51" s="99"/>
      <c r="AT51" s="99"/>
      <c r="AU51" s="99"/>
      <c r="AV51" s="96">
        <f t="shared" si="90"/>
        <v>3.4366150000000002</v>
      </c>
      <c r="AW51" s="99"/>
      <c r="AX51" s="99">
        <v>2.8333710000000001</v>
      </c>
      <c r="AY51" s="99">
        <v>0.603244</v>
      </c>
      <c r="AZ51" s="99"/>
      <c r="BA51" s="99"/>
      <c r="BB51" s="99"/>
      <c r="BC51" s="96">
        <f t="shared" si="91"/>
        <v>3956.58664</v>
      </c>
      <c r="BD51" s="99"/>
      <c r="BE51" s="99">
        <v>3262.0697500000001</v>
      </c>
      <c r="BF51" s="99">
        <v>694.51688999999999</v>
      </c>
      <c r="BG51" s="99"/>
      <c r="BH51" s="99"/>
      <c r="BI51" s="99"/>
      <c r="BJ51" s="96">
        <f t="shared" si="92"/>
        <v>2268.672325</v>
      </c>
      <c r="BK51" s="99"/>
      <c r="BL51" s="99"/>
      <c r="BM51" s="99">
        <v>141.72300000000001</v>
      </c>
      <c r="BN51" s="99">
        <v>2126.949325</v>
      </c>
      <c r="BO51" s="99"/>
      <c r="BP51" s="99"/>
      <c r="BQ51" s="96">
        <f t="shared" si="93"/>
        <v>7941.3651899999995</v>
      </c>
      <c r="BR51" s="99"/>
      <c r="BS51" s="99"/>
      <c r="BT51" s="99">
        <v>440.19006000000002</v>
      </c>
      <c r="BU51" s="99">
        <v>7501.1751299999996</v>
      </c>
      <c r="BV51" s="99"/>
      <c r="BW51" s="99"/>
      <c r="BX51" s="96">
        <f t="shared" si="94"/>
        <v>4.0144780000000004</v>
      </c>
      <c r="BY51" s="99"/>
      <c r="BZ51" s="99"/>
      <c r="CA51" s="99">
        <v>0.23614299999999999</v>
      </c>
      <c r="CB51" s="99">
        <v>3.7783350000000002</v>
      </c>
      <c r="CC51" s="99"/>
      <c r="CD51" s="99"/>
      <c r="CE51" s="96">
        <f t="shared" si="95"/>
        <v>4621.8822900000005</v>
      </c>
      <c r="CF51" s="99"/>
      <c r="CG51" s="99"/>
      <c r="CH51" s="99">
        <v>271.87225000000001</v>
      </c>
      <c r="CI51" s="99">
        <v>4350.0100400000001</v>
      </c>
      <c r="CJ51" s="99"/>
      <c r="CK51" s="99"/>
      <c r="CL51" s="96">
        <f t="shared" si="96"/>
        <v>4.2863559999999996</v>
      </c>
      <c r="CM51" s="99"/>
      <c r="CN51" s="99"/>
      <c r="CO51" s="99">
        <v>0.26958900000000002</v>
      </c>
      <c r="CP51" s="99">
        <v>4.0167669999999998</v>
      </c>
      <c r="CQ51" s="99"/>
      <c r="CR51" s="99"/>
      <c r="CS51" s="96">
        <f t="shared" si="97"/>
        <v>4875.0140900000006</v>
      </c>
      <c r="CT51" s="99"/>
      <c r="CU51" s="99"/>
      <c r="CV51" s="99">
        <v>754.61806999999999</v>
      </c>
      <c r="CW51" s="99">
        <v>4120.3960200000001</v>
      </c>
      <c r="CX51" s="99"/>
      <c r="CY51" s="99"/>
    </row>
    <row r="52" spans="4:103" ht="12" customHeight="1" x14ac:dyDescent="0.2">
      <c r="D52" s="97" t="s">
        <v>372</v>
      </c>
      <c r="E52" s="87" t="s">
        <v>394</v>
      </c>
      <c r="F52" s="96">
        <f t="shared" si="84"/>
        <v>0</v>
      </c>
      <c r="G52" s="99"/>
      <c r="H52" s="99"/>
      <c r="I52" s="99"/>
      <c r="J52" s="99"/>
      <c r="K52" s="99"/>
      <c r="L52" s="99"/>
      <c r="M52" s="96">
        <f t="shared" si="85"/>
        <v>0</v>
      </c>
      <c r="N52" s="99"/>
      <c r="O52" s="99"/>
      <c r="P52" s="99"/>
      <c r="Q52" s="99"/>
      <c r="R52" s="99"/>
      <c r="S52" s="99"/>
      <c r="T52" s="96">
        <f t="shared" si="86"/>
        <v>0</v>
      </c>
      <c r="U52" s="99"/>
      <c r="V52" s="99"/>
      <c r="W52" s="99"/>
      <c r="X52" s="99"/>
      <c r="Y52" s="99"/>
      <c r="Z52" s="99"/>
      <c r="AA52" s="96">
        <f t="shared" si="87"/>
        <v>0</v>
      </c>
      <c r="AB52" s="99"/>
      <c r="AC52" s="99"/>
      <c r="AD52" s="99"/>
      <c r="AE52" s="99"/>
      <c r="AF52" s="99"/>
      <c r="AG52" s="99"/>
      <c r="AH52" s="96">
        <f t="shared" si="88"/>
        <v>0</v>
      </c>
      <c r="AI52" s="99"/>
      <c r="AJ52" s="99"/>
      <c r="AK52" s="99"/>
      <c r="AL52" s="99"/>
      <c r="AM52" s="99"/>
      <c r="AN52" s="99"/>
      <c r="AO52" s="96">
        <f t="shared" si="89"/>
        <v>0</v>
      </c>
      <c r="AP52" s="99"/>
      <c r="AQ52" s="99"/>
      <c r="AR52" s="99"/>
      <c r="AS52" s="99"/>
      <c r="AT52" s="99"/>
      <c r="AU52" s="99"/>
      <c r="AV52" s="96">
        <f t="shared" si="90"/>
        <v>0</v>
      </c>
      <c r="AW52" s="99"/>
      <c r="AX52" s="99"/>
      <c r="AY52" s="99"/>
      <c r="AZ52" s="99"/>
      <c r="BA52" s="99"/>
      <c r="BB52" s="99"/>
      <c r="BC52" s="96">
        <f t="shared" si="91"/>
        <v>0</v>
      </c>
      <c r="BD52" s="99"/>
      <c r="BE52" s="99"/>
      <c r="BF52" s="99"/>
      <c r="BG52" s="99"/>
      <c r="BH52" s="99"/>
      <c r="BI52" s="99"/>
      <c r="BJ52" s="96">
        <f t="shared" si="92"/>
        <v>0</v>
      </c>
      <c r="BK52" s="99"/>
      <c r="BL52" s="99"/>
      <c r="BM52" s="99"/>
      <c r="BN52" s="99"/>
      <c r="BO52" s="99"/>
      <c r="BP52" s="99"/>
      <c r="BQ52" s="96">
        <f t="shared" si="93"/>
        <v>0</v>
      </c>
      <c r="BR52" s="99"/>
      <c r="BS52" s="99"/>
      <c r="BT52" s="99"/>
      <c r="BU52" s="99"/>
      <c r="BV52" s="99"/>
      <c r="BW52" s="99"/>
      <c r="BX52" s="96">
        <f t="shared" si="94"/>
        <v>0</v>
      </c>
      <c r="BY52" s="99"/>
      <c r="BZ52" s="99"/>
      <c r="CA52" s="99"/>
      <c r="CB52" s="99"/>
      <c r="CC52" s="99"/>
      <c r="CD52" s="99"/>
      <c r="CE52" s="96">
        <f t="shared" si="95"/>
        <v>0</v>
      </c>
      <c r="CF52" s="99"/>
      <c r="CG52" s="99"/>
      <c r="CH52" s="99"/>
      <c r="CI52" s="99"/>
      <c r="CJ52" s="99"/>
      <c r="CK52" s="99"/>
      <c r="CL52" s="96">
        <f t="shared" si="96"/>
        <v>0</v>
      </c>
      <c r="CM52" s="99"/>
      <c r="CN52" s="99"/>
      <c r="CO52" s="99"/>
      <c r="CP52" s="99"/>
      <c r="CQ52" s="99"/>
      <c r="CR52" s="99"/>
      <c r="CS52" s="96">
        <f t="shared" si="97"/>
        <v>0</v>
      </c>
      <c r="CT52" s="99"/>
      <c r="CU52" s="99"/>
      <c r="CV52" s="99"/>
      <c r="CW52" s="99"/>
      <c r="CX52" s="99"/>
      <c r="CY52" s="99"/>
    </row>
    <row r="53" spans="4:103" ht="12" customHeight="1" x14ac:dyDescent="0.2">
      <c r="D53" s="97" t="s">
        <v>374</v>
      </c>
      <c r="E53" s="87" t="s">
        <v>395</v>
      </c>
      <c r="F53" s="96">
        <f t="shared" si="84"/>
        <v>0</v>
      </c>
      <c r="G53" s="99"/>
      <c r="H53" s="99"/>
      <c r="I53" s="99"/>
      <c r="J53" s="99"/>
      <c r="K53" s="99"/>
      <c r="L53" s="99"/>
      <c r="M53" s="96">
        <f t="shared" si="85"/>
        <v>0</v>
      </c>
      <c r="N53" s="99"/>
      <c r="O53" s="99"/>
      <c r="P53" s="99"/>
      <c r="Q53" s="99"/>
      <c r="R53" s="99"/>
      <c r="S53" s="99"/>
      <c r="T53" s="96">
        <f t="shared" si="86"/>
        <v>0</v>
      </c>
      <c r="U53" s="99"/>
      <c r="V53" s="99"/>
      <c r="W53" s="99"/>
      <c r="X53" s="99"/>
      <c r="Y53" s="99"/>
      <c r="Z53" s="99"/>
      <c r="AA53" s="96">
        <f t="shared" si="87"/>
        <v>0</v>
      </c>
      <c r="AB53" s="99"/>
      <c r="AC53" s="99"/>
      <c r="AD53" s="99"/>
      <c r="AE53" s="99"/>
      <c r="AF53" s="99"/>
      <c r="AG53" s="99"/>
      <c r="AH53" s="96">
        <f t="shared" si="88"/>
        <v>22.19699</v>
      </c>
      <c r="AI53" s="99"/>
      <c r="AJ53" s="99"/>
      <c r="AK53" s="99"/>
      <c r="AL53" s="99">
        <v>22.19699</v>
      </c>
      <c r="AM53" s="99"/>
      <c r="AN53" s="99"/>
      <c r="AO53" s="96">
        <f t="shared" si="89"/>
        <v>163.67624000000001</v>
      </c>
      <c r="AP53" s="99"/>
      <c r="AQ53" s="99"/>
      <c r="AR53" s="99"/>
      <c r="AS53" s="99">
        <v>163.67624000000001</v>
      </c>
      <c r="AT53" s="99"/>
      <c r="AU53" s="99"/>
      <c r="AV53" s="96">
        <f t="shared" si="90"/>
        <v>3.7179999999999998E-2</v>
      </c>
      <c r="AW53" s="99"/>
      <c r="AX53" s="99"/>
      <c r="AY53" s="99"/>
      <c r="AZ53" s="99">
        <v>3.7179999999999998E-2</v>
      </c>
      <c r="BA53" s="99"/>
      <c r="BB53" s="99"/>
      <c r="BC53" s="96">
        <f t="shared" si="91"/>
        <v>42.805459999999997</v>
      </c>
      <c r="BD53" s="99"/>
      <c r="BE53" s="99"/>
      <c r="BF53" s="99"/>
      <c r="BG53" s="99">
        <v>42.805459999999997</v>
      </c>
      <c r="BH53" s="99"/>
      <c r="BI53" s="99"/>
      <c r="BJ53" s="96">
        <f t="shared" si="92"/>
        <v>0</v>
      </c>
      <c r="BK53" s="99"/>
      <c r="BL53" s="99"/>
      <c r="BM53" s="99"/>
      <c r="BN53" s="99"/>
      <c r="BO53" s="99"/>
      <c r="BP53" s="99"/>
      <c r="BQ53" s="96">
        <f t="shared" si="93"/>
        <v>0</v>
      </c>
      <c r="BR53" s="99"/>
      <c r="BS53" s="99"/>
      <c r="BT53" s="99"/>
      <c r="BU53" s="99"/>
      <c r="BV53" s="99"/>
      <c r="BW53" s="99"/>
      <c r="BX53" s="96">
        <f t="shared" si="94"/>
        <v>0</v>
      </c>
      <c r="BY53" s="99"/>
      <c r="BZ53" s="99"/>
      <c r="CA53" s="99"/>
      <c r="CB53" s="99"/>
      <c r="CC53" s="99"/>
      <c r="CD53" s="99"/>
      <c r="CE53" s="96">
        <f t="shared" si="95"/>
        <v>0</v>
      </c>
      <c r="CF53" s="99"/>
      <c r="CG53" s="99"/>
      <c r="CH53" s="99"/>
      <c r="CI53" s="99"/>
      <c r="CJ53" s="99"/>
      <c r="CK53" s="99"/>
      <c r="CL53" s="96">
        <f t="shared" si="96"/>
        <v>0</v>
      </c>
      <c r="CM53" s="99"/>
      <c r="CN53" s="99"/>
      <c r="CO53" s="99"/>
      <c r="CP53" s="99"/>
      <c r="CQ53" s="99"/>
      <c r="CR53" s="99"/>
      <c r="CS53" s="96">
        <f t="shared" si="97"/>
        <v>0</v>
      </c>
      <c r="CT53" s="99"/>
      <c r="CU53" s="99"/>
      <c r="CV53" s="99"/>
      <c r="CW53" s="99"/>
      <c r="CX53" s="99"/>
      <c r="CY53" s="99"/>
    </row>
    <row r="54" spans="4:103" ht="12" customHeight="1" x14ac:dyDescent="0.2">
      <c r="D54" s="97" t="s">
        <v>376</v>
      </c>
      <c r="E54" s="87" t="s">
        <v>396</v>
      </c>
      <c r="F54" s="96">
        <f t="shared" si="84"/>
        <v>0</v>
      </c>
      <c r="G54" s="99"/>
      <c r="H54" s="99"/>
      <c r="I54" s="99"/>
      <c r="J54" s="99"/>
      <c r="K54" s="99"/>
      <c r="L54" s="99"/>
      <c r="M54" s="96">
        <f t="shared" si="85"/>
        <v>0</v>
      </c>
      <c r="N54" s="99"/>
      <c r="O54" s="99"/>
      <c r="P54" s="99"/>
      <c r="Q54" s="99"/>
      <c r="R54" s="99"/>
      <c r="S54" s="99"/>
      <c r="T54" s="96">
        <f t="shared" si="86"/>
        <v>0</v>
      </c>
      <c r="U54" s="99"/>
      <c r="V54" s="99"/>
      <c r="W54" s="99"/>
      <c r="X54" s="99"/>
      <c r="Y54" s="99"/>
      <c r="Z54" s="99"/>
      <c r="AA54" s="96">
        <f t="shared" si="87"/>
        <v>0</v>
      </c>
      <c r="AB54" s="99"/>
      <c r="AC54" s="99"/>
      <c r="AD54" s="99"/>
      <c r="AE54" s="99"/>
      <c r="AF54" s="99"/>
      <c r="AG54" s="99"/>
      <c r="AH54" s="96">
        <f t="shared" si="88"/>
        <v>0</v>
      </c>
      <c r="AI54" s="99"/>
      <c r="AJ54" s="99"/>
      <c r="AK54" s="99"/>
      <c r="AL54" s="99"/>
      <c r="AM54" s="99"/>
      <c r="AN54" s="99"/>
      <c r="AO54" s="96">
        <f t="shared" si="89"/>
        <v>0</v>
      </c>
      <c r="AP54" s="99"/>
      <c r="AQ54" s="99"/>
      <c r="AR54" s="99"/>
      <c r="AS54" s="99"/>
      <c r="AT54" s="99"/>
      <c r="AU54" s="99"/>
      <c r="AV54" s="96">
        <f t="shared" si="90"/>
        <v>0</v>
      </c>
      <c r="AW54" s="99"/>
      <c r="AX54" s="99"/>
      <c r="AY54" s="99"/>
      <c r="AZ54" s="99"/>
      <c r="BA54" s="99"/>
      <c r="BB54" s="99"/>
      <c r="BC54" s="96">
        <f t="shared" si="91"/>
        <v>0</v>
      </c>
      <c r="BD54" s="99"/>
      <c r="BE54" s="99"/>
      <c r="BF54" s="99"/>
      <c r="BG54" s="99"/>
      <c r="BH54" s="99"/>
      <c r="BI54" s="99"/>
      <c r="BJ54" s="96">
        <f t="shared" si="92"/>
        <v>0</v>
      </c>
      <c r="BK54" s="99"/>
      <c r="BL54" s="99"/>
      <c r="BM54" s="99"/>
      <c r="BN54" s="99"/>
      <c r="BO54" s="99"/>
      <c r="BP54" s="99"/>
      <c r="BQ54" s="96">
        <f t="shared" si="93"/>
        <v>0</v>
      </c>
      <c r="BR54" s="99"/>
      <c r="BS54" s="99"/>
      <c r="BT54" s="99"/>
      <c r="BU54" s="99"/>
      <c r="BV54" s="99"/>
      <c r="BW54" s="99"/>
      <c r="BX54" s="96">
        <f t="shared" si="94"/>
        <v>0</v>
      </c>
      <c r="BY54" s="99"/>
      <c r="BZ54" s="99"/>
      <c r="CA54" s="99"/>
      <c r="CB54" s="99"/>
      <c r="CC54" s="99"/>
      <c r="CD54" s="99"/>
      <c r="CE54" s="96">
        <f t="shared" si="95"/>
        <v>0</v>
      </c>
      <c r="CF54" s="99"/>
      <c r="CG54" s="99"/>
      <c r="CH54" s="99"/>
      <c r="CI54" s="99"/>
      <c r="CJ54" s="99"/>
      <c r="CK54" s="99"/>
      <c r="CL54" s="96">
        <f t="shared" si="96"/>
        <v>0</v>
      </c>
      <c r="CM54" s="99"/>
      <c r="CN54" s="99"/>
      <c r="CO54" s="99"/>
      <c r="CP54" s="99"/>
      <c r="CQ54" s="99"/>
      <c r="CR54" s="99"/>
      <c r="CS54" s="96">
        <f t="shared" si="97"/>
        <v>0</v>
      </c>
      <c r="CT54" s="99"/>
      <c r="CU54" s="99"/>
      <c r="CV54" s="99"/>
      <c r="CW54" s="99"/>
      <c r="CX54" s="99"/>
      <c r="CY54" s="99"/>
    </row>
    <row r="55" spans="4:103" ht="24" customHeight="1" x14ac:dyDescent="0.2">
      <c r="D55" s="94" t="s">
        <v>397</v>
      </c>
      <c r="E55" s="95" t="s">
        <v>398</v>
      </c>
      <c r="F55" s="96">
        <f t="shared" si="84"/>
        <v>12516.070730999991</v>
      </c>
      <c r="G55" s="96">
        <f t="shared" ref="G55:L55" si="98">SUM(G56,G66:G72)</f>
        <v>0</v>
      </c>
      <c r="H55" s="96">
        <f t="shared" si="98"/>
        <v>128.863248</v>
      </c>
      <c r="I55" s="96">
        <f t="shared" si="98"/>
        <v>7297.9413999999906</v>
      </c>
      <c r="J55" s="96">
        <f t="shared" si="98"/>
        <v>5089.2660830000004</v>
      </c>
      <c r="K55" s="96">
        <f t="shared" si="98"/>
        <v>0</v>
      </c>
      <c r="L55" s="96">
        <f t="shared" si="98"/>
        <v>0</v>
      </c>
      <c r="M55" s="96">
        <f t="shared" si="85"/>
        <v>112557.43023019601</v>
      </c>
      <c r="N55" s="96">
        <f t="shared" ref="N55:S55" si="99">SUM(N56,N66:N72)</f>
        <v>0</v>
      </c>
      <c r="O55" s="96">
        <f t="shared" si="99"/>
        <v>1109.6710699999999</v>
      </c>
      <c r="P55" s="96">
        <f t="shared" si="99"/>
        <v>64938.261480196008</v>
      </c>
      <c r="Q55" s="96">
        <f t="shared" si="99"/>
        <v>46509.49768</v>
      </c>
      <c r="R55" s="96">
        <f t="shared" si="99"/>
        <v>0</v>
      </c>
      <c r="S55" s="96">
        <f t="shared" si="99"/>
        <v>0</v>
      </c>
      <c r="T55" s="96">
        <f t="shared" si="86"/>
        <v>319.37379599999997</v>
      </c>
      <c r="U55" s="96">
        <f t="shared" ref="U55:Z55" si="100">SUM(U56,U66:U72)</f>
        <v>0</v>
      </c>
      <c r="V55" s="96">
        <f t="shared" si="100"/>
        <v>0</v>
      </c>
      <c r="W55" s="96">
        <f t="shared" si="100"/>
        <v>315.75838499999998</v>
      </c>
      <c r="X55" s="96">
        <f t="shared" si="100"/>
        <v>3.6154109999999999</v>
      </c>
      <c r="Y55" s="96">
        <f t="shared" si="100"/>
        <v>0</v>
      </c>
      <c r="Z55" s="96">
        <f t="shared" si="100"/>
        <v>0</v>
      </c>
      <c r="AA55" s="96">
        <f t="shared" si="87"/>
        <v>2869.5724800000003</v>
      </c>
      <c r="AB55" s="96">
        <f t="shared" ref="AB55:AG55" si="101">SUM(AB56,AB66:AB72)</f>
        <v>0</v>
      </c>
      <c r="AC55" s="96">
        <f t="shared" si="101"/>
        <v>0</v>
      </c>
      <c r="AD55" s="96">
        <f t="shared" si="101"/>
        <v>2836.4625700000001</v>
      </c>
      <c r="AE55" s="96">
        <f t="shared" si="101"/>
        <v>33.109909999999999</v>
      </c>
      <c r="AF55" s="96">
        <f t="shared" si="101"/>
        <v>0</v>
      </c>
      <c r="AG55" s="96">
        <f t="shared" si="101"/>
        <v>0</v>
      </c>
      <c r="AH55" s="96">
        <f t="shared" si="88"/>
        <v>314.11846100000002</v>
      </c>
      <c r="AI55" s="96">
        <f t="shared" ref="AI55:AN55" si="102">SUM(AI56,AI66:AI72)</f>
        <v>0</v>
      </c>
      <c r="AJ55" s="96">
        <f t="shared" si="102"/>
        <v>0</v>
      </c>
      <c r="AK55" s="96">
        <f t="shared" si="102"/>
        <v>314.11846100000002</v>
      </c>
      <c r="AL55" s="96">
        <f t="shared" si="102"/>
        <v>0</v>
      </c>
      <c r="AM55" s="96">
        <f t="shared" si="102"/>
        <v>0</v>
      </c>
      <c r="AN55" s="96">
        <f t="shared" si="102"/>
        <v>0</v>
      </c>
      <c r="AO55" s="96">
        <f t="shared" si="89"/>
        <v>2375.0701600000002</v>
      </c>
      <c r="AP55" s="96">
        <f t="shared" ref="AP55:AU55" si="103">SUM(AP56,AP66:AP72)</f>
        <v>0</v>
      </c>
      <c r="AQ55" s="96">
        <f t="shared" si="103"/>
        <v>0</v>
      </c>
      <c r="AR55" s="96">
        <f t="shared" si="103"/>
        <v>2375.0701600000002</v>
      </c>
      <c r="AS55" s="96">
        <f t="shared" si="103"/>
        <v>0</v>
      </c>
      <c r="AT55" s="96">
        <f t="shared" si="103"/>
        <v>0</v>
      </c>
      <c r="AU55" s="96">
        <f t="shared" si="103"/>
        <v>0</v>
      </c>
      <c r="AV55" s="96">
        <f t="shared" si="90"/>
        <v>0.49349500000000002</v>
      </c>
      <c r="AW55" s="96">
        <f t="shared" ref="AW55:BB55" si="104">SUM(AW56,AW66:AW72)</f>
        <v>0</v>
      </c>
      <c r="AX55" s="96">
        <f t="shared" si="104"/>
        <v>0</v>
      </c>
      <c r="AY55" s="96">
        <f t="shared" si="104"/>
        <v>0.49349500000000002</v>
      </c>
      <c r="AZ55" s="96">
        <f t="shared" si="104"/>
        <v>0</v>
      </c>
      <c r="BA55" s="96">
        <f t="shared" si="104"/>
        <v>0</v>
      </c>
      <c r="BB55" s="96">
        <f t="shared" si="104"/>
        <v>0</v>
      </c>
      <c r="BC55" s="96">
        <f t="shared" si="91"/>
        <v>568.16248999999993</v>
      </c>
      <c r="BD55" s="96">
        <f t="shared" ref="BD55:BI55" si="105">SUM(BD56,BD66:BD72)</f>
        <v>0</v>
      </c>
      <c r="BE55" s="96">
        <f t="shared" si="105"/>
        <v>0</v>
      </c>
      <c r="BF55" s="96">
        <f t="shared" si="105"/>
        <v>568.16248999999993</v>
      </c>
      <c r="BG55" s="96">
        <f t="shared" si="105"/>
        <v>0</v>
      </c>
      <c r="BH55" s="96">
        <f t="shared" si="105"/>
        <v>0</v>
      </c>
      <c r="BI55" s="96">
        <f t="shared" si="105"/>
        <v>0</v>
      </c>
      <c r="BJ55" s="96">
        <f t="shared" si="92"/>
        <v>1192.1744860000001</v>
      </c>
      <c r="BK55" s="96">
        <f t="shared" ref="BK55:BP55" si="106">SUM(BK56,BK66:BK72)</f>
        <v>0</v>
      </c>
      <c r="BL55" s="96">
        <f t="shared" si="106"/>
        <v>0</v>
      </c>
      <c r="BM55" s="96">
        <f t="shared" si="106"/>
        <v>75.454713999999996</v>
      </c>
      <c r="BN55" s="96">
        <f t="shared" si="106"/>
        <v>1116.7197720000001</v>
      </c>
      <c r="BO55" s="96">
        <f t="shared" si="106"/>
        <v>0</v>
      </c>
      <c r="BP55" s="96">
        <f t="shared" si="106"/>
        <v>0</v>
      </c>
      <c r="BQ55" s="96">
        <f t="shared" si="93"/>
        <v>4646.0873300000003</v>
      </c>
      <c r="BR55" s="96">
        <f t="shared" ref="BR55:BW55" si="107">SUM(BR56,BR66:BR72)</f>
        <v>0</v>
      </c>
      <c r="BS55" s="96">
        <f t="shared" si="107"/>
        <v>0</v>
      </c>
      <c r="BT55" s="96">
        <f t="shared" si="107"/>
        <v>265.41091999999998</v>
      </c>
      <c r="BU55" s="96">
        <f t="shared" si="107"/>
        <v>4380.67641</v>
      </c>
      <c r="BV55" s="96">
        <f t="shared" si="107"/>
        <v>0</v>
      </c>
      <c r="BW55" s="96">
        <f t="shared" si="107"/>
        <v>0</v>
      </c>
      <c r="BX55" s="96">
        <f t="shared" si="94"/>
        <v>1.8418999999999999</v>
      </c>
      <c r="BY55" s="96">
        <f t="shared" ref="BY55:CD55" si="108">SUM(BY56,BY66:BY72)</f>
        <v>0</v>
      </c>
      <c r="BZ55" s="96">
        <f t="shared" si="108"/>
        <v>0</v>
      </c>
      <c r="CA55" s="96">
        <f t="shared" si="108"/>
        <v>0.103917</v>
      </c>
      <c r="CB55" s="96">
        <f t="shared" si="108"/>
        <v>1.7379829999999998</v>
      </c>
      <c r="CC55" s="96">
        <f t="shared" si="108"/>
        <v>0</v>
      </c>
      <c r="CD55" s="96">
        <f t="shared" si="108"/>
        <v>0</v>
      </c>
      <c r="CE55" s="96">
        <f t="shared" si="95"/>
        <v>2120.5857999999998</v>
      </c>
      <c r="CF55" s="96">
        <f t="shared" ref="CF55:CK55" si="109">SUM(CF56,CF66:CF72)</f>
        <v>0</v>
      </c>
      <c r="CG55" s="96">
        <f t="shared" si="109"/>
        <v>0</v>
      </c>
      <c r="CH55" s="96">
        <f t="shared" si="109"/>
        <v>119.64</v>
      </c>
      <c r="CI55" s="96">
        <f t="shared" si="109"/>
        <v>2000.9458</v>
      </c>
      <c r="CJ55" s="96">
        <f t="shared" si="109"/>
        <v>0</v>
      </c>
      <c r="CK55" s="96">
        <f t="shared" si="109"/>
        <v>0</v>
      </c>
      <c r="CL55" s="96">
        <f t="shared" si="96"/>
        <v>2.1363639999999999</v>
      </c>
      <c r="CM55" s="96">
        <f t="shared" ref="CM55:CR55" si="110">SUM(CM56,CM66:CM72)</f>
        <v>0</v>
      </c>
      <c r="CN55" s="96">
        <f t="shared" si="110"/>
        <v>0</v>
      </c>
      <c r="CO55" s="96">
        <f t="shared" si="110"/>
        <v>0.107017</v>
      </c>
      <c r="CP55" s="96">
        <f t="shared" si="110"/>
        <v>2.029347</v>
      </c>
      <c r="CQ55" s="96">
        <f t="shared" si="110"/>
        <v>0</v>
      </c>
      <c r="CR55" s="96">
        <f t="shared" si="110"/>
        <v>0</v>
      </c>
      <c r="CS55" s="96">
        <f t="shared" si="97"/>
        <v>2381.2581899999996</v>
      </c>
      <c r="CT55" s="96">
        <f t="shared" ref="CT55:CY55" si="111">SUM(CT56,CT66:CT72)</f>
        <v>0</v>
      </c>
      <c r="CU55" s="96">
        <f t="shared" si="111"/>
        <v>0</v>
      </c>
      <c r="CV55" s="96">
        <f t="shared" si="111"/>
        <v>299.55584999999996</v>
      </c>
      <c r="CW55" s="96">
        <f t="shared" si="111"/>
        <v>2081.7023399999998</v>
      </c>
      <c r="CX55" s="96">
        <f t="shared" si="111"/>
        <v>0</v>
      </c>
      <c r="CY55" s="96">
        <f t="shared" si="111"/>
        <v>0</v>
      </c>
    </row>
    <row r="56" spans="4:103" ht="45" customHeight="1" x14ac:dyDescent="0.2">
      <c r="D56" s="97" t="s">
        <v>346</v>
      </c>
      <c r="E56" s="87" t="s">
        <v>399</v>
      </c>
      <c r="F56" s="96">
        <f t="shared" si="84"/>
        <v>0</v>
      </c>
      <c r="G56" s="96">
        <f t="shared" ref="G56:L56" si="112">SUM(G57:G65)</f>
        <v>0</v>
      </c>
      <c r="H56" s="96">
        <f t="shared" si="112"/>
        <v>0</v>
      </c>
      <c r="I56" s="96">
        <f t="shared" si="112"/>
        <v>0</v>
      </c>
      <c r="J56" s="96">
        <f t="shared" si="112"/>
        <v>0</v>
      </c>
      <c r="K56" s="96">
        <f t="shared" si="112"/>
        <v>0</v>
      </c>
      <c r="L56" s="96">
        <f t="shared" si="112"/>
        <v>0</v>
      </c>
      <c r="M56" s="96">
        <f t="shared" si="85"/>
        <v>0</v>
      </c>
      <c r="N56" s="96">
        <f t="shared" ref="N56:S56" si="113">SUM(N57:N65)</f>
        <v>0</v>
      </c>
      <c r="O56" s="96">
        <f t="shared" si="113"/>
        <v>0</v>
      </c>
      <c r="P56" s="96">
        <f t="shared" si="113"/>
        <v>0</v>
      </c>
      <c r="Q56" s="96">
        <f t="shared" si="113"/>
        <v>0</v>
      </c>
      <c r="R56" s="96">
        <f t="shared" si="113"/>
        <v>0</v>
      </c>
      <c r="S56" s="96">
        <f t="shared" si="113"/>
        <v>0</v>
      </c>
      <c r="T56" s="96">
        <f t="shared" si="86"/>
        <v>0</v>
      </c>
      <c r="U56" s="96">
        <f t="shared" ref="U56:Z56" si="114">SUM(U57:U65)</f>
        <v>0</v>
      </c>
      <c r="V56" s="96">
        <f t="shared" si="114"/>
        <v>0</v>
      </c>
      <c r="W56" s="96">
        <f t="shared" si="114"/>
        <v>0</v>
      </c>
      <c r="X56" s="96">
        <f t="shared" si="114"/>
        <v>0</v>
      </c>
      <c r="Y56" s="96">
        <f t="shared" si="114"/>
        <v>0</v>
      </c>
      <c r="Z56" s="96">
        <f t="shared" si="114"/>
        <v>0</v>
      </c>
      <c r="AA56" s="96">
        <f t="shared" si="87"/>
        <v>0</v>
      </c>
      <c r="AB56" s="96">
        <f t="shared" ref="AB56:AG56" si="115">SUM(AB57:AB65)</f>
        <v>0</v>
      </c>
      <c r="AC56" s="96">
        <f t="shared" si="115"/>
        <v>0</v>
      </c>
      <c r="AD56" s="96">
        <f t="shared" si="115"/>
        <v>0</v>
      </c>
      <c r="AE56" s="96">
        <f t="shared" si="115"/>
        <v>0</v>
      </c>
      <c r="AF56" s="96">
        <f t="shared" si="115"/>
        <v>0</v>
      </c>
      <c r="AG56" s="96">
        <f t="shared" si="115"/>
        <v>0</v>
      </c>
      <c r="AH56" s="96">
        <f t="shared" si="88"/>
        <v>0</v>
      </c>
      <c r="AI56" s="96">
        <f t="shared" ref="AI56:AN56" si="116">SUM(AI57:AI65)</f>
        <v>0</v>
      </c>
      <c r="AJ56" s="96">
        <f t="shared" si="116"/>
        <v>0</v>
      </c>
      <c r="AK56" s="96">
        <f t="shared" si="116"/>
        <v>0</v>
      </c>
      <c r="AL56" s="96">
        <f t="shared" si="116"/>
        <v>0</v>
      </c>
      <c r="AM56" s="96">
        <f t="shared" si="116"/>
        <v>0</v>
      </c>
      <c r="AN56" s="96">
        <f t="shared" si="116"/>
        <v>0</v>
      </c>
      <c r="AO56" s="96">
        <f t="shared" si="89"/>
        <v>0</v>
      </c>
      <c r="AP56" s="96">
        <f t="shared" ref="AP56:AU56" si="117">SUM(AP57:AP65)</f>
        <v>0</v>
      </c>
      <c r="AQ56" s="96">
        <f t="shared" si="117"/>
        <v>0</v>
      </c>
      <c r="AR56" s="96">
        <f t="shared" si="117"/>
        <v>0</v>
      </c>
      <c r="AS56" s="96">
        <f t="shared" si="117"/>
        <v>0</v>
      </c>
      <c r="AT56" s="96">
        <f t="shared" si="117"/>
        <v>0</v>
      </c>
      <c r="AU56" s="96">
        <f t="shared" si="117"/>
        <v>0</v>
      </c>
      <c r="AV56" s="96">
        <f t="shared" si="90"/>
        <v>0</v>
      </c>
      <c r="AW56" s="96">
        <f t="shared" ref="AW56:BB56" si="118">SUM(AW57:AW65)</f>
        <v>0</v>
      </c>
      <c r="AX56" s="96">
        <f t="shared" si="118"/>
        <v>0</v>
      </c>
      <c r="AY56" s="96">
        <f t="shared" si="118"/>
        <v>0</v>
      </c>
      <c r="AZ56" s="96">
        <f t="shared" si="118"/>
        <v>0</v>
      </c>
      <c r="BA56" s="96">
        <f t="shared" si="118"/>
        <v>0</v>
      </c>
      <c r="BB56" s="96">
        <f t="shared" si="118"/>
        <v>0</v>
      </c>
      <c r="BC56" s="96">
        <f t="shared" si="91"/>
        <v>0</v>
      </c>
      <c r="BD56" s="96">
        <f t="shared" ref="BD56:BI56" si="119">SUM(BD57:BD65)</f>
        <v>0</v>
      </c>
      <c r="BE56" s="96">
        <f t="shared" si="119"/>
        <v>0</v>
      </c>
      <c r="BF56" s="96">
        <f t="shared" si="119"/>
        <v>0</v>
      </c>
      <c r="BG56" s="96">
        <f t="shared" si="119"/>
        <v>0</v>
      </c>
      <c r="BH56" s="96">
        <f t="shared" si="119"/>
        <v>0</v>
      </c>
      <c r="BI56" s="96">
        <f t="shared" si="119"/>
        <v>0</v>
      </c>
      <c r="BJ56" s="96">
        <f t="shared" si="92"/>
        <v>0</v>
      </c>
      <c r="BK56" s="96">
        <f t="shared" ref="BK56:BP56" si="120">SUM(BK57:BK65)</f>
        <v>0</v>
      </c>
      <c r="BL56" s="96">
        <f t="shared" si="120"/>
        <v>0</v>
      </c>
      <c r="BM56" s="96">
        <f t="shared" si="120"/>
        <v>0</v>
      </c>
      <c r="BN56" s="96">
        <f t="shared" si="120"/>
        <v>0</v>
      </c>
      <c r="BO56" s="96">
        <f t="shared" si="120"/>
        <v>0</v>
      </c>
      <c r="BP56" s="96">
        <f t="shared" si="120"/>
        <v>0</v>
      </c>
      <c r="BQ56" s="96">
        <f t="shared" si="93"/>
        <v>0</v>
      </c>
      <c r="BR56" s="96">
        <f t="shared" ref="BR56:BW56" si="121">SUM(BR57:BR65)</f>
        <v>0</v>
      </c>
      <c r="BS56" s="96">
        <f t="shared" si="121"/>
        <v>0</v>
      </c>
      <c r="BT56" s="96">
        <f t="shared" si="121"/>
        <v>0</v>
      </c>
      <c r="BU56" s="96">
        <f t="shared" si="121"/>
        <v>0</v>
      </c>
      <c r="BV56" s="96">
        <f t="shared" si="121"/>
        <v>0</v>
      </c>
      <c r="BW56" s="96">
        <f t="shared" si="121"/>
        <v>0</v>
      </c>
      <c r="BX56" s="96">
        <f t="shared" si="94"/>
        <v>0</v>
      </c>
      <c r="BY56" s="96">
        <f t="shared" ref="BY56:CD56" si="122">SUM(BY57:BY65)</f>
        <v>0</v>
      </c>
      <c r="BZ56" s="96">
        <f t="shared" si="122"/>
        <v>0</v>
      </c>
      <c r="CA56" s="96">
        <f t="shared" si="122"/>
        <v>0</v>
      </c>
      <c r="CB56" s="96">
        <f t="shared" si="122"/>
        <v>0</v>
      </c>
      <c r="CC56" s="96">
        <f t="shared" si="122"/>
        <v>0</v>
      </c>
      <c r="CD56" s="96">
        <f t="shared" si="122"/>
        <v>0</v>
      </c>
      <c r="CE56" s="96">
        <f t="shared" si="95"/>
        <v>0</v>
      </c>
      <c r="CF56" s="96">
        <f t="shared" ref="CF56:CK56" si="123">SUM(CF57:CF65)</f>
        <v>0</v>
      </c>
      <c r="CG56" s="96">
        <f t="shared" si="123"/>
        <v>0</v>
      </c>
      <c r="CH56" s="96">
        <f t="shared" si="123"/>
        <v>0</v>
      </c>
      <c r="CI56" s="96">
        <f t="shared" si="123"/>
        <v>0</v>
      </c>
      <c r="CJ56" s="96">
        <f t="shared" si="123"/>
        <v>0</v>
      </c>
      <c r="CK56" s="96">
        <f t="shared" si="123"/>
        <v>0</v>
      </c>
      <c r="CL56" s="96">
        <f t="shared" si="96"/>
        <v>0</v>
      </c>
      <c r="CM56" s="96">
        <f t="shared" ref="CM56:CR56" si="124">SUM(CM57:CM65)</f>
        <v>0</v>
      </c>
      <c r="CN56" s="96">
        <f t="shared" si="124"/>
        <v>0</v>
      </c>
      <c r="CO56" s="96">
        <f t="shared" si="124"/>
        <v>0</v>
      </c>
      <c r="CP56" s="96">
        <f t="shared" si="124"/>
        <v>0</v>
      </c>
      <c r="CQ56" s="96">
        <f t="shared" si="124"/>
        <v>0</v>
      </c>
      <c r="CR56" s="96">
        <f t="shared" si="124"/>
        <v>0</v>
      </c>
      <c r="CS56" s="96">
        <f t="shared" si="97"/>
        <v>0</v>
      </c>
      <c r="CT56" s="96">
        <f t="shared" ref="CT56:CY56" si="125">SUM(CT57:CT65)</f>
        <v>0</v>
      </c>
      <c r="CU56" s="96">
        <f t="shared" si="125"/>
        <v>0</v>
      </c>
      <c r="CV56" s="96">
        <f t="shared" si="125"/>
        <v>0</v>
      </c>
      <c r="CW56" s="96">
        <f t="shared" si="125"/>
        <v>0</v>
      </c>
      <c r="CX56" s="96">
        <f t="shared" si="125"/>
        <v>0</v>
      </c>
      <c r="CY56" s="96">
        <f t="shared" si="125"/>
        <v>0</v>
      </c>
    </row>
    <row r="57" spans="4:103" ht="12" customHeight="1" x14ac:dyDescent="0.2">
      <c r="D57" s="98" t="s">
        <v>348</v>
      </c>
      <c r="E57" s="87" t="s">
        <v>400</v>
      </c>
      <c r="F57" s="96">
        <f t="shared" si="84"/>
        <v>0</v>
      </c>
      <c r="G57" s="99"/>
      <c r="H57" s="99"/>
      <c r="I57" s="99"/>
      <c r="J57" s="99"/>
      <c r="K57" s="99"/>
      <c r="L57" s="99"/>
      <c r="M57" s="96">
        <f t="shared" si="85"/>
        <v>0</v>
      </c>
      <c r="N57" s="99"/>
      <c r="O57" s="99"/>
      <c r="P57" s="99"/>
      <c r="Q57" s="99"/>
      <c r="R57" s="99"/>
      <c r="S57" s="99"/>
      <c r="T57" s="96">
        <f t="shared" si="86"/>
        <v>0</v>
      </c>
      <c r="U57" s="99"/>
      <c r="V57" s="99"/>
      <c r="W57" s="99"/>
      <c r="X57" s="99"/>
      <c r="Y57" s="99"/>
      <c r="Z57" s="99"/>
      <c r="AA57" s="96">
        <f t="shared" si="87"/>
        <v>0</v>
      </c>
      <c r="AB57" s="99"/>
      <c r="AC57" s="99"/>
      <c r="AD57" s="99"/>
      <c r="AE57" s="99"/>
      <c r="AF57" s="99"/>
      <c r="AG57" s="99"/>
      <c r="AH57" s="96">
        <f t="shared" si="88"/>
        <v>0</v>
      </c>
      <c r="AI57" s="99"/>
      <c r="AJ57" s="99"/>
      <c r="AK57" s="99"/>
      <c r="AL57" s="99"/>
      <c r="AM57" s="99"/>
      <c r="AN57" s="99"/>
      <c r="AO57" s="96">
        <f t="shared" si="89"/>
        <v>0</v>
      </c>
      <c r="AP57" s="99"/>
      <c r="AQ57" s="99"/>
      <c r="AR57" s="99"/>
      <c r="AS57" s="99"/>
      <c r="AT57" s="99"/>
      <c r="AU57" s="99"/>
      <c r="AV57" s="96">
        <f t="shared" si="90"/>
        <v>0</v>
      </c>
      <c r="AW57" s="99"/>
      <c r="AX57" s="99"/>
      <c r="AY57" s="99"/>
      <c r="AZ57" s="99"/>
      <c r="BA57" s="99"/>
      <c r="BB57" s="99"/>
      <c r="BC57" s="96">
        <f t="shared" si="91"/>
        <v>0</v>
      </c>
      <c r="BD57" s="99"/>
      <c r="BE57" s="99"/>
      <c r="BF57" s="99"/>
      <c r="BG57" s="99"/>
      <c r="BH57" s="99"/>
      <c r="BI57" s="99"/>
      <c r="BJ57" s="96">
        <f t="shared" si="92"/>
        <v>0</v>
      </c>
      <c r="BK57" s="99"/>
      <c r="BL57" s="99"/>
      <c r="BM57" s="99"/>
      <c r="BN57" s="99"/>
      <c r="BO57" s="99"/>
      <c r="BP57" s="99"/>
      <c r="BQ57" s="96">
        <f t="shared" si="93"/>
        <v>0</v>
      </c>
      <c r="BR57" s="99"/>
      <c r="BS57" s="99"/>
      <c r="BT57" s="99"/>
      <c r="BU57" s="99"/>
      <c r="BV57" s="99"/>
      <c r="BW57" s="99"/>
      <c r="BX57" s="96">
        <f t="shared" si="94"/>
        <v>0</v>
      </c>
      <c r="BY57" s="99"/>
      <c r="BZ57" s="99"/>
      <c r="CA57" s="99"/>
      <c r="CB57" s="99"/>
      <c r="CC57" s="99"/>
      <c r="CD57" s="99"/>
      <c r="CE57" s="96">
        <f t="shared" si="95"/>
        <v>0</v>
      </c>
      <c r="CF57" s="99"/>
      <c r="CG57" s="99"/>
      <c r="CH57" s="99"/>
      <c r="CI57" s="99"/>
      <c r="CJ57" s="99"/>
      <c r="CK57" s="99"/>
      <c r="CL57" s="96">
        <f t="shared" si="96"/>
        <v>0</v>
      </c>
      <c r="CM57" s="99"/>
      <c r="CN57" s="99"/>
      <c r="CO57" s="99"/>
      <c r="CP57" s="99"/>
      <c r="CQ57" s="99"/>
      <c r="CR57" s="99"/>
      <c r="CS57" s="96">
        <f t="shared" si="97"/>
        <v>0</v>
      </c>
      <c r="CT57" s="99"/>
      <c r="CU57" s="99"/>
      <c r="CV57" s="99"/>
      <c r="CW57" s="99"/>
      <c r="CX57" s="99"/>
      <c r="CY57" s="99"/>
    </row>
    <row r="58" spans="4:103" ht="12" customHeight="1" x14ac:dyDescent="0.2">
      <c r="D58" s="98" t="s">
        <v>350</v>
      </c>
      <c r="E58" s="87" t="s">
        <v>401</v>
      </c>
      <c r="F58" s="96">
        <f t="shared" si="84"/>
        <v>0</v>
      </c>
      <c r="G58" s="99"/>
      <c r="H58" s="99"/>
      <c r="I58" s="99"/>
      <c r="J58" s="99"/>
      <c r="K58" s="99"/>
      <c r="L58" s="99"/>
      <c r="M58" s="96">
        <f t="shared" si="85"/>
        <v>0</v>
      </c>
      <c r="N58" s="99"/>
      <c r="O58" s="99"/>
      <c r="P58" s="99"/>
      <c r="Q58" s="99"/>
      <c r="R58" s="99"/>
      <c r="S58" s="99"/>
      <c r="T58" s="96">
        <f t="shared" si="86"/>
        <v>0</v>
      </c>
      <c r="U58" s="99"/>
      <c r="V58" s="99"/>
      <c r="W58" s="99"/>
      <c r="X58" s="99"/>
      <c r="Y58" s="99"/>
      <c r="Z58" s="99"/>
      <c r="AA58" s="96">
        <f t="shared" si="87"/>
        <v>0</v>
      </c>
      <c r="AB58" s="99"/>
      <c r="AC58" s="99"/>
      <c r="AD58" s="99"/>
      <c r="AE58" s="99"/>
      <c r="AF58" s="99"/>
      <c r="AG58" s="99"/>
      <c r="AH58" s="96">
        <f t="shared" si="88"/>
        <v>0</v>
      </c>
      <c r="AI58" s="99"/>
      <c r="AJ58" s="99"/>
      <c r="AK58" s="99"/>
      <c r="AL58" s="99"/>
      <c r="AM58" s="99"/>
      <c r="AN58" s="99"/>
      <c r="AO58" s="96">
        <f t="shared" si="89"/>
        <v>0</v>
      </c>
      <c r="AP58" s="99"/>
      <c r="AQ58" s="99"/>
      <c r="AR58" s="99"/>
      <c r="AS58" s="99"/>
      <c r="AT58" s="99"/>
      <c r="AU58" s="99"/>
      <c r="AV58" s="96">
        <f t="shared" si="90"/>
        <v>0</v>
      </c>
      <c r="AW58" s="99"/>
      <c r="AX58" s="99"/>
      <c r="AY58" s="99"/>
      <c r="AZ58" s="99"/>
      <c r="BA58" s="99"/>
      <c r="BB58" s="99"/>
      <c r="BC58" s="96">
        <f t="shared" si="91"/>
        <v>0</v>
      </c>
      <c r="BD58" s="99"/>
      <c r="BE58" s="99"/>
      <c r="BF58" s="99"/>
      <c r="BG58" s="99"/>
      <c r="BH58" s="99"/>
      <c r="BI58" s="99"/>
      <c r="BJ58" s="96">
        <f t="shared" si="92"/>
        <v>0</v>
      </c>
      <c r="BK58" s="99"/>
      <c r="BL58" s="99"/>
      <c r="BM58" s="99"/>
      <c r="BN58" s="99"/>
      <c r="BO58" s="99"/>
      <c r="BP58" s="99"/>
      <c r="BQ58" s="96">
        <f t="shared" si="93"/>
        <v>0</v>
      </c>
      <c r="BR58" s="99"/>
      <c r="BS58" s="99"/>
      <c r="BT58" s="99"/>
      <c r="BU58" s="99"/>
      <c r="BV58" s="99"/>
      <c r="BW58" s="99"/>
      <c r="BX58" s="96">
        <f t="shared" si="94"/>
        <v>0</v>
      </c>
      <c r="BY58" s="99"/>
      <c r="BZ58" s="99"/>
      <c r="CA58" s="99"/>
      <c r="CB58" s="99"/>
      <c r="CC58" s="99"/>
      <c r="CD58" s="99"/>
      <c r="CE58" s="96">
        <f t="shared" si="95"/>
        <v>0</v>
      </c>
      <c r="CF58" s="99"/>
      <c r="CG58" s="99"/>
      <c r="CH58" s="99"/>
      <c r="CI58" s="99"/>
      <c r="CJ58" s="99"/>
      <c r="CK58" s="99"/>
      <c r="CL58" s="96">
        <f t="shared" si="96"/>
        <v>0</v>
      </c>
      <c r="CM58" s="99"/>
      <c r="CN58" s="99"/>
      <c r="CO58" s="99"/>
      <c r="CP58" s="99"/>
      <c r="CQ58" s="99"/>
      <c r="CR58" s="99"/>
      <c r="CS58" s="96">
        <f t="shared" si="97"/>
        <v>0</v>
      </c>
      <c r="CT58" s="99"/>
      <c r="CU58" s="99"/>
      <c r="CV58" s="99"/>
      <c r="CW58" s="99"/>
      <c r="CX58" s="99"/>
      <c r="CY58" s="99"/>
    </row>
    <row r="59" spans="4:103" ht="12" customHeight="1" x14ac:dyDescent="0.2">
      <c r="D59" s="98" t="s">
        <v>352</v>
      </c>
      <c r="E59" s="87" t="s">
        <v>402</v>
      </c>
      <c r="F59" s="96">
        <f t="shared" si="84"/>
        <v>0</v>
      </c>
      <c r="G59" s="99"/>
      <c r="H59" s="99"/>
      <c r="I59" s="99"/>
      <c r="J59" s="99"/>
      <c r="K59" s="99"/>
      <c r="L59" s="99"/>
      <c r="M59" s="96">
        <f t="shared" si="85"/>
        <v>0</v>
      </c>
      <c r="N59" s="99"/>
      <c r="O59" s="99"/>
      <c r="P59" s="99"/>
      <c r="Q59" s="99"/>
      <c r="R59" s="99"/>
      <c r="S59" s="99"/>
      <c r="T59" s="96">
        <f t="shared" si="86"/>
        <v>0</v>
      </c>
      <c r="U59" s="99"/>
      <c r="V59" s="99"/>
      <c r="W59" s="99"/>
      <c r="X59" s="99"/>
      <c r="Y59" s="99"/>
      <c r="Z59" s="99"/>
      <c r="AA59" s="96">
        <f t="shared" si="87"/>
        <v>0</v>
      </c>
      <c r="AB59" s="99"/>
      <c r="AC59" s="99"/>
      <c r="AD59" s="99"/>
      <c r="AE59" s="99"/>
      <c r="AF59" s="99"/>
      <c r="AG59" s="99"/>
      <c r="AH59" s="96">
        <f t="shared" si="88"/>
        <v>0</v>
      </c>
      <c r="AI59" s="99"/>
      <c r="AJ59" s="99"/>
      <c r="AK59" s="99"/>
      <c r="AL59" s="99"/>
      <c r="AM59" s="99"/>
      <c r="AN59" s="99"/>
      <c r="AO59" s="96">
        <f t="shared" si="89"/>
        <v>0</v>
      </c>
      <c r="AP59" s="99"/>
      <c r="AQ59" s="99"/>
      <c r="AR59" s="99"/>
      <c r="AS59" s="99"/>
      <c r="AT59" s="99"/>
      <c r="AU59" s="99"/>
      <c r="AV59" s="96">
        <f t="shared" si="90"/>
        <v>0</v>
      </c>
      <c r="AW59" s="99"/>
      <c r="AX59" s="99"/>
      <c r="AY59" s="99"/>
      <c r="AZ59" s="99"/>
      <c r="BA59" s="99"/>
      <c r="BB59" s="99"/>
      <c r="BC59" s="96">
        <f t="shared" si="91"/>
        <v>0</v>
      </c>
      <c r="BD59" s="99"/>
      <c r="BE59" s="99"/>
      <c r="BF59" s="99"/>
      <c r="BG59" s="99"/>
      <c r="BH59" s="99"/>
      <c r="BI59" s="99"/>
      <c r="BJ59" s="96">
        <f t="shared" si="92"/>
        <v>0</v>
      </c>
      <c r="BK59" s="99"/>
      <c r="BL59" s="99"/>
      <c r="BM59" s="99"/>
      <c r="BN59" s="99"/>
      <c r="BO59" s="99"/>
      <c r="BP59" s="99"/>
      <c r="BQ59" s="96">
        <f t="shared" si="93"/>
        <v>0</v>
      </c>
      <c r="BR59" s="99"/>
      <c r="BS59" s="99"/>
      <c r="BT59" s="99"/>
      <c r="BU59" s="99"/>
      <c r="BV59" s="99"/>
      <c r="BW59" s="99"/>
      <c r="BX59" s="96">
        <f t="shared" si="94"/>
        <v>0</v>
      </c>
      <c r="BY59" s="99"/>
      <c r="BZ59" s="99"/>
      <c r="CA59" s="99"/>
      <c r="CB59" s="99"/>
      <c r="CC59" s="99"/>
      <c r="CD59" s="99"/>
      <c r="CE59" s="96">
        <f t="shared" si="95"/>
        <v>0</v>
      </c>
      <c r="CF59" s="99"/>
      <c r="CG59" s="99"/>
      <c r="CH59" s="99"/>
      <c r="CI59" s="99"/>
      <c r="CJ59" s="99"/>
      <c r="CK59" s="99"/>
      <c r="CL59" s="96">
        <f t="shared" si="96"/>
        <v>0</v>
      </c>
      <c r="CM59" s="99"/>
      <c r="CN59" s="99"/>
      <c r="CO59" s="99"/>
      <c r="CP59" s="99"/>
      <c r="CQ59" s="99"/>
      <c r="CR59" s="99"/>
      <c r="CS59" s="96">
        <f t="shared" si="97"/>
        <v>0</v>
      </c>
      <c r="CT59" s="99"/>
      <c r="CU59" s="99"/>
      <c r="CV59" s="99"/>
      <c r="CW59" s="99"/>
      <c r="CX59" s="99"/>
      <c r="CY59" s="99"/>
    </row>
    <row r="60" spans="4:103" ht="12" customHeight="1" x14ac:dyDescent="0.2">
      <c r="D60" s="98" t="s">
        <v>354</v>
      </c>
      <c r="E60" s="87" t="s">
        <v>403</v>
      </c>
      <c r="F60" s="96">
        <f t="shared" si="84"/>
        <v>0</v>
      </c>
      <c r="G60" s="99"/>
      <c r="H60" s="99"/>
      <c r="I60" s="99"/>
      <c r="J60" s="99"/>
      <c r="K60" s="99"/>
      <c r="L60" s="99"/>
      <c r="M60" s="96">
        <f t="shared" si="85"/>
        <v>0</v>
      </c>
      <c r="N60" s="99"/>
      <c r="O60" s="99"/>
      <c r="P60" s="99"/>
      <c r="Q60" s="99"/>
      <c r="R60" s="99"/>
      <c r="S60" s="99"/>
      <c r="T60" s="96">
        <f t="shared" si="86"/>
        <v>0</v>
      </c>
      <c r="U60" s="99"/>
      <c r="V60" s="99"/>
      <c r="W60" s="99"/>
      <c r="X60" s="99"/>
      <c r="Y60" s="99"/>
      <c r="Z60" s="99"/>
      <c r="AA60" s="96">
        <f t="shared" si="87"/>
        <v>0</v>
      </c>
      <c r="AB60" s="99"/>
      <c r="AC60" s="99"/>
      <c r="AD60" s="99"/>
      <c r="AE60" s="99"/>
      <c r="AF60" s="99"/>
      <c r="AG60" s="99"/>
      <c r="AH60" s="96">
        <f t="shared" si="88"/>
        <v>0</v>
      </c>
      <c r="AI60" s="99"/>
      <c r="AJ60" s="99"/>
      <c r="AK60" s="99"/>
      <c r="AL60" s="99"/>
      <c r="AM60" s="99"/>
      <c r="AN60" s="99"/>
      <c r="AO60" s="96">
        <f t="shared" si="89"/>
        <v>0</v>
      </c>
      <c r="AP60" s="99"/>
      <c r="AQ60" s="99"/>
      <c r="AR60" s="99"/>
      <c r="AS60" s="99"/>
      <c r="AT60" s="99"/>
      <c r="AU60" s="99"/>
      <c r="AV60" s="96">
        <f t="shared" si="90"/>
        <v>0</v>
      </c>
      <c r="AW60" s="99"/>
      <c r="AX60" s="99"/>
      <c r="AY60" s="99"/>
      <c r="AZ60" s="99"/>
      <c r="BA60" s="99"/>
      <c r="BB60" s="99"/>
      <c r="BC60" s="96">
        <f t="shared" si="91"/>
        <v>0</v>
      </c>
      <c r="BD60" s="99"/>
      <c r="BE60" s="99"/>
      <c r="BF60" s="99"/>
      <c r="BG60" s="99"/>
      <c r="BH60" s="99"/>
      <c r="BI60" s="99"/>
      <c r="BJ60" s="96">
        <f t="shared" si="92"/>
        <v>0</v>
      </c>
      <c r="BK60" s="99"/>
      <c r="BL60" s="99"/>
      <c r="BM60" s="99"/>
      <c r="BN60" s="99"/>
      <c r="BO60" s="99"/>
      <c r="BP60" s="99"/>
      <c r="BQ60" s="96">
        <f t="shared" si="93"/>
        <v>0</v>
      </c>
      <c r="BR60" s="99"/>
      <c r="BS60" s="99"/>
      <c r="BT60" s="99"/>
      <c r="BU60" s="99"/>
      <c r="BV60" s="99"/>
      <c r="BW60" s="99"/>
      <c r="BX60" s="96">
        <f t="shared" si="94"/>
        <v>0</v>
      </c>
      <c r="BY60" s="99"/>
      <c r="BZ60" s="99"/>
      <c r="CA60" s="99"/>
      <c r="CB60" s="99"/>
      <c r="CC60" s="99"/>
      <c r="CD60" s="99"/>
      <c r="CE60" s="96">
        <f t="shared" si="95"/>
        <v>0</v>
      </c>
      <c r="CF60" s="99"/>
      <c r="CG60" s="99"/>
      <c r="CH60" s="99"/>
      <c r="CI60" s="99"/>
      <c r="CJ60" s="99"/>
      <c r="CK60" s="99"/>
      <c r="CL60" s="96">
        <f t="shared" si="96"/>
        <v>0</v>
      </c>
      <c r="CM60" s="99"/>
      <c r="CN60" s="99"/>
      <c r="CO60" s="99"/>
      <c r="CP60" s="99"/>
      <c r="CQ60" s="99"/>
      <c r="CR60" s="99"/>
      <c r="CS60" s="96">
        <f t="shared" si="97"/>
        <v>0</v>
      </c>
      <c r="CT60" s="99"/>
      <c r="CU60" s="99"/>
      <c r="CV60" s="99"/>
      <c r="CW60" s="99"/>
      <c r="CX60" s="99"/>
      <c r="CY60" s="99"/>
    </row>
    <row r="61" spans="4:103" ht="12" customHeight="1" x14ac:dyDescent="0.2">
      <c r="D61" s="98" t="s">
        <v>356</v>
      </c>
      <c r="E61" s="87" t="s">
        <v>404</v>
      </c>
      <c r="F61" s="96">
        <f t="shared" si="84"/>
        <v>0</v>
      </c>
      <c r="G61" s="99"/>
      <c r="H61" s="99"/>
      <c r="I61" s="99"/>
      <c r="J61" s="99"/>
      <c r="K61" s="99"/>
      <c r="L61" s="99"/>
      <c r="M61" s="96">
        <f t="shared" si="85"/>
        <v>0</v>
      </c>
      <c r="N61" s="99"/>
      <c r="O61" s="99"/>
      <c r="P61" s="99"/>
      <c r="Q61" s="99"/>
      <c r="R61" s="99"/>
      <c r="S61" s="99"/>
      <c r="T61" s="96">
        <f t="shared" si="86"/>
        <v>0</v>
      </c>
      <c r="U61" s="99"/>
      <c r="V61" s="99"/>
      <c r="W61" s="99"/>
      <c r="X61" s="99"/>
      <c r="Y61" s="99"/>
      <c r="Z61" s="99"/>
      <c r="AA61" s="96">
        <f t="shared" si="87"/>
        <v>0</v>
      </c>
      <c r="AB61" s="99"/>
      <c r="AC61" s="99"/>
      <c r="AD61" s="99"/>
      <c r="AE61" s="99"/>
      <c r="AF61" s="99"/>
      <c r="AG61" s="99"/>
      <c r="AH61" s="96">
        <f t="shared" si="88"/>
        <v>0</v>
      </c>
      <c r="AI61" s="99"/>
      <c r="AJ61" s="99"/>
      <c r="AK61" s="99"/>
      <c r="AL61" s="99"/>
      <c r="AM61" s="99"/>
      <c r="AN61" s="99"/>
      <c r="AO61" s="96">
        <f t="shared" si="89"/>
        <v>0</v>
      </c>
      <c r="AP61" s="99"/>
      <c r="AQ61" s="99"/>
      <c r="AR61" s="99"/>
      <c r="AS61" s="99"/>
      <c r="AT61" s="99"/>
      <c r="AU61" s="99"/>
      <c r="AV61" s="96">
        <f t="shared" si="90"/>
        <v>0</v>
      </c>
      <c r="AW61" s="99"/>
      <c r="AX61" s="99"/>
      <c r="AY61" s="99"/>
      <c r="AZ61" s="99"/>
      <c r="BA61" s="99"/>
      <c r="BB61" s="99"/>
      <c r="BC61" s="96">
        <f t="shared" si="91"/>
        <v>0</v>
      </c>
      <c r="BD61" s="99"/>
      <c r="BE61" s="99"/>
      <c r="BF61" s="99"/>
      <c r="BG61" s="99"/>
      <c r="BH61" s="99"/>
      <c r="BI61" s="99"/>
      <c r="BJ61" s="96">
        <f t="shared" si="92"/>
        <v>0</v>
      </c>
      <c r="BK61" s="99"/>
      <c r="BL61" s="99"/>
      <c r="BM61" s="99"/>
      <c r="BN61" s="99"/>
      <c r="BO61" s="99"/>
      <c r="BP61" s="99"/>
      <c r="BQ61" s="96">
        <f t="shared" si="93"/>
        <v>0</v>
      </c>
      <c r="BR61" s="99"/>
      <c r="BS61" s="99"/>
      <c r="BT61" s="99"/>
      <c r="BU61" s="99"/>
      <c r="BV61" s="99"/>
      <c r="BW61" s="99"/>
      <c r="BX61" s="96">
        <f t="shared" si="94"/>
        <v>0</v>
      </c>
      <c r="BY61" s="99"/>
      <c r="BZ61" s="99"/>
      <c r="CA61" s="99"/>
      <c r="CB61" s="99"/>
      <c r="CC61" s="99"/>
      <c r="CD61" s="99"/>
      <c r="CE61" s="96">
        <f t="shared" si="95"/>
        <v>0</v>
      </c>
      <c r="CF61" s="99"/>
      <c r="CG61" s="99"/>
      <c r="CH61" s="99"/>
      <c r="CI61" s="99"/>
      <c r="CJ61" s="99"/>
      <c r="CK61" s="99"/>
      <c r="CL61" s="96">
        <f t="shared" si="96"/>
        <v>0</v>
      </c>
      <c r="CM61" s="99"/>
      <c r="CN61" s="99"/>
      <c r="CO61" s="99"/>
      <c r="CP61" s="99"/>
      <c r="CQ61" s="99"/>
      <c r="CR61" s="99"/>
      <c r="CS61" s="96">
        <f t="shared" si="97"/>
        <v>0</v>
      </c>
      <c r="CT61" s="99"/>
      <c r="CU61" s="99"/>
      <c r="CV61" s="99"/>
      <c r="CW61" s="99"/>
      <c r="CX61" s="99"/>
      <c r="CY61" s="99"/>
    </row>
    <row r="62" spans="4:103" ht="12" customHeight="1" x14ac:dyDescent="0.2">
      <c r="D62" s="98" t="s">
        <v>358</v>
      </c>
      <c r="E62" s="87" t="s">
        <v>405</v>
      </c>
      <c r="F62" s="96">
        <f t="shared" si="84"/>
        <v>0</v>
      </c>
      <c r="G62" s="99"/>
      <c r="H62" s="99"/>
      <c r="I62" s="99"/>
      <c r="J62" s="99"/>
      <c r="K62" s="99"/>
      <c r="L62" s="99"/>
      <c r="M62" s="96">
        <f t="shared" si="85"/>
        <v>0</v>
      </c>
      <c r="N62" s="99"/>
      <c r="O62" s="99"/>
      <c r="P62" s="99"/>
      <c r="Q62" s="99"/>
      <c r="R62" s="99"/>
      <c r="S62" s="99"/>
      <c r="T62" s="96">
        <f t="shared" si="86"/>
        <v>0</v>
      </c>
      <c r="U62" s="99"/>
      <c r="V62" s="99"/>
      <c r="W62" s="99"/>
      <c r="X62" s="99"/>
      <c r="Y62" s="99"/>
      <c r="Z62" s="99"/>
      <c r="AA62" s="96">
        <f t="shared" si="87"/>
        <v>0</v>
      </c>
      <c r="AB62" s="99"/>
      <c r="AC62" s="99"/>
      <c r="AD62" s="99"/>
      <c r="AE62" s="99"/>
      <c r="AF62" s="99"/>
      <c r="AG62" s="99"/>
      <c r="AH62" s="96">
        <f t="shared" si="88"/>
        <v>0</v>
      </c>
      <c r="AI62" s="99"/>
      <c r="AJ62" s="99"/>
      <c r="AK62" s="99"/>
      <c r="AL62" s="99"/>
      <c r="AM62" s="99"/>
      <c r="AN62" s="99"/>
      <c r="AO62" s="96">
        <f t="shared" si="89"/>
        <v>0</v>
      </c>
      <c r="AP62" s="99"/>
      <c r="AQ62" s="99"/>
      <c r="AR62" s="99"/>
      <c r="AS62" s="99"/>
      <c r="AT62" s="99"/>
      <c r="AU62" s="99"/>
      <c r="AV62" s="96">
        <f t="shared" si="90"/>
        <v>0</v>
      </c>
      <c r="AW62" s="99"/>
      <c r="AX62" s="99"/>
      <c r="AY62" s="99"/>
      <c r="AZ62" s="99"/>
      <c r="BA62" s="99"/>
      <c r="BB62" s="99"/>
      <c r="BC62" s="96">
        <f t="shared" si="91"/>
        <v>0</v>
      </c>
      <c r="BD62" s="99"/>
      <c r="BE62" s="99"/>
      <c r="BF62" s="99"/>
      <c r="BG62" s="99"/>
      <c r="BH62" s="99"/>
      <c r="BI62" s="99"/>
      <c r="BJ62" s="96">
        <f t="shared" si="92"/>
        <v>0</v>
      </c>
      <c r="BK62" s="99"/>
      <c r="BL62" s="99"/>
      <c r="BM62" s="99"/>
      <c r="BN62" s="99"/>
      <c r="BO62" s="99"/>
      <c r="BP62" s="99"/>
      <c r="BQ62" s="96">
        <f t="shared" si="93"/>
        <v>0</v>
      </c>
      <c r="BR62" s="99"/>
      <c r="BS62" s="99"/>
      <c r="BT62" s="99"/>
      <c r="BU62" s="99"/>
      <c r="BV62" s="99"/>
      <c r="BW62" s="99"/>
      <c r="BX62" s="96">
        <f t="shared" si="94"/>
        <v>0</v>
      </c>
      <c r="BY62" s="99"/>
      <c r="BZ62" s="99"/>
      <c r="CA62" s="99"/>
      <c r="CB62" s="99"/>
      <c r="CC62" s="99"/>
      <c r="CD62" s="99"/>
      <c r="CE62" s="96">
        <f t="shared" si="95"/>
        <v>0</v>
      </c>
      <c r="CF62" s="99"/>
      <c r="CG62" s="99"/>
      <c r="CH62" s="99"/>
      <c r="CI62" s="99"/>
      <c r="CJ62" s="99"/>
      <c r="CK62" s="99"/>
      <c r="CL62" s="96">
        <f t="shared" si="96"/>
        <v>0</v>
      </c>
      <c r="CM62" s="99"/>
      <c r="CN62" s="99"/>
      <c r="CO62" s="99"/>
      <c r="CP62" s="99"/>
      <c r="CQ62" s="99"/>
      <c r="CR62" s="99"/>
      <c r="CS62" s="96">
        <f t="shared" si="97"/>
        <v>0</v>
      </c>
      <c r="CT62" s="99"/>
      <c r="CU62" s="99"/>
      <c r="CV62" s="99"/>
      <c r="CW62" s="99"/>
      <c r="CX62" s="99"/>
      <c r="CY62" s="99"/>
    </row>
    <row r="63" spans="4:103" ht="12" customHeight="1" x14ac:dyDescent="0.2">
      <c r="D63" s="98" t="s">
        <v>360</v>
      </c>
      <c r="E63" s="87" t="s">
        <v>406</v>
      </c>
      <c r="F63" s="96">
        <f t="shared" si="84"/>
        <v>0</v>
      </c>
      <c r="G63" s="99"/>
      <c r="H63" s="99"/>
      <c r="I63" s="99"/>
      <c r="J63" s="99"/>
      <c r="K63" s="99"/>
      <c r="L63" s="99"/>
      <c r="M63" s="96">
        <f t="shared" si="85"/>
        <v>0</v>
      </c>
      <c r="N63" s="99"/>
      <c r="O63" s="99"/>
      <c r="P63" s="99"/>
      <c r="Q63" s="99"/>
      <c r="R63" s="99"/>
      <c r="S63" s="99"/>
      <c r="T63" s="96">
        <f t="shared" si="86"/>
        <v>0</v>
      </c>
      <c r="U63" s="99"/>
      <c r="V63" s="99"/>
      <c r="W63" s="99"/>
      <c r="X63" s="99"/>
      <c r="Y63" s="99"/>
      <c r="Z63" s="99"/>
      <c r="AA63" s="96">
        <f t="shared" si="87"/>
        <v>0</v>
      </c>
      <c r="AB63" s="99"/>
      <c r="AC63" s="99"/>
      <c r="AD63" s="99"/>
      <c r="AE63" s="99"/>
      <c r="AF63" s="99"/>
      <c r="AG63" s="99"/>
      <c r="AH63" s="96">
        <f t="shared" si="88"/>
        <v>0</v>
      </c>
      <c r="AI63" s="99"/>
      <c r="AJ63" s="99"/>
      <c r="AK63" s="99"/>
      <c r="AL63" s="99"/>
      <c r="AM63" s="99"/>
      <c r="AN63" s="99"/>
      <c r="AO63" s="96">
        <f t="shared" si="89"/>
        <v>0</v>
      </c>
      <c r="AP63" s="99"/>
      <c r="AQ63" s="99"/>
      <c r="AR63" s="99"/>
      <c r="AS63" s="99"/>
      <c r="AT63" s="99"/>
      <c r="AU63" s="99"/>
      <c r="AV63" s="96">
        <f t="shared" si="90"/>
        <v>0</v>
      </c>
      <c r="AW63" s="99"/>
      <c r="AX63" s="99"/>
      <c r="AY63" s="99"/>
      <c r="AZ63" s="99"/>
      <c r="BA63" s="99"/>
      <c r="BB63" s="99"/>
      <c r="BC63" s="96">
        <f t="shared" si="91"/>
        <v>0</v>
      </c>
      <c r="BD63" s="99"/>
      <c r="BE63" s="99"/>
      <c r="BF63" s="99"/>
      <c r="BG63" s="99"/>
      <c r="BH63" s="99"/>
      <c r="BI63" s="99"/>
      <c r="BJ63" s="96">
        <f t="shared" si="92"/>
        <v>0</v>
      </c>
      <c r="BK63" s="99"/>
      <c r="BL63" s="99"/>
      <c r="BM63" s="99"/>
      <c r="BN63" s="99"/>
      <c r="BO63" s="99"/>
      <c r="BP63" s="99"/>
      <c r="BQ63" s="96">
        <f t="shared" si="93"/>
        <v>0</v>
      </c>
      <c r="BR63" s="99"/>
      <c r="BS63" s="99"/>
      <c r="BT63" s="99"/>
      <c r="BU63" s="99"/>
      <c r="BV63" s="99"/>
      <c r="BW63" s="99"/>
      <c r="BX63" s="96">
        <f t="shared" si="94"/>
        <v>0</v>
      </c>
      <c r="BY63" s="99"/>
      <c r="BZ63" s="99"/>
      <c r="CA63" s="99"/>
      <c r="CB63" s="99"/>
      <c r="CC63" s="99"/>
      <c r="CD63" s="99"/>
      <c r="CE63" s="96">
        <f t="shared" si="95"/>
        <v>0</v>
      </c>
      <c r="CF63" s="99"/>
      <c r="CG63" s="99"/>
      <c r="CH63" s="99"/>
      <c r="CI63" s="99"/>
      <c r="CJ63" s="99"/>
      <c r="CK63" s="99"/>
      <c r="CL63" s="96">
        <f t="shared" si="96"/>
        <v>0</v>
      </c>
      <c r="CM63" s="99"/>
      <c r="CN63" s="99"/>
      <c r="CO63" s="99"/>
      <c r="CP63" s="99"/>
      <c r="CQ63" s="99"/>
      <c r="CR63" s="99"/>
      <c r="CS63" s="96">
        <f t="shared" si="97"/>
        <v>0</v>
      </c>
      <c r="CT63" s="99"/>
      <c r="CU63" s="99"/>
      <c r="CV63" s="99"/>
      <c r="CW63" s="99"/>
      <c r="CX63" s="99"/>
      <c r="CY63" s="99"/>
    </row>
    <row r="64" spans="4:103" ht="12" customHeight="1" x14ac:dyDescent="0.2">
      <c r="D64" s="98" t="s">
        <v>362</v>
      </c>
      <c r="E64" s="87" t="s">
        <v>407</v>
      </c>
      <c r="F64" s="96">
        <f t="shared" si="84"/>
        <v>0</v>
      </c>
      <c r="G64" s="99"/>
      <c r="H64" s="99"/>
      <c r="I64" s="99"/>
      <c r="J64" s="99"/>
      <c r="K64" s="99"/>
      <c r="L64" s="99"/>
      <c r="M64" s="96">
        <f t="shared" si="85"/>
        <v>0</v>
      </c>
      <c r="N64" s="99"/>
      <c r="O64" s="99"/>
      <c r="P64" s="99"/>
      <c r="Q64" s="99"/>
      <c r="R64" s="99"/>
      <c r="S64" s="99"/>
      <c r="T64" s="96">
        <f t="shared" si="86"/>
        <v>0</v>
      </c>
      <c r="U64" s="99"/>
      <c r="V64" s="99"/>
      <c r="W64" s="99"/>
      <c r="X64" s="99"/>
      <c r="Y64" s="99"/>
      <c r="Z64" s="99"/>
      <c r="AA64" s="96">
        <f t="shared" si="87"/>
        <v>0</v>
      </c>
      <c r="AB64" s="99"/>
      <c r="AC64" s="99"/>
      <c r="AD64" s="99"/>
      <c r="AE64" s="99"/>
      <c r="AF64" s="99"/>
      <c r="AG64" s="99"/>
      <c r="AH64" s="96">
        <f t="shared" si="88"/>
        <v>0</v>
      </c>
      <c r="AI64" s="99"/>
      <c r="AJ64" s="99"/>
      <c r="AK64" s="99"/>
      <c r="AL64" s="99"/>
      <c r="AM64" s="99"/>
      <c r="AN64" s="99"/>
      <c r="AO64" s="96">
        <f t="shared" si="89"/>
        <v>0</v>
      </c>
      <c r="AP64" s="99"/>
      <c r="AQ64" s="99"/>
      <c r="AR64" s="99"/>
      <c r="AS64" s="99"/>
      <c r="AT64" s="99"/>
      <c r="AU64" s="99"/>
      <c r="AV64" s="96">
        <f t="shared" si="90"/>
        <v>0</v>
      </c>
      <c r="AW64" s="99"/>
      <c r="AX64" s="99"/>
      <c r="AY64" s="99"/>
      <c r="AZ64" s="99"/>
      <c r="BA64" s="99"/>
      <c r="BB64" s="99"/>
      <c r="BC64" s="96">
        <f t="shared" si="91"/>
        <v>0</v>
      </c>
      <c r="BD64" s="99"/>
      <c r="BE64" s="99"/>
      <c r="BF64" s="99"/>
      <c r="BG64" s="99"/>
      <c r="BH64" s="99"/>
      <c r="BI64" s="99"/>
      <c r="BJ64" s="96">
        <f t="shared" si="92"/>
        <v>0</v>
      </c>
      <c r="BK64" s="99"/>
      <c r="BL64" s="99"/>
      <c r="BM64" s="99"/>
      <c r="BN64" s="99"/>
      <c r="BO64" s="99"/>
      <c r="BP64" s="99"/>
      <c r="BQ64" s="96">
        <f t="shared" si="93"/>
        <v>0</v>
      </c>
      <c r="BR64" s="99"/>
      <c r="BS64" s="99"/>
      <c r="BT64" s="99"/>
      <c r="BU64" s="99"/>
      <c r="BV64" s="99"/>
      <c r="BW64" s="99"/>
      <c r="BX64" s="96">
        <f t="shared" si="94"/>
        <v>0</v>
      </c>
      <c r="BY64" s="99"/>
      <c r="BZ64" s="99"/>
      <c r="CA64" s="99"/>
      <c r="CB64" s="99"/>
      <c r="CC64" s="99"/>
      <c r="CD64" s="99"/>
      <c r="CE64" s="96">
        <f t="shared" si="95"/>
        <v>0</v>
      </c>
      <c r="CF64" s="99"/>
      <c r="CG64" s="99"/>
      <c r="CH64" s="99"/>
      <c r="CI64" s="99"/>
      <c r="CJ64" s="99"/>
      <c r="CK64" s="99"/>
      <c r="CL64" s="96">
        <f t="shared" si="96"/>
        <v>0</v>
      </c>
      <c r="CM64" s="99"/>
      <c r="CN64" s="99"/>
      <c r="CO64" s="99"/>
      <c r="CP64" s="99"/>
      <c r="CQ64" s="99"/>
      <c r="CR64" s="99"/>
      <c r="CS64" s="96">
        <f t="shared" si="97"/>
        <v>0</v>
      </c>
      <c r="CT64" s="99"/>
      <c r="CU64" s="99"/>
      <c r="CV64" s="99"/>
      <c r="CW64" s="99"/>
      <c r="CX64" s="99"/>
      <c r="CY64" s="99"/>
    </row>
    <row r="65" spans="4:103" ht="12" customHeight="1" x14ac:dyDescent="0.2">
      <c r="D65" s="98" t="s">
        <v>364</v>
      </c>
      <c r="E65" s="87" t="s">
        <v>408</v>
      </c>
      <c r="F65" s="96">
        <f t="shared" si="84"/>
        <v>0</v>
      </c>
      <c r="G65" s="99"/>
      <c r="H65" s="99"/>
      <c r="I65" s="99"/>
      <c r="J65" s="99"/>
      <c r="K65" s="99"/>
      <c r="L65" s="99"/>
      <c r="M65" s="96">
        <f t="shared" si="85"/>
        <v>0</v>
      </c>
      <c r="N65" s="99"/>
      <c r="O65" s="99"/>
      <c r="P65" s="99"/>
      <c r="Q65" s="99"/>
      <c r="R65" s="99"/>
      <c r="S65" s="99"/>
      <c r="T65" s="96">
        <f t="shared" si="86"/>
        <v>0</v>
      </c>
      <c r="U65" s="99"/>
      <c r="V65" s="99"/>
      <c r="W65" s="99"/>
      <c r="X65" s="99"/>
      <c r="Y65" s="99"/>
      <c r="Z65" s="99"/>
      <c r="AA65" s="96">
        <f t="shared" si="87"/>
        <v>0</v>
      </c>
      <c r="AB65" s="99"/>
      <c r="AC65" s="99"/>
      <c r="AD65" s="99"/>
      <c r="AE65" s="99"/>
      <c r="AF65" s="99"/>
      <c r="AG65" s="99"/>
      <c r="AH65" s="96">
        <f t="shared" si="88"/>
        <v>0</v>
      </c>
      <c r="AI65" s="99"/>
      <c r="AJ65" s="99"/>
      <c r="AK65" s="99"/>
      <c r="AL65" s="99"/>
      <c r="AM65" s="99"/>
      <c r="AN65" s="99"/>
      <c r="AO65" s="96">
        <f t="shared" si="89"/>
        <v>0</v>
      </c>
      <c r="AP65" s="99"/>
      <c r="AQ65" s="99"/>
      <c r="AR65" s="99"/>
      <c r="AS65" s="99"/>
      <c r="AT65" s="99"/>
      <c r="AU65" s="99"/>
      <c r="AV65" s="96">
        <f t="shared" si="90"/>
        <v>0</v>
      </c>
      <c r="AW65" s="99"/>
      <c r="AX65" s="99"/>
      <c r="AY65" s="99"/>
      <c r="AZ65" s="99"/>
      <c r="BA65" s="99"/>
      <c r="BB65" s="99"/>
      <c r="BC65" s="96">
        <f t="shared" si="91"/>
        <v>0</v>
      </c>
      <c r="BD65" s="99"/>
      <c r="BE65" s="99"/>
      <c r="BF65" s="99"/>
      <c r="BG65" s="99"/>
      <c r="BH65" s="99"/>
      <c r="BI65" s="99"/>
      <c r="BJ65" s="96">
        <f t="shared" si="92"/>
        <v>0</v>
      </c>
      <c r="BK65" s="99"/>
      <c r="BL65" s="99"/>
      <c r="BM65" s="99"/>
      <c r="BN65" s="99"/>
      <c r="BO65" s="99"/>
      <c r="BP65" s="99"/>
      <c r="BQ65" s="96">
        <f t="shared" si="93"/>
        <v>0</v>
      </c>
      <c r="BR65" s="99"/>
      <c r="BS65" s="99"/>
      <c r="BT65" s="99"/>
      <c r="BU65" s="99"/>
      <c r="BV65" s="99"/>
      <c r="BW65" s="99"/>
      <c r="BX65" s="96">
        <f t="shared" si="94"/>
        <v>0</v>
      </c>
      <c r="BY65" s="99"/>
      <c r="BZ65" s="99"/>
      <c r="CA65" s="99"/>
      <c r="CB65" s="99"/>
      <c r="CC65" s="99"/>
      <c r="CD65" s="99"/>
      <c r="CE65" s="96">
        <f t="shared" si="95"/>
        <v>0</v>
      </c>
      <c r="CF65" s="99"/>
      <c r="CG65" s="99"/>
      <c r="CH65" s="99"/>
      <c r="CI65" s="99"/>
      <c r="CJ65" s="99"/>
      <c r="CK65" s="99"/>
      <c r="CL65" s="96">
        <f t="shared" si="96"/>
        <v>0</v>
      </c>
      <c r="CM65" s="99"/>
      <c r="CN65" s="99"/>
      <c r="CO65" s="99"/>
      <c r="CP65" s="99"/>
      <c r="CQ65" s="99"/>
      <c r="CR65" s="99"/>
      <c r="CS65" s="96">
        <f t="shared" si="97"/>
        <v>0</v>
      </c>
      <c r="CT65" s="99"/>
      <c r="CU65" s="99"/>
      <c r="CV65" s="99"/>
      <c r="CW65" s="99"/>
      <c r="CX65" s="99"/>
      <c r="CY65" s="99"/>
    </row>
    <row r="66" spans="4:103" ht="12" customHeight="1" x14ac:dyDescent="0.2">
      <c r="D66" s="97" t="s">
        <v>31</v>
      </c>
      <c r="E66" s="87" t="s">
        <v>409</v>
      </c>
      <c r="F66" s="96">
        <f t="shared" si="84"/>
        <v>4555.9411709999904</v>
      </c>
      <c r="G66" s="99"/>
      <c r="H66" s="99">
        <v>102.007138</v>
      </c>
      <c r="I66" s="99">
        <v>2210.6785739999905</v>
      </c>
      <c r="J66" s="99">
        <v>2243.255459</v>
      </c>
      <c r="K66" s="99"/>
      <c r="L66" s="99"/>
      <c r="M66" s="96">
        <f t="shared" si="85"/>
        <v>41048.631050196011</v>
      </c>
      <c r="N66" s="99"/>
      <c r="O66" s="99">
        <v>878.40692999999999</v>
      </c>
      <c r="P66" s="99">
        <v>19670.113910196011</v>
      </c>
      <c r="Q66" s="99">
        <v>20500.110209999999</v>
      </c>
      <c r="R66" s="99"/>
      <c r="S66" s="99"/>
      <c r="T66" s="96">
        <f t="shared" si="86"/>
        <v>293.54048299999999</v>
      </c>
      <c r="U66" s="99"/>
      <c r="V66" s="99"/>
      <c r="W66" s="99">
        <v>289.925072</v>
      </c>
      <c r="X66" s="99">
        <v>3.6154109999999999</v>
      </c>
      <c r="Y66" s="99"/>
      <c r="Z66" s="99"/>
      <c r="AA66" s="96">
        <f t="shared" si="87"/>
        <v>2624.6787800000002</v>
      </c>
      <c r="AB66" s="99"/>
      <c r="AC66" s="99"/>
      <c r="AD66" s="99">
        <v>2591.5688700000001</v>
      </c>
      <c r="AE66" s="99">
        <v>33.109909999999999</v>
      </c>
      <c r="AF66" s="99"/>
      <c r="AG66" s="99"/>
      <c r="AH66" s="96">
        <f t="shared" si="88"/>
        <v>23.271995</v>
      </c>
      <c r="AI66" s="99"/>
      <c r="AJ66" s="99"/>
      <c r="AK66" s="99">
        <v>23.271995</v>
      </c>
      <c r="AL66" s="99"/>
      <c r="AM66" s="99"/>
      <c r="AN66" s="99"/>
      <c r="AO66" s="96">
        <f t="shared" si="89"/>
        <v>178.20271</v>
      </c>
      <c r="AP66" s="99"/>
      <c r="AQ66" s="99"/>
      <c r="AR66" s="99">
        <v>178.20271</v>
      </c>
      <c r="AS66" s="99"/>
      <c r="AT66" s="99"/>
      <c r="AU66" s="99"/>
      <c r="AV66" s="96">
        <f t="shared" si="90"/>
        <v>6.4923999999999996E-2</v>
      </c>
      <c r="AW66" s="99"/>
      <c r="AX66" s="99"/>
      <c r="AY66" s="99">
        <v>6.4923999999999996E-2</v>
      </c>
      <c r="AZ66" s="99"/>
      <c r="BA66" s="99"/>
      <c r="BB66" s="99"/>
      <c r="BC66" s="96">
        <f t="shared" si="91"/>
        <v>74.747219999999999</v>
      </c>
      <c r="BD66" s="99"/>
      <c r="BE66" s="99"/>
      <c r="BF66" s="99">
        <v>74.747219999999999</v>
      </c>
      <c r="BG66" s="99"/>
      <c r="BH66" s="99"/>
      <c r="BI66" s="99"/>
      <c r="BJ66" s="96">
        <f t="shared" si="92"/>
        <v>442.39337699999999</v>
      </c>
      <c r="BK66" s="99"/>
      <c r="BL66" s="99"/>
      <c r="BM66" s="99"/>
      <c r="BN66" s="99">
        <v>442.39337699999999</v>
      </c>
      <c r="BO66" s="99"/>
      <c r="BP66" s="99"/>
      <c r="BQ66" s="96">
        <f t="shared" si="93"/>
        <v>1739.6018300000001</v>
      </c>
      <c r="BR66" s="99"/>
      <c r="BS66" s="99"/>
      <c r="BT66" s="99"/>
      <c r="BU66" s="99">
        <v>1739.6018300000001</v>
      </c>
      <c r="BV66" s="99"/>
      <c r="BW66" s="99"/>
      <c r="BX66" s="96">
        <f t="shared" si="94"/>
        <v>0.70366200000000001</v>
      </c>
      <c r="BY66" s="99"/>
      <c r="BZ66" s="99"/>
      <c r="CA66" s="99"/>
      <c r="CB66" s="99">
        <v>0.70366200000000001</v>
      </c>
      <c r="CC66" s="99"/>
      <c r="CD66" s="99"/>
      <c r="CE66" s="96">
        <f t="shared" si="95"/>
        <v>810.12847999999997</v>
      </c>
      <c r="CF66" s="99"/>
      <c r="CG66" s="99"/>
      <c r="CH66" s="99"/>
      <c r="CI66" s="99">
        <v>810.12847999999997</v>
      </c>
      <c r="CJ66" s="99"/>
      <c r="CK66" s="99"/>
      <c r="CL66" s="96">
        <f t="shared" si="96"/>
        <v>0.81174199999999996</v>
      </c>
      <c r="CM66" s="99"/>
      <c r="CN66" s="99"/>
      <c r="CO66" s="99"/>
      <c r="CP66" s="99">
        <v>0.81174199999999996</v>
      </c>
      <c r="CQ66" s="99"/>
      <c r="CR66" s="99"/>
      <c r="CS66" s="96">
        <f t="shared" si="97"/>
        <v>832.68422999999996</v>
      </c>
      <c r="CT66" s="99"/>
      <c r="CU66" s="99"/>
      <c r="CV66" s="99"/>
      <c r="CW66" s="99">
        <v>832.68422999999996</v>
      </c>
      <c r="CX66" s="99"/>
      <c r="CY66" s="99"/>
    </row>
    <row r="67" spans="4:103" ht="12" customHeight="1" x14ac:dyDescent="0.2">
      <c r="D67" s="97" t="s">
        <v>367</v>
      </c>
      <c r="E67" s="87" t="s">
        <v>410</v>
      </c>
      <c r="F67" s="96">
        <f t="shared" si="84"/>
        <v>0</v>
      </c>
      <c r="G67" s="99"/>
      <c r="H67" s="99"/>
      <c r="I67" s="99"/>
      <c r="J67" s="99"/>
      <c r="K67" s="99"/>
      <c r="L67" s="99"/>
      <c r="M67" s="96">
        <f t="shared" si="85"/>
        <v>0</v>
      </c>
      <c r="N67" s="99"/>
      <c r="O67" s="99"/>
      <c r="P67" s="99"/>
      <c r="Q67" s="99"/>
      <c r="R67" s="99"/>
      <c r="S67" s="99"/>
      <c r="T67" s="96">
        <f t="shared" si="86"/>
        <v>0</v>
      </c>
      <c r="U67" s="99"/>
      <c r="V67" s="99"/>
      <c r="W67" s="99"/>
      <c r="X67" s="99"/>
      <c r="Y67" s="99"/>
      <c r="Z67" s="99"/>
      <c r="AA67" s="96">
        <f t="shared" si="87"/>
        <v>0</v>
      </c>
      <c r="AB67" s="99"/>
      <c r="AC67" s="99"/>
      <c r="AD67" s="99"/>
      <c r="AE67" s="99"/>
      <c r="AF67" s="99"/>
      <c r="AG67" s="99"/>
      <c r="AH67" s="96">
        <f t="shared" si="88"/>
        <v>0</v>
      </c>
      <c r="AI67" s="99"/>
      <c r="AJ67" s="99"/>
      <c r="AK67" s="99"/>
      <c r="AL67" s="99"/>
      <c r="AM67" s="99"/>
      <c r="AN67" s="99"/>
      <c r="AO67" s="96">
        <f t="shared" si="89"/>
        <v>0</v>
      </c>
      <c r="AP67" s="99"/>
      <c r="AQ67" s="99"/>
      <c r="AR67" s="99"/>
      <c r="AS67" s="99"/>
      <c r="AT67" s="99"/>
      <c r="AU67" s="99"/>
      <c r="AV67" s="96">
        <f t="shared" si="90"/>
        <v>0</v>
      </c>
      <c r="AW67" s="99"/>
      <c r="AX67" s="99"/>
      <c r="AY67" s="99"/>
      <c r="AZ67" s="99"/>
      <c r="BA67" s="99"/>
      <c r="BB67" s="99"/>
      <c r="BC67" s="96">
        <f t="shared" si="91"/>
        <v>0</v>
      </c>
      <c r="BD67" s="99"/>
      <c r="BE67" s="99"/>
      <c r="BF67" s="99"/>
      <c r="BG67" s="99"/>
      <c r="BH67" s="99"/>
      <c r="BI67" s="99"/>
      <c r="BJ67" s="96">
        <f t="shared" si="92"/>
        <v>0</v>
      </c>
      <c r="BK67" s="99"/>
      <c r="BL67" s="99"/>
      <c r="BM67" s="99"/>
      <c r="BN67" s="99"/>
      <c r="BO67" s="99"/>
      <c r="BP67" s="99"/>
      <c r="BQ67" s="96">
        <f t="shared" si="93"/>
        <v>0</v>
      </c>
      <c r="BR67" s="99"/>
      <c r="BS67" s="99"/>
      <c r="BT67" s="99"/>
      <c r="BU67" s="99"/>
      <c r="BV67" s="99"/>
      <c r="BW67" s="99"/>
      <c r="BX67" s="96">
        <f t="shared" si="94"/>
        <v>0</v>
      </c>
      <c r="BY67" s="99"/>
      <c r="BZ67" s="99"/>
      <c r="CA67" s="99"/>
      <c r="CB67" s="99"/>
      <c r="CC67" s="99"/>
      <c r="CD67" s="99"/>
      <c r="CE67" s="96">
        <f t="shared" si="95"/>
        <v>0</v>
      </c>
      <c r="CF67" s="99"/>
      <c r="CG67" s="99"/>
      <c r="CH67" s="99"/>
      <c r="CI67" s="99"/>
      <c r="CJ67" s="99"/>
      <c r="CK67" s="99"/>
      <c r="CL67" s="96">
        <f t="shared" si="96"/>
        <v>0</v>
      </c>
      <c r="CM67" s="99"/>
      <c r="CN67" s="99"/>
      <c r="CO67" s="99"/>
      <c r="CP67" s="99"/>
      <c r="CQ67" s="99"/>
      <c r="CR67" s="99"/>
      <c r="CS67" s="96">
        <f t="shared" si="97"/>
        <v>0</v>
      </c>
      <c r="CT67" s="99"/>
      <c r="CU67" s="99"/>
      <c r="CV67" s="99"/>
      <c r="CW67" s="99"/>
      <c r="CX67" s="99"/>
      <c r="CY67" s="99"/>
    </row>
    <row r="68" spans="4:103" ht="12" customHeight="1" x14ac:dyDescent="0.2">
      <c r="D68" s="97" t="s">
        <v>369</v>
      </c>
      <c r="E68" s="87" t="s">
        <v>411</v>
      </c>
      <c r="F68" s="96">
        <f t="shared" si="84"/>
        <v>0</v>
      </c>
      <c r="G68" s="99"/>
      <c r="H68" s="99"/>
      <c r="I68" s="99"/>
      <c r="J68" s="99"/>
      <c r="K68" s="99"/>
      <c r="L68" s="99"/>
      <c r="M68" s="96">
        <f t="shared" si="85"/>
        <v>0</v>
      </c>
      <c r="N68" s="99"/>
      <c r="O68" s="99"/>
      <c r="P68" s="99"/>
      <c r="Q68" s="99"/>
      <c r="R68" s="99"/>
      <c r="S68" s="99"/>
      <c r="T68" s="96">
        <f t="shared" si="86"/>
        <v>0</v>
      </c>
      <c r="U68" s="99"/>
      <c r="V68" s="99"/>
      <c r="W68" s="99"/>
      <c r="X68" s="99"/>
      <c r="Y68" s="99"/>
      <c r="Z68" s="99"/>
      <c r="AA68" s="96">
        <f t="shared" si="87"/>
        <v>0</v>
      </c>
      <c r="AB68" s="99"/>
      <c r="AC68" s="99"/>
      <c r="AD68" s="99"/>
      <c r="AE68" s="99"/>
      <c r="AF68" s="99"/>
      <c r="AG68" s="99"/>
      <c r="AH68" s="96">
        <f t="shared" si="88"/>
        <v>0</v>
      </c>
      <c r="AI68" s="99"/>
      <c r="AJ68" s="99"/>
      <c r="AK68" s="99"/>
      <c r="AL68" s="99"/>
      <c r="AM68" s="99"/>
      <c r="AN68" s="99"/>
      <c r="AO68" s="96">
        <f t="shared" si="89"/>
        <v>0</v>
      </c>
      <c r="AP68" s="99"/>
      <c r="AQ68" s="99"/>
      <c r="AR68" s="99"/>
      <c r="AS68" s="99"/>
      <c r="AT68" s="99"/>
      <c r="AU68" s="99"/>
      <c r="AV68" s="96">
        <f t="shared" si="90"/>
        <v>0</v>
      </c>
      <c r="AW68" s="99"/>
      <c r="AX68" s="99"/>
      <c r="AY68" s="99"/>
      <c r="AZ68" s="99"/>
      <c r="BA68" s="99"/>
      <c r="BB68" s="99"/>
      <c r="BC68" s="96">
        <f t="shared" si="91"/>
        <v>0</v>
      </c>
      <c r="BD68" s="99"/>
      <c r="BE68" s="99"/>
      <c r="BF68" s="99"/>
      <c r="BG68" s="99"/>
      <c r="BH68" s="99"/>
      <c r="BI68" s="99"/>
      <c r="BJ68" s="96">
        <f t="shared" si="92"/>
        <v>0</v>
      </c>
      <c r="BK68" s="99"/>
      <c r="BL68" s="99"/>
      <c r="BM68" s="99"/>
      <c r="BN68" s="99"/>
      <c r="BO68" s="99"/>
      <c r="BP68" s="99"/>
      <c r="BQ68" s="96">
        <f t="shared" si="93"/>
        <v>0</v>
      </c>
      <c r="BR68" s="99"/>
      <c r="BS68" s="99"/>
      <c r="BT68" s="99"/>
      <c r="BU68" s="99"/>
      <c r="BV68" s="99"/>
      <c r="BW68" s="99"/>
      <c r="BX68" s="96">
        <f t="shared" si="94"/>
        <v>0</v>
      </c>
      <c r="BY68" s="99"/>
      <c r="BZ68" s="99"/>
      <c r="CA68" s="99"/>
      <c r="CB68" s="99"/>
      <c r="CC68" s="99"/>
      <c r="CD68" s="99"/>
      <c r="CE68" s="96">
        <f t="shared" si="95"/>
        <v>0</v>
      </c>
      <c r="CF68" s="99"/>
      <c r="CG68" s="99"/>
      <c r="CH68" s="99"/>
      <c r="CI68" s="99"/>
      <c r="CJ68" s="99"/>
      <c r="CK68" s="99"/>
      <c r="CL68" s="96">
        <f t="shared" si="96"/>
        <v>0</v>
      </c>
      <c r="CM68" s="99"/>
      <c r="CN68" s="99"/>
      <c r="CO68" s="99"/>
      <c r="CP68" s="99"/>
      <c r="CQ68" s="99"/>
      <c r="CR68" s="99"/>
      <c r="CS68" s="96">
        <f t="shared" si="97"/>
        <v>0</v>
      </c>
      <c r="CT68" s="99"/>
      <c r="CU68" s="99"/>
      <c r="CV68" s="99"/>
      <c r="CW68" s="99"/>
      <c r="CX68" s="99"/>
      <c r="CY68" s="99"/>
    </row>
    <row r="69" spans="4:103" ht="12" customHeight="1" x14ac:dyDescent="0.2">
      <c r="D69" s="97" t="s">
        <v>27</v>
      </c>
      <c r="E69" s="87" t="s">
        <v>412</v>
      </c>
      <c r="F69" s="96">
        <f t="shared" si="84"/>
        <v>5625.369815</v>
      </c>
      <c r="G69" s="99"/>
      <c r="H69" s="99">
        <v>26.856110000000001</v>
      </c>
      <c r="I69" s="99">
        <v>4373.572193</v>
      </c>
      <c r="J69" s="99">
        <v>1224.9415120000001</v>
      </c>
      <c r="K69" s="99"/>
      <c r="L69" s="99"/>
      <c r="M69" s="96">
        <f t="shared" si="85"/>
        <v>50336.585720000003</v>
      </c>
      <c r="N69" s="99"/>
      <c r="O69" s="99">
        <v>231.26414</v>
      </c>
      <c r="P69" s="99">
        <v>38914.451070000003</v>
      </c>
      <c r="Q69" s="99">
        <v>11190.870510000001</v>
      </c>
      <c r="R69" s="99"/>
      <c r="S69" s="99"/>
      <c r="T69" s="96">
        <f t="shared" si="86"/>
        <v>2.312325</v>
      </c>
      <c r="U69" s="99"/>
      <c r="V69" s="99"/>
      <c r="W69" s="99">
        <v>2.312325</v>
      </c>
      <c r="X69" s="99"/>
      <c r="Y69" s="99"/>
      <c r="Z69" s="99"/>
      <c r="AA69" s="96">
        <f t="shared" si="87"/>
        <v>20.52056</v>
      </c>
      <c r="AB69" s="99"/>
      <c r="AC69" s="99"/>
      <c r="AD69" s="99">
        <v>20.52056</v>
      </c>
      <c r="AE69" s="99"/>
      <c r="AF69" s="99"/>
      <c r="AG69" s="99"/>
      <c r="AH69" s="96">
        <f t="shared" si="88"/>
        <v>45.764105000000001</v>
      </c>
      <c r="AI69" s="99"/>
      <c r="AJ69" s="99"/>
      <c r="AK69" s="99">
        <v>45.764105000000001</v>
      </c>
      <c r="AL69" s="99"/>
      <c r="AM69" s="99"/>
      <c r="AN69" s="99"/>
      <c r="AO69" s="96">
        <f t="shared" si="89"/>
        <v>345.35655000000003</v>
      </c>
      <c r="AP69" s="99"/>
      <c r="AQ69" s="99"/>
      <c r="AR69" s="99">
        <v>345.35655000000003</v>
      </c>
      <c r="AS69" s="99"/>
      <c r="AT69" s="99"/>
      <c r="AU69" s="99"/>
      <c r="AV69" s="96">
        <f t="shared" si="90"/>
        <v>6.3445000000000001E-2</v>
      </c>
      <c r="AW69" s="99"/>
      <c r="AX69" s="99"/>
      <c r="AY69" s="99">
        <v>6.3445000000000001E-2</v>
      </c>
      <c r="AZ69" s="99"/>
      <c r="BA69" s="99"/>
      <c r="BB69" s="99"/>
      <c r="BC69" s="96">
        <f t="shared" si="91"/>
        <v>73.044449999999998</v>
      </c>
      <c r="BD69" s="99"/>
      <c r="BE69" s="99"/>
      <c r="BF69" s="99">
        <v>73.044449999999998</v>
      </c>
      <c r="BG69" s="99"/>
      <c r="BH69" s="99"/>
      <c r="BI69" s="99"/>
      <c r="BJ69" s="96">
        <f t="shared" si="92"/>
        <v>655.49336900000003</v>
      </c>
      <c r="BK69" s="99"/>
      <c r="BL69" s="99"/>
      <c r="BM69" s="99">
        <v>15.835274</v>
      </c>
      <c r="BN69" s="99">
        <v>639.658095</v>
      </c>
      <c r="BO69" s="99"/>
      <c r="BP69" s="99"/>
      <c r="BQ69" s="96">
        <f t="shared" si="93"/>
        <v>2562.42506</v>
      </c>
      <c r="BR69" s="99"/>
      <c r="BS69" s="99"/>
      <c r="BT69" s="99">
        <v>55.902169999999998</v>
      </c>
      <c r="BU69" s="99">
        <v>2506.5228900000002</v>
      </c>
      <c r="BV69" s="99"/>
      <c r="BW69" s="99"/>
      <c r="BX69" s="96">
        <f t="shared" si="94"/>
        <v>1.009409</v>
      </c>
      <c r="BY69" s="99"/>
      <c r="BZ69" s="99"/>
      <c r="CA69" s="99">
        <v>2.2530999999999999E-2</v>
      </c>
      <c r="CB69" s="99">
        <v>0.98687800000000003</v>
      </c>
      <c r="CC69" s="99"/>
      <c r="CD69" s="99"/>
      <c r="CE69" s="96">
        <f t="shared" si="95"/>
        <v>1162.1360500000001</v>
      </c>
      <c r="CF69" s="99"/>
      <c r="CG69" s="99"/>
      <c r="CH69" s="99">
        <v>25.940020000000001</v>
      </c>
      <c r="CI69" s="99">
        <v>1136.1960300000001</v>
      </c>
      <c r="CJ69" s="99"/>
      <c r="CK69" s="99"/>
      <c r="CL69" s="96">
        <f t="shared" si="96"/>
        <v>1.1889690000000002</v>
      </c>
      <c r="CM69" s="99"/>
      <c r="CN69" s="99"/>
      <c r="CO69" s="99">
        <v>2.4233999999999999E-2</v>
      </c>
      <c r="CP69" s="99">
        <v>1.1647350000000001</v>
      </c>
      <c r="CQ69" s="99"/>
      <c r="CR69" s="99"/>
      <c r="CS69" s="96">
        <f t="shared" si="97"/>
        <v>1262.61853</v>
      </c>
      <c r="CT69" s="99"/>
      <c r="CU69" s="99"/>
      <c r="CV69" s="99">
        <v>67.834419999999994</v>
      </c>
      <c r="CW69" s="99">
        <v>1194.7841100000001</v>
      </c>
      <c r="CX69" s="99"/>
      <c r="CY69" s="99"/>
    </row>
    <row r="70" spans="4:103" ht="12" customHeight="1" x14ac:dyDescent="0.2">
      <c r="D70" s="97" t="s">
        <v>372</v>
      </c>
      <c r="E70" s="87" t="s">
        <v>413</v>
      </c>
      <c r="F70" s="96">
        <f t="shared" si="84"/>
        <v>0</v>
      </c>
      <c r="G70" s="99"/>
      <c r="H70" s="99"/>
      <c r="I70" s="99"/>
      <c r="J70" s="99"/>
      <c r="K70" s="99"/>
      <c r="L70" s="99"/>
      <c r="M70" s="96">
        <f t="shared" si="85"/>
        <v>0</v>
      </c>
      <c r="N70" s="99"/>
      <c r="O70" s="99"/>
      <c r="P70" s="99"/>
      <c r="Q70" s="99"/>
      <c r="R70" s="99"/>
      <c r="S70" s="99"/>
      <c r="T70" s="96">
        <f t="shared" si="86"/>
        <v>0</v>
      </c>
      <c r="U70" s="99"/>
      <c r="V70" s="99"/>
      <c r="W70" s="99"/>
      <c r="X70" s="99"/>
      <c r="Y70" s="99"/>
      <c r="Z70" s="99"/>
      <c r="AA70" s="96">
        <f t="shared" si="87"/>
        <v>0</v>
      </c>
      <c r="AB70" s="99"/>
      <c r="AC70" s="99"/>
      <c r="AD70" s="99"/>
      <c r="AE70" s="99"/>
      <c r="AF70" s="99"/>
      <c r="AG70" s="99"/>
      <c r="AH70" s="96">
        <f t="shared" si="88"/>
        <v>0</v>
      </c>
      <c r="AI70" s="99"/>
      <c r="AJ70" s="99"/>
      <c r="AK70" s="99"/>
      <c r="AL70" s="99"/>
      <c r="AM70" s="99"/>
      <c r="AN70" s="99"/>
      <c r="AO70" s="96">
        <f t="shared" si="89"/>
        <v>0</v>
      </c>
      <c r="AP70" s="99"/>
      <c r="AQ70" s="99"/>
      <c r="AR70" s="99"/>
      <c r="AS70" s="99"/>
      <c r="AT70" s="99"/>
      <c r="AU70" s="99"/>
      <c r="AV70" s="96">
        <f t="shared" si="90"/>
        <v>0</v>
      </c>
      <c r="AW70" s="99"/>
      <c r="AX70" s="99"/>
      <c r="AY70" s="99"/>
      <c r="AZ70" s="99"/>
      <c r="BA70" s="99"/>
      <c r="BB70" s="99"/>
      <c r="BC70" s="96">
        <f t="shared" si="91"/>
        <v>0</v>
      </c>
      <c r="BD70" s="99"/>
      <c r="BE70" s="99"/>
      <c r="BF70" s="99"/>
      <c r="BG70" s="99"/>
      <c r="BH70" s="99"/>
      <c r="BI70" s="99"/>
      <c r="BJ70" s="96">
        <f t="shared" si="92"/>
        <v>0</v>
      </c>
      <c r="BK70" s="99"/>
      <c r="BL70" s="99"/>
      <c r="BM70" s="99"/>
      <c r="BN70" s="99"/>
      <c r="BO70" s="99"/>
      <c r="BP70" s="99"/>
      <c r="BQ70" s="96">
        <f t="shared" si="93"/>
        <v>0</v>
      </c>
      <c r="BR70" s="99"/>
      <c r="BS70" s="99"/>
      <c r="BT70" s="99"/>
      <c r="BU70" s="99"/>
      <c r="BV70" s="99"/>
      <c r="BW70" s="99"/>
      <c r="BX70" s="96">
        <f t="shared" si="94"/>
        <v>0</v>
      </c>
      <c r="BY70" s="99"/>
      <c r="BZ70" s="99"/>
      <c r="CA70" s="99"/>
      <c r="CB70" s="99"/>
      <c r="CC70" s="99"/>
      <c r="CD70" s="99"/>
      <c r="CE70" s="96">
        <f t="shared" si="95"/>
        <v>0</v>
      </c>
      <c r="CF70" s="99"/>
      <c r="CG70" s="99"/>
      <c r="CH70" s="99"/>
      <c r="CI70" s="99"/>
      <c r="CJ70" s="99"/>
      <c r="CK70" s="99"/>
      <c r="CL70" s="96">
        <f t="shared" si="96"/>
        <v>0</v>
      </c>
      <c r="CM70" s="99"/>
      <c r="CN70" s="99"/>
      <c r="CO70" s="99"/>
      <c r="CP70" s="99"/>
      <c r="CQ70" s="99"/>
      <c r="CR70" s="99"/>
      <c r="CS70" s="96">
        <f t="shared" si="97"/>
        <v>0</v>
      </c>
      <c r="CT70" s="99"/>
      <c r="CU70" s="99"/>
      <c r="CV70" s="99"/>
      <c r="CW70" s="99"/>
      <c r="CX70" s="99"/>
      <c r="CY70" s="99"/>
    </row>
    <row r="71" spans="4:103" ht="12" customHeight="1" x14ac:dyDescent="0.2">
      <c r="D71" s="97" t="s">
        <v>374</v>
      </c>
      <c r="E71" s="87" t="s">
        <v>414</v>
      </c>
      <c r="F71" s="96">
        <f t="shared" si="84"/>
        <v>2334.7597449999998</v>
      </c>
      <c r="G71" s="99"/>
      <c r="H71" s="99"/>
      <c r="I71" s="99">
        <v>713.69063300000005</v>
      </c>
      <c r="J71" s="99">
        <v>1621.0691119999999</v>
      </c>
      <c r="K71" s="99"/>
      <c r="L71" s="99"/>
      <c r="M71" s="96">
        <f t="shared" si="85"/>
        <v>21172.213459999999</v>
      </c>
      <c r="N71" s="99"/>
      <c r="O71" s="99"/>
      <c r="P71" s="99">
        <v>6353.6965</v>
      </c>
      <c r="Q71" s="99">
        <v>14818.516960000001</v>
      </c>
      <c r="R71" s="99"/>
      <c r="S71" s="99"/>
      <c r="T71" s="96">
        <f t="shared" si="86"/>
        <v>23.520987999999999</v>
      </c>
      <c r="U71" s="99"/>
      <c r="V71" s="99"/>
      <c r="W71" s="99">
        <v>23.520987999999999</v>
      </c>
      <c r="X71" s="99"/>
      <c r="Y71" s="99"/>
      <c r="Z71" s="99"/>
      <c r="AA71" s="96">
        <f t="shared" si="87"/>
        <v>224.37314000000001</v>
      </c>
      <c r="AB71" s="99"/>
      <c r="AC71" s="99"/>
      <c r="AD71" s="99">
        <v>224.37314000000001</v>
      </c>
      <c r="AE71" s="99"/>
      <c r="AF71" s="99"/>
      <c r="AG71" s="99"/>
      <c r="AH71" s="96">
        <f t="shared" si="88"/>
        <v>245.08236099999999</v>
      </c>
      <c r="AI71" s="99"/>
      <c r="AJ71" s="99"/>
      <c r="AK71" s="99">
        <v>245.08236099999999</v>
      </c>
      <c r="AL71" s="99"/>
      <c r="AM71" s="99"/>
      <c r="AN71" s="99"/>
      <c r="AO71" s="96">
        <f t="shared" si="89"/>
        <v>1851.5109</v>
      </c>
      <c r="AP71" s="99"/>
      <c r="AQ71" s="99"/>
      <c r="AR71" s="99">
        <v>1851.5109</v>
      </c>
      <c r="AS71" s="99"/>
      <c r="AT71" s="99"/>
      <c r="AU71" s="99"/>
      <c r="AV71" s="96">
        <f t="shared" si="90"/>
        <v>0.36512600000000001</v>
      </c>
      <c r="AW71" s="99"/>
      <c r="AX71" s="99"/>
      <c r="AY71" s="99">
        <v>0.36512600000000001</v>
      </c>
      <c r="AZ71" s="99"/>
      <c r="BA71" s="99"/>
      <c r="BB71" s="99"/>
      <c r="BC71" s="96">
        <f t="shared" si="91"/>
        <v>420.37081999999998</v>
      </c>
      <c r="BD71" s="99"/>
      <c r="BE71" s="99"/>
      <c r="BF71" s="99">
        <v>420.37081999999998</v>
      </c>
      <c r="BG71" s="99"/>
      <c r="BH71" s="99"/>
      <c r="BI71" s="99"/>
      <c r="BJ71" s="96">
        <f t="shared" si="92"/>
        <v>94.287739999999999</v>
      </c>
      <c r="BK71" s="99"/>
      <c r="BL71" s="99"/>
      <c r="BM71" s="99">
        <v>59.619439999999997</v>
      </c>
      <c r="BN71" s="99">
        <v>34.668300000000002</v>
      </c>
      <c r="BO71" s="99"/>
      <c r="BP71" s="99"/>
      <c r="BQ71" s="96">
        <f t="shared" si="93"/>
        <v>344.06043999999997</v>
      </c>
      <c r="BR71" s="99"/>
      <c r="BS71" s="99"/>
      <c r="BT71" s="99">
        <v>209.50874999999999</v>
      </c>
      <c r="BU71" s="99">
        <v>134.55169000000001</v>
      </c>
      <c r="BV71" s="99"/>
      <c r="BW71" s="99"/>
      <c r="BX71" s="96">
        <f t="shared" si="94"/>
        <v>0.128829</v>
      </c>
      <c r="BY71" s="99"/>
      <c r="BZ71" s="99"/>
      <c r="CA71" s="99">
        <v>8.1386E-2</v>
      </c>
      <c r="CB71" s="99">
        <v>4.7442999999999999E-2</v>
      </c>
      <c r="CC71" s="99"/>
      <c r="CD71" s="99"/>
      <c r="CE71" s="96">
        <f t="shared" si="95"/>
        <v>148.32127</v>
      </c>
      <c r="CF71" s="99"/>
      <c r="CG71" s="99"/>
      <c r="CH71" s="99">
        <v>93.699979999999996</v>
      </c>
      <c r="CI71" s="99">
        <v>54.621290000000002</v>
      </c>
      <c r="CJ71" s="99"/>
      <c r="CK71" s="99"/>
      <c r="CL71" s="96">
        <f t="shared" si="96"/>
        <v>0.135653</v>
      </c>
      <c r="CM71" s="99"/>
      <c r="CN71" s="99"/>
      <c r="CO71" s="99">
        <v>8.2782999999999995E-2</v>
      </c>
      <c r="CP71" s="99">
        <v>5.287E-2</v>
      </c>
      <c r="CQ71" s="99"/>
      <c r="CR71" s="99"/>
      <c r="CS71" s="96">
        <f t="shared" si="97"/>
        <v>285.95542999999998</v>
      </c>
      <c r="CT71" s="99"/>
      <c r="CU71" s="99"/>
      <c r="CV71" s="99">
        <v>231.72143</v>
      </c>
      <c r="CW71" s="99">
        <v>54.234000000000002</v>
      </c>
      <c r="CX71" s="99"/>
      <c r="CY71" s="99"/>
    </row>
    <row r="72" spans="4:103" ht="12" customHeight="1" x14ac:dyDescent="0.2">
      <c r="D72" s="97" t="s">
        <v>376</v>
      </c>
      <c r="E72" s="87" t="s">
        <v>415</v>
      </c>
      <c r="F72" s="96">
        <f t="shared" si="84"/>
        <v>0</v>
      </c>
      <c r="G72" s="99"/>
      <c r="H72" s="99"/>
      <c r="I72" s="99"/>
      <c r="J72" s="99"/>
      <c r="K72" s="99"/>
      <c r="L72" s="99"/>
      <c r="M72" s="96">
        <f t="shared" si="85"/>
        <v>0</v>
      </c>
      <c r="N72" s="99"/>
      <c r="O72" s="99"/>
      <c r="P72" s="99"/>
      <c r="Q72" s="99"/>
      <c r="R72" s="99"/>
      <c r="S72" s="99"/>
      <c r="T72" s="96">
        <f t="shared" si="86"/>
        <v>0</v>
      </c>
      <c r="U72" s="99"/>
      <c r="V72" s="99"/>
      <c r="W72" s="99"/>
      <c r="X72" s="99"/>
      <c r="Y72" s="99"/>
      <c r="Z72" s="99"/>
      <c r="AA72" s="96">
        <f t="shared" si="87"/>
        <v>0</v>
      </c>
      <c r="AB72" s="99"/>
      <c r="AC72" s="99"/>
      <c r="AD72" s="99"/>
      <c r="AE72" s="99"/>
      <c r="AF72" s="99"/>
      <c r="AG72" s="99"/>
      <c r="AH72" s="96">
        <f t="shared" si="88"/>
        <v>0</v>
      </c>
      <c r="AI72" s="99"/>
      <c r="AJ72" s="99"/>
      <c r="AK72" s="99"/>
      <c r="AL72" s="99"/>
      <c r="AM72" s="99"/>
      <c r="AN72" s="99"/>
      <c r="AO72" s="96">
        <f t="shared" si="89"/>
        <v>0</v>
      </c>
      <c r="AP72" s="99"/>
      <c r="AQ72" s="99"/>
      <c r="AR72" s="99"/>
      <c r="AS72" s="99"/>
      <c r="AT72" s="99"/>
      <c r="AU72" s="99"/>
      <c r="AV72" s="96">
        <f t="shared" si="90"/>
        <v>0</v>
      </c>
      <c r="AW72" s="99"/>
      <c r="AX72" s="99"/>
      <c r="AY72" s="99"/>
      <c r="AZ72" s="99"/>
      <c r="BA72" s="99"/>
      <c r="BB72" s="99"/>
      <c r="BC72" s="96">
        <f t="shared" si="91"/>
        <v>0</v>
      </c>
      <c r="BD72" s="99"/>
      <c r="BE72" s="99"/>
      <c r="BF72" s="99"/>
      <c r="BG72" s="99"/>
      <c r="BH72" s="99"/>
      <c r="BI72" s="99"/>
      <c r="BJ72" s="96">
        <f t="shared" si="92"/>
        <v>0</v>
      </c>
      <c r="BK72" s="99"/>
      <c r="BL72" s="99"/>
      <c r="BM72" s="99"/>
      <c r="BN72" s="99"/>
      <c r="BO72" s="99"/>
      <c r="BP72" s="99"/>
      <c r="BQ72" s="96">
        <f t="shared" si="93"/>
        <v>0</v>
      </c>
      <c r="BR72" s="99"/>
      <c r="BS72" s="99"/>
      <c r="BT72" s="99"/>
      <c r="BU72" s="99"/>
      <c r="BV72" s="99"/>
      <c r="BW72" s="99"/>
      <c r="BX72" s="96">
        <f t="shared" si="94"/>
        <v>0</v>
      </c>
      <c r="BY72" s="99"/>
      <c r="BZ72" s="99"/>
      <c r="CA72" s="99"/>
      <c r="CB72" s="99"/>
      <c r="CC72" s="99"/>
      <c r="CD72" s="99"/>
      <c r="CE72" s="96">
        <f t="shared" si="95"/>
        <v>0</v>
      </c>
      <c r="CF72" s="99"/>
      <c r="CG72" s="99"/>
      <c r="CH72" s="99"/>
      <c r="CI72" s="99"/>
      <c r="CJ72" s="99"/>
      <c r="CK72" s="99"/>
      <c r="CL72" s="96">
        <f t="shared" si="96"/>
        <v>0</v>
      </c>
      <c r="CM72" s="99"/>
      <c r="CN72" s="99"/>
      <c r="CO72" s="99"/>
      <c r="CP72" s="99"/>
      <c r="CQ72" s="99"/>
      <c r="CR72" s="99"/>
      <c r="CS72" s="96">
        <f t="shared" si="97"/>
        <v>0</v>
      </c>
      <c r="CT72" s="99"/>
      <c r="CU72" s="99"/>
      <c r="CV72" s="99"/>
      <c r="CW72" s="99"/>
      <c r="CX72" s="99"/>
      <c r="CY72" s="99"/>
    </row>
    <row r="73" spans="4:103" s="90" customFormat="1" ht="45" customHeight="1" x14ac:dyDescent="0.15">
      <c r="D73" s="91" t="s">
        <v>416</v>
      </c>
      <c r="E73" s="92" t="s">
        <v>417</v>
      </c>
      <c r="F73" s="93">
        <f t="shared" si="84"/>
        <v>0</v>
      </c>
      <c r="G73" s="93">
        <f t="shared" ref="G73:L73" si="126">SUM(G74,G84:G90)</f>
        <v>0</v>
      </c>
      <c r="H73" s="93">
        <f t="shared" si="126"/>
        <v>0</v>
      </c>
      <c r="I73" s="93">
        <f t="shared" si="126"/>
        <v>0</v>
      </c>
      <c r="J73" s="93">
        <f t="shared" si="126"/>
        <v>0</v>
      </c>
      <c r="K73" s="93">
        <f t="shared" si="126"/>
        <v>0</v>
      </c>
      <c r="L73" s="93">
        <f t="shared" si="126"/>
        <v>0</v>
      </c>
      <c r="M73" s="93">
        <f t="shared" si="85"/>
        <v>0</v>
      </c>
      <c r="N73" s="93">
        <f t="shared" ref="N73:S73" si="127">SUM(N74,N84:N90)</f>
        <v>0</v>
      </c>
      <c r="O73" s="93">
        <f t="shared" si="127"/>
        <v>0</v>
      </c>
      <c r="P73" s="93">
        <f t="shared" si="127"/>
        <v>0</v>
      </c>
      <c r="Q73" s="93">
        <f t="shared" si="127"/>
        <v>0</v>
      </c>
      <c r="R73" s="93">
        <f t="shared" si="127"/>
        <v>0</v>
      </c>
      <c r="S73" s="93">
        <f t="shared" si="127"/>
        <v>0</v>
      </c>
      <c r="T73" s="93">
        <f t="shared" si="86"/>
        <v>0</v>
      </c>
      <c r="U73" s="93">
        <f t="shared" ref="U73:Z73" si="128">SUM(U74,U84:U90)</f>
        <v>0</v>
      </c>
      <c r="V73" s="93">
        <f t="shared" si="128"/>
        <v>0</v>
      </c>
      <c r="W73" s="93">
        <f t="shared" si="128"/>
        <v>0</v>
      </c>
      <c r="X73" s="93">
        <f t="shared" si="128"/>
        <v>0</v>
      </c>
      <c r="Y73" s="93">
        <f t="shared" si="128"/>
        <v>0</v>
      </c>
      <c r="Z73" s="93">
        <f t="shared" si="128"/>
        <v>0</v>
      </c>
      <c r="AA73" s="93">
        <f t="shared" si="87"/>
        <v>0</v>
      </c>
      <c r="AB73" s="93">
        <f t="shared" ref="AB73:AG73" si="129">SUM(AB74,AB84:AB90)</f>
        <v>0</v>
      </c>
      <c r="AC73" s="93">
        <f t="shared" si="129"/>
        <v>0</v>
      </c>
      <c r="AD73" s="93">
        <f t="shared" si="129"/>
        <v>0</v>
      </c>
      <c r="AE73" s="93">
        <f t="shared" si="129"/>
        <v>0</v>
      </c>
      <c r="AF73" s="93">
        <f t="shared" si="129"/>
        <v>0</v>
      </c>
      <c r="AG73" s="93">
        <f t="shared" si="129"/>
        <v>0</v>
      </c>
      <c r="AH73" s="93">
        <f t="shared" si="88"/>
        <v>0</v>
      </c>
      <c r="AI73" s="93">
        <f t="shared" ref="AI73:AN73" si="130">SUM(AI74,AI84:AI90)</f>
        <v>0</v>
      </c>
      <c r="AJ73" s="93">
        <f t="shared" si="130"/>
        <v>0</v>
      </c>
      <c r="AK73" s="93">
        <f t="shared" si="130"/>
        <v>0</v>
      </c>
      <c r="AL73" s="93">
        <f t="shared" si="130"/>
        <v>0</v>
      </c>
      <c r="AM73" s="93">
        <f t="shared" si="130"/>
        <v>0</v>
      </c>
      <c r="AN73" s="93">
        <f t="shared" si="130"/>
        <v>0</v>
      </c>
      <c r="AO73" s="93">
        <f t="shared" si="89"/>
        <v>0</v>
      </c>
      <c r="AP73" s="93">
        <f t="shared" ref="AP73:AU73" si="131">SUM(AP74,AP84:AP90)</f>
        <v>0</v>
      </c>
      <c r="AQ73" s="93">
        <f t="shared" si="131"/>
        <v>0</v>
      </c>
      <c r="AR73" s="93">
        <f t="shared" si="131"/>
        <v>0</v>
      </c>
      <c r="AS73" s="93">
        <f t="shared" si="131"/>
        <v>0</v>
      </c>
      <c r="AT73" s="93">
        <f t="shared" si="131"/>
        <v>0</v>
      </c>
      <c r="AU73" s="93">
        <f t="shared" si="131"/>
        <v>0</v>
      </c>
      <c r="AV73" s="93">
        <f t="shared" si="90"/>
        <v>0</v>
      </c>
      <c r="AW73" s="93">
        <f t="shared" ref="AW73:BB73" si="132">SUM(AW74,AW84:AW90)</f>
        <v>0</v>
      </c>
      <c r="AX73" s="93">
        <f t="shared" si="132"/>
        <v>0</v>
      </c>
      <c r="AY73" s="93">
        <f t="shared" si="132"/>
        <v>0</v>
      </c>
      <c r="AZ73" s="93">
        <f t="shared" si="132"/>
        <v>0</v>
      </c>
      <c r="BA73" s="93">
        <f t="shared" si="132"/>
        <v>0</v>
      </c>
      <c r="BB73" s="93">
        <f t="shared" si="132"/>
        <v>0</v>
      </c>
      <c r="BC73" s="93">
        <f t="shared" si="91"/>
        <v>0</v>
      </c>
      <c r="BD73" s="93">
        <f t="shared" ref="BD73:BI73" si="133">SUM(BD74,BD84:BD90)</f>
        <v>0</v>
      </c>
      <c r="BE73" s="93">
        <f t="shared" si="133"/>
        <v>0</v>
      </c>
      <c r="BF73" s="93">
        <f t="shared" si="133"/>
        <v>0</v>
      </c>
      <c r="BG73" s="93">
        <f t="shared" si="133"/>
        <v>0</v>
      </c>
      <c r="BH73" s="93">
        <f t="shared" si="133"/>
        <v>0</v>
      </c>
      <c r="BI73" s="93">
        <f t="shared" si="133"/>
        <v>0</v>
      </c>
      <c r="BJ73" s="93">
        <f t="shared" si="92"/>
        <v>0</v>
      </c>
      <c r="BK73" s="93">
        <f t="shared" ref="BK73:BP73" si="134">SUM(BK74,BK84:BK90)</f>
        <v>0</v>
      </c>
      <c r="BL73" s="93">
        <f t="shared" si="134"/>
        <v>0</v>
      </c>
      <c r="BM73" s="93">
        <f t="shared" si="134"/>
        <v>0</v>
      </c>
      <c r="BN73" s="93">
        <f t="shared" si="134"/>
        <v>0</v>
      </c>
      <c r="BO73" s="93">
        <f t="shared" si="134"/>
        <v>0</v>
      </c>
      <c r="BP73" s="93">
        <f t="shared" si="134"/>
        <v>0</v>
      </c>
      <c r="BQ73" s="93">
        <f t="shared" si="93"/>
        <v>0</v>
      </c>
      <c r="BR73" s="93">
        <f t="shared" ref="BR73:BW73" si="135">SUM(BR74,BR84:BR90)</f>
        <v>0</v>
      </c>
      <c r="BS73" s="93">
        <f t="shared" si="135"/>
        <v>0</v>
      </c>
      <c r="BT73" s="93">
        <f t="shared" si="135"/>
        <v>0</v>
      </c>
      <c r="BU73" s="93">
        <f t="shared" si="135"/>
        <v>0</v>
      </c>
      <c r="BV73" s="93">
        <f t="shared" si="135"/>
        <v>0</v>
      </c>
      <c r="BW73" s="93">
        <f t="shared" si="135"/>
        <v>0</v>
      </c>
      <c r="BX73" s="93">
        <f t="shared" si="94"/>
        <v>0</v>
      </c>
      <c r="BY73" s="93">
        <f t="shared" ref="BY73:CD73" si="136">SUM(BY74,BY84:BY90)</f>
        <v>0</v>
      </c>
      <c r="BZ73" s="93">
        <f t="shared" si="136"/>
        <v>0</v>
      </c>
      <c r="CA73" s="93">
        <f t="shared" si="136"/>
        <v>0</v>
      </c>
      <c r="CB73" s="93">
        <f t="shared" si="136"/>
        <v>0</v>
      </c>
      <c r="CC73" s="93">
        <f t="shared" si="136"/>
        <v>0</v>
      </c>
      <c r="CD73" s="93">
        <f t="shared" si="136"/>
        <v>0</v>
      </c>
      <c r="CE73" s="93">
        <f t="shared" si="95"/>
        <v>0</v>
      </c>
      <c r="CF73" s="93">
        <f t="shared" ref="CF73:CK73" si="137">SUM(CF74,CF84:CF90)</f>
        <v>0</v>
      </c>
      <c r="CG73" s="93">
        <f t="shared" si="137"/>
        <v>0</v>
      </c>
      <c r="CH73" s="93">
        <f t="shared" si="137"/>
        <v>0</v>
      </c>
      <c r="CI73" s="93">
        <f t="shared" si="137"/>
        <v>0</v>
      </c>
      <c r="CJ73" s="93">
        <f t="shared" si="137"/>
        <v>0</v>
      </c>
      <c r="CK73" s="93">
        <f t="shared" si="137"/>
        <v>0</v>
      </c>
      <c r="CL73" s="93">
        <f t="shared" si="96"/>
        <v>0</v>
      </c>
      <c r="CM73" s="93">
        <f t="shared" ref="CM73:CR73" si="138">SUM(CM74,CM84:CM90)</f>
        <v>0</v>
      </c>
      <c r="CN73" s="93">
        <f t="shared" si="138"/>
        <v>0</v>
      </c>
      <c r="CO73" s="93">
        <f t="shared" si="138"/>
        <v>0</v>
      </c>
      <c r="CP73" s="93">
        <f t="shared" si="138"/>
        <v>0</v>
      </c>
      <c r="CQ73" s="93">
        <f t="shared" si="138"/>
        <v>0</v>
      </c>
      <c r="CR73" s="93">
        <f t="shared" si="138"/>
        <v>0</v>
      </c>
      <c r="CS73" s="93">
        <f t="shared" si="97"/>
        <v>0</v>
      </c>
      <c r="CT73" s="93">
        <f t="shared" ref="CT73:CY73" si="139">SUM(CT74,CT84:CT90)</f>
        <v>0</v>
      </c>
      <c r="CU73" s="93">
        <f t="shared" si="139"/>
        <v>0</v>
      </c>
      <c r="CV73" s="93">
        <f t="shared" si="139"/>
        <v>0</v>
      </c>
      <c r="CW73" s="93">
        <f t="shared" si="139"/>
        <v>0</v>
      </c>
      <c r="CX73" s="93">
        <f t="shared" si="139"/>
        <v>0</v>
      </c>
      <c r="CY73" s="93">
        <f t="shared" si="139"/>
        <v>0</v>
      </c>
    </row>
    <row r="74" spans="4:103" ht="45" customHeight="1" x14ac:dyDescent="0.2">
      <c r="D74" s="100" t="s">
        <v>346</v>
      </c>
      <c r="E74" s="87" t="s">
        <v>418</v>
      </c>
      <c r="F74" s="96">
        <f t="shared" si="84"/>
        <v>0</v>
      </c>
      <c r="G74" s="96">
        <f t="shared" ref="G74:L74" si="140">SUM(G75:G83)</f>
        <v>0</v>
      </c>
      <c r="H74" s="96">
        <f t="shared" si="140"/>
        <v>0</v>
      </c>
      <c r="I74" s="96">
        <f t="shared" si="140"/>
        <v>0</v>
      </c>
      <c r="J74" s="96">
        <f t="shared" si="140"/>
        <v>0</v>
      </c>
      <c r="K74" s="96">
        <f t="shared" si="140"/>
        <v>0</v>
      </c>
      <c r="L74" s="96">
        <f t="shared" si="140"/>
        <v>0</v>
      </c>
      <c r="M74" s="96">
        <f t="shared" si="85"/>
        <v>0</v>
      </c>
      <c r="N74" s="96">
        <f t="shared" ref="N74:S74" si="141">SUM(N75:N83)</f>
        <v>0</v>
      </c>
      <c r="O74" s="96">
        <f t="shared" si="141"/>
        <v>0</v>
      </c>
      <c r="P74" s="96">
        <f t="shared" si="141"/>
        <v>0</v>
      </c>
      <c r="Q74" s="96">
        <f t="shared" si="141"/>
        <v>0</v>
      </c>
      <c r="R74" s="96">
        <f t="shared" si="141"/>
        <v>0</v>
      </c>
      <c r="S74" s="96">
        <f t="shared" si="141"/>
        <v>0</v>
      </c>
      <c r="T74" s="96">
        <f t="shared" si="86"/>
        <v>0</v>
      </c>
      <c r="U74" s="96">
        <f t="shared" ref="U74:Z74" si="142">SUM(U75:U83)</f>
        <v>0</v>
      </c>
      <c r="V74" s="96">
        <f t="shared" si="142"/>
        <v>0</v>
      </c>
      <c r="W74" s="96">
        <f t="shared" si="142"/>
        <v>0</v>
      </c>
      <c r="X74" s="96">
        <f t="shared" si="142"/>
        <v>0</v>
      </c>
      <c r="Y74" s="96">
        <f t="shared" si="142"/>
        <v>0</v>
      </c>
      <c r="Z74" s="96">
        <f t="shared" si="142"/>
        <v>0</v>
      </c>
      <c r="AA74" s="96">
        <f t="shared" si="87"/>
        <v>0</v>
      </c>
      <c r="AB74" s="96">
        <f t="shared" ref="AB74:AG74" si="143">SUM(AB75:AB83)</f>
        <v>0</v>
      </c>
      <c r="AC74" s="96">
        <f t="shared" si="143"/>
        <v>0</v>
      </c>
      <c r="AD74" s="96">
        <f t="shared" si="143"/>
        <v>0</v>
      </c>
      <c r="AE74" s="96">
        <f t="shared" si="143"/>
        <v>0</v>
      </c>
      <c r="AF74" s="96">
        <f t="shared" si="143"/>
        <v>0</v>
      </c>
      <c r="AG74" s="96">
        <f t="shared" si="143"/>
        <v>0</v>
      </c>
      <c r="AH74" s="96">
        <f t="shared" si="88"/>
        <v>0</v>
      </c>
      <c r="AI74" s="96">
        <f t="shared" ref="AI74:AN74" si="144">SUM(AI75:AI83)</f>
        <v>0</v>
      </c>
      <c r="AJ74" s="96">
        <f t="shared" si="144"/>
        <v>0</v>
      </c>
      <c r="AK74" s="96">
        <f t="shared" si="144"/>
        <v>0</v>
      </c>
      <c r="AL74" s="96">
        <f t="shared" si="144"/>
        <v>0</v>
      </c>
      <c r="AM74" s="96">
        <f t="shared" si="144"/>
        <v>0</v>
      </c>
      <c r="AN74" s="96">
        <f t="shared" si="144"/>
        <v>0</v>
      </c>
      <c r="AO74" s="96">
        <f t="shared" si="89"/>
        <v>0</v>
      </c>
      <c r="AP74" s="96">
        <f t="shared" ref="AP74:AU74" si="145">SUM(AP75:AP83)</f>
        <v>0</v>
      </c>
      <c r="AQ74" s="96">
        <f t="shared" si="145"/>
        <v>0</v>
      </c>
      <c r="AR74" s="96">
        <f t="shared" si="145"/>
        <v>0</v>
      </c>
      <c r="AS74" s="96">
        <f t="shared" si="145"/>
        <v>0</v>
      </c>
      <c r="AT74" s="96">
        <f t="shared" si="145"/>
        <v>0</v>
      </c>
      <c r="AU74" s="96">
        <f t="shared" si="145"/>
        <v>0</v>
      </c>
      <c r="AV74" s="96">
        <f t="shared" si="90"/>
        <v>0</v>
      </c>
      <c r="AW74" s="96">
        <f t="shared" ref="AW74:BB74" si="146">SUM(AW75:AW83)</f>
        <v>0</v>
      </c>
      <c r="AX74" s="96">
        <f t="shared" si="146"/>
        <v>0</v>
      </c>
      <c r="AY74" s="96">
        <f t="shared" si="146"/>
        <v>0</v>
      </c>
      <c r="AZ74" s="96">
        <f t="shared" si="146"/>
        <v>0</v>
      </c>
      <c r="BA74" s="96">
        <f t="shared" si="146"/>
        <v>0</v>
      </c>
      <c r="BB74" s="96">
        <f t="shared" si="146"/>
        <v>0</v>
      </c>
      <c r="BC74" s="96">
        <f t="shared" si="91"/>
        <v>0</v>
      </c>
      <c r="BD74" s="96">
        <f t="shared" ref="BD74:BI74" si="147">SUM(BD75:BD83)</f>
        <v>0</v>
      </c>
      <c r="BE74" s="96">
        <f t="shared" si="147"/>
        <v>0</v>
      </c>
      <c r="BF74" s="96">
        <f t="shared" si="147"/>
        <v>0</v>
      </c>
      <c r="BG74" s="96">
        <f t="shared" si="147"/>
        <v>0</v>
      </c>
      <c r="BH74" s="96">
        <f t="shared" si="147"/>
        <v>0</v>
      </c>
      <c r="BI74" s="96">
        <f t="shared" si="147"/>
        <v>0</v>
      </c>
      <c r="BJ74" s="96">
        <f t="shared" si="92"/>
        <v>0</v>
      </c>
      <c r="BK74" s="96">
        <f t="shared" ref="BK74:BP74" si="148">SUM(BK75:BK83)</f>
        <v>0</v>
      </c>
      <c r="BL74" s="96">
        <f t="shared" si="148"/>
        <v>0</v>
      </c>
      <c r="BM74" s="96">
        <f t="shared" si="148"/>
        <v>0</v>
      </c>
      <c r="BN74" s="96">
        <f t="shared" si="148"/>
        <v>0</v>
      </c>
      <c r="BO74" s="96">
        <f t="shared" si="148"/>
        <v>0</v>
      </c>
      <c r="BP74" s="96">
        <f t="shared" si="148"/>
        <v>0</v>
      </c>
      <c r="BQ74" s="96">
        <f t="shared" si="93"/>
        <v>0</v>
      </c>
      <c r="BR74" s="96">
        <f t="shared" ref="BR74:BW74" si="149">SUM(BR75:BR83)</f>
        <v>0</v>
      </c>
      <c r="BS74" s="96">
        <f t="shared" si="149"/>
        <v>0</v>
      </c>
      <c r="BT74" s="96">
        <f t="shared" si="149"/>
        <v>0</v>
      </c>
      <c r="BU74" s="96">
        <f t="shared" si="149"/>
        <v>0</v>
      </c>
      <c r="BV74" s="96">
        <f t="shared" si="149"/>
        <v>0</v>
      </c>
      <c r="BW74" s="96">
        <f t="shared" si="149"/>
        <v>0</v>
      </c>
      <c r="BX74" s="96">
        <f t="shared" si="94"/>
        <v>0</v>
      </c>
      <c r="BY74" s="96">
        <f t="shared" ref="BY74:CD74" si="150">SUM(BY75:BY83)</f>
        <v>0</v>
      </c>
      <c r="BZ74" s="96">
        <f t="shared" si="150"/>
        <v>0</v>
      </c>
      <c r="CA74" s="96">
        <f t="shared" si="150"/>
        <v>0</v>
      </c>
      <c r="CB74" s="96">
        <f t="shared" si="150"/>
        <v>0</v>
      </c>
      <c r="CC74" s="96">
        <f t="shared" si="150"/>
        <v>0</v>
      </c>
      <c r="CD74" s="96">
        <f t="shared" si="150"/>
        <v>0</v>
      </c>
      <c r="CE74" s="96">
        <f t="shared" si="95"/>
        <v>0</v>
      </c>
      <c r="CF74" s="96">
        <f t="shared" ref="CF74:CK74" si="151">SUM(CF75:CF83)</f>
        <v>0</v>
      </c>
      <c r="CG74" s="96">
        <f t="shared" si="151"/>
        <v>0</v>
      </c>
      <c r="CH74" s="96">
        <f t="shared" si="151"/>
        <v>0</v>
      </c>
      <c r="CI74" s="96">
        <f t="shared" si="151"/>
        <v>0</v>
      </c>
      <c r="CJ74" s="96">
        <f t="shared" si="151"/>
        <v>0</v>
      </c>
      <c r="CK74" s="96">
        <f t="shared" si="151"/>
        <v>0</v>
      </c>
      <c r="CL74" s="96">
        <f t="shared" si="96"/>
        <v>0</v>
      </c>
      <c r="CM74" s="96">
        <f t="shared" ref="CM74:CR74" si="152">SUM(CM75:CM83)</f>
        <v>0</v>
      </c>
      <c r="CN74" s="96">
        <f t="shared" si="152"/>
        <v>0</v>
      </c>
      <c r="CO74" s="96">
        <f t="shared" si="152"/>
        <v>0</v>
      </c>
      <c r="CP74" s="96">
        <f t="shared" si="152"/>
        <v>0</v>
      </c>
      <c r="CQ74" s="96">
        <f t="shared" si="152"/>
        <v>0</v>
      </c>
      <c r="CR74" s="96">
        <f t="shared" si="152"/>
        <v>0</v>
      </c>
      <c r="CS74" s="96">
        <f t="shared" si="97"/>
        <v>0</v>
      </c>
      <c r="CT74" s="96">
        <f t="shared" ref="CT74:CY74" si="153">SUM(CT75:CT83)</f>
        <v>0</v>
      </c>
      <c r="CU74" s="96">
        <f t="shared" si="153"/>
        <v>0</v>
      </c>
      <c r="CV74" s="96">
        <f t="shared" si="153"/>
        <v>0</v>
      </c>
      <c r="CW74" s="96">
        <f t="shared" si="153"/>
        <v>0</v>
      </c>
      <c r="CX74" s="96">
        <f t="shared" si="153"/>
        <v>0</v>
      </c>
      <c r="CY74" s="96">
        <f t="shared" si="153"/>
        <v>0</v>
      </c>
    </row>
    <row r="75" spans="4:103" ht="12" customHeight="1" x14ac:dyDescent="0.2">
      <c r="D75" s="97" t="s">
        <v>348</v>
      </c>
      <c r="E75" s="87" t="s">
        <v>419</v>
      </c>
      <c r="F75" s="96">
        <f t="shared" si="84"/>
        <v>0</v>
      </c>
      <c r="G75" s="99"/>
      <c r="H75" s="99"/>
      <c r="I75" s="99"/>
      <c r="J75" s="99"/>
      <c r="K75" s="99"/>
      <c r="L75" s="99"/>
      <c r="M75" s="96">
        <f t="shared" si="85"/>
        <v>0</v>
      </c>
      <c r="N75" s="99"/>
      <c r="O75" s="99"/>
      <c r="P75" s="99"/>
      <c r="Q75" s="99"/>
      <c r="R75" s="99"/>
      <c r="S75" s="99"/>
      <c r="T75" s="96">
        <f t="shared" si="86"/>
        <v>0</v>
      </c>
      <c r="U75" s="99"/>
      <c r="V75" s="99"/>
      <c r="W75" s="99"/>
      <c r="X75" s="99"/>
      <c r="Y75" s="99"/>
      <c r="Z75" s="99"/>
      <c r="AA75" s="96">
        <f t="shared" si="87"/>
        <v>0</v>
      </c>
      <c r="AB75" s="99"/>
      <c r="AC75" s="99"/>
      <c r="AD75" s="99"/>
      <c r="AE75" s="99"/>
      <c r="AF75" s="99"/>
      <c r="AG75" s="99"/>
      <c r="AH75" s="96">
        <f t="shared" si="88"/>
        <v>0</v>
      </c>
      <c r="AI75" s="99"/>
      <c r="AJ75" s="99"/>
      <c r="AK75" s="99"/>
      <c r="AL75" s="99"/>
      <c r="AM75" s="99"/>
      <c r="AN75" s="99"/>
      <c r="AO75" s="96">
        <f t="shared" si="89"/>
        <v>0</v>
      </c>
      <c r="AP75" s="99"/>
      <c r="AQ75" s="99"/>
      <c r="AR75" s="99"/>
      <c r="AS75" s="99"/>
      <c r="AT75" s="99"/>
      <c r="AU75" s="99"/>
      <c r="AV75" s="96">
        <f t="shared" si="90"/>
        <v>0</v>
      </c>
      <c r="AW75" s="99"/>
      <c r="AX75" s="99"/>
      <c r="AY75" s="99"/>
      <c r="AZ75" s="99"/>
      <c r="BA75" s="99"/>
      <c r="BB75" s="99"/>
      <c r="BC75" s="96">
        <f t="shared" si="91"/>
        <v>0</v>
      </c>
      <c r="BD75" s="99"/>
      <c r="BE75" s="99"/>
      <c r="BF75" s="99"/>
      <c r="BG75" s="99"/>
      <c r="BH75" s="99"/>
      <c r="BI75" s="99"/>
      <c r="BJ75" s="96">
        <f t="shared" si="92"/>
        <v>0</v>
      </c>
      <c r="BK75" s="99"/>
      <c r="BL75" s="99"/>
      <c r="BM75" s="99"/>
      <c r="BN75" s="99"/>
      <c r="BO75" s="99"/>
      <c r="BP75" s="99"/>
      <c r="BQ75" s="96">
        <f t="shared" si="93"/>
        <v>0</v>
      </c>
      <c r="BR75" s="99"/>
      <c r="BS75" s="99"/>
      <c r="BT75" s="99"/>
      <c r="BU75" s="99"/>
      <c r="BV75" s="99"/>
      <c r="BW75" s="99"/>
      <c r="BX75" s="96">
        <f t="shared" si="94"/>
        <v>0</v>
      </c>
      <c r="BY75" s="99"/>
      <c r="BZ75" s="99"/>
      <c r="CA75" s="99"/>
      <c r="CB75" s="99"/>
      <c r="CC75" s="99"/>
      <c r="CD75" s="99"/>
      <c r="CE75" s="96">
        <f t="shared" si="95"/>
        <v>0</v>
      </c>
      <c r="CF75" s="99"/>
      <c r="CG75" s="99"/>
      <c r="CH75" s="99"/>
      <c r="CI75" s="99"/>
      <c r="CJ75" s="99"/>
      <c r="CK75" s="99"/>
      <c r="CL75" s="96">
        <f t="shared" si="96"/>
        <v>0</v>
      </c>
      <c r="CM75" s="99"/>
      <c r="CN75" s="99"/>
      <c r="CO75" s="99"/>
      <c r="CP75" s="99"/>
      <c r="CQ75" s="99"/>
      <c r="CR75" s="99"/>
      <c r="CS75" s="96">
        <f t="shared" si="97"/>
        <v>0</v>
      </c>
      <c r="CT75" s="99"/>
      <c r="CU75" s="99"/>
      <c r="CV75" s="99"/>
      <c r="CW75" s="99"/>
      <c r="CX75" s="99"/>
      <c r="CY75" s="99"/>
    </row>
    <row r="76" spans="4:103" ht="12" customHeight="1" x14ac:dyDescent="0.2">
      <c r="D76" s="97" t="s">
        <v>350</v>
      </c>
      <c r="E76" s="87" t="s">
        <v>420</v>
      </c>
      <c r="F76" s="96">
        <f t="shared" si="84"/>
        <v>0</v>
      </c>
      <c r="G76" s="99"/>
      <c r="H76" s="99"/>
      <c r="I76" s="99"/>
      <c r="J76" s="99"/>
      <c r="K76" s="99"/>
      <c r="L76" s="99"/>
      <c r="M76" s="96">
        <f t="shared" si="85"/>
        <v>0</v>
      </c>
      <c r="N76" s="99"/>
      <c r="O76" s="99"/>
      <c r="P76" s="99"/>
      <c r="Q76" s="99"/>
      <c r="R76" s="99"/>
      <c r="S76" s="99"/>
      <c r="T76" s="96">
        <f t="shared" si="86"/>
        <v>0</v>
      </c>
      <c r="U76" s="99"/>
      <c r="V76" s="99"/>
      <c r="W76" s="99"/>
      <c r="X76" s="99"/>
      <c r="Y76" s="99"/>
      <c r="Z76" s="99"/>
      <c r="AA76" s="96">
        <f t="shared" si="87"/>
        <v>0</v>
      </c>
      <c r="AB76" s="99"/>
      <c r="AC76" s="99"/>
      <c r="AD76" s="99"/>
      <c r="AE76" s="99"/>
      <c r="AF76" s="99"/>
      <c r="AG76" s="99"/>
      <c r="AH76" s="96">
        <f t="shared" si="88"/>
        <v>0</v>
      </c>
      <c r="AI76" s="99"/>
      <c r="AJ76" s="99"/>
      <c r="AK76" s="99"/>
      <c r="AL76" s="99"/>
      <c r="AM76" s="99"/>
      <c r="AN76" s="99"/>
      <c r="AO76" s="96">
        <f t="shared" si="89"/>
        <v>0</v>
      </c>
      <c r="AP76" s="99"/>
      <c r="AQ76" s="99"/>
      <c r="AR76" s="99"/>
      <c r="AS76" s="99"/>
      <c r="AT76" s="99"/>
      <c r="AU76" s="99"/>
      <c r="AV76" s="96">
        <f t="shared" si="90"/>
        <v>0</v>
      </c>
      <c r="AW76" s="99"/>
      <c r="AX76" s="99"/>
      <c r="AY76" s="99"/>
      <c r="AZ76" s="99"/>
      <c r="BA76" s="99"/>
      <c r="BB76" s="99"/>
      <c r="BC76" s="96">
        <f t="shared" si="91"/>
        <v>0</v>
      </c>
      <c r="BD76" s="99"/>
      <c r="BE76" s="99"/>
      <c r="BF76" s="99"/>
      <c r="BG76" s="99"/>
      <c r="BH76" s="99"/>
      <c r="BI76" s="99"/>
      <c r="BJ76" s="96">
        <f t="shared" si="92"/>
        <v>0</v>
      </c>
      <c r="BK76" s="99"/>
      <c r="BL76" s="99"/>
      <c r="BM76" s="99"/>
      <c r="BN76" s="99"/>
      <c r="BO76" s="99"/>
      <c r="BP76" s="99"/>
      <c r="BQ76" s="96">
        <f t="shared" si="93"/>
        <v>0</v>
      </c>
      <c r="BR76" s="99"/>
      <c r="BS76" s="99"/>
      <c r="BT76" s="99"/>
      <c r="BU76" s="99"/>
      <c r="BV76" s="99"/>
      <c r="BW76" s="99"/>
      <c r="BX76" s="96">
        <f t="shared" si="94"/>
        <v>0</v>
      </c>
      <c r="BY76" s="99"/>
      <c r="BZ76" s="99"/>
      <c r="CA76" s="99"/>
      <c r="CB76" s="99"/>
      <c r="CC76" s="99"/>
      <c r="CD76" s="99"/>
      <c r="CE76" s="96">
        <f t="shared" si="95"/>
        <v>0</v>
      </c>
      <c r="CF76" s="99"/>
      <c r="CG76" s="99"/>
      <c r="CH76" s="99"/>
      <c r="CI76" s="99"/>
      <c r="CJ76" s="99"/>
      <c r="CK76" s="99"/>
      <c r="CL76" s="96">
        <f t="shared" si="96"/>
        <v>0</v>
      </c>
      <c r="CM76" s="99"/>
      <c r="CN76" s="99"/>
      <c r="CO76" s="99"/>
      <c r="CP76" s="99"/>
      <c r="CQ76" s="99"/>
      <c r="CR76" s="99"/>
      <c r="CS76" s="96">
        <f t="shared" si="97"/>
        <v>0</v>
      </c>
      <c r="CT76" s="99"/>
      <c r="CU76" s="99"/>
      <c r="CV76" s="99"/>
      <c r="CW76" s="99"/>
      <c r="CX76" s="99"/>
      <c r="CY76" s="99"/>
    </row>
    <row r="77" spans="4:103" ht="12" customHeight="1" x14ac:dyDescent="0.2">
      <c r="D77" s="97" t="s">
        <v>352</v>
      </c>
      <c r="E77" s="87" t="s">
        <v>421</v>
      </c>
      <c r="F77" s="96">
        <f t="shared" si="84"/>
        <v>0</v>
      </c>
      <c r="G77" s="99"/>
      <c r="H77" s="99"/>
      <c r="I77" s="99"/>
      <c r="J77" s="99"/>
      <c r="K77" s="99"/>
      <c r="L77" s="99"/>
      <c r="M77" s="96">
        <f t="shared" si="85"/>
        <v>0</v>
      </c>
      <c r="N77" s="99"/>
      <c r="O77" s="99"/>
      <c r="P77" s="99"/>
      <c r="Q77" s="99"/>
      <c r="R77" s="99"/>
      <c r="S77" s="99"/>
      <c r="T77" s="96">
        <f t="shared" si="86"/>
        <v>0</v>
      </c>
      <c r="U77" s="99"/>
      <c r="V77" s="99"/>
      <c r="W77" s="99"/>
      <c r="X77" s="99"/>
      <c r="Y77" s="99"/>
      <c r="Z77" s="99"/>
      <c r="AA77" s="96">
        <f t="shared" si="87"/>
        <v>0</v>
      </c>
      <c r="AB77" s="99"/>
      <c r="AC77" s="99"/>
      <c r="AD77" s="99"/>
      <c r="AE77" s="99"/>
      <c r="AF77" s="99"/>
      <c r="AG77" s="99"/>
      <c r="AH77" s="96">
        <f t="shared" si="88"/>
        <v>0</v>
      </c>
      <c r="AI77" s="99"/>
      <c r="AJ77" s="99"/>
      <c r="AK77" s="99"/>
      <c r="AL77" s="99"/>
      <c r="AM77" s="99"/>
      <c r="AN77" s="99"/>
      <c r="AO77" s="96">
        <f t="shared" si="89"/>
        <v>0</v>
      </c>
      <c r="AP77" s="99"/>
      <c r="AQ77" s="99"/>
      <c r="AR77" s="99"/>
      <c r="AS77" s="99"/>
      <c r="AT77" s="99"/>
      <c r="AU77" s="99"/>
      <c r="AV77" s="96">
        <f t="shared" si="90"/>
        <v>0</v>
      </c>
      <c r="AW77" s="99"/>
      <c r="AX77" s="99"/>
      <c r="AY77" s="99"/>
      <c r="AZ77" s="99"/>
      <c r="BA77" s="99"/>
      <c r="BB77" s="99"/>
      <c r="BC77" s="96">
        <f t="shared" si="91"/>
        <v>0</v>
      </c>
      <c r="BD77" s="99"/>
      <c r="BE77" s="99"/>
      <c r="BF77" s="99"/>
      <c r="BG77" s="99"/>
      <c r="BH77" s="99"/>
      <c r="BI77" s="99"/>
      <c r="BJ77" s="96">
        <f t="shared" si="92"/>
        <v>0</v>
      </c>
      <c r="BK77" s="99"/>
      <c r="BL77" s="99"/>
      <c r="BM77" s="99"/>
      <c r="BN77" s="99"/>
      <c r="BO77" s="99"/>
      <c r="BP77" s="99"/>
      <c r="BQ77" s="96">
        <f t="shared" si="93"/>
        <v>0</v>
      </c>
      <c r="BR77" s="99"/>
      <c r="BS77" s="99"/>
      <c r="BT77" s="99"/>
      <c r="BU77" s="99"/>
      <c r="BV77" s="99"/>
      <c r="BW77" s="99"/>
      <c r="BX77" s="96">
        <f t="shared" si="94"/>
        <v>0</v>
      </c>
      <c r="BY77" s="99"/>
      <c r="BZ77" s="99"/>
      <c r="CA77" s="99"/>
      <c r="CB77" s="99"/>
      <c r="CC77" s="99"/>
      <c r="CD77" s="99"/>
      <c r="CE77" s="96">
        <f t="shared" si="95"/>
        <v>0</v>
      </c>
      <c r="CF77" s="99"/>
      <c r="CG77" s="99"/>
      <c r="CH77" s="99"/>
      <c r="CI77" s="99"/>
      <c r="CJ77" s="99"/>
      <c r="CK77" s="99"/>
      <c r="CL77" s="96">
        <f t="shared" si="96"/>
        <v>0</v>
      </c>
      <c r="CM77" s="99"/>
      <c r="CN77" s="99"/>
      <c r="CO77" s="99"/>
      <c r="CP77" s="99"/>
      <c r="CQ77" s="99"/>
      <c r="CR77" s="99"/>
      <c r="CS77" s="96">
        <f t="shared" si="97"/>
        <v>0</v>
      </c>
      <c r="CT77" s="99"/>
      <c r="CU77" s="99"/>
      <c r="CV77" s="99"/>
      <c r="CW77" s="99"/>
      <c r="CX77" s="99"/>
      <c r="CY77" s="99"/>
    </row>
    <row r="78" spans="4:103" ht="12" customHeight="1" x14ac:dyDescent="0.2">
      <c r="D78" s="97" t="s">
        <v>354</v>
      </c>
      <c r="E78" s="87" t="s">
        <v>422</v>
      </c>
      <c r="F78" s="96">
        <f t="shared" si="84"/>
        <v>0</v>
      </c>
      <c r="G78" s="99"/>
      <c r="H78" s="99"/>
      <c r="I78" s="99"/>
      <c r="J78" s="99"/>
      <c r="K78" s="99"/>
      <c r="L78" s="99"/>
      <c r="M78" s="96">
        <f t="shared" si="85"/>
        <v>0</v>
      </c>
      <c r="N78" s="99"/>
      <c r="O78" s="99"/>
      <c r="P78" s="99"/>
      <c r="Q78" s="99"/>
      <c r="R78" s="99"/>
      <c r="S78" s="99"/>
      <c r="T78" s="96">
        <f t="shared" si="86"/>
        <v>0</v>
      </c>
      <c r="U78" s="99"/>
      <c r="V78" s="99"/>
      <c r="W78" s="99"/>
      <c r="X78" s="99"/>
      <c r="Y78" s="99"/>
      <c r="Z78" s="99"/>
      <c r="AA78" s="96">
        <f t="shared" si="87"/>
        <v>0</v>
      </c>
      <c r="AB78" s="99"/>
      <c r="AC78" s="99"/>
      <c r="AD78" s="99"/>
      <c r="AE78" s="99"/>
      <c r="AF78" s="99"/>
      <c r="AG78" s="99"/>
      <c r="AH78" s="96">
        <f t="shared" si="88"/>
        <v>0</v>
      </c>
      <c r="AI78" s="99"/>
      <c r="AJ78" s="99"/>
      <c r="AK78" s="99"/>
      <c r="AL78" s="99"/>
      <c r="AM78" s="99"/>
      <c r="AN78" s="99"/>
      <c r="AO78" s="96">
        <f t="shared" si="89"/>
        <v>0</v>
      </c>
      <c r="AP78" s="99"/>
      <c r="AQ78" s="99"/>
      <c r="AR78" s="99"/>
      <c r="AS78" s="99"/>
      <c r="AT78" s="99"/>
      <c r="AU78" s="99"/>
      <c r="AV78" s="96">
        <f t="shared" si="90"/>
        <v>0</v>
      </c>
      <c r="AW78" s="99"/>
      <c r="AX78" s="99"/>
      <c r="AY78" s="99"/>
      <c r="AZ78" s="99"/>
      <c r="BA78" s="99"/>
      <c r="BB78" s="99"/>
      <c r="BC78" s="96">
        <f t="shared" si="91"/>
        <v>0</v>
      </c>
      <c r="BD78" s="99"/>
      <c r="BE78" s="99"/>
      <c r="BF78" s="99"/>
      <c r="BG78" s="99"/>
      <c r="BH78" s="99"/>
      <c r="BI78" s="99"/>
      <c r="BJ78" s="96">
        <f t="shared" si="92"/>
        <v>0</v>
      </c>
      <c r="BK78" s="99"/>
      <c r="BL78" s="99"/>
      <c r="BM78" s="99"/>
      <c r="BN78" s="99"/>
      <c r="BO78" s="99"/>
      <c r="BP78" s="99"/>
      <c r="BQ78" s="96">
        <f t="shared" si="93"/>
        <v>0</v>
      </c>
      <c r="BR78" s="99"/>
      <c r="BS78" s="99"/>
      <c r="BT78" s="99"/>
      <c r="BU78" s="99"/>
      <c r="BV78" s="99"/>
      <c r="BW78" s="99"/>
      <c r="BX78" s="96">
        <f t="shared" si="94"/>
        <v>0</v>
      </c>
      <c r="BY78" s="99"/>
      <c r="BZ78" s="99"/>
      <c r="CA78" s="99"/>
      <c r="CB78" s="99"/>
      <c r="CC78" s="99"/>
      <c r="CD78" s="99"/>
      <c r="CE78" s="96">
        <f t="shared" si="95"/>
        <v>0</v>
      </c>
      <c r="CF78" s="99"/>
      <c r="CG78" s="99"/>
      <c r="CH78" s="99"/>
      <c r="CI78" s="99"/>
      <c r="CJ78" s="99"/>
      <c r="CK78" s="99"/>
      <c r="CL78" s="96">
        <f t="shared" si="96"/>
        <v>0</v>
      </c>
      <c r="CM78" s="99"/>
      <c r="CN78" s="99"/>
      <c r="CO78" s="99"/>
      <c r="CP78" s="99"/>
      <c r="CQ78" s="99"/>
      <c r="CR78" s="99"/>
      <c r="CS78" s="96">
        <f t="shared" si="97"/>
        <v>0</v>
      </c>
      <c r="CT78" s="99"/>
      <c r="CU78" s="99"/>
      <c r="CV78" s="99"/>
      <c r="CW78" s="99"/>
      <c r="CX78" s="99"/>
      <c r="CY78" s="99"/>
    </row>
    <row r="79" spans="4:103" ht="12" customHeight="1" x14ac:dyDescent="0.2">
      <c r="D79" s="97" t="s">
        <v>356</v>
      </c>
      <c r="E79" s="87" t="s">
        <v>423</v>
      </c>
      <c r="F79" s="96">
        <f t="shared" si="84"/>
        <v>0</v>
      </c>
      <c r="G79" s="99"/>
      <c r="H79" s="99"/>
      <c r="I79" s="99"/>
      <c r="J79" s="99"/>
      <c r="K79" s="99"/>
      <c r="L79" s="99"/>
      <c r="M79" s="96">
        <f t="shared" si="85"/>
        <v>0</v>
      </c>
      <c r="N79" s="99"/>
      <c r="O79" s="99"/>
      <c r="P79" s="99"/>
      <c r="Q79" s="99"/>
      <c r="R79" s="99"/>
      <c r="S79" s="99"/>
      <c r="T79" s="96">
        <f t="shared" si="86"/>
        <v>0</v>
      </c>
      <c r="U79" s="99"/>
      <c r="V79" s="99"/>
      <c r="W79" s="99"/>
      <c r="X79" s="99"/>
      <c r="Y79" s="99"/>
      <c r="Z79" s="99"/>
      <c r="AA79" s="96">
        <f t="shared" si="87"/>
        <v>0</v>
      </c>
      <c r="AB79" s="99"/>
      <c r="AC79" s="99"/>
      <c r="AD79" s="99"/>
      <c r="AE79" s="99"/>
      <c r="AF79" s="99"/>
      <c r="AG79" s="99"/>
      <c r="AH79" s="96">
        <f t="shared" si="88"/>
        <v>0</v>
      </c>
      <c r="AI79" s="99"/>
      <c r="AJ79" s="99"/>
      <c r="AK79" s="99"/>
      <c r="AL79" s="99"/>
      <c r="AM79" s="99"/>
      <c r="AN79" s="99"/>
      <c r="AO79" s="96">
        <f t="shared" si="89"/>
        <v>0</v>
      </c>
      <c r="AP79" s="99"/>
      <c r="AQ79" s="99"/>
      <c r="AR79" s="99"/>
      <c r="AS79" s="99"/>
      <c r="AT79" s="99"/>
      <c r="AU79" s="99"/>
      <c r="AV79" s="96">
        <f t="shared" si="90"/>
        <v>0</v>
      </c>
      <c r="AW79" s="99"/>
      <c r="AX79" s="99"/>
      <c r="AY79" s="99"/>
      <c r="AZ79" s="99"/>
      <c r="BA79" s="99"/>
      <c r="BB79" s="99"/>
      <c r="BC79" s="96">
        <f t="shared" si="91"/>
        <v>0</v>
      </c>
      <c r="BD79" s="99"/>
      <c r="BE79" s="99"/>
      <c r="BF79" s="99"/>
      <c r="BG79" s="99"/>
      <c r="BH79" s="99"/>
      <c r="BI79" s="99"/>
      <c r="BJ79" s="96">
        <f t="shared" si="92"/>
        <v>0</v>
      </c>
      <c r="BK79" s="99"/>
      <c r="BL79" s="99"/>
      <c r="BM79" s="99"/>
      <c r="BN79" s="99"/>
      <c r="BO79" s="99"/>
      <c r="BP79" s="99"/>
      <c r="BQ79" s="96">
        <f t="shared" si="93"/>
        <v>0</v>
      </c>
      <c r="BR79" s="99"/>
      <c r="BS79" s="99"/>
      <c r="BT79" s="99"/>
      <c r="BU79" s="99"/>
      <c r="BV79" s="99"/>
      <c r="BW79" s="99"/>
      <c r="BX79" s="96">
        <f t="shared" si="94"/>
        <v>0</v>
      </c>
      <c r="BY79" s="99"/>
      <c r="BZ79" s="99"/>
      <c r="CA79" s="99"/>
      <c r="CB79" s="99"/>
      <c r="CC79" s="99"/>
      <c r="CD79" s="99"/>
      <c r="CE79" s="96">
        <f t="shared" si="95"/>
        <v>0</v>
      </c>
      <c r="CF79" s="99"/>
      <c r="CG79" s="99"/>
      <c r="CH79" s="99"/>
      <c r="CI79" s="99"/>
      <c r="CJ79" s="99"/>
      <c r="CK79" s="99"/>
      <c r="CL79" s="96">
        <f t="shared" si="96"/>
        <v>0</v>
      </c>
      <c r="CM79" s="99"/>
      <c r="CN79" s="99"/>
      <c r="CO79" s="99"/>
      <c r="CP79" s="99"/>
      <c r="CQ79" s="99"/>
      <c r="CR79" s="99"/>
      <c r="CS79" s="96">
        <f t="shared" si="97"/>
        <v>0</v>
      </c>
      <c r="CT79" s="99"/>
      <c r="CU79" s="99"/>
      <c r="CV79" s="99"/>
      <c r="CW79" s="99"/>
      <c r="CX79" s="99"/>
      <c r="CY79" s="99"/>
    </row>
    <row r="80" spans="4:103" ht="12" customHeight="1" x14ac:dyDescent="0.2">
      <c r="D80" s="97" t="s">
        <v>358</v>
      </c>
      <c r="E80" s="87" t="s">
        <v>424</v>
      </c>
      <c r="F80" s="96">
        <f t="shared" si="84"/>
        <v>0</v>
      </c>
      <c r="G80" s="99"/>
      <c r="H80" s="99"/>
      <c r="I80" s="99"/>
      <c r="J80" s="99"/>
      <c r="K80" s="99"/>
      <c r="L80" s="99"/>
      <c r="M80" s="96">
        <f t="shared" si="85"/>
        <v>0</v>
      </c>
      <c r="N80" s="99"/>
      <c r="O80" s="99"/>
      <c r="P80" s="99"/>
      <c r="Q80" s="99"/>
      <c r="R80" s="99"/>
      <c r="S80" s="99"/>
      <c r="T80" s="96">
        <f t="shared" si="86"/>
        <v>0</v>
      </c>
      <c r="U80" s="99"/>
      <c r="V80" s="99"/>
      <c r="W80" s="99"/>
      <c r="X80" s="99"/>
      <c r="Y80" s="99"/>
      <c r="Z80" s="99"/>
      <c r="AA80" s="96">
        <f t="shared" si="87"/>
        <v>0</v>
      </c>
      <c r="AB80" s="99"/>
      <c r="AC80" s="99"/>
      <c r="AD80" s="99"/>
      <c r="AE80" s="99"/>
      <c r="AF80" s="99"/>
      <c r="AG80" s="99"/>
      <c r="AH80" s="96">
        <f t="shared" si="88"/>
        <v>0</v>
      </c>
      <c r="AI80" s="99"/>
      <c r="AJ80" s="99"/>
      <c r="AK80" s="99"/>
      <c r="AL80" s="99"/>
      <c r="AM80" s="99"/>
      <c r="AN80" s="99"/>
      <c r="AO80" s="96">
        <f t="shared" si="89"/>
        <v>0</v>
      </c>
      <c r="AP80" s="99"/>
      <c r="AQ80" s="99"/>
      <c r="AR80" s="99"/>
      <c r="AS80" s="99"/>
      <c r="AT80" s="99"/>
      <c r="AU80" s="99"/>
      <c r="AV80" s="96">
        <f t="shared" si="90"/>
        <v>0</v>
      </c>
      <c r="AW80" s="99"/>
      <c r="AX80" s="99"/>
      <c r="AY80" s="99"/>
      <c r="AZ80" s="99"/>
      <c r="BA80" s="99"/>
      <c r="BB80" s="99"/>
      <c r="BC80" s="96">
        <f t="shared" si="91"/>
        <v>0</v>
      </c>
      <c r="BD80" s="99"/>
      <c r="BE80" s="99"/>
      <c r="BF80" s="99"/>
      <c r="BG80" s="99"/>
      <c r="BH80" s="99"/>
      <c r="BI80" s="99"/>
      <c r="BJ80" s="96">
        <f t="shared" si="92"/>
        <v>0</v>
      </c>
      <c r="BK80" s="99"/>
      <c r="BL80" s="99"/>
      <c r="BM80" s="99"/>
      <c r="BN80" s="99"/>
      <c r="BO80" s="99"/>
      <c r="BP80" s="99"/>
      <c r="BQ80" s="96">
        <f t="shared" si="93"/>
        <v>0</v>
      </c>
      <c r="BR80" s="99"/>
      <c r="BS80" s="99"/>
      <c r="BT80" s="99"/>
      <c r="BU80" s="99"/>
      <c r="BV80" s="99"/>
      <c r="BW80" s="99"/>
      <c r="BX80" s="96">
        <f t="shared" si="94"/>
        <v>0</v>
      </c>
      <c r="BY80" s="99"/>
      <c r="BZ80" s="99"/>
      <c r="CA80" s="99"/>
      <c r="CB80" s="99"/>
      <c r="CC80" s="99"/>
      <c r="CD80" s="99"/>
      <c r="CE80" s="96">
        <f t="shared" si="95"/>
        <v>0</v>
      </c>
      <c r="CF80" s="99"/>
      <c r="CG80" s="99"/>
      <c r="CH80" s="99"/>
      <c r="CI80" s="99"/>
      <c r="CJ80" s="99"/>
      <c r="CK80" s="99"/>
      <c r="CL80" s="96">
        <f t="shared" si="96"/>
        <v>0</v>
      </c>
      <c r="CM80" s="99"/>
      <c r="CN80" s="99"/>
      <c r="CO80" s="99"/>
      <c r="CP80" s="99"/>
      <c r="CQ80" s="99"/>
      <c r="CR80" s="99"/>
      <c r="CS80" s="96">
        <f t="shared" si="97"/>
        <v>0</v>
      </c>
      <c r="CT80" s="99"/>
      <c r="CU80" s="99"/>
      <c r="CV80" s="99"/>
      <c r="CW80" s="99"/>
      <c r="CX80" s="99"/>
      <c r="CY80" s="99"/>
    </row>
    <row r="81" spans="4:103" ht="12" customHeight="1" x14ac:dyDescent="0.2">
      <c r="D81" s="97" t="s">
        <v>360</v>
      </c>
      <c r="E81" s="87" t="s">
        <v>425</v>
      </c>
      <c r="F81" s="96">
        <f t="shared" si="84"/>
        <v>0</v>
      </c>
      <c r="G81" s="99"/>
      <c r="H81" s="99"/>
      <c r="I81" s="99"/>
      <c r="J81" s="99"/>
      <c r="K81" s="99"/>
      <c r="L81" s="99"/>
      <c r="M81" s="96">
        <f t="shared" si="85"/>
        <v>0</v>
      </c>
      <c r="N81" s="99"/>
      <c r="O81" s="99"/>
      <c r="P81" s="99"/>
      <c r="Q81" s="99"/>
      <c r="R81" s="99"/>
      <c r="S81" s="99"/>
      <c r="T81" s="96">
        <f t="shared" si="86"/>
        <v>0</v>
      </c>
      <c r="U81" s="99"/>
      <c r="V81" s="99"/>
      <c r="W81" s="99"/>
      <c r="X81" s="99"/>
      <c r="Y81" s="99"/>
      <c r="Z81" s="99"/>
      <c r="AA81" s="96">
        <f t="shared" si="87"/>
        <v>0</v>
      </c>
      <c r="AB81" s="99"/>
      <c r="AC81" s="99"/>
      <c r="AD81" s="99"/>
      <c r="AE81" s="99"/>
      <c r="AF81" s="99"/>
      <c r="AG81" s="99"/>
      <c r="AH81" s="96">
        <f t="shared" si="88"/>
        <v>0</v>
      </c>
      <c r="AI81" s="99"/>
      <c r="AJ81" s="99"/>
      <c r="AK81" s="99"/>
      <c r="AL81" s="99"/>
      <c r="AM81" s="99"/>
      <c r="AN81" s="99"/>
      <c r="AO81" s="96">
        <f t="shared" si="89"/>
        <v>0</v>
      </c>
      <c r="AP81" s="99"/>
      <c r="AQ81" s="99"/>
      <c r="AR81" s="99"/>
      <c r="AS81" s="99"/>
      <c r="AT81" s="99"/>
      <c r="AU81" s="99"/>
      <c r="AV81" s="96">
        <f t="shared" si="90"/>
        <v>0</v>
      </c>
      <c r="AW81" s="99"/>
      <c r="AX81" s="99"/>
      <c r="AY81" s="99"/>
      <c r="AZ81" s="99"/>
      <c r="BA81" s="99"/>
      <c r="BB81" s="99"/>
      <c r="BC81" s="96">
        <f t="shared" si="91"/>
        <v>0</v>
      </c>
      <c r="BD81" s="99"/>
      <c r="BE81" s="99"/>
      <c r="BF81" s="99"/>
      <c r="BG81" s="99"/>
      <c r="BH81" s="99"/>
      <c r="BI81" s="99"/>
      <c r="BJ81" s="96">
        <f t="shared" si="92"/>
        <v>0</v>
      </c>
      <c r="BK81" s="99"/>
      <c r="BL81" s="99"/>
      <c r="BM81" s="99"/>
      <c r="BN81" s="99"/>
      <c r="BO81" s="99"/>
      <c r="BP81" s="99"/>
      <c r="BQ81" s="96">
        <f t="shared" si="93"/>
        <v>0</v>
      </c>
      <c r="BR81" s="99"/>
      <c r="BS81" s="99"/>
      <c r="BT81" s="99"/>
      <c r="BU81" s="99"/>
      <c r="BV81" s="99"/>
      <c r="BW81" s="99"/>
      <c r="BX81" s="96">
        <f t="shared" si="94"/>
        <v>0</v>
      </c>
      <c r="BY81" s="99"/>
      <c r="BZ81" s="99"/>
      <c r="CA81" s="99"/>
      <c r="CB81" s="99"/>
      <c r="CC81" s="99"/>
      <c r="CD81" s="99"/>
      <c r="CE81" s="96">
        <f t="shared" si="95"/>
        <v>0</v>
      </c>
      <c r="CF81" s="99"/>
      <c r="CG81" s="99"/>
      <c r="CH81" s="99"/>
      <c r="CI81" s="99"/>
      <c r="CJ81" s="99"/>
      <c r="CK81" s="99"/>
      <c r="CL81" s="96">
        <f t="shared" si="96"/>
        <v>0</v>
      </c>
      <c r="CM81" s="99"/>
      <c r="CN81" s="99"/>
      <c r="CO81" s="99"/>
      <c r="CP81" s="99"/>
      <c r="CQ81" s="99"/>
      <c r="CR81" s="99"/>
      <c r="CS81" s="96">
        <f t="shared" si="97"/>
        <v>0</v>
      </c>
      <c r="CT81" s="99"/>
      <c r="CU81" s="99"/>
      <c r="CV81" s="99"/>
      <c r="CW81" s="99"/>
      <c r="CX81" s="99"/>
      <c r="CY81" s="99"/>
    </row>
    <row r="82" spans="4:103" ht="12" customHeight="1" x14ac:dyDescent="0.2">
      <c r="D82" s="97" t="s">
        <v>362</v>
      </c>
      <c r="E82" s="87" t="s">
        <v>426</v>
      </c>
      <c r="F82" s="96">
        <f t="shared" si="84"/>
        <v>0</v>
      </c>
      <c r="G82" s="99"/>
      <c r="H82" s="99"/>
      <c r="I82" s="99"/>
      <c r="J82" s="99"/>
      <c r="K82" s="99"/>
      <c r="L82" s="99"/>
      <c r="M82" s="96">
        <f t="shared" si="85"/>
        <v>0</v>
      </c>
      <c r="N82" s="99"/>
      <c r="O82" s="99"/>
      <c r="P82" s="99"/>
      <c r="Q82" s="99"/>
      <c r="R82" s="99"/>
      <c r="S82" s="99"/>
      <c r="T82" s="96">
        <f t="shared" si="86"/>
        <v>0</v>
      </c>
      <c r="U82" s="99"/>
      <c r="V82" s="99"/>
      <c r="W82" s="99"/>
      <c r="X82" s="99"/>
      <c r="Y82" s="99"/>
      <c r="Z82" s="99"/>
      <c r="AA82" s="96">
        <f t="shared" si="87"/>
        <v>0</v>
      </c>
      <c r="AB82" s="99"/>
      <c r="AC82" s="99"/>
      <c r="AD82" s="99"/>
      <c r="AE82" s="99"/>
      <c r="AF82" s="99"/>
      <c r="AG82" s="99"/>
      <c r="AH82" s="96">
        <f t="shared" si="88"/>
        <v>0</v>
      </c>
      <c r="AI82" s="99"/>
      <c r="AJ82" s="99"/>
      <c r="AK82" s="99"/>
      <c r="AL82" s="99"/>
      <c r="AM82" s="99"/>
      <c r="AN82" s="99"/>
      <c r="AO82" s="96">
        <f t="shared" si="89"/>
        <v>0</v>
      </c>
      <c r="AP82" s="99"/>
      <c r="AQ82" s="99"/>
      <c r="AR82" s="99"/>
      <c r="AS82" s="99"/>
      <c r="AT82" s="99"/>
      <c r="AU82" s="99"/>
      <c r="AV82" s="96">
        <f t="shared" si="90"/>
        <v>0</v>
      </c>
      <c r="AW82" s="99"/>
      <c r="AX82" s="99"/>
      <c r="AY82" s="99"/>
      <c r="AZ82" s="99"/>
      <c r="BA82" s="99"/>
      <c r="BB82" s="99"/>
      <c r="BC82" s="96">
        <f t="shared" si="91"/>
        <v>0</v>
      </c>
      <c r="BD82" s="99"/>
      <c r="BE82" s="99"/>
      <c r="BF82" s="99"/>
      <c r="BG82" s="99"/>
      <c r="BH82" s="99"/>
      <c r="BI82" s="99"/>
      <c r="BJ82" s="96">
        <f t="shared" si="92"/>
        <v>0</v>
      </c>
      <c r="BK82" s="99"/>
      <c r="BL82" s="99"/>
      <c r="BM82" s="99"/>
      <c r="BN82" s="99"/>
      <c r="BO82" s="99"/>
      <c r="BP82" s="99"/>
      <c r="BQ82" s="96">
        <f t="shared" si="93"/>
        <v>0</v>
      </c>
      <c r="BR82" s="99"/>
      <c r="BS82" s="99"/>
      <c r="BT82" s="99"/>
      <c r="BU82" s="99"/>
      <c r="BV82" s="99"/>
      <c r="BW82" s="99"/>
      <c r="BX82" s="96">
        <f t="shared" si="94"/>
        <v>0</v>
      </c>
      <c r="BY82" s="99"/>
      <c r="BZ82" s="99"/>
      <c r="CA82" s="99"/>
      <c r="CB82" s="99"/>
      <c r="CC82" s="99"/>
      <c r="CD82" s="99"/>
      <c r="CE82" s="96">
        <f t="shared" si="95"/>
        <v>0</v>
      </c>
      <c r="CF82" s="99"/>
      <c r="CG82" s="99"/>
      <c r="CH82" s="99"/>
      <c r="CI82" s="99"/>
      <c r="CJ82" s="99"/>
      <c r="CK82" s="99"/>
      <c r="CL82" s="96">
        <f t="shared" si="96"/>
        <v>0</v>
      </c>
      <c r="CM82" s="99"/>
      <c r="CN82" s="99"/>
      <c r="CO82" s="99"/>
      <c r="CP82" s="99"/>
      <c r="CQ82" s="99"/>
      <c r="CR82" s="99"/>
      <c r="CS82" s="96">
        <f t="shared" si="97"/>
        <v>0</v>
      </c>
      <c r="CT82" s="99"/>
      <c r="CU82" s="99"/>
      <c r="CV82" s="99"/>
      <c r="CW82" s="99"/>
      <c r="CX82" s="99"/>
      <c r="CY82" s="99"/>
    </row>
    <row r="83" spans="4:103" ht="12" customHeight="1" x14ac:dyDescent="0.2">
      <c r="D83" s="97" t="s">
        <v>364</v>
      </c>
      <c r="E83" s="87" t="s">
        <v>427</v>
      </c>
      <c r="F83" s="96">
        <f t="shared" si="84"/>
        <v>0</v>
      </c>
      <c r="G83" s="99"/>
      <c r="H83" s="99"/>
      <c r="I83" s="99"/>
      <c r="J83" s="99"/>
      <c r="K83" s="99"/>
      <c r="L83" s="99"/>
      <c r="M83" s="96">
        <f t="shared" si="85"/>
        <v>0</v>
      </c>
      <c r="N83" s="99"/>
      <c r="O83" s="99"/>
      <c r="P83" s="99"/>
      <c r="Q83" s="99"/>
      <c r="R83" s="99"/>
      <c r="S83" s="99"/>
      <c r="T83" s="96">
        <f t="shared" si="86"/>
        <v>0</v>
      </c>
      <c r="U83" s="99"/>
      <c r="V83" s="99"/>
      <c r="W83" s="99"/>
      <c r="X83" s="99"/>
      <c r="Y83" s="99"/>
      <c r="Z83" s="99"/>
      <c r="AA83" s="96">
        <f t="shared" si="87"/>
        <v>0</v>
      </c>
      <c r="AB83" s="99"/>
      <c r="AC83" s="99"/>
      <c r="AD83" s="99"/>
      <c r="AE83" s="99"/>
      <c r="AF83" s="99"/>
      <c r="AG83" s="99"/>
      <c r="AH83" s="96">
        <f t="shared" si="88"/>
        <v>0</v>
      </c>
      <c r="AI83" s="99"/>
      <c r="AJ83" s="99"/>
      <c r="AK83" s="99"/>
      <c r="AL83" s="99"/>
      <c r="AM83" s="99"/>
      <c r="AN83" s="99"/>
      <c r="AO83" s="96">
        <f t="shared" si="89"/>
        <v>0</v>
      </c>
      <c r="AP83" s="99"/>
      <c r="AQ83" s="99"/>
      <c r="AR83" s="99"/>
      <c r="AS83" s="99"/>
      <c r="AT83" s="99"/>
      <c r="AU83" s="99"/>
      <c r="AV83" s="96">
        <f t="shared" si="90"/>
        <v>0</v>
      </c>
      <c r="AW83" s="99"/>
      <c r="AX83" s="99"/>
      <c r="AY83" s="99"/>
      <c r="AZ83" s="99"/>
      <c r="BA83" s="99"/>
      <c r="BB83" s="99"/>
      <c r="BC83" s="96">
        <f t="shared" si="91"/>
        <v>0</v>
      </c>
      <c r="BD83" s="99"/>
      <c r="BE83" s="99"/>
      <c r="BF83" s="99"/>
      <c r="BG83" s="99"/>
      <c r="BH83" s="99"/>
      <c r="BI83" s="99"/>
      <c r="BJ83" s="96">
        <f t="shared" si="92"/>
        <v>0</v>
      </c>
      <c r="BK83" s="99"/>
      <c r="BL83" s="99"/>
      <c r="BM83" s="99"/>
      <c r="BN83" s="99"/>
      <c r="BO83" s="99"/>
      <c r="BP83" s="99"/>
      <c r="BQ83" s="96">
        <f t="shared" si="93"/>
        <v>0</v>
      </c>
      <c r="BR83" s="99"/>
      <c r="BS83" s="99"/>
      <c r="BT83" s="99"/>
      <c r="BU83" s="99"/>
      <c r="BV83" s="99"/>
      <c r="BW83" s="99"/>
      <c r="BX83" s="96">
        <f t="shared" si="94"/>
        <v>0</v>
      </c>
      <c r="BY83" s="99"/>
      <c r="BZ83" s="99"/>
      <c r="CA83" s="99"/>
      <c r="CB83" s="99"/>
      <c r="CC83" s="99"/>
      <c r="CD83" s="99"/>
      <c r="CE83" s="96">
        <f t="shared" si="95"/>
        <v>0</v>
      </c>
      <c r="CF83" s="99"/>
      <c r="CG83" s="99"/>
      <c r="CH83" s="99"/>
      <c r="CI83" s="99"/>
      <c r="CJ83" s="99"/>
      <c r="CK83" s="99"/>
      <c r="CL83" s="96">
        <f t="shared" si="96"/>
        <v>0</v>
      </c>
      <c r="CM83" s="99"/>
      <c r="CN83" s="99"/>
      <c r="CO83" s="99"/>
      <c r="CP83" s="99"/>
      <c r="CQ83" s="99"/>
      <c r="CR83" s="99"/>
      <c r="CS83" s="96">
        <f t="shared" si="97"/>
        <v>0</v>
      </c>
      <c r="CT83" s="99"/>
      <c r="CU83" s="99"/>
      <c r="CV83" s="99"/>
      <c r="CW83" s="99"/>
      <c r="CX83" s="99"/>
      <c r="CY83" s="99"/>
    </row>
    <row r="84" spans="4:103" ht="12" customHeight="1" x14ac:dyDescent="0.2">
      <c r="D84" s="100" t="s">
        <v>31</v>
      </c>
      <c r="E84" s="87" t="s">
        <v>428</v>
      </c>
      <c r="F84" s="96">
        <f t="shared" si="84"/>
        <v>0</v>
      </c>
      <c r="G84" s="99"/>
      <c r="H84" s="99"/>
      <c r="I84" s="99"/>
      <c r="J84" s="99"/>
      <c r="K84" s="99"/>
      <c r="L84" s="99"/>
      <c r="M84" s="96">
        <f t="shared" si="85"/>
        <v>0</v>
      </c>
      <c r="N84" s="99"/>
      <c r="O84" s="99"/>
      <c r="P84" s="99"/>
      <c r="Q84" s="99"/>
      <c r="R84" s="99"/>
      <c r="S84" s="99"/>
      <c r="T84" s="96">
        <f t="shared" si="86"/>
        <v>0</v>
      </c>
      <c r="U84" s="99"/>
      <c r="V84" s="99"/>
      <c r="W84" s="99"/>
      <c r="X84" s="99"/>
      <c r="Y84" s="99"/>
      <c r="Z84" s="99"/>
      <c r="AA84" s="96">
        <f t="shared" si="87"/>
        <v>0</v>
      </c>
      <c r="AB84" s="99"/>
      <c r="AC84" s="99"/>
      <c r="AD84" s="99"/>
      <c r="AE84" s="99"/>
      <c r="AF84" s="99"/>
      <c r="AG84" s="99"/>
      <c r="AH84" s="96">
        <f t="shared" si="88"/>
        <v>0</v>
      </c>
      <c r="AI84" s="99"/>
      <c r="AJ84" s="99"/>
      <c r="AK84" s="99"/>
      <c r="AL84" s="99"/>
      <c r="AM84" s="99"/>
      <c r="AN84" s="99"/>
      <c r="AO84" s="96">
        <f t="shared" si="89"/>
        <v>0</v>
      </c>
      <c r="AP84" s="99"/>
      <c r="AQ84" s="99"/>
      <c r="AR84" s="99"/>
      <c r="AS84" s="99"/>
      <c r="AT84" s="99"/>
      <c r="AU84" s="99"/>
      <c r="AV84" s="96">
        <f t="shared" si="90"/>
        <v>0</v>
      </c>
      <c r="AW84" s="99"/>
      <c r="AX84" s="99"/>
      <c r="AY84" s="99"/>
      <c r="AZ84" s="99"/>
      <c r="BA84" s="99"/>
      <c r="BB84" s="99"/>
      <c r="BC84" s="96">
        <f t="shared" si="91"/>
        <v>0</v>
      </c>
      <c r="BD84" s="99"/>
      <c r="BE84" s="99"/>
      <c r="BF84" s="99"/>
      <c r="BG84" s="99"/>
      <c r="BH84" s="99"/>
      <c r="BI84" s="99"/>
      <c r="BJ84" s="96">
        <f t="shared" si="92"/>
        <v>0</v>
      </c>
      <c r="BK84" s="99"/>
      <c r="BL84" s="99"/>
      <c r="BM84" s="99"/>
      <c r="BN84" s="99"/>
      <c r="BO84" s="99"/>
      <c r="BP84" s="99"/>
      <c r="BQ84" s="96">
        <f t="shared" si="93"/>
        <v>0</v>
      </c>
      <c r="BR84" s="99"/>
      <c r="BS84" s="99"/>
      <c r="BT84" s="99"/>
      <c r="BU84" s="99"/>
      <c r="BV84" s="99"/>
      <c r="BW84" s="99"/>
      <c r="BX84" s="96">
        <f t="shared" si="94"/>
        <v>0</v>
      </c>
      <c r="BY84" s="99"/>
      <c r="BZ84" s="99"/>
      <c r="CA84" s="99"/>
      <c r="CB84" s="99"/>
      <c r="CC84" s="99"/>
      <c r="CD84" s="99"/>
      <c r="CE84" s="96">
        <f t="shared" si="95"/>
        <v>0</v>
      </c>
      <c r="CF84" s="99"/>
      <c r="CG84" s="99"/>
      <c r="CH84" s="99"/>
      <c r="CI84" s="99"/>
      <c r="CJ84" s="99"/>
      <c r="CK84" s="99"/>
      <c r="CL84" s="96">
        <f t="shared" si="96"/>
        <v>0</v>
      </c>
      <c r="CM84" s="99"/>
      <c r="CN84" s="99"/>
      <c r="CO84" s="99"/>
      <c r="CP84" s="99"/>
      <c r="CQ84" s="99"/>
      <c r="CR84" s="99"/>
      <c r="CS84" s="96">
        <f t="shared" si="97"/>
        <v>0</v>
      </c>
      <c r="CT84" s="99"/>
      <c r="CU84" s="99"/>
      <c r="CV84" s="99"/>
      <c r="CW84" s="99"/>
      <c r="CX84" s="99"/>
      <c r="CY84" s="99"/>
    </row>
    <row r="85" spans="4:103" ht="12" customHeight="1" x14ac:dyDescent="0.2">
      <c r="D85" s="100" t="s">
        <v>367</v>
      </c>
      <c r="E85" s="87" t="s">
        <v>429</v>
      </c>
      <c r="F85" s="96">
        <f t="shared" si="84"/>
        <v>0</v>
      </c>
      <c r="G85" s="99"/>
      <c r="H85" s="99"/>
      <c r="I85" s="99"/>
      <c r="J85" s="99"/>
      <c r="K85" s="99"/>
      <c r="L85" s="99"/>
      <c r="M85" s="96">
        <f t="shared" si="85"/>
        <v>0</v>
      </c>
      <c r="N85" s="99"/>
      <c r="O85" s="99"/>
      <c r="P85" s="99"/>
      <c r="Q85" s="99"/>
      <c r="R85" s="99"/>
      <c r="S85" s="99"/>
      <c r="T85" s="96">
        <f t="shared" si="86"/>
        <v>0</v>
      </c>
      <c r="U85" s="99"/>
      <c r="V85" s="99"/>
      <c r="W85" s="99"/>
      <c r="X85" s="99"/>
      <c r="Y85" s="99"/>
      <c r="Z85" s="99"/>
      <c r="AA85" s="96">
        <f t="shared" si="87"/>
        <v>0</v>
      </c>
      <c r="AB85" s="99"/>
      <c r="AC85" s="99"/>
      <c r="AD85" s="99"/>
      <c r="AE85" s="99"/>
      <c r="AF85" s="99"/>
      <c r="AG85" s="99"/>
      <c r="AH85" s="96">
        <f t="shared" si="88"/>
        <v>0</v>
      </c>
      <c r="AI85" s="99"/>
      <c r="AJ85" s="99"/>
      <c r="AK85" s="99"/>
      <c r="AL85" s="99"/>
      <c r="AM85" s="99"/>
      <c r="AN85" s="99"/>
      <c r="AO85" s="96">
        <f t="shared" si="89"/>
        <v>0</v>
      </c>
      <c r="AP85" s="99"/>
      <c r="AQ85" s="99"/>
      <c r="AR85" s="99"/>
      <c r="AS85" s="99"/>
      <c r="AT85" s="99"/>
      <c r="AU85" s="99"/>
      <c r="AV85" s="96">
        <f t="shared" si="90"/>
        <v>0</v>
      </c>
      <c r="AW85" s="99"/>
      <c r="AX85" s="99"/>
      <c r="AY85" s="99"/>
      <c r="AZ85" s="99"/>
      <c r="BA85" s="99"/>
      <c r="BB85" s="99"/>
      <c r="BC85" s="96">
        <f t="shared" si="91"/>
        <v>0</v>
      </c>
      <c r="BD85" s="99"/>
      <c r="BE85" s="99"/>
      <c r="BF85" s="99"/>
      <c r="BG85" s="99"/>
      <c r="BH85" s="99"/>
      <c r="BI85" s="99"/>
      <c r="BJ85" s="96">
        <f t="shared" si="92"/>
        <v>0</v>
      </c>
      <c r="BK85" s="99"/>
      <c r="BL85" s="99"/>
      <c r="BM85" s="99"/>
      <c r="BN85" s="99"/>
      <c r="BO85" s="99"/>
      <c r="BP85" s="99"/>
      <c r="BQ85" s="96">
        <f t="shared" si="93"/>
        <v>0</v>
      </c>
      <c r="BR85" s="99"/>
      <c r="BS85" s="99"/>
      <c r="BT85" s="99"/>
      <c r="BU85" s="99"/>
      <c r="BV85" s="99"/>
      <c r="BW85" s="99"/>
      <c r="BX85" s="96">
        <f t="shared" si="94"/>
        <v>0</v>
      </c>
      <c r="BY85" s="99"/>
      <c r="BZ85" s="99"/>
      <c r="CA85" s="99"/>
      <c r="CB85" s="99"/>
      <c r="CC85" s="99"/>
      <c r="CD85" s="99"/>
      <c r="CE85" s="96">
        <f t="shared" si="95"/>
        <v>0</v>
      </c>
      <c r="CF85" s="99"/>
      <c r="CG85" s="99"/>
      <c r="CH85" s="99"/>
      <c r="CI85" s="99"/>
      <c r="CJ85" s="99"/>
      <c r="CK85" s="99"/>
      <c r="CL85" s="96">
        <f t="shared" si="96"/>
        <v>0</v>
      </c>
      <c r="CM85" s="99"/>
      <c r="CN85" s="99"/>
      <c r="CO85" s="99"/>
      <c r="CP85" s="99"/>
      <c r="CQ85" s="99"/>
      <c r="CR85" s="99"/>
      <c r="CS85" s="96">
        <f t="shared" si="97"/>
        <v>0</v>
      </c>
      <c r="CT85" s="99"/>
      <c r="CU85" s="99"/>
      <c r="CV85" s="99"/>
      <c r="CW85" s="99"/>
      <c r="CX85" s="99"/>
      <c r="CY85" s="99"/>
    </row>
    <row r="86" spans="4:103" ht="12" customHeight="1" x14ac:dyDescent="0.2">
      <c r="D86" s="100" t="s">
        <v>369</v>
      </c>
      <c r="E86" s="87" t="s">
        <v>430</v>
      </c>
      <c r="F86" s="96">
        <f t="shared" si="84"/>
        <v>0</v>
      </c>
      <c r="G86" s="99"/>
      <c r="H86" s="99"/>
      <c r="I86" s="99"/>
      <c r="J86" s="99"/>
      <c r="K86" s="99"/>
      <c r="L86" s="99"/>
      <c r="M86" s="96">
        <f t="shared" si="85"/>
        <v>0</v>
      </c>
      <c r="N86" s="99"/>
      <c r="O86" s="99"/>
      <c r="P86" s="99"/>
      <c r="Q86" s="99"/>
      <c r="R86" s="99"/>
      <c r="S86" s="99"/>
      <c r="T86" s="96">
        <f t="shared" si="86"/>
        <v>0</v>
      </c>
      <c r="U86" s="99"/>
      <c r="V86" s="99"/>
      <c r="W86" s="99"/>
      <c r="X86" s="99"/>
      <c r="Y86" s="99"/>
      <c r="Z86" s="99"/>
      <c r="AA86" s="96">
        <f t="shared" si="87"/>
        <v>0</v>
      </c>
      <c r="AB86" s="99"/>
      <c r="AC86" s="99"/>
      <c r="AD86" s="99"/>
      <c r="AE86" s="99"/>
      <c r="AF86" s="99"/>
      <c r="AG86" s="99"/>
      <c r="AH86" s="96">
        <f t="shared" si="88"/>
        <v>0</v>
      </c>
      <c r="AI86" s="99"/>
      <c r="AJ86" s="99"/>
      <c r="AK86" s="99"/>
      <c r="AL86" s="99"/>
      <c r="AM86" s="99"/>
      <c r="AN86" s="99"/>
      <c r="AO86" s="96">
        <f t="shared" si="89"/>
        <v>0</v>
      </c>
      <c r="AP86" s="99"/>
      <c r="AQ86" s="99"/>
      <c r="AR86" s="99"/>
      <c r="AS86" s="99"/>
      <c r="AT86" s="99"/>
      <c r="AU86" s="99"/>
      <c r="AV86" s="96">
        <f t="shared" si="90"/>
        <v>0</v>
      </c>
      <c r="AW86" s="99"/>
      <c r="AX86" s="99"/>
      <c r="AY86" s="99"/>
      <c r="AZ86" s="99"/>
      <c r="BA86" s="99"/>
      <c r="BB86" s="99"/>
      <c r="BC86" s="96">
        <f t="shared" si="91"/>
        <v>0</v>
      </c>
      <c r="BD86" s="99"/>
      <c r="BE86" s="99"/>
      <c r="BF86" s="99"/>
      <c r="BG86" s="99"/>
      <c r="BH86" s="99"/>
      <c r="BI86" s="99"/>
      <c r="BJ86" s="96">
        <f t="shared" si="92"/>
        <v>0</v>
      </c>
      <c r="BK86" s="99"/>
      <c r="BL86" s="99"/>
      <c r="BM86" s="99"/>
      <c r="BN86" s="99"/>
      <c r="BO86" s="99"/>
      <c r="BP86" s="99"/>
      <c r="BQ86" s="96">
        <f t="shared" si="93"/>
        <v>0</v>
      </c>
      <c r="BR86" s="99"/>
      <c r="BS86" s="99"/>
      <c r="BT86" s="99"/>
      <c r="BU86" s="99"/>
      <c r="BV86" s="99"/>
      <c r="BW86" s="99"/>
      <c r="BX86" s="96">
        <f t="shared" si="94"/>
        <v>0</v>
      </c>
      <c r="BY86" s="99"/>
      <c r="BZ86" s="99"/>
      <c r="CA86" s="99"/>
      <c r="CB86" s="99"/>
      <c r="CC86" s="99"/>
      <c r="CD86" s="99"/>
      <c r="CE86" s="96">
        <f t="shared" si="95"/>
        <v>0</v>
      </c>
      <c r="CF86" s="99"/>
      <c r="CG86" s="99"/>
      <c r="CH86" s="99"/>
      <c r="CI86" s="99"/>
      <c r="CJ86" s="99"/>
      <c r="CK86" s="99"/>
      <c r="CL86" s="96">
        <f t="shared" si="96"/>
        <v>0</v>
      </c>
      <c r="CM86" s="99"/>
      <c r="CN86" s="99"/>
      <c r="CO86" s="99"/>
      <c r="CP86" s="99"/>
      <c r="CQ86" s="99"/>
      <c r="CR86" s="99"/>
      <c r="CS86" s="96">
        <f t="shared" si="97"/>
        <v>0</v>
      </c>
      <c r="CT86" s="99"/>
      <c r="CU86" s="99"/>
      <c r="CV86" s="99"/>
      <c r="CW86" s="99"/>
      <c r="CX86" s="99"/>
      <c r="CY86" s="99"/>
    </row>
    <row r="87" spans="4:103" ht="12" customHeight="1" x14ac:dyDescent="0.2">
      <c r="D87" s="100" t="s">
        <v>27</v>
      </c>
      <c r="E87" s="87" t="s">
        <v>431</v>
      </c>
      <c r="F87" s="96">
        <f t="shared" si="84"/>
        <v>0</v>
      </c>
      <c r="G87" s="99"/>
      <c r="H87" s="99"/>
      <c r="I87" s="99"/>
      <c r="J87" s="99"/>
      <c r="K87" s="99"/>
      <c r="L87" s="99"/>
      <c r="M87" s="96">
        <f t="shared" si="85"/>
        <v>0</v>
      </c>
      <c r="N87" s="99"/>
      <c r="O87" s="99"/>
      <c r="P87" s="99"/>
      <c r="Q87" s="99"/>
      <c r="R87" s="99"/>
      <c r="S87" s="99"/>
      <c r="T87" s="96">
        <f t="shared" si="86"/>
        <v>0</v>
      </c>
      <c r="U87" s="99"/>
      <c r="V87" s="99"/>
      <c r="W87" s="99"/>
      <c r="X87" s="99"/>
      <c r="Y87" s="99"/>
      <c r="Z87" s="99"/>
      <c r="AA87" s="96">
        <f t="shared" si="87"/>
        <v>0</v>
      </c>
      <c r="AB87" s="99"/>
      <c r="AC87" s="99"/>
      <c r="AD87" s="99"/>
      <c r="AE87" s="99"/>
      <c r="AF87" s="99"/>
      <c r="AG87" s="99"/>
      <c r="AH87" s="96">
        <f t="shared" si="88"/>
        <v>0</v>
      </c>
      <c r="AI87" s="99"/>
      <c r="AJ87" s="99"/>
      <c r="AK87" s="99"/>
      <c r="AL87" s="99"/>
      <c r="AM87" s="99"/>
      <c r="AN87" s="99"/>
      <c r="AO87" s="96">
        <f t="shared" si="89"/>
        <v>0</v>
      </c>
      <c r="AP87" s="99"/>
      <c r="AQ87" s="99"/>
      <c r="AR87" s="99"/>
      <c r="AS87" s="99"/>
      <c r="AT87" s="99"/>
      <c r="AU87" s="99"/>
      <c r="AV87" s="96">
        <f t="shared" si="90"/>
        <v>0</v>
      </c>
      <c r="AW87" s="99"/>
      <c r="AX87" s="99"/>
      <c r="AY87" s="99"/>
      <c r="AZ87" s="99"/>
      <c r="BA87" s="99"/>
      <c r="BB87" s="99"/>
      <c r="BC87" s="96">
        <f t="shared" si="91"/>
        <v>0</v>
      </c>
      <c r="BD87" s="99"/>
      <c r="BE87" s="99"/>
      <c r="BF87" s="99"/>
      <c r="BG87" s="99"/>
      <c r="BH87" s="99"/>
      <c r="BI87" s="99"/>
      <c r="BJ87" s="96">
        <f t="shared" si="92"/>
        <v>0</v>
      </c>
      <c r="BK87" s="99"/>
      <c r="BL87" s="99"/>
      <c r="BM87" s="99"/>
      <c r="BN87" s="99"/>
      <c r="BO87" s="99"/>
      <c r="BP87" s="99"/>
      <c r="BQ87" s="96">
        <f t="shared" si="93"/>
        <v>0</v>
      </c>
      <c r="BR87" s="99"/>
      <c r="BS87" s="99"/>
      <c r="BT87" s="99"/>
      <c r="BU87" s="99"/>
      <c r="BV87" s="99"/>
      <c r="BW87" s="99"/>
      <c r="BX87" s="96">
        <f t="shared" si="94"/>
        <v>0</v>
      </c>
      <c r="BY87" s="99"/>
      <c r="BZ87" s="99"/>
      <c r="CA87" s="99"/>
      <c r="CB87" s="99"/>
      <c r="CC87" s="99"/>
      <c r="CD87" s="99"/>
      <c r="CE87" s="96">
        <f t="shared" si="95"/>
        <v>0</v>
      </c>
      <c r="CF87" s="99"/>
      <c r="CG87" s="99"/>
      <c r="CH87" s="99"/>
      <c r="CI87" s="99"/>
      <c r="CJ87" s="99"/>
      <c r="CK87" s="99"/>
      <c r="CL87" s="96">
        <f t="shared" si="96"/>
        <v>0</v>
      </c>
      <c r="CM87" s="99"/>
      <c r="CN87" s="99"/>
      <c r="CO87" s="99"/>
      <c r="CP87" s="99"/>
      <c r="CQ87" s="99"/>
      <c r="CR87" s="99"/>
      <c r="CS87" s="96">
        <f t="shared" si="97"/>
        <v>0</v>
      </c>
      <c r="CT87" s="99"/>
      <c r="CU87" s="99"/>
      <c r="CV87" s="99"/>
      <c r="CW87" s="99"/>
      <c r="CX87" s="99"/>
      <c r="CY87" s="99"/>
    </row>
    <row r="88" spans="4:103" ht="12" customHeight="1" x14ac:dyDescent="0.2">
      <c r="D88" s="100" t="s">
        <v>372</v>
      </c>
      <c r="E88" s="87" t="s">
        <v>432</v>
      </c>
      <c r="F88" s="96">
        <f t="shared" si="84"/>
        <v>0</v>
      </c>
      <c r="G88" s="99"/>
      <c r="H88" s="99"/>
      <c r="I88" s="99"/>
      <c r="J88" s="99"/>
      <c r="K88" s="99"/>
      <c r="L88" s="99"/>
      <c r="M88" s="96">
        <f t="shared" si="85"/>
        <v>0</v>
      </c>
      <c r="N88" s="99"/>
      <c r="O88" s="99"/>
      <c r="P88" s="99"/>
      <c r="Q88" s="99"/>
      <c r="R88" s="99"/>
      <c r="S88" s="99"/>
      <c r="T88" s="96">
        <f t="shared" si="86"/>
        <v>0</v>
      </c>
      <c r="U88" s="99"/>
      <c r="V88" s="99"/>
      <c r="W88" s="99"/>
      <c r="X88" s="99"/>
      <c r="Y88" s="99"/>
      <c r="Z88" s="99"/>
      <c r="AA88" s="96">
        <f t="shared" si="87"/>
        <v>0</v>
      </c>
      <c r="AB88" s="99"/>
      <c r="AC88" s="99"/>
      <c r="AD88" s="99"/>
      <c r="AE88" s="99"/>
      <c r="AF88" s="99"/>
      <c r="AG88" s="99"/>
      <c r="AH88" s="96">
        <f t="shared" si="88"/>
        <v>0</v>
      </c>
      <c r="AI88" s="99"/>
      <c r="AJ88" s="99"/>
      <c r="AK88" s="99"/>
      <c r="AL88" s="99"/>
      <c r="AM88" s="99"/>
      <c r="AN88" s="99"/>
      <c r="AO88" s="96">
        <f t="shared" si="89"/>
        <v>0</v>
      </c>
      <c r="AP88" s="99"/>
      <c r="AQ88" s="99"/>
      <c r="AR88" s="99"/>
      <c r="AS88" s="99"/>
      <c r="AT88" s="99"/>
      <c r="AU88" s="99"/>
      <c r="AV88" s="96">
        <f t="shared" si="90"/>
        <v>0</v>
      </c>
      <c r="AW88" s="99"/>
      <c r="AX88" s="99"/>
      <c r="AY88" s="99"/>
      <c r="AZ88" s="99"/>
      <c r="BA88" s="99"/>
      <c r="BB88" s="99"/>
      <c r="BC88" s="96">
        <f t="shared" si="91"/>
        <v>0</v>
      </c>
      <c r="BD88" s="99"/>
      <c r="BE88" s="99"/>
      <c r="BF88" s="99"/>
      <c r="BG88" s="99"/>
      <c r="BH88" s="99"/>
      <c r="BI88" s="99"/>
      <c r="BJ88" s="96">
        <f t="shared" si="92"/>
        <v>0</v>
      </c>
      <c r="BK88" s="99"/>
      <c r="BL88" s="99"/>
      <c r="BM88" s="99"/>
      <c r="BN88" s="99"/>
      <c r="BO88" s="99"/>
      <c r="BP88" s="99"/>
      <c r="BQ88" s="96">
        <f t="shared" si="93"/>
        <v>0</v>
      </c>
      <c r="BR88" s="99"/>
      <c r="BS88" s="99"/>
      <c r="BT88" s="99"/>
      <c r="BU88" s="99"/>
      <c r="BV88" s="99"/>
      <c r="BW88" s="99"/>
      <c r="BX88" s="96">
        <f t="shared" si="94"/>
        <v>0</v>
      </c>
      <c r="BY88" s="99"/>
      <c r="BZ88" s="99"/>
      <c r="CA88" s="99"/>
      <c r="CB88" s="99"/>
      <c r="CC88" s="99"/>
      <c r="CD88" s="99"/>
      <c r="CE88" s="96">
        <f t="shared" si="95"/>
        <v>0</v>
      </c>
      <c r="CF88" s="99"/>
      <c r="CG88" s="99"/>
      <c r="CH88" s="99"/>
      <c r="CI88" s="99"/>
      <c r="CJ88" s="99"/>
      <c r="CK88" s="99"/>
      <c r="CL88" s="96">
        <f t="shared" si="96"/>
        <v>0</v>
      </c>
      <c r="CM88" s="99"/>
      <c r="CN88" s="99"/>
      <c r="CO88" s="99"/>
      <c r="CP88" s="99"/>
      <c r="CQ88" s="99"/>
      <c r="CR88" s="99"/>
      <c r="CS88" s="96">
        <f t="shared" si="97"/>
        <v>0</v>
      </c>
      <c r="CT88" s="99"/>
      <c r="CU88" s="99"/>
      <c r="CV88" s="99"/>
      <c r="CW88" s="99"/>
      <c r="CX88" s="99"/>
      <c r="CY88" s="99"/>
    </row>
    <row r="89" spans="4:103" ht="12" customHeight="1" x14ac:dyDescent="0.2">
      <c r="D89" s="100" t="s">
        <v>374</v>
      </c>
      <c r="E89" s="87" t="s">
        <v>433</v>
      </c>
      <c r="F89" s="96">
        <f t="shared" si="84"/>
        <v>0</v>
      </c>
      <c r="G89" s="99"/>
      <c r="H89" s="99"/>
      <c r="I89" s="99"/>
      <c r="J89" s="99"/>
      <c r="K89" s="99"/>
      <c r="L89" s="99"/>
      <c r="M89" s="96">
        <f t="shared" si="85"/>
        <v>0</v>
      </c>
      <c r="N89" s="99"/>
      <c r="O89" s="99"/>
      <c r="P89" s="99"/>
      <c r="Q89" s="99"/>
      <c r="R89" s="99"/>
      <c r="S89" s="99"/>
      <c r="T89" s="96">
        <f t="shared" si="86"/>
        <v>0</v>
      </c>
      <c r="U89" s="99"/>
      <c r="V89" s="99"/>
      <c r="W89" s="99"/>
      <c r="X89" s="99"/>
      <c r="Y89" s="99"/>
      <c r="Z89" s="99"/>
      <c r="AA89" s="96">
        <f t="shared" si="87"/>
        <v>0</v>
      </c>
      <c r="AB89" s="99"/>
      <c r="AC89" s="99"/>
      <c r="AD89" s="99"/>
      <c r="AE89" s="99"/>
      <c r="AF89" s="99"/>
      <c r="AG89" s="99"/>
      <c r="AH89" s="96">
        <f t="shared" si="88"/>
        <v>0</v>
      </c>
      <c r="AI89" s="99"/>
      <c r="AJ89" s="99"/>
      <c r="AK89" s="99"/>
      <c r="AL89" s="99"/>
      <c r="AM89" s="99"/>
      <c r="AN89" s="99"/>
      <c r="AO89" s="96">
        <f t="shared" si="89"/>
        <v>0</v>
      </c>
      <c r="AP89" s="99"/>
      <c r="AQ89" s="99"/>
      <c r="AR89" s="99"/>
      <c r="AS89" s="99"/>
      <c r="AT89" s="99"/>
      <c r="AU89" s="99"/>
      <c r="AV89" s="96">
        <f t="shared" si="90"/>
        <v>0</v>
      </c>
      <c r="AW89" s="99"/>
      <c r="AX89" s="99"/>
      <c r="AY89" s="99"/>
      <c r="AZ89" s="99"/>
      <c r="BA89" s="99"/>
      <c r="BB89" s="99"/>
      <c r="BC89" s="96">
        <f t="shared" si="91"/>
        <v>0</v>
      </c>
      <c r="BD89" s="99"/>
      <c r="BE89" s="99"/>
      <c r="BF89" s="99"/>
      <c r="BG89" s="99"/>
      <c r="BH89" s="99"/>
      <c r="BI89" s="99"/>
      <c r="BJ89" s="96">
        <f t="shared" si="92"/>
        <v>0</v>
      </c>
      <c r="BK89" s="99"/>
      <c r="BL89" s="99"/>
      <c r="BM89" s="99"/>
      <c r="BN89" s="99"/>
      <c r="BO89" s="99"/>
      <c r="BP89" s="99"/>
      <c r="BQ89" s="96">
        <f t="shared" si="93"/>
        <v>0</v>
      </c>
      <c r="BR89" s="99"/>
      <c r="BS89" s="99"/>
      <c r="BT89" s="99"/>
      <c r="BU89" s="99"/>
      <c r="BV89" s="99"/>
      <c r="BW89" s="99"/>
      <c r="BX89" s="96">
        <f t="shared" si="94"/>
        <v>0</v>
      </c>
      <c r="BY89" s="99"/>
      <c r="BZ89" s="99"/>
      <c r="CA89" s="99"/>
      <c r="CB89" s="99"/>
      <c r="CC89" s="99"/>
      <c r="CD89" s="99"/>
      <c r="CE89" s="96">
        <f t="shared" si="95"/>
        <v>0</v>
      </c>
      <c r="CF89" s="99"/>
      <c r="CG89" s="99"/>
      <c r="CH89" s="99"/>
      <c r="CI89" s="99"/>
      <c r="CJ89" s="99"/>
      <c r="CK89" s="99"/>
      <c r="CL89" s="96">
        <f t="shared" si="96"/>
        <v>0</v>
      </c>
      <c r="CM89" s="99"/>
      <c r="CN89" s="99"/>
      <c r="CO89" s="99"/>
      <c r="CP89" s="99"/>
      <c r="CQ89" s="99"/>
      <c r="CR89" s="99"/>
      <c r="CS89" s="96">
        <f t="shared" si="97"/>
        <v>0</v>
      </c>
      <c r="CT89" s="99"/>
      <c r="CU89" s="99"/>
      <c r="CV89" s="99"/>
      <c r="CW89" s="99"/>
      <c r="CX89" s="99"/>
      <c r="CY89" s="99"/>
    </row>
    <row r="90" spans="4:103" ht="12" customHeight="1" x14ac:dyDescent="0.2">
      <c r="D90" s="100" t="s">
        <v>376</v>
      </c>
      <c r="E90" s="87" t="s">
        <v>434</v>
      </c>
      <c r="F90" s="96">
        <f t="shared" si="84"/>
        <v>0</v>
      </c>
      <c r="G90" s="99"/>
      <c r="H90" s="99"/>
      <c r="I90" s="99"/>
      <c r="J90" s="99"/>
      <c r="K90" s="99"/>
      <c r="L90" s="99"/>
      <c r="M90" s="96">
        <f t="shared" si="85"/>
        <v>0</v>
      </c>
      <c r="N90" s="99"/>
      <c r="O90" s="99"/>
      <c r="P90" s="99"/>
      <c r="Q90" s="99"/>
      <c r="R90" s="99"/>
      <c r="S90" s="99"/>
      <c r="T90" s="96">
        <f t="shared" si="86"/>
        <v>0</v>
      </c>
      <c r="U90" s="99"/>
      <c r="V90" s="99"/>
      <c r="W90" s="99"/>
      <c r="X90" s="99"/>
      <c r="Y90" s="99"/>
      <c r="Z90" s="99"/>
      <c r="AA90" s="96">
        <f t="shared" si="87"/>
        <v>0</v>
      </c>
      <c r="AB90" s="99"/>
      <c r="AC90" s="99"/>
      <c r="AD90" s="99"/>
      <c r="AE90" s="99"/>
      <c r="AF90" s="99"/>
      <c r="AG90" s="99"/>
      <c r="AH90" s="96">
        <f t="shared" si="88"/>
        <v>0</v>
      </c>
      <c r="AI90" s="99"/>
      <c r="AJ90" s="99"/>
      <c r="AK90" s="99"/>
      <c r="AL90" s="99"/>
      <c r="AM90" s="99"/>
      <c r="AN90" s="99"/>
      <c r="AO90" s="96">
        <f t="shared" si="89"/>
        <v>0</v>
      </c>
      <c r="AP90" s="99"/>
      <c r="AQ90" s="99"/>
      <c r="AR90" s="99"/>
      <c r="AS90" s="99"/>
      <c r="AT90" s="99"/>
      <c r="AU90" s="99"/>
      <c r="AV90" s="96">
        <f t="shared" si="90"/>
        <v>0</v>
      </c>
      <c r="AW90" s="99"/>
      <c r="AX90" s="99"/>
      <c r="AY90" s="99"/>
      <c r="AZ90" s="99"/>
      <c r="BA90" s="99"/>
      <c r="BB90" s="99"/>
      <c r="BC90" s="96">
        <f t="shared" si="91"/>
        <v>0</v>
      </c>
      <c r="BD90" s="99"/>
      <c r="BE90" s="99"/>
      <c r="BF90" s="99"/>
      <c r="BG90" s="99"/>
      <c r="BH90" s="99"/>
      <c r="BI90" s="99"/>
      <c r="BJ90" s="96">
        <f t="shared" si="92"/>
        <v>0</v>
      </c>
      <c r="BK90" s="99"/>
      <c r="BL90" s="99"/>
      <c r="BM90" s="99"/>
      <c r="BN90" s="99"/>
      <c r="BO90" s="99"/>
      <c r="BP90" s="99"/>
      <c r="BQ90" s="96">
        <f t="shared" si="93"/>
        <v>0</v>
      </c>
      <c r="BR90" s="99"/>
      <c r="BS90" s="99"/>
      <c r="BT90" s="99"/>
      <c r="BU90" s="99"/>
      <c r="BV90" s="99"/>
      <c r="BW90" s="99"/>
      <c r="BX90" s="96">
        <f t="shared" si="94"/>
        <v>0</v>
      </c>
      <c r="BY90" s="99"/>
      <c r="BZ90" s="99"/>
      <c r="CA90" s="99"/>
      <c r="CB90" s="99"/>
      <c r="CC90" s="99"/>
      <c r="CD90" s="99"/>
      <c r="CE90" s="96">
        <f t="shared" si="95"/>
        <v>0</v>
      </c>
      <c r="CF90" s="99"/>
      <c r="CG90" s="99"/>
      <c r="CH90" s="99"/>
      <c r="CI90" s="99"/>
      <c r="CJ90" s="99"/>
      <c r="CK90" s="99"/>
      <c r="CL90" s="96">
        <f t="shared" si="96"/>
        <v>0</v>
      </c>
      <c r="CM90" s="99"/>
      <c r="CN90" s="99"/>
      <c r="CO90" s="99"/>
      <c r="CP90" s="99"/>
      <c r="CQ90" s="99"/>
      <c r="CR90" s="99"/>
      <c r="CS90" s="96">
        <f t="shared" si="97"/>
        <v>0</v>
      </c>
      <c r="CT90" s="99"/>
      <c r="CU90" s="99"/>
      <c r="CV90" s="99"/>
      <c r="CW90" s="99"/>
      <c r="CX90" s="99"/>
      <c r="CY90" s="99"/>
    </row>
    <row r="91" spans="4:103" ht="10.5" hidden="1" customHeight="1" x14ac:dyDescent="0.2">
      <c r="D91" s="101"/>
      <c r="E91" s="101"/>
      <c r="F91" s="101"/>
      <c r="G91" s="101"/>
      <c r="H91" s="101"/>
      <c r="I91" s="101"/>
      <c r="J91" s="101"/>
      <c r="K91" s="101"/>
      <c r="L91" s="101"/>
      <c r="M91" s="101"/>
      <c r="N91" s="101"/>
      <c r="O91" s="101"/>
      <c r="P91" s="101"/>
      <c r="Q91" s="101"/>
      <c r="R91" s="101"/>
      <c r="S91" s="101"/>
      <c r="T91" s="101"/>
      <c r="U91" s="101"/>
      <c r="V91" s="101"/>
      <c r="W91" s="101"/>
      <c r="X91" s="101"/>
      <c r="Y91" s="101"/>
      <c r="Z91" s="101"/>
      <c r="AA91" s="101"/>
      <c r="AB91" s="101"/>
      <c r="AC91" s="101"/>
      <c r="AD91" s="101"/>
      <c r="AE91" s="101"/>
      <c r="AF91" s="101"/>
      <c r="AG91" s="101"/>
      <c r="AH91" s="101"/>
      <c r="AI91" s="101"/>
      <c r="AJ91" s="101"/>
      <c r="AK91" s="101"/>
      <c r="AL91" s="101"/>
      <c r="AM91" s="101"/>
      <c r="AN91" s="101"/>
      <c r="AO91" s="101"/>
      <c r="AP91" s="101"/>
      <c r="AQ91" s="101"/>
      <c r="AR91" s="101"/>
      <c r="AS91" s="101"/>
      <c r="AT91" s="101"/>
      <c r="AU91" s="101"/>
      <c r="AV91" s="101"/>
      <c r="AW91" s="101"/>
      <c r="AX91" s="101"/>
      <c r="AY91" s="101"/>
      <c r="AZ91" s="101"/>
      <c r="BA91" s="101"/>
      <c r="BB91" s="101"/>
      <c r="BC91" s="101"/>
      <c r="BD91" s="101"/>
      <c r="BE91" s="101"/>
      <c r="BF91" s="101"/>
      <c r="BG91" s="101"/>
      <c r="BH91" s="101"/>
      <c r="BI91" s="101"/>
      <c r="BJ91" s="101"/>
      <c r="BK91" s="101"/>
      <c r="BL91" s="101"/>
      <c r="BM91" s="101"/>
      <c r="BN91" s="101"/>
      <c r="BO91" s="101"/>
      <c r="BP91" s="101"/>
      <c r="BQ91" s="101"/>
      <c r="BR91" s="101"/>
      <c r="BS91" s="101"/>
      <c r="BT91" s="101"/>
      <c r="BU91" s="101"/>
      <c r="BV91" s="101"/>
      <c r="BW91" s="101"/>
      <c r="BX91" s="101"/>
      <c r="BY91" s="101"/>
      <c r="BZ91" s="101"/>
      <c r="CA91" s="101"/>
      <c r="CB91" s="101"/>
      <c r="CC91" s="101"/>
      <c r="CD91" s="101"/>
      <c r="CE91" s="101"/>
      <c r="CF91" s="101"/>
      <c r="CG91" s="101"/>
      <c r="CH91" s="101"/>
      <c r="CI91" s="101"/>
      <c r="CJ91" s="101"/>
      <c r="CK91" s="101"/>
      <c r="CL91" s="101"/>
      <c r="CM91" s="101"/>
      <c r="CN91" s="101"/>
      <c r="CO91" s="101"/>
      <c r="CP91" s="101"/>
      <c r="CQ91" s="101"/>
      <c r="CR91" s="101"/>
      <c r="CS91" s="101"/>
      <c r="CT91" s="101"/>
      <c r="CU91" s="101"/>
      <c r="CV91" s="101"/>
      <c r="CW91" s="101"/>
      <c r="CX91" s="101"/>
      <c r="CY91" s="101"/>
    </row>
    <row r="92" spans="4:103" ht="10.5" hidden="1" customHeight="1" x14ac:dyDescent="0.2">
      <c r="D92" s="101"/>
      <c r="E92" s="101"/>
      <c r="F92" s="101"/>
      <c r="G92" s="101"/>
      <c r="H92" s="101"/>
      <c r="I92" s="101"/>
      <c r="J92" s="101"/>
      <c r="K92" s="101"/>
      <c r="L92" s="101"/>
      <c r="M92" s="101"/>
      <c r="N92" s="101"/>
      <c r="O92" s="101"/>
      <c r="P92" s="101"/>
      <c r="Q92" s="101"/>
      <c r="R92" s="101"/>
      <c r="S92" s="101"/>
      <c r="T92" s="101"/>
      <c r="U92" s="101"/>
      <c r="V92" s="101"/>
      <c r="W92" s="101"/>
      <c r="X92" s="101"/>
      <c r="Y92" s="101"/>
      <c r="Z92" s="101"/>
      <c r="AA92" s="101"/>
      <c r="AB92" s="101"/>
      <c r="AC92" s="101"/>
      <c r="AD92" s="101"/>
      <c r="AE92" s="101"/>
      <c r="AF92" s="101"/>
      <c r="AG92" s="101"/>
      <c r="AH92" s="101"/>
      <c r="AI92" s="101"/>
      <c r="AJ92" s="101"/>
      <c r="AK92" s="101"/>
      <c r="AL92" s="101"/>
      <c r="AM92" s="101"/>
      <c r="AN92" s="101"/>
      <c r="AO92" s="101"/>
      <c r="AP92" s="101"/>
      <c r="AQ92" s="101"/>
      <c r="AR92" s="101"/>
      <c r="AS92" s="101"/>
      <c r="AT92" s="101"/>
      <c r="AU92" s="101"/>
      <c r="AV92" s="101"/>
      <c r="AW92" s="101"/>
      <c r="AX92" s="101"/>
      <c r="AY92" s="101"/>
      <c r="AZ92" s="101"/>
      <c r="BA92" s="101"/>
      <c r="BB92" s="101"/>
      <c r="BC92" s="101"/>
      <c r="BD92" s="101"/>
      <c r="BE92" s="101"/>
      <c r="BF92" s="101"/>
      <c r="BG92" s="101"/>
      <c r="BH92" s="101"/>
      <c r="BI92" s="101"/>
      <c r="BJ92" s="101"/>
      <c r="BK92" s="101"/>
      <c r="BL92" s="101"/>
      <c r="BM92" s="101"/>
      <c r="BN92" s="101"/>
      <c r="BO92" s="101"/>
      <c r="BP92" s="101"/>
      <c r="BQ92" s="101"/>
      <c r="BR92" s="101"/>
      <c r="BS92" s="101"/>
      <c r="BT92" s="101"/>
      <c r="BU92" s="101"/>
      <c r="BV92" s="101"/>
      <c r="BW92" s="101"/>
      <c r="BX92" s="101"/>
      <c r="BY92" s="101"/>
      <c r="BZ92" s="101"/>
      <c r="CA92" s="101"/>
      <c r="CB92" s="101"/>
      <c r="CC92" s="101"/>
      <c r="CD92" s="101"/>
      <c r="CE92" s="101"/>
      <c r="CF92" s="101"/>
      <c r="CG92" s="101"/>
      <c r="CH92" s="101"/>
      <c r="CI92" s="101"/>
      <c r="CJ92" s="101"/>
      <c r="CK92" s="101"/>
      <c r="CL92" s="101"/>
      <c r="CM92" s="101"/>
      <c r="CN92" s="101"/>
      <c r="CO92" s="101"/>
      <c r="CP92" s="101"/>
      <c r="CQ92" s="101"/>
      <c r="CR92" s="101"/>
      <c r="CS92" s="101"/>
      <c r="CT92" s="101"/>
      <c r="CU92" s="101"/>
      <c r="CV92" s="101"/>
      <c r="CW92" s="101"/>
      <c r="CX92" s="101"/>
      <c r="CY92" s="101"/>
    </row>
    <row r="93" spans="4:103" ht="10.5" hidden="1" customHeight="1" x14ac:dyDescent="0.2">
      <c r="D93" s="101"/>
      <c r="E93" s="101"/>
      <c r="F93" s="101"/>
      <c r="G93" s="101"/>
      <c r="H93" s="101"/>
      <c r="I93" s="101"/>
      <c r="J93" s="101"/>
      <c r="K93" s="101"/>
      <c r="L93" s="101"/>
      <c r="M93" s="101"/>
      <c r="N93" s="101"/>
      <c r="O93" s="101"/>
      <c r="P93" s="101"/>
      <c r="Q93" s="101"/>
      <c r="R93" s="101"/>
      <c r="S93" s="101"/>
      <c r="T93" s="101"/>
      <c r="U93" s="101"/>
      <c r="V93" s="101"/>
      <c r="W93" s="101"/>
      <c r="X93" s="101"/>
      <c r="Y93" s="101"/>
      <c r="Z93" s="101"/>
      <c r="AA93" s="101"/>
      <c r="AB93" s="101"/>
      <c r="AC93" s="101"/>
      <c r="AD93" s="101"/>
      <c r="AE93" s="101"/>
      <c r="AF93" s="101"/>
      <c r="AG93" s="101"/>
      <c r="AH93" s="101"/>
      <c r="AI93" s="101"/>
      <c r="AJ93" s="101"/>
      <c r="AK93" s="101"/>
      <c r="AL93" s="101"/>
      <c r="AM93" s="101"/>
      <c r="AN93" s="101"/>
      <c r="AO93" s="101"/>
      <c r="AP93" s="101"/>
      <c r="AQ93" s="101"/>
      <c r="AR93" s="101"/>
      <c r="AS93" s="101"/>
      <c r="AT93" s="101"/>
      <c r="AU93" s="101"/>
      <c r="AV93" s="101"/>
      <c r="AW93" s="101"/>
      <c r="AX93" s="101"/>
      <c r="AY93" s="101"/>
      <c r="AZ93" s="101"/>
      <c r="BA93" s="101"/>
      <c r="BB93" s="101"/>
      <c r="BC93" s="101"/>
      <c r="BD93" s="101"/>
      <c r="BE93" s="101"/>
      <c r="BF93" s="101"/>
      <c r="BG93" s="101"/>
      <c r="BH93" s="101"/>
      <c r="BI93" s="101"/>
      <c r="BJ93" s="101"/>
      <c r="BK93" s="101"/>
      <c r="BL93" s="101"/>
      <c r="BM93" s="101"/>
      <c r="BN93" s="101"/>
      <c r="BO93" s="101"/>
      <c r="BP93" s="101"/>
      <c r="BQ93" s="101"/>
      <c r="BR93" s="101"/>
      <c r="BS93" s="101"/>
      <c r="BT93" s="101"/>
      <c r="BU93" s="101"/>
      <c r="BV93" s="101"/>
      <c r="BW93" s="101"/>
      <c r="BX93" s="101"/>
      <c r="BY93" s="101"/>
      <c r="BZ93" s="101"/>
      <c r="CA93" s="101"/>
      <c r="CB93" s="101"/>
      <c r="CC93" s="101"/>
      <c r="CD93" s="101"/>
      <c r="CE93" s="101"/>
      <c r="CF93" s="101"/>
      <c r="CG93" s="101"/>
      <c r="CH93" s="101"/>
      <c r="CI93" s="101"/>
      <c r="CJ93" s="101"/>
      <c r="CK93" s="101"/>
      <c r="CL93" s="101"/>
      <c r="CM93" s="101"/>
      <c r="CN93" s="101"/>
      <c r="CO93" s="101"/>
      <c r="CP93" s="101"/>
      <c r="CQ93" s="101"/>
      <c r="CR93" s="101"/>
      <c r="CS93" s="101"/>
      <c r="CT93" s="101"/>
      <c r="CU93" s="101"/>
      <c r="CV93" s="101"/>
      <c r="CW93" s="101"/>
      <c r="CX93" s="101"/>
      <c r="CY93" s="101"/>
    </row>
    <row r="94" spans="4:103" s="90" customFormat="1" ht="45" customHeight="1" x14ac:dyDescent="0.15">
      <c r="D94" s="91" t="s">
        <v>435</v>
      </c>
      <c r="E94" s="92" t="s">
        <v>436</v>
      </c>
      <c r="F94" s="93">
        <f>SUM(G94:L94)</f>
        <v>12516.070730999991</v>
      </c>
      <c r="G94" s="93">
        <f t="shared" ref="G94:L94" si="154">SUM(G18,G73)</f>
        <v>0</v>
      </c>
      <c r="H94" s="93">
        <f t="shared" si="154"/>
        <v>128.863248</v>
      </c>
      <c r="I94" s="93">
        <f t="shared" si="154"/>
        <v>7297.9413999999906</v>
      </c>
      <c r="J94" s="93">
        <f t="shared" si="154"/>
        <v>5089.2660830000004</v>
      </c>
      <c r="K94" s="93">
        <f t="shared" si="154"/>
        <v>0</v>
      </c>
      <c r="L94" s="93">
        <f t="shared" si="154"/>
        <v>0</v>
      </c>
      <c r="M94" s="93">
        <f>SUM(N94:S94)</f>
        <v>112557.43023019601</v>
      </c>
      <c r="N94" s="93">
        <f t="shared" ref="N94:S94" si="155">SUM(N18,N73)</f>
        <v>0</v>
      </c>
      <c r="O94" s="93">
        <f t="shared" si="155"/>
        <v>1109.6710699999999</v>
      </c>
      <c r="P94" s="93">
        <f t="shared" si="155"/>
        <v>64938.261480196008</v>
      </c>
      <c r="Q94" s="93">
        <f t="shared" si="155"/>
        <v>46509.49768</v>
      </c>
      <c r="R94" s="93">
        <f t="shared" si="155"/>
        <v>0</v>
      </c>
      <c r="S94" s="93">
        <f t="shared" si="155"/>
        <v>0</v>
      </c>
      <c r="T94" s="93">
        <f>SUM(U94:Z94)</f>
        <v>319.37379599999997</v>
      </c>
      <c r="U94" s="93">
        <f t="shared" ref="U94:Z94" si="156">SUM(U18,U73)</f>
        <v>0</v>
      </c>
      <c r="V94" s="93">
        <f t="shared" si="156"/>
        <v>0</v>
      </c>
      <c r="W94" s="93">
        <f t="shared" si="156"/>
        <v>315.75838499999998</v>
      </c>
      <c r="X94" s="93">
        <f t="shared" si="156"/>
        <v>3.6154109999999999</v>
      </c>
      <c r="Y94" s="93">
        <f t="shared" si="156"/>
        <v>0</v>
      </c>
      <c r="Z94" s="93">
        <f t="shared" si="156"/>
        <v>0</v>
      </c>
      <c r="AA94" s="93">
        <f>SUM(AB94:AG94)</f>
        <v>2869.5724800000003</v>
      </c>
      <c r="AB94" s="93">
        <f t="shared" ref="AB94:AG94" si="157">SUM(AB18,AB73)</f>
        <v>0</v>
      </c>
      <c r="AC94" s="93">
        <f t="shared" si="157"/>
        <v>0</v>
      </c>
      <c r="AD94" s="93">
        <f t="shared" si="157"/>
        <v>2836.4625700000001</v>
      </c>
      <c r="AE94" s="93">
        <f t="shared" si="157"/>
        <v>33.109909999999999</v>
      </c>
      <c r="AF94" s="93">
        <f t="shared" si="157"/>
        <v>0</v>
      </c>
      <c r="AG94" s="93">
        <f t="shared" si="157"/>
        <v>0</v>
      </c>
      <c r="AH94" s="93">
        <f>SUM(AI94:AN94)</f>
        <v>3522.0730520000002</v>
      </c>
      <c r="AI94" s="93">
        <f t="shared" ref="AI94:AN94" si="158">SUM(AI18,AI73)</f>
        <v>0</v>
      </c>
      <c r="AJ94" s="93">
        <f t="shared" si="158"/>
        <v>2156.73648</v>
      </c>
      <c r="AK94" s="93">
        <f t="shared" si="158"/>
        <v>1343.139582</v>
      </c>
      <c r="AL94" s="93">
        <f t="shared" si="158"/>
        <v>22.19699</v>
      </c>
      <c r="AM94" s="93">
        <f t="shared" si="158"/>
        <v>0</v>
      </c>
      <c r="AN94" s="93">
        <f t="shared" si="158"/>
        <v>0</v>
      </c>
      <c r="AO94" s="93">
        <f>SUM(AP94:AU94)</f>
        <v>24593.529109999999</v>
      </c>
      <c r="AP94" s="93">
        <f t="shared" ref="AP94:AU94" si="159">SUM(AP18,AP73)</f>
        <v>0</v>
      </c>
      <c r="AQ94" s="93">
        <f t="shared" si="159"/>
        <v>14700.1122</v>
      </c>
      <c r="AR94" s="93">
        <f t="shared" si="159"/>
        <v>9729.7406699999992</v>
      </c>
      <c r="AS94" s="93">
        <f t="shared" si="159"/>
        <v>163.67624000000001</v>
      </c>
      <c r="AT94" s="93">
        <f t="shared" si="159"/>
        <v>0</v>
      </c>
      <c r="AU94" s="93">
        <f t="shared" si="159"/>
        <v>0</v>
      </c>
      <c r="AV94" s="93">
        <f>SUM(AW94:BB94)</f>
        <v>5.1692070000000001</v>
      </c>
      <c r="AW94" s="93">
        <f t="shared" ref="AW94:BB94" si="160">SUM(AW18,AW73)</f>
        <v>0</v>
      </c>
      <c r="AX94" s="93">
        <f t="shared" si="160"/>
        <v>2.9403420000000002</v>
      </c>
      <c r="AY94" s="93">
        <f t="shared" si="160"/>
        <v>2.1916849999999997</v>
      </c>
      <c r="AZ94" s="93">
        <f t="shared" si="160"/>
        <v>3.7179999999999998E-2</v>
      </c>
      <c r="BA94" s="93">
        <f t="shared" si="160"/>
        <v>0</v>
      </c>
      <c r="BB94" s="93">
        <f t="shared" si="160"/>
        <v>0</v>
      </c>
      <c r="BC94" s="93">
        <f>SUM(BD94:BI94)</f>
        <v>5951.32575</v>
      </c>
      <c r="BD94" s="93">
        <f t="shared" ref="BD94:BI94" si="161">SUM(BD18,BD73)</f>
        <v>0</v>
      </c>
      <c r="BE94" s="93">
        <f t="shared" si="161"/>
        <v>3385.2258300000003</v>
      </c>
      <c r="BF94" s="93">
        <f t="shared" si="161"/>
        <v>2523.2944600000001</v>
      </c>
      <c r="BG94" s="93">
        <f t="shared" si="161"/>
        <v>42.805459999999997</v>
      </c>
      <c r="BH94" s="93">
        <f t="shared" si="161"/>
        <v>0</v>
      </c>
      <c r="BI94" s="93">
        <f t="shared" si="161"/>
        <v>0</v>
      </c>
      <c r="BJ94" s="93">
        <f>SUM(BK94:BP94)</f>
        <v>4061.4462610000005</v>
      </c>
      <c r="BK94" s="93">
        <f t="shared" ref="BK94:BP94" si="162">SUM(BK18,BK73)</f>
        <v>0</v>
      </c>
      <c r="BL94" s="93">
        <f t="shared" si="162"/>
        <v>0</v>
      </c>
      <c r="BM94" s="93">
        <f t="shared" si="162"/>
        <v>217.17771400000001</v>
      </c>
      <c r="BN94" s="93">
        <f t="shared" si="162"/>
        <v>3844.2685470000006</v>
      </c>
      <c r="BO94" s="93">
        <f t="shared" si="162"/>
        <v>0</v>
      </c>
      <c r="BP94" s="93">
        <f t="shared" si="162"/>
        <v>0</v>
      </c>
      <c r="BQ94" s="93">
        <f>SUM(BR94:BW94)</f>
        <v>14701.39964</v>
      </c>
      <c r="BR94" s="93">
        <f t="shared" ref="BR94:BW94" si="163">SUM(BR18,BR73)</f>
        <v>0</v>
      </c>
      <c r="BS94" s="93">
        <f t="shared" si="163"/>
        <v>0</v>
      </c>
      <c r="BT94" s="93">
        <f t="shared" si="163"/>
        <v>705.60097999999994</v>
      </c>
      <c r="BU94" s="93">
        <f t="shared" si="163"/>
        <v>13995.79866</v>
      </c>
      <c r="BV94" s="93">
        <f t="shared" si="163"/>
        <v>0</v>
      </c>
      <c r="BW94" s="93">
        <f t="shared" si="163"/>
        <v>0</v>
      </c>
      <c r="BX94" s="93">
        <f>SUM(BY94:CD94)</f>
        <v>6.8980060000000005</v>
      </c>
      <c r="BY94" s="93">
        <f t="shared" ref="BY94:CD94" si="164">SUM(BY18,BY73)</f>
        <v>0</v>
      </c>
      <c r="BZ94" s="93">
        <f t="shared" si="164"/>
        <v>0</v>
      </c>
      <c r="CA94" s="93">
        <f t="shared" si="164"/>
        <v>0.34005999999999997</v>
      </c>
      <c r="CB94" s="93">
        <f t="shared" si="164"/>
        <v>6.5579460000000003</v>
      </c>
      <c r="CC94" s="93">
        <f t="shared" si="164"/>
        <v>0</v>
      </c>
      <c r="CD94" s="93">
        <f t="shared" si="164"/>
        <v>0</v>
      </c>
      <c r="CE94" s="93">
        <f>SUM(CF94:CK94)</f>
        <v>7941.697979999999</v>
      </c>
      <c r="CF94" s="93">
        <f t="shared" ref="CF94:CK94" si="165">SUM(CF18,CF73)</f>
        <v>0</v>
      </c>
      <c r="CG94" s="93">
        <f t="shared" si="165"/>
        <v>0</v>
      </c>
      <c r="CH94" s="93">
        <f t="shared" si="165"/>
        <v>391.51224999999999</v>
      </c>
      <c r="CI94" s="93">
        <f t="shared" si="165"/>
        <v>7550.1857299999992</v>
      </c>
      <c r="CJ94" s="93">
        <f t="shared" si="165"/>
        <v>0</v>
      </c>
      <c r="CK94" s="93">
        <f t="shared" si="165"/>
        <v>0</v>
      </c>
      <c r="CL94" s="93">
        <f>SUM(CM94:CR94)</f>
        <v>7.4894720000000001</v>
      </c>
      <c r="CM94" s="93">
        <f t="shared" ref="CM94:CR94" si="166">SUM(CM18,CM73)</f>
        <v>0</v>
      </c>
      <c r="CN94" s="93">
        <f t="shared" si="166"/>
        <v>0</v>
      </c>
      <c r="CO94" s="93">
        <f t="shared" si="166"/>
        <v>0.376606</v>
      </c>
      <c r="CP94" s="93">
        <f t="shared" si="166"/>
        <v>7.1128660000000004</v>
      </c>
      <c r="CQ94" s="93">
        <f t="shared" si="166"/>
        <v>0</v>
      </c>
      <c r="CR94" s="93">
        <f t="shared" si="166"/>
        <v>0</v>
      </c>
      <c r="CS94" s="93">
        <f>SUM(CT94:CY94)</f>
        <v>8350.5455299999994</v>
      </c>
      <c r="CT94" s="93">
        <f t="shared" ref="CT94:CY94" si="167">SUM(CT18,CT73)</f>
        <v>0</v>
      </c>
      <c r="CU94" s="93">
        <f t="shared" si="167"/>
        <v>0</v>
      </c>
      <c r="CV94" s="93">
        <f t="shared" si="167"/>
        <v>1054.17392</v>
      </c>
      <c r="CW94" s="93">
        <f t="shared" si="167"/>
        <v>7296.3716100000001</v>
      </c>
      <c r="CX94" s="93">
        <f t="shared" si="167"/>
        <v>0</v>
      </c>
      <c r="CY94" s="93">
        <f t="shared" si="167"/>
        <v>0</v>
      </c>
    </row>
    <row r="100" spans="6:9" ht="10.5" customHeight="1" x14ac:dyDescent="0.2">
      <c r="F100" s="879"/>
    </row>
    <row r="101" spans="6:9" ht="10.5" customHeight="1" x14ac:dyDescent="0.2">
      <c r="I101" s="879"/>
    </row>
  </sheetData>
  <mergeCells count="58">
    <mergeCell ref="CE11:CK11"/>
    <mergeCell ref="AO13:AU13"/>
    <mergeCell ref="CS11:CY11"/>
    <mergeCell ref="D12:D16"/>
    <mergeCell ref="E12:E16"/>
    <mergeCell ref="F12:S12"/>
    <mergeCell ref="T12:AG12"/>
    <mergeCell ref="AH12:AU12"/>
    <mergeCell ref="AV12:BI12"/>
    <mergeCell ref="BJ12:BW12"/>
    <mergeCell ref="BX12:CK12"/>
    <mergeCell ref="CL12:CY12"/>
    <mergeCell ref="M11:S11"/>
    <mergeCell ref="AA11:AG11"/>
    <mergeCell ref="AO11:AU11"/>
    <mergeCell ref="BC11:BI11"/>
    <mergeCell ref="BQ11:BW11"/>
    <mergeCell ref="F13:L13"/>
    <mergeCell ref="M13:S13"/>
    <mergeCell ref="T13:Z13"/>
    <mergeCell ref="AA13:AG13"/>
    <mergeCell ref="AH13:AN13"/>
    <mergeCell ref="CL13:CR13"/>
    <mergeCell ref="CS13:CY13"/>
    <mergeCell ref="F14:F15"/>
    <mergeCell ref="G14:L14"/>
    <mergeCell ref="M14:M15"/>
    <mergeCell ref="N14:S14"/>
    <mergeCell ref="T14:T15"/>
    <mergeCell ref="U14:Z14"/>
    <mergeCell ref="AA14:AA15"/>
    <mergeCell ref="AB14:AG14"/>
    <mergeCell ref="AV13:BB13"/>
    <mergeCell ref="BC13:BI13"/>
    <mergeCell ref="BJ13:BP13"/>
    <mergeCell ref="BQ13:BW13"/>
    <mergeCell ref="BX13:CD13"/>
    <mergeCell ref="CE13:CK13"/>
    <mergeCell ref="BR14:BW14"/>
    <mergeCell ref="AH14:AH15"/>
    <mergeCell ref="AI14:AN14"/>
    <mergeCell ref="AO14:AO15"/>
    <mergeCell ref="AP14:AU14"/>
    <mergeCell ref="AV14:AV15"/>
    <mergeCell ref="AW14:BB14"/>
    <mergeCell ref="BC14:BC15"/>
    <mergeCell ref="BD14:BI14"/>
    <mergeCell ref="BJ14:BJ15"/>
    <mergeCell ref="BK14:BP14"/>
    <mergeCell ref="BQ14:BQ15"/>
    <mergeCell ref="CS14:CS15"/>
    <mergeCell ref="CT14:CY14"/>
    <mergeCell ref="BX14:BX15"/>
    <mergeCell ref="BY14:CD14"/>
    <mergeCell ref="CE14:CE15"/>
    <mergeCell ref="CF14:CK14"/>
    <mergeCell ref="CL14:CL15"/>
    <mergeCell ref="CM14:CR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Q94"/>
  <sheetViews>
    <sheetView topLeftCell="C49" workbookViewId="0">
      <selection activeCell="D55" sqref="D55"/>
    </sheetView>
  </sheetViews>
  <sheetFormatPr defaultColWidth="9.33203125" defaultRowHeight="10.5" customHeight="1" x14ac:dyDescent="0.2"/>
  <cols>
    <col min="1" max="2" width="5.5" style="74" hidden="1" customWidth="1"/>
    <col min="3" max="3" width="3.1640625" style="74" customWidth="1"/>
    <col min="4" max="4" width="82.5" style="74" customWidth="1"/>
    <col min="5" max="5" width="7.83203125" style="74" customWidth="1"/>
    <col min="6" max="17" width="20.6640625" style="74" customWidth="1"/>
    <col min="18" max="16384" width="9.33203125" style="23"/>
  </cols>
  <sheetData>
    <row r="1" spans="1:17" ht="10.5" hidden="1" customHeight="1" x14ac:dyDescent="0.2">
      <c r="F1" s="76" t="s">
        <v>205</v>
      </c>
      <c r="G1" s="76" t="s">
        <v>205</v>
      </c>
      <c r="H1" s="76" t="s">
        <v>206</v>
      </c>
      <c r="I1" s="76" t="s">
        <v>206</v>
      </c>
      <c r="J1" s="76" t="s">
        <v>437</v>
      </c>
      <c r="K1" s="76" t="s">
        <v>437</v>
      </c>
      <c r="L1" s="76" t="s">
        <v>437</v>
      </c>
      <c r="M1" s="76" t="s">
        <v>437</v>
      </c>
      <c r="N1" s="76" t="s">
        <v>438</v>
      </c>
      <c r="O1" s="76" t="s">
        <v>438</v>
      </c>
      <c r="P1" s="76" t="s">
        <v>438</v>
      </c>
      <c r="Q1" s="76" t="s">
        <v>438</v>
      </c>
    </row>
    <row r="2" spans="1:17" ht="10.5" hidden="1" customHeight="1" x14ac:dyDescent="0.2"/>
    <row r="3" spans="1:17" ht="10.5" hidden="1" customHeight="1" x14ac:dyDescent="0.2">
      <c r="F3" s="79" t="s">
        <v>439</v>
      </c>
      <c r="G3" s="79" t="s">
        <v>440</v>
      </c>
      <c r="H3" s="79" t="s">
        <v>441</v>
      </c>
      <c r="I3" s="79" t="s">
        <v>442</v>
      </c>
      <c r="J3" s="79" t="s">
        <v>443</v>
      </c>
      <c r="K3" s="79" t="s">
        <v>444</v>
      </c>
      <c r="L3" s="79" t="s">
        <v>445</v>
      </c>
      <c r="M3" s="79" t="s">
        <v>446</v>
      </c>
      <c r="N3" s="79" t="s">
        <v>447</v>
      </c>
      <c r="O3" s="79" t="s">
        <v>448</v>
      </c>
      <c r="P3" s="79" t="s">
        <v>449</v>
      </c>
      <c r="Q3" s="79" t="s">
        <v>450</v>
      </c>
    </row>
    <row r="4" spans="1:17" ht="10.5" hidden="1" customHeight="1" x14ac:dyDescent="0.2"/>
    <row r="5" spans="1:17" ht="10.5" hidden="1" customHeight="1" x14ac:dyDescent="0.2">
      <c r="A5" s="80"/>
    </row>
    <row r="6" spans="1:17" ht="10.5" hidden="1" customHeight="1" x14ac:dyDescent="0.2">
      <c r="A6" s="80"/>
    </row>
    <row r="7" spans="1:17" ht="6" customHeight="1" x14ac:dyDescent="0.2">
      <c r="A7" s="80"/>
    </row>
    <row r="8" spans="1:17" ht="12" customHeight="1" x14ac:dyDescent="0.2">
      <c r="A8" s="80"/>
      <c r="D8" s="102" t="s">
        <v>451</v>
      </c>
    </row>
    <row r="9" spans="1:17" ht="12" customHeight="1" x14ac:dyDescent="0.2">
      <c r="D9" s="103" t="s">
        <v>452</v>
      </c>
    </row>
    <row r="10" spans="1:17" ht="12" customHeight="1" x14ac:dyDescent="0.2">
      <c r="D10" s="84" t="s">
        <v>107</v>
      </c>
      <c r="Q10" s="85" t="s">
        <v>316</v>
      </c>
    </row>
    <row r="11" spans="1:17" ht="15" customHeight="1" x14ac:dyDescent="0.2">
      <c r="D11" s="104" t="s">
        <v>317</v>
      </c>
      <c r="G11" s="87" t="s">
        <v>318</v>
      </c>
      <c r="I11" s="87" t="s">
        <v>318</v>
      </c>
      <c r="K11" s="87" t="s">
        <v>318</v>
      </c>
      <c r="M11" s="87" t="s">
        <v>318</v>
      </c>
      <c r="O11" s="87" t="s">
        <v>318</v>
      </c>
      <c r="Q11" s="87" t="s">
        <v>318</v>
      </c>
    </row>
    <row r="12" spans="1:17" s="82" customFormat="1" ht="12" customHeight="1" x14ac:dyDescent="0.2">
      <c r="D12" s="1485" t="s">
        <v>319</v>
      </c>
      <c r="E12" s="1485" t="s">
        <v>320</v>
      </c>
      <c r="F12" s="1489" t="s">
        <v>79</v>
      </c>
      <c r="G12" s="1489"/>
      <c r="H12" s="1489" t="s">
        <v>80</v>
      </c>
      <c r="I12" s="1489"/>
      <c r="J12" s="1489" t="s">
        <v>453</v>
      </c>
      <c r="K12" s="1489"/>
      <c r="L12" s="1489" t="s">
        <v>453</v>
      </c>
      <c r="M12" s="1489"/>
      <c r="N12" s="1490" t="s">
        <v>454</v>
      </c>
      <c r="O12" s="1490"/>
      <c r="P12" s="1490" t="s">
        <v>454</v>
      </c>
      <c r="Q12" s="1490"/>
    </row>
    <row r="13" spans="1:17" s="82" customFormat="1" ht="69" customHeight="1" x14ac:dyDescent="0.2">
      <c r="D13" s="1485"/>
      <c r="E13" s="1485"/>
      <c r="F13" s="87" t="s">
        <v>323</v>
      </c>
      <c r="G13" s="87" t="s">
        <v>324</v>
      </c>
      <c r="H13" s="87" t="s">
        <v>323</v>
      </c>
      <c r="I13" s="87" t="s">
        <v>324</v>
      </c>
      <c r="J13" s="87" t="s">
        <v>325</v>
      </c>
      <c r="K13" s="87" t="s">
        <v>326</v>
      </c>
      <c r="L13" s="87" t="s">
        <v>327</v>
      </c>
      <c r="M13" s="87" t="s">
        <v>328</v>
      </c>
      <c r="N13" s="87" t="s">
        <v>325</v>
      </c>
      <c r="O13" s="87" t="s">
        <v>326</v>
      </c>
      <c r="P13" s="87" t="s">
        <v>327</v>
      </c>
      <c r="Q13" s="87" t="s">
        <v>328</v>
      </c>
    </row>
    <row r="14" spans="1:17" s="82" customFormat="1" ht="12" hidden="1" customHeight="1" x14ac:dyDescent="0.2">
      <c r="D14" s="1485"/>
      <c r="E14" s="1485"/>
      <c r="F14" s="105"/>
      <c r="G14" s="105"/>
      <c r="H14" s="105"/>
      <c r="I14" s="105"/>
      <c r="J14" s="105"/>
      <c r="K14" s="105"/>
      <c r="L14" s="105"/>
      <c r="M14" s="105"/>
      <c r="N14" s="105"/>
      <c r="O14" s="105"/>
      <c r="P14" s="105"/>
      <c r="Q14" s="105"/>
    </row>
    <row r="15" spans="1:17" s="82" customFormat="1" ht="12" hidden="1" customHeight="1" x14ac:dyDescent="0.2">
      <c r="D15" s="1485"/>
      <c r="E15" s="1485"/>
      <c r="F15" s="105"/>
      <c r="G15" s="105"/>
      <c r="H15" s="105"/>
      <c r="I15" s="105"/>
      <c r="J15" s="105"/>
      <c r="K15" s="105"/>
      <c r="L15" s="105"/>
      <c r="M15" s="105"/>
      <c r="N15" s="105"/>
      <c r="O15" s="105"/>
      <c r="P15" s="105"/>
      <c r="Q15" s="105"/>
    </row>
    <row r="16" spans="1:17" s="82" customFormat="1" ht="12" customHeight="1" x14ac:dyDescent="0.2">
      <c r="D16" s="1485"/>
      <c r="E16" s="1485"/>
      <c r="F16" s="87" t="s">
        <v>339</v>
      </c>
      <c r="G16" s="87" t="s">
        <v>340</v>
      </c>
      <c r="H16" s="87" t="s">
        <v>339</v>
      </c>
      <c r="I16" s="87" t="s">
        <v>340</v>
      </c>
      <c r="J16" s="87" t="s">
        <v>339</v>
      </c>
      <c r="K16" s="87" t="s">
        <v>340</v>
      </c>
      <c r="L16" s="87" t="s">
        <v>341</v>
      </c>
      <c r="M16" s="87" t="s">
        <v>340</v>
      </c>
      <c r="N16" s="87" t="s">
        <v>339</v>
      </c>
      <c r="O16" s="87" t="s">
        <v>340</v>
      </c>
      <c r="P16" s="87" t="s">
        <v>341</v>
      </c>
      <c r="Q16" s="87" t="s">
        <v>340</v>
      </c>
    </row>
    <row r="17" spans="4:17" ht="12" customHeight="1" x14ac:dyDescent="0.2">
      <c r="D17" s="89">
        <v>1</v>
      </c>
      <c r="E17" s="89">
        <v>2</v>
      </c>
      <c r="F17" s="89">
        <v>3</v>
      </c>
      <c r="G17" s="89">
        <v>4</v>
      </c>
      <c r="H17" s="89">
        <v>5</v>
      </c>
      <c r="I17" s="89">
        <v>6</v>
      </c>
      <c r="J17" s="89">
        <v>7</v>
      </c>
      <c r="K17" s="89">
        <v>8</v>
      </c>
      <c r="L17" s="89">
        <v>9</v>
      </c>
      <c r="M17" s="89">
        <v>10</v>
      </c>
      <c r="N17" s="89">
        <v>11</v>
      </c>
      <c r="O17" s="89">
        <v>12</v>
      </c>
      <c r="P17" s="89">
        <v>13</v>
      </c>
      <c r="Q17" s="89">
        <v>14</v>
      </c>
    </row>
    <row r="18" spans="4:17" ht="45" customHeight="1" x14ac:dyDescent="0.2">
      <c r="D18" s="91" t="s">
        <v>342</v>
      </c>
      <c r="E18" s="92" t="s">
        <v>343</v>
      </c>
      <c r="F18" s="96">
        <f t="shared" ref="F18:Q18" si="0">SUM(F19,F37,F55)</f>
        <v>131.06510700000001</v>
      </c>
      <c r="G18" s="96">
        <f t="shared" si="0"/>
        <v>595.23612000000003</v>
      </c>
      <c r="H18" s="96">
        <f t="shared" si="0"/>
        <v>0</v>
      </c>
      <c r="I18" s="96">
        <f t="shared" si="0"/>
        <v>0</v>
      </c>
      <c r="J18" s="96">
        <f t="shared" si="0"/>
        <v>8.52637</v>
      </c>
      <c r="K18" s="96">
        <f t="shared" si="0"/>
        <v>27.642250000000001</v>
      </c>
      <c r="L18" s="96">
        <f t="shared" si="0"/>
        <v>1.4057999999999999E-2</v>
      </c>
      <c r="M18" s="96">
        <f t="shared" si="0"/>
        <v>16.185020000000002</v>
      </c>
      <c r="N18" s="96">
        <f t="shared" si="0"/>
        <v>0</v>
      </c>
      <c r="O18" s="96">
        <f t="shared" si="0"/>
        <v>0</v>
      </c>
      <c r="P18" s="96">
        <f t="shared" si="0"/>
        <v>0</v>
      </c>
      <c r="Q18" s="96">
        <f t="shared" si="0"/>
        <v>0</v>
      </c>
    </row>
    <row r="19" spans="4:17" ht="24" customHeight="1" x14ac:dyDescent="0.2">
      <c r="D19" s="94" t="s">
        <v>344</v>
      </c>
      <c r="E19" s="95" t="s">
        <v>345</v>
      </c>
      <c r="F19" s="96">
        <f t="shared" ref="F19:Q19" si="1">SUM(F20,F30:F36)</f>
        <v>0</v>
      </c>
      <c r="G19" s="96">
        <f t="shared" si="1"/>
        <v>0</v>
      </c>
      <c r="H19" s="96">
        <f t="shared" si="1"/>
        <v>0</v>
      </c>
      <c r="I19" s="96">
        <f t="shared" si="1"/>
        <v>0</v>
      </c>
      <c r="J19" s="96">
        <f t="shared" si="1"/>
        <v>0</v>
      </c>
      <c r="K19" s="96">
        <f t="shared" si="1"/>
        <v>0</v>
      </c>
      <c r="L19" s="96">
        <f t="shared" si="1"/>
        <v>0</v>
      </c>
      <c r="M19" s="96">
        <f t="shared" si="1"/>
        <v>0</v>
      </c>
      <c r="N19" s="96">
        <f t="shared" si="1"/>
        <v>0</v>
      </c>
      <c r="O19" s="96">
        <f t="shared" si="1"/>
        <v>0</v>
      </c>
      <c r="P19" s="96">
        <f t="shared" si="1"/>
        <v>0</v>
      </c>
      <c r="Q19" s="96">
        <f t="shared" si="1"/>
        <v>0</v>
      </c>
    </row>
    <row r="20" spans="4:17" ht="45" customHeight="1" x14ac:dyDescent="0.2">
      <c r="D20" s="97" t="s">
        <v>346</v>
      </c>
      <c r="E20" s="87" t="s">
        <v>347</v>
      </c>
      <c r="F20" s="96">
        <f t="shared" ref="F20:Q20" si="2">SUM(F21:F29)</f>
        <v>0</v>
      </c>
      <c r="G20" s="96">
        <f t="shared" si="2"/>
        <v>0</v>
      </c>
      <c r="H20" s="96">
        <f t="shared" si="2"/>
        <v>0</v>
      </c>
      <c r="I20" s="96">
        <f t="shared" si="2"/>
        <v>0</v>
      </c>
      <c r="J20" s="96">
        <f t="shared" si="2"/>
        <v>0</v>
      </c>
      <c r="K20" s="96">
        <f t="shared" si="2"/>
        <v>0</v>
      </c>
      <c r="L20" s="96">
        <f t="shared" si="2"/>
        <v>0</v>
      </c>
      <c r="M20" s="96">
        <f t="shared" si="2"/>
        <v>0</v>
      </c>
      <c r="N20" s="96">
        <f t="shared" si="2"/>
        <v>0</v>
      </c>
      <c r="O20" s="96">
        <f t="shared" si="2"/>
        <v>0</v>
      </c>
      <c r="P20" s="96">
        <f t="shared" si="2"/>
        <v>0</v>
      </c>
      <c r="Q20" s="96">
        <f t="shared" si="2"/>
        <v>0</v>
      </c>
    </row>
    <row r="21" spans="4:17" ht="12" customHeight="1" x14ac:dyDescent="0.2">
      <c r="D21" s="98" t="s">
        <v>348</v>
      </c>
      <c r="E21" s="87" t="s">
        <v>349</v>
      </c>
      <c r="F21" s="99"/>
      <c r="G21" s="99"/>
      <c r="H21" s="99"/>
      <c r="I21" s="99"/>
      <c r="J21" s="99"/>
      <c r="K21" s="99"/>
      <c r="L21" s="99"/>
      <c r="M21" s="99"/>
      <c r="N21" s="99"/>
      <c r="O21" s="99"/>
      <c r="P21" s="99"/>
      <c r="Q21" s="99"/>
    </row>
    <row r="22" spans="4:17" ht="12" customHeight="1" x14ac:dyDescent="0.2">
      <c r="D22" s="98" t="s">
        <v>350</v>
      </c>
      <c r="E22" s="87" t="s">
        <v>351</v>
      </c>
      <c r="F22" s="99"/>
      <c r="G22" s="99"/>
      <c r="H22" s="99"/>
      <c r="I22" s="99"/>
      <c r="J22" s="99"/>
      <c r="K22" s="99"/>
      <c r="L22" s="99"/>
      <c r="M22" s="99"/>
      <c r="N22" s="99"/>
      <c r="O22" s="99"/>
      <c r="P22" s="99"/>
      <c r="Q22" s="99"/>
    </row>
    <row r="23" spans="4:17" ht="12" customHeight="1" x14ac:dyDescent="0.2">
      <c r="D23" s="98" t="s">
        <v>352</v>
      </c>
      <c r="E23" s="87" t="s">
        <v>353</v>
      </c>
      <c r="F23" s="99"/>
      <c r="G23" s="99"/>
      <c r="H23" s="99"/>
      <c r="I23" s="99"/>
      <c r="J23" s="99"/>
      <c r="K23" s="99"/>
      <c r="L23" s="99"/>
      <c r="M23" s="99"/>
      <c r="N23" s="99"/>
      <c r="O23" s="99"/>
      <c r="P23" s="99"/>
      <c r="Q23" s="99"/>
    </row>
    <row r="24" spans="4:17" ht="12" customHeight="1" x14ac:dyDescent="0.2">
      <c r="D24" s="98" t="s">
        <v>354</v>
      </c>
      <c r="E24" s="87" t="s">
        <v>355</v>
      </c>
      <c r="F24" s="99"/>
      <c r="G24" s="99"/>
      <c r="H24" s="99"/>
      <c r="I24" s="99"/>
      <c r="J24" s="99"/>
      <c r="K24" s="99"/>
      <c r="L24" s="99"/>
      <c r="M24" s="99"/>
      <c r="N24" s="99"/>
      <c r="O24" s="99"/>
      <c r="P24" s="99"/>
      <c r="Q24" s="99"/>
    </row>
    <row r="25" spans="4:17" ht="12" customHeight="1" x14ac:dyDescent="0.2">
      <c r="D25" s="98" t="s">
        <v>356</v>
      </c>
      <c r="E25" s="87" t="s">
        <v>357</v>
      </c>
      <c r="F25" s="99"/>
      <c r="G25" s="99"/>
      <c r="H25" s="99"/>
      <c r="I25" s="99"/>
      <c r="J25" s="99"/>
      <c r="K25" s="99"/>
      <c r="L25" s="99"/>
      <c r="M25" s="99"/>
      <c r="N25" s="99"/>
      <c r="O25" s="99"/>
      <c r="P25" s="99"/>
      <c r="Q25" s="99"/>
    </row>
    <row r="26" spans="4:17" ht="12" customHeight="1" x14ac:dyDescent="0.2">
      <c r="D26" s="98" t="s">
        <v>358</v>
      </c>
      <c r="E26" s="87" t="s">
        <v>359</v>
      </c>
      <c r="F26" s="99"/>
      <c r="G26" s="99"/>
      <c r="H26" s="99"/>
      <c r="I26" s="99"/>
      <c r="J26" s="99"/>
      <c r="K26" s="99"/>
      <c r="L26" s="99"/>
      <c r="M26" s="99"/>
      <c r="N26" s="99"/>
      <c r="O26" s="99"/>
      <c r="P26" s="99"/>
      <c r="Q26" s="99"/>
    </row>
    <row r="27" spans="4:17" ht="12" customHeight="1" x14ac:dyDescent="0.2">
      <c r="D27" s="98" t="s">
        <v>360</v>
      </c>
      <c r="E27" s="87" t="s">
        <v>361</v>
      </c>
      <c r="F27" s="99"/>
      <c r="G27" s="99"/>
      <c r="H27" s="99"/>
      <c r="I27" s="99"/>
      <c r="J27" s="99"/>
      <c r="K27" s="99"/>
      <c r="L27" s="99"/>
      <c r="M27" s="99"/>
      <c r="N27" s="99"/>
      <c r="O27" s="99"/>
      <c r="P27" s="99"/>
      <c r="Q27" s="99"/>
    </row>
    <row r="28" spans="4:17" ht="12" customHeight="1" x14ac:dyDescent="0.2">
      <c r="D28" s="98" t="s">
        <v>362</v>
      </c>
      <c r="E28" s="87" t="s">
        <v>363</v>
      </c>
      <c r="F28" s="99"/>
      <c r="G28" s="99"/>
      <c r="H28" s="99"/>
      <c r="I28" s="99"/>
      <c r="J28" s="99"/>
      <c r="K28" s="99"/>
      <c r="L28" s="99"/>
      <c r="M28" s="99"/>
      <c r="N28" s="99"/>
      <c r="O28" s="99"/>
      <c r="P28" s="99"/>
      <c r="Q28" s="99"/>
    </row>
    <row r="29" spans="4:17" ht="12" customHeight="1" x14ac:dyDescent="0.2">
      <c r="D29" s="98" t="s">
        <v>364</v>
      </c>
      <c r="E29" s="87" t="s">
        <v>365</v>
      </c>
      <c r="F29" s="99"/>
      <c r="G29" s="99"/>
      <c r="H29" s="99"/>
      <c r="I29" s="99"/>
      <c r="J29" s="99"/>
      <c r="K29" s="99"/>
      <c r="L29" s="99"/>
      <c r="M29" s="99"/>
      <c r="N29" s="99"/>
      <c r="O29" s="99"/>
      <c r="P29" s="99"/>
      <c r="Q29" s="99"/>
    </row>
    <row r="30" spans="4:17" ht="12" customHeight="1" x14ac:dyDescent="0.2">
      <c r="D30" s="97" t="s">
        <v>31</v>
      </c>
      <c r="E30" s="87" t="s">
        <v>366</v>
      </c>
      <c r="F30" s="99"/>
      <c r="G30" s="99"/>
      <c r="H30" s="99"/>
      <c r="I30" s="99"/>
      <c r="J30" s="99"/>
      <c r="K30" s="99"/>
      <c r="L30" s="99"/>
      <c r="M30" s="99"/>
      <c r="N30" s="99"/>
      <c r="O30" s="99"/>
      <c r="P30" s="99"/>
      <c r="Q30" s="99"/>
    </row>
    <row r="31" spans="4:17" ht="12" customHeight="1" x14ac:dyDescent="0.2">
      <c r="D31" s="97" t="s">
        <v>367</v>
      </c>
      <c r="E31" s="87" t="s">
        <v>368</v>
      </c>
      <c r="F31" s="99"/>
      <c r="G31" s="99"/>
      <c r="H31" s="99"/>
      <c r="I31" s="99"/>
      <c r="J31" s="99"/>
      <c r="K31" s="99"/>
      <c r="L31" s="99"/>
      <c r="M31" s="99"/>
      <c r="N31" s="99"/>
      <c r="O31" s="99"/>
      <c r="P31" s="99"/>
      <c r="Q31" s="99"/>
    </row>
    <row r="32" spans="4:17" ht="12" customHeight="1" x14ac:dyDescent="0.2">
      <c r="D32" s="97" t="s">
        <v>369</v>
      </c>
      <c r="E32" s="87" t="s">
        <v>370</v>
      </c>
      <c r="F32" s="99"/>
      <c r="G32" s="99"/>
      <c r="H32" s="99"/>
      <c r="I32" s="99"/>
      <c r="J32" s="99"/>
      <c r="K32" s="99"/>
      <c r="L32" s="99"/>
      <c r="M32" s="99"/>
      <c r="N32" s="99"/>
      <c r="O32" s="99"/>
      <c r="P32" s="99"/>
      <c r="Q32" s="99"/>
    </row>
    <row r="33" spans="4:17" ht="12" customHeight="1" x14ac:dyDescent="0.2">
      <c r="D33" s="97" t="s">
        <v>27</v>
      </c>
      <c r="E33" s="87" t="s">
        <v>371</v>
      </c>
      <c r="F33" s="99"/>
      <c r="G33" s="99"/>
      <c r="H33" s="99"/>
      <c r="I33" s="99"/>
      <c r="J33" s="99"/>
      <c r="K33" s="99"/>
      <c r="L33" s="99"/>
      <c r="M33" s="99"/>
      <c r="N33" s="99"/>
      <c r="O33" s="99"/>
      <c r="P33" s="99"/>
      <c r="Q33" s="99"/>
    </row>
    <row r="34" spans="4:17" ht="12" customHeight="1" x14ac:dyDescent="0.2">
      <c r="D34" s="97" t="s">
        <v>372</v>
      </c>
      <c r="E34" s="87" t="s">
        <v>373</v>
      </c>
      <c r="F34" s="99"/>
      <c r="G34" s="99"/>
      <c r="H34" s="99"/>
      <c r="I34" s="99"/>
      <c r="J34" s="99"/>
      <c r="K34" s="99"/>
      <c r="L34" s="99"/>
      <c r="M34" s="99"/>
      <c r="N34" s="99"/>
      <c r="O34" s="99"/>
      <c r="P34" s="99"/>
      <c r="Q34" s="99"/>
    </row>
    <row r="35" spans="4:17" ht="12" customHeight="1" x14ac:dyDescent="0.2">
      <c r="D35" s="97" t="s">
        <v>374</v>
      </c>
      <c r="E35" s="87" t="s">
        <v>375</v>
      </c>
      <c r="F35" s="99"/>
      <c r="G35" s="99"/>
      <c r="H35" s="99"/>
      <c r="I35" s="99"/>
      <c r="J35" s="99"/>
      <c r="K35" s="99"/>
      <c r="L35" s="99"/>
      <c r="M35" s="99"/>
      <c r="N35" s="99"/>
      <c r="O35" s="99"/>
      <c r="P35" s="99"/>
      <c r="Q35" s="99"/>
    </row>
    <row r="36" spans="4:17" ht="12" customHeight="1" x14ac:dyDescent="0.2">
      <c r="D36" s="97" t="s">
        <v>376</v>
      </c>
      <c r="E36" s="87" t="s">
        <v>377</v>
      </c>
      <c r="F36" s="99"/>
      <c r="G36" s="99"/>
      <c r="H36" s="99"/>
      <c r="I36" s="99"/>
      <c r="J36" s="99"/>
      <c r="K36" s="99"/>
      <c r="L36" s="99"/>
      <c r="M36" s="99"/>
      <c r="N36" s="99"/>
      <c r="O36" s="99"/>
      <c r="P36" s="99"/>
      <c r="Q36" s="99"/>
    </row>
    <row r="37" spans="4:17" ht="24" customHeight="1" x14ac:dyDescent="0.2">
      <c r="D37" s="94" t="s">
        <v>378</v>
      </c>
      <c r="E37" s="95" t="s">
        <v>379</v>
      </c>
      <c r="F37" s="96">
        <f t="shared" ref="F37:Q37" si="3">SUM(F38,F48:F54)</f>
        <v>0</v>
      </c>
      <c r="G37" s="96">
        <f t="shared" si="3"/>
        <v>0</v>
      </c>
      <c r="H37" s="96">
        <f t="shared" si="3"/>
        <v>0</v>
      </c>
      <c r="I37" s="96">
        <f t="shared" si="3"/>
        <v>0</v>
      </c>
      <c r="J37" s="96">
        <f t="shared" si="3"/>
        <v>0</v>
      </c>
      <c r="K37" s="96">
        <f t="shared" si="3"/>
        <v>0</v>
      </c>
      <c r="L37" s="96">
        <f t="shared" si="3"/>
        <v>0</v>
      </c>
      <c r="M37" s="96">
        <f t="shared" si="3"/>
        <v>0</v>
      </c>
      <c r="N37" s="96">
        <f t="shared" si="3"/>
        <v>0</v>
      </c>
      <c r="O37" s="96">
        <f t="shared" si="3"/>
        <v>0</v>
      </c>
      <c r="P37" s="96">
        <f t="shared" si="3"/>
        <v>0</v>
      </c>
      <c r="Q37" s="96">
        <f t="shared" si="3"/>
        <v>0</v>
      </c>
    </row>
    <row r="38" spans="4:17" ht="45" customHeight="1" x14ac:dyDescent="0.2">
      <c r="D38" s="97" t="s">
        <v>346</v>
      </c>
      <c r="E38" s="87" t="s">
        <v>380</v>
      </c>
      <c r="F38" s="96">
        <f t="shared" ref="F38:Q38" si="4">SUM(F39:F47)</f>
        <v>0</v>
      </c>
      <c r="G38" s="96">
        <f t="shared" si="4"/>
        <v>0</v>
      </c>
      <c r="H38" s="96">
        <f t="shared" si="4"/>
        <v>0</v>
      </c>
      <c r="I38" s="96">
        <f t="shared" si="4"/>
        <v>0</v>
      </c>
      <c r="J38" s="96">
        <f t="shared" si="4"/>
        <v>0</v>
      </c>
      <c r="K38" s="96">
        <f t="shared" si="4"/>
        <v>0</v>
      </c>
      <c r="L38" s="96">
        <f t="shared" si="4"/>
        <v>0</v>
      </c>
      <c r="M38" s="96">
        <f t="shared" si="4"/>
        <v>0</v>
      </c>
      <c r="N38" s="96">
        <f t="shared" si="4"/>
        <v>0</v>
      </c>
      <c r="O38" s="96">
        <f t="shared" si="4"/>
        <v>0</v>
      </c>
      <c r="P38" s="96">
        <f t="shared" si="4"/>
        <v>0</v>
      </c>
      <c r="Q38" s="96">
        <f t="shared" si="4"/>
        <v>0</v>
      </c>
    </row>
    <row r="39" spans="4:17" ht="12" customHeight="1" x14ac:dyDescent="0.2">
      <c r="D39" s="98" t="s">
        <v>348</v>
      </c>
      <c r="E39" s="87" t="s">
        <v>381</v>
      </c>
      <c r="F39" s="99"/>
      <c r="G39" s="99"/>
      <c r="H39" s="99"/>
      <c r="I39" s="99"/>
      <c r="J39" s="99"/>
      <c r="K39" s="99"/>
      <c r="L39" s="99"/>
      <c r="M39" s="99"/>
      <c r="N39" s="99"/>
      <c r="O39" s="99"/>
      <c r="P39" s="99"/>
      <c r="Q39" s="99"/>
    </row>
    <row r="40" spans="4:17" ht="12" customHeight="1" x14ac:dyDescent="0.2">
      <c r="D40" s="98" t="s">
        <v>350</v>
      </c>
      <c r="E40" s="87" t="s">
        <v>382</v>
      </c>
      <c r="F40" s="99"/>
      <c r="G40" s="99"/>
      <c r="H40" s="99"/>
      <c r="I40" s="99"/>
      <c r="J40" s="99"/>
      <c r="K40" s="99"/>
      <c r="L40" s="99"/>
      <c r="M40" s="99"/>
      <c r="N40" s="99"/>
      <c r="O40" s="99"/>
      <c r="P40" s="99"/>
      <c r="Q40" s="99"/>
    </row>
    <row r="41" spans="4:17" ht="12" customHeight="1" x14ac:dyDescent="0.2">
      <c r="D41" s="98" t="s">
        <v>352</v>
      </c>
      <c r="E41" s="87" t="s">
        <v>383</v>
      </c>
      <c r="F41" s="99"/>
      <c r="G41" s="99"/>
      <c r="H41" s="99"/>
      <c r="I41" s="99"/>
      <c r="J41" s="99"/>
      <c r="K41" s="99"/>
      <c r="L41" s="99"/>
      <c r="M41" s="99"/>
      <c r="N41" s="99"/>
      <c r="O41" s="99"/>
      <c r="P41" s="99"/>
      <c r="Q41" s="99"/>
    </row>
    <row r="42" spans="4:17" ht="12" customHeight="1" x14ac:dyDescent="0.2">
      <c r="D42" s="98" t="s">
        <v>354</v>
      </c>
      <c r="E42" s="87" t="s">
        <v>384</v>
      </c>
      <c r="F42" s="99"/>
      <c r="G42" s="99"/>
      <c r="H42" s="99"/>
      <c r="I42" s="99"/>
      <c r="J42" s="99"/>
      <c r="K42" s="99"/>
      <c r="L42" s="99"/>
      <c r="M42" s="99"/>
      <c r="N42" s="99"/>
      <c r="O42" s="99"/>
      <c r="P42" s="99"/>
      <c r="Q42" s="99"/>
    </row>
    <row r="43" spans="4:17" ht="12" customHeight="1" x14ac:dyDescent="0.2">
      <c r="D43" s="98" t="s">
        <v>356</v>
      </c>
      <c r="E43" s="87" t="s">
        <v>385</v>
      </c>
      <c r="F43" s="99"/>
      <c r="G43" s="99"/>
      <c r="H43" s="99"/>
      <c r="I43" s="99"/>
      <c r="J43" s="99"/>
      <c r="K43" s="99"/>
      <c r="L43" s="99"/>
      <c r="M43" s="99"/>
      <c r="N43" s="99"/>
      <c r="O43" s="99"/>
      <c r="P43" s="99"/>
      <c r="Q43" s="99"/>
    </row>
    <row r="44" spans="4:17" ht="12" customHeight="1" x14ac:dyDescent="0.2">
      <c r="D44" s="98" t="s">
        <v>358</v>
      </c>
      <c r="E44" s="87" t="s">
        <v>386</v>
      </c>
      <c r="F44" s="99"/>
      <c r="G44" s="99"/>
      <c r="H44" s="99"/>
      <c r="I44" s="99"/>
      <c r="J44" s="99"/>
      <c r="K44" s="99"/>
      <c r="L44" s="99"/>
      <c r="M44" s="99"/>
      <c r="N44" s="99"/>
      <c r="O44" s="99"/>
      <c r="P44" s="99"/>
      <c r="Q44" s="99"/>
    </row>
    <row r="45" spans="4:17" ht="12" customHeight="1" x14ac:dyDescent="0.2">
      <c r="D45" s="98" t="s">
        <v>360</v>
      </c>
      <c r="E45" s="87" t="s">
        <v>387</v>
      </c>
      <c r="F45" s="99"/>
      <c r="G45" s="99"/>
      <c r="H45" s="99"/>
      <c r="I45" s="99"/>
      <c r="J45" s="99"/>
      <c r="K45" s="99"/>
      <c r="L45" s="99"/>
      <c r="M45" s="99"/>
      <c r="N45" s="99"/>
      <c r="O45" s="99"/>
      <c r="P45" s="99"/>
      <c r="Q45" s="99"/>
    </row>
    <row r="46" spans="4:17" ht="12" customHeight="1" x14ac:dyDescent="0.2">
      <c r="D46" s="98" t="s">
        <v>362</v>
      </c>
      <c r="E46" s="87" t="s">
        <v>388</v>
      </c>
      <c r="F46" s="99"/>
      <c r="G46" s="99"/>
      <c r="H46" s="99"/>
      <c r="I46" s="99"/>
      <c r="J46" s="99"/>
      <c r="K46" s="99"/>
      <c r="L46" s="99"/>
      <c r="M46" s="99"/>
      <c r="N46" s="99"/>
      <c r="O46" s="99"/>
      <c r="P46" s="99"/>
      <c r="Q46" s="99"/>
    </row>
    <row r="47" spans="4:17" ht="12" customHeight="1" x14ac:dyDescent="0.2">
      <c r="D47" s="98" t="s">
        <v>364</v>
      </c>
      <c r="E47" s="87" t="s">
        <v>389</v>
      </c>
      <c r="F47" s="99"/>
      <c r="G47" s="99"/>
      <c r="H47" s="99"/>
      <c r="I47" s="99"/>
      <c r="J47" s="99"/>
      <c r="K47" s="99"/>
      <c r="L47" s="99"/>
      <c r="M47" s="99"/>
      <c r="N47" s="99"/>
      <c r="O47" s="99"/>
      <c r="P47" s="99"/>
      <c r="Q47" s="99"/>
    </row>
    <row r="48" spans="4:17" ht="12" customHeight="1" x14ac:dyDescent="0.2">
      <c r="D48" s="97" t="s">
        <v>31</v>
      </c>
      <c r="E48" s="87" t="s">
        <v>390</v>
      </c>
      <c r="F48" s="99"/>
      <c r="G48" s="99"/>
      <c r="H48" s="99"/>
      <c r="I48" s="99"/>
      <c r="J48" s="99"/>
      <c r="K48" s="99"/>
      <c r="L48" s="99"/>
      <c r="M48" s="99"/>
      <c r="N48" s="99"/>
      <c r="O48" s="99"/>
      <c r="P48" s="99"/>
      <c r="Q48" s="99"/>
    </row>
    <row r="49" spans="4:17" ht="12" customHeight="1" x14ac:dyDescent="0.2">
      <c r="D49" s="97" t="s">
        <v>367</v>
      </c>
      <c r="E49" s="87" t="s">
        <v>391</v>
      </c>
      <c r="F49" s="99"/>
      <c r="G49" s="99"/>
      <c r="H49" s="99"/>
      <c r="I49" s="99"/>
      <c r="J49" s="99"/>
      <c r="K49" s="99"/>
      <c r="L49" s="99"/>
      <c r="M49" s="99"/>
      <c r="N49" s="99"/>
      <c r="O49" s="99"/>
      <c r="P49" s="99"/>
      <c r="Q49" s="99"/>
    </row>
    <row r="50" spans="4:17" ht="12" customHeight="1" x14ac:dyDescent="0.2">
      <c r="D50" s="97" t="s">
        <v>369</v>
      </c>
      <c r="E50" s="87" t="s">
        <v>392</v>
      </c>
      <c r="F50" s="99"/>
      <c r="G50" s="99"/>
      <c r="H50" s="99"/>
      <c r="I50" s="99"/>
      <c r="J50" s="99"/>
      <c r="K50" s="99"/>
      <c r="L50" s="99"/>
      <c r="M50" s="99"/>
      <c r="N50" s="99"/>
      <c r="O50" s="99"/>
      <c r="P50" s="99"/>
      <c r="Q50" s="99"/>
    </row>
    <row r="51" spans="4:17" ht="12" customHeight="1" x14ac:dyDescent="0.2">
      <c r="D51" s="97" t="s">
        <v>27</v>
      </c>
      <c r="E51" s="87" t="s">
        <v>393</v>
      </c>
      <c r="F51" s="99"/>
      <c r="G51" s="99"/>
      <c r="H51" s="99"/>
      <c r="I51" s="99"/>
      <c r="J51" s="99"/>
      <c r="K51" s="99"/>
      <c r="L51" s="99"/>
      <c r="M51" s="99"/>
      <c r="N51" s="99"/>
      <c r="O51" s="99"/>
      <c r="P51" s="99"/>
      <c r="Q51" s="99"/>
    </row>
    <row r="52" spans="4:17" ht="12" customHeight="1" x14ac:dyDescent="0.2">
      <c r="D52" s="97" t="s">
        <v>372</v>
      </c>
      <c r="E52" s="87" t="s">
        <v>394</v>
      </c>
      <c r="F52" s="99"/>
      <c r="G52" s="99"/>
      <c r="H52" s="99"/>
      <c r="I52" s="99"/>
      <c r="J52" s="99"/>
      <c r="K52" s="99"/>
      <c r="L52" s="99"/>
      <c r="M52" s="99"/>
      <c r="N52" s="99"/>
      <c r="O52" s="99"/>
      <c r="P52" s="99"/>
      <c r="Q52" s="99"/>
    </row>
    <row r="53" spans="4:17" ht="12" customHeight="1" x14ac:dyDescent="0.2">
      <c r="D53" s="97" t="s">
        <v>374</v>
      </c>
      <c r="E53" s="87" t="s">
        <v>395</v>
      </c>
      <c r="F53" s="99"/>
      <c r="G53" s="99"/>
      <c r="H53" s="99"/>
      <c r="I53" s="99"/>
      <c r="J53" s="99"/>
      <c r="K53" s="99"/>
      <c r="L53" s="99"/>
      <c r="M53" s="99"/>
      <c r="N53" s="99"/>
      <c r="O53" s="99"/>
      <c r="P53" s="99"/>
      <c r="Q53" s="99"/>
    </row>
    <row r="54" spans="4:17" ht="12" customHeight="1" x14ac:dyDescent="0.2">
      <c r="D54" s="97" t="s">
        <v>376</v>
      </c>
      <c r="E54" s="87" t="s">
        <v>396</v>
      </c>
      <c r="F54" s="99"/>
      <c r="G54" s="99"/>
      <c r="H54" s="99"/>
      <c r="I54" s="99"/>
      <c r="J54" s="99"/>
      <c r="K54" s="99"/>
      <c r="L54" s="99"/>
      <c r="M54" s="99"/>
      <c r="N54" s="99"/>
      <c r="O54" s="99"/>
      <c r="P54" s="99"/>
      <c r="Q54" s="99"/>
    </row>
    <row r="55" spans="4:17" ht="24" customHeight="1" x14ac:dyDescent="0.2">
      <c r="D55" s="94" t="s">
        <v>397</v>
      </c>
      <c r="E55" s="95" t="s">
        <v>398</v>
      </c>
      <c r="F55" s="1455">
        <f t="shared" ref="F55:Q55" si="5">SUM(F56,F66:F72)</f>
        <v>131.06510700000001</v>
      </c>
      <c r="G55" s="96">
        <f t="shared" si="5"/>
        <v>595.23612000000003</v>
      </c>
      <c r="H55" s="96">
        <f t="shared" si="5"/>
        <v>0</v>
      </c>
      <c r="I55" s="96">
        <f t="shared" si="5"/>
        <v>0</v>
      </c>
      <c r="J55" s="1455">
        <f t="shared" si="5"/>
        <v>8.52637</v>
      </c>
      <c r="K55" s="96">
        <f t="shared" si="5"/>
        <v>27.642250000000001</v>
      </c>
      <c r="L55" s="96">
        <f t="shared" si="5"/>
        <v>1.4057999999999999E-2</v>
      </c>
      <c r="M55" s="96">
        <f t="shared" si="5"/>
        <v>16.185020000000002</v>
      </c>
      <c r="N55" s="96">
        <f t="shared" si="5"/>
        <v>0</v>
      </c>
      <c r="O55" s="96">
        <f t="shared" si="5"/>
        <v>0</v>
      </c>
      <c r="P55" s="96">
        <f t="shared" si="5"/>
        <v>0</v>
      </c>
      <c r="Q55" s="96">
        <f t="shared" si="5"/>
        <v>0</v>
      </c>
    </row>
    <row r="56" spans="4:17" ht="45" customHeight="1" x14ac:dyDescent="0.2">
      <c r="D56" s="97" t="s">
        <v>346</v>
      </c>
      <c r="E56" s="87" t="s">
        <v>399</v>
      </c>
      <c r="F56" s="96">
        <f t="shared" ref="F56:Q56" si="6">SUM(F57:F65)</f>
        <v>0</v>
      </c>
      <c r="G56" s="96">
        <f t="shared" si="6"/>
        <v>0</v>
      </c>
      <c r="H56" s="96">
        <f t="shared" si="6"/>
        <v>0</v>
      </c>
      <c r="I56" s="96">
        <f t="shared" si="6"/>
        <v>0</v>
      </c>
      <c r="J56" s="96">
        <f t="shared" si="6"/>
        <v>0</v>
      </c>
      <c r="K56" s="96">
        <f t="shared" si="6"/>
        <v>0</v>
      </c>
      <c r="L56" s="96">
        <f t="shared" si="6"/>
        <v>0</v>
      </c>
      <c r="M56" s="96">
        <f t="shared" si="6"/>
        <v>0</v>
      </c>
      <c r="N56" s="96">
        <f t="shared" si="6"/>
        <v>0</v>
      </c>
      <c r="O56" s="96">
        <f t="shared" si="6"/>
        <v>0</v>
      </c>
      <c r="P56" s="96">
        <f t="shared" si="6"/>
        <v>0</v>
      </c>
      <c r="Q56" s="96">
        <f t="shared" si="6"/>
        <v>0</v>
      </c>
    </row>
    <row r="57" spans="4:17" ht="12" customHeight="1" x14ac:dyDescent="0.2">
      <c r="D57" s="98" t="s">
        <v>348</v>
      </c>
      <c r="E57" s="87" t="s">
        <v>400</v>
      </c>
      <c r="F57" s="99"/>
      <c r="G57" s="99"/>
      <c r="H57" s="99"/>
      <c r="I57" s="99"/>
      <c r="J57" s="99"/>
      <c r="K57" s="99"/>
      <c r="L57" s="99"/>
      <c r="M57" s="99"/>
      <c r="N57" s="99"/>
      <c r="O57" s="99"/>
      <c r="P57" s="99"/>
      <c r="Q57" s="99"/>
    </row>
    <row r="58" spans="4:17" ht="12" customHeight="1" x14ac:dyDescent="0.2">
      <c r="D58" s="98" t="s">
        <v>350</v>
      </c>
      <c r="E58" s="87" t="s">
        <v>401</v>
      </c>
      <c r="F58" s="99"/>
      <c r="G58" s="99"/>
      <c r="H58" s="99"/>
      <c r="I58" s="99"/>
      <c r="J58" s="99"/>
      <c r="K58" s="99"/>
      <c r="L58" s="99"/>
      <c r="M58" s="99"/>
      <c r="N58" s="99"/>
      <c r="O58" s="99"/>
      <c r="P58" s="99"/>
      <c r="Q58" s="99"/>
    </row>
    <row r="59" spans="4:17" ht="12" customHeight="1" x14ac:dyDescent="0.2">
      <c r="D59" s="98" t="s">
        <v>352</v>
      </c>
      <c r="E59" s="87" t="s">
        <v>402</v>
      </c>
      <c r="F59" s="99"/>
      <c r="G59" s="99"/>
      <c r="H59" s="99"/>
      <c r="I59" s="99"/>
      <c r="J59" s="99"/>
      <c r="K59" s="99"/>
      <c r="L59" s="99"/>
      <c r="M59" s="99"/>
      <c r="N59" s="99"/>
      <c r="O59" s="99"/>
      <c r="P59" s="99"/>
      <c r="Q59" s="99"/>
    </row>
    <row r="60" spans="4:17" ht="12" customHeight="1" x14ac:dyDescent="0.2">
      <c r="D60" s="98" t="s">
        <v>354</v>
      </c>
      <c r="E60" s="87" t="s">
        <v>403</v>
      </c>
      <c r="F60" s="99"/>
      <c r="G60" s="99"/>
      <c r="H60" s="99"/>
      <c r="I60" s="99"/>
      <c r="J60" s="99"/>
      <c r="K60" s="99"/>
      <c r="L60" s="99"/>
      <c r="M60" s="99"/>
      <c r="N60" s="99"/>
      <c r="O60" s="99"/>
      <c r="P60" s="99"/>
      <c r="Q60" s="99"/>
    </row>
    <row r="61" spans="4:17" ht="12" customHeight="1" x14ac:dyDescent="0.2">
      <c r="D61" s="98" t="s">
        <v>356</v>
      </c>
      <c r="E61" s="87" t="s">
        <v>404</v>
      </c>
      <c r="F61" s="99"/>
      <c r="G61" s="99"/>
      <c r="H61" s="99"/>
      <c r="I61" s="99"/>
      <c r="J61" s="99"/>
      <c r="K61" s="99"/>
      <c r="L61" s="99"/>
      <c r="M61" s="99"/>
      <c r="N61" s="99"/>
      <c r="O61" s="99"/>
      <c r="P61" s="99"/>
      <c r="Q61" s="99"/>
    </row>
    <row r="62" spans="4:17" ht="12" customHeight="1" x14ac:dyDescent="0.2">
      <c r="D62" s="98" t="s">
        <v>358</v>
      </c>
      <c r="E62" s="87" t="s">
        <v>405</v>
      </c>
      <c r="F62" s="99"/>
      <c r="G62" s="99"/>
      <c r="H62" s="99"/>
      <c r="I62" s="99"/>
      <c r="J62" s="99"/>
      <c r="K62" s="99"/>
      <c r="L62" s="99"/>
      <c r="M62" s="99"/>
      <c r="N62" s="99"/>
      <c r="O62" s="99"/>
      <c r="P62" s="99"/>
      <c r="Q62" s="99"/>
    </row>
    <row r="63" spans="4:17" ht="12" customHeight="1" x14ac:dyDescent="0.2">
      <c r="D63" s="98" t="s">
        <v>360</v>
      </c>
      <c r="E63" s="87" t="s">
        <v>406</v>
      </c>
      <c r="F63" s="99"/>
      <c r="G63" s="99"/>
      <c r="H63" s="99"/>
      <c r="I63" s="99"/>
      <c r="J63" s="99"/>
      <c r="K63" s="99"/>
      <c r="L63" s="99"/>
      <c r="M63" s="99"/>
      <c r="N63" s="99"/>
      <c r="O63" s="99"/>
      <c r="P63" s="99"/>
      <c r="Q63" s="99"/>
    </row>
    <row r="64" spans="4:17" ht="12" customHeight="1" x14ac:dyDescent="0.2">
      <c r="D64" s="98" t="s">
        <v>362</v>
      </c>
      <c r="E64" s="87" t="s">
        <v>407</v>
      </c>
      <c r="F64" s="99"/>
      <c r="G64" s="99"/>
      <c r="H64" s="99"/>
      <c r="I64" s="99"/>
      <c r="J64" s="99"/>
      <c r="K64" s="99"/>
      <c r="L64" s="99"/>
      <c r="M64" s="99"/>
      <c r="N64" s="99"/>
      <c r="O64" s="99"/>
      <c r="P64" s="99"/>
      <c r="Q64" s="99"/>
    </row>
    <row r="65" spans="4:17" ht="12" customHeight="1" x14ac:dyDescent="0.2">
      <c r="D65" s="98" t="s">
        <v>364</v>
      </c>
      <c r="E65" s="87" t="s">
        <v>408</v>
      </c>
      <c r="F65" s="99"/>
      <c r="G65" s="99"/>
      <c r="H65" s="99"/>
      <c r="I65" s="99"/>
      <c r="J65" s="99"/>
      <c r="K65" s="99"/>
      <c r="L65" s="99"/>
      <c r="M65" s="99"/>
      <c r="N65" s="99"/>
      <c r="O65" s="99"/>
      <c r="P65" s="99"/>
      <c r="Q65" s="99"/>
    </row>
    <row r="66" spans="4:17" ht="12" customHeight="1" x14ac:dyDescent="0.2">
      <c r="D66" s="97" t="s">
        <v>31</v>
      </c>
      <c r="E66" s="87" t="s">
        <v>409</v>
      </c>
      <c r="F66" s="99"/>
      <c r="G66" s="99"/>
      <c r="H66" s="99"/>
      <c r="I66" s="99"/>
      <c r="J66" s="99"/>
      <c r="K66" s="99"/>
      <c r="L66" s="99"/>
      <c r="M66" s="99"/>
      <c r="N66" s="99"/>
      <c r="O66" s="99"/>
      <c r="P66" s="99"/>
      <c r="Q66" s="99"/>
    </row>
    <row r="67" spans="4:17" ht="12" customHeight="1" x14ac:dyDescent="0.2">
      <c r="D67" s="97" t="s">
        <v>367</v>
      </c>
      <c r="E67" s="87" t="s">
        <v>410</v>
      </c>
      <c r="F67" s="99"/>
      <c r="G67" s="99"/>
      <c r="H67" s="99"/>
      <c r="I67" s="99"/>
      <c r="J67" s="99"/>
      <c r="K67" s="99"/>
      <c r="L67" s="99"/>
      <c r="M67" s="99"/>
      <c r="N67" s="99"/>
      <c r="O67" s="99"/>
      <c r="P67" s="99"/>
      <c r="Q67" s="99"/>
    </row>
    <row r="68" spans="4:17" ht="12" customHeight="1" x14ac:dyDescent="0.2">
      <c r="D68" s="97" t="s">
        <v>369</v>
      </c>
      <c r="E68" s="87" t="s">
        <v>411</v>
      </c>
      <c r="F68" s="99"/>
      <c r="G68" s="99"/>
      <c r="H68" s="99"/>
      <c r="I68" s="99"/>
      <c r="J68" s="99"/>
      <c r="K68" s="99"/>
      <c r="L68" s="99"/>
      <c r="M68" s="99"/>
      <c r="N68" s="99"/>
      <c r="O68" s="99"/>
      <c r="P68" s="99"/>
      <c r="Q68" s="99"/>
    </row>
    <row r="69" spans="4:17" ht="12" customHeight="1" x14ac:dyDescent="0.2">
      <c r="D69" s="97" t="s">
        <v>27</v>
      </c>
      <c r="E69" s="87" t="s">
        <v>412</v>
      </c>
      <c r="F69" s="1454">
        <v>131.06510700000001</v>
      </c>
      <c r="G69" s="99">
        <v>595.23612000000003</v>
      </c>
      <c r="H69" s="99"/>
      <c r="I69" s="99"/>
      <c r="J69" s="1454">
        <v>8.52637</v>
      </c>
      <c r="K69" s="99">
        <v>27.642250000000001</v>
      </c>
      <c r="L69" s="99">
        <v>1.4057999999999999E-2</v>
      </c>
      <c r="M69" s="99">
        <v>16.185020000000002</v>
      </c>
      <c r="N69" s="99"/>
      <c r="O69" s="99"/>
      <c r="P69" s="99"/>
      <c r="Q69" s="99"/>
    </row>
    <row r="70" spans="4:17" ht="12" customHeight="1" x14ac:dyDescent="0.2">
      <c r="D70" s="97" t="s">
        <v>372</v>
      </c>
      <c r="E70" s="87" t="s">
        <v>413</v>
      </c>
      <c r="F70" s="99"/>
      <c r="G70" s="99"/>
      <c r="H70" s="99"/>
      <c r="I70" s="99"/>
      <c r="J70" s="99"/>
      <c r="K70" s="99"/>
      <c r="L70" s="99"/>
      <c r="M70" s="99"/>
      <c r="N70" s="99"/>
      <c r="O70" s="99"/>
      <c r="P70" s="99"/>
      <c r="Q70" s="99"/>
    </row>
    <row r="71" spans="4:17" ht="12" customHeight="1" x14ac:dyDescent="0.2">
      <c r="D71" s="97" t="s">
        <v>374</v>
      </c>
      <c r="E71" s="87" t="s">
        <v>414</v>
      </c>
      <c r="F71" s="99"/>
      <c r="G71" s="99"/>
      <c r="H71" s="99"/>
      <c r="I71" s="99"/>
      <c r="J71" s="99"/>
      <c r="K71" s="99"/>
      <c r="L71" s="99"/>
      <c r="M71" s="99"/>
      <c r="N71" s="99"/>
      <c r="O71" s="99"/>
      <c r="P71" s="99"/>
      <c r="Q71" s="99"/>
    </row>
    <row r="72" spans="4:17" ht="12" customHeight="1" x14ac:dyDescent="0.2">
      <c r="D72" s="97" t="s">
        <v>376</v>
      </c>
      <c r="E72" s="87" t="s">
        <v>415</v>
      </c>
      <c r="F72" s="99"/>
      <c r="G72" s="99"/>
      <c r="H72" s="99"/>
      <c r="I72" s="99"/>
      <c r="J72" s="99"/>
      <c r="K72" s="99"/>
      <c r="L72" s="99"/>
      <c r="M72" s="99"/>
      <c r="N72" s="99"/>
      <c r="O72" s="99"/>
      <c r="P72" s="99"/>
      <c r="Q72" s="99"/>
    </row>
    <row r="73" spans="4:17" ht="45" customHeight="1" x14ac:dyDescent="0.2">
      <c r="D73" s="91" t="s">
        <v>416</v>
      </c>
      <c r="E73" s="92" t="s">
        <v>417</v>
      </c>
      <c r="F73" s="96">
        <f t="shared" ref="F73:Q73" si="7">SUM(F74,F84:F90)</f>
        <v>0</v>
      </c>
      <c r="G73" s="96">
        <f t="shared" si="7"/>
        <v>0</v>
      </c>
      <c r="H73" s="96">
        <f t="shared" si="7"/>
        <v>0</v>
      </c>
      <c r="I73" s="96">
        <f t="shared" si="7"/>
        <v>0</v>
      </c>
      <c r="J73" s="96">
        <f t="shared" si="7"/>
        <v>0</v>
      </c>
      <c r="K73" s="96">
        <f t="shared" si="7"/>
        <v>0</v>
      </c>
      <c r="L73" s="96">
        <f t="shared" si="7"/>
        <v>0</v>
      </c>
      <c r="M73" s="96">
        <f t="shared" si="7"/>
        <v>0</v>
      </c>
      <c r="N73" s="96">
        <f t="shared" si="7"/>
        <v>0</v>
      </c>
      <c r="O73" s="96">
        <f t="shared" si="7"/>
        <v>0</v>
      </c>
      <c r="P73" s="96">
        <f t="shared" si="7"/>
        <v>0</v>
      </c>
      <c r="Q73" s="96">
        <f t="shared" si="7"/>
        <v>0</v>
      </c>
    </row>
    <row r="74" spans="4:17" ht="45" customHeight="1" x14ac:dyDescent="0.2">
      <c r="D74" s="100" t="s">
        <v>346</v>
      </c>
      <c r="E74" s="87" t="s">
        <v>418</v>
      </c>
      <c r="F74" s="96">
        <f t="shared" ref="F74:Q74" si="8">SUM(F75:F83)</f>
        <v>0</v>
      </c>
      <c r="G74" s="96">
        <f t="shared" si="8"/>
        <v>0</v>
      </c>
      <c r="H74" s="96">
        <f t="shared" si="8"/>
        <v>0</v>
      </c>
      <c r="I74" s="96">
        <f t="shared" si="8"/>
        <v>0</v>
      </c>
      <c r="J74" s="96">
        <f t="shared" si="8"/>
        <v>0</v>
      </c>
      <c r="K74" s="96">
        <f t="shared" si="8"/>
        <v>0</v>
      </c>
      <c r="L74" s="96">
        <f t="shared" si="8"/>
        <v>0</v>
      </c>
      <c r="M74" s="96">
        <f t="shared" si="8"/>
        <v>0</v>
      </c>
      <c r="N74" s="96">
        <f t="shared" si="8"/>
        <v>0</v>
      </c>
      <c r="O74" s="96">
        <f t="shared" si="8"/>
        <v>0</v>
      </c>
      <c r="P74" s="96">
        <f t="shared" si="8"/>
        <v>0</v>
      </c>
      <c r="Q74" s="96">
        <f t="shared" si="8"/>
        <v>0</v>
      </c>
    </row>
    <row r="75" spans="4:17" ht="12" customHeight="1" x14ac:dyDescent="0.2">
      <c r="D75" s="97" t="s">
        <v>348</v>
      </c>
      <c r="E75" s="87" t="s">
        <v>419</v>
      </c>
      <c r="F75" s="99"/>
      <c r="G75" s="99"/>
      <c r="H75" s="99"/>
      <c r="I75" s="99"/>
      <c r="J75" s="99"/>
      <c r="K75" s="99"/>
      <c r="L75" s="99"/>
      <c r="M75" s="99"/>
      <c r="N75" s="99"/>
      <c r="O75" s="99"/>
      <c r="P75" s="99"/>
      <c r="Q75" s="99"/>
    </row>
    <row r="76" spans="4:17" ht="12" customHeight="1" x14ac:dyDescent="0.2">
      <c r="D76" s="97" t="s">
        <v>350</v>
      </c>
      <c r="E76" s="87" t="s">
        <v>420</v>
      </c>
      <c r="F76" s="99"/>
      <c r="G76" s="99"/>
      <c r="H76" s="99"/>
      <c r="I76" s="99"/>
      <c r="J76" s="99"/>
      <c r="K76" s="99"/>
      <c r="L76" s="99"/>
      <c r="M76" s="99"/>
      <c r="N76" s="99"/>
      <c r="O76" s="99"/>
      <c r="P76" s="99"/>
      <c r="Q76" s="99"/>
    </row>
    <row r="77" spans="4:17" ht="12" customHeight="1" x14ac:dyDescent="0.2">
      <c r="D77" s="97" t="s">
        <v>352</v>
      </c>
      <c r="E77" s="87" t="s">
        <v>421</v>
      </c>
      <c r="F77" s="99"/>
      <c r="G77" s="99"/>
      <c r="H77" s="99"/>
      <c r="I77" s="99"/>
      <c r="J77" s="99"/>
      <c r="K77" s="99"/>
      <c r="L77" s="99"/>
      <c r="M77" s="99"/>
      <c r="N77" s="99"/>
      <c r="O77" s="99"/>
      <c r="P77" s="99"/>
      <c r="Q77" s="99"/>
    </row>
    <row r="78" spans="4:17" ht="12" customHeight="1" x14ac:dyDescent="0.2">
      <c r="D78" s="97" t="s">
        <v>354</v>
      </c>
      <c r="E78" s="87" t="s">
        <v>422</v>
      </c>
      <c r="F78" s="99"/>
      <c r="G78" s="99"/>
      <c r="H78" s="99"/>
      <c r="I78" s="99"/>
      <c r="J78" s="99"/>
      <c r="K78" s="99"/>
      <c r="L78" s="99"/>
      <c r="M78" s="99"/>
      <c r="N78" s="99"/>
      <c r="O78" s="99"/>
      <c r="P78" s="99"/>
      <c r="Q78" s="99"/>
    </row>
    <row r="79" spans="4:17" ht="12" customHeight="1" x14ac:dyDescent="0.2">
      <c r="D79" s="97" t="s">
        <v>356</v>
      </c>
      <c r="E79" s="87" t="s">
        <v>423</v>
      </c>
      <c r="F79" s="99"/>
      <c r="G79" s="99"/>
      <c r="H79" s="99"/>
      <c r="I79" s="99"/>
      <c r="J79" s="99"/>
      <c r="K79" s="99"/>
      <c r="L79" s="99"/>
      <c r="M79" s="99"/>
      <c r="N79" s="99"/>
      <c r="O79" s="99"/>
      <c r="P79" s="99"/>
      <c r="Q79" s="99"/>
    </row>
    <row r="80" spans="4:17" ht="12" customHeight="1" x14ac:dyDescent="0.2">
      <c r="D80" s="97" t="s">
        <v>358</v>
      </c>
      <c r="E80" s="87" t="s">
        <v>424</v>
      </c>
      <c r="F80" s="99"/>
      <c r="G80" s="99"/>
      <c r="H80" s="99"/>
      <c r="I80" s="99"/>
      <c r="J80" s="99"/>
      <c r="K80" s="99"/>
      <c r="L80" s="99"/>
      <c r="M80" s="99"/>
      <c r="N80" s="99"/>
      <c r="O80" s="99"/>
      <c r="P80" s="99"/>
      <c r="Q80" s="99"/>
    </row>
    <row r="81" spans="4:17" ht="12" customHeight="1" x14ac:dyDescent="0.2">
      <c r="D81" s="97" t="s">
        <v>360</v>
      </c>
      <c r="E81" s="87" t="s">
        <v>425</v>
      </c>
      <c r="F81" s="99"/>
      <c r="G81" s="99"/>
      <c r="H81" s="99"/>
      <c r="I81" s="99"/>
      <c r="J81" s="99"/>
      <c r="K81" s="99"/>
      <c r="L81" s="99"/>
      <c r="M81" s="99"/>
      <c r="N81" s="99"/>
      <c r="O81" s="99"/>
      <c r="P81" s="99"/>
      <c r="Q81" s="99"/>
    </row>
    <row r="82" spans="4:17" ht="12" customHeight="1" x14ac:dyDescent="0.2">
      <c r="D82" s="97" t="s">
        <v>362</v>
      </c>
      <c r="E82" s="87" t="s">
        <v>426</v>
      </c>
      <c r="F82" s="99"/>
      <c r="G82" s="99"/>
      <c r="H82" s="99"/>
      <c r="I82" s="99"/>
      <c r="J82" s="99"/>
      <c r="K82" s="99"/>
      <c r="L82" s="99"/>
      <c r="M82" s="99"/>
      <c r="N82" s="99"/>
      <c r="O82" s="99"/>
      <c r="P82" s="99"/>
      <c r="Q82" s="99"/>
    </row>
    <row r="83" spans="4:17" ht="12" customHeight="1" x14ac:dyDescent="0.2">
      <c r="D83" s="97" t="s">
        <v>364</v>
      </c>
      <c r="E83" s="87" t="s">
        <v>427</v>
      </c>
      <c r="F83" s="99"/>
      <c r="G83" s="99"/>
      <c r="H83" s="99"/>
      <c r="I83" s="99"/>
      <c r="J83" s="99"/>
      <c r="K83" s="99"/>
      <c r="L83" s="99"/>
      <c r="M83" s="99"/>
      <c r="N83" s="99"/>
      <c r="O83" s="99"/>
      <c r="P83" s="99"/>
      <c r="Q83" s="99"/>
    </row>
    <row r="84" spans="4:17" ht="12" customHeight="1" x14ac:dyDescent="0.2">
      <c r="D84" s="100" t="s">
        <v>31</v>
      </c>
      <c r="E84" s="87" t="s">
        <v>428</v>
      </c>
      <c r="F84" s="99"/>
      <c r="G84" s="99"/>
      <c r="H84" s="99"/>
      <c r="I84" s="99"/>
      <c r="J84" s="99"/>
      <c r="K84" s="99"/>
      <c r="L84" s="99"/>
      <c r="M84" s="99"/>
      <c r="N84" s="99"/>
      <c r="O84" s="99"/>
      <c r="P84" s="99"/>
      <c r="Q84" s="99"/>
    </row>
    <row r="85" spans="4:17" ht="12" customHeight="1" x14ac:dyDescent="0.2">
      <c r="D85" s="100" t="s">
        <v>367</v>
      </c>
      <c r="E85" s="87" t="s">
        <v>429</v>
      </c>
      <c r="F85" s="99"/>
      <c r="G85" s="99"/>
      <c r="H85" s="99"/>
      <c r="I85" s="99"/>
      <c r="J85" s="99"/>
      <c r="K85" s="99"/>
      <c r="L85" s="99"/>
      <c r="M85" s="99"/>
      <c r="N85" s="99"/>
      <c r="O85" s="99"/>
      <c r="P85" s="99"/>
      <c r="Q85" s="99"/>
    </row>
    <row r="86" spans="4:17" ht="12" customHeight="1" x14ac:dyDescent="0.2">
      <c r="D86" s="100" t="s">
        <v>369</v>
      </c>
      <c r="E86" s="87" t="s">
        <v>430</v>
      </c>
      <c r="F86" s="99"/>
      <c r="G86" s="99"/>
      <c r="H86" s="99"/>
      <c r="I86" s="99"/>
      <c r="J86" s="99"/>
      <c r="K86" s="99"/>
      <c r="L86" s="99"/>
      <c r="M86" s="99"/>
      <c r="N86" s="99"/>
      <c r="O86" s="99"/>
      <c r="P86" s="99"/>
      <c r="Q86" s="99"/>
    </row>
    <row r="87" spans="4:17" ht="12" customHeight="1" x14ac:dyDescent="0.2">
      <c r="D87" s="100" t="s">
        <v>27</v>
      </c>
      <c r="E87" s="87" t="s">
        <v>431</v>
      </c>
      <c r="F87" s="99"/>
      <c r="G87" s="99"/>
      <c r="H87" s="99"/>
      <c r="I87" s="99"/>
      <c r="J87" s="99"/>
      <c r="K87" s="99"/>
      <c r="L87" s="99"/>
      <c r="M87" s="99"/>
      <c r="N87" s="99"/>
      <c r="O87" s="99"/>
      <c r="P87" s="99"/>
      <c r="Q87" s="99"/>
    </row>
    <row r="88" spans="4:17" ht="12" customHeight="1" x14ac:dyDescent="0.2">
      <c r="D88" s="100" t="s">
        <v>372</v>
      </c>
      <c r="E88" s="87" t="s">
        <v>432</v>
      </c>
      <c r="F88" s="99"/>
      <c r="G88" s="99"/>
      <c r="H88" s="99"/>
      <c r="I88" s="99"/>
      <c r="J88" s="99"/>
      <c r="K88" s="99"/>
      <c r="L88" s="99"/>
      <c r="M88" s="99"/>
      <c r="N88" s="99"/>
      <c r="O88" s="99"/>
      <c r="P88" s="99"/>
      <c r="Q88" s="99"/>
    </row>
    <row r="89" spans="4:17" ht="12" customHeight="1" x14ac:dyDescent="0.2">
      <c r="D89" s="100" t="s">
        <v>374</v>
      </c>
      <c r="E89" s="87" t="s">
        <v>433</v>
      </c>
      <c r="F89" s="99"/>
      <c r="G89" s="99"/>
      <c r="H89" s="99"/>
      <c r="I89" s="99"/>
      <c r="J89" s="99"/>
      <c r="K89" s="99"/>
      <c r="L89" s="99"/>
      <c r="M89" s="99"/>
      <c r="N89" s="99"/>
      <c r="O89" s="99"/>
      <c r="P89" s="99"/>
      <c r="Q89" s="99"/>
    </row>
    <row r="90" spans="4:17" ht="12" customHeight="1" x14ac:dyDescent="0.2">
      <c r="D90" s="100" t="s">
        <v>376</v>
      </c>
      <c r="E90" s="87" t="s">
        <v>434</v>
      </c>
      <c r="F90" s="99"/>
      <c r="G90" s="99"/>
      <c r="H90" s="99"/>
      <c r="I90" s="99"/>
      <c r="J90" s="99"/>
      <c r="K90" s="99"/>
      <c r="L90" s="99"/>
      <c r="M90" s="99"/>
      <c r="N90" s="99"/>
      <c r="O90" s="99"/>
      <c r="P90" s="99"/>
      <c r="Q90" s="99"/>
    </row>
    <row r="91" spans="4:17" ht="45" customHeight="1" x14ac:dyDescent="0.2">
      <c r="D91" s="91" t="s">
        <v>455</v>
      </c>
      <c r="E91" s="92" t="s">
        <v>436</v>
      </c>
      <c r="F91" s="96">
        <f t="shared" ref="F91:Q91" si="9">SUM(F92:F93)</f>
        <v>5823.7221609999997</v>
      </c>
      <c r="G91" s="96">
        <f t="shared" si="9"/>
        <v>23900.0625</v>
      </c>
      <c r="H91" s="96">
        <f t="shared" si="9"/>
        <v>0</v>
      </c>
      <c r="I91" s="96">
        <f t="shared" si="9"/>
        <v>0</v>
      </c>
      <c r="J91" s="96">
        <f t="shared" si="9"/>
        <v>0</v>
      </c>
      <c r="K91" s="96">
        <f t="shared" si="9"/>
        <v>0</v>
      </c>
      <c r="L91" s="96">
        <f t="shared" si="9"/>
        <v>0</v>
      </c>
      <c r="M91" s="96">
        <f t="shared" si="9"/>
        <v>0</v>
      </c>
      <c r="N91" s="96">
        <f t="shared" si="9"/>
        <v>0</v>
      </c>
      <c r="O91" s="96">
        <f t="shared" si="9"/>
        <v>0</v>
      </c>
      <c r="P91" s="96">
        <f t="shared" si="9"/>
        <v>0</v>
      </c>
      <c r="Q91" s="96">
        <f t="shared" si="9"/>
        <v>0</v>
      </c>
    </row>
    <row r="92" spans="4:17" ht="24" customHeight="1" x14ac:dyDescent="0.2">
      <c r="D92" s="100" t="s">
        <v>456</v>
      </c>
      <c r="E92" s="87" t="s">
        <v>457</v>
      </c>
      <c r="F92" s="99">
        <f>3715.2+0.470161</f>
        <v>3715.670161</v>
      </c>
      <c r="G92" s="99">
        <f>15238.97+1.9285</f>
        <v>15240.898499999999</v>
      </c>
      <c r="H92" s="99"/>
      <c r="I92" s="99"/>
      <c r="J92" s="99"/>
      <c r="K92" s="99"/>
      <c r="L92" s="99"/>
      <c r="M92" s="99"/>
      <c r="N92" s="99"/>
      <c r="O92" s="99"/>
      <c r="P92" s="99"/>
      <c r="Q92" s="99"/>
    </row>
    <row r="93" spans="4:17" ht="24" customHeight="1" x14ac:dyDescent="0.2">
      <c r="D93" s="100" t="s">
        <v>458</v>
      </c>
      <c r="E93" s="87" t="s">
        <v>459</v>
      </c>
      <c r="F93" s="99">
        <v>2108.0520000000001</v>
      </c>
      <c r="G93" s="99">
        <v>8659.1640000000007</v>
      </c>
      <c r="H93" s="99"/>
      <c r="I93" s="99"/>
      <c r="J93" s="99"/>
      <c r="K93" s="99"/>
      <c r="L93" s="99"/>
      <c r="M93" s="99"/>
      <c r="N93" s="99"/>
      <c r="O93" s="99"/>
      <c r="P93" s="99"/>
      <c r="Q93" s="99"/>
    </row>
    <row r="94" spans="4:17" ht="45" customHeight="1" x14ac:dyDescent="0.2">
      <c r="D94" s="91" t="s">
        <v>435</v>
      </c>
      <c r="E94" s="92">
        <v>800</v>
      </c>
      <c r="F94" s="96">
        <f t="shared" ref="F94:Q94" si="10">SUM(F18,F73,F91)</f>
        <v>5954.787268</v>
      </c>
      <c r="G94" s="96">
        <f t="shared" si="10"/>
        <v>24495.298620000001</v>
      </c>
      <c r="H94" s="96">
        <f t="shared" si="10"/>
        <v>0</v>
      </c>
      <c r="I94" s="96">
        <f t="shared" si="10"/>
        <v>0</v>
      </c>
      <c r="J94" s="96">
        <f t="shared" si="10"/>
        <v>8.52637</v>
      </c>
      <c r="K94" s="96">
        <f t="shared" si="10"/>
        <v>27.642250000000001</v>
      </c>
      <c r="L94" s="96">
        <f t="shared" si="10"/>
        <v>1.4057999999999999E-2</v>
      </c>
      <c r="M94" s="96">
        <f t="shared" si="10"/>
        <v>16.185020000000002</v>
      </c>
      <c r="N94" s="96">
        <f t="shared" si="10"/>
        <v>0</v>
      </c>
      <c r="O94" s="96">
        <f t="shared" si="10"/>
        <v>0</v>
      </c>
      <c r="P94" s="96">
        <f t="shared" si="10"/>
        <v>0</v>
      </c>
      <c r="Q94" s="96">
        <f t="shared" si="10"/>
        <v>0</v>
      </c>
    </row>
  </sheetData>
  <mergeCells count="8">
    <mergeCell ref="N12:O12"/>
    <mergeCell ref="P12:Q12"/>
    <mergeCell ref="D12:D16"/>
    <mergeCell ref="E12:E16"/>
    <mergeCell ref="F12:G12"/>
    <mergeCell ref="H12:I12"/>
    <mergeCell ref="J12:K12"/>
    <mergeCell ref="L12:M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Z61"/>
  <sheetViews>
    <sheetView topLeftCell="C7" workbookViewId="0">
      <selection activeCell="F18" sqref="F18"/>
    </sheetView>
  </sheetViews>
  <sheetFormatPr defaultColWidth="9.33203125" defaultRowHeight="11.25" x14ac:dyDescent="0.2"/>
  <cols>
    <col min="1" max="2" width="5.5" style="74" hidden="1" customWidth="1"/>
    <col min="3" max="3" width="3.1640625" style="74" customWidth="1"/>
    <col min="4" max="4" width="82.5" style="74" customWidth="1"/>
    <col min="5" max="5" width="7.83203125" style="74" customWidth="1"/>
    <col min="6" max="6" width="26.5" style="74" customWidth="1"/>
    <col min="7" max="8" width="19.5" style="74" customWidth="1"/>
    <col min="9" max="9" width="26.5" style="74" customWidth="1"/>
    <col min="10" max="26" width="19.5" style="74" customWidth="1"/>
    <col min="27" max="16384" width="9.33203125" style="23"/>
  </cols>
  <sheetData>
    <row r="1" spans="1:26" hidden="1" x14ac:dyDescent="0.2"/>
    <row r="2" spans="1:26" hidden="1" x14ac:dyDescent="0.2"/>
    <row r="3" spans="1:26" hidden="1" x14ac:dyDescent="0.2">
      <c r="F3" s="78" t="s">
        <v>460</v>
      </c>
      <c r="G3" s="78" t="s">
        <v>461</v>
      </c>
      <c r="H3" s="78" t="s">
        <v>462</v>
      </c>
      <c r="I3" s="79" t="s">
        <v>463</v>
      </c>
      <c r="J3" s="79" t="s">
        <v>464</v>
      </c>
      <c r="K3" s="79" t="s">
        <v>465</v>
      </c>
      <c r="L3" s="79" t="s">
        <v>466</v>
      </c>
      <c r="M3" s="79" t="s">
        <v>467</v>
      </c>
      <c r="N3" s="79" t="s">
        <v>468</v>
      </c>
      <c r="O3" s="79" t="s">
        <v>469</v>
      </c>
      <c r="P3" s="79" t="s">
        <v>470</v>
      </c>
      <c r="Q3" s="79" t="s">
        <v>471</v>
      </c>
      <c r="R3" s="79" t="s">
        <v>472</v>
      </c>
      <c r="S3" s="79" t="s">
        <v>473</v>
      </c>
      <c r="T3" s="79" t="s">
        <v>474</v>
      </c>
      <c r="U3" s="79" t="s">
        <v>475</v>
      </c>
      <c r="V3" s="79" t="s">
        <v>476</v>
      </c>
      <c r="W3" s="79" t="s">
        <v>477</v>
      </c>
      <c r="X3" s="79" t="s">
        <v>478</v>
      </c>
      <c r="Y3" s="79" t="s">
        <v>479</v>
      </c>
      <c r="Z3" s="79" t="s">
        <v>480</v>
      </c>
    </row>
    <row r="4" spans="1:26" hidden="1" x14ac:dyDescent="0.2"/>
    <row r="5" spans="1:26" hidden="1" x14ac:dyDescent="0.2">
      <c r="A5" s="80"/>
    </row>
    <row r="6" spans="1:26" hidden="1" x14ac:dyDescent="0.2">
      <c r="A6" s="80"/>
    </row>
    <row r="7" spans="1:26" x14ac:dyDescent="0.2">
      <c r="A7" s="80"/>
    </row>
    <row r="8" spans="1:26" x14ac:dyDescent="0.2">
      <c r="A8" s="80"/>
      <c r="D8" s="102" t="s">
        <v>481</v>
      </c>
      <c r="E8" s="82"/>
      <c r="F8" s="82"/>
      <c r="G8" s="82"/>
      <c r="H8" s="82"/>
      <c r="I8" s="82"/>
      <c r="J8" s="82"/>
      <c r="K8" s="82"/>
      <c r="L8" s="82"/>
      <c r="M8" s="82"/>
      <c r="N8" s="82"/>
      <c r="O8" s="82"/>
      <c r="P8" s="82"/>
      <c r="Q8" s="82"/>
      <c r="R8" s="82"/>
      <c r="S8" s="82"/>
      <c r="T8" s="82"/>
      <c r="U8" s="82"/>
      <c r="V8" s="82"/>
      <c r="W8" s="82"/>
      <c r="X8" s="82"/>
      <c r="Y8" s="82"/>
    </row>
    <row r="9" spans="1:26" x14ac:dyDescent="0.2">
      <c r="D9" s="106" t="s">
        <v>482</v>
      </c>
    </row>
    <row r="10" spans="1:26" x14ac:dyDescent="0.2">
      <c r="D10" s="84" t="s">
        <v>107</v>
      </c>
      <c r="Z10" s="85" t="s">
        <v>316</v>
      </c>
    </row>
    <row r="11" spans="1:26" x14ac:dyDescent="0.2">
      <c r="D11" s="104"/>
      <c r="E11" s="82"/>
      <c r="F11" s="82"/>
      <c r="G11" s="107" t="s">
        <v>483</v>
      </c>
      <c r="H11" s="107" t="s">
        <v>318</v>
      </c>
      <c r="I11" s="82"/>
      <c r="J11" s="107" t="s">
        <v>483</v>
      </c>
      <c r="K11" s="107" t="s">
        <v>318</v>
      </c>
      <c r="L11" s="108"/>
      <c r="M11" s="108"/>
      <c r="N11" s="1485" t="s">
        <v>483</v>
      </c>
      <c r="O11" s="1485"/>
      <c r="P11" s="1485" t="s">
        <v>318</v>
      </c>
      <c r="Q11" s="1485"/>
      <c r="U11" s="1489" t="s">
        <v>483</v>
      </c>
      <c r="V11" s="1489"/>
      <c r="W11" s="1489"/>
      <c r="X11" s="1489" t="s">
        <v>318</v>
      </c>
      <c r="Y11" s="1489"/>
      <c r="Z11" s="1489"/>
    </row>
    <row r="12" spans="1:26" ht="52.5" x14ac:dyDescent="0.2">
      <c r="D12" s="1485" t="s">
        <v>319</v>
      </c>
      <c r="E12" s="1488" t="s">
        <v>320</v>
      </c>
      <c r="F12" s="87" t="s">
        <v>484</v>
      </c>
      <c r="G12" s="1485" t="s">
        <v>485</v>
      </c>
      <c r="H12" s="1485"/>
      <c r="I12" s="87" t="s">
        <v>486</v>
      </c>
      <c r="J12" s="1485" t="s">
        <v>487</v>
      </c>
      <c r="K12" s="1485"/>
      <c r="L12" s="1485" t="s">
        <v>488</v>
      </c>
      <c r="M12" s="1485"/>
      <c r="N12" s="1492" t="s">
        <v>489</v>
      </c>
      <c r="O12" s="1492"/>
      <c r="P12" s="1492" t="s">
        <v>489</v>
      </c>
      <c r="Q12" s="1492"/>
      <c r="R12" s="1485" t="s">
        <v>490</v>
      </c>
      <c r="S12" s="1485"/>
      <c r="T12" s="1485"/>
      <c r="U12" s="1492" t="s">
        <v>491</v>
      </c>
      <c r="V12" s="1492"/>
      <c r="W12" s="1492"/>
      <c r="X12" s="1492" t="s">
        <v>491</v>
      </c>
      <c r="Y12" s="1492"/>
      <c r="Z12" s="1492"/>
    </row>
    <row r="13" spans="1:26" x14ac:dyDescent="0.2">
      <c r="D13" s="1485"/>
      <c r="E13" s="1488"/>
      <c r="F13" s="87" t="s">
        <v>331</v>
      </c>
      <c r="G13" s="87" t="s">
        <v>331</v>
      </c>
      <c r="H13" s="87" t="s">
        <v>331</v>
      </c>
      <c r="I13" s="87" t="s">
        <v>331</v>
      </c>
      <c r="J13" s="87" t="s">
        <v>331</v>
      </c>
      <c r="K13" s="87" t="s">
        <v>331</v>
      </c>
      <c r="L13" s="87" t="s">
        <v>492</v>
      </c>
      <c r="M13" s="87" t="s">
        <v>493</v>
      </c>
      <c r="N13" s="87" t="s">
        <v>492</v>
      </c>
      <c r="O13" s="87" t="s">
        <v>493</v>
      </c>
      <c r="P13" s="87" t="s">
        <v>492</v>
      </c>
      <c r="Q13" s="87" t="s">
        <v>493</v>
      </c>
      <c r="R13" s="87" t="s">
        <v>492</v>
      </c>
      <c r="S13" s="87" t="s">
        <v>494</v>
      </c>
      <c r="T13" s="87" t="s">
        <v>495</v>
      </c>
      <c r="U13" s="87" t="s">
        <v>492</v>
      </c>
      <c r="V13" s="87" t="s">
        <v>494</v>
      </c>
      <c r="W13" s="87" t="s">
        <v>495</v>
      </c>
      <c r="X13" s="87" t="s">
        <v>492</v>
      </c>
      <c r="Y13" s="87" t="s">
        <v>494</v>
      </c>
      <c r="Z13" s="87" t="s">
        <v>495</v>
      </c>
    </row>
    <row r="14" spans="1:26" hidden="1" x14ac:dyDescent="0.2">
      <c r="D14" s="1485"/>
      <c r="E14" s="1488"/>
      <c r="F14" s="109"/>
      <c r="G14" s="109"/>
      <c r="H14" s="109"/>
      <c r="I14" s="109"/>
      <c r="J14" s="109"/>
      <c r="K14" s="109"/>
      <c r="L14" s="109"/>
      <c r="M14" s="109"/>
      <c r="N14" s="109"/>
      <c r="O14" s="109"/>
      <c r="P14" s="109"/>
      <c r="Q14" s="109"/>
      <c r="R14" s="109"/>
      <c r="S14" s="109"/>
      <c r="T14" s="109"/>
      <c r="U14" s="109"/>
      <c r="V14" s="109"/>
      <c r="W14" s="109"/>
      <c r="X14" s="109"/>
      <c r="Y14" s="109"/>
      <c r="Z14" s="109"/>
    </row>
    <row r="15" spans="1:26" hidden="1" x14ac:dyDescent="0.2">
      <c r="D15" s="1485"/>
      <c r="E15" s="1488"/>
      <c r="F15" s="109"/>
      <c r="G15" s="109"/>
      <c r="H15" s="109"/>
      <c r="I15" s="109"/>
      <c r="J15" s="109"/>
      <c r="K15" s="109"/>
      <c r="L15" s="109"/>
      <c r="M15" s="109"/>
      <c r="N15" s="109"/>
      <c r="O15" s="109"/>
      <c r="P15" s="109"/>
      <c r="Q15" s="109"/>
      <c r="R15" s="109"/>
      <c r="S15" s="109"/>
      <c r="T15" s="109"/>
      <c r="U15" s="109"/>
      <c r="V15" s="109"/>
      <c r="W15" s="109"/>
      <c r="X15" s="109"/>
      <c r="Y15" s="109"/>
      <c r="Z15" s="109"/>
    </row>
    <row r="16" spans="1:26" x14ac:dyDescent="0.2">
      <c r="D16" s="1485"/>
      <c r="E16" s="1488"/>
      <c r="F16" s="87" t="s">
        <v>339</v>
      </c>
      <c r="G16" s="87" t="s">
        <v>340</v>
      </c>
      <c r="H16" s="87" t="s">
        <v>340</v>
      </c>
      <c r="I16" s="87" t="s">
        <v>339</v>
      </c>
      <c r="J16" s="87" t="s">
        <v>340</v>
      </c>
      <c r="K16" s="87" t="s">
        <v>340</v>
      </c>
      <c r="L16" s="87" t="s">
        <v>339</v>
      </c>
      <c r="M16" s="87" t="s">
        <v>339</v>
      </c>
      <c r="N16" s="87" t="s">
        <v>340</v>
      </c>
      <c r="O16" s="87" t="s">
        <v>340</v>
      </c>
      <c r="P16" s="87" t="s">
        <v>340</v>
      </c>
      <c r="Q16" s="87" t="s">
        <v>340</v>
      </c>
      <c r="R16" s="87" t="s">
        <v>339</v>
      </c>
      <c r="S16" s="87" t="s">
        <v>339</v>
      </c>
      <c r="T16" s="87" t="s">
        <v>339</v>
      </c>
      <c r="U16" s="87" t="s">
        <v>340</v>
      </c>
      <c r="V16" s="87" t="s">
        <v>340</v>
      </c>
      <c r="W16" s="87" t="s">
        <v>340</v>
      </c>
      <c r="X16" s="87" t="s">
        <v>340</v>
      </c>
      <c r="Y16" s="87" t="s">
        <v>340</v>
      </c>
      <c r="Z16" s="87" t="s">
        <v>340</v>
      </c>
    </row>
    <row r="17" spans="4:26" x14ac:dyDescent="0.2">
      <c r="D17" s="89">
        <v>1</v>
      </c>
      <c r="E17" s="89">
        <v>2</v>
      </c>
      <c r="F17" s="89">
        <v>3</v>
      </c>
      <c r="G17" s="89">
        <v>4</v>
      </c>
      <c r="H17" s="89">
        <v>5</v>
      </c>
      <c r="I17" s="89">
        <v>6</v>
      </c>
      <c r="J17" s="89">
        <v>7</v>
      </c>
      <c r="K17" s="89">
        <v>8</v>
      </c>
      <c r="L17" s="89">
        <v>9</v>
      </c>
      <c r="M17" s="89">
        <v>10</v>
      </c>
      <c r="N17" s="89">
        <v>11</v>
      </c>
      <c r="O17" s="89">
        <v>12</v>
      </c>
      <c r="P17" s="89">
        <v>13</v>
      </c>
      <c r="Q17" s="89">
        <v>14</v>
      </c>
      <c r="R17" s="89">
        <v>15</v>
      </c>
      <c r="S17" s="89">
        <v>16</v>
      </c>
      <c r="T17" s="89">
        <v>17</v>
      </c>
      <c r="U17" s="89">
        <v>18</v>
      </c>
      <c r="V17" s="89">
        <v>19</v>
      </c>
      <c r="W17" s="89">
        <v>20</v>
      </c>
      <c r="X17" s="89">
        <v>21</v>
      </c>
      <c r="Y17" s="89">
        <v>22</v>
      </c>
      <c r="Z17" s="89">
        <v>23</v>
      </c>
    </row>
    <row r="18" spans="4:26" x14ac:dyDescent="0.2">
      <c r="D18" s="91" t="s">
        <v>496</v>
      </c>
      <c r="E18" s="92" t="s">
        <v>343</v>
      </c>
      <c r="F18" s="93">
        <f t="shared" ref="F18:Z18" si="0">SUM(F19,F20)</f>
        <v>21405.341522000002</v>
      </c>
      <c r="G18" s="93">
        <f t="shared" si="0"/>
        <v>58475.499400000008</v>
      </c>
      <c r="H18" s="93">
        <f t="shared" si="0"/>
        <v>48093.322280000008</v>
      </c>
      <c r="I18" s="93">
        <f t="shared" si="0"/>
        <v>7764.1515089999994</v>
      </c>
      <c r="J18" s="93">
        <f t="shared" si="0"/>
        <v>22915.549780000001</v>
      </c>
      <c r="K18" s="93">
        <f t="shared" si="0"/>
        <v>18945.822610000003</v>
      </c>
      <c r="L18" s="93">
        <f t="shared" si="0"/>
        <v>3524.7933729999995</v>
      </c>
      <c r="M18" s="93">
        <f t="shared" si="0"/>
        <v>10116.396640000001</v>
      </c>
      <c r="N18" s="93">
        <f t="shared" si="0"/>
        <v>6707.2410199999995</v>
      </c>
      <c r="O18" s="93">
        <f t="shared" si="0"/>
        <v>28852.708600000005</v>
      </c>
      <c r="P18" s="93">
        <f t="shared" si="0"/>
        <v>5497.7385300000005</v>
      </c>
      <c r="Q18" s="93">
        <f t="shared" si="0"/>
        <v>23649.761140000002</v>
      </c>
      <c r="R18" s="93">
        <f t="shared" si="0"/>
        <v>0</v>
      </c>
      <c r="S18" s="93">
        <f t="shared" si="0"/>
        <v>0</v>
      </c>
      <c r="T18" s="93">
        <f t="shared" si="0"/>
        <v>0</v>
      </c>
      <c r="U18" s="93">
        <f t="shared" si="0"/>
        <v>0</v>
      </c>
      <c r="V18" s="93">
        <f t="shared" si="0"/>
        <v>0</v>
      </c>
      <c r="W18" s="93">
        <f t="shared" si="0"/>
        <v>0</v>
      </c>
      <c r="X18" s="93">
        <f t="shared" si="0"/>
        <v>0</v>
      </c>
      <c r="Y18" s="93">
        <f t="shared" si="0"/>
        <v>0</v>
      </c>
      <c r="Z18" s="93">
        <f t="shared" si="0"/>
        <v>0</v>
      </c>
    </row>
    <row r="19" spans="4:26" x14ac:dyDescent="0.2">
      <c r="D19" s="110" t="s">
        <v>497</v>
      </c>
      <c r="E19" s="87" t="s">
        <v>498</v>
      </c>
      <c r="F19" s="93">
        <f>SUM(I19,L19:M19,R19:T19)</f>
        <v>21405.341522000002</v>
      </c>
      <c r="G19" s="93">
        <f>SUM(J19,N19:O19,U19:W19)</f>
        <v>58475.499400000008</v>
      </c>
      <c r="H19" s="93">
        <f>SUM(K19,P19:Q19,X19:Z19)</f>
        <v>48093.322280000008</v>
      </c>
      <c r="I19" s="93">
        <f t="shared" ref="I19:Z20" si="1">SUM(I22,I40)</f>
        <v>7764.1515089999994</v>
      </c>
      <c r="J19" s="93">
        <f t="shared" si="1"/>
        <v>22915.549780000001</v>
      </c>
      <c r="K19" s="93">
        <f t="shared" si="1"/>
        <v>18945.822610000003</v>
      </c>
      <c r="L19" s="93">
        <f t="shared" si="1"/>
        <v>3524.7933729999995</v>
      </c>
      <c r="M19" s="93">
        <f t="shared" si="1"/>
        <v>10116.396640000001</v>
      </c>
      <c r="N19" s="93">
        <f t="shared" si="1"/>
        <v>6707.2410199999995</v>
      </c>
      <c r="O19" s="93">
        <f t="shared" si="1"/>
        <v>28852.708600000005</v>
      </c>
      <c r="P19" s="93">
        <f t="shared" si="1"/>
        <v>5497.7385300000005</v>
      </c>
      <c r="Q19" s="93">
        <f t="shared" si="1"/>
        <v>23649.761140000002</v>
      </c>
      <c r="R19" s="93">
        <f t="shared" si="1"/>
        <v>0</v>
      </c>
      <c r="S19" s="93">
        <f t="shared" si="1"/>
        <v>0</v>
      </c>
      <c r="T19" s="93">
        <f t="shared" si="1"/>
        <v>0</v>
      </c>
      <c r="U19" s="93">
        <f t="shared" si="1"/>
        <v>0</v>
      </c>
      <c r="V19" s="93">
        <f t="shared" si="1"/>
        <v>0</v>
      </c>
      <c r="W19" s="93">
        <f t="shared" si="1"/>
        <v>0</v>
      </c>
      <c r="X19" s="93">
        <f t="shared" si="1"/>
        <v>0</v>
      </c>
      <c r="Y19" s="93">
        <f t="shared" si="1"/>
        <v>0</v>
      </c>
      <c r="Z19" s="93">
        <f t="shared" si="1"/>
        <v>0</v>
      </c>
    </row>
    <row r="20" spans="4:26" x14ac:dyDescent="0.2">
      <c r="D20" s="111" t="s">
        <v>499</v>
      </c>
      <c r="E20" s="87" t="s">
        <v>500</v>
      </c>
      <c r="F20" s="93">
        <f>SUM(I20,L20:M20,R20:T20)</f>
        <v>0</v>
      </c>
      <c r="G20" s="93">
        <f>SUM(J20,N20:O20,U20:W20)</f>
        <v>0</v>
      </c>
      <c r="H20" s="93">
        <f>SUM(K20,P20:Q20,X20:Z20)</f>
        <v>0</v>
      </c>
      <c r="I20" s="93">
        <f t="shared" si="1"/>
        <v>0</v>
      </c>
      <c r="J20" s="93">
        <f t="shared" si="1"/>
        <v>0</v>
      </c>
      <c r="K20" s="93">
        <f t="shared" si="1"/>
        <v>0</v>
      </c>
      <c r="L20" s="93">
        <f t="shared" si="1"/>
        <v>0</v>
      </c>
      <c r="M20" s="93">
        <f t="shared" si="1"/>
        <v>0</v>
      </c>
      <c r="N20" s="93">
        <f t="shared" si="1"/>
        <v>0</v>
      </c>
      <c r="O20" s="93">
        <f t="shared" si="1"/>
        <v>0</v>
      </c>
      <c r="P20" s="93">
        <f t="shared" si="1"/>
        <v>0</v>
      </c>
      <c r="Q20" s="93">
        <f t="shared" si="1"/>
        <v>0</v>
      </c>
      <c r="R20" s="93">
        <f t="shared" si="1"/>
        <v>0</v>
      </c>
      <c r="S20" s="93">
        <f t="shared" si="1"/>
        <v>0</v>
      </c>
      <c r="T20" s="93">
        <f t="shared" si="1"/>
        <v>0</v>
      </c>
      <c r="U20" s="93">
        <f t="shared" si="1"/>
        <v>0</v>
      </c>
      <c r="V20" s="93">
        <f t="shared" si="1"/>
        <v>0</v>
      </c>
      <c r="W20" s="93">
        <f t="shared" si="1"/>
        <v>0</v>
      </c>
      <c r="X20" s="93">
        <f t="shared" si="1"/>
        <v>0</v>
      </c>
      <c r="Y20" s="93">
        <f t="shared" si="1"/>
        <v>0</v>
      </c>
      <c r="Z20" s="93">
        <f t="shared" si="1"/>
        <v>0</v>
      </c>
    </row>
    <row r="21" spans="4:26" x14ac:dyDescent="0.2">
      <c r="D21" s="94" t="s">
        <v>501</v>
      </c>
      <c r="E21" s="95" t="s">
        <v>345</v>
      </c>
      <c r="F21" s="93">
        <f t="shared" ref="F21:Z21" si="2">SUM(F22,F23)</f>
        <v>20318.295000999999</v>
      </c>
      <c r="G21" s="93">
        <f t="shared" si="2"/>
        <v>54763.122589999999</v>
      </c>
      <c r="H21" s="93">
        <f t="shared" si="2"/>
        <v>45050.39039</v>
      </c>
      <c r="I21" s="93">
        <f t="shared" si="2"/>
        <v>7705.1083989999997</v>
      </c>
      <c r="J21" s="93">
        <f t="shared" si="2"/>
        <v>22650.179889999999</v>
      </c>
      <c r="K21" s="93">
        <f t="shared" si="2"/>
        <v>18728.306260000001</v>
      </c>
      <c r="L21" s="93">
        <f t="shared" si="2"/>
        <v>3249.0540309999997</v>
      </c>
      <c r="M21" s="93">
        <f t="shared" si="2"/>
        <v>9364.1325710000001</v>
      </c>
      <c r="N21" s="93">
        <f t="shared" si="2"/>
        <v>6001.3961799999997</v>
      </c>
      <c r="O21" s="93">
        <f t="shared" si="2"/>
        <v>26111.546520000004</v>
      </c>
      <c r="P21" s="93">
        <f t="shared" si="2"/>
        <v>4919.1771800000006</v>
      </c>
      <c r="Q21" s="93">
        <f t="shared" si="2"/>
        <v>21402.906950000001</v>
      </c>
      <c r="R21" s="93">
        <f t="shared" si="2"/>
        <v>0</v>
      </c>
      <c r="S21" s="93">
        <f t="shared" si="2"/>
        <v>0</v>
      </c>
      <c r="T21" s="93">
        <f t="shared" si="2"/>
        <v>0</v>
      </c>
      <c r="U21" s="93">
        <f t="shared" si="2"/>
        <v>0</v>
      </c>
      <c r="V21" s="93">
        <f t="shared" si="2"/>
        <v>0</v>
      </c>
      <c r="W21" s="93">
        <f t="shared" si="2"/>
        <v>0</v>
      </c>
      <c r="X21" s="93">
        <f t="shared" si="2"/>
        <v>0</v>
      </c>
      <c r="Y21" s="93">
        <f t="shared" si="2"/>
        <v>0</v>
      </c>
      <c r="Z21" s="93">
        <f t="shared" si="2"/>
        <v>0</v>
      </c>
    </row>
    <row r="22" spans="4:26" x14ac:dyDescent="0.2">
      <c r="D22" s="112" t="s">
        <v>497</v>
      </c>
      <c r="E22" s="87" t="s">
        <v>502</v>
      </c>
      <c r="F22" s="93">
        <f>SUM(I22,L22:M22,R22:T22)</f>
        <v>20318.295000999999</v>
      </c>
      <c r="G22" s="93">
        <f>SUM(J22,N22:O22,U22:W22)</f>
        <v>54763.122589999999</v>
      </c>
      <c r="H22" s="93">
        <f>SUM(K22,P22:Q22,X22:Z22)</f>
        <v>45050.39039</v>
      </c>
      <c r="I22" s="93">
        <f t="shared" ref="I22:Z23" si="3">SUM(I25,I28,I31,I34,I37)</f>
        <v>7705.1083989999997</v>
      </c>
      <c r="J22" s="93">
        <f t="shared" si="3"/>
        <v>22650.179889999999</v>
      </c>
      <c r="K22" s="93">
        <f t="shared" si="3"/>
        <v>18728.306260000001</v>
      </c>
      <c r="L22" s="93">
        <f t="shared" si="3"/>
        <v>3249.0540309999997</v>
      </c>
      <c r="M22" s="93">
        <f t="shared" si="3"/>
        <v>9364.1325710000001</v>
      </c>
      <c r="N22" s="93">
        <f t="shared" si="3"/>
        <v>6001.3961799999997</v>
      </c>
      <c r="O22" s="93">
        <f t="shared" si="3"/>
        <v>26111.546520000004</v>
      </c>
      <c r="P22" s="93">
        <f t="shared" si="3"/>
        <v>4919.1771800000006</v>
      </c>
      <c r="Q22" s="93">
        <f t="shared" si="3"/>
        <v>21402.906950000001</v>
      </c>
      <c r="R22" s="93">
        <f t="shared" si="3"/>
        <v>0</v>
      </c>
      <c r="S22" s="93">
        <f t="shared" si="3"/>
        <v>0</v>
      </c>
      <c r="T22" s="93">
        <f t="shared" si="3"/>
        <v>0</v>
      </c>
      <c r="U22" s="93">
        <f t="shared" si="3"/>
        <v>0</v>
      </c>
      <c r="V22" s="93">
        <f t="shared" si="3"/>
        <v>0</v>
      </c>
      <c r="W22" s="93">
        <f t="shared" si="3"/>
        <v>0</v>
      </c>
      <c r="X22" s="93">
        <f t="shared" si="3"/>
        <v>0</v>
      </c>
      <c r="Y22" s="93">
        <f t="shared" si="3"/>
        <v>0</v>
      </c>
      <c r="Z22" s="93">
        <f t="shared" si="3"/>
        <v>0</v>
      </c>
    </row>
    <row r="23" spans="4:26" x14ac:dyDescent="0.2">
      <c r="D23" s="113" t="s">
        <v>499</v>
      </c>
      <c r="E23" s="87" t="s">
        <v>503</v>
      </c>
      <c r="F23" s="93">
        <f>SUM(I23,L23:M23,R23:T23)</f>
        <v>0</v>
      </c>
      <c r="G23" s="93">
        <f>SUM(J23,N23:O23,U23:W23)</f>
        <v>0</v>
      </c>
      <c r="H23" s="93">
        <f>SUM(K23,P23:Q23,X23:Z23)</f>
        <v>0</v>
      </c>
      <c r="I23" s="93">
        <f t="shared" si="3"/>
        <v>0</v>
      </c>
      <c r="J23" s="93">
        <f t="shared" si="3"/>
        <v>0</v>
      </c>
      <c r="K23" s="93">
        <f t="shared" si="3"/>
        <v>0</v>
      </c>
      <c r="L23" s="93">
        <f t="shared" si="3"/>
        <v>0</v>
      </c>
      <c r="M23" s="93">
        <f t="shared" si="3"/>
        <v>0</v>
      </c>
      <c r="N23" s="93">
        <f t="shared" si="3"/>
        <v>0</v>
      </c>
      <c r="O23" s="93">
        <f t="shared" si="3"/>
        <v>0</v>
      </c>
      <c r="P23" s="93">
        <f t="shared" si="3"/>
        <v>0</v>
      </c>
      <c r="Q23" s="93">
        <f t="shared" si="3"/>
        <v>0</v>
      </c>
      <c r="R23" s="93">
        <f t="shared" si="3"/>
        <v>0</v>
      </c>
      <c r="S23" s="93">
        <f t="shared" si="3"/>
        <v>0</v>
      </c>
      <c r="T23" s="93">
        <f t="shared" si="3"/>
        <v>0</v>
      </c>
      <c r="U23" s="93">
        <f t="shared" si="3"/>
        <v>0</v>
      </c>
      <c r="V23" s="93">
        <f t="shared" si="3"/>
        <v>0</v>
      </c>
      <c r="W23" s="93">
        <f t="shared" si="3"/>
        <v>0</v>
      </c>
      <c r="X23" s="93">
        <f t="shared" si="3"/>
        <v>0</v>
      </c>
      <c r="Y23" s="93">
        <f t="shared" si="3"/>
        <v>0</v>
      </c>
      <c r="Z23" s="93">
        <f t="shared" si="3"/>
        <v>0</v>
      </c>
    </row>
    <row r="24" spans="4:26" ht="42" x14ac:dyDescent="0.2">
      <c r="D24" s="100" t="s">
        <v>504</v>
      </c>
      <c r="E24" s="87" t="s">
        <v>347</v>
      </c>
      <c r="F24" s="93">
        <f t="shared" ref="F24:Z24" si="4">SUM(F25,F26)</f>
        <v>579.05999700000007</v>
      </c>
      <c r="G24" s="93">
        <f t="shared" si="4"/>
        <v>2098.3299100000004</v>
      </c>
      <c r="H24" s="93">
        <f t="shared" si="4"/>
        <v>1882.52756</v>
      </c>
      <c r="I24" s="93">
        <f t="shared" si="4"/>
        <v>73.075419999999994</v>
      </c>
      <c r="J24" s="93">
        <f t="shared" si="4"/>
        <v>306.98743000000002</v>
      </c>
      <c r="K24" s="93">
        <f t="shared" si="4"/>
        <v>414.21404999999999</v>
      </c>
      <c r="L24" s="93">
        <f t="shared" si="4"/>
        <v>130.363428</v>
      </c>
      <c r="M24" s="93">
        <f t="shared" si="4"/>
        <v>375.621149</v>
      </c>
      <c r="N24" s="93">
        <f t="shared" si="4"/>
        <v>335.02109999999999</v>
      </c>
      <c r="O24" s="93">
        <f t="shared" si="4"/>
        <v>1456.3213800000001</v>
      </c>
      <c r="P24" s="93">
        <f t="shared" si="4"/>
        <v>274.60746</v>
      </c>
      <c r="Q24" s="93">
        <f t="shared" si="4"/>
        <v>1193.70605</v>
      </c>
      <c r="R24" s="93">
        <f t="shared" si="4"/>
        <v>0</v>
      </c>
      <c r="S24" s="93">
        <f t="shared" si="4"/>
        <v>0</v>
      </c>
      <c r="T24" s="93">
        <f t="shared" si="4"/>
        <v>0</v>
      </c>
      <c r="U24" s="93">
        <f t="shared" si="4"/>
        <v>0</v>
      </c>
      <c r="V24" s="93">
        <f t="shared" si="4"/>
        <v>0</v>
      </c>
      <c r="W24" s="93">
        <f t="shared" si="4"/>
        <v>0</v>
      </c>
      <c r="X24" s="93">
        <f t="shared" si="4"/>
        <v>0</v>
      </c>
      <c r="Y24" s="93">
        <f t="shared" si="4"/>
        <v>0</v>
      </c>
      <c r="Z24" s="93">
        <f t="shared" si="4"/>
        <v>0</v>
      </c>
    </row>
    <row r="25" spans="4:26" x14ac:dyDescent="0.2">
      <c r="D25" s="112" t="s">
        <v>497</v>
      </c>
      <c r="E25" s="87" t="s">
        <v>349</v>
      </c>
      <c r="F25" s="93">
        <f>SUM(I25,L25:M25,R25:T25)</f>
        <v>579.05999700000007</v>
      </c>
      <c r="G25" s="93">
        <f>SUM(J25,N25:O25,U25:W25)</f>
        <v>2098.3299100000004</v>
      </c>
      <c r="H25" s="93">
        <f>SUM(K25,P25:Q25,X25:Z25)</f>
        <v>1882.52756</v>
      </c>
      <c r="I25" s="114">
        <v>73.075419999999994</v>
      </c>
      <c r="J25" s="99">
        <v>306.98743000000002</v>
      </c>
      <c r="K25" s="99">
        <v>414.21404999999999</v>
      </c>
      <c r="L25" s="114">
        <v>130.363428</v>
      </c>
      <c r="M25" s="114">
        <v>375.621149</v>
      </c>
      <c r="N25" s="114">
        <v>335.02109999999999</v>
      </c>
      <c r="O25" s="114">
        <v>1456.3213800000001</v>
      </c>
      <c r="P25" s="99">
        <v>274.60746</v>
      </c>
      <c r="Q25" s="99">
        <v>1193.70605</v>
      </c>
      <c r="R25" s="114"/>
      <c r="S25" s="114"/>
      <c r="T25" s="114"/>
      <c r="U25" s="114"/>
      <c r="V25" s="114"/>
      <c r="W25" s="114"/>
      <c r="X25" s="114"/>
      <c r="Y25" s="114"/>
      <c r="Z25" s="114"/>
    </row>
    <row r="26" spans="4:26" x14ac:dyDescent="0.2">
      <c r="D26" s="113" t="s">
        <v>499</v>
      </c>
      <c r="E26" s="87" t="s">
        <v>351</v>
      </c>
      <c r="F26" s="93">
        <f>SUM(I26,L26:M26,R26:T26)</f>
        <v>0</v>
      </c>
      <c r="G26" s="93">
        <f>SUM(J26,N26:O26,U26:W26)</f>
        <v>0</v>
      </c>
      <c r="H26" s="93">
        <f>SUM(K26,P26:Q26,X26:Z26)</f>
        <v>0</v>
      </c>
      <c r="I26" s="114"/>
      <c r="J26" s="99"/>
      <c r="K26" s="99"/>
      <c r="L26" s="114"/>
      <c r="M26" s="114"/>
      <c r="N26" s="114"/>
      <c r="O26" s="114"/>
      <c r="P26" s="99"/>
      <c r="Q26" s="99"/>
      <c r="R26" s="114"/>
      <c r="S26" s="114"/>
      <c r="T26" s="114"/>
      <c r="U26" s="114"/>
      <c r="V26" s="114"/>
      <c r="W26" s="114"/>
      <c r="X26" s="114"/>
      <c r="Y26" s="114"/>
      <c r="Z26" s="114"/>
    </row>
    <row r="27" spans="4:26" ht="31.5" x14ac:dyDescent="0.2">
      <c r="D27" s="115" t="s">
        <v>505</v>
      </c>
      <c r="E27" s="87" t="s">
        <v>366</v>
      </c>
      <c r="F27" s="93">
        <f t="shared" ref="F27:Z27" si="5">SUM(F28,F29)</f>
        <v>391.19358499999998</v>
      </c>
      <c r="G27" s="93">
        <f t="shared" si="5"/>
        <v>988.73094000000003</v>
      </c>
      <c r="H27" s="93">
        <f t="shared" si="5"/>
        <v>810.43520000000001</v>
      </c>
      <c r="I27" s="93">
        <f t="shared" si="5"/>
        <v>27.891929000000001</v>
      </c>
      <c r="J27" s="93">
        <f t="shared" si="5"/>
        <v>81.936840000000004</v>
      </c>
      <c r="K27" s="93">
        <f t="shared" si="5"/>
        <v>67.161349999999999</v>
      </c>
      <c r="L27" s="93">
        <f t="shared" si="5"/>
        <v>98.444126999999995</v>
      </c>
      <c r="M27" s="93">
        <f t="shared" si="5"/>
        <v>264.857529</v>
      </c>
      <c r="N27" s="93">
        <f t="shared" si="5"/>
        <v>182.58014</v>
      </c>
      <c r="O27" s="93">
        <f t="shared" si="5"/>
        <v>724.21396000000004</v>
      </c>
      <c r="P27" s="93">
        <f t="shared" si="5"/>
        <v>149.65584999999999</v>
      </c>
      <c r="Q27" s="93">
        <f t="shared" si="5"/>
        <v>593.61800000000005</v>
      </c>
      <c r="R27" s="93">
        <f t="shared" si="5"/>
        <v>0</v>
      </c>
      <c r="S27" s="93">
        <f t="shared" si="5"/>
        <v>0</v>
      </c>
      <c r="T27" s="93">
        <f t="shared" si="5"/>
        <v>0</v>
      </c>
      <c r="U27" s="93">
        <f t="shared" si="5"/>
        <v>0</v>
      </c>
      <c r="V27" s="93">
        <f t="shared" si="5"/>
        <v>0</v>
      </c>
      <c r="W27" s="93">
        <f t="shared" si="5"/>
        <v>0</v>
      </c>
      <c r="X27" s="93">
        <f t="shared" si="5"/>
        <v>0</v>
      </c>
      <c r="Y27" s="93">
        <f t="shared" si="5"/>
        <v>0</v>
      </c>
      <c r="Z27" s="93">
        <f t="shared" si="5"/>
        <v>0</v>
      </c>
    </row>
    <row r="28" spans="4:26" x14ac:dyDescent="0.2">
      <c r="D28" s="112" t="s">
        <v>497</v>
      </c>
      <c r="E28" s="87" t="s">
        <v>506</v>
      </c>
      <c r="F28" s="93">
        <f>SUM(I28,L28:M28,R28:T28)</f>
        <v>391.19358499999998</v>
      </c>
      <c r="G28" s="93">
        <f>SUM(J28,N28:O28,U28:W28)</f>
        <v>988.73094000000003</v>
      </c>
      <c r="H28" s="93">
        <f>SUM(K28,P28:Q28,X28:Z28)</f>
        <v>810.43520000000001</v>
      </c>
      <c r="I28" s="114">
        <v>27.891929000000001</v>
      </c>
      <c r="J28" s="99">
        <v>81.936840000000004</v>
      </c>
      <c r="K28" s="99">
        <v>67.161349999999999</v>
      </c>
      <c r="L28" s="114">
        <v>98.444126999999995</v>
      </c>
      <c r="M28" s="114">
        <v>264.857529</v>
      </c>
      <c r="N28" s="114">
        <v>182.58014</v>
      </c>
      <c r="O28" s="114">
        <v>724.21396000000004</v>
      </c>
      <c r="P28" s="99">
        <v>149.65584999999999</v>
      </c>
      <c r="Q28" s="99">
        <v>593.61800000000005</v>
      </c>
      <c r="R28" s="114"/>
      <c r="S28" s="114"/>
      <c r="T28" s="114"/>
      <c r="U28" s="114"/>
      <c r="V28" s="114"/>
      <c r="W28" s="114"/>
      <c r="X28" s="114"/>
      <c r="Y28" s="114"/>
      <c r="Z28" s="114"/>
    </row>
    <row r="29" spans="4:26" x14ac:dyDescent="0.2">
      <c r="D29" s="113" t="s">
        <v>499</v>
      </c>
      <c r="E29" s="87" t="s">
        <v>507</v>
      </c>
      <c r="F29" s="93">
        <f>SUM(I29,L29:M29,R29:T29)</f>
        <v>0</v>
      </c>
      <c r="G29" s="93">
        <f>SUM(J29,N29:O29,U29:W29)</f>
        <v>0</v>
      </c>
      <c r="H29" s="93">
        <f>SUM(K29,P29:Q29,X29:Z29)</f>
        <v>0</v>
      </c>
      <c r="I29" s="114"/>
      <c r="J29" s="99"/>
      <c r="K29" s="99"/>
      <c r="L29" s="114"/>
      <c r="M29" s="114"/>
      <c r="N29" s="114"/>
      <c r="O29" s="114"/>
      <c r="P29" s="99"/>
      <c r="Q29" s="99"/>
      <c r="R29" s="114"/>
      <c r="S29" s="114"/>
      <c r="T29" s="114"/>
      <c r="U29" s="114"/>
      <c r="V29" s="114"/>
      <c r="W29" s="114"/>
      <c r="X29" s="114"/>
      <c r="Y29" s="114"/>
      <c r="Z29" s="114"/>
    </row>
    <row r="30" spans="4:26" ht="31.5" x14ac:dyDescent="0.2">
      <c r="D30" s="115" t="s">
        <v>508</v>
      </c>
      <c r="E30" s="87" t="s">
        <v>368</v>
      </c>
      <c r="F30" s="93">
        <f t="shared" ref="F30:Z30" si="6">SUM(F31,F32)</f>
        <v>19348.041419000001</v>
      </c>
      <c r="G30" s="93">
        <f t="shared" si="6"/>
        <v>51676.061740000005</v>
      </c>
      <c r="H30" s="93">
        <f t="shared" si="6"/>
        <v>42357.427630000006</v>
      </c>
      <c r="I30" s="93">
        <f t="shared" si="6"/>
        <v>7604.1410500000002</v>
      </c>
      <c r="J30" s="93">
        <f t="shared" si="6"/>
        <v>22261.25562</v>
      </c>
      <c r="K30" s="93">
        <f t="shared" si="6"/>
        <v>18246.93086</v>
      </c>
      <c r="L30" s="93">
        <f t="shared" si="6"/>
        <v>3020.2464759999998</v>
      </c>
      <c r="M30" s="93">
        <f t="shared" si="6"/>
        <v>8723.6538930000006</v>
      </c>
      <c r="N30" s="93">
        <f t="shared" si="6"/>
        <v>5483.7949399999998</v>
      </c>
      <c r="O30" s="93">
        <f t="shared" si="6"/>
        <v>23931.011180000001</v>
      </c>
      <c r="P30" s="93">
        <f t="shared" si="6"/>
        <v>4494.9138700000003</v>
      </c>
      <c r="Q30" s="93">
        <f t="shared" si="6"/>
        <v>19615.582900000001</v>
      </c>
      <c r="R30" s="93">
        <f t="shared" si="6"/>
        <v>0</v>
      </c>
      <c r="S30" s="93">
        <f t="shared" si="6"/>
        <v>0</v>
      </c>
      <c r="T30" s="93">
        <f t="shared" si="6"/>
        <v>0</v>
      </c>
      <c r="U30" s="93">
        <f t="shared" si="6"/>
        <v>0</v>
      </c>
      <c r="V30" s="93">
        <f t="shared" si="6"/>
        <v>0</v>
      </c>
      <c r="W30" s="93">
        <f t="shared" si="6"/>
        <v>0</v>
      </c>
      <c r="X30" s="93">
        <f t="shared" si="6"/>
        <v>0</v>
      </c>
      <c r="Y30" s="93">
        <f t="shared" si="6"/>
        <v>0</v>
      </c>
      <c r="Z30" s="93">
        <f t="shared" si="6"/>
        <v>0</v>
      </c>
    </row>
    <row r="31" spans="4:26" x14ac:dyDescent="0.2">
      <c r="D31" s="112" t="s">
        <v>497</v>
      </c>
      <c r="E31" s="87" t="s">
        <v>509</v>
      </c>
      <c r="F31" s="93">
        <f>SUM(I31,L31:M31,R31:T31)</f>
        <v>19348.041419000001</v>
      </c>
      <c r="G31" s="93">
        <f>SUM(J31,N31:O31,U31:W31)</f>
        <v>51676.061740000005</v>
      </c>
      <c r="H31" s="93">
        <f>SUM(K31,P31:Q31,X31:Z31)</f>
        <v>42357.427630000006</v>
      </c>
      <c r="I31" s="114">
        <v>7604.1410500000002</v>
      </c>
      <c r="J31" s="99">
        <v>22261.25562</v>
      </c>
      <c r="K31" s="99">
        <v>18246.93086</v>
      </c>
      <c r="L31" s="114">
        <v>3020.2464759999998</v>
      </c>
      <c r="M31" s="114">
        <v>8723.6538930000006</v>
      </c>
      <c r="N31" s="114">
        <v>5483.7949399999998</v>
      </c>
      <c r="O31" s="114">
        <v>23931.011180000001</v>
      </c>
      <c r="P31" s="99">
        <v>4494.9138700000003</v>
      </c>
      <c r="Q31" s="99">
        <v>19615.582900000001</v>
      </c>
      <c r="R31" s="114"/>
      <c r="S31" s="114"/>
      <c r="T31" s="114"/>
      <c r="U31" s="114"/>
      <c r="V31" s="114"/>
      <c r="W31" s="114"/>
      <c r="X31" s="114"/>
      <c r="Y31" s="114"/>
      <c r="Z31" s="114"/>
    </row>
    <row r="32" spans="4:26" x14ac:dyDescent="0.2">
      <c r="D32" s="113" t="s">
        <v>499</v>
      </c>
      <c r="E32" s="87" t="s">
        <v>510</v>
      </c>
      <c r="F32" s="93">
        <f>SUM(I32,L32:M32,R32:T32)</f>
        <v>0</v>
      </c>
      <c r="G32" s="93">
        <f>SUM(J32,N32:O32,U32:W32)</f>
        <v>0</v>
      </c>
      <c r="H32" s="93">
        <f>SUM(K32,P32:Q32,X32:Z32)</f>
        <v>0</v>
      </c>
      <c r="I32" s="114"/>
      <c r="J32" s="99"/>
      <c r="K32" s="99"/>
      <c r="L32" s="114"/>
      <c r="M32" s="114"/>
      <c r="N32" s="114"/>
      <c r="O32" s="114"/>
      <c r="P32" s="99"/>
      <c r="Q32" s="99"/>
      <c r="R32" s="114"/>
      <c r="S32" s="114"/>
      <c r="T32" s="114"/>
      <c r="U32" s="114"/>
      <c r="V32" s="114"/>
      <c r="W32" s="114"/>
      <c r="X32" s="114"/>
      <c r="Y32" s="114"/>
      <c r="Z32" s="114"/>
    </row>
    <row r="33" spans="4:26" ht="31.5" x14ac:dyDescent="0.2">
      <c r="D33" s="115" t="s">
        <v>511</v>
      </c>
      <c r="E33" s="87" t="s">
        <v>370</v>
      </c>
      <c r="F33" s="93">
        <f t="shared" ref="F33:Z33" si="7">SUM(F34,F35)</f>
        <v>0</v>
      </c>
      <c r="G33" s="93">
        <f t="shared" si="7"/>
        <v>0</v>
      </c>
      <c r="H33" s="93">
        <f t="shared" si="7"/>
        <v>0</v>
      </c>
      <c r="I33" s="93">
        <f t="shared" si="7"/>
        <v>0</v>
      </c>
      <c r="J33" s="93">
        <f t="shared" si="7"/>
        <v>0</v>
      </c>
      <c r="K33" s="93">
        <f t="shared" si="7"/>
        <v>0</v>
      </c>
      <c r="L33" s="93">
        <f t="shared" si="7"/>
        <v>0</v>
      </c>
      <c r="M33" s="93">
        <f t="shared" si="7"/>
        <v>0</v>
      </c>
      <c r="N33" s="93">
        <f t="shared" si="7"/>
        <v>0</v>
      </c>
      <c r="O33" s="93">
        <f t="shared" si="7"/>
        <v>0</v>
      </c>
      <c r="P33" s="93">
        <f t="shared" si="7"/>
        <v>0</v>
      </c>
      <c r="Q33" s="93">
        <f t="shared" si="7"/>
        <v>0</v>
      </c>
      <c r="R33" s="93">
        <f t="shared" si="7"/>
        <v>0</v>
      </c>
      <c r="S33" s="93">
        <f t="shared" si="7"/>
        <v>0</v>
      </c>
      <c r="T33" s="93">
        <f t="shared" si="7"/>
        <v>0</v>
      </c>
      <c r="U33" s="93">
        <f t="shared" si="7"/>
        <v>0</v>
      </c>
      <c r="V33" s="93">
        <f t="shared" si="7"/>
        <v>0</v>
      </c>
      <c r="W33" s="93">
        <f t="shared" si="7"/>
        <v>0</v>
      </c>
      <c r="X33" s="93">
        <f t="shared" si="7"/>
        <v>0</v>
      </c>
      <c r="Y33" s="93">
        <f t="shared" si="7"/>
        <v>0</v>
      </c>
      <c r="Z33" s="93">
        <f t="shared" si="7"/>
        <v>0</v>
      </c>
    </row>
    <row r="34" spans="4:26" x14ac:dyDescent="0.2">
      <c r="D34" s="112" t="s">
        <v>497</v>
      </c>
      <c r="E34" s="87" t="s">
        <v>512</v>
      </c>
      <c r="F34" s="93">
        <f>SUM(I34,L34:M34,R34:T34)</f>
        <v>0</v>
      </c>
      <c r="G34" s="93">
        <f>SUM(J34,N34:O34,U34:W34)</f>
        <v>0</v>
      </c>
      <c r="H34" s="93">
        <f>SUM(K34,P34:Q34,X34:Z34)</f>
        <v>0</v>
      </c>
      <c r="I34" s="114"/>
      <c r="J34" s="99"/>
      <c r="K34" s="99"/>
      <c r="L34" s="114"/>
      <c r="M34" s="114"/>
      <c r="N34" s="114"/>
      <c r="O34" s="114"/>
      <c r="P34" s="99"/>
      <c r="Q34" s="99"/>
      <c r="R34" s="114"/>
      <c r="S34" s="114"/>
      <c r="T34" s="114"/>
      <c r="U34" s="114"/>
      <c r="V34" s="114"/>
      <c r="W34" s="114"/>
      <c r="X34" s="114"/>
      <c r="Y34" s="114"/>
      <c r="Z34" s="114"/>
    </row>
    <row r="35" spans="4:26" x14ac:dyDescent="0.2">
      <c r="D35" s="113" t="s">
        <v>499</v>
      </c>
      <c r="E35" s="87" t="s">
        <v>513</v>
      </c>
      <c r="F35" s="93">
        <f>SUM(I35,L35:M35,R35:T35)</f>
        <v>0</v>
      </c>
      <c r="G35" s="93">
        <f>SUM(J35,N35:O35,U35:W35)</f>
        <v>0</v>
      </c>
      <c r="H35" s="93">
        <f>SUM(K35,P35:Q35,X35:Z35)</f>
        <v>0</v>
      </c>
      <c r="I35" s="114"/>
      <c r="J35" s="99"/>
      <c r="K35" s="99"/>
      <c r="L35" s="114"/>
      <c r="M35" s="114"/>
      <c r="N35" s="114"/>
      <c r="O35" s="114"/>
      <c r="P35" s="99"/>
      <c r="Q35" s="99"/>
      <c r="R35" s="114"/>
      <c r="S35" s="114"/>
      <c r="T35" s="114"/>
      <c r="U35" s="114"/>
      <c r="V35" s="114"/>
      <c r="W35" s="114"/>
      <c r="X35" s="114"/>
      <c r="Y35" s="114"/>
      <c r="Z35" s="114"/>
    </row>
    <row r="36" spans="4:26" ht="21" x14ac:dyDescent="0.2">
      <c r="D36" s="115" t="s">
        <v>514</v>
      </c>
      <c r="E36" s="87" t="s">
        <v>371</v>
      </c>
      <c r="F36" s="93">
        <f t="shared" ref="F36:Z36" si="8">SUM(F37,F38)</f>
        <v>0</v>
      </c>
      <c r="G36" s="93">
        <f t="shared" si="8"/>
        <v>0</v>
      </c>
      <c r="H36" s="93">
        <f t="shared" si="8"/>
        <v>0</v>
      </c>
      <c r="I36" s="93">
        <f t="shared" si="8"/>
        <v>0</v>
      </c>
      <c r="J36" s="93">
        <f t="shared" si="8"/>
        <v>0</v>
      </c>
      <c r="K36" s="93">
        <f t="shared" si="8"/>
        <v>0</v>
      </c>
      <c r="L36" s="93">
        <f t="shared" si="8"/>
        <v>0</v>
      </c>
      <c r="M36" s="93">
        <f t="shared" si="8"/>
        <v>0</v>
      </c>
      <c r="N36" s="93">
        <f t="shared" si="8"/>
        <v>0</v>
      </c>
      <c r="O36" s="93">
        <f t="shared" si="8"/>
        <v>0</v>
      </c>
      <c r="P36" s="93">
        <f t="shared" si="8"/>
        <v>0</v>
      </c>
      <c r="Q36" s="93">
        <f t="shared" si="8"/>
        <v>0</v>
      </c>
      <c r="R36" s="93">
        <f t="shared" si="8"/>
        <v>0</v>
      </c>
      <c r="S36" s="93">
        <f t="shared" si="8"/>
        <v>0</v>
      </c>
      <c r="T36" s="93">
        <f t="shared" si="8"/>
        <v>0</v>
      </c>
      <c r="U36" s="93">
        <f t="shared" si="8"/>
        <v>0</v>
      </c>
      <c r="V36" s="93">
        <f t="shared" si="8"/>
        <v>0</v>
      </c>
      <c r="W36" s="93">
        <f t="shared" si="8"/>
        <v>0</v>
      </c>
      <c r="X36" s="93">
        <f t="shared" si="8"/>
        <v>0</v>
      </c>
      <c r="Y36" s="93">
        <f t="shared" si="8"/>
        <v>0</v>
      </c>
      <c r="Z36" s="93">
        <f t="shared" si="8"/>
        <v>0</v>
      </c>
    </row>
    <row r="37" spans="4:26" x14ac:dyDescent="0.2">
      <c r="D37" s="112" t="s">
        <v>497</v>
      </c>
      <c r="E37" s="87" t="s">
        <v>515</v>
      </c>
      <c r="F37" s="93">
        <f>SUM(I37,L37:M37,R37:T37)</f>
        <v>0</v>
      </c>
      <c r="G37" s="93">
        <f>SUM(J37,N37:O37,U37:W37)</f>
        <v>0</v>
      </c>
      <c r="H37" s="93">
        <f>SUM(K37,P37:Q37,X37:Z37)</f>
        <v>0</v>
      </c>
      <c r="I37" s="114"/>
      <c r="J37" s="99"/>
      <c r="K37" s="99"/>
      <c r="L37" s="114"/>
      <c r="M37" s="114"/>
      <c r="N37" s="114"/>
      <c r="O37" s="114"/>
      <c r="P37" s="99"/>
      <c r="Q37" s="99"/>
      <c r="R37" s="114"/>
      <c r="S37" s="114"/>
      <c r="T37" s="114"/>
      <c r="U37" s="114"/>
      <c r="V37" s="114"/>
      <c r="W37" s="114"/>
      <c r="X37" s="114"/>
      <c r="Y37" s="114"/>
      <c r="Z37" s="114"/>
    </row>
    <row r="38" spans="4:26" x14ac:dyDescent="0.2">
      <c r="D38" s="113" t="s">
        <v>499</v>
      </c>
      <c r="E38" s="87" t="s">
        <v>516</v>
      </c>
      <c r="F38" s="93">
        <f>SUM(I38,L38:M38,R38:T38)</f>
        <v>0</v>
      </c>
      <c r="G38" s="93">
        <f>SUM(J38,N38:O38,U38:W38)</f>
        <v>0</v>
      </c>
      <c r="H38" s="93">
        <f>SUM(K38,P38:Q38,X38:Z38)</f>
        <v>0</v>
      </c>
      <c r="I38" s="114"/>
      <c r="J38" s="99"/>
      <c r="K38" s="99"/>
      <c r="L38" s="114"/>
      <c r="M38" s="114"/>
      <c r="N38" s="114"/>
      <c r="O38" s="114"/>
      <c r="P38" s="99"/>
      <c r="Q38" s="99"/>
      <c r="R38" s="114"/>
      <c r="S38" s="114"/>
      <c r="T38" s="114"/>
      <c r="U38" s="114"/>
      <c r="V38" s="114"/>
      <c r="W38" s="114"/>
      <c r="X38" s="114"/>
      <c r="Y38" s="114"/>
      <c r="Z38" s="114"/>
    </row>
    <row r="39" spans="4:26" x14ac:dyDescent="0.2">
      <c r="D39" s="72" t="s">
        <v>517</v>
      </c>
      <c r="E39" s="95" t="s">
        <v>379</v>
      </c>
      <c r="F39" s="93">
        <f t="shared" ref="F39:Z39" si="9">SUM(F40,F41)</f>
        <v>1087.0465210000002</v>
      </c>
      <c r="G39" s="93">
        <f t="shared" si="9"/>
        <v>3712.3768099999998</v>
      </c>
      <c r="H39" s="93">
        <f t="shared" si="9"/>
        <v>3042.9318899999998</v>
      </c>
      <c r="I39" s="93">
        <f t="shared" si="9"/>
        <v>59.043109999999999</v>
      </c>
      <c r="J39" s="93">
        <f t="shared" si="9"/>
        <v>265.36989</v>
      </c>
      <c r="K39" s="93">
        <f t="shared" si="9"/>
        <v>217.51634999999999</v>
      </c>
      <c r="L39" s="93">
        <f t="shared" si="9"/>
        <v>275.73934200000002</v>
      </c>
      <c r="M39" s="93">
        <f t="shared" si="9"/>
        <v>752.26406900000006</v>
      </c>
      <c r="N39" s="93">
        <f t="shared" si="9"/>
        <v>705.84483999999998</v>
      </c>
      <c r="O39" s="93">
        <f t="shared" si="9"/>
        <v>2741.1620800000001</v>
      </c>
      <c r="P39" s="93">
        <f t="shared" si="9"/>
        <v>578.56134999999995</v>
      </c>
      <c r="Q39" s="93">
        <f t="shared" si="9"/>
        <v>2246.85419</v>
      </c>
      <c r="R39" s="93">
        <f t="shared" si="9"/>
        <v>0</v>
      </c>
      <c r="S39" s="93">
        <f t="shared" si="9"/>
        <v>0</v>
      </c>
      <c r="T39" s="93">
        <f t="shared" si="9"/>
        <v>0</v>
      </c>
      <c r="U39" s="93">
        <f t="shared" si="9"/>
        <v>0</v>
      </c>
      <c r="V39" s="93">
        <f t="shared" si="9"/>
        <v>0</v>
      </c>
      <c r="W39" s="93">
        <f t="shared" si="9"/>
        <v>0</v>
      </c>
      <c r="X39" s="93">
        <f t="shared" si="9"/>
        <v>0</v>
      </c>
      <c r="Y39" s="93">
        <f t="shared" si="9"/>
        <v>0</v>
      </c>
      <c r="Z39" s="93">
        <f t="shared" si="9"/>
        <v>0</v>
      </c>
    </row>
    <row r="40" spans="4:26" x14ac:dyDescent="0.2">
      <c r="D40" s="110" t="s">
        <v>497</v>
      </c>
      <c r="E40" s="87" t="s">
        <v>518</v>
      </c>
      <c r="F40" s="93">
        <f>SUM(I40,L40:M40,R40:T40)</f>
        <v>1087.0465210000002</v>
      </c>
      <c r="G40" s="93">
        <f>SUM(J40,N40:O40,U40:W40)</f>
        <v>3712.3768099999998</v>
      </c>
      <c r="H40" s="93">
        <f>SUM(K40,P40:Q40,X40:Z40)</f>
        <v>3042.9318899999998</v>
      </c>
      <c r="I40" s="93">
        <f t="shared" ref="I40:Z41" si="10">SUM(I43,I46,I49,I52,I55,I58)</f>
        <v>59.043109999999999</v>
      </c>
      <c r="J40" s="93">
        <f t="shared" si="10"/>
        <v>265.36989</v>
      </c>
      <c r="K40" s="93">
        <f t="shared" si="10"/>
        <v>217.51634999999999</v>
      </c>
      <c r="L40" s="93">
        <f t="shared" si="10"/>
        <v>275.73934200000002</v>
      </c>
      <c r="M40" s="93">
        <f t="shared" si="10"/>
        <v>752.26406900000006</v>
      </c>
      <c r="N40" s="93">
        <f t="shared" si="10"/>
        <v>705.84483999999998</v>
      </c>
      <c r="O40" s="93">
        <f t="shared" si="10"/>
        <v>2741.1620800000001</v>
      </c>
      <c r="P40" s="93">
        <f t="shared" si="10"/>
        <v>578.56134999999995</v>
      </c>
      <c r="Q40" s="93">
        <f t="shared" si="10"/>
        <v>2246.85419</v>
      </c>
      <c r="R40" s="93">
        <f t="shared" si="10"/>
        <v>0</v>
      </c>
      <c r="S40" s="93">
        <f t="shared" si="10"/>
        <v>0</v>
      </c>
      <c r="T40" s="93">
        <f t="shared" si="10"/>
        <v>0</v>
      </c>
      <c r="U40" s="93">
        <f t="shared" si="10"/>
        <v>0</v>
      </c>
      <c r="V40" s="93">
        <f t="shared" si="10"/>
        <v>0</v>
      </c>
      <c r="W40" s="93">
        <f t="shared" si="10"/>
        <v>0</v>
      </c>
      <c r="X40" s="93">
        <f t="shared" si="10"/>
        <v>0</v>
      </c>
      <c r="Y40" s="93">
        <f t="shared" si="10"/>
        <v>0</v>
      </c>
      <c r="Z40" s="93">
        <f t="shared" si="10"/>
        <v>0</v>
      </c>
    </row>
    <row r="41" spans="4:26" x14ac:dyDescent="0.2">
      <c r="D41" s="111" t="s">
        <v>499</v>
      </c>
      <c r="E41" s="87" t="s">
        <v>519</v>
      </c>
      <c r="F41" s="93">
        <f>SUM(I41,L41:M41,R41:T41)</f>
        <v>0</v>
      </c>
      <c r="G41" s="93">
        <f>SUM(J41,N41:O41,U41:W41)</f>
        <v>0</v>
      </c>
      <c r="H41" s="93">
        <f>SUM(K41,P41:Q41,X41:Z41)</f>
        <v>0</v>
      </c>
      <c r="I41" s="93">
        <f t="shared" si="10"/>
        <v>0</v>
      </c>
      <c r="J41" s="93">
        <f t="shared" si="10"/>
        <v>0</v>
      </c>
      <c r="K41" s="93">
        <f t="shared" si="10"/>
        <v>0</v>
      </c>
      <c r="L41" s="93">
        <f t="shared" si="10"/>
        <v>0</v>
      </c>
      <c r="M41" s="93">
        <f t="shared" si="10"/>
        <v>0</v>
      </c>
      <c r="N41" s="93">
        <f t="shared" si="10"/>
        <v>0</v>
      </c>
      <c r="O41" s="93">
        <f t="shared" si="10"/>
        <v>0</v>
      </c>
      <c r="P41" s="93">
        <f t="shared" si="10"/>
        <v>0</v>
      </c>
      <c r="Q41" s="93">
        <f t="shared" si="10"/>
        <v>0</v>
      </c>
      <c r="R41" s="93">
        <f t="shared" si="10"/>
        <v>0</v>
      </c>
      <c r="S41" s="93">
        <f t="shared" si="10"/>
        <v>0</v>
      </c>
      <c r="T41" s="93">
        <f t="shared" si="10"/>
        <v>0</v>
      </c>
      <c r="U41" s="93">
        <f t="shared" si="10"/>
        <v>0</v>
      </c>
      <c r="V41" s="93">
        <f t="shared" si="10"/>
        <v>0</v>
      </c>
      <c r="W41" s="93">
        <f t="shared" si="10"/>
        <v>0</v>
      </c>
      <c r="X41" s="93">
        <f t="shared" si="10"/>
        <v>0</v>
      </c>
      <c r="Y41" s="93">
        <f t="shared" si="10"/>
        <v>0</v>
      </c>
      <c r="Z41" s="93">
        <f t="shared" si="10"/>
        <v>0</v>
      </c>
    </row>
    <row r="42" spans="4:26" x14ac:dyDescent="0.2">
      <c r="D42" s="115" t="s">
        <v>520</v>
      </c>
      <c r="E42" s="87" t="s">
        <v>380</v>
      </c>
      <c r="F42" s="93">
        <f t="shared" ref="F42:Z42" si="11">SUM(F43,F44)</f>
        <v>6.2249400000000001</v>
      </c>
      <c r="G42" s="93">
        <f t="shared" si="11"/>
        <v>22.337769999999999</v>
      </c>
      <c r="H42" s="93">
        <f t="shared" si="11"/>
        <v>18.309649999999998</v>
      </c>
      <c r="I42" s="93">
        <f t="shared" si="11"/>
        <v>0</v>
      </c>
      <c r="J42" s="93">
        <f t="shared" si="11"/>
        <v>0</v>
      </c>
      <c r="K42" s="93">
        <f t="shared" si="11"/>
        <v>0</v>
      </c>
      <c r="L42" s="93">
        <f t="shared" si="11"/>
        <v>1.4938400000000001</v>
      </c>
      <c r="M42" s="93">
        <f t="shared" si="11"/>
        <v>4.7310999999999996</v>
      </c>
      <c r="N42" s="93">
        <f t="shared" si="11"/>
        <v>3.8391700000000002</v>
      </c>
      <c r="O42" s="93">
        <f t="shared" si="11"/>
        <v>18.4986</v>
      </c>
      <c r="P42" s="93">
        <f t="shared" si="11"/>
        <v>3.1468600000000002</v>
      </c>
      <c r="Q42" s="93">
        <f t="shared" si="11"/>
        <v>15.162789999999999</v>
      </c>
      <c r="R42" s="93">
        <f t="shared" si="11"/>
        <v>0</v>
      </c>
      <c r="S42" s="93">
        <f t="shared" si="11"/>
        <v>0</v>
      </c>
      <c r="T42" s="93">
        <f t="shared" si="11"/>
        <v>0</v>
      </c>
      <c r="U42" s="93">
        <f t="shared" si="11"/>
        <v>0</v>
      </c>
      <c r="V42" s="93">
        <f t="shared" si="11"/>
        <v>0</v>
      </c>
      <c r="W42" s="93">
        <f t="shared" si="11"/>
        <v>0</v>
      </c>
      <c r="X42" s="93">
        <f t="shared" si="11"/>
        <v>0</v>
      </c>
      <c r="Y42" s="93">
        <f t="shared" si="11"/>
        <v>0</v>
      </c>
      <c r="Z42" s="93">
        <f t="shared" si="11"/>
        <v>0</v>
      </c>
    </row>
    <row r="43" spans="4:26" x14ac:dyDescent="0.2">
      <c r="D43" s="112" t="s">
        <v>497</v>
      </c>
      <c r="E43" s="87" t="s">
        <v>381</v>
      </c>
      <c r="F43" s="93">
        <f>SUM(I43,L43:M43,R43:T43)</f>
        <v>6.2249400000000001</v>
      </c>
      <c r="G43" s="93">
        <f>SUM(J43,N43:O43,U43:W43)</f>
        <v>22.337769999999999</v>
      </c>
      <c r="H43" s="93">
        <f>SUM(K43,P43:Q43,X43:Z43)</f>
        <v>18.309649999999998</v>
      </c>
      <c r="I43" s="114"/>
      <c r="J43" s="99"/>
      <c r="K43" s="99"/>
      <c r="L43" s="114">
        <v>1.4938400000000001</v>
      </c>
      <c r="M43" s="114">
        <v>4.7310999999999996</v>
      </c>
      <c r="N43" s="114">
        <v>3.8391700000000002</v>
      </c>
      <c r="O43" s="114">
        <v>18.4986</v>
      </c>
      <c r="P43" s="99">
        <v>3.1468600000000002</v>
      </c>
      <c r="Q43" s="99">
        <v>15.162789999999999</v>
      </c>
      <c r="R43" s="114"/>
      <c r="S43" s="114"/>
      <c r="T43" s="114"/>
      <c r="U43" s="114"/>
      <c r="V43" s="114"/>
      <c r="W43" s="114"/>
      <c r="X43" s="114"/>
      <c r="Y43" s="114"/>
      <c r="Z43" s="114"/>
    </row>
    <row r="44" spans="4:26" x14ac:dyDescent="0.2">
      <c r="D44" s="113" t="s">
        <v>499</v>
      </c>
      <c r="E44" s="87" t="s">
        <v>382</v>
      </c>
      <c r="F44" s="93">
        <f>SUM(I44,L44:M44,R44:T44)</f>
        <v>0</v>
      </c>
      <c r="G44" s="93">
        <f>SUM(J44,N44:O44,U44:W44)</f>
        <v>0</v>
      </c>
      <c r="H44" s="93">
        <f>SUM(K44,P44:Q44,X44:Z44)</f>
        <v>0</v>
      </c>
      <c r="I44" s="114"/>
      <c r="J44" s="99"/>
      <c r="K44" s="99"/>
      <c r="L44" s="114"/>
      <c r="M44" s="114"/>
      <c r="N44" s="114"/>
      <c r="O44" s="114"/>
      <c r="P44" s="99"/>
      <c r="Q44" s="99"/>
      <c r="R44" s="114"/>
      <c r="S44" s="114"/>
      <c r="T44" s="114"/>
      <c r="U44" s="114"/>
      <c r="V44" s="114"/>
      <c r="W44" s="114"/>
      <c r="X44" s="114"/>
      <c r="Y44" s="114"/>
      <c r="Z44" s="114"/>
    </row>
    <row r="45" spans="4:26" x14ac:dyDescent="0.2">
      <c r="D45" s="115" t="s">
        <v>521</v>
      </c>
      <c r="E45" s="87" t="s">
        <v>390</v>
      </c>
      <c r="F45" s="93">
        <f t="shared" ref="F45:Z45" si="12">SUM(F46,F47)</f>
        <v>581.85106700000006</v>
      </c>
      <c r="G45" s="93">
        <f t="shared" si="12"/>
        <v>2054.7280900000001</v>
      </c>
      <c r="H45" s="93">
        <f t="shared" si="12"/>
        <v>1684.2033799999999</v>
      </c>
      <c r="I45" s="93">
        <f t="shared" si="12"/>
        <v>6.4809999999999998E-3</v>
      </c>
      <c r="J45" s="93">
        <f t="shared" si="12"/>
        <v>2.7799999999999998E-2</v>
      </c>
      <c r="K45" s="93">
        <f t="shared" si="12"/>
        <v>2.2790000000000001E-2</v>
      </c>
      <c r="L45" s="93">
        <f t="shared" si="12"/>
        <v>159.979321</v>
      </c>
      <c r="M45" s="93">
        <f t="shared" si="12"/>
        <v>421.86526500000002</v>
      </c>
      <c r="N45" s="93">
        <f t="shared" si="12"/>
        <v>409.78277000000003</v>
      </c>
      <c r="O45" s="93">
        <f t="shared" si="12"/>
        <v>1644.91752</v>
      </c>
      <c r="P45" s="93">
        <f t="shared" si="12"/>
        <v>335.88754</v>
      </c>
      <c r="Q45" s="93">
        <f t="shared" si="12"/>
        <v>1348.29305</v>
      </c>
      <c r="R45" s="93">
        <f t="shared" si="12"/>
        <v>0</v>
      </c>
      <c r="S45" s="93">
        <f t="shared" si="12"/>
        <v>0</v>
      </c>
      <c r="T45" s="93">
        <f t="shared" si="12"/>
        <v>0</v>
      </c>
      <c r="U45" s="93">
        <f t="shared" si="12"/>
        <v>0</v>
      </c>
      <c r="V45" s="93">
        <f t="shared" si="12"/>
        <v>0</v>
      </c>
      <c r="W45" s="93">
        <f t="shared" si="12"/>
        <v>0</v>
      </c>
      <c r="X45" s="93">
        <f t="shared" si="12"/>
        <v>0</v>
      </c>
      <c r="Y45" s="93">
        <f t="shared" si="12"/>
        <v>0</v>
      </c>
      <c r="Z45" s="93">
        <f t="shared" si="12"/>
        <v>0</v>
      </c>
    </row>
    <row r="46" spans="4:26" x14ac:dyDescent="0.2">
      <c r="D46" s="112" t="s">
        <v>497</v>
      </c>
      <c r="E46" s="87" t="s">
        <v>522</v>
      </c>
      <c r="F46" s="93">
        <f>SUM(I46,L46:M46,R46:T46)</f>
        <v>581.85106700000006</v>
      </c>
      <c r="G46" s="93">
        <f>SUM(J46,N46:O46,U46:W46)</f>
        <v>2054.7280900000001</v>
      </c>
      <c r="H46" s="93">
        <f>SUM(K46,P46:Q46,X46:Z46)</f>
        <v>1684.2033799999999</v>
      </c>
      <c r="I46" s="114">
        <v>6.4809999999999998E-3</v>
      </c>
      <c r="J46" s="99">
        <v>2.7799999999999998E-2</v>
      </c>
      <c r="K46" s="99">
        <v>2.2790000000000001E-2</v>
      </c>
      <c r="L46" s="114">
        <v>159.979321</v>
      </c>
      <c r="M46" s="114">
        <v>421.86526500000002</v>
      </c>
      <c r="N46" s="114">
        <v>409.78277000000003</v>
      </c>
      <c r="O46" s="114">
        <v>1644.91752</v>
      </c>
      <c r="P46" s="99">
        <v>335.88754</v>
      </c>
      <c r="Q46" s="99">
        <v>1348.29305</v>
      </c>
      <c r="R46" s="114"/>
      <c r="S46" s="114"/>
      <c r="T46" s="114"/>
      <c r="U46" s="114"/>
      <c r="V46" s="114"/>
      <c r="W46" s="114"/>
      <c r="X46" s="114"/>
      <c r="Y46" s="114"/>
      <c r="Z46" s="114"/>
    </row>
    <row r="47" spans="4:26" x14ac:dyDescent="0.2">
      <c r="D47" s="113" t="s">
        <v>499</v>
      </c>
      <c r="E47" s="87" t="s">
        <v>523</v>
      </c>
      <c r="F47" s="93">
        <f>SUM(I47,L47:M47,R47:T47)</f>
        <v>0</v>
      </c>
      <c r="G47" s="93">
        <f>SUM(J47,N47:O47,U47:W47)</f>
        <v>0</v>
      </c>
      <c r="H47" s="93">
        <f>SUM(K47,P47:Q47,X47:Z47)</f>
        <v>0</v>
      </c>
      <c r="I47" s="114"/>
      <c r="J47" s="99"/>
      <c r="K47" s="99"/>
      <c r="L47" s="114"/>
      <c r="M47" s="114"/>
      <c r="N47" s="114"/>
      <c r="O47" s="114"/>
      <c r="P47" s="99"/>
      <c r="Q47" s="99"/>
      <c r="R47" s="114"/>
      <c r="S47" s="114"/>
      <c r="T47" s="114"/>
      <c r="U47" s="114"/>
      <c r="V47" s="114"/>
      <c r="W47" s="114"/>
      <c r="X47" s="114"/>
      <c r="Y47" s="114"/>
      <c r="Z47" s="114"/>
    </row>
    <row r="48" spans="4:26" ht="31.5" x14ac:dyDescent="0.2">
      <c r="D48" s="115" t="s">
        <v>524</v>
      </c>
      <c r="E48" s="87" t="s">
        <v>391</v>
      </c>
      <c r="F48" s="93">
        <f t="shared" ref="F48:Z48" si="13">SUM(F49,F50)</f>
        <v>17.339600000000001</v>
      </c>
      <c r="G48" s="93">
        <f t="shared" si="13"/>
        <v>63.525379999999998</v>
      </c>
      <c r="H48" s="93">
        <f t="shared" si="13"/>
        <v>52.069980000000001</v>
      </c>
      <c r="I48" s="93">
        <f t="shared" si="13"/>
        <v>0</v>
      </c>
      <c r="J48" s="93">
        <f t="shared" si="13"/>
        <v>0</v>
      </c>
      <c r="K48" s="93">
        <f t="shared" si="13"/>
        <v>0</v>
      </c>
      <c r="L48" s="93">
        <f t="shared" si="13"/>
        <v>3.1884000000000001</v>
      </c>
      <c r="M48" s="93">
        <f t="shared" si="13"/>
        <v>14.151199999999999</v>
      </c>
      <c r="N48" s="93">
        <f t="shared" si="13"/>
        <v>8.1941900000000008</v>
      </c>
      <c r="O48" s="93">
        <f t="shared" si="13"/>
        <v>55.331189999999999</v>
      </c>
      <c r="P48" s="93">
        <f t="shared" si="13"/>
        <v>6.7165499999999998</v>
      </c>
      <c r="Q48" s="93">
        <f t="shared" si="13"/>
        <v>45.353430000000003</v>
      </c>
      <c r="R48" s="93">
        <f t="shared" si="13"/>
        <v>0</v>
      </c>
      <c r="S48" s="93">
        <f t="shared" si="13"/>
        <v>0</v>
      </c>
      <c r="T48" s="93">
        <f t="shared" si="13"/>
        <v>0</v>
      </c>
      <c r="U48" s="93">
        <f t="shared" si="13"/>
        <v>0</v>
      </c>
      <c r="V48" s="93">
        <f t="shared" si="13"/>
        <v>0</v>
      </c>
      <c r="W48" s="93">
        <f t="shared" si="13"/>
        <v>0</v>
      </c>
      <c r="X48" s="93">
        <f t="shared" si="13"/>
        <v>0</v>
      </c>
      <c r="Y48" s="93">
        <f t="shared" si="13"/>
        <v>0</v>
      </c>
      <c r="Z48" s="93">
        <f t="shared" si="13"/>
        <v>0</v>
      </c>
    </row>
    <row r="49" spans="4:26" x14ac:dyDescent="0.2">
      <c r="D49" s="112" t="s">
        <v>497</v>
      </c>
      <c r="E49" s="87" t="s">
        <v>525</v>
      </c>
      <c r="F49" s="93">
        <f>SUM(I49,L49:M49,R49:T49)</f>
        <v>17.339600000000001</v>
      </c>
      <c r="G49" s="93">
        <f>SUM(J49,N49:O49,U49:W49)</f>
        <v>63.525379999999998</v>
      </c>
      <c r="H49" s="93">
        <f>SUM(K49,P49:Q49,X49:Z49)</f>
        <v>52.069980000000001</v>
      </c>
      <c r="I49" s="114"/>
      <c r="J49" s="99"/>
      <c r="K49" s="99"/>
      <c r="L49" s="114">
        <v>3.1884000000000001</v>
      </c>
      <c r="M49" s="114">
        <v>14.151199999999999</v>
      </c>
      <c r="N49" s="114">
        <v>8.1941900000000008</v>
      </c>
      <c r="O49" s="114">
        <v>55.331189999999999</v>
      </c>
      <c r="P49" s="99">
        <v>6.7165499999999998</v>
      </c>
      <c r="Q49" s="99">
        <v>45.353430000000003</v>
      </c>
      <c r="R49" s="114"/>
      <c r="S49" s="114"/>
      <c r="T49" s="114"/>
      <c r="U49" s="114"/>
      <c r="V49" s="114"/>
      <c r="W49" s="114"/>
      <c r="X49" s="114"/>
      <c r="Y49" s="114"/>
      <c r="Z49" s="114"/>
    </row>
    <row r="50" spans="4:26" x14ac:dyDescent="0.2">
      <c r="D50" s="113" t="s">
        <v>499</v>
      </c>
      <c r="E50" s="87" t="s">
        <v>526</v>
      </c>
      <c r="F50" s="93">
        <f>SUM(I50,L50:M50,R50:T50)</f>
        <v>0</v>
      </c>
      <c r="G50" s="93">
        <f>SUM(J50,N50:O50,U50:W50)</f>
        <v>0</v>
      </c>
      <c r="H50" s="93">
        <f>SUM(K50,P50:Q50,X50:Z50)</f>
        <v>0</v>
      </c>
      <c r="I50" s="114"/>
      <c r="J50" s="99"/>
      <c r="K50" s="99"/>
      <c r="L50" s="114"/>
      <c r="M50" s="114"/>
      <c r="N50" s="114"/>
      <c r="O50" s="114"/>
      <c r="P50" s="99"/>
      <c r="Q50" s="99"/>
      <c r="R50" s="114"/>
      <c r="S50" s="114"/>
      <c r="T50" s="114"/>
      <c r="U50" s="114"/>
      <c r="V50" s="114"/>
      <c r="W50" s="114"/>
      <c r="X50" s="114"/>
      <c r="Y50" s="114"/>
      <c r="Z50" s="114"/>
    </row>
    <row r="51" spans="4:26" x14ac:dyDescent="0.2">
      <c r="D51" s="115" t="s">
        <v>527</v>
      </c>
      <c r="E51" s="87" t="s">
        <v>392</v>
      </c>
      <c r="F51" s="93">
        <f t="shared" ref="F51:Z51" si="14">SUM(F52,F53)</f>
        <v>22.380257</v>
      </c>
      <c r="G51" s="93">
        <f t="shared" si="14"/>
        <v>85.970129999999997</v>
      </c>
      <c r="H51" s="93">
        <f t="shared" si="14"/>
        <v>70.467330000000004</v>
      </c>
      <c r="I51" s="93">
        <f t="shared" si="14"/>
        <v>8.1704539999999994</v>
      </c>
      <c r="J51" s="93">
        <f t="shared" si="14"/>
        <v>35.05124</v>
      </c>
      <c r="K51" s="93">
        <f t="shared" si="14"/>
        <v>28.730530000000002</v>
      </c>
      <c r="L51" s="93">
        <f t="shared" si="14"/>
        <v>3.4637639999999998</v>
      </c>
      <c r="M51" s="93">
        <f t="shared" si="14"/>
        <v>10.746039</v>
      </c>
      <c r="N51" s="93">
        <f t="shared" si="14"/>
        <v>8.9018800000000002</v>
      </c>
      <c r="O51" s="93">
        <f t="shared" si="14"/>
        <v>42.017009999999999</v>
      </c>
      <c r="P51" s="93">
        <f t="shared" si="14"/>
        <v>7.2966199999999999</v>
      </c>
      <c r="Q51" s="93">
        <f t="shared" si="14"/>
        <v>34.440179999999998</v>
      </c>
      <c r="R51" s="93">
        <f t="shared" si="14"/>
        <v>0</v>
      </c>
      <c r="S51" s="93">
        <f t="shared" si="14"/>
        <v>0</v>
      </c>
      <c r="T51" s="93">
        <f t="shared" si="14"/>
        <v>0</v>
      </c>
      <c r="U51" s="93">
        <f t="shared" si="14"/>
        <v>0</v>
      </c>
      <c r="V51" s="93">
        <f t="shared" si="14"/>
        <v>0</v>
      </c>
      <c r="W51" s="93">
        <f t="shared" si="14"/>
        <v>0</v>
      </c>
      <c r="X51" s="93">
        <f t="shared" si="14"/>
        <v>0</v>
      </c>
      <c r="Y51" s="93">
        <f t="shared" si="14"/>
        <v>0</v>
      </c>
      <c r="Z51" s="93">
        <f t="shared" si="14"/>
        <v>0</v>
      </c>
    </row>
    <row r="52" spans="4:26" x14ac:dyDescent="0.2">
      <c r="D52" s="112" t="s">
        <v>497</v>
      </c>
      <c r="E52" s="87" t="s">
        <v>528</v>
      </c>
      <c r="F52" s="93">
        <f>SUM(I52,L52:M52,R52:T52)</f>
        <v>22.380257</v>
      </c>
      <c r="G52" s="93">
        <f>SUM(J52,N52:O52,U52:W52)</f>
        <v>85.970129999999997</v>
      </c>
      <c r="H52" s="93">
        <f>SUM(K52,P52:Q52,X52:Z52)</f>
        <v>70.467330000000004</v>
      </c>
      <c r="I52" s="114">
        <v>8.1704539999999994</v>
      </c>
      <c r="J52" s="99">
        <v>35.05124</v>
      </c>
      <c r="K52" s="99">
        <v>28.730530000000002</v>
      </c>
      <c r="L52" s="114">
        <v>3.4637639999999998</v>
      </c>
      <c r="M52" s="114">
        <v>10.746039</v>
      </c>
      <c r="N52" s="114">
        <v>8.9018800000000002</v>
      </c>
      <c r="O52" s="114">
        <v>42.017009999999999</v>
      </c>
      <c r="P52" s="99">
        <v>7.2966199999999999</v>
      </c>
      <c r="Q52" s="99">
        <v>34.440179999999998</v>
      </c>
      <c r="R52" s="114"/>
      <c r="S52" s="114"/>
      <c r="T52" s="114"/>
      <c r="U52" s="114"/>
      <c r="V52" s="114"/>
      <c r="W52" s="114"/>
      <c r="X52" s="114"/>
      <c r="Y52" s="114"/>
      <c r="Z52" s="114"/>
    </row>
    <row r="53" spans="4:26" x14ac:dyDescent="0.2">
      <c r="D53" s="113" t="s">
        <v>499</v>
      </c>
      <c r="E53" s="87" t="s">
        <v>529</v>
      </c>
      <c r="F53" s="93">
        <f>SUM(I53,L53:M53,R53:T53)</f>
        <v>0</v>
      </c>
      <c r="G53" s="93">
        <f>SUM(J53,N53:O53,U53:W53)</f>
        <v>0</v>
      </c>
      <c r="H53" s="93">
        <f>SUM(K53,P53:Q53,X53:Z53)</f>
        <v>0</v>
      </c>
      <c r="I53" s="114"/>
      <c r="J53" s="99"/>
      <c r="K53" s="99"/>
      <c r="L53" s="114"/>
      <c r="M53" s="114"/>
      <c r="N53" s="114"/>
      <c r="O53" s="114"/>
      <c r="P53" s="99"/>
      <c r="Q53" s="99"/>
      <c r="R53" s="114"/>
      <c r="S53" s="114"/>
      <c r="T53" s="114"/>
      <c r="U53" s="114"/>
      <c r="V53" s="114"/>
      <c r="W53" s="114"/>
      <c r="X53" s="114"/>
      <c r="Y53" s="114"/>
      <c r="Z53" s="114"/>
    </row>
    <row r="54" spans="4:26" ht="31.5" x14ac:dyDescent="0.2">
      <c r="D54" s="115" t="s">
        <v>530</v>
      </c>
      <c r="E54" s="87" t="s">
        <v>393</v>
      </c>
      <c r="F54" s="93">
        <f t="shared" ref="F54:Z54" si="15">SUM(F55,F56)</f>
        <v>0</v>
      </c>
      <c r="G54" s="93">
        <f t="shared" si="15"/>
        <v>0</v>
      </c>
      <c r="H54" s="93">
        <f t="shared" si="15"/>
        <v>0</v>
      </c>
      <c r="I54" s="93">
        <f t="shared" si="15"/>
        <v>0</v>
      </c>
      <c r="J54" s="93">
        <f t="shared" si="15"/>
        <v>0</v>
      </c>
      <c r="K54" s="93">
        <f t="shared" si="15"/>
        <v>0</v>
      </c>
      <c r="L54" s="93">
        <f t="shared" si="15"/>
        <v>0</v>
      </c>
      <c r="M54" s="93">
        <f t="shared" si="15"/>
        <v>0</v>
      </c>
      <c r="N54" s="93">
        <f t="shared" si="15"/>
        <v>0</v>
      </c>
      <c r="O54" s="93">
        <f t="shared" si="15"/>
        <v>0</v>
      </c>
      <c r="P54" s="93">
        <f t="shared" si="15"/>
        <v>0</v>
      </c>
      <c r="Q54" s="93">
        <f t="shared" si="15"/>
        <v>0</v>
      </c>
      <c r="R54" s="93">
        <f t="shared" si="15"/>
        <v>0</v>
      </c>
      <c r="S54" s="93">
        <f t="shared" si="15"/>
        <v>0</v>
      </c>
      <c r="T54" s="93">
        <f t="shared" si="15"/>
        <v>0</v>
      </c>
      <c r="U54" s="93">
        <f t="shared" si="15"/>
        <v>0</v>
      </c>
      <c r="V54" s="93">
        <f t="shared" si="15"/>
        <v>0</v>
      </c>
      <c r="W54" s="93">
        <f t="shared" si="15"/>
        <v>0</v>
      </c>
      <c r="X54" s="93">
        <f t="shared" si="15"/>
        <v>0</v>
      </c>
      <c r="Y54" s="93">
        <f t="shared" si="15"/>
        <v>0</v>
      </c>
      <c r="Z54" s="93">
        <f t="shared" si="15"/>
        <v>0</v>
      </c>
    </row>
    <row r="55" spans="4:26" x14ac:dyDescent="0.2">
      <c r="D55" s="112" t="s">
        <v>497</v>
      </c>
      <c r="E55" s="87" t="s">
        <v>531</v>
      </c>
      <c r="F55" s="93">
        <f>SUM(I55,L55:M55,R55:T55)</f>
        <v>0</v>
      </c>
      <c r="G55" s="93">
        <f>SUM(J55,N55:O55,U55:W55)</f>
        <v>0</v>
      </c>
      <c r="H55" s="93">
        <f>SUM(K55,P55:Q55,X55:Z55)</f>
        <v>0</v>
      </c>
      <c r="I55" s="114"/>
      <c r="J55" s="99"/>
      <c r="K55" s="99"/>
      <c r="L55" s="114"/>
      <c r="M55" s="114"/>
      <c r="N55" s="114"/>
      <c r="O55" s="114"/>
      <c r="P55" s="99"/>
      <c r="Q55" s="99"/>
      <c r="R55" s="114"/>
      <c r="S55" s="114"/>
      <c r="T55" s="114"/>
      <c r="U55" s="114"/>
      <c r="V55" s="114"/>
      <c r="W55" s="114"/>
      <c r="X55" s="114"/>
      <c r="Y55" s="114"/>
      <c r="Z55" s="114"/>
    </row>
    <row r="56" spans="4:26" x14ac:dyDescent="0.2">
      <c r="D56" s="113" t="s">
        <v>499</v>
      </c>
      <c r="E56" s="87" t="s">
        <v>532</v>
      </c>
      <c r="F56" s="93">
        <f>SUM(I56,L56:M56,R56:T56)</f>
        <v>0</v>
      </c>
      <c r="G56" s="93">
        <f>SUM(J56,N56:O56,U56:W56)</f>
        <v>0</v>
      </c>
      <c r="H56" s="93">
        <f>SUM(K56,P56:Q56,X56:Z56)</f>
        <v>0</v>
      </c>
      <c r="I56" s="114"/>
      <c r="J56" s="99"/>
      <c r="K56" s="99"/>
      <c r="L56" s="114"/>
      <c r="M56" s="114"/>
      <c r="N56" s="114"/>
      <c r="O56" s="114"/>
      <c r="P56" s="99"/>
      <c r="Q56" s="99"/>
      <c r="R56" s="114"/>
      <c r="S56" s="114"/>
      <c r="T56" s="114"/>
      <c r="U56" s="114"/>
      <c r="V56" s="114"/>
      <c r="W56" s="114"/>
      <c r="X56" s="114"/>
      <c r="Y56" s="114"/>
      <c r="Z56" s="114"/>
    </row>
    <row r="57" spans="4:26" ht="31.5" x14ac:dyDescent="0.2">
      <c r="D57" s="115" t="s">
        <v>533</v>
      </c>
      <c r="E57" s="87" t="s">
        <v>394</v>
      </c>
      <c r="F57" s="93">
        <f t="shared" ref="F57:Z57" si="16">SUM(F58,F59)</f>
        <v>459.25065699999999</v>
      </c>
      <c r="G57" s="93">
        <f t="shared" si="16"/>
        <v>1485.8154399999999</v>
      </c>
      <c r="H57" s="93">
        <f t="shared" si="16"/>
        <v>1217.8815500000001</v>
      </c>
      <c r="I57" s="93">
        <f t="shared" si="16"/>
        <v>50.866174999999998</v>
      </c>
      <c r="J57" s="93">
        <f t="shared" si="16"/>
        <v>230.29085000000001</v>
      </c>
      <c r="K57" s="93">
        <f t="shared" si="16"/>
        <v>188.76302999999999</v>
      </c>
      <c r="L57" s="93">
        <f t="shared" si="16"/>
        <v>107.614017</v>
      </c>
      <c r="M57" s="93">
        <f t="shared" si="16"/>
        <v>300.770465</v>
      </c>
      <c r="N57" s="93">
        <f t="shared" si="16"/>
        <v>275.12682999999998</v>
      </c>
      <c r="O57" s="93">
        <f t="shared" si="16"/>
        <v>980.39775999999995</v>
      </c>
      <c r="P57" s="93">
        <f t="shared" si="16"/>
        <v>225.51378</v>
      </c>
      <c r="Q57" s="93">
        <f t="shared" si="16"/>
        <v>803.60473999999999</v>
      </c>
      <c r="R57" s="93">
        <f t="shared" si="16"/>
        <v>0</v>
      </c>
      <c r="S57" s="93">
        <f t="shared" si="16"/>
        <v>0</v>
      </c>
      <c r="T57" s="93">
        <f t="shared" si="16"/>
        <v>0</v>
      </c>
      <c r="U57" s="93">
        <f t="shared" si="16"/>
        <v>0</v>
      </c>
      <c r="V57" s="93">
        <f t="shared" si="16"/>
        <v>0</v>
      </c>
      <c r="W57" s="93">
        <f t="shared" si="16"/>
        <v>0</v>
      </c>
      <c r="X57" s="93">
        <f t="shared" si="16"/>
        <v>0</v>
      </c>
      <c r="Y57" s="93">
        <f t="shared" si="16"/>
        <v>0</v>
      </c>
      <c r="Z57" s="93">
        <f t="shared" si="16"/>
        <v>0</v>
      </c>
    </row>
    <row r="58" spans="4:26" x14ac:dyDescent="0.2">
      <c r="D58" s="112" t="s">
        <v>497</v>
      </c>
      <c r="E58" s="87" t="s">
        <v>534</v>
      </c>
      <c r="F58" s="93">
        <f>SUM(I58,L58:M58,R58:T58)</f>
        <v>459.25065699999999</v>
      </c>
      <c r="G58" s="93">
        <f>SUM(J58,N58:O58,U58:W58)</f>
        <v>1485.8154399999999</v>
      </c>
      <c r="H58" s="93">
        <f>SUM(K58,P58:Q58,X58:Z58)</f>
        <v>1217.8815500000001</v>
      </c>
      <c r="I58" s="114">
        <v>50.866174999999998</v>
      </c>
      <c r="J58" s="99">
        <v>230.29085000000001</v>
      </c>
      <c r="K58" s="99">
        <v>188.76302999999999</v>
      </c>
      <c r="L58" s="114">
        <v>107.614017</v>
      </c>
      <c r="M58" s="114">
        <v>300.770465</v>
      </c>
      <c r="N58" s="114">
        <v>275.12682999999998</v>
      </c>
      <c r="O58" s="114">
        <v>980.39775999999995</v>
      </c>
      <c r="P58" s="99">
        <v>225.51378</v>
      </c>
      <c r="Q58" s="99">
        <v>803.60473999999999</v>
      </c>
      <c r="R58" s="114"/>
      <c r="S58" s="114"/>
      <c r="T58" s="114"/>
      <c r="U58" s="114"/>
      <c r="V58" s="114"/>
      <c r="W58" s="114"/>
      <c r="X58" s="114"/>
      <c r="Y58" s="114"/>
      <c r="Z58" s="114"/>
    </row>
    <row r="59" spans="4:26" x14ac:dyDescent="0.2">
      <c r="D59" s="113" t="s">
        <v>499</v>
      </c>
      <c r="E59" s="87" t="s">
        <v>535</v>
      </c>
      <c r="F59" s="93">
        <f>SUM(I59,L59:M59,R59:T59)</f>
        <v>0</v>
      </c>
      <c r="G59" s="93">
        <f>SUM(J59,N59:O59,U59:W59)</f>
        <v>0</v>
      </c>
      <c r="H59" s="93">
        <f>SUM(K59,P59:Q59,X59:Z59)</f>
        <v>0</v>
      </c>
      <c r="I59" s="114"/>
      <c r="J59" s="99"/>
      <c r="K59" s="99"/>
      <c r="L59" s="114"/>
      <c r="M59" s="114"/>
      <c r="N59" s="114"/>
      <c r="O59" s="114"/>
      <c r="P59" s="99"/>
      <c r="Q59" s="99"/>
      <c r="R59" s="114"/>
      <c r="S59" s="114"/>
      <c r="T59" s="114"/>
      <c r="U59" s="114"/>
      <c r="V59" s="114"/>
      <c r="W59" s="114"/>
      <c r="X59" s="114"/>
      <c r="Y59" s="114"/>
      <c r="Z59" s="114"/>
    </row>
    <row r="60" spans="4:26" x14ac:dyDescent="0.2">
      <c r="D60" s="91" t="s">
        <v>536</v>
      </c>
      <c r="E60" s="92" t="s">
        <v>398</v>
      </c>
      <c r="F60" s="93">
        <f>SUM(I60,L60:M60,R60:T60)</f>
        <v>0</v>
      </c>
      <c r="G60" s="93">
        <f>SUM(J60,N60:O60,U60:W60)</f>
        <v>0</v>
      </c>
      <c r="H60" s="93">
        <f>SUM(K60,P60:Q60,X60:Z60)</f>
        <v>0</v>
      </c>
      <c r="I60" s="114"/>
      <c r="J60" s="114"/>
      <c r="K60" s="99"/>
      <c r="L60" s="114"/>
      <c r="M60" s="114"/>
      <c r="N60" s="114"/>
      <c r="O60" s="114"/>
      <c r="P60" s="99"/>
      <c r="Q60" s="99"/>
      <c r="R60" s="114"/>
      <c r="S60" s="114"/>
      <c r="T60" s="114"/>
      <c r="U60" s="114"/>
      <c r="V60" s="114"/>
      <c r="W60" s="114"/>
      <c r="X60" s="114"/>
      <c r="Y60" s="114"/>
      <c r="Z60" s="114"/>
    </row>
    <row r="61" spans="4:26" x14ac:dyDescent="0.2">
      <c r="D61" s="91" t="s">
        <v>435</v>
      </c>
      <c r="E61" s="92" t="s">
        <v>417</v>
      </c>
      <c r="F61" s="93">
        <f>SUM(I61,L61:M61,R61:T61)</f>
        <v>21405.341522000002</v>
      </c>
      <c r="G61" s="93">
        <f>SUM(J61,N61:O61,U61:W61)</f>
        <v>58475.499400000008</v>
      </c>
      <c r="H61" s="93">
        <f>SUM(K61,P61:Q61,X61:Z61)</f>
        <v>48093.322280000008</v>
      </c>
      <c r="I61" s="93">
        <f t="shared" ref="I61:Z61" si="17">SUM(I18,I60)</f>
        <v>7764.1515089999994</v>
      </c>
      <c r="J61" s="93">
        <f t="shared" si="17"/>
        <v>22915.549780000001</v>
      </c>
      <c r="K61" s="93">
        <f t="shared" si="17"/>
        <v>18945.822610000003</v>
      </c>
      <c r="L61" s="93">
        <f t="shared" si="17"/>
        <v>3524.7933729999995</v>
      </c>
      <c r="M61" s="93">
        <f t="shared" si="17"/>
        <v>10116.396640000001</v>
      </c>
      <c r="N61" s="93">
        <f t="shared" si="17"/>
        <v>6707.2410199999995</v>
      </c>
      <c r="O61" s="93">
        <f t="shared" si="17"/>
        <v>28852.708600000005</v>
      </c>
      <c r="P61" s="93">
        <f t="shared" si="17"/>
        <v>5497.7385300000005</v>
      </c>
      <c r="Q61" s="93">
        <f t="shared" si="17"/>
        <v>23649.761140000002</v>
      </c>
      <c r="R61" s="93">
        <f t="shared" si="17"/>
        <v>0</v>
      </c>
      <c r="S61" s="93">
        <f t="shared" si="17"/>
        <v>0</v>
      </c>
      <c r="T61" s="93">
        <f t="shared" si="17"/>
        <v>0</v>
      </c>
      <c r="U61" s="93">
        <f t="shared" si="17"/>
        <v>0</v>
      </c>
      <c r="V61" s="93">
        <f t="shared" si="17"/>
        <v>0</v>
      </c>
      <c r="W61" s="93">
        <f t="shared" si="17"/>
        <v>0</v>
      </c>
      <c r="X61" s="93">
        <f t="shared" si="17"/>
        <v>0</v>
      </c>
      <c r="Y61" s="93">
        <f t="shared" si="17"/>
        <v>0</v>
      </c>
      <c r="Z61" s="93">
        <f t="shared" si="17"/>
        <v>0</v>
      </c>
    </row>
  </sheetData>
  <mergeCells count="14">
    <mergeCell ref="D12:D16"/>
    <mergeCell ref="E12:E16"/>
    <mergeCell ref="G12:H12"/>
    <mergeCell ref="J12:K12"/>
    <mergeCell ref="L12:M12"/>
    <mergeCell ref="P12:Q12"/>
    <mergeCell ref="R12:T12"/>
    <mergeCell ref="U12:W12"/>
    <mergeCell ref="X12:Z12"/>
    <mergeCell ref="N11:O11"/>
    <mergeCell ref="P11:Q11"/>
    <mergeCell ref="U11:W11"/>
    <mergeCell ref="X11:Z11"/>
    <mergeCell ref="N12:O1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BM39"/>
  <sheetViews>
    <sheetView topLeftCell="C7" workbookViewId="0">
      <selection activeCell="H55" sqref="H55"/>
    </sheetView>
  </sheetViews>
  <sheetFormatPr defaultColWidth="9.33203125" defaultRowHeight="10.5" customHeight="1" x14ac:dyDescent="0.2"/>
  <cols>
    <col min="1" max="2" width="5.5" style="74" hidden="1" customWidth="1"/>
    <col min="3" max="3" width="3.1640625" style="74" customWidth="1"/>
    <col min="4" max="4" width="82.5" style="74" customWidth="1"/>
    <col min="5" max="5" width="7.83203125" style="74" customWidth="1"/>
    <col min="6" max="65" width="14.83203125" style="74" customWidth="1"/>
    <col min="66" max="16384" width="9.33203125" style="23"/>
  </cols>
  <sheetData>
    <row r="1" spans="1:65" ht="11.25" hidden="1" x14ac:dyDescent="0.2"/>
    <row r="2" spans="1:65" ht="11.25" hidden="1" x14ac:dyDescent="0.2">
      <c r="F2" s="76" t="s">
        <v>209</v>
      </c>
      <c r="G2" s="76" t="s">
        <v>210</v>
      </c>
      <c r="H2" s="76" t="s">
        <v>211</v>
      </c>
      <c r="I2" s="76" t="s">
        <v>212</v>
      </c>
      <c r="J2" s="76" t="s">
        <v>213</v>
      </c>
      <c r="K2" s="76" t="s">
        <v>215</v>
      </c>
      <c r="L2" s="76" t="s">
        <v>209</v>
      </c>
      <c r="M2" s="76" t="s">
        <v>210</v>
      </c>
      <c r="N2" s="76" t="s">
        <v>211</v>
      </c>
      <c r="O2" s="76" t="s">
        <v>212</v>
      </c>
      <c r="P2" s="76" t="s">
        <v>213</v>
      </c>
      <c r="Q2" s="76" t="s">
        <v>215</v>
      </c>
      <c r="R2" s="76" t="s">
        <v>209</v>
      </c>
      <c r="S2" s="76" t="s">
        <v>210</v>
      </c>
      <c r="T2" s="76" t="s">
        <v>211</v>
      </c>
      <c r="U2" s="76" t="s">
        <v>212</v>
      </c>
      <c r="V2" s="76" t="s">
        <v>213</v>
      </c>
      <c r="W2" s="76" t="s">
        <v>215</v>
      </c>
      <c r="X2" s="76" t="s">
        <v>209</v>
      </c>
      <c r="Y2" s="76" t="s">
        <v>210</v>
      </c>
      <c r="Z2" s="76" t="s">
        <v>211</v>
      </c>
      <c r="AA2" s="76" t="s">
        <v>212</v>
      </c>
      <c r="AB2" s="76" t="s">
        <v>213</v>
      </c>
      <c r="AC2" s="76" t="s">
        <v>215</v>
      </c>
      <c r="AD2" s="76" t="s">
        <v>209</v>
      </c>
      <c r="AE2" s="76" t="s">
        <v>210</v>
      </c>
      <c r="AF2" s="76" t="s">
        <v>211</v>
      </c>
      <c r="AG2" s="76" t="s">
        <v>212</v>
      </c>
      <c r="AH2" s="76" t="s">
        <v>213</v>
      </c>
      <c r="AI2" s="76" t="s">
        <v>215</v>
      </c>
      <c r="AJ2" s="76" t="s">
        <v>209</v>
      </c>
      <c r="AK2" s="76" t="s">
        <v>210</v>
      </c>
      <c r="AL2" s="76" t="s">
        <v>211</v>
      </c>
      <c r="AM2" s="76" t="s">
        <v>212</v>
      </c>
      <c r="AN2" s="76" t="s">
        <v>213</v>
      </c>
      <c r="AO2" s="76" t="s">
        <v>215</v>
      </c>
      <c r="AP2" s="76" t="s">
        <v>209</v>
      </c>
      <c r="AQ2" s="76" t="s">
        <v>210</v>
      </c>
      <c r="AR2" s="76" t="s">
        <v>211</v>
      </c>
      <c r="AS2" s="76" t="s">
        <v>212</v>
      </c>
      <c r="AT2" s="76" t="s">
        <v>213</v>
      </c>
      <c r="AU2" s="76" t="s">
        <v>215</v>
      </c>
      <c r="AV2" s="76" t="s">
        <v>209</v>
      </c>
      <c r="AW2" s="76" t="s">
        <v>210</v>
      </c>
      <c r="AX2" s="76" t="s">
        <v>211</v>
      </c>
      <c r="AY2" s="76" t="s">
        <v>212</v>
      </c>
      <c r="AZ2" s="76" t="s">
        <v>213</v>
      </c>
      <c r="BA2" s="76" t="s">
        <v>215</v>
      </c>
      <c r="BB2" s="76" t="s">
        <v>209</v>
      </c>
      <c r="BC2" s="76" t="s">
        <v>210</v>
      </c>
      <c r="BD2" s="76" t="s">
        <v>211</v>
      </c>
      <c r="BE2" s="76" t="s">
        <v>212</v>
      </c>
      <c r="BF2" s="76" t="s">
        <v>213</v>
      </c>
      <c r="BG2" s="76" t="s">
        <v>215</v>
      </c>
      <c r="BH2" s="76" t="s">
        <v>209</v>
      </c>
      <c r="BI2" s="76" t="s">
        <v>210</v>
      </c>
      <c r="BJ2" s="76" t="s">
        <v>211</v>
      </c>
      <c r="BK2" s="76" t="s">
        <v>212</v>
      </c>
      <c r="BL2" s="76" t="s">
        <v>213</v>
      </c>
      <c r="BM2" s="76" t="s">
        <v>215</v>
      </c>
    </row>
    <row r="3" spans="1:65" ht="11.25" hidden="1" x14ac:dyDescent="0.2">
      <c r="F3" s="78" t="s">
        <v>537</v>
      </c>
      <c r="G3" s="79" t="s">
        <v>538</v>
      </c>
      <c r="H3" s="79" t="s">
        <v>539</v>
      </c>
      <c r="I3" s="79" t="s">
        <v>540</v>
      </c>
      <c r="J3" s="79" t="s">
        <v>541</v>
      </c>
      <c r="K3" s="79" t="s">
        <v>542</v>
      </c>
      <c r="L3" s="78" t="s">
        <v>543</v>
      </c>
      <c r="M3" s="79" t="s">
        <v>544</v>
      </c>
      <c r="N3" s="79" t="s">
        <v>545</v>
      </c>
      <c r="O3" s="79" t="s">
        <v>546</v>
      </c>
      <c r="P3" s="79" t="s">
        <v>547</v>
      </c>
      <c r="Q3" s="79" t="s">
        <v>548</v>
      </c>
      <c r="R3" s="78" t="s">
        <v>549</v>
      </c>
      <c r="S3" s="79" t="s">
        <v>550</v>
      </c>
      <c r="T3" s="79" t="s">
        <v>551</v>
      </c>
      <c r="U3" s="79" t="s">
        <v>552</v>
      </c>
      <c r="V3" s="79" t="s">
        <v>553</v>
      </c>
      <c r="W3" s="79" t="s">
        <v>554</v>
      </c>
      <c r="X3" s="78" t="s">
        <v>555</v>
      </c>
      <c r="Y3" s="79" t="s">
        <v>556</v>
      </c>
      <c r="Z3" s="79" t="s">
        <v>557</v>
      </c>
      <c r="AA3" s="79" t="s">
        <v>558</v>
      </c>
      <c r="AB3" s="79" t="s">
        <v>559</v>
      </c>
      <c r="AC3" s="79" t="s">
        <v>560</v>
      </c>
      <c r="AD3" s="78" t="s">
        <v>561</v>
      </c>
      <c r="AE3" s="79" t="s">
        <v>562</v>
      </c>
      <c r="AF3" s="79" t="s">
        <v>563</v>
      </c>
      <c r="AG3" s="79" t="s">
        <v>564</v>
      </c>
      <c r="AH3" s="79" t="s">
        <v>565</v>
      </c>
      <c r="AI3" s="79" t="s">
        <v>566</v>
      </c>
      <c r="AJ3" s="78" t="s">
        <v>567</v>
      </c>
      <c r="AK3" s="79" t="s">
        <v>568</v>
      </c>
      <c r="AL3" s="79" t="s">
        <v>569</v>
      </c>
      <c r="AM3" s="79" t="s">
        <v>570</v>
      </c>
      <c r="AN3" s="79" t="s">
        <v>571</v>
      </c>
      <c r="AO3" s="79" t="s">
        <v>572</v>
      </c>
      <c r="AP3" s="78" t="s">
        <v>573</v>
      </c>
      <c r="AQ3" s="79" t="s">
        <v>574</v>
      </c>
      <c r="AR3" s="79" t="s">
        <v>575</v>
      </c>
      <c r="AS3" s="79" t="s">
        <v>576</v>
      </c>
      <c r="AT3" s="79" t="s">
        <v>577</v>
      </c>
      <c r="AU3" s="79" t="s">
        <v>578</v>
      </c>
      <c r="AV3" s="78" t="s">
        <v>579</v>
      </c>
      <c r="AW3" s="79" t="s">
        <v>580</v>
      </c>
      <c r="AX3" s="79" t="s">
        <v>581</v>
      </c>
      <c r="AY3" s="79" t="s">
        <v>582</v>
      </c>
      <c r="AZ3" s="79" t="s">
        <v>583</v>
      </c>
      <c r="BA3" s="79" t="s">
        <v>584</v>
      </c>
      <c r="BB3" s="78" t="s">
        <v>585</v>
      </c>
      <c r="BC3" s="78" t="s">
        <v>586</v>
      </c>
      <c r="BD3" s="78" t="s">
        <v>587</v>
      </c>
      <c r="BE3" s="78" t="s">
        <v>588</v>
      </c>
      <c r="BF3" s="78" t="s">
        <v>589</v>
      </c>
      <c r="BG3" s="78" t="s">
        <v>590</v>
      </c>
      <c r="BH3" s="78" t="s">
        <v>591</v>
      </c>
      <c r="BI3" s="78" t="s">
        <v>592</v>
      </c>
      <c r="BJ3" s="78" t="s">
        <v>593</v>
      </c>
      <c r="BK3" s="78" t="s">
        <v>594</v>
      </c>
      <c r="BL3" s="78" t="s">
        <v>595</v>
      </c>
      <c r="BM3" s="78" t="s">
        <v>596</v>
      </c>
    </row>
    <row r="4" spans="1:65" ht="11.25" hidden="1" x14ac:dyDescent="0.2">
      <c r="A4" s="80"/>
    </row>
    <row r="5" spans="1:65" ht="11.25" hidden="1" x14ac:dyDescent="0.2">
      <c r="A5" s="80"/>
    </row>
    <row r="6" spans="1:65" ht="11.25" hidden="1" x14ac:dyDescent="0.2">
      <c r="A6" s="80"/>
    </row>
    <row r="7" spans="1:65" ht="11.25" x14ac:dyDescent="0.2">
      <c r="A7" s="80"/>
    </row>
    <row r="8" spans="1:65" ht="11.25" x14ac:dyDescent="0.2">
      <c r="A8" s="80"/>
      <c r="D8" s="102" t="s">
        <v>597</v>
      </c>
      <c r="E8" s="82"/>
      <c r="F8" s="82"/>
      <c r="G8" s="82"/>
      <c r="H8" s="82"/>
      <c r="I8" s="82"/>
      <c r="J8" s="82"/>
      <c r="K8" s="82"/>
      <c r="L8" s="82"/>
      <c r="M8" s="82"/>
      <c r="N8" s="82"/>
      <c r="O8" s="82"/>
      <c r="P8" s="82"/>
      <c r="Q8" s="82"/>
    </row>
    <row r="9" spans="1:65" ht="11.25" x14ac:dyDescent="0.2">
      <c r="D9" s="103" t="s">
        <v>598</v>
      </c>
    </row>
    <row r="10" spans="1:65" ht="11.25" x14ac:dyDescent="0.2">
      <c r="D10" s="84" t="s">
        <v>107</v>
      </c>
      <c r="BM10" s="85" t="s">
        <v>316</v>
      </c>
    </row>
    <row r="11" spans="1:65" ht="11.25" x14ac:dyDescent="0.2">
      <c r="D11" s="104" t="s">
        <v>317</v>
      </c>
      <c r="L11" s="1488" t="s">
        <v>318</v>
      </c>
      <c r="M11" s="1493"/>
      <c r="N11" s="1493"/>
      <c r="O11" s="1493"/>
      <c r="P11" s="1493"/>
      <c r="Q11" s="1494"/>
      <c r="X11" s="1488" t="s">
        <v>318</v>
      </c>
      <c r="Y11" s="1493"/>
      <c r="Z11" s="1493"/>
      <c r="AA11" s="1493"/>
      <c r="AB11" s="1493"/>
      <c r="AC11" s="1494"/>
      <c r="AJ11" s="1488" t="s">
        <v>318</v>
      </c>
      <c r="AK11" s="1493"/>
      <c r="AL11" s="1493"/>
      <c r="AM11" s="1493"/>
      <c r="AN11" s="1493"/>
      <c r="AO11" s="1494"/>
      <c r="AV11" s="1488" t="s">
        <v>318</v>
      </c>
      <c r="AW11" s="1493"/>
      <c r="AX11" s="1493"/>
      <c r="AY11" s="1493"/>
      <c r="AZ11" s="1493"/>
      <c r="BA11" s="1494"/>
      <c r="BH11" s="1488" t="s">
        <v>318</v>
      </c>
      <c r="BI11" s="1493"/>
      <c r="BJ11" s="1493"/>
      <c r="BK11" s="1493"/>
      <c r="BL11" s="1493"/>
      <c r="BM11" s="1494"/>
    </row>
    <row r="12" spans="1:65" ht="11.25" x14ac:dyDescent="0.2">
      <c r="D12" s="1485" t="s">
        <v>319</v>
      </c>
      <c r="E12" s="1485" t="s">
        <v>320</v>
      </c>
      <c r="F12" s="1485" t="s">
        <v>599</v>
      </c>
      <c r="G12" s="1485"/>
      <c r="H12" s="1485"/>
      <c r="I12" s="1485"/>
      <c r="J12" s="1485"/>
      <c r="K12" s="1485"/>
      <c r="L12" s="1485" t="s">
        <v>600</v>
      </c>
      <c r="M12" s="1485"/>
      <c r="N12" s="1485"/>
      <c r="O12" s="1485"/>
      <c r="P12" s="1485"/>
      <c r="Q12" s="1485"/>
      <c r="R12" s="1485" t="s">
        <v>601</v>
      </c>
      <c r="S12" s="1485"/>
      <c r="T12" s="1485"/>
      <c r="U12" s="1485"/>
      <c r="V12" s="1485"/>
      <c r="W12" s="1485"/>
      <c r="X12" s="1485" t="s">
        <v>602</v>
      </c>
      <c r="Y12" s="1485"/>
      <c r="Z12" s="1485"/>
      <c r="AA12" s="1485"/>
      <c r="AB12" s="1485"/>
      <c r="AC12" s="1485"/>
      <c r="AD12" s="1485" t="s">
        <v>603</v>
      </c>
      <c r="AE12" s="1485"/>
      <c r="AF12" s="1485"/>
      <c r="AG12" s="1485"/>
      <c r="AH12" s="1485"/>
      <c r="AI12" s="1485"/>
      <c r="AJ12" s="1485" t="s">
        <v>604</v>
      </c>
      <c r="AK12" s="1485"/>
      <c r="AL12" s="1485"/>
      <c r="AM12" s="1485"/>
      <c r="AN12" s="1485"/>
      <c r="AO12" s="1485"/>
      <c r="AP12" s="1485" t="s">
        <v>605</v>
      </c>
      <c r="AQ12" s="1485"/>
      <c r="AR12" s="1485"/>
      <c r="AS12" s="1485"/>
      <c r="AT12" s="1485"/>
      <c r="AU12" s="1485"/>
      <c r="AV12" s="1485" t="s">
        <v>606</v>
      </c>
      <c r="AW12" s="1485"/>
      <c r="AX12" s="1485"/>
      <c r="AY12" s="1485"/>
      <c r="AZ12" s="1485"/>
      <c r="BA12" s="1485"/>
      <c r="BB12" s="1485" t="s">
        <v>484</v>
      </c>
      <c r="BC12" s="1485"/>
      <c r="BD12" s="1485"/>
      <c r="BE12" s="1485"/>
      <c r="BF12" s="1485"/>
      <c r="BG12" s="1485"/>
      <c r="BH12" s="1485" t="s">
        <v>607</v>
      </c>
      <c r="BI12" s="1485"/>
      <c r="BJ12" s="1485"/>
      <c r="BK12" s="1485"/>
      <c r="BL12" s="1485"/>
      <c r="BM12" s="1485"/>
    </row>
    <row r="13" spans="1:65" ht="11.25" x14ac:dyDescent="0.2">
      <c r="D13" s="1485"/>
      <c r="E13" s="1485"/>
      <c r="F13" s="1485" t="s">
        <v>331</v>
      </c>
      <c r="G13" s="1485" t="s">
        <v>332</v>
      </c>
      <c r="H13" s="1485"/>
      <c r="I13" s="1485"/>
      <c r="J13" s="1485"/>
      <c r="K13" s="1485"/>
      <c r="L13" s="1485" t="s">
        <v>331</v>
      </c>
      <c r="M13" s="1485" t="s">
        <v>332</v>
      </c>
      <c r="N13" s="1485"/>
      <c r="O13" s="1485"/>
      <c r="P13" s="1485"/>
      <c r="Q13" s="1485"/>
      <c r="R13" s="1485" t="s">
        <v>331</v>
      </c>
      <c r="S13" s="1485" t="s">
        <v>332</v>
      </c>
      <c r="T13" s="1485"/>
      <c r="U13" s="1485"/>
      <c r="V13" s="1485"/>
      <c r="W13" s="1485"/>
      <c r="X13" s="1485" t="s">
        <v>331</v>
      </c>
      <c r="Y13" s="1485" t="s">
        <v>332</v>
      </c>
      <c r="Z13" s="1485"/>
      <c r="AA13" s="1485"/>
      <c r="AB13" s="1485"/>
      <c r="AC13" s="1485"/>
      <c r="AD13" s="1485" t="s">
        <v>331</v>
      </c>
      <c r="AE13" s="1485" t="s">
        <v>332</v>
      </c>
      <c r="AF13" s="1485"/>
      <c r="AG13" s="1485"/>
      <c r="AH13" s="1485"/>
      <c r="AI13" s="1485"/>
      <c r="AJ13" s="1485" t="s">
        <v>331</v>
      </c>
      <c r="AK13" s="1485" t="s">
        <v>332</v>
      </c>
      <c r="AL13" s="1485"/>
      <c r="AM13" s="1485"/>
      <c r="AN13" s="1485"/>
      <c r="AO13" s="1485"/>
      <c r="AP13" s="1485" t="s">
        <v>331</v>
      </c>
      <c r="AQ13" s="1485" t="s">
        <v>332</v>
      </c>
      <c r="AR13" s="1485"/>
      <c r="AS13" s="1485"/>
      <c r="AT13" s="1485"/>
      <c r="AU13" s="1485"/>
      <c r="AV13" s="1485" t="s">
        <v>331</v>
      </c>
      <c r="AW13" s="1485" t="s">
        <v>332</v>
      </c>
      <c r="AX13" s="1485"/>
      <c r="AY13" s="1485"/>
      <c r="AZ13" s="1485"/>
      <c r="BA13" s="1485"/>
      <c r="BB13" s="1486" t="s">
        <v>331</v>
      </c>
      <c r="BC13" s="1488" t="s">
        <v>332</v>
      </c>
      <c r="BD13" s="1493"/>
      <c r="BE13" s="1493"/>
      <c r="BF13" s="1493"/>
      <c r="BG13" s="1494"/>
      <c r="BH13" s="1486" t="s">
        <v>331</v>
      </c>
      <c r="BI13" s="1488" t="s">
        <v>332</v>
      </c>
      <c r="BJ13" s="1493"/>
      <c r="BK13" s="1493"/>
      <c r="BL13" s="1493"/>
      <c r="BM13" s="1494"/>
    </row>
    <row r="14" spans="1:65" ht="11.25" x14ac:dyDescent="0.2">
      <c r="D14" s="1485"/>
      <c r="E14" s="1485"/>
      <c r="F14" s="1485"/>
      <c r="G14" s="87" t="s">
        <v>333</v>
      </c>
      <c r="H14" s="87" t="s">
        <v>334</v>
      </c>
      <c r="I14" s="87" t="s">
        <v>335</v>
      </c>
      <c r="J14" s="87" t="s">
        <v>336</v>
      </c>
      <c r="K14" s="87" t="s">
        <v>338</v>
      </c>
      <c r="L14" s="1485"/>
      <c r="M14" s="87" t="s">
        <v>333</v>
      </c>
      <c r="N14" s="87" t="s">
        <v>334</v>
      </c>
      <c r="O14" s="87" t="s">
        <v>335</v>
      </c>
      <c r="P14" s="87" t="s">
        <v>336</v>
      </c>
      <c r="Q14" s="87" t="s">
        <v>338</v>
      </c>
      <c r="R14" s="1485"/>
      <c r="S14" s="87" t="s">
        <v>333</v>
      </c>
      <c r="T14" s="87" t="s">
        <v>334</v>
      </c>
      <c r="U14" s="87" t="s">
        <v>335</v>
      </c>
      <c r="V14" s="87" t="s">
        <v>336</v>
      </c>
      <c r="W14" s="87" t="s">
        <v>338</v>
      </c>
      <c r="X14" s="1485"/>
      <c r="Y14" s="87" t="s">
        <v>333</v>
      </c>
      <c r="Z14" s="87" t="s">
        <v>334</v>
      </c>
      <c r="AA14" s="87" t="s">
        <v>335</v>
      </c>
      <c r="AB14" s="87" t="s">
        <v>336</v>
      </c>
      <c r="AC14" s="87" t="s">
        <v>338</v>
      </c>
      <c r="AD14" s="1485"/>
      <c r="AE14" s="87" t="s">
        <v>333</v>
      </c>
      <c r="AF14" s="87" t="s">
        <v>334</v>
      </c>
      <c r="AG14" s="87" t="s">
        <v>335</v>
      </c>
      <c r="AH14" s="87" t="s">
        <v>336</v>
      </c>
      <c r="AI14" s="87" t="s">
        <v>338</v>
      </c>
      <c r="AJ14" s="1485"/>
      <c r="AK14" s="87" t="s">
        <v>333</v>
      </c>
      <c r="AL14" s="87" t="s">
        <v>334</v>
      </c>
      <c r="AM14" s="87" t="s">
        <v>335</v>
      </c>
      <c r="AN14" s="87" t="s">
        <v>336</v>
      </c>
      <c r="AO14" s="87" t="s">
        <v>338</v>
      </c>
      <c r="AP14" s="1485"/>
      <c r="AQ14" s="87" t="s">
        <v>333</v>
      </c>
      <c r="AR14" s="87" t="s">
        <v>334</v>
      </c>
      <c r="AS14" s="87" t="s">
        <v>335</v>
      </c>
      <c r="AT14" s="87" t="s">
        <v>336</v>
      </c>
      <c r="AU14" s="87" t="s">
        <v>338</v>
      </c>
      <c r="AV14" s="1485"/>
      <c r="AW14" s="87" t="s">
        <v>333</v>
      </c>
      <c r="AX14" s="87" t="s">
        <v>334</v>
      </c>
      <c r="AY14" s="87" t="s">
        <v>335</v>
      </c>
      <c r="AZ14" s="87" t="s">
        <v>336</v>
      </c>
      <c r="BA14" s="87" t="s">
        <v>338</v>
      </c>
      <c r="BB14" s="1492"/>
      <c r="BC14" s="87" t="s">
        <v>333</v>
      </c>
      <c r="BD14" s="87" t="s">
        <v>334</v>
      </c>
      <c r="BE14" s="87" t="s">
        <v>335</v>
      </c>
      <c r="BF14" s="87" t="s">
        <v>336</v>
      </c>
      <c r="BG14" s="87" t="s">
        <v>338</v>
      </c>
      <c r="BH14" s="1492"/>
      <c r="BI14" s="87" t="s">
        <v>333</v>
      </c>
      <c r="BJ14" s="87" t="s">
        <v>334</v>
      </c>
      <c r="BK14" s="87" t="s">
        <v>335</v>
      </c>
      <c r="BL14" s="87" t="s">
        <v>336</v>
      </c>
      <c r="BM14" s="87" t="s">
        <v>338</v>
      </c>
    </row>
    <row r="15" spans="1:65" ht="11.25" hidden="1" x14ac:dyDescent="0.2">
      <c r="D15" s="1485"/>
      <c r="E15" s="1485"/>
      <c r="F15" s="105"/>
      <c r="G15" s="109"/>
      <c r="H15" s="109"/>
      <c r="I15" s="109"/>
      <c r="J15" s="109"/>
      <c r="K15" s="109"/>
      <c r="L15" s="105"/>
      <c r="M15" s="109"/>
      <c r="N15" s="109"/>
      <c r="O15" s="109"/>
      <c r="P15" s="109"/>
      <c r="Q15" s="109"/>
      <c r="R15" s="105"/>
      <c r="S15" s="109"/>
      <c r="T15" s="109"/>
      <c r="U15" s="109"/>
      <c r="V15" s="109"/>
      <c r="W15" s="109"/>
      <c r="X15" s="105"/>
      <c r="Y15" s="109"/>
      <c r="Z15" s="109"/>
      <c r="AA15" s="109"/>
      <c r="AB15" s="109"/>
      <c r="AC15" s="109"/>
      <c r="AD15" s="105"/>
      <c r="AE15" s="109"/>
      <c r="AF15" s="109"/>
      <c r="AG15" s="109"/>
      <c r="AH15" s="109"/>
      <c r="AI15" s="109"/>
      <c r="AJ15" s="105"/>
      <c r="AK15" s="109"/>
      <c r="AL15" s="109"/>
      <c r="AM15" s="109"/>
      <c r="AN15" s="109"/>
      <c r="AO15" s="109"/>
      <c r="AP15" s="105"/>
      <c r="AQ15" s="109"/>
      <c r="AR15" s="109"/>
      <c r="AS15" s="109"/>
      <c r="AT15" s="109"/>
      <c r="AU15" s="109"/>
      <c r="AV15" s="105"/>
      <c r="AW15" s="109"/>
      <c r="AX15" s="109"/>
      <c r="AY15" s="109"/>
      <c r="AZ15" s="109"/>
      <c r="BA15" s="109"/>
      <c r="BB15" s="105"/>
      <c r="BC15" s="109"/>
      <c r="BD15" s="109"/>
      <c r="BE15" s="109"/>
      <c r="BF15" s="109"/>
      <c r="BG15" s="109"/>
      <c r="BH15" s="105"/>
      <c r="BI15" s="109"/>
      <c r="BJ15" s="109"/>
      <c r="BK15" s="109"/>
      <c r="BL15" s="109"/>
      <c r="BM15" s="109"/>
    </row>
    <row r="16" spans="1:65" ht="11.25" x14ac:dyDescent="0.2">
      <c r="D16" s="1485"/>
      <c r="E16" s="1485"/>
      <c r="F16" s="87" t="s">
        <v>339</v>
      </c>
      <c r="G16" s="87" t="s">
        <v>339</v>
      </c>
      <c r="H16" s="87" t="s">
        <v>339</v>
      </c>
      <c r="I16" s="87" t="s">
        <v>339</v>
      </c>
      <c r="J16" s="87" t="s">
        <v>339</v>
      </c>
      <c r="K16" s="87" t="s">
        <v>339</v>
      </c>
      <c r="L16" s="87" t="s">
        <v>340</v>
      </c>
      <c r="M16" s="87" t="s">
        <v>340</v>
      </c>
      <c r="N16" s="87" t="s">
        <v>340</v>
      </c>
      <c r="O16" s="87" t="s">
        <v>340</v>
      </c>
      <c r="P16" s="87" t="s">
        <v>340</v>
      </c>
      <c r="Q16" s="87" t="s">
        <v>340</v>
      </c>
      <c r="R16" s="87" t="s">
        <v>339</v>
      </c>
      <c r="S16" s="87" t="s">
        <v>339</v>
      </c>
      <c r="T16" s="87" t="s">
        <v>339</v>
      </c>
      <c r="U16" s="87" t="s">
        <v>339</v>
      </c>
      <c r="V16" s="87" t="s">
        <v>339</v>
      </c>
      <c r="W16" s="87" t="s">
        <v>339</v>
      </c>
      <c r="X16" s="87" t="s">
        <v>340</v>
      </c>
      <c r="Y16" s="87" t="s">
        <v>340</v>
      </c>
      <c r="Z16" s="87" t="s">
        <v>340</v>
      </c>
      <c r="AA16" s="87" t="s">
        <v>340</v>
      </c>
      <c r="AB16" s="87" t="s">
        <v>340</v>
      </c>
      <c r="AC16" s="87" t="s">
        <v>340</v>
      </c>
      <c r="AD16" s="87" t="s">
        <v>339</v>
      </c>
      <c r="AE16" s="87" t="s">
        <v>339</v>
      </c>
      <c r="AF16" s="87" t="s">
        <v>339</v>
      </c>
      <c r="AG16" s="87" t="s">
        <v>339</v>
      </c>
      <c r="AH16" s="87" t="s">
        <v>339</v>
      </c>
      <c r="AI16" s="87" t="s">
        <v>339</v>
      </c>
      <c r="AJ16" s="87" t="s">
        <v>340</v>
      </c>
      <c r="AK16" s="87" t="s">
        <v>340</v>
      </c>
      <c r="AL16" s="87" t="s">
        <v>340</v>
      </c>
      <c r="AM16" s="87" t="s">
        <v>340</v>
      </c>
      <c r="AN16" s="87" t="s">
        <v>340</v>
      </c>
      <c r="AO16" s="87" t="s">
        <v>340</v>
      </c>
      <c r="AP16" s="87" t="s">
        <v>341</v>
      </c>
      <c r="AQ16" s="87" t="s">
        <v>341</v>
      </c>
      <c r="AR16" s="87" t="s">
        <v>341</v>
      </c>
      <c r="AS16" s="87" t="s">
        <v>341</v>
      </c>
      <c r="AT16" s="87" t="s">
        <v>341</v>
      </c>
      <c r="AU16" s="87" t="s">
        <v>341</v>
      </c>
      <c r="AV16" s="87" t="s">
        <v>340</v>
      </c>
      <c r="AW16" s="87" t="s">
        <v>340</v>
      </c>
      <c r="AX16" s="87" t="s">
        <v>340</v>
      </c>
      <c r="AY16" s="87" t="s">
        <v>340</v>
      </c>
      <c r="AZ16" s="87" t="s">
        <v>340</v>
      </c>
      <c r="BA16" s="87" t="s">
        <v>340</v>
      </c>
      <c r="BB16" s="87" t="s">
        <v>339</v>
      </c>
      <c r="BC16" s="87" t="s">
        <v>339</v>
      </c>
      <c r="BD16" s="87" t="s">
        <v>339</v>
      </c>
      <c r="BE16" s="87" t="s">
        <v>339</v>
      </c>
      <c r="BF16" s="87" t="s">
        <v>339</v>
      </c>
      <c r="BG16" s="87" t="s">
        <v>339</v>
      </c>
      <c r="BH16" s="87" t="s">
        <v>340</v>
      </c>
      <c r="BI16" s="87" t="s">
        <v>340</v>
      </c>
      <c r="BJ16" s="87" t="s">
        <v>340</v>
      </c>
      <c r="BK16" s="87" t="s">
        <v>340</v>
      </c>
      <c r="BL16" s="87" t="s">
        <v>340</v>
      </c>
      <c r="BM16" s="87" t="s">
        <v>340</v>
      </c>
    </row>
    <row r="17" spans="4:65" ht="11.25" x14ac:dyDescent="0.2">
      <c r="D17" s="89">
        <v>1</v>
      </c>
      <c r="E17" s="89">
        <v>2</v>
      </c>
      <c r="F17" s="89">
        <v>3</v>
      </c>
      <c r="G17" s="89">
        <v>4</v>
      </c>
      <c r="H17" s="89">
        <v>5</v>
      </c>
      <c r="I17" s="89">
        <v>6</v>
      </c>
      <c r="J17" s="89">
        <v>7</v>
      </c>
      <c r="K17" s="89">
        <v>8</v>
      </c>
      <c r="L17" s="89">
        <v>9</v>
      </c>
      <c r="M17" s="89">
        <v>10</v>
      </c>
      <c r="N17" s="89">
        <v>11</v>
      </c>
      <c r="O17" s="89">
        <v>12</v>
      </c>
      <c r="P17" s="89">
        <v>13</v>
      </c>
      <c r="Q17" s="89">
        <v>14</v>
      </c>
      <c r="R17" s="89">
        <v>15</v>
      </c>
      <c r="S17" s="89">
        <v>16</v>
      </c>
      <c r="T17" s="89">
        <v>17</v>
      </c>
      <c r="U17" s="89">
        <v>18</v>
      </c>
      <c r="V17" s="89">
        <v>19</v>
      </c>
      <c r="W17" s="89">
        <v>20</v>
      </c>
      <c r="X17" s="89">
        <v>21</v>
      </c>
      <c r="Y17" s="89">
        <v>22</v>
      </c>
      <c r="Z17" s="89">
        <v>23</v>
      </c>
      <c r="AA17" s="89">
        <v>24</v>
      </c>
      <c r="AB17" s="89">
        <v>25</v>
      </c>
      <c r="AC17" s="89">
        <v>26</v>
      </c>
      <c r="AD17" s="89">
        <v>27</v>
      </c>
      <c r="AE17" s="89">
        <v>28</v>
      </c>
      <c r="AF17" s="89">
        <v>29</v>
      </c>
      <c r="AG17" s="89">
        <v>30</v>
      </c>
      <c r="AH17" s="89">
        <v>31</v>
      </c>
      <c r="AI17" s="89">
        <v>32</v>
      </c>
      <c r="AJ17" s="89">
        <v>33</v>
      </c>
      <c r="AK17" s="89">
        <v>34</v>
      </c>
      <c r="AL17" s="89">
        <v>35</v>
      </c>
      <c r="AM17" s="89">
        <v>36</v>
      </c>
      <c r="AN17" s="89">
        <v>37</v>
      </c>
      <c r="AO17" s="89">
        <v>38</v>
      </c>
      <c r="AP17" s="89">
        <v>39</v>
      </c>
      <c r="AQ17" s="89">
        <v>40</v>
      </c>
      <c r="AR17" s="89">
        <v>41</v>
      </c>
      <c r="AS17" s="89">
        <v>42</v>
      </c>
      <c r="AT17" s="89">
        <v>43</v>
      </c>
      <c r="AU17" s="89">
        <v>44</v>
      </c>
      <c r="AV17" s="89">
        <v>45</v>
      </c>
      <c r="AW17" s="89">
        <v>46</v>
      </c>
      <c r="AX17" s="89">
        <v>47</v>
      </c>
      <c r="AY17" s="89">
        <v>48</v>
      </c>
      <c r="AZ17" s="89">
        <v>49</v>
      </c>
      <c r="BA17" s="89">
        <v>50</v>
      </c>
      <c r="BB17" s="89">
        <v>51</v>
      </c>
      <c r="BC17" s="89">
        <v>52</v>
      </c>
      <c r="BD17" s="89">
        <v>53</v>
      </c>
      <c r="BE17" s="89">
        <v>54</v>
      </c>
      <c r="BF17" s="89">
        <v>55</v>
      </c>
      <c r="BG17" s="89">
        <v>56</v>
      </c>
      <c r="BH17" s="89">
        <v>57</v>
      </c>
      <c r="BI17" s="89">
        <v>58</v>
      </c>
      <c r="BJ17" s="89">
        <v>59</v>
      </c>
      <c r="BK17" s="89">
        <v>60</v>
      </c>
      <c r="BL17" s="89">
        <v>61</v>
      </c>
      <c r="BM17" s="89">
        <v>62</v>
      </c>
    </row>
    <row r="18" spans="4:65" s="90" customFormat="1" x14ac:dyDescent="0.15">
      <c r="D18" s="91" t="s">
        <v>608</v>
      </c>
      <c r="E18" s="92">
        <v>100</v>
      </c>
      <c r="F18" s="93">
        <f t="shared" ref="F18:F35" si="0">SUM(G18:K18)</f>
        <v>0</v>
      </c>
      <c r="G18" s="96">
        <f>SUM(G19,G29:G35)</f>
        <v>0</v>
      </c>
      <c r="H18" s="96">
        <f>SUM(H19,H29:H35)</f>
        <v>0</v>
      </c>
      <c r="I18" s="96">
        <f>SUM(I19,I29:I35)</f>
        <v>0</v>
      </c>
      <c r="J18" s="96">
        <f>SUM(J19,J29:J35)</f>
        <v>0</v>
      </c>
      <c r="K18" s="96">
        <f>SUM(K19,K29:K35)</f>
        <v>0</v>
      </c>
      <c r="L18" s="93">
        <f t="shared" ref="L18:L35" si="1">SUM(M18:Q18)</f>
        <v>0</v>
      </c>
      <c r="M18" s="96">
        <f>SUM(M19,M29:M35)</f>
        <v>0</v>
      </c>
      <c r="N18" s="96">
        <f>SUM(N19,N29:N35)</f>
        <v>0</v>
      </c>
      <c r="O18" s="96">
        <f>SUM(O19,O29:O35)</f>
        <v>0</v>
      </c>
      <c r="P18" s="96">
        <f>SUM(P19,P29:P35)</f>
        <v>0</v>
      </c>
      <c r="Q18" s="96">
        <f>SUM(Q19,Q29:Q35)</f>
        <v>0</v>
      </c>
      <c r="R18" s="93">
        <f t="shared" ref="R18:R35" si="2">SUM(S18:W18)</f>
        <v>0</v>
      </c>
      <c r="S18" s="96">
        <f>SUM(S19,S29:S35)</f>
        <v>0</v>
      </c>
      <c r="T18" s="96">
        <f>SUM(T19,T29:T35)</f>
        <v>0</v>
      </c>
      <c r="U18" s="96">
        <f>SUM(U19,U29:U35)</f>
        <v>0</v>
      </c>
      <c r="V18" s="96">
        <f>SUM(V19,V29:V35)</f>
        <v>0</v>
      </c>
      <c r="W18" s="96">
        <f>SUM(W19,W29:W35)</f>
        <v>0</v>
      </c>
      <c r="X18" s="93">
        <f t="shared" ref="X18:X35" si="3">SUM(Y18:AC18)</f>
        <v>0</v>
      </c>
      <c r="Y18" s="96">
        <f>SUM(Y19,Y29:Y35)</f>
        <v>0</v>
      </c>
      <c r="Z18" s="96">
        <f>SUM(Z19,Z29:Z35)</f>
        <v>0</v>
      </c>
      <c r="AA18" s="96">
        <f>SUM(AA19,AA29:AA35)</f>
        <v>0</v>
      </c>
      <c r="AB18" s="96">
        <f>SUM(AB19,AB29:AB35)</f>
        <v>0</v>
      </c>
      <c r="AC18" s="96">
        <f>SUM(AC19,AC29:AC35)</f>
        <v>0</v>
      </c>
      <c r="AD18" s="93">
        <f t="shared" ref="AD18:AD35" si="4">SUM(AE18:AI18)</f>
        <v>0</v>
      </c>
      <c r="AE18" s="96">
        <f>SUM(AE19,AE29:AE35)</f>
        <v>0</v>
      </c>
      <c r="AF18" s="96">
        <f>SUM(AF19,AF29:AF35)</f>
        <v>0</v>
      </c>
      <c r="AG18" s="96">
        <f>SUM(AG19,AG29:AG35)</f>
        <v>0</v>
      </c>
      <c r="AH18" s="96">
        <f>SUM(AH19,AH29:AH35)</f>
        <v>0</v>
      </c>
      <c r="AI18" s="96">
        <f>SUM(AI19,AI29:AI35)</f>
        <v>0</v>
      </c>
      <c r="AJ18" s="93">
        <f t="shared" ref="AJ18:AJ35" si="5">SUM(AK18:AO18)</f>
        <v>0</v>
      </c>
      <c r="AK18" s="96">
        <f>SUM(AK19,AK29:AK35)</f>
        <v>0</v>
      </c>
      <c r="AL18" s="96">
        <f>SUM(AL19,AL29:AL35)</f>
        <v>0</v>
      </c>
      <c r="AM18" s="96">
        <f>SUM(AM19,AM29:AM35)</f>
        <v>0</v>
      </c>
      <c r="AN18" s="96">
        <f>SUM(AN19,AN29:AN35)</f>
        <v>0</v>
      </c>
      <c r="AO18" s="96">
        <f>SUM(AO19,AO29:AO35)</f>
        <v>0</v>
      </c>
      <c r="AP18" s="93">
        <f t="shared" ref="AP18:AP35" si="6">SUM(AQ18:AU18)</f>
        <v>0</v>
      </c>
      <c r="AQ18" s="96">
        <f>SUM(AQ19,AQ29:AQ35)</f>
        <v>0</v>
      </c>
      <c r="AR18" s="96">
        <f>SUM(AR19,AR29:AR35)</f>
        <v>0</v>
      </c>
      <c r="AS18" s="96">
        <f>SUM(AS19,AS29:AS35)</f>
        <v>0</v>
      </c>
      <c r="AT18" s="96">
        <f>SUM(AT19,AT29:AT35)</f>
        <v>0</v>
      </c>
      <c r="AU18" s="96">
        <f>SUM(AU19,AU29:AU35)</f>
        <v>0</v>
      </c>
      <c r="AV18" s="93">
        <f t="shared" ref="AV18:AV35" si="7">SUM(AW18:BA18)</f>
        <v>0</v>
      </c>
      <c r="AW18" s="96">
        <f>SUM(AW19,AW29:AW35)</f>
        <v>0</v>
      </c>
      <c r="AX18" s="96">
        <f>SUM(AX19,AX29:AX35)</f>
        <v>0</v>
      </c>
      <c r="AY18" s="96">
        <f>SUM(AY19,AY29:AY35)</f>
        <v>0</v>
      </c>
      <c r="AZ18" s="96">
        <f>SUM(AZ19,AZ29:AZ35)</f>
        <v>0</v>
      </c>
      <c r="BA18" s="96">
        <f>SUM(BA19,BA29:BA35)</f>
        <v>0</v>
      </c>
      <c r="BB18" s="93">
        <f t="shared" ref="BB18:BB35" si="8">SUM(BC18:BG18)</f>
        <v>0</v>
      </c>
      <c r="BC18" s="96">
        <f>SUM(BC19,BC29:BC35)</f>
        <v>0</v>
      </c>
      <c r="BD18" s="96">
        <f>SUM(BD19,BD29:BD35)</f>
        <v>0</v>
      </c>
      <c r="BE18" s="96">
        <f>SUM(BE19,BE29:BE35)</f>
        <v>0</v>
      </c>
      <c r="BF18" s="96">
        <f>SUM(BF19,BF29:BF35)</f>
        <v>0</v>
      </c>
      <c r="BG18" s="96">
        <f>SUM(BG19,BG29:BG35)</f>
        <v>0</v>
      </c>
      <c r="BH18" s="93">
        <f t="shared" ref="BH18:BH35" si="9">SUM(BI18:BM18)</f>
        <v>0</v>
      </c>
      <c r="BI18" s="96">
        <f>SUM(BI19,BI29:BI35)</f>
        <v>0</v>
      </c>
      <c r="BJ18" s="96">
        <f>SUM(BJ19,BJ29:BJ35)</f>
        <v>0</v>
      </c>
      <c r="BK18" s="96">
        <f>SUM(BK19,BK29:BK35)</f>
        <v>0</v>
      </c>
      <c r="BL18" s="96">
        <f>SUM(BL19,BL29:BL35)</f>
        <v>0</v>
      </c>
      <c r="BM18" s="96">
        <f>SUM(BM19,BM29:BM35)</f>
        <v>0</v>
      </c>
    </row>
    <row r="19" spans="4:65" s="90" customFormat="1" ht="42" x14ac:dyDescent="0.15">
      <c r="D19" s="115" t="s">
        <v>346</v>
      </c>
      <c r="E19" s="87" t="s">
        <v>498</v>
      </c>
      <c r="F19" s="93">
        <f t="shared" si="0"/>
        <v>0</v>
      </c>
      <c r="G19" s="96">
        <f>SUM(G20:G28)</f>
        <v>0</v>
      </c>
      <c r="H19" s="96">
        <f>SUM(H20:H28)</f>
        <v>0</v>
      </c>
      <c r="I19" s="96">
        <f>SUM(I20:I28)</f>
        <v>0</v>
      </c>
      <c r="J19" s="96">
        <f>SUM(J20:J28)</f>
        <v>0</v>
      </c>
      <c r="K19" s="96">
        <f>SUM(K20:K28)</f>
        <v>0</v>
      </c>
      <c r="L19" s="93">
        <f t="shared" si="1"/>
        <v>0</v>
      </c>
      <c r="M19" s="96">
        <f>SUM(M20:M28)</f>
        <v>0</v>
      </c>
      <c r="N19" s="96">
        <f>SUM(N20:N28)</f>
        <v>0</v>
      </c>
      <c r="O19" s="96">
        <f>SUM(O20:O28)</f>
        <v>0</v>
      </c>
      <c r="P19" s="96">
        <f>SUM(P20:P28)</f>
        <v>0</v>
      </c>
      <c r="Q19" s="96">
        <f>SUM(Q20:Q28)</f>
        <v>0</v>
      </c>
      <c r="R19" s="93">
        <f t="shared" si="2"/>
        <v>0</v>
      </c>
      <c r="S19" s="96">
        <f>SUM(S20:S28)</f>
        <v>0</v>
      </c>
      <c r="T19" s="96">
        <f>SUM(T20:T28)</f>
        <v>0</v>
      </c>
      <c r="U19" s="96">
        <f>SUM(U20:U28)</f>
        <v>0</v>
      </c>
      <c r="V19" s="96">
        <f>SUM(V20:V28)</f>
        <v>0</v>
      </c>
      <c r="W19" s="96">
        <f>SUM(W20:W28)</f>
        <v>0</v>
      </c>
      <c r="X19" s="93">
        <f t="shared" si="3"/>
        <v>0</v>
      </c>
      <c r="Y19" s="96">
        <f>SUM(Y20:Y28)</f>
        <v>0</v>
      </c>
      <c r="Z19" s="96">
        <f>SUM(Z20:Z28)</f>
        <v>0</v>
      </c>
      <c r="AA19" s="96">
        <f>SUM(AA20:AA28)</f>
        <v>0</v>
      </c>
      <c r="AB19" s="96">
        <f>SUM(AB20:AB28)</f>
        <v>0</v>
      </c>
      <c r="AC19" s="96">
        <f>SUM(AC20:AC28)</f>
        <v>0</v>
      </c>
      <c r="AD19" s="93">
        <f t="shared" si="4"/>
        <v>0</v>
      </c>
      <c r="AE19" s="96">
        <f>SUM(AE20:AE28)</f>
        <v>0</v>
      </c>
      <c r="AF19" s="96">
        <f>SUM(AF20:AF28)</f>
        <v>0</v>
      </c>
      <c r="AG19" s="96">
        <f>SUM(AG20:AG28)</f>
        <v>0</v>
      </c>
      <c r="AH19" s="96">
        <f>SUM(AH20:AH28)</f>
        <v>0</v>
      </c>
      <c r="AI19" s="96">
        <f>SUM(AI20:AI28)</f>
        <v>0</v>
      </c>
      <c r="AJ19" s="93">
        <f t="shared" si="5"/>
        <v>0</v>
      </c>
      <c r="AK19" s="96">
        <f>SUM(AK20:AK28)</f>
        <v>0</v>
      </c>
      <c r="AL19" s="96">
        <f>SUM(AL20:AL28)</f>
        <v>0</v>
      </c>
      <c r="AM19" s="96">
        <f>SUM(AM20:AM28)</f>
        <v>0</v>
      </c>
      <c r="AN19" s="96">
        <f>SUM(AN20:AN28)</f>
        <v>0</v>
      </c>
      <c r="AO19" s="96">
        <f>SUM(AO20:AO28)</f>
        <v>0</v>
      </c>
      <c r="AP19" s="93">
        <f t="shared" si="6"/>
        <v>0</v>
      </c>
      <c r="AQ19" s="96">
        <f>SUM(AQ20:AQ28)</f>
        <v>0</v>
      </c>
      <c r="AR19" s="96">
        <f>SUM(AR20:AR28)</f>
        <v>0</v>
      </c>
      <c r="AS19" s="96">
        <f>SUM(AS20:AS28)</f>
        <v>0</v>
      </c>
      <c r="AT19" s="96">
        <f>SUM(AT20:AT28)</f>
        <v>0</v>
      </c>
      <c r="AU19" s="96">
        <f>SUM(AU20:AU28)</f>
        <v>0</v>
      </c>
      <c r="AV19" s="93">
        <f t="shared" si="7"/>
        <v>0</v>
      </c>
      <c r="AW19" s="96">
        <f>SUM(AW20:AW28)</f>
        <v>0</v>
      </c>
      <c r="AX19" s="96">
        <f>SUM(AX20:AX28)</f>
        <v>0</v>
      </c>
      <c r="AY19" s="96">
        <f>SUM(AY20:AY28)</f>
        <v>0</v>
      </c>
      <c r="AZ19" s="96">
        <f>SUM(AZ20:AZ28)</f>
        <v>0</v>
      </c>
      <c r="BA19" s="96">
        <f>SUM(BA20:BA28)</f>
        <v>0</v>
      </c>
      <c r="BB19" s="93">
        <f t="shared" si="8"/>
        <v>0</v>
      </c>
      <c r="BC19" s="96">
        <f>SUM(BC20:BC28)</f>
        <v>0</v>
      </c>
      <c r="BD19" s="96">
        <f>SUM(BD20:BD28)</f>
        <v>0</v>
      </c>
      <c r="BE19" s="96">
        <f>SUM(BE20:BE28)</f>
        <v>0</v>
      </c>
      <c r="BF19" s="96">
        <f>SUM(BF20:BF28)</f>
        <v>0</v>
      </c>
      <c r="BG19" s="96">
        <f>SUM(BG20:BG28)</f>
        <v>0</v>
      </c>
      <c r="BH19" s="93">
        <f t="shared" si="9"/>
        <v>0</v>
      </c>
      <c r="BI19" s="96">
        <f>SUM(BI20:BI28)</f>
        <v>0</v>
      </c>
      <c r="BJ19" s="96">
        <f>SUM(BJ20:BJ28)</f>
        <v>0</v>
      </c>
      <c r="BK19" s="96">
        <f>SUM(BK20:BK28)</f>
        <v>0</v>
      </c>
      <c r="BL19" s="96">
        <f>SUM(BL20:BL28)</f>
        <v>0</v>
      </c>
      <c r="BM19" s="96">
        <f>SUM(BM20:BM28)</f>
        <v>0</v>
      </c>
    </row>
    <row r="20" spans="4:65" ht="11.25" x14ac:dyDescent="0.2">
      <c r="D20" s="97" t="s">
        <v>348</v>
      </c>
      <c r="E20" s="87" t="s">
        <v>609</v>
      </c>
      <c r="F20" s="93">
        <f t="shared" si="0"/>
        <v>0</v>
      </c>
      <c r="G20" s="99"/>
      <c r="H20" s="99"/>
      <c r="I20" s="99"/>
      <c r="J20" s="99"/>
      <c r="K20" s="99"/>
      <c r="L20" s="93">
        <f t="shared" si="1"/>
        <v>0</v>
      </c>
      <c r="M20" s="99"/>
      <c r="N20" s="99"/>
      <c r="O20" s="99"/>
      <c r="P20" s="99"/>
      <c r="Q20" s="99"/>
      <c r="R20" s="93">
        <f t="shared" si="2"/>
        <v>0</v>
      </c>
      <c r="S20" s="99"/>
      <c r="T20" s="99"/>
      <c r="U20" s="99"/>
      <c r="V20" s="99"/>
      <c r="W20" s="99"/>
      <c r="X20" s="93">
        <f t="shared" si="3"/>
        <v>0</v>
      </c>
      <c r="Y20" s="99"/>
      <c r="Z20" s="99"/>
      <c r="AA20" s="99"/>
      <c r="AB20" s="99"/>
      <c r="AC20" s="99"/>
      <c r="AD20" s="93">
        <f t="shared" si="4"/>
        <v>0</v>
      </c>
      <c r="AE20" s="99"/>
      <c r="AF20" s="99"/>
      <c r="AG20" s="99"/>
      <c r="AH20" s="99"/>
      <c r="AI20" s="99"/>
      <c r="AJ20" s="93">
        <f t="shared" si="5"/>
        <v>0</v>
      </c>
      <c r="AK20" s="99"/>
      <c r="AL20" s="99"/>
      <c r="AM20" s="99"/>
      <c r="AN20" s="99"/>
      <c r="AO20" s="99"/>
      <c r="AP20" s="93">
        <f t="shared" si="6"/>
        <v>0</v>
      </c>
      <c r="AQ20" s="99"/>
      <c r="AR20" s="99"/>
      <c r="AS20" s="99"/>
      <c r="AT20" s="99"/>
      <c r="AU20" s="99"/>
      <c r="AV20" s="93">
        <f t="shared" si="7"/>
        <v>0</v>
      </c>
      <c r="AW20" s="99"/>
      <c r="AX20" s="99"/>
      <c r="AY20" s="99"/>
      <c r="AZ20" s="99"/>
      <c r="BA20" s="99"/>
      <c r="BB20" s="93">
        <f t="shared" si="8"/>
        <v>0</v>
      </c>
      <c r="BC20" s="93">
        <f t="shared" ref="BC20:BG35" si="10">SUM(G20,S20,AE20)</f>
        <v>0</v>
      </c>
      <c r="BD20" s="93">
        <f t="shared" si="10"/>
        <v>0</v>
      </c>
      <c r="BE20" s="93">
        <f t="shared" si="10"/>
        <v>0</v>
      </c>
      <c r="BF20" s="93">
        <f t="shared" si="10"/>
        <v>0</v>
      </c>
      <c r="BG20" s="93">
        <f t="shared" si="10"/>
        <v>0</v>
      </c>
      <c r="BH20" s="93">
        <f t="shared" si="9"/>
        <v>0</v>
      </c>
      <c r="BI20" s="93">
        <f t="shared" ref="BI20:BM35" si="11">SUM(M20,Y20,AK20)</f>
        <v>0</v>
      </c>
      <c r="BJ20" s="93">
        <f t="shared" si="11"/>
        <v>0</v>
      </c>
      <c r="BK20" s="93">
        <f t="shared" si="11"/>
        <v>0</v>
      </c>
      <c r="BL20" s="93">
        <f t="shared" si="11"/>
        <v>0</v>
      </c>
      <c r="BM20" s="93">
        <f t="shared" si="11"/>
        <v>0</v>
      </c>
    </row>
    <row r="21" spans="4:65" ht="11.25" x14ac:dyDescent="0.2">
      <c r="D21" s="97" t="s">
        <v>350</v>
      </c>
      <c r="E21" s="87" t="s">
        <v>610</v>
      </c>
      <c r="F21" s="93">
        <f t="shared" si="0"/>
        <v>0</v>
      </c>
      <c r="G21" s="99"/>
      <c r="H21" s="99"/>
      <c r="I21" s="99"/>
      <c r="J21" s="99"/>
      <c r="K21" s="99"/>
      <c r="L21" s="93">
        <f t="shared" si="1"/>
        <v>0</v>
      </c>
      <c r="M21" s="99"/>
      <c r="N21" s="99"/>
      <c r="O21" s="99"/>
      <c r="P21" s="99"/>
      <c r="Q21" s="99"/>
      <c r="R21" s="93">
        <f t="shared" si="2"/>
        <v>0</v>
      </c>
      <c r="S21" s="99"/>
      <c r="T21" s="99"/>
      <c r="U21" s="99"/>
      <c r="V21" s="99"/>
      <c r="W21" s="99"/>
      <c r="X21" s="93">
        <f t="shared" si="3"/>
        <v>0</v>
      </c>
      <c r="Y21" s="99"/>
      <c r="Z21" s="99"/>
      <c r="AA21" s="99"/>
      <c r="AB21" s="99"/>
      <c r="AC21" s="99"/>
      <c r="AD21" s="93">
        <f t="shared" si="4"/>
        <v>0</v>
      </c>
      <c r="AE21" s="99"/>
      <c r="AF21" s="99"/>
      <c r="AG21" s="99"/>
      <c r="AH21" s="99"/>
      <c r="AI21" s="99"/>
      <c r="AJ21" s="93">
        <f t="shared" si="5"/>
        <v>0</v>
      </c>
      <c r="AK21" s="99"/>
      <c r="AL21" s="99"/>
      <c r="AM21" s="99"/>
      <c r="AN21" s="99"/>
      <c r="AO21" s="99"/>
      <c r="AP21" s="93">
        <f t="shared" si="6"/>
        <v>0</v>
      </c>
      <c r="AQ21" s="99"/>
      <c r="AR21" s="99"/>
      <c r="AS21" s="99"/>
      <c r="AT21" s="99"/>
      <c r="AU21" s="99"/>
      <c r="AV21" s="93">
        <f t="shared" si="7"/>
        <v>0</v>
      </c>
      <c r="AW21" s="99"/>
      <c r="AX21" s="99"/>
      <c r="AY21" s="99"/>
      <c r="AZ21" s="99"/>
      <c r="BA21" s="99"/>
      <c r="BB21" s="93">
        <f t="shared" si="8"/>
        <v>0</v>
      </c>
      <c r="BC21" s="93">
        <f t="shared" si="10"/>
        <v>0</v>
      </c>
      <c r="BD21" s="93">
        <f t="shared" si="10"/>
        <v>0</v>
      </c>
      <c r="BE21" s="93">
        <f t="shared" si="10"/>
        <v>0</v>
      </c>
      <c r="BF21" s="93">
        <f t="shared" si="10"/>
        <v>0</v>
      </c>
      <c r="BG21" s="93">
        <f t="shared" si="10"/>
        <v>0</v>
      </c>
      <c r="BH21" s="93">
        <f t="shared" si="9"/>
        <v>0</v>
      </c>
      <c r="BI21" s="93">
        <f t="shared" si="11"/>
        <v>0</v>
      </c>
      <c r="BJ21" s="93">
        <f t="shared" si="11"/>
        <v>0</v>
      </c>
      <c r="BK21" s="93">
        <f t="shared" si="11"/>
        <v>0</v>
      </c>
      <c r="BL21" s="93">
        <f t="shared" si="11"/>
        <v>0</v>
      </c>
      <c r="BM21" s="93">
        <f t="shared" si="11"/>
        <v>0</v>
      </c>
    </row>
    <row r="22" spans="4:65" ht="11.25" x14ac:dyDescent="0.2">
      <c r="D22" s="97" t="s">
        <v>352</v>
      </c>
      <c r="E22" s="87" t="s">
        <v>611</v>
      </c>
      <c r="F22" s="93">
        <f t="shared" si="0"/>
        <v>0</v>
      </c>
      <c r="G22" s="99"/>
      <c r="H22" s="99"/>
      <c r="I22" s="99"/>
      <c r="J22" s="99"/>
      <c r="K22" s="99"/>
      <c r="L22" s="93">
        <f t="shared" si="1"/>
        <v>0</v>
      </c>
      <c r="M22" s="99"/>
      <c r="N22" s="99"/>
      <c r="O22" s="99"/>
      <c r="P22" s="99"/>
      <c r="Q22" s="99"/>
      <c r="R22" s="93">
        <f t="shared" si="2"/>
        <v>0</v>
      </c>
      <c r="S22" s="99"/>
      <c r="T22" s="99"/>
      <c r="U22" s="99"/>
      <c r="V22" s="99"/>
      <c r="W22" s="99"/>
      <c r="X22" s="93">
        <f t="shared" si="3"/>
        <v>0</v>
      </c>
      <c r="Y22" s="99"/>
      <c r="Z22" s="99"/>
      <c r="AA22" s="99"/>
      <c r="AB22" s="99"/>
      <c r="AC22" s="99"/>
      <c r="AD22" s="93">
        <f t="shared" si="4"/>
        <v>0</v>
      </c>
      <c r="AE22" s="99"/>
      <c r="AF22" s="99"/>
      <c r="AG22" s="99"/>
      <c r="AH22" s="99"/>
      <c r="AI22" s="99"/>
      <c r="AJ22" s="93">
        <f t="shared" si="5"/>
        <v>0</v>
      </c>
      <c r="AK22" s="99"/>
      <c r="AL22" s="99"/>
      <c r="AM22" s="99"/>
      <c r="AN22" s="99"/>
      <c r="AO22" s="99"/>
      <c r="AP22" s="93">
        <f t="shared" si="6"/>
        <v>0</v>
      </c>
      <c r="AQ22" s="99"/>
      <c r="AR22" s="99"/>
      <c r="AS22" s="99"/>
      <c r="AT22" s="99"/>
      <c r="AU22" s="99"/>
      <c r="AV22" s="93">
        <f t="shared" si="7"/>
        <v>0</v>
      </c>
      <c r="AW22" s="99"/>
      <c r="AX22" s="99"/>
      <c r="AY22" s="99"/>
      <c r="AZ22" s="99"/>
      <c r="BA22" s="99"/>
      <c r="BB22" s="93">
        <f t="shared" si="8"/>
        <v>0</v>
      </c>
      <c r="BC22" s="93">
        <f t="shared" si="10"/>
        <v>0</v>
      </c>
      <c r="BD22" s="93">
        <f t="shared" si="10"/>
        <v>0</v>
      </c>
      <c r="BE22" s="93">
        <f t="shared" si="10"/>
        <v>0</v>
      </c>
      <c r="BF22" s="93">
        <f t="shared" si="10"/>
        <v>0</v>
      </c>
      <c r="BG22" s="93">
        <f t="shared" si="10"/>
        <v>0</v>
      </c>
      <c r="BH22" s="93">
        <f t="shared" si="9"/>
        <v>0</v>
      </c>
      <c r="BI22" s="93">
        <f t="shared" si="11"/>
        <v>0</v>
      </c>
      <c r="BJ22" s="93">
        <f t="shared" si="11"/>
        <v>0</v>
      </c>
      <c r="BK22" s="93">
        <f t="shared" si="11"/>
        <v>0</v>
      </c>
      <c r="BL22" s="93">
        <f t="shared" si="11"/>
        <v>0</v>
      </c>
      <c r="BM22" s="93">
        <f t="shared" si="11"/>
        <v>0</v>
      </c>
    </row>
    <row r="23" spans="4:65" ht="11.25" x14ac:dyDescent="0.2">
      <c r="D23" s="97" t="s">
        <v>354</v>
      </c>
      <c r="E23" s="87" t="s">
        <v>612</v>
      </c>
      <c r="F23" s="93">
        <f t="shared" si="0"/>
        <v>0</v>
      </c>
      <c r="G23" s="99"/>
      <c r="H23" s="99"/>
      <c r="I23" s="99"/>
      <c r="J23" s="99"/>
      <c r="K23" s="99"/>
      <c r="L23" s="93">
        <f t="shared" si="1"/>
        <v>0</v>
      </c>
      <c r="M23" s="99"/>
      <c r="N23" s="99"/>
      <c r="O23" s="99"/>
      <c r="P23" s="99"/>
      <c r="Q23" s="99"/>
      <c r="R23" s="93">
        <f t="shared" si="2"/>
        <v>0</v>
      </c>
      <c r="S23" s="99"/>
      <c r="T23" s="99"/>
      <c r="U23" s="99"/>
      <c r="V23" s="99"/>
      <c r="W23" s="99"/>
      <c r="X23" s="93">
        <f t="shared" si="3"/>
        <v>0</v>
      </c>
      <c r="Y23" s="99"/>
      <c r="Z23" s="99"/>
      <c r="AA23" s="99"/>
      <c r="AB23" s="99"/>
      <c r="AC23" s="99"/>
      <c r="AD23" s="93">
        <f t="shared" si="4"/>
        <v>0</v>
      </c>
      <c r="AE23" s="99"/>
      <c r="AF23" s="99"/>
      <c r="AG23" s="99"/>
      <c r="AH23" s="99"/>
      <c r="AI23" s="99"/>
      <c r="AJ23" s="93">
        <f t="shared" si="5"/>
        <v>0</v>
      </c>
      <c r="AK23" s="99"/>
      <c r="AL23" s="99"/>
      <c r="AM23" s="99"/>
      <c r="AN23" s="99"/>
      <c r="AO23" s="99"/>
      <c r="AP23" s="93">
        <f t="shared" si="6"/>
        <v>0</v>
      </c>
      <c r="AQ23" s="99"/>
      <c r="AR23" s="99"/>
      <c r="AS23" s="99"/>
      <c r="AT23" s="99"/>
      <c r="AU23" s="99"/>
      <c r="AV23" s="93">
        <f t="shared" si="7"/>
        <v>0</v>
      </c>
      <c r="AW23" s="99"/>
      <c r="AX23" s="99"/>
      <c r="AY23" s="99"/>
      <c r="AZ23" s="99"/>
      <c r="BA23" s="99"/>
      <c r="BB23" s="93">
        <f t="shared" si="8"/>
        <v>0</v>
      </c>
      <c r="BC23" s="93">
        <f t="shared" si="10"/>
        <v>0</v>
      </c>
      <c r="BD23" s="93">
        <f t="shared" si="10"/>
        <v>0</v>
      </c>
      <c r="BE23" s="93">
        <f t="shared" si="10"/>
        <v>0</v>
      </c>
      <c r="BF23" s="93">
        <f t="shared" si="10"/>
        <v>0</v>
      </c>
      <c r="BG23" s="93">
        <f t="shared" si="10"/>
        <v>0</v>
      </c>
      <c r="BH23" s="93">
        <f t="shared" si="9"/>
        <v>0</v>
      </c>
      <c r="BI23" s="93">
        <f t="shared" si="11"/>
        <v>0</v>
      </c>
      <c r="BJ23" s="93">
        <f t="shared" si="11"/>
        <v>0</v>
      </c>
      <c r="BK23" s="93">
        <f t="shared" si="11"/>
        <v>0</v>
      </c>
      <c r="BL23" s="93">
        <f t="shared" si="11"/>
        <v>0</v>
      </c>
      <c r="BM23" s="93">
        <f t="shared" si="11"/>
        <v>0</v>
      </c>
    </row>
    <row r="24" spans="4:65" ht="11.25" x14ac:dyDescent="0.2">
      <c r="D24" s="97" t="s">
        <v>356</v>
      </c>
      <c r="E24" s="87" t="s">
        <v>613</v>
      </c>
      <c r="F24" s="93">
        <f t="shared" si="0"/>
        <v>0</v>
      </c>
      <c r="G24" s="99"/>
      <c r="H24" s="99"/>
      <c r="I24" s="99"/>
      <c r="J24" s="99"/>
      <c r="K24" s="99"/>
      <c r="L24" s="93">
        <f t="shared" si="1"/>
        <v>0</v>
      </c>
      <c r="M24" s="99"/>
      <c r="N24" s="99"/>
      <c r="O24" s="99"/>
      <c r="P24" s="99"/>
      <c r="Q24" s="99"/>
      <c r="R24" s="93">
        <f t="shared" si="2"/>
        <v>0</v>
      </c>
      <c r="S24" s="99"/>
      <c r="T24" s="99"/>
      <c r="U24" s="99"/>
      <c r="V24" s="99"/>
      <c r="W24" s="99"/>
      <c r="X24" s="93">
        <f t="shared" si="3"/>
        <v>0</v>
      </c>
      <c r="Y24" s="99"/>
      <c r="Z24" s="99"/>
      <c r="AA24" s="99"/>
      <c r="AB24" s="99"/>
      <c r="AC24" s="99"/>
      <c r="AD24" s="93">
        <f t="shared" si="4"/>
        <v>0</v>
      </c>
      <c r="AE24" s="99"/>
      <c r="AF24" s="99"/>
      <c r="AG24" s="99"/>
      <c r="AH24" s="99"/>
      <c r="AI24" s="99"/>
      <c r="AJ24" s="93">
        <f t="shared" si="5"/>
        <v>0</v>
      </c>
      <c r="AK24" s="99"/>
      <c r="AL24" s="99"/>
      <c r="AM24" s="99"/>
      <c r="AN24" s="99"/>
      <c r="AO24" s="99"/>
      <c r="AP24" s="93">
        <f t="shared" si="6"/>
        <v>0</v>
      </c>
      <c r="AQ24" s="99"/>
      <c r="AR24" s="99"/>
      <c r="AS24" s="99"/>
      <c r="AT24" s="99"/>
      <c r="AU24" s="99"/>
      <c r="AV24" s="93">
        <f t="shared" si="7"/>
        <v>0</v>
      </c>
      <c r="AW24" s="99"/>
      <c r="AX24" s="99"/>
      <c r="AY24" s="99"/>
      <c r="AZ24" s="99"/>
      <c r="BA24" s="99"/>
      <c r="BB24" s="93">
        <f t="shared" si="8"/>
        <v>0</v>
      </c>
      <c r="BC24" s="93">
        <f t="shared" si="10"/>
        <v>0</v>
      </c>
      <c r="BD24" s="93">
        <f t="shared" si="10"/>
        <v>0</v>
      </c>
      <c r="BE24" s="93">
        <f t="shared" si="10"/>
        <v>0</v>
      </c>
      <c r="BF24" s="93">
        <f t="shared" si="10"/>
        <v>0</v>
      </c>
      <c r="BG24" s="93">
        <f t="shared" si="10"/>
        <v>0</v>
      </c>
      <c r="BH24" s="93">
        <f t="shared" si="9"/>
        <v>0</v>
      </c>
      <c r="BI24" s="93">
        <f t="shared" si="11"/>
        <v>0</v>
      </c>
      <c r="BJ24" s="93">
        <f t="shared" si="11"/>
        <v>0</v>
      </c>
      <c r="BK24" s="93">
        <f t="shared" si="11"/>
        <v>0</v>
      </c>
      <c r="BL24" s="93">
        <f t="shared" si="11"/>
        <v>0</v>
      </c>
      <c r="BM24" s="93">
        <f t="shared" si="11"/>
        <v>0</v>
      </c>
    </row>
    <row r="25" spans="4:65" ht="11.25" x14ac:dyDescent="0.2">
      <c r="D25" s="97" t="s">
        <v>358</v>
      </c>
      <c r="E25" s="87" t="s">
        <v>614</v>
      </c>
      <c r="F25" s="93">
        <f t="shared" si="0"/>
        <v>0</v>
      </c>
      <c r="G25" s="99"/>
      <c r="H25" s="99"/>
      <c r="I25" s="99"/>
      <c r="J25" s="99"/>
      <c r="K25" s="99"/>
      <c r="L25" s="93">
        <f t="shared" si="1"/>
        <v>0</v>
      </c>
      <c r="M25" s="99"/>
      <c r="N25" s="99"/>
      <c r="O25" s="99"/>
      <c r="P25" s="99"/>
      <c r="Q25" s="99"/>
      <c r="R25" s="93">
        <f t="shared" si="2"/>
        <v>0</v>
      </c>
      <c r="S25" s="99"/>
      <c r="T25" s="99"/>
      <c r="U25" s="99"/>
      <c r="V25" s="99"/>
      <c r="W25" s="99"/>
      <c r="X25" s="93">
        <f t="shared" si="3"/>
        <v>0</v>
      </c>
      <c r="Y25" s="99"/>
      <c r="Z25" s="99"/>
      <c r="AA25" s="99"/>
      <c r="AB25" s="99"/>
      <c r="AC25" s="99"/>
      <c r="AD25" s="93">
        <f t="shared" si="4"/>
        <v>0</v>
      </c>
      <c r="AE25" s="99"/>
      <c r="AF25" s="99"/>
      <c r="AG25" s="99"/>
      <c r="AH25" s="99"/>
      <c r="AI25" s="99"/>
      <c r="AJ25" s="93">
        <f t="shared" si="5"/>
        <v>0</v>
      </c>
      <c r="AK25" s="99"/>
      <c r="AL25" s="99"/>
      <c r="AM25" s="99"/>
      <c r="AN25" s="99"/>
      <c r="AO25" s="99"/>
      <c r="AP25" s="93">
        <f t="shared" si="6"/>
        <v>0</v>
      </c>
      <c r="AQ25" s="99"/>
      <c r="AR25" s="99"/>
      <c r="AS25" s="99"/>
      <c r="AT25" s="99"/>
      <c r="AU25" s="99"/>
      <c r="AV25" s="93">
        <f t="shared" si="7"/>
        <v>0</v>
      </c>
      <c r="AW25" s="99"/>
      <c r="AX25" s="99"/>
      <c r="AY25" s="99"/>
      <c r="AZ25" s="99"/>
      <c r="BA25" s="99"/>
      <c r="BB25" s="93">
        <f t="shared" si="8"/>
        <v>0</v>
      </c>
      <c r="BC25" s="93">
        <f t="shared" si="10"/>
        <v>0</v>
      </c>
      <c r="BD25" s="93">
        <f t="shared" si="10"/>
        <v>0</v>
      </c>
      <c r="BE25" s="93">
        <f t="shared" si="10"/>
        <v>0</v>
      </c>
      <c r="BF25" s="93">
        <f t="shared" si="10"/>
        <v>0</v>
      </c>
      <c r="BG25" s="93">
        <f t="shared" si="10"/>
        <v>0</v>
      </c>
      <c r="BH25" s="93">
        <f t="shared" si="9"/>
        <v>0</v>
      </c>
      <c r="BI25" s="93">
        <f t="shared" si="11"/>
        <v>0</v>
      </c>
      <c r="BJ25" s="93">
        <f t="shared" si="11"/>
        <v>0</v>
      </c>
      <c r="BK25" s="93">
        <f t="shared" si="11"/>
        <v>0</v>
      </c>
      <c r="BL25" s="93">
        <f t="shared" si="11"/>
        <v>0</v>
      </c>
      <c r="BM25" s="93">
        <f t="shared" si="11"/>
        <v>0</v>
      </c>
    </row>
    <row r="26" spans="4:65" ht="11.25" x14ac:dyDescent="0.2">
      <c r="D26" s="97" t="s">
        <v>360</v>
      </c>
      <c r="E26" s="87" t="s">
        <v>615</v>
      </c>
      <c r="F26" s="93">
        <f t="shared" si="0"/>
        <v>0</v>
      </c>
      <c r="G26" s="99"/>
      <c r="H26" s="99"/>
      <c r="I26" s="99"/>
      <c r="J26" s="99"/>
      <c r="K26" s="99"/>
      <c r="L26" s="93">
        <f t="shared" si="1"/>
        <v>0</v>
      </c>
      <c r="M26" s="99"/>
      <c r="N26" s="99"/>
      <c r="O26" s="99"/>
      <c r="P26" s="99"/>
      <c r="Q26" s="99"/>
      <c r="R26" s="93">
        <f t="shared" si="2"/>
        <v>0</v>
      </c>
      <c r="S26" s="99"/>
      <c r="T26" s="99"/>
      <c r="U26" s="99"/>
      <c r="V26" s="99"/>
      <c r="W26" s="99"/>
      <c r="X26" s="93">
        <f t="shared" si="3"/>
        <v>0</v>
      </c>
      <c r="Y26" s="99"/>
      <c r="Z26" s="99"/>
      <c r="AA26" s="99"/>
      <c r="AB26" s="99"/>
      <c r="AC26" s="99"/>
      <c r="AD26" s="93">
        <f t="shared" si="4"/>
        <v>0</v>
      </c>
      <c r="AE26" s="99"/>
      <c r="AF26" s="99"/>
      <c r="AG26" s="99"/>
      <c r="AH26" s="99"/>
      <c r="AI26" s="99"/>
      <c r="AJ26" s="93">
        <f t="shared" si="5"/>
        <v>0</v>
      </c>
      <c r="AK26" s="99"/>
      <c r="AL26" s="99"/>
      <c r="AM26" s="99"/>
      <c r="AN26" s="99"/>
      <c r="AO26" s="99"/>
      <c r="AP26" s="93">
        <f t="shared" si="6"/>
        <v>0</v>
      </c>
      <c r="AQ26" s="99"/>
      <c r="AR26" s="99"/>
      <c r="AS26" s="99"/>
      <c r="AT26" s="99"/>
      <c r="AU26" s="99"/>
      <c r="AV26" s="93">
        <f t="shared" si="7"/>
        <v>0</v>
      </c>
      <c r="AW26" s="99"/>
      <c r="AX26" s="99"/>
      <c r="AY26" s="99"/>
      <c r="AZ26" s="99"/>
      <c r="BA26" s="99"/>
      <c r="BB26" s="93">
        <f t="shared" si="8"/>
        <v>0</v>
      </c>
      <c r="BC26" s="93">
        <f t="shared" si="10"/>
        <v>0</v>
      </c>
      <c r="BD26" s="93">
        <f t="shared" si="10"/>
        <v>0</v>
      </c>
      <c r="BE26" s="93">
        <f t="shared" si="10"/>
        <v>0</v>
      </c>
      <c r="BF26" s="93">
        <f t="shared" si="10"/>
        <v>0</v>
      </c>
      <c r="BG26" s="93">
        <f t="shared" si="10"/>
        <v>0</v>
      </c>
      <c r="BH26" s="93">
        <f t="shared" si="9"/>
        <v>0</v>
      </c>
      <c r="BI26" s="93">
        <f t="shared" si="11"/>
        <v>0</v>
      </c>
      <c r="BJ26" s="93">
        <f t="shared" si="11"/>
        <v>0</v>
      </c>
      <c r="BK26" s="93">
        <f t="shared" si="11"/>
        <v>0</v>
      </c>
      <c r="BL26" s="93">
        <f t="shared" si="11"/>
        <v>0</v>
      </c>
      <c r="BM26" s="93">
        <f t="shared" si="11"/>
        <v>0</v>
      </c>
    </row>
    <row r="27" spans="4:65" ht="11.25" x14ac:dyDescent="0.2">
      <c r="D27" s="97" t="s">
        <v>362</v>
      </c>
      <c r="E27" s="87" t="s">
        <v>616</v>
      </c>
      <c r="F27" s="93">
        <f t="shared" si="0"/>
        <v>0</v>
      </c>
      <c r="G27" s="99"/>
      <c r="H27" s="99"/>
      <c r="I27" s="99"/>
      <c r="J27" s="99"/>
      <c r="K27" s="99"/>
      <c r="L27" s="93">
        <f t="shared" si="1"/>
        <v>0</v>
      </c>
      <c r="M27" s="99"/>
      <c r="N27" s="99"/>
      <c r="O27" s="99"/>
      <c r="P27" s="99"/>
      <c r="Q27" s="99"/>
      <c r="R27" s="93">
        <f t="shared" si="2"/>
        <v>0</v>
      </c>
      <c r="S27" s="99"/>
      <c r="T27" s="99"/>
      <c r="U27" s="99"/>
      <c r="V27" s="99"/>
      <c r="W27" s="99"/>
      <c r="X27" s="93">
        <f t="shared" si="3"/>
        <v>0</v>
      </c>
      <c r="Y27" s="99"/>
      <c r="Z27" s="99"/>
      <c r="AA27" s="99"/>
      <c r="AB27" s="99"/>
      <c r="AC27" s="99"/>
      <c r="AD27" s="93">
        <f t="shared" si="4"/>
        <v>0</v>
      </c>
      <c r="AE27" s="99"/>
      <c r="AF27" s="99"/>
      <c r="AG27" s="99"/>
      <c r="AH27" s="99"/>
      <c r="AI27" s="99"/>
      <c r="AJ27" s="93">
        <f t="shared" si="5"/>
        <v>0</v>
      </c>
      <c r="AK27" s="99"/>
      <c r="AL27" s="99"/>
      <c r="AM27" s="99"/>
      <c r="AN27" s="99"/>
      <c r="AO27" s="99"/>
      <c r="AP27" s="93">
        <f t="shared" si="6"/>
        <v>0</v>
      </c>
      <c r="AQ27" s="99"/>
      <c r="AR27" s="99"/>
      <c r="AS27" s="99"/>
      <c r="AT27" s="99"/>
      <c r="AU27" s="99"/>
      <c r="AV27" s="93">
        <f t="shared" si="7"/>
        <v>0</v>
      </c>
      <c r="AW27" s="99"/>
      <c r="AX27" s="99"/>
      <c r="AY27" s="99"/>
      <c r="AZ27" s="99"/>
      <c r="BA27" s="99"/>
      <c r="BB27" s="93">
        <f t="shared" si="8"/>
        <v>0</v>
      </c>
      <c r="BC27" s="93">
        <f t="shared" si="10"/>
        <v>0</v>
      </c>
      <c r="BD27" s="93">
        <f t="shared" si="10"/>
        <v>0</v>
      </c>
      <c r="BE27" s="93">
        <f t="shared" si="10"/>
        <v>0</v>
      </c>
      <c r="BF27" s="93">
        <f t="shared" si="10"/>
        <v>0</v>
      </c>
      <c r="BG27" s="93">
        <f t="shared" si="10"/>
        <v>0</v>
      </c>
      <c r="BH27" s="93">
        <f t="shared" si="9"/>
        <v>0</v>
      </c>
      <c r="BI27" s="93">
        <f t="shared" si="11"/>
        <v>0</v>
      </c>
      <c r="BJ27" s="93">
        <f t="shared" si="11"/>
        <v>0</v>
      </c>
      <c r="BK27" s="93">
        <f t="shared" si="11"/>
        <v>0</v>
      </c>
      <c r="BL27" s="93">
        <f t="shared" si="11"/>
        <v>0</v>
      </c>
      <c r="BM27" s="93">
        <f t="shared" si="11"/>
        <v>0</v>
      </c>
    </row>
    <row r="28" spans="4:65" ht="11.25" x14ac:dyDescent="0.2">
      <c r="D28" s="97" t="s">
        <v>364</v>
      </c>
      <c r="E28" s="87" t="s">
        <v>617</v>
      </c>
      <c r="F28" s="93">
        <f t="shared" si="0"/>
        <v>0</v>
      </c>
      <c r="G28" s="99"/>
      <c r="H28" s="99"/>
      <c r="I28" s="99"/>
      <c r="J28" s="99"/>
      <c r="K28" s="99"/>
      <c r="L28" s="93">
        <f t="shared" si="1"/>
        <v>0</v>
      </c>
      <c r="M28" s="99"/>
      <c r="N28" s="99"/>
      <c r="O28" s="99"/>
      <c r="P28" s="99"/>
      <c r="Q28" s="99"/>
      <c r="R28" s="93">
        <f t="shared" si="2"/>
        <v>0</v>
      </c>
      <c r="S28" s="99"/>
      <c r="T28" s="99"/>
      <c r="U28" s="99"/>
      <c r="V28" s="99"/>
      <c r="W28" s="99"/>
      <c r="X28" s="93">
        <f t="shared" si="3"/>
        <v>0</v>
      </c>
      <c r="Y28" s="99"/>
      <c r="Z28" s="99"/>
      <c r="AA28" s="99"/>
      <c r="AB28" s="99"/>
      <c r="AC28" s="99"/>
      <c r="AD28" s="93">
        <f t="shared" si="4"/>
        <v>0</v>
      </c>
      <c r="AE28" s="99"/>
      <c r="AF28" s="99"/>
      <c r="AG28" s="99"/>
      <c r="AH28" s="99"/>
      <c r="AI28" s="99"/>
      <c r="AJ28" s="93">
        <f t="shared" si="5"/>
        <v>0</v>
      </c>
      <c r="AK28" s="99"/>
      <c r="AL28" s="99"/>
      <c r="AM28" s="99"/>
      <c r="AN28" s="99"/>
      <c r="AO28" s="99"/>
      <c r="AP28" s="93">
        <f t="shared" si="6"/>
        <v>0</v>
      </c>
      <c r="AQ28" s="99"/>
      <c r="AR28" s="99"/>
      <c r="AS28" s="99"/>
      <c r="AT28" s="99"/>
      <c r="AU28" s="99"/>
      <c r="AV28" s="93">
        <f t="shared" si="7"/>
        <v>0</v>
      </c>
      <c r="AW28" s="99"/>
      <c r="AX28" s="99"/>
      <c r="AY28" s="99"/>
      <c r="AZ28" s="99"/>
      <c r="BA28" s="99"/>
      <c r="BB28" s="93">
        <f t="shared" si="8"/>
        <v>0</v>
      </c>
      <c r="BC28" s="93">
        <f t="shared" si="10"/>
        <v>0</v>
      </c>
      <c r="BD28" s="93">
        <f t="shared" si="10"/>
        <v>0</v>
      </c>
      <c r="BE28" s="93">
        <f t="shared" si="10"/>
        <v>0</v>
      </c>
      <c r="BF28" s="93">
        <f t="shared" si="10"/>
        <v>0</v>
      </c>
      <c r="BG28" s="93">
        <f t="shared" si="10"/>
        <v>0</v>
      </c>
      <c r="BH28" s="93">
        <f t="shared" si="9"/>
        <v>0</v>
      </c>
      <c r="BI28" s="93">
        <f t="shared" si="11"/>
        <v>0</v>
      </c>
      <c r="BJ28" s="93">
        <f t="shared" si="11"/>
        <v>0</v>
      </c>
      <c r="BK28" s="93">
        <f t="shared" si="11"/>
        <v>0</v>
      </c>
      <c r="BL28" s="93">
        <f t="shared" si="11"/>
        <v>0</v>
      </c>
      <c r="BM28" s="93">
        <f t="shared" si="11"/>
        <v>0</v>
      </c>
    </row>
    <row r="29" spans="4:65" ht="11.25" x14ac:dyDescent="0.2">
      <c r="D29" s="100" t="s">
        <v>31</v>
      </c>
      <c r="E29" s="87" t="s">
        <v>500</v>
      </c>
      <c r="F29" s="93">
        <f t="shared" si="0"/>
        <v>0</v>
      </c>
      <c r="G29" s="99"/>
      <c r="H29" s="99"/>
      <c r="I29" s="99"/>
      <c r="J29" s="99"/>
      <c r="K29" s="99"/>
      <c r="L29" s="93">
        <f t="shared" si="1"/>
        <v>0</v>
      </c>
      <c r="M29" s="99"/>
      <c r="N29" s="99"/>
      <c r="O29" s="99"/>
      <c r="P29" s="99"/>
      <c r="Q29" s="99"/>
      <c r="R29" s="93">
        <f t="shared" si="2"/>
        <v>0</v>
      </c>
      <c r="S29" s="99"/>
      <c r="T29" s="99"/>
      <c r="U29" s="99"/>
      <c r="V29" s="99"/>
      <c r="W29" s="99"/>
      <c r="X29" s="93">
        <f t="shared" si="3"/>
        <v>0</v>
      </c>
      <c r="Y29" s="99"/>
      <c r="Z29" s="99"/>
      <c r="AA29" s="99"/>
      <c r="AB29" s="99"/>
      <c r="AC29" s="99"/>
      <c r="AD29" s="93">
        <f t="shared" si="4"/>
        <v>0</v>
      </c>
      <c r="AE29" s="99"/>
      <c r="AF29" s="99"/>
      <c r="AG29" s="99"/>
      <c r="AH29" s="99"/>
      <c r="AI29" s="99"/>
      <c r="AJ29" s="93">
        <f t="shared" si="5"/>
        <v>0</v>
      </c>
      <c r="AK29" s="99"/>
      <c r="AL29" s="99"/>
      <c r="AM29" s="99"/>
      <c r="AN29" s="99"/>
      <c r="AO29" s="99"/>
      <c r="AP29" s="93">
        <f t="shared" si="6"/>
        <v>0</v>
      </c>
      <c r="AQ29" s="99"/>
      <c r="AR29" s="99"/>
      <c r="AS29" s="99"/>
      <c r="AT29" s="99"/>
      <c r="AU29" s="99"/>
      <c r="AV29" s="93">
        <f t="shared" si="7"/>
        <v>0</v>
      </c>
      <c r="AW29" s="99"/>
      <c r="AX29" s="99"/>
      <c r="AY29" s="99"/>
      <c r="AZ29" s="99"/>
      <c r="BA29" s="99"/>
      <c r="BB29" s="93">
        <f t="shared" si="8"/>
        <v>0</v>
      </c>
      <c r="BC29" s="93">
        <f t="shared" si="10"/>
        <v>0</v>
      </c>
      <c r="BD29" s="93">
        <f t="shared" si="10"/>
        <v>0</v>
      </c>
      <c r="BE29" s="93">
        <f t="shared" si="10"/>
        <v>0</v>
      </c>
      <c r="BF29" s="93">
        <f t="shared" si="10"/>
        <v>0</v>
      </c>
      <c r="BG29" s="93">
        <f t="shared" si="10"/>
        <v>0</v>
      </c>
      <c r="BH29" s="93">
        <f t="shared" si="9"/>
        <v>0</v>
      </c>
      <c r="BI29" s="93">
        <f t="shared" si="11"/>
        <v>0</v>
      </c>
      <c r="BJ29" s="93">
        <f t="shared" si="11"/>
        <v>0</v>
      </c>
      <c r="BK29" s="93">
        <f t="shared" si="11"/>
        <v>0</v>
      </c>
      <c r="BL29" s="93">
        <f t="shared" si="11"/>
        <v>0</v>
      </c>
      <c r="BM29" s="93">
        <f t="shared" si="11"/>
        <v>0</v>
      </c>
    </row>
    <row r="30" spans="4:65" ht="11.25" x14ac:dyDescent="0.2">
      <c r="D30" s="100" t="s">
        <v>367</v>
      </c>
      <c r="E30" s="87" t="s">
        <v>618</v>
      </c>
      <c r="F30" s="93">
        <f t="shared" si="0"/>
        <v>0</v>
      </c>
      <c r="G30" s="99"/>
      <c r="H30" s="99"/>
      <c r="I30" s="99"/>
      <c r="J30" s="99"/>
      <c r="K30" s="99"/>
      <c r="L30" s="93">
        <f t="shared" si="1"/>
        <v>0</v>
      </c>
      <c r="M30" s="99"/>
      <c r="N30" s="99"/>
      <c r="O30" s="99"/>
      <c r="P30" s="99"/>
      <c r="Q30" s="99"/>
      <c r="R30" s="93">
        <f t="shared" si="2"/>
        <v>0</v>
      </c>
      <c r="S30" s="99"/>
      <c r="T30" s="99"/>
      <c r="U30" s="99"/>
      <c r="V30" s="99"/>
      <c r="W30" s="99"/>
      <c r="X30" s="93">
        <f t="shared" si="3"/>
        <v>0</v>
      </c>
      <c r="Y30" s="99"/>
      <c r="Z30" s="99"/>
      <c r="AA30" s="99"/>
      <c r="AB30" s="99"/>
      <c r="AC30" s="99"/>
      <c r="AD30" s="93">
        <f t="shared" si="4"/>
        <v>0</v>
      </c>
      <c r="AE30" s="99"/>
      <c r="AF30" s="99"/>
      <c r="AG30" s="99"/>
      <c r="AH30" s="99"/>
      <c r="AI30" s="99"/>
      <c r="AJ30" s="93">
        <f t="shared" si="5"/>
        <v>0</v>
      </c>
      <c r="AK30" s="99"/>
      <c r="AL30" s="99"/>
      <c r="AM30" s="99"/>
      <c r="AN30" s="99"/>
      <c r="AO30" s="99"/>
      <c r="AP30" s="93">
        <f t="shared" si="6"/>
        <v>0</v>
      </c>
      <c r="AQ30" s="99"/>
      <c r="AR30" s="99"/>
      <c r="AS30" s="99"/>
      <c r="AT30" s="99"/>
      <c r="AU30" s="99"/>
      <c r="AV30" s="93">
        <f t="shared" si="7"/>
        <v>0</v>
      </c>
      <c r="AW30" s="99"/>
      <c r="AX30" s="99"/>
      <c r="AY30" s="99"/>
      <c r="AZ30" s="99"/>
      <c r="BA30" s="99"/>
      <c r="BB30" s="93">
        <f t="shared" si="8"/>
        <v>0</v>
      </c>
      <c r="BC30" s="93">
        <f t="shared" si="10"/>
        <v>0</v>
      </c>
      <c r="BD30" s="93">
        <f t="shared" si="10"/>
        <v>0</v>
      </c>
      <c r="BE30" s="93">
        <f t="shared" si="10"/>
        <v>0</v>
      </c>
      <c r="BF30" s="93">
        <f t="shared" si="10"/>
        <v>0</v>
      </c>
      <c r="BG30" s="93">
        <f t="shared" si="10"/>
        <v>0</v>
      </c>
      <c r="BH30" s="93">
        <f t="shared" si="9"/>
        <v>0</v>
      </c>
      <c r="BI30" s="93">
        <f t="shared" si="11"/>
        <v>0</v>
      </c>
      <c r="BJ30" s="93">
        <f t="shared" si="11"/>
        <v>0</v>
      </c>
      <c r="BK30" s="93">
        <f t="shared" si="11"/>
        <v>0</v>
      </c>
      <c r="BL30" s="93">
        <f t="shared" si="11"/>
        <v>0</v>
      </c>
      <c r="BM30" s="93">
        <f t="shared" si="11"/>
        <v>0</v>
      </c>
    </row>
    <row r="31" spans="4:65" ht="11.25" x14ac:dyDescent="0.2">
      <c r="D31" s="100" t="s">
        <v>369</v>
      </c>
      <c r="E31" s="87" t="s">
        <v>619</v>
      </c>
      <c r="F31" s="93">
        <f t="shared" si="0"/>
        <v>0</v>
      </c>
      <c r="G31" s="99"/>
      <c r="H31" s="99"/>
      <c r="I31" s="99"/>
      <c r="J31" s="99"/>
      <c r="K31" s="99"/>
      <c r="L31" s="93">
        <f t="shared" si="1"/>
        <v>0</v>
      </c>
      <c r="M31" s="99"/>
      <c r="N31" s="99"/>
      <c r="O31" s="99"/>
      <c r="P31" s="99"/>
      <c r="Q31" s="99"/>
      <c r="R31" s="93">
        <f t="shared" si="2"/>
        <v>0</v>
      </c>
      <c r="S31" s="99"/>
      <c r="T31" s="99"/>
      <c r="U31" s="99"/>
      <c r="V31" s="99"/>
      <c r="W31" s="99"/>
      <c r="X31" s="93">
        <f t="shared" si="3"/>
        <v>0</v>
      </c>
      <c r="Y31" s="99"/>
      <c r="Z31" s="99"/>
      <c r="AA31" s="99"/>
      <c r="AB31" s="99"/>
      <c r="AC31" s="99"/>
      <c r="AD31" s="93">
        <f t="shared" si="4"/>
        <v>0</v>
      </c>
      <c r="AE31" s="99"/>
      <c r="AF31" s="99"/>
      <c r="AG31" s="99"/>
      <c r="AH31" s="99"/>
      <c r="AI31" s="99"/>
      <c r="AJ31" s="93">
        <f t="shared" si="5"/>
        <v>0</v>
      </c>
      <c r="AK31" s="99"/>
      <c r="AL31" s="99"/>
      <c r="AM31" s="99"/>
      <c r="AN31" s="99"/>
      <c r="AO31" s="99"/>
      <c r="AP31" s="93">
        <f t="shared" si="6"/>
        <v>0</v>
      </c>
      <c r="AQ31" s="99"/>
      <c r="AR31" s="99"/>
      <c r="AS31" s="99"/>
      <c r="AT31" s="99"/>
      <c r="AU31" s="99"/>
      <c r="AV31" s="93">
        <f t="shared" si="7"/>
        <v>0</v>
      </c>
      <c r="AW31" s="99"/>
      <c r="AX31" s="99"/>
      <c r="AY31" s="99"/>
      <c r="AZ31" s="99"/>
      <c r="BA31" s="99"/>
      <c r="BB31" s="93">
        <f t="shared" si="8"/>
        <v>0</v>
      </c>
      <c r="BC31" s="93">
        <f t="shared" si="10"/>
        <v>0</v>
      </c>
      <c r="BD31" s="93">
        <f t="shared" si="10"/>
        <v>0</v>
      </c>
      <c r="BE31" s="93">
        <f t="shared" si="10"/>
        <v>0</v>
      </c>
      <c r="BF31" s="93">
        <f t="shared" si="10"/>
        <v>0</v>
      </c>
      <c r="BG31" s="93">
        <f t="shared" si="10"/>
        <v>0</v>
      </c>
      <c r="BH31" s="93">
        <f t="shared" si="9"/>
        <v>0</v>
      </c>
      <c r="BI31" s="93">
        <f t="shared" si="11"/>
        <v>0</v>
      </c>
      <c r="BJ31" s="93">
        <f t="shared" si="11"/>
        <v>0</v>
      </c>
      <c r="BK31" s="93">
        <f t="shared" si="11"/>
        <v>0</v>
      </c>
      <c r="BL31" s="93">
        <f t="shared" si="11"/>
        <v>0</v>
      </c>
      <c r="BM31" s="93">
        <f t="shared" si="11"/>
        <v>0</v>
      </c>
    </row>
    <row r="32" spans="4:65" ht="11.25" x14ac:dyDescent="0.2">
      <c r="D32" s="100" t="s">
        <v>27</v>
      </c>
      <c r="E32" s="87" t="s">
        <v>620</v>
      </c>
      <c r="F32" s="93">
        <f t="shared" si="0"/>
        <v>0</v>
      </c>
      <c r="G32" s="99"/>
      <c r="H32" s="99"/>
      <c r="I32" s="99"/>
      <c r="J32" s="99"/>
      <c r="K32" s="99"/>
      <c r="L32" s="93">
        <f t="shared" si="1"/>
        <v>0</v>
      </c>
      <c r="M32" s="99"/>
      <c r="N32" s="99"/>
      <c r="O32" s="99"/>
      <c r="P32" s="99"/>
      <c r="Q32" s="99"/>
      <c r="R32" s="93">
        <f t="shared" si="2"/>
        <v>0</v>
      </c>
      <c r="S32" s="99"/>
      <c r="T32" s="99"/>
      <c r="U32" s="99"/>
      <c r="V32" s="99"/>
      <c r="W32" s="99"/>
      <c r="X32" s="93">
        <f t="shared" si="3"/>
        <v>0</v>
      </c>
      <c r="Y32" s="99"/>
      <c r="Z32" s="99"/>
      <c r="AA32" s="99"/>
      <c r="AB32" s="99"/>
      <c r="AC32" s="99"/>
      <c r="AD32" s="93">
        <f t="shared" si="4"/>
        <v>0</v>
      </c>
      <c r="AE32" s="99"/>
      <c r="AF32" s="99"/>
      <c r="AG32" s="99"/>
      <c r="AH32" s="99"/>
      <c r="AI32" s="99"/>
      <c r="AJ32" s="93">
        <f t="shared" si="5"/>
        <v>0</v>
      </c>
      <c r="AK32" s="99"/>
      <c r="AL32" s="99"/>
      <c r="AM32" s="99"/>
      <c r="AN32" s="99"/>
      <c r="AO32" s="99"/>
      <c r="AP32" s="93">
        <f t="shared" si="6"/>
        <v>0</v>
      </c>
      <c r="AQ32" s="99"/>
      <c r="AR32" s="99"/>
      <c r="AS32" s="99"/>
      <c r="AT32" s="99"/>
      <c r="AU32" s="99"/>
      <c r="AV32" s="93">
        <f t="shared" si="7"/>
        <v>0</v>
      </c>
      <c r="AW32" s="99"/>
      <c r="AX32" s="99"/>
      <c r="AY32" s="99"/>
      <c r="AZ32" s="99"/>
      <c r="BA32" s="99"/>
      <c r="BB32" s="93">
        <f t="shared" si="8"/>
        <v>0</v>
      </c>
      <c r="BC32" s="93">
        <f t="shared" si="10"/>
        <v>0</v>
      </c>
      <c r="BD32" s="93">
        <f t="shared" si="10"/>
        <v>0</v>
      </c>
      <c r="BE32" s="93">
        <f t="shared" si="10"/>
        <v>0</v>
      </c>
      <c r="BF32" s="93">
        <f t="shared" si="10"/>
        <v>0</v>
      </c>
      <c r="BG32" s="93">
        <f t="shared" si="10"/>
        <v>0</v>
      </c>
      <c r="BH32" s="93">
        <f t="shared" si="9"/>
        <v>0</v>
      </c>
      <c r="BI32" s="93">
        <f t="shared" si="11"/>
        <v>0</v>
      </c>
      <c r="BJ32" s="93">
        <f t="shared" si="11"/>
        <v>0</v>
      </c>
      <c r="BK32" s="93">
        <f t="shared" si="11"/>
        <v>0</v>
      </c>
      <c r="BL32" s="93">
        <f t="shared" si="11"/>
        <v>0</v>
      </c>
      <c r="BM32" s="93">
        <f t="shared" si="11"/>
        <v>0</v>
      </c>
    </row>
    <row r="33" spans="4:65" ht="11.25" x14ac:dyDescent="0.2">
      <c r="D33" s="100" t="s">
        <v>372</v>
      </c>
      <c r="E33" s="87" t="s">
        <v>621</v>
      </c>
      <c r="F33" s="93">
        <f t="shared" si="0"/>
        <v>0</v>
      </c>
      <c r="G33" s="99"/>
      <c r="H33" s="99"/>
      <c r="I33" s="99"/>
      <c r="J33" s="99"/>
      <c r="K33" s="99"/>
      <c r="L33" s="93">
        <f t="shared" si="1"/>
        <v>0</v>
      </c>
      <c r="M33" s="99"/>
      <c r="N33" s="99"/>
      <c r="O33" s="99"/>
      <c r="P33" s="99"/>
      <c r="Q33" s="99"/>
      <c r="R33" s="93">
        <f t="shared" si="2"/>
        <v>0</v>
      </c>
      <c r="S33" s="99"/>
      <c r="T33" s="99"/>
      <c r="U33" s="99"/>
      <c r="V33" s="99"/>
      <c r="W33" s="99"/>
      <c r="X33" s="93">
        <f t="shared" si="3"/>
        <v>0</v>
      </c>
      <c r="Y33" s="99"/>
      <c r="Z33" s="99"/>
      <c r="AA33" s="99"/>
      <c r="AB33" s="99"/>
      <c r="AC33" s="99"/>
      <c r="AD33" s="93">
        <f t="shared" si="4"/>
        <v>0</v>
      </c>
      <c r="AE33" s="99"/>
      <c r="AF33" s="99"/>
      <c r="AG33" s="99"/>
      <c r="AH33" s="99"/>
      <c r="AI33" s="99"/>
      <c r="AJ33" s="93">
        <f t="shared" si="5"/>
        <v>0</v>
      </c>
      <c r="AK33" s="99"/>
      <c r="AL33" s="99"/>
      <c r="AM33" s="99"/>
      <c r="AN33" s="99"/>
      <c r="AO33" s="99"/>
      <c r="AP33" s="93">
        <f t="shared" si="6"/>
        <v>0</v>
      </c>
      <c r="AQ33" s="99"/>
      <c r="AR33" s="99"/>
      <c r="AS33" s="99"/>
      <c r="AT33" s="99"/>
      <c r="AU33" s="99"/>
      <c r="AV33" s="93">
        <f t="shared" si="7"/>
        <v>0</v>
      </c>
      <c r="AW33" s="99"/>
      <c r="AX33" s="99"/>
      <c r="AY33" s="99"/>
      <c r="AZ33" s="99"/>
      <c r="BA33" s="99"/>
      <c r="BB33" s="93">
        <f t="shared" si="8"/>
        <v>0</v>
      </c>
      <c r="BC33" s="93">
        <f t="shared" si="10"/>
        <v>0</v>
      </c>
      <c r="BD33" s="93">
        <f t="shared" si="10"/>
        <v>0</v>
      </c>
      <c r="BE33" s="93">
        <f t="shared" si="10"/>
        <v>0</v>
      </c>
      <c r="BF33" s="93">
        <f t="shared" si="10"/>
        <v>0</v>
      </c>
      <c r="BG33" s="93">
        <f t="shared" si="10"/>
        <v>0</v>
      </c>
      <c r="BH33" s="93">
        <f t="shared" si="9"/>
        <v>0</v>
      </c>
      <c r="BI33" s="93">
        <f t="shared" si="11"/>
        <v>0</v>
      </c>
      <c r="BJ33" s="93">
        <f t="shared" si="11"/>
        <v>0</v>
      </c>
      <c r="BK33" s="93">
        <f t="shared" si="11"/>
        <v>0</v>
      </c>
      <c r="BL33" s="93">
        <f t="shared" si="11"/>
        <v>0</v>
      </c>
      <c r="BM33" s="93">
        <f t="shared" si="11"/>
        <v>0</v>
      </c>
    </row>
    <row r="34" spans="4:65" ht="11.25" x14ac:dyDescent="0.2">
      <c r="D34" s="100" t="s">
        <v>374</v>
      </c>
      <c r="E34" s="87" t="s">
        <v>622</v>
      </c>
      <c r="F34" s="93">
        <f t="shared" si="0"/>
        <v>0</v>
      </c>
      <c r="G34" s="99"/>
      <c r="H34" s="99"/>
      <c r="I34" s="99"/>
      <c r="J34" s="99"/>
      <c r="K34" s="99"/>
      <c r="L34" s="93">
        <f t="shared" si="1"/>
        <v>0</v>
      </c>
      <c r="M34" s="99"/>
      <c r="N34" s="99"/>
      <c r="O34" s="99"/>
      <c r="P34" s="99"/>
      <c r="Q34" s="99"/>
      <c r="R34" s="93">
        <f t="shared" si="2"/>
        <v>0</v>
      </c>
      <c r="S34" s="99"/>
      <c r="T34" s="99"/>
      <c r="U34" s="99"/>
      <c r="V34" s="99"/>
      <c r="W34" s="99"/>
      <c r="X34" s="93">
        <f t="shared" si="3"/>
        <v>0</v>
      </c>
      <c r="Y34" s="99"/>
      <c r="Z34" s="99"/>
      <c r="AA34" s="99"/>
      <c r="AB34" s="99"/>
      <c r="AC34" s="99"/>
      <c r="AD34" s="93">
        <f t="shared" si="4"/>
        <v>0</v>
      </c>
      <c r="AE34" s="99"/>
      <c r="AF34" s="99"/>
      <c r="AG34" s="99"/>
      <c r="AH34" s="99"/>
      <c r="AI34" s="99"/>
      <c r="AJ34" s="93">
        <f t="shared" si="5"/>
        <v>0</v>
      </c>
      <c r="AK34" s="99"/>
      <c r="AL34" s="99"/>
      <c r="AM34" s="99"/>
      <c r="AN34" s="99"/>
      <c r="AO34" s="99"/>
      <c r="AP34" s="93">
        <f t="shared" si="6"/>
        <v>0</v>
      </c>
      <c r="AQ34" s="99"/>
      <c r="AR34" s="99"/>
      <c r="AS34" s="99"/>
      <c r="AT34" s="99"/>
      <c r="AU34" s="99"/>
      <c r="AV34" s="93">
        <f t="shared" si="7"/>
        <v>0</v>
      </c>
      <c r="AW34" s="99"/>
      <c r="AX34" s="99"/>
      <c r="AY34" s="99"/>
      <c r="AZ34" s="99"/>
      <c r="BA34" s="99"/>
      <c r="BB34" s="93">
        <f t="shared" si="8"/>
        <v>0</v>
      </c>
      <c r="BC34" s="93">
        <f t="shared" si="10"/>
        <v>0</v>
      </c>
      <c r="BD34" s="93">
        <f t="shared" si="10"/>
        <v>0</v>
      </c>
      <c r="BE34" s="93">
        <f t="shared" si="10"/>
        <v>0</v>
      </c>
      <c r="BF34" s="93">
        <f t="shared" si="10"/>
        <v>0</v>
      </c>
      <c r="BG34" s="93">
        <f t="shared" si="10"/>
        <v>0</v>
      </c>
      <c r="BH34" s="93">
        <f t="shared" si="9"/>
        <v>0</v>
      </c>
      <c r="BI34" s="93">
        <f t="shared" si="11"/>
        <v>0</v>
      </c>
      <c r="BJ34" s="93">
        <f t="shared" si="11"/>
        <v>0</v>
      </c>
      <c r="BK34" s="93">
        <f t="shared" si="11"/>
        <v>0</v>
      </c>
      <c r="BL34" s="93">
        <f t="shared" si="11"/>
        <v>0</v>
      </c>
      <c r="BM34" s="93">
        <f t="shared" si="11"/>
        <v>0</v>
      </c>
    </row>
    <row r="35" spans="4:65" ht="11.25" x14ac:dyDescent="0.2">
      <c r="D35" s="100" t="s">
        <v>376</v>
      </c>
      <c r="E35" s="87" t="s">
        <v>623</v>
      </c>
      <c r="F35" s="93">
        <f t="shared" si="0"/>
        <v>0</v>
      </c>
      <c r="G35" s="99"/>
      <c r="H35" s="99"/>
      <c r="I35" s="99"/>
      <c r="J35" s="99"/>
      <c r="K35" s="99"/>
      <c r="L35" s="93">
        <f t="shared" si="1"/>
        <v>0</v>
      </c>
      <c r="M35" s="99"/>
      <c r="N35" s="99"/>
      <c r="O35" s="99"/>
      <c r="P35" s="99"/>
      <c r="Q35" s="99"/>
      <c r="R35" s="93">
        <f t="shared" si="2"/>
        <v>0</v>
      </c>
      <c r="S35" s="99"/>
      <c r="T35" s="99"/>
      <c r="U35" s="99"/>
      <c r="V35" s="99"/>
      <c r="W35" s="99"/>
      <c r="X35" s="93">
        <f t="shared" si="3"/>
        <v>0</v>
      </c>
      <c r="Y35" s="99"/>
      <c r="Z35" s="99"/>
      <c r="AA35" s="99"/>
      <c r="AB35" s="99"/>
      <c r="AC35" s="99"/>
      <c r="AD35" s="93">
        <f t="shared" si="4"/>
        <v>0</v>
      </c>
      <c r="AE35" s="99"/>
      <c r="AF35" s="99"/>
      <c r="AG35" s="99"/>
      <c r="AH35" s="99"/>
      <c r="AI35" s="99"/>
      <c r="AJ35" s="93">
        <f t="shared" si="5"/>
        <v>0</v>
      </c>
      <c r="AK35" s="99"/>
      <c r="AL35" s="99"/>
      <c r="AM35" s="99"/>
      <c r="AN35" s="99"/>
      <c r="AO35" s="99"/>
      <c r="AP35" s="93">
        <f t="shared" si="6"/>
        <v>0</v>
      </c>
      <c r="AQ35" s="99"/>
      <c r="AR35" s="99"/>
      <c r="AS35" s="99"/>
      <c r="AT35" s="99"/>
      <c r="AU35" s="99"/>
      <c r="AV35" s="93">
        <f t="shared" si="7"/>
        <v>0</v>
      </c>
      <c r="AW35" s="99"/>
      <c r="AX35" s="99"/>
      <c r="AY35" s="99"/>
      <c r="AZ35" s="99"/>
      <c r="BA35" s="99"/>
      <c r="BB35" s="93">
        <f t="shared" si="8"/>
        <v>0</v>
      </c>
      <c r="BC35" s="93">
        <f t="shared" si="10"/>
        <v>0</v>
      </c>
      <c r="BD35" s="93">
        <f t="shared" si="10"/>
        <v>0</v>
      </c>
      <c r="BE35" s="93">
        <f t="shared" si="10"/>
        <v>0</v>
      </c>
      <c r="BF35" s="93">
        <f t="shared" si="10"/>
        <v>0</v>
      </c>
      <c r="BG35" s="93">
        <f t="shared" si="10"/>
        <v>0</v>
      </c>
      <c r="BH35" s="93">
        <f t="shared" si="9"/>
        <v>0</v>
      </c>
      <c r="BI35" s="93">
        <f t="shared" si="11"/>
        <v>0</v>
      </c>
      <c r="BJ35" s="93">
        <f t="shared" si="11"/>
        <v>0</v>
      </c>
      <c r="BK35" s="93">
        <f t="shared" si="11"/>
        <v>0</v>
      </c>
      <c r="BL35" s="93">
        <f t="shared" si="11"/>
        <v>0</v>
      </c>
      <c r="BM35" s="93">
        <f t="shared" si="11"/>
        <v>0</v>
      </c>
    </row>
    <row r="36" spans="4:65" ht="11.25" hidden="1" x14ac:dyDescent="0.2">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101"/>
      <c r="AT36" s="101"/>
      <c r="AU36" s="101"/>
      <c r="AV36" s="101"/>
      <c r="AW36" s="101"/>
      <c r="AX36" s="101"/>
      <c r="AY36" s="101"/>
      <c r="AZ36" s="101"/>
      <c r="BA36" s="101"/>
      <c r="BB36" s="101"/>
      <c r="BC36" s="101"/>
      <c r="BD36" s="101"/>
      <c r="BE36" s="101"/>
      <c r="BF36" s="101"/>
      <c r="BG36" s="101"/>
      <c r="BH36" s="101"/>
      <c r="BI36" s="101"/>
      <c r="BJ36" s="101"/>
      <c r="BK36" s="101"/>
      <c r="BL36" s="101"/>
      <c r="BM36" s="101"/>
    </row>
    <row r="37" spans="4:65" ht="11.25" hidden="1" x14ac:dyDescent="0.2">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c r="AO37" s="101"/>
      <c r="AP37" s="101"/>
      <c r="AQ37" s="101"/>
      <c r="AR37" s="101"/>
      <c r="AS37" s="101"/>
      <c r="AT37" s="101"/>
      <c r="AU37" s="101"/>
      <c r="AV37" s="101"/>
      <c r="AW37" s="101"/>
      <c r="AX37" s="101"/>
      <c r="AY37" s="101"/>
      <c r="AZ37" s="101"/>
      <c r="BA37" s="101"/>
      <c r="BB37" s="101"/>
      <c r="BC37" s="101"/>
      <c r="BD37" s="101"/>
      <c r="BE37" s="101"/>
      <c r="BF37" s="101"/>
      <c r="BG37" s="101"/>
      <c r="BH37" s="101"/>
      <c r="BI37" s="101"/>
      <c r="BJ37" s="101"/>
      <c r="BK37" s="101"/>
      <c r="BL37" s="101"/>
      <c r="BM37" s="101"/>
    </row>
    <row r="38" spans="4:65" ht="11.25" hidden="1" x14ac:dyDescent="0.2">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c r="AO38" s="101"/>
      <c r="AP38" s="101"/>
      <c r="AQ38" s="101"/>
      <c r="AR38" s="101"/>
      <c r="AS38" s="101"/>
      <c r="AT38" s="101"/>
      <c r="AU38" s="101"/>
      <c r="AV38" s="101"/>
      <c r="AW38" s="101"/>
      <c r="AX38" s="101"/>
      <c r="AY38" s="101"/>
      <c r="AZ38" s="101"/>
      <c r="BA38" s="101"/>
      <c r="BB38" s="101"/>
      <c r="BC38" s="101"/>
      <c r="BD38" s="101"/>
      <c r="BE38" s="101"/>
      <c r="BF38" s="101"/>
      <c r="BG38" s="101"/>
      <c r="BH38" s="101"/>
      <c r="BI38" s="101"/>
      <c r="BJ38" s="101"/>
      <c r="BK38" s="101"/>
      <c r="BL38" s="101"/>
      <c r="BM38" s="101"/>
    </row>
    <row r="39" spans="4:65" s="90" customFormat="1" x14ac:dyDescent="0.15">
      <c r="D39" s="91" t="s">
        <v>624</v>
      </c>
      <c r="E39" s="92" t="s">
        <v>398</v>
      </c>
      <c r="F39" s="96">
        <f>SUM(G39:K39)</f>
        <v>0</v>
      </c>
      <c r="G39" s="96">
        <f>G18</f>
        <v>0</v>
      </c>
      <c r="H39" s="96">
        <f>H18</f>
        <v>0</v>
      </c>
      <c r="I39" s="96">
        <f>I18</f>
        <v>0</v>
      </c>
      <c r="J39" s="96">
        <f>J18</f>
        <v>0</v>
      </c>
      <c r="K39" s="96">
        <f>K18</f>
        <v>0</v>
      </c>
      <c r="L39" s="96">
        <f>SUM(M39:Q39)</f>
        <v>0</v>
      </c>
      <c r="M39" s="96">
        <f>M18</f>
        <v>0</v>
      </c>
      <c r="N39" s="96">
        <f>N18</f>
        <v>0</v>
      </c>
      <c r="O39" s="96">
        <f>O18</f>
        <v>0</v>
      </c>
      <c r="P39" s="96">
        <f>P18</f>
        <v>0</v>
      </c>
      <c r="Q39" s="96">
        <f>Q18</f>
        <v>0</v>
      </c>
      <c r="R39" s="96">
        <f>SUM(S39:W39)</f>
        <v>0</v>
      </c>
      <c r="S39" s="96">
        <f>S18</f>
        <v>0</v>
      </c>
      <c r="T39" s="96">
        <f>T18</f>
        <v>0</v>
      </c>
      <c r="U39" s="96">
        <f>U18</f>
        <v>0</v>
      </c>
      <c r="V39" s="96">
        <f>V18</f>
        <v>0</v>
      </c>
      <c r="W39" s="96">
        <f>W18</f>
        <v>0</v>
      </c>
      <c r="X39" s="96">
        <f>SUM(Y39:AC39)</f>
        <v>0</v>
      </c>
      <c r="Y39" s="96">
        <f>Y18</f>
        <v>0</v>
      </c>
      <c r="Z39" s="96">
        <f>Z18</f>
        <v>0</v>
      </c>
      <c r="AA39" s="96">
        <f>AA18</f>
        <v>0</v>
      </c>
      <c r="AB39" s="96">
        <f>AB18</f>
        <v>0</v>
      </c>
      <c r="AC39" s="96">
        <f>AC18</f>
        <v>0</v>
      </c>
      <c r="AD39" s="96">
        <f>SUM(AE39:AI39)</f>
        <v>0</v>
      </c>
      <c r="AE39" s="96">
        <f>AE18</f>
        <v>0</v>
      </c>
      <c r="AF39" s="96">
        <f>AF18</f>
        <v>0</v>
      </c>
      <c r="AG39" s="96">
        <f>AG18</f>
        <v>0</v>
      </c>
      <c r="AH39" s="96">
        <f>AH18</f>
        <v>0</v>
      </c>
      <c r="AI39" s="96">
        <f>AI18</f>
        <v>0</v>
      </c>
      <c r="AJ39" s="96">
        <f>SUM(AK39:AO39)</f>
        <v>0</v>
      </c>
      <c r="AK39" s="96">
        <f>AK18</f>
        <v>0</v>
      </c>
      <c r="AL39" s="96">
        <f>AL18</f>
        <v>0</v>
      </c>
      <c r="AM39" s="96">
        <f>AM18</f>
        <v>0</v>
      </c>
      <c r="AN39" s="96">
        <f>AN18</f>
        <v>0</v>
      </c>
      <c r="AO39" s="96">
        <f>AO18</f>
        <v>0</v>
      </c>
      <c r="AP39" s="96">
        <f>SUM(AQ39:AU39)</f>
        <v>0</v>
      </c>
      <c r="AQ39" s="96">
        <f>AQ18</f>
        <v>0</v>
      </c>
      <c r="AR39" s="96">
        <f>AR18</f>
        <v>0</v>
      </c>
      <c r="AS39" s="96">
        <f>AS18</f>
        <v>0</v>
      </c>
      <c r="AT39" s="96">
        <f>AT18</f>
        <v>0</v>
      </c>
      <c r="AU39" s="96">
        <f>AU18</f>
        <v>0</v>
      </c>
      <c r="AV39" s="96">
        <f>SUM(AW39:BA39)</f>
        <v>0</v>
      </c>
      <c r="AW39" s="96">
        <f>AW18</f>
        <v>0</v>
      </c>
      <c r="AX39" s="96">
        <f>AX18</f>
        <v>0</v>
      </c>
      <c r="AY39" s="96">
        <f>AY18</f>
        <v>0</v>
      </c>
      <c r="AZ39" s="96">
        <f>AZ18</f>
        <v>0</v>
      </c>
      <c r="BA39" s="96">
        <f>BA18</f>
        <v>0</v>
      </c>
      <c r="BB39" s="96">
        <f>SUM(BC39:BG39)</f>
        <v>0</v>
      </c>
      <c r="BC39" s="96">
        <f>BC18</f>
        <v>0</v>
      </c>
      <c r="BD39" s="96">
        <f>BD18</f>
        <v>0</v>
      </c>
      <c r="BE39" s="96">
        <f>BE18</f>
        <v>0</v>
      </c>
      <c r="BF39" s="96">
        <f>BF18</f>
        <v>0</v>
      </c>
      <c r="BG39" s="96">
        <f>BG18</f>
        <v>0</v>
      </c>
      <c r="BH39" s="96">
        <f>SUM(BI39:BM39)</f>
        <v>0</v>
      </c>
      <c r="BI39" s="96">
        <f>BI18</f>
        <v>0</v>
      </c>
      <c r="BJ39" s="96">
        <f>BJ18</f>
        <v>0</v>
      </c>
      <c r="BK39" s="96">
        <f>BK18</f>
        <v>0</v>
      </c>
      <c r="BL39" s="96">
        <f>BL18</f>
        <v>0</v>
      </c>
      <c r="BM39" s="96">
        <f>BM18</f>
        <v>0</v>
      </c>
    </row>
  </sheetData>
  <mergeCells count="37">
    <mergeCell ref="BH11:BM11"/>
    <mergeCell ref="D12:D16"/>
    <mergeCell ref="E12:E16"/>
    <mergeCell ref="F12:K12"/>
    <mergeCell ref="L12:Q12"/>
    <mergeCell ref="R12:W12"/>
    <mergeCell ref="BB12:BG12"/>
    <mergeCell ref="L11:Q11"/>
    <mergeCell ref="X11:AC11"/>
    <mergeCell ref="AJ11:AO11"/>
    <mergeCell ref="AV11:BA11"/>
    <mergeCell ref="AV13:AV14"/>
    <mergeCell ref="BH12:BM12"/>
    <mergeCell ref="F13:F14"/>
    <mergeCell ref="G13:K13"/>
    <mergeCell ref="L13:L14"/>
    <mergeCell ref="M13:Q13"/>
    <mergeCell ref="R13:R14"/>
    <mergeCell ref="S13:W13"/>
    <mergeCell ref="X13:X14"/>
    <mergeCell ref="Y13:AC13"/>
    <mergeCell ref="AD13:AD14"/>
    <mergeCell ref="X12:AC12"/>
    <mergeCell ref="AD12:AI12"/>
    <mergeCell ref="AJ12:AO12"/>
    <mergeCell ref="AP12:AU12"/>
    <mergeCell ref="AE13:AI13"/>
    <mergeCell ref="AJ13:AJ14"/>
    <mergeCell ref="AK13:AO13"/>
    <mergeCell ref="AP13:AP14"/>
    <mergeCell ref="AQ13:AU13"/>
    <mergeCell ref="BB13:BB14"/>
    <mergeCell ref="BC13:BG13"/>
    <mergeCell ref="BH13:BH14"/>
    <mergeCell ref="BI13:BM13"/>
    <mergeCell ref="AV12:BA12"/>
    <mergeCell ref="AW13:BA1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M39"/>
  <sheetViews>
    <sheetView topLeftCell="C7" workbookViewId="0">
      <selection activeCell="F33" sqref="F33"/>
    </sheetView>
  </sheetViews>
  <sheetFormatPr defaultColWidth="9.33203125" defaultRowHeight="11.25" x14ac:dyDescent="0.2"/>
  <cols>
    <col min="1" max="2" width="5.5" style="74" hidden="1" customWidth="1"/>
    <col min="3" max="3" width="3.1640625" style="74" customWidth="1"/>
    <col min="4" max="4" width="82.5" style="74" customWidth="1"/>
    <col min="5" max="5" width="7.83203125" style="74" customWidth="1"/>
    <col min="6" max="13" width="25.33203125" style="74" customWidth="1"/>
    <col min="14" max="16384" width="9.33203125" style="23"/>
  </cols>
  <sheetData>
    <row r="1" spans="1:13" hidden="1" x14ac:dyDescent="0.2"/>
    <row r="2" spans="1:13" hidden="1" x14ac:dyDescent="0.2"/>
    <row r="3" spans="1:13" hidden="1" x14ac:dyDescent="0.2">
      <c r="F3" s="79" t="s">
        <v>625</v>
      </c>
      <c r="G3" s="79" t="s">
        <v>626</v>
      </c>
      <c r="H3" s="79" t="s">
        <v>627</v>
      </c>
      <c r="I3" s="79" t="s">
        <v>628</v>
      </c>
      <c r="J3" s="79" t="s">
        <v>629</v>
      </c>
      <c r="K3" s="79" t="s">
        <v>630</v>
      </c>
      <c r="L3" s="78" t="s">
        <v>631</v>
      </c>
      <c r="M3" s="78" t="s">
        <v>632</v>
      </c>
    </row>
    <row r="4" spans="1:13" hidden="1" x14ac:dyDescent="0.2"/>
    <row r="5" spans="1:13" hidden="1" x14ac:dyDescent="0.2">
      <c r="A5" s="80"/>
    </row>
    <row r="6" spans="1:13" hidden="1" x14ac:dyDescent="0.2">
      <c r="A6" s="80"/>
    </row>
    <row r="7" spans="1:13" x14ac:dyDescent="0.2">
      <c r="A7" s="80"/>
    </row>
    <row r="8" spans="1:13" x14ac:dyDescent="0.2">
      <c r="A8" s="80"/>
      <c r="D8" s="102" t="s">
        <v>597</v>
      </c>
    </row>
    <row r="9" spans="1:13" x14ac:dyDescent="0.2">
      <c r="D9" s="103" t="s">
        <v>633</v>
      </c>
    </row>
    <row r="10" spans="1:13" x14ac:dyDescent="0.2">
      <c r="D10" s="84" t="s">
        <v>107</v>
      </c>
      <c r="M10" s="116" t="s">
        <v>316</v>
      </c>
    </row>
    <row r="11" spans="1:13" x14ac:dyDescent="0.2">
      <c r="D11" s="104" t="s">
        <v>317</v>
      </c>
      <c r="G11" s="107" t="s">
        <v>318</v>
      </c>
      <c r="I11" s="107" t="s">
        <v>318</v>
      </c>
      <c r="K11" s="107" t="s">
        <v>318</v>
      </c>
      <c r="M11" s="107" t="s">
        <v>318</v>
      </c>
    </row>
    <row r="12" spans="1:13" x14ac:dyDescent="0.2">
      <c r="D12" s="1485" t="s">
        <v>319</v>
      </c>
      <c r="E12" s="1485" t="s">
        <v>320</v>
      </c>
      <c r="F12" s="1485" t="s">
        <v>599</v>
      </c>
      <c r="G12" s="1485" t="s">
        <v>600</v>
      </c>
      <c r="H12" s="1485" t="s">
        <v>601</v>
      </c>
      <c r="I12" s="1485" t="s">
        <v>602</v>
      </c>
      <c r="J12" s="1485" t="s">
        <v>603</v>
      </c>
      <c r="K12" s="1485" t="s">
        <v>604</v>
      </c>
      <c r="L12" s="1485" t="s">
        <v>484</v>
      </c>
      <c r="M12" s="1485" t="s">
        <v>607</v>
      </c>
    </row>
    <row r="13" spans="1:13" x14ac:dyDescent="0.2">
      <c r="D13" s="1485"/>
      <c r="E13" s="1485"/>
      <c r="F13" s="1485"/>
      <c r="G13" s="1485"/>
      <c r="H13" s="1485"/>
      <c r="I13" s="1485"/>
      <c r="J13" s="1485"/>
      <c r="K13" s="1485"/>
      <c r="L13" s="1485"/>
      <c r="M13" s="1485"/>
    </row>
    <row r="14" spans="1:13" x14ac:dyDescent="0.2">
      <c r="D14" s="1485"/>
      <c r="E14" s="1485"/>
      <c r="F14" s="1485"/>
      <c r="G14" s="1485"/>
      <c r="H14" s="1485"/>
      <c r="I14" s="1485"/>
      <c r="J14" s="1485"/>
      <c r="K14" s="1485"/>
      <c r="L14" s="1485"/>
      <c r="M14" s="1485"/>
    </row>
    <row r="15" spans="1:13" x14ac:dyDescent="0.2">
      <c r="D15" s="1485"/>
      <c r="E15" s="1485"/>
      <c r="F15" s="1485"/>
      <c r="G15" s="1485"/>
      <c r="H15" s="1485"/>
      <c r="I15" s="1485"/>
      <c r="J15" s="1485"/>
      <c r="K15" s="1485"/>
      <c r="L15" s="1485"/>
      <c r="M15" s="1485"/>
    </row>
    <row r="16" spans="1:13" x14ac:dyDescent="0.2">
      <c r="D16" s="1485"/>
      <c r="E16" s="1485"/>
      <c r="F16" s="87" t="s">
        <v>339</v>
      </c>
      <c r="G16" s="87" t="s">
        <v>340</v>
      </c>
      <c r="H16" s="87" t="s">
        <v>339</v>
      </c>
      <c r="I16" s="87" t="s">
        <v>340</v>
      </c>
      <c r="J16" s="87" t="s">
        <v>339</v>
      </c>
      <c r="K16" s="87" t="s">
        <v>340</v>
      </c>
      <c r="L16" s="87" t="s">
        <v>339</v>
      </c>
      <c r="M16" s="87" t="s">
        <v>340</v>
      </c>
    </row>
    <row r="17" spans="4:13" x14ac:dyDescent="0.2">
      <c r="D17" s="89">
        <v>1</v>
      </c>
      <c r="E17" s="89">
        <v>2</v>
      </c>
      <c r="F17" s="89">
        <v>3</v>
      </c>
      <c r="G17" s="89">
        <v>4</v>
      </c>
      <c r="H17" s="89">
        <v>5</v>
      </c>
      <c r="I17" s="89">
        <v>6</v>
      </c>
      <c r="J17" s="89">
        <v>7</v>
      </c>
      <c r="K17" s="89">
        <v>8</v>
      </c>
      <c r="L17" s="89">
        <v>9</v>
      </c>
      <c r="M17" s="89">
        <v>10</v>
      </c>
    </row>
    <row r="18" spans="4:13" s="90" customFormat="1" ht="10.5" x14ac:dyDescent="0.15">
      <c r="D18" s="91" t="s">
        <v>608</v>
      </c>
      <c r="E18" s="92">
        <v>100</v>
      </c>
      <c r="F18" s="96">
        <f t="shared" ref="F18:M18" si="0">SUM(F19,F29:F35)</f>
        <v>0</v>
      </c>
      <c r="G18" s="96">
        <f t="shared" si="0"/>
        <v>0</v>
      </c>
      <c r="H18" s="96">
        <f t="shared" si="0"/>
        <v>0</v>
      </c>
      <c r="I18" s="96">
        <f t="shared" si="0"/>
        <v>0</v>
      </c>
      <c r="J18" s="96">
        <f t="shared" si="0"/>
        <v>0</v>
      </c>
      <c r="K18" s="96">
        <f t="shared" si="0"/>
        <v>0</v>
      </c>
      <c r="L18" s="96">
        <f t="shared" si="0"/>
        <v>0</v>
      </c>
      <c r="M18" s="96">
        <f t="shared" si="0"/>
        <v>0</v>
      </c>
    </row>
    <row r="19" spans="4:13" s="90" customFormat="1" ht="42" x14ac:dyDescent="0.15">
      <c r="D19" s="115" t="s">
        <v>346</v>
      </c>
      <c r="E19" s="87" t="s">
        <v>498</v>
      </c>
      <c r="F19" s="96">
        <f t="shared" ref="F19:M19" si="1">SUM(F20:F28)</f>
        <v>0</v>
      </c>
      <c r="G19" s="96">
        <f t="shared" si="1"/>
        <v>0</v>
      </c>
      <c r="H19" s="96">
        <f t="shared" si="1"/>
        <v>0</v>
      </c>
      <c r="I19" s="96">
        <f t="shared" si="1"/>
        <v>0</v>
      </c>
      <c r="J19" s="96">
        <f t="shared" si="1"/>
        <v>0</v>
      </c>
      <c r="K19" s="96">
        <f t="shared" si="1"/>
        <v>0</v>
      </c>
      <c r="L19" s="96">
        <f t="shared" si="1"/>
        <v>0</v>
      </c>
      <c r="M19" s="96">
        <f t="shared" si="1"/>
        <v>0</v>
      </c>
    </row>
    <row r="20" spans="4:13" x14ac:dyDescent="0.2">
      <c r="D20" s="97" t="s">
        <v>348</v>
      </c>
      <c r="E20" s="87" t="s">
        <v>609</v>
      </c>
      <c r="F20" s="114"/>
      <c r="G20" s="114"/>
      <c r="H20" s="114"/>
      <c r="I20" s="114"/>
      <c r="J20" s="114"/>
      <c r="K20" s="114"/>
      <c r="L20" s="96">
        <f t="shared" ref="L20:M35" si="2">SUM(F20,H20,J20)</f>
        <v>0</v>
      </c>
      <c r="M20" s="96">
        <f t="shared" si="2"/>
        <v>0</v>
      </c>
    </row>
    <row r="21" spans="4:13" x14ac:dyDescent="0.2">
      <c r="D21" s="97" t="s">
        <v>350</v>
      </c>
      <c r="E21" s="87" t="s">
        <v>610</v>
      </c>
      <c r="F21" s="114"/>
      <c r="G21" s="114"/>
      <c r="H21" s="114"/>
      <c r="I21" s="114"/>
      <c r="J21" s="114"/>
      <c r="K21" s="114"/>
      <c r="L21" s="96">
        <f t="shared" si="2"/>
        <v>0</v>
      </c>
      <c r="M21" s="96">
        <f t="shared" si="2"/>
        <v>0</v>
      </c>
    </row>
    <row r="22" spans="4:13" x14ac:dyDescent="0.2">
      <c r="D22" s="97" t="s">
        <v>352</v>
      </c>
      <c r="E22" s="87" t="s">
        <v>611</v>
      </c>
      <c r="F22" s="114"/>
      <c r="G22" s="114"/>
      <c r="H22" s="114"/>
      <c r="I22" s="114"/>
      <c r="J22" s="114"/>
      <c r="K22" s="114"/>
      <c r="L22" s="96">
        <f t="shared" si="2"/>
        <v>0</v>
      </c>
      <c r="M22" s="96">
        <f t="shared" si="2"/>
        <v>0</v>
      </c>
    </row>
    <row r="23" spans="4:13" x14ac:dyDescent="0.2">
      <c r="D23" s="97" t="s">
        <v>354</v>
      </c>
      <c r="E23" s="87" t="s">
        <v>612</v>
      </c>
      <c r="F23" s="114"/>
      <c r="G23" s="114"/>
      <c r="H23" s="114"/>
      <c r="I23" s="114"/>
      <c r="J23" s="114"/>
      <c r="K23" s="114"/>
      <c r="L23" s="96">
        <f t="shared" si="2"/>
        <v>0</v>
      </c>
      <c r="M23" s="96">
        <f t="shared" si="2"/>
        <v>0</v>
      </c>
    </row>
    <row r="24" spans="4:13" x14ac:dyDescent="0.2">
      <c r="D24" s="97" t="s">
        <v>356</v>
      </c>
      <c r="E24" s="87" t="s">
        <v>613</v>
      </c>
      <c r="F24" s="114"/>
      <c r="G24" s="114"/>
      <c r="H24" s="114"/>
      <c r="I24" s="114"/>
      <c r="J24" s="114"/>
      <c r="K24" s="114"/>
      <c r="L24" s="96">
        <f t="shared" si="2"/>
        <v>0</v>
      </c>
      <c r="M24" s="96">
        <f t="shared" si="2"/>
        <v>0</v>
      </c>
    </row>
    <row r="25" spans="4:13" x14ac:dyDescent="0.2">
      <c r="D25" s="97" t="s">
        <v>358</v>
      </c>
      <c r="E25" s="87" t="s">
        <v>614</v>
      </c>
      <c r="F25" s="114"/>
      <c r="G25" s="114"/>
      <c r="H25" s="114"/>
      <c r="I25" s="114"/>
      <c r="J25" s="114"/>
      <c r="K25" s="114"/>
      <c r="L25" s="96">
        <f t="shared" si="2"/>
        <v>0</v>
      </c>
      <c r="M25" s="96">
        <f t="shared" si="2"/>
        <v>0</v>
      </c>
    </row>
    <row r="26" spans="4:13" x14ac:dyDescent="0.2">
      <c r="D26" s="97" t="s">
        <v>360</v>
      </c>
      <c r="E26" s="87" t="s">
        <v>615</v>
      </c>
      <c r="F26" s="114"/>
      <c r="G26" s="114"/>
      <c r="H26" s="114"/>
      <c r="I26" s="114"/>
      <c r="J26" s="114"/>
      <c r="K26" s="114"/>
      <c r="L26" s="96">
        <f t="shared" si="2"/>
        <v>0</v>
      </c>
      <c r="M26" s="96">
        <f t="shared" si="2"/>
        <v>0</v>
      </c>
    </row>
    <row r="27" spans="4:13" x14ac:dyDescent="0.2">
      <c r="D27" s="97" t="s">
        <v>362</v>
      </c>
      <c r="E27" s="87" t="s">
        <v>616</v>
      </c>
      <c r="F27" s="114"/>
      <c r="G27" s="114"/>
      <c r="H27" s="114"/>
      <c r="I27" s="114"/>
      <c r="J27" s="114"/>
      <c r="K27" s="114"/>
      <c r="L27" s="96">
        <f t="shared" si="2"/>
        <v>0</v>
      </c>
      <c r="M27" s="96">
        <f t="shared" si="2"/>
        <v>0</v>
      </c>
    </row>
    <row r="28" spans="4:13" x14ac:dyDescent="0.2">
      <c r="D28" s="97" t="s">
        <v>364</v>
      </c>
      <c r="E28" s="87" t="s">
        <v>617</v>
      </c>
      <c r="F28" s="114"/>
      <c r="G28" s="114"/>
      <c r="H28" s="114"/>
      <c r="I28" s="114"/>
      <c r="J28" s="114"/>
      <c r="K28" s="114"/>
      <c r="L28" s="96">
        <f t="shared" si="2"/>
        <v>0</v>
      </c>
      <c r="M28" s="96">
        <f t="shared" si="2"/>
        <v>0</v>
      </c>
    </row>
    <row r="29" spans="4:13" x14ac:dyDescent="0.2">
      <c r="D29" s="100" t="s">
        <v>31</v>
      </c>
      <c r="E29" s="87" t="s">
        <v>500</v>
      </c>
      <c r="F29" s="114"/>
      <c r="G29" s="114"/>
      <c r="H29" s="114"/>
      <c r="I29" s="114"/>
      <c r="J29" s="114"/>
      <c r="K29" s="114"/>
      <c r="L29" s="96">
        <f t="shared" si="2"/>
        <v>0</v>
      </c>
      <c r="M29" s="96">
        <f t="shared" si="2"/>
        <v>0</v>
      </c>
    </row>
    <row r="30" spans="4:13" x14ac:dyDescent="0.2">
      <c r="D30" s="100" t="s">
        <v>367</v>
      </c>
      <c r="E30" s="87" t="s">
        <v>618</v>
      </c>
      <c r="F30" s="114"/>
      <c r="G30" s="114"/>
      <c r="H30" s="114"/>
      <c r="I30" s="114"/>
      <c r="J30" s="114"/>
      <c r="K30" s="114"/>
      <c r="L30" s="96">
        <f t="shared" si="2"/>
        <v>0</v>
      </c>
      <c r="M30" s="96">
        <f t="shared" si="2"/>
        <v>0</v>
      </c>
    </row>
    <row r="31" spans="4:13" x14ac:dyDescent="0.2">
      <c r="D31" s="100" t="s">
        <v>369</v>
      </c>
      <c r="E31" s="87" t="s">
        <v>619</v>
      </c>
      <c r="F31" s="114"/>
      <c r="G31" s="114"/>
      <c r="H31" s="114"/>
      <c r="I31" s="114"/>
      <c r="J31" s="114"/>
      <c r="K31" s="114"/>
      <c r="L31" s="96">
        <f t="shared" si="2"/>
        <v>0</v>
      </c>
      <c r="M31" s="96">
        <f t="shared" si="2"/>
        <v>0</v>
      </c>
    </row>
    <row r="32" spans="4:13" x14ac:dyDescent="0.2">
      <c r="D32" s="100" t="s">
        <v>27</v>
      </c>
      <c r="E32" s="87" t="s">
        <v>620</v>
      </c>
      <c r="F32" s="114"/>
      <c r="G32" s="114"/>
      <c r="H32" s="114"/>
      <c r="I32" s="114"/>
      <c r="J32" s="114"/>
      <c r="K32" s="114"/>
      <c r="L32" s="96">
        <f t="shared" si="2"/>
        <v>0</v>
      </c>
      <c r="M32" s="96">
        <f t="shared" si="2"/>
        <v>0</v>
      </c>
    </row>
    <row r="33" spans="4:13" x14ac:dyDescent="0.2">
      <c r="D33" s="100" t="s">
        <v>372</v>
      </c>
      <c r="E33" s="87" t="s">
        <v>621</v>
      </c>
      <c r="F33" s="114"/>
      <c r="G33" s="114"/>
      <c r="H33" s="114"/>
      <c r="I33" s="114"/>
      <c r="J33" s="114"/>
      <c r="K33" s="114"/>
      <c r="L33" s="96">
        <f t="shared" si="2"/>
        <v>0</v>
      </c>
      <c r="M33" s="96">
        <f t="shared" si="2"/>
        <v>0</v>
      </c>
    </row>
    <row r="34" spans="4:13" x14ac:dyDescent="0.2">
      <c r="D34" s="100" t="s">
        <v>374</v>
      </c>
      <c r="E34" s="87" t="s">
        <v>622</v>
      </c>
      <c r="F34" s="114"/>
      <c r="G34" s="114"/>
      <c r="H34" s="114"/>
      <c r="I34" s="114"/>
      <c r="J34" s="114"/>
      <c r="K34" s="114"/>
      <c r="L34" s="96">
        <f t="shared" si="2"/>
        <v>0</v>
      </c>
      <c r="M34" s="96">
        <f t="shared" si="2"/>
        <v>0</v>
      </c>
    </row>
    <row r="35" spans="4:13" x14ac:dyDescent="0.2">
      <c r="D35" s="100" t="s">
        <v>376</v>
      </c>
      <c r="E35" s="87" t="s">
        <v>623</v>
      </c>
      <c r="F35" s="114"/>
      <c r="G35" s="114"/>
      <c r="H35" s="114"/>
      <c r="I35" s="114"/>
      <c r="J35" s="114"/>
      <c r="K35" s="114"/>
      <c r="L35" s="96">
        <f t="shared" si="2"/>
        <v>0</v>
      </c>
      <c r="M35" s="96">
        <f t="shared" si="2"/>
        <v>0</v>
      </c>
    </row>
    <row r="36" spans="4:13" ht="21" x14ac:dyDescent="0.2">
      <c r="D36" s="91" t="s">
        <v>455</v>
      </c>
      <c r="E36" s="92" t="s">
        <v>417</v>
      </c>
      <c r="F36" s="93">
        <f t="shared" ref="F36:M36" si="3">SUM(F37:F38)</f>
        <v>0</v>
      </c>
      <c r="G36" s="93">
        <f t="shared" si="3"/>
        <v>0</v>
      </c>
      <c r="H36" s="93">
        <f t="shared" si="3"/>
        <v>0</v>
      </c>
      <c r="I36" s="93">
        <f t="shared" si="3"/>
        <v>0</v>
      </c>
      <c r="J36" s="93">
        <f t="shared" si="3"/>
        <v>0</v>
      </c>
      <c r="K36" s="93">
        <f t="shared" si="3"/>
        <v>0</v>
      </c>
      <c r="L36" s="93">
        <f t="shared" si="3"/>
        <v>0</v>
      </c>
      <c r="M36" s="93">
        <f t="shared" si="3"/>
        <v>0</v>
      </c>
    </row>
    <row r="37" spans="4:13" ht="21" x14ac:dyDescent="0.2">
      <c r="D37" s="115" t="s">
        <v>456</v>
      </c>
      <c r="E37" s="87" t="s">
        <v>418</v>
      </c>
      <c r="F37" s="99"/>
      <c r="G37" s="99"/>
      <c r="H37" s="99"/>
      <c r="I37" s="99"/>
      <c r="J37" s="99"/>
      <c r="K37" s="99"/>
      <c r="L37" s="96">
        <f>SUM(F37,H37,J37)</f>
        <v>0</v>
      </c>
      <c r="M37" s="96">
        <f>SUM(G37,I37,K37)</f>
        <v>0</v>
      </c>
    </row>
    <row r="38" spans="4:13" ht="21" x14ac:dyDescent="0.2">
      <c r="D38" s="115" t="s">
        <v>458</v>
      </c>
      <c r="E38" s="87" t="s">
        <v>428</v>
      </c>
      <c r="F38" s="114"/>
      <c r="G38" s="114"/>
      <c r="H38" s="114"/>
      <c r="I38" s="114"/>
      <c r="J38" s="114"/>
      <c r="K38" s="114"/>
      <c r="L38" s="96">
        <f>SUM(F38,H38,J38)</f>
        <v>0</v>
      </c>
      <c r="M38" s="96">
        <f>SUM(G38,I38,K38)</f>
        <v>0</v>
      </c>
    </row>
    <row r="39" spans="4:13" x14ac:dyDescent="0.2">
      <c r="D39" s="91" t="s">
        <v>624</v>
      </c>
      <c r="E39" s="92" t="s">
        <v>634</v>
      </c>
      <c r="F39" s="93">
        <f t="shared" ref="F39:M39" si="4">SUM(F18,F36)</f>
        <v>0</v>
      </c>
      <c r="G39" s="93">
        <f t="shared" si="4"/>
        <v>0</v>
      </c>
      <c r="H39" s="93">
        <f t="shared" si="4"/>
        <v>0</v>
      </c>
      <c r="I39" s="93">
        <f t="shared" si="4"/>
        <v>0</v>
      </c>
      <c r="J39" s="93">
        <f t="shared" si="4"/>
        <v>0</v>
      </c>
      <c r="K39" s="93">
        <f t="shared" si="4"/>
        <v>0</v>
      </c>
      <c r="L39" s="93">
        <f t="shared" si="4"/>
        <v>0</v>
      </c>
      <c r="M39" s="93">
        <f t="shared" si="4"/>
        <v>0</v>
      </c>
    </row>
  </sheetData>
  <mergeCells count="10">
    <mergeCell ref="J12:J15"/>
    <mergeCell ref="K12:K15"/>
    <mergeCell ref="L12:L15"/>
    <mergeCell ref="M12:M15"/>
    <mergeCell ref="D12:D16"/>
    <mergeCell ref="E12:E16"/>
    <mergeCell ref="F12:F15"/>
    <mergeCell ref="G12:G15"/>
    <mergeCell ref="H12:H15"/>
    <mergeCell ref="I12:I1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BI51"/>
  <sheetViews>
    <sheetView topLeftCell="C7" workbookViewId="0">
      <selection activeCell="H32" sqref="H32"/>
    </sheetView>
  </sheetViews>
  <sheetFormatPr defaultColWidth="9.33203125" defaultRowHeight="11.25" x14ac:dyDescent="0.2"/>
  <cols>
    <col min="1" max="2" width="5.5" style="74" hidden="1" customWidth="1"/>
    <col min="3" max="3" width="3.1640625" style="74" customWidth="1"/>
    <col min="4" max="4" width="82.5" style="74" customWidth="1"/>
    <col min="5" max="5" width="7.83203125" style="74" customWidth="1"/>
    <col min="6" max="10" width="23" style="74" customWidth="1"/>
    <col min="11" max="12" width="9.33203125" style="23"/>
    <col min="13" max="13" width="19.33203125" style="23" customWidth="1"/>
    <col min="14" max="16384" width="9.33203125" style="23"/>
  </cols>
  <sheetData>
    <row r="1" spans="1:61" hidden="1" x14ac:dyDescent="0.2"/>
    <row r="2" spans="1:61" hidden="1" x14ac:dyDescent="0.2"/>
    <row r="3" spans="1:61" hidden="1" x14ac:dyDescent="0.2">
      <c r="F3" s="79" t="s">
        <v>635</v>
      </c>
      <c r="G3" s="79" t="s">
        <v>636</v>
      </c>
      <c r="H3" s="79" t="s">
        <v>637</v>
      </c>
      <c r="I3" s="79" t="s">
        <v>638</v>
      </c>
      <c r="J3" s="79" t="s">
        <v>632</v>
      </c>
    </row>
    <row r="4" spans="1:61" hidden="1" x14ac:dyDescent="0.2">
      <c r="B4" s="80"/>
      <c r="C4" s="80"/>
      <c r="D4" s="80"/>
    </row>
    <row r="5" spans="1:61" hidden="1" x14ac:dyDescent="0.2">
      <c r="A5" s="80"/>
    </row>
    <row r="6" spans="1:61" hidden="1" x14ac:dyDescent="0.2">
      <c r="A6" s="80"/>
    </row>
    <row r="7" spans="1:61" x14ac:dyDescent="0.2">
      <c r="A7" s="80"/>
      <c r="J7" s="117"/>
    </row>
    <row r="8" spans="1:61" x14ac:dyDescent="0.2">
      <c r="A8" s="80"/>
      <c r="D8" s="102" t="s">
        <v>639</v>
      </c>
    </row>
    <row r="9" spans="1:61" hidden="1" x14ac:dyDescent="0.2">
      <c r="A9" s="80"/>
      <c r="D9" s="118"/>
      <c r="BI9" s="881">
        <f>('6'!G18+'6'!I32)</f>
        <v>250108.29137019598</v>
      </c>
    </row>
    <row r="10" spans="1:61" x14ac:dyDescent="0.2">
      <c r="A10" s="80"/>
      <c r="D10" s="84" t="s">
        <v>107</v>
      </c>
      <c r="J10" s="85" t="s">
        <v>316</v>
      </c>
    </row>
    <row r="11" spans="1:61" x14ac:dyDescent="0.2">
      <c r="D11" s="104"/>
      <c r="H11" s="82"/>
      <c r="I11" s="82"/>
    </row>
    <row r="12" spans="1:61" x14ac:dyDescent="0.2">
      <c r="D12" s="1495" t="s">
        <v>640</v>
      </c>
      <c r="E12" s="1495" t="s">
        <v>320</v>
      </c>
      <c r="F12" s="1495" t="s">
        <v>484</v>
      </c>
      <c r="G12" s="1495" t="s">
        <v>485</v>
      </c>
      <c r="H12" s="1495" t="s">
        <v>641</v>
      </c>
      <c r="I12" s="1495" t="s">
        <v>328</v>
      </c>
      <c r="J12" s="1495" t="s">
        <v>642</v>
      </c>
    </row>
    <row r="13" spans="1:61" x14ac:dyDescent="0.2">
      <c r="D13" s="1495"/>
      <c r="E13" s="1495"/>
      <c r="F13" s="1495"/>
      <c r="G13" s="1495"/>
      <c r="H13" s="1495"/>
      <c r="I13" s="1495"/>
      <c r="J13" s="1495"/>
    </row>
    <row r="14" spans="1:61" x14ac:dyDescent="0.2">
      <c r="D14" s="1495"/>
      <c r="E14" s="1495"/>
      <c r="F14" s="1495"/>
      <c r="G14" s="1495"/>
      <c r="H14" s="1495"/>
      <c r="I14" s="1495"/>
      <c r="J14" s="1495"/>
    </row>
    <row r="15" spans="1:61" x14ac:dyDescent="0.2">
      <c r="D15" s="1495"/>
      <c r="E15" s="1495"/>
      <c r="F15" s="1495"/>
      <c r="G15" s="1495"/>
      <c r="H15" s="1495"/>
      <c r="I15" s="1495"/>
      <c r="J15" s="1495"/>
    </row>
    <row r="16" spans="1:61" x14ac:dyDescent="0.2">
      <c r="D16" s="1495"/>
      <c r="E16" s="1495"/>
      <c r="F16" s="119" t="s">
        <v>339</v>
      </c>
      <c r="G16" s="119" t="s">
        <v>340</v>
      </c>
      <c r="H16" s="119" t="s">
        <v>341</v>
      </c>
      <c r="I16" s="119" t="s">
        <v>340</v>
      </c>
      <c r="J16" s="119" t="s">
        <v>340</v>
      </c>
    </row>
    <row r="17" spans="4:13" x14ac:dyDescent="0.2">
      <c r="D17" s="120">
        <v>1</v>
      </c>
      <c r="E17" s="120">
        <v>2</v>
      </c>
      <c r="F17" s="120">
        <v>3</v>
      </c>
      <c r="G17" s="120">
        <v>4</v>
      </c>
      <c r="H17" s="120">
        <v>5</v>
      </c>
      <c r="I17" s="120">
        <v>6</v>
      </c>
      <c r="J17" s="120">
        <v>7</v>
      </c>
    </row>
    <row r="18" spans="4:13" x14ac:dyDescent="0.2">
      <c r="D18" s="72" t="s">
        <v>643</v>
      </c>
      <c r="E18" s="95" t="s">
        <v>343</v>
      </c>
      <c r="F18" s="121">
        <f>SUM(F19:F22,F25:F26,F28,F32:F36)</f>
        <v>48656.082999999991</v>
      </c>
      <c r="G18" s="121">
        <f>SUM(G19:G20,G25:G26,G28,G32:G36)</f>
        <v>227848.53709019598</v>
      </c>
      <c r="H18" s="121">
        <f>SUM(H20:H24,H27:H36)</f>
        <v>12.081271000000001</v>
      </c>
      <c r="I18" s="121">
        <f>SUM(I20,I23:I24,I27:I36)</f>
        <v>22259.754279999997</v>
      </c>
      <c r="J18" s="121">
        <f>SUM(G18,I18,J21:J22)</f>
        <v>250108.29137019598</v>
      </c>
    </row>
    <row r="19" spans="4:13" x14ac:dyDescent="0.2">
      <c r="D19" s="115" t="s">
        <v>644</v>
      </c>
      <c r="E19" s="87" t="s">
        <v>645</v>
      </c>
      <c r="F19" s="122"/>
      <c r="G19" s="122"/>
      <c r="H19" s="123"/>
      <c r="I19" s="123"/>
      <c r="J19" s="121">
        <f>G19</f>
        <v>0</v>
      </c>
    </row>
    <row r="20" spans="4:13" x14ac:dyDescent="0.2">
      <c r="D20" s="115" t="s">
        <v>646</v>
      </c>
      <c r="E20" s="87" t="s">
        <v>647</v>
      </c>
      <c r="F20" s="122"/>
      <c r="G20" s="122"/>
      <c r="H20" s="122"/>
      <c r="I20" s="122"/>
      <c r="J20" s="121">
        <f>SUM(G20,I20)</f>
        <v>0</v>
      </c>
    </row>
    <row r="21" spans="4:13" x14ac:dyDescent="0.2">
      <c r="D21" s="115" t="s">
        <v>648</v>
      </c>
      <c r="E21" s="87" t="s">
        <v>649</v>
      </c>
      <c r="F21" s="122"/>
      <c r="G21" s="123"/>
      <c r="H21" s="122"/>
      <c r="I21" s="123"/>
      <c r="J21" s="122"/>
    </row>
    <row r="22" spans="4:13" x14ac:dyDescent="0.2">
      <c r="D22" s="115" t="s">
        <v>650</v>
      </c>
      <c r="E22" s="87" t="s">
        <v>651</v>
      </c>
      <c r="F22" s="122"/>
      <c r="G22" s="123"/>
      <c r="H22" s="122"/>
      <c r="I22" s="123"/>
      <c r="J22" s="122"/>
    </row>
    <row r="23" spans="4:13" x14ac:dyDescent="0.2">
      <c r="D23" s="115" t="s">
        <v>652</v>
      </c>
      <c r="E23" s="87" t="s">
        <v>653</v>
      </c>
      <c r="F23" s="123"/>
      <c r="G23" s="123"/>
      <c r="H23" s="122"/>
      <c r="I23" s="122"/>
      <c r="J23" s="121">
        <f>I23</f>
        <v>0</v>
      </c>
    </row>
    <row r="24" spans="4:13" x14ac:dyDescent="0.2">
      <c r="D24" s="115" t="s">
        <v>654</v>
      </c>
      <c r="E24" s="87" t="s">
        <v>655</v>
      </c>
      <c r="F24" s="123"/>
      <c r="G24" s="123"/>
      <c r="H24" s="122"/>
      <c r="I24" s="122"/>
      <c r="J24" s="121">
        <f>I24</f>
        <v>0</v>
      </c>
    </row>
    <row r="25" spans="4:13" x14ac:dyDescent="0.2">
      <c r="D25" s="115" t="s">
        <v>656</v>
      </c>
      <c r="E25" s="87" t="s">
        <v>657</v>
      </c>
      <c r="F25" s="122">
        <f>ОРЭМ!C137</f>
        <v>492.57900000000001</v>
      </c>
      <c r="G25" s="122">
        <f>ОРЭМ!C143/1000</f>
        <v>48.620849999999997</v>
      </c>
      <c r="H25" s="123"/>
      <c r="I25" s="123"/>
      <c r="J25" s="121">
        <f>G25</f>
        <v>48.620849999999997</v>
      </c>
    </row>
    <row r="26" spans="4:13" x14ac:dyDescent="0.2">
      <c r="D26" s="100" t="s">
        <v>658</v>
      </c>
      <c r="E26" s="87" t="s">
        <v>659</v>
      </c>
      <c r="F26" s="122">
        <f>ОРЭМ!C154</f>
        <v>375.88499999999999</v>
      </c>
      <c r="G26" s="122">
        <f>ОРЭМ!C156/1000</f>
        <v>461.72163</v>
      </c>
      <c r="H26" s="123"/>
      <c r="I26" s="123"/>
      <c r="J26" s="121">
        <f>G26</f>
        <v>461.72163</v>
      </c>
    </row>
    <row r="27" spans="4:13" x14ac:dyDescent="0.2">
      <c r="D27" s="115" t="s">
        <v>660</v>
      </c>
      <c r="E27" s="87" t="s">
        <v>661</v>
      </c>
      <c r="F27" s="123"/>
      <c r="G27" s="123"/>
      <c r="H27" s="122"/>
      <c r="I27" s="122"/>
      <c r="J27" s="121">
        <f>I27</f>
        <v>0</v>
      </c>
    </row>
    <row r="28" spans="4:13" x14ac:dyDescent="0.2">
      <c r="D28" s="115" t="s">
        <v>662</v>
      </c>
      <c r="E28" s="87" t="s">
        <v>498</v>
      </c>
      <c r="F28" s="122"/>
      <c r="G28" s="122"/>
      <c r="H28" s="122"/>
      <c r="I28" s="122"/>
      <c r="J28" s="121">
        <f>SUM(G28,I28)</f>
        <v>0</v>
      </c>
    </row>
    <row r="29" spans="4:13" x14ac:dyDescent="0.2">
      <c r="D29" s="115" t="s">
        <v>663</v>
      </c>
      <c r="E29" s="87" t="s">
        <v>609</v>
      </c>
      <c r="F29" s="123"/>
      <c r="G29" s="123"/>
      <c r="H29" s="122"/>
      <c r="I29" s="122"/>
      <c r="J29" s="121">
        <f>I29</f>
        <v>0</v>
      </c>
    </row>
    <row r="30" spans="4:13" x14ac:dyDescent="0.2">
      <c r="D30" s="115" t="s">
        <v>664</v>
      </c>
      <c r="E30" s="87" t="s">
        <v>610</v>
      </c>
      <c r="F30" s="123"/>
      <c r="G30" s="123"/>
      <c r="H30" s="122"/>
      <c r="I30" s="122"/>
      <c r="J30" s="121">
        <f>I30</f>
        <v>0</v>
      </c>
    </row>
    <row r="31" spans="4:13" x14ac:dyDescent="0.2">
      <c r="D31" s="115" t="s">
        <v>665</v>
      </c>
      <c r="E31" s="87" t="s">
        <v>611</v>
      </c>
      <c r="F31" s="123"/>
      <c r="G31" s="123"/>
      <c r="H31" s="122"/>
      <c r="I31" s="122"/>
      <c r="J31" s="121">
        <f>I31</f>
        <v>0</v>
      </c>
    </row>
    <row r="32" spans="4:13" x14ac:dyDescent="0.2">
      <c r="D32" s="115" t="s">
        <v>666</v>
      </c>
      <c r="E32" s="87" t="s">
        <v>612</v>
      </c>
      <c r="F32" s="122">
        <f>'1'!F18+'1'!T18+'1'!AH18+'1'!BJ18+'2'!F94+'2'!J94</f>
        <v>26382.277477999989</v>
      </c>
      <c r="G32" s="122">
        <f>'1'!M18+'1'!AA18+'1'!AO18+'1'!BQ18+'2'!G94+'2'!K94</f>
        <v>179244.872330196</v>
      </c>
      <c r="H32" s="122">
        <f>'1'!AV18+'1'!BX18+'2'!L18</f>
        <v>12.081271000000001</v>
      </c>
      <c r="I32" s="122">
        <f>'1'!BC18+'1'!CE18+'1'!CS18+'2'!M94</f>
        <v>22259.754279999997</v>
      </c>
      <c r="J32" s="121">
        <f>SUM(G32,I32)</f>
        <v>201504.62661019599</v>
      </c>
      <c r="M32" s="881">
        <f>F32+F35-'2'!F91</f>
        <v>41963.896838999994</v>
      </c>
    </row>
    <row r="33" spans="4:13" x14ac:dyDescent="0.2">
      <c r="D33" s="115" t="s">
        <v>667</v>
      </c>
      <c r="E33" s="87" t="s">
        <v>668</v>
      </c>
      <c r="F33" s="122"/>
      <c r="G33" s="122"/>
      <c r="H33" s="122"/>
      <c r="I33" s="122"/>
      <c r="J33" s="121">
        <f>SUM(G33,I33)</f>
        <v>0</v>
      </c>
      <c r="M33" s="881"/>
    </row>
    <row r="34" spans="4:13" x14ac:dyDescent="0.2">
      <c r="D34" s="115" t="s">
        <v>669</v>
      </c>
      <c r="E34" s="87" t="s">
        <v>670</v>
      </c>
      <c r="F34" s="122"/>
      <c r="G34" s="122"/>
      <c r="H34" s="122"/>
      <c r="I34" s="122"/>
      <c r="J34" s="121">
        <f>SUM(G34,I34)</f>
        <v>0</v>
      </c>
      <c r="M34" s="881"/>
    </row>
    <row r="35" spans="4:13" ht="21" x14ac:dyDescent="0.2">
      <c r="D35" s="100" t="s">
        <v>671</v>
      </c>
      <c r="E35" s="87" t="s">
        <v>672</v>
      </c>
      <c r="F35" s="122">
        <f>'3'!F18</f>
        <v>21405.341522000002</v>
      </c>
      <c r="G35" s="122">
        <f>'3'!H18</f>
        <v>48093.322280000008</v>
      </c>
      <c r="H35" s="122"/>
      <c r="I35" s="122"/>
      <c r="J35" s="121">
        <f>SUM(G35,I35)</f>
        <v>48093.322280000008</v>
      </c>
      <c r="M35" s="1379"/>
    </row>
    <row r="36" spans="4:13" ht="21" x14ac:dyDescent="0.2">
      <c r="D36" s="100" t="s">
        <v>673</v>
      </c>
      <c r="E36" s="87" t="s">
        <v>674</v>
      </c>
      <c r="F36" s="122"/>
      <c r="G36" s="122"/>
      <c r="H36" s="122"/>
      <c r="I36" s="122"/>
      <c r="J36" s="121">
        <f>SUM(G36,I36)</f>
        <v>0</v>
      </c>
    </row>
    <row r="37" spans="4:13" x14ac:dyDescent="0.2">
      <c r="D37" s="72" t="s">
        <v>675</v>
      </c>
      <c r="E37" s="95" t="s">
        <v>345</v>
      </c>
      <c r="F37" s="122"/>
      <c r="G37" s="123"/>
      <c r="H37" s="122"/>
      <c r="I37" s="123"/>
      <c r="J37" s="123"/>
    </row>
    <row r="38" spans="4:13" x14ac:dyDescent="0.2">
      <c r="D38" s="72" t="s">
        <v>676</v>
      </c>
      <c r="E38" s="95" t="s">
        <v>379</v>
      </c>
      <c r="F38" s="123"/>
      <c r="G38" s="123"/>
      <c r="H38" s="122"/>
      <c r="I38" s="122"/>
      <c r="J38" s="121">
        <f>I38</f>
        <v>0</v>
      </c>
    </row>
    <row r="39" spans="4:13" x14ac:dyDescent="0.2">
      <c r="D39" s="72" t="s">
        <v>677</v>
      </c>
      <c r="E39" s="95" t="s">
        <v>398</v>
      </c>
      <c r="F39" s="123"/>
      <c r="G39" s="123"/>
      <c r="H39" s="122"/>
      <c r="I39" s="122"/>
      <c r="J39" s="121">
        <f>I39</f>
        <v>0</v>
      </c>
    </row>
    <row r="40" spans="4:13" x14ac:dyDescent="0.2">
      <c r="D40" s="72" t="s">
        <v>678</v>
      </c>
      <c r="E40" s="95" t="s">
        <v>417</v>
      </c>
      <c r="F40" s="123"/>
      <c r="G40" s="123"/>
      <c r="H40" s="122"/>
      <c r="I40" s="123"/>
      <c r="J40" s="123"/>
    </row>
    <row r="41" spans="4:13" x14ac:dyDescent="0.2">
      <c r="D41" s="72" t="s">
        <v>679</v>
      </c>
      <c r="E41" s="95" t="s">
        <v>634</v>
      </c>
      <c r="F41" s="123"/>
      <c r="G41" s="123"/>
      <c r="H41" s="122"/>
      <c r="I41" s="122"/>
      <c r="J41" s="121">
        <f>I41</f>
        <v>0</v>
      </c>
    </row>
    <row r="42" spans="4:13" ht="63" x14ac:dyDescent="0.2">
      <c r="D42" s="72" t="s">
        <v>680</v>
      </c>
      <c r="E42" s="95" t="s">
        <v>436</v>
      </c>
      <c r="F42" s="123"/>
      <c r="G42" s="123"/>
      <c r="H42" s="122"/>
      <c r="I42" s="122"/>
      <c r="J42" s="121">
        <f>I42</f>
        <v>0</v>
      </c>
    </row>
    <row r="43" spans="4:13" ht="42" x14ac:dyDescent="0.2">
      <c r="D43" s="72" t="s">
        <v>681</v>
      </c>
      <c r="E43" s="95" t="s">
        <v>682</v>
      </c>
      <c r="F43" s="123"/>
      <c r="G43" s="123"/>
      <c r="H43" s="122"/>
      <c r="I43" s="122"/>
      <c r="J43" s="121">
        <f>I43</f>
        <v>0</v>
      </c>
    </row>
    <row r="44" spans="4:13" ht="42" x14ac:dyDescent="0.2">
      <c r="D44" s="72" t="s">
        <v>683</v>
      </c>
      <c r="E44" s="95" t="s">
        <v>684</v>
      </c>
      <c r="F44" s="123"/>
      <c r="G44" s="123"/>
      <c r="H44" s="122"/>
      <c r="I44" s="122"/>
      <c r="J44" s="121">
        <f>I44</f>
        <v>0</v>
      </c>
    </row>
    <row r="45" spans="4:13" ht="73.5" x14ac:dyDescent="0.2">
      <c r="D45" s="72" t="s">
        <v>685</v>
      </c>
      <c r="E45" s="95" t="s">
        <v>686</v>
      </c>
      <c r="F45" s="123"/>
      <c r="G45" s="123"/>
      <c r="H45" s="122"/>
      <c r="I45" s="122"/>
      <c r="J45" s="121">
        <f>I45</f>
        <v>0</v>
      </c>
    </row>
    <row r="51" spans="6:6" x14ac:dyDescent="0.2">
      <c r="F51" s="879"/>
    </row>
  </sheetData>
  <mergeCells count="7">
    <mergeCell ref="J12:J15"/>
    <mergeCell ref="D12:D16"/>
    <mergeCell ref="E12:E16"/>
    <mergeCell ref="F12:F15"/>
    <mergeCell ref="G12:G15"/>
    <mergeCell ref="H12:H15"/>
    <mergeCell ref="I12:I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J41"/>
  <sheetViews>
    <sheetView topLeftCell="C7" workbookViewId="0">
      <selection activeCell="F18" sqref="F18"/>
    </sheetView>
  </sheetViews>
  <sheetFormatPr defaultColWidth="9.33203125" defaultRowHeight="11.25" x14ac:dyDescent="0.2"/>
  <cols>
    <col min="1" max="2" width="5.5" style="74" hidden="1" customWidth="1"/>
    <col min="3" max="3" width="3.1640625" style="74" customWidth="1"/>
    <col min="4" max="4" width="82.5" style="74" customWidth="1"/>
    <col min="5" max="5" width="7.83203125" style="74" customWidth="1"/>
    <col min="6" max="10" width="23" style="74" customWidth="1"/>
    <col min="11" max="16384" width="9.33203125" style="23"/>
  </cols>
  <sheetData>
    <row r="1" spans="1:10" hidden="1" x14ac:dyDescent="0.2"/>
    <row r="2" spans="1:10" hidden="1" x14ac:dyDescent="0.2"/>
    <row r="3" spans="1:10" hidden="1" x14ac:dyDescent="0.2">
      <c r="F3" s="79" t="s">
        <v>635</v>
      </c>
      <c r="G3" s="79" t="s">
        <v>636</v>
      </c>
      <c r="H3" s="79" t="s">
        <v>637</v>
      </c>
      <c r="I3" s="79" t="s">
        <v>638</v>
      </c>
      <c r="J3" s="79" t="s">
        <v>632</v>
      </c>
    </row>
    <row r="4" spans="1:10" hidden="1" x14ac:dyDescent="0.2">
      <c r="B4" s="80"/>
      <c r="C4" s="80"/>
      <c r="D4" s="80"/>
    </row>
    <row r="5" spans="1:10" hidden="1" x14ac:dyDescent="0.2">
      <c r="A5" s="80"/>
    </row>
    <row r="6" spans="1:10" hidden="1" x14ac:dyDescent="0.2">
      <c r="A6" s="80"/>
    </row>
    <row r="7" spans="1:10" x14ac:dyDescent="0.2">
      <c r="A7" s="80"/>
      <c r="J7" s="117"/>
    </row>
    <row r="8" spans="1:10" x14ac:dyDescent="0.2">
      <c r="A8" s="80"/>
      <c r="D8" s="102" t="s">
        <v>687</v>
      </c>
    </row>
    <row r="9" spans="1:10" hidden="1" x14ac:dyDescent="0.2">
      <c r="A9" s="80"/>
      <c r="D9" s="118"/>
    </row>
    <row r="10" spans="1:10" x14ac:dyDescent="0.2">
      <c r="A10" s="80"/>
      <c r="D10" s="84" t="s">
        <v>107</v>
      </c>
      <c r="J10" s="85" t="s">
        <v>688</v>
      </c>
    </row>
    <row r="11" spans="1:10" x14ac:dyDescent="0.2">
      <c r="D11" s="86"/>
      <c r="H11" s="82"/>
      <c r="I11" s="82"/>
    </row>
    <row r="12" spans="1:10" x14ac:dyDescent="0.2">
      <c r="D12" s="1496" t="s">
        <v>640</v>
      </c>
      <c r="E12" s="1496" t="s">
        <v>320</v>
      </c>
      <c r="F12" s="1496" t="s">
        <v>484</v>
      </c>
      <c r="G12" s="1496" t="s">
        <v>485</v>
      </c>
      <c r="H12" s="1496" t="s">
        <v>641</v>
      </c>
      <c r="I12" s="1496" t="s">
        <v>328</v>
      </c>
      <c r="J12" s="1496" t="s">
        <v>642</v>
      </c>
    </row>
    <row r="13" spans="1:10" x14ac:dyDescent="0.2">
      <c r="D13" s="1497"/>
      <c r="E13" s="1497"/>
      <c r="F13" s="1497"/>
      <c r="G13" s="1497"/>
      <c r="H13" s="1497"/>
      <c r="I13" s="1497"/>
      <c r="J13" s="1497"/>
    </row>
    <row r="14" spans="1:10" x14ac:dyDescent="0.2">
      <c r="D14" s="1497"/>
      <c r="E14" s="1497"/>
      <c r="F14" s="1497"/>
      <c r="G14" s="1497"/>
      <c r="H14" s="1497"/>
      <c r="I14" s="1497"/>
      <c r="J14" s="1497"/>
    </row>
    <row r="15" spans="1:10" x14ac:dyDescent="0.2">
      <c r="D15" s="1497"/>
      <c r="E15" s="1497"/>
      <c r="F15" s="1498"/>
      <c r="G15" s="1498"/>
      <c r="H15" s="1498"/>
      <c r="I15" s="1498"/>
      <c r="J15" s="1498"/>
    </row>
    <row r="16" spans="1:10" x14ac:dyDescent="0.2">
      <c r="D16" s="1498"/>
      <c r="E16" s="1498"/>
      <c r="F16" s="119" t="s">
        <v>339</v>
      </c>
      <c r="G16" s="119" t="s">
        <v>340</v>
      </c>
      <c r="H16" s="119" t="s">
        <v>341</v>
      </c>
      <c r="I16" s="119" t="s">
        <v>340</v>
      </c>
      <c r="J16" s="119" t="s">
        <v>340</v>
      </c>
    </row>
    <row r="17" spans="4:10" x14ac:dyDescent="0.2">
      <c r="D17" s="124">
        <v>1</v>
      </c>
      <c r="E17" s="124">
        <v>2</v>
      </c>
      <c r="F17" s="124">
        <v>3</v>
      </c>
      <c r="G17" s="124">
        <v>4</v>
      </c>
      <c r="H17" s="124">
        <v>5</v>
      </c>
      <c r="I17" s="124">
        <v>6</v>
      </c>
      <c r="J17" s="124">
        <v>7</v>
      </c>
    </row>
    <row r="18" spans="4:10" x14ac:dyDescent="0.2">
      <c r="D18" s="72" t="s">
        <v>689</v>
      </c>
      <c r="E18" s="95">
        <v>100</v>
      </c>
      <c r="F18" s="121">
        <f>SUM(F19:F22,F25:F26,F28,F32:F36)</f>
        <v>48656.082999999999</v>
      </c>
      <c r="G18" s="121">
        <f>SUM(G19:G20,G25:G26,G28,G32:G36)</f>
        <v>67995.227190000005</v>
      </c>
      <c r="H18" s="121">
        <f>SUM(H20:H24,H27:H36)</f>
        <v>69.116</v>
      </c>
      <c r="I18" s="121">
        <f>SUM(I20,I23:I24,I27:I36)</f>
        <v>11711.08388</v>
      </c>
      <c r="J18" s="121">
        <f>SUM(G18,I18,J21:J22)</f>
        <v>79706.311070000011</v>
      </c>
    </row>
    <row r="19" spans="4:10" x14ac:dyDescent="0.2">
      <c r="D19" s="115" t="s">
        <v>644</v>
      </c>
      <c r="E19" s="87" t="s">
        <v>645</v>
      </c>
      <c r="F19" s="122"/>
      <c r="G19" s="122"/>
      <c r="H19" s="123"/>
      <c r="I19" s="123"/>
      <c r="J19" s="121">
        <f>G19</f>
        <v>0</v>
      </c>
    </row>
    <row r="20" spans="4:10" x14ac:dyDescent="0.2">
      <c r="D20" s="115" t="s">
        <v>646</v>
      </c>
      <c r="E20" s="87" t="s">
        <v>647</v>
      </c>
      <c r="F20" s="122">
        <f>ОРЭМ!C68</f>
        <v>21520.013999999999</v>
      </c>
      <c r="G20" s="122">
        <f>ОРЭМ!C72/1000</f>
        <v>22090.80746</v>
      </c>
      <c r="H20" s="122">
        <f>ОРЭМ!C76</f>
        <v>69.116</v>
      </c>
      <c r="I20" s="122">
        <f>ОРЭМ!C78/1000</f>
        <v>11711.08388</v>
      </c>
      <c r="J20" s="121">
        <f>SUM(G20,I20)</f>
        <v>33801.891340000002</v>
      </c>
    </row>
    <row r="21" spans="4:10" x14ac:dyDescent="0.2">
      <c r="D21" s="115" t="s">
        <v>648</v>
      </c>
      <c r="E21" s="87" t="s">
        <v>649</v>
      </c>
      <c r="F21" s="122"/>
      <c r="G21" s="123"/>
      <c r="H21" s="122"/>
      <c r="I21" s="123"/>
      <c r="J21" s="122"/>
    </row>
    <row r="22" spans="4:10" x14ac:dyDescent="0.2">
      <c r="D22" s="115" t="s">
        <v>650</v>
      </c>
      <c r="E22" s="87" t="s">
        <v>651</v>
      </c>
      <c r="F22" s="122"/>
      <c r="G22" s="123"/>
      <c r="H22" s="122"/>
      <c r="I22" s="123"/>
      <c r="J22" s="122"/>
    </row>
    <row r="23" spans="4:10" x14ac:dyDescent="0.2">
      <c r="D23" s="115" t="s">
        <v>652</v>
      </c>
      <c r="E23" s="87" t="s">
        <v>653</v>
      </c>
      <c r="F23" s="123"/>
      <c r="G23" s="123"/>
      <c r="H23" s="122">
        <f>ОРЭМ!C222</f>
        <v>0</v>
      </c>
      <c r="I23" s="122">
        <f>ОРЭМ!C224/1000</f>
        <v>0</v>
      </c>
      <c r="J23" s="121">
        <f>I23</f>
        <v>0</v>
      </c>
    </row>
    <row r="24" spans="4:10" x14ac:dyDescent="0.2">
      <c r="D24" s="115" t="s">
        <v>654</v>
      </c>
      <c r="E24" s="87" t="s">
        <v>655</v>
      </c>
      <c r="F24" s="123"/>
      <c r="G24" s="123"/>
      <c r="H24" s="122">
        <f>ОРЭМ!C229</f>
        <v>0</v>
      </c>
      <c r="I24" s="122">
        <f>ОРЭМ!C231/1000</f>
        <v>0</v>
      </c>
      <c r="J24" s="121">
        <f>I24</f>
        <v>0</v>
      </c>
    </row>
    <row r="25" spans="4:10" x14ac:dyDescent="0.2">
      <c r="D25" s="115" t="s">
        <v>656</v>
      </c>
      <c r="E25" s="87" t="s">
        <v>657</v>
      </c>
      <c r="F25" s="122">
        <f>ОРЭМ!C128</f>
        <v>26602.814999999999</v>
      </c>
      <c r="G25" s="122">
        <f>ОРЭМ!C133/1000</f>
        <v>44761.471090000006</v>
      </c>
      <c r="H25" s="123"/>
      <c r="I25" s="123"/>
      <c r="J25" s="121">
        <f>G25</f>
        <v>44761.471090000006</v>
      </c>
    </row>
    <row r="26" spans="4:10" x14ac:dyDescent="0.2">
      <c r="D26" s="100" t="s">
        <v>658</v>
      </c>
      <c r="E26" s="87" t="s">
        <v>659</v>
      </c>
      <c r="F26" s="122">
        <f>ОРЭМ!C148</f>
        <v>533.25400000000002</v>
      </c>
      <c r="G26" s="122">
        <f>ОРЭМ!C150/1000</f>
        <v>1142.9486399999998</v>
      </c>
      <c r="H26" s="123"/>
      <c r="I26" s="123"/>
      <c r="J26" s="121">
        <f>G26</f>
        <v>1142.9486399999998</v>
      </c>
    </row>
    <row r="27" spans="4:10" x14ac:dyDescent="0.2">
      <c r="D27" s="115" t="s">
        <v>660</v>
      </c>
      <c r="E27" s="87" t="s">
        <v>661</v>
      </c>
      <c r="F27" s="123"/>
      <c r="G27" s="123"/>
      <c r="H27" s="122"/>
      <c r="I27" s="122"/>
      <c r="J27" s="121">
        <f>I27</f>
        <v>0</v>
      </c>
    </row>
    <row r="28" spans="4:10" x14ac:dyDescent="0.2">
      <c r="D28" s="115" t="s">
        <v>662</v>
      </c>
      <c r="E28" s="87" t="s">
        <v>498</v>
      </c>
      <c r="F28" s="122"/>
      <c r="G28" s="122"/>
      <c r="H28" s="122"/>
      <c r="I28" s="122"/>
      <c r="J28" s="121">
        <f>SUM(G28,I28)</f>
        <v>0</v>
      </c>
    </row>
    <row r="29" spans="4:10" x14ac:dyDescent="0.2">
      <c r="D29" s="115" t="s">
        <v>663</v>
      </c>
      <c r="E29" s="87" t="s">
        <v>609</v>
      </c>
      <c r="F29" s="123"/>
      <c r="G29" s="123"/>
      <c r="H29" s="122">
        <f>ОРЭМ!C265</f>
        <v>0</v>
      </c>
      <c r="I29" s="122">
        <f>ОРЭМ!C267/1000</f>
        <v>0</v>
      </c>
      <c r="J29" s="121">
        <f>I29</f>
        <v>0</v>
      </c>
    </row>
    <row r="30" spans="4:10" x14ac:dyDescent="0.2">
      <c r="D30" s="115" t="s">
        <v>664</v>
      </c>
      <c r="E30" s="87" t="s">
        <v>610</v>
      </c>
      <c r="F30" s="123"/>
      <c r="G30" s="123"/>
      <c r="H30" s="122">
        <f>ОРЭМ!C257</f>
        <v>0</v>
      </c>
      <c r="I30" s="122">
        <f>ОРЭМ!C259/1000</f>
        <v>0</v>
      </c>
      <c r="J30" s="121">
        <f>I30</f>
        <v>0</v>
      </c>
    </row>
    <row r="31" spans="4:10" x14ac:dyDescent="0.2">
      <c r="D31" s="115" t="s">
        <v>665</v>
      </c>
      <c r="E31" s="87" t="s">
        <v>611</v>
      </c>
      <c r="F31" s="123"/>
      <c r="G31" s="123"/>
      <c r="H31" s="122">
        <f>ОРЭМ!C236+ОРЭМ!C243+ОРЭМ!C250</f>
        <v>0</v>
      </c>
      <c r="I31" s="122">
        <f>ОРЭМ!C238/1000+ОРЭМ!C245/1000+ОРЭМ!C252/1000</f>
        <v>0</v>
      </c>
      <c r="J31" s="121">
        <f>I31</f>
        <v>0</v>
      </c>
    </row>
    <row r="32" spans="4:10" x14ac:dyDescent="0.2">
      <c r="D32" s="115" t="s">
        <v>666</v>
      </c>
      <c r="E32" s="87" t="s">
        <v>612</v>
      </c>
      <c r="F32" s="122"/>
      <c r="G32" s="122"/>
      <c r="H32" s="122"/>
      <c r="I32" s="122"/>
      <c r="J32" s="121">
        <f>SUM(G32,I32)</f>
        <v>0</v>
      </c>
    </row>
    <row r="33" spans="4:10" x14ac:dyDescent="0.2">
      <c r="D33" s="115" t="s">
        <v>667</v>
      </c>
      <c r="E33" s="87" t="s">
        <v>668</v>
      </c>
      <c r="F33" s="122"/>
      <c r="G33" s="122"/>
      <c r="H33" s="122"/>
      <c r="I33" s="122"/>
      <c r="J33" s="121">
        <f>SUM(G33,I33)</f>
        <v>0</v>
      </c>
    </row>
    <row r="34" spans="4:10" x14ac:dyDescent="0.2">
      <c r="D34" s="115" t="s">
        <v>669</v>
      </c>
      <c r="E34" s="87" t="s">
        <v>670</v>
      </c>
      <c r="F34" s="122"/>
      <c r="G34" s="122"/>
      <c r="H34" s="122"/>
      <c r="I34" s="122"/>
      <c r="J34" s="121">
        <f>SUM(G34,I34)</f>
        <v>0</v>
      </c>
    </row>
    <row r="35" spans="4:10" ht="21" x14ac:dyDescent="0.2">
      <c r="D35" s="100" t="s">
        <v>671</v>
      </c>
      <c r="E35" s="87" t="s">
        <v>672</v>
      </c>
      <c r="F35" s="122"/>
      <c r="G35" s="122"/>
      <c r="H35" s="122"/>
      <c r="I35" s="122"/>
      <c r="J35" s="121">
        <f>SUM(G35,I35)</f>
        <v>0</v>
      </c>
    </row>
    <row r="36" spans="4:10" ht="21" x14ac:dyDescent="0.2">
      <c r="D36" s="100" t="s">
        <v>673</v>
      </c>
      <c r="E36" s="87" t="s">
        <v>674</v>
      </c>
      <c r="F36" s="122"/>
      <c r="G36" s="122"/>
      <c r="H36" s="122"/>
      <c r="I36" s="122"/>
      <c r="J36" s="121">
        <f>SUM(G36,I36)</f>
        <v>0</v>
      </c>
    </row>
    <row r="37" spans="4:10" x14ac:dyDescent="0.2">
      <c r="D37" s="72" t="s">
        <v>690</v>
      </c>
      <c r="E37" s="95" t="s">
        <v>345</v>
      </c>
      <c r="F37" s="125">
        <f>-('6'!F18-'7'!F18)</f>
        <v>7.2759576141834259E-12</v>
      </c>
      <c r="G37" s="125">
        <f>-('6'!G18-'7'!G18)</f>
        <v>-159853.30990019598</v>
      </c>
      <c r="H37" s="125">
        <f>-('6'!H18-'7'!H18)</f>
        <v>57.034728999999999</v>
      </c>
      <c r="I37" s="125">
        <f>-('6'!I18-'7'!I18)</f>
        <v>-10548.670399999997</v>
      </c>
      <c r="J37" s="125">
        <f>-('6'!J18-'7'!J18)</f>
        <v>-170401.98030019598</v>
      </c>
    </row>
    <row r="38" spans="4:10" x14ac:dyDescent="0.2">
      <c r="D38" s="72" t="s">
        <v>691</v>
      </c>
      <c r="E38" s="95" t="s">
        <v>379</v>
      </c>
      <c r="F38" s="122"/>
      <c r="G38" s="123"/>
      <c r="H38" s="122"/>
      <c r="I38" s="123"/>
      <c r="J38" s="123"/>
    </row>
    <row r="39" spans="4:10" x14ac:dyDescent="0.2">
      <c r="D39" s="72" t="s">
        <v>692</v>
      </c>
      <c r="E39" s="95" t="s">
        <v>398</v>
      </c>
      <c r="F39" s="121">
        <f>F40+F41</f>
        <v>0</v>
      </c>
      <c r="G39" s="121">
        <f>G40+G41</f>
        <v>0</v>
      </c>
      <c r="H39" s="121">
        <f>H40+H41</f>
        <v>0</v>
      </c>
      <c r="I39" s="121">
        <f>I40+I41</f>
        <v>0</v>
      </c>
      <c r="J39" s="121">
        <f>J40+J41</f>
        <v>0</v>
      </c>
    </row>
    <row r="40" spans="4:10" ht="21" x14ac:dyDescent="0.2">
      <c r="D40" s="115" t="s">
        <v>693</v>
      </c>
      <c r="E40" s="87" t="s">
        <v>399</v>
      </c>
      <c r="F40" s="122"/>
      <c r="G40" s="122"/>
      <c r="H40" s="122"/>
      <c r="I40" s="122"/>
      <c r="J40" s="121">
        <f>SUM(G40,I40)</f>
        <v>0</v>
      </c>
    </row>
    <row r="41" spans="4:10" x14ac:dyDescent="0.2">
      <c r="D41" s="115" t="s">
        <v>694</v>
      </c>
      <c r="E41" s="87" t="s">
        <v>409</v>
      </c>
      <c r="F41" s="122"/>
      <c r="G41" s="122"/>
      <c r="H41" s="122"/>
      <c r="I41" s="122"/>
      <c r="J41" s="121">
        <f>SUM(G41,I41)</f>
        <v>0</v>
      </c>
    </row>
  </sheetData>
  <mergeCells count="7">
    <mergeCell ref="J12:J15"/>
    <mergeCell ref="D12:D16"/>
    <mergeCell ref="E12:E16"/>
    <mergeCell ref="F12:F15"/>
    <mergeCell ref="G12:G15"/>
    <mergeCell ref="H12:H15"/>
    <mergeCell ref="I12:I1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0">
    <tabColor rgb="FFFFFF00"/>
  </sheetPr>
  <dimension ref="A1:M473"/>
  <sheetViews>
    <sheetView workbookViewId="0">
      <selection activeCell="E34" sqref="E34"/>
    </sheetView>
  </sheetViews>
  <sheetFormatPr defaultColWidth="10.83203125" defaultRowHeight="12.75" outlineLevelRow="2" x14ac:dyDescent="0.2"/>
  <cols>
    <col min="1" max="1" width="72.6640625" style="126" customWidth="1"/>
    <col min="2" max="2" width="19.33203125" style="126" customWidth="1"/>
    <col min="3" max="3" width="21.33203125" style="126" customWidth="1"/>
    <col min="4" max="4" width="17" style="126" bestFit="1" customWidth="1"/>
    <col min="5" max="5" width="22.6640625" style="126" customWidth="1"/>
    <col min="6" max="6" width="15.83203125" style="126" bestFit="1" customWidth="1"/>
    <col min="7" max="7" width="16.83203125" style="126" customWidth="1"/>
    <col min="8" max="8" width="17" style="126" bestFit="1" customWidth="1"/>
    <col min="9" max="9" width="17.1640625" style="126" customWidth="1"/>
    <col min="10" max="10" width="17.83203125" style="126" customWidth="1"/>
    <col min="11" max="11" width="14.6640625" style="126" customWidth="1"/>
    <col min="12" max="16384" width="10.83203125" style="126"/>
  </cols>
  <sheetData>
    <row r="1" spans="1:4" x14ac:dyDescent="0.2">
      <c r="C1" s="127"/>
    </row>
    <row r="2" spans="1:4" x14ac:dyDescent="0.2">
      <c r="C2" s="128"/>
    </row>
    <row r="3" spans="1:4" x14ac:dyDescent="0.2">
      <c r="C3" s="128"/>
    </row>
    <row r="4" spans="1:4" x14ac:dyDescent="0.2">
      <c r="A4" s="129"/>
      <c r="B4" s="130"/>
      <c r="C4" s="128"/>
      <c r="D4" s="130"/>
    </row>
    <row r="5" spans="1:4" x14ac:dyDescent="0.2">
      <c r="A5" s="130"/>
      <c r="B5" s="130"/>
      <c r="C5" s="131"/>
      <c r="D5" s="130"/>
    </row>
    <row r="6" spans="1:4" x14ac:dyDescent="0.2">
      <c r="A6" s="130"/>
      <c r="B6" s="130"/>
      <c r="C6" s="128"/>
      <c r="D6" s="130"/>
    </row>
    <row r="7" spans="1:4" ht="38.25" x14ac:dyDescent="0.2">
      <c r="A7" s="132" t="s">
        <v>695</v>
      </c>
      <c r="B7" s="132" t="s">
        <v>696</v>
      </c>
      <c r="C7" s="132"/>
      <c r="D7" s="130"/>
    </row>
    <row r="8" spans="1:4" x14ac:dyDescent="0.2">
      <c r="A8" s="133"/>
      <c r="B8" s="132"/>
      <c r="C8" s="134"/>
      <c r="D8" s="130"/>
    </row>
    <row r="9" spans="1:4" s="139" customFormat="1" ht="12.75" customHeight="1" x14ac:dyDescent="0.2">
      <c r="A9" s="135" t="s">
        <v>697</v>
      </c>
      <c r="B9" s="136" t="s">
        <v>698</v>
      </c>
      <c r="C9" s="137">
        <v>47787.618999999999</v>
      </c>
      <c r="D9" s="138"/>
    </row>
    <row r="10" spans="1:4" x14ac:dyDescent="0.2">
      <c r="A10" s="140" t="s">
        <v>699</v>
      </c>
      <c r="B10" s="132" t="s">
        <v>698</v>
      </c>
      <c r="C10" s="134">
        <v>47630.25</v>
      </c>
      <c r="D10" s="129"/>
    </row>
    <row r="11" spans="1:4" x14ac:dyDescent="0.2">
      <c r="A11" s="140"/>
      <c r="B11" s="132"/>
      <c r="C11" s="141"/>
      <c r="D11" s="130"/>
    </row>
    <row r="12" spans="1:4" x14ac:dyDescent="0.2">
      <c r="A12" s="142" t="s">
        <v>700</v>
      </c>
      <c r="B12" s="136" t="s">
        <v>698</v>
      </c>
      <c r="C12" s="137">
        <v>21520.013999999999</v>
      </c>
      <c r="D12" s="130"/>
    </row>
    <row r="13" spans="1:4" x14ac:dyDescent="0.2">
      <c r="A13" s="142" t="s">
        <v>701</v>
      </c>
      <c r="B13" s="136" t="s">
        <v>698</v>
      </c>
      <c r="C13" s="137">
        <v>26267.605</v>
      </c>
      <c r="D13" s="130"/>
    </row>
    <row r="14" spans="1:4" x14ac:dyDescent="0.2">
      <c r="A14" s="140"/>
      <c r="B14" s="132"/>
      <c r="C14" s="141"/>
      <c r="D14" s="130"/>
    </row>
    <row r="15" spans="1:4" s="127" customFormat="1" x14ac:dyDescent="0.2">
      <c r="A15" s="135" t="s">
        <v>702</v>
      </c>
      <c r="B15" s="143" t="s">
        <v>698</v>
      </c>
      <c r="C15" s="144">
        <v>48656.082999999999</v>
      </c>
      <c r="D15" s="145"/>
    </row>
    <row r="16" spans="1:4" s="127" customFormat="1" x14ac:dyDescent="0.2">
      <c r="A16" s="135" t="s">
        <v>703</v>
      </c>
      <c r="B16" s="143" t="s">
        <v>698</v>
      </c>
      <c r="C16" s="144">
        <v>868.46399999999994</v>
      </c>
      <c r="D16" s="145"/>
    </row>
    <row r="17" spans="1:6" x14ac:dyDescent="0.2">
      <c r="A17" s="146" t="s">
        <v>704</v>
      </c>
      <c r="B17" s="136" t="s">
        <v>698</v>
      </c>
      <c r="C17" s="137">
        <v>0</v>
      </c>
      <c r="D17" s="130"/>
    </row>
    <row r="18" spans="1:6" x14ac:dyDescent="0.2">
      <c r="A18" s="140" t="s">
        <v>705</v>
      </c>
      <c r="B18" s="132" t="s">
        <v>706</v>
      </c>
      <c r="C18" s="134">
        <v>0</v>
      </c>
      <c r="D18" s="130"/>
      <c r="E18" s="129"/>
    </row>
    <row r="19" spans="1:6" x14ac:dyDescent="0.2">
      <c r="A19" s="147" t="s">
        <v>707</v>
      </c>
      <c r="B19" s="132" t="s">
        <v>698</v>
      </c>
      <c r="C19" s="134"/>
      <c r="D19" s="130"/>
    </row>
    <row r="20" spans="1:6" x14ac:dyDescent="0.2">
      <c r="A20" s="140" t="s">
        <v>708</v>
      </c>
      <c r="B20" s="132" t="s">
        <v>698</v>
      </c>
      <c r="C20" s="134">
        <v>47787.618999999999</v>
      </c>
      <c r="D20" s="130"/>
    </row>
    <row r="21" spans="1:6" x14ac:dyDescent="0.2">
      <c r="A21" s="148"/>
      <c r="B21" s="148"/>
      <c r="C21" s="148"/>
      <c r="D21" s="130"/>
    </row>
    <row r="22" spans="1:6" x14ac:dyDescent="0.2">
      <c r="A22" s="135" t="s">
        <v>709</v>
      </c>
      <c r="B22" s="149" t="s">
        <v>341</v>
      </c>
      <c r="C22" s="144">
        <v>69.116</v>
      </c>
      <c r="D22" s="130"/>
      <c r="E22" s="161"/>
    </row>
    <row r="23" spans="1:6" x14ac:dyDescent="0.2">
      <c r="A23" s="146"/>
      <c r="B23" s="150"/>
      <c r="C23" s="144"/>
      <c r="D23" s="130"/>
      <c r="E23" s="129"/>
    </row>
    <row r="24" spans="1:6" x14ac:dyDescent="0.2">
      <c r="A24" s="146" t="s">
        <v>710</v>
      </c>
      <c r="B24" s="151" t="s">
        <v>706</v>
      </c>
      <c r="C24" s="136">
        <v>79965796.612702012</v>
      </c>
      <c r="D24" s="130"/>
    </row>
    <row r="25" spans="1:6" s="156" customFormat="1" x14ac:dyDescent="0.2">
      <c r="A25" s="152" t="s">
        <v>711</v>
      </c>
      <c r="B25" s="153" t="s">
        <v>706</v>
      </c>
      <c r="C25" s="154">
        <v>79706311.069999993</v>
      </c>
      <c r="D25" s="155"/>
    </row>
    <row r="26" spans="1:6" s="156" customFormat="1" x14ac:dyDescent="0.2">
      <c r="A26" s="152" t="s">
        <v>712</v>
      </c>
      <c r="B26" s="153" t="s">
        <v>706</v>
      </c>
      <c r="C26" s="154">
        <v>259485.54270200001</v>
      </c>
      <c r="D26" s="157"/>
    </row>
    <row r="27" spans="1:6" s="156" customFormat="1" x14ac:dyDescent="0.2">
      <c r="A27" s="152" t="s">
        <v>713</v>
      </c>
      <c r="B27" s="153" t="s">
        <v>706</v>
      </c>
      <c r="C27" s="154">
        <v>0</v>
      </c>
      <c r="D27" s="155"/>
    </row>
    <row r="28" spans="1:6" s="156" customFormat="1" x14ac:dyDescent="0.2">
      <c r="A28" s="152" t="s">
        <v>714</v>
      </c>
      <c r="B28" s="153" t="s">
        <v>706</v>
      </c>
      <c r="C28" s="154">
        <v>0</v>
      </c>
      <c r="D28" s="155"/>
    </row>
    <row r="29" spans="1:6" x14ac:dyDescent="0.2">
      <c r="A29" s="158" t="s">
        <v>715</v>
      </c>
      <c r="B29" s="153" t="s">
        <v>706</v>
      </c>
      <c r="C29" s="159">
        <v>79706311.070000008</v>
      </c>
      <c r="D29" s="130"/>
    </row>
    <row r="30" spans="1:6" x14ac:dyDescent="0.2">
      <c r="A30" s="140" t="s">
        <v>716</v>
      </c>
      <c r="B30" s="160" t="s">
        <v>706</v>
      </c>
      <c r="C30" s="132">
        <v>97241699.505400002</v>
      </c>
      <c r="D30" s="130"/>
    </row>
    <row r="31" spans="1:6" x14ac:dyDescent="0.2">
      <c r="A31" s="140" t="s">
        <v>717</v>
      </c>
      <c r="B31" s="160" t="s">
        <v>706</v>
      </c>
      <c r="C31" s="132">
        <v>17535388.435399998</v>
      </c>
      <c r="D31" s="130"/>
      <c r="F31" s="129"/>
    </row>
    <row r="32" spans="1:6" x14ac:dyDescent="0.2">
      <c r="A32" s="158" t="s">
        <v>718</v>
      </c>
      <c r="B32" s="153" t="s">
        <v>706</v>
      </c>
      <c r="C32" s="159">
        <v>79455454.132702008</v>
      </c>
      <c r="D32" s="130"/>
      <c r="F32" s="161"/>
    </row>
    <row r="33" spans="1:10" x14ac:dyDescent="0.2">
      <c r="A33" s="158"/>
      <c r="B33" s="153"/>
      <c r="C33" s="159"/>
      <c r="D33" s="130"/>
      <c r="E33" s="161"/>
      <c r="F33" s="161"/>
      <c r="G33" s="161"/>
    </row>
    <row r="34" spans="1:10" x14ac:dyDescent="0.2">
      <c r="A34" s="146" t="s">
        <v>719</v>
      </c>
      <c r="B34" s="151" t="s">
        <v>706</v>
      </c>
      <c r="C34" s="136">
        <v>67995227.189999998</v>
      </c>
      <c r="D34" s="130"/>
    </row>
    <row r="35" spans="1:10" x14ac:dyDescent="0.2">
      <c r="A35" s="140" t="s">
        <v>720</v>
      </c>
      <c r="B35" s="160" t="s">
        <v>706</v>
      </c>
      <c r="C35" s="162">
        <v>510342.48</v>
      </c>
      <c r="D35" s="130"/>
    </row>
    <row r="36" spans="1:10" x14ac:dyDescent="0.2">
      <c r="A36" s="158" t="s">
        <v>721</v>
      </c>
      <c r="B36" s="163" t="s">
        <v>722</v>
      </c>
      <c r="C36" s="164">
        <v>1397.4661131271089</v>
      </c>
      <c r="D36" s="130"/>
    </row>
    <row r="37" spans="1:10" x14ac:dyDescent="0.2">
      <c r="A37" s="158" t="s">
        <v>723</v>
      </c>
      <c r="B37" s="163" t="s">
        <v>722</v>
      </c>
      <c r="C37" s="165"/>
      <c r="D37" s="130"/>
    </row>
    <row r="38" spans="1:10" x14ac:dyDescent="0.2">
      <c r="A38" s="158"/>
      <c r="B38" s="163"/>
      <c r="C38" s="165"/>
      <c r="D38" s="130"/>
    </row>
    <row r="39" spans="1:10" x14ac:dyDescent="0.2">
      <c r="A39" s="146" t="s">
        <v>724</v>
      </c>
      <c r="B39" s="151" t="s">
        <v>706</v>
      </c>
      <c r="C39" s="136">
        <v>11711083.880000001</v>
      </c>
      <c r="D39" s="130"/>
      <c r="I39" s="166"/>
    </row>
    <row r="40" spans="1:10" x14ac:dyDescent="0.2">
      <c r="A40" s="140" t="s">
        <v>725</v>
      </c>
      <c r="B40" s="151" t="s">
        <v>706</v>
      </c>
      <c r="C40" s="132">
        <v>0</v>
      </c>
      <c r="D40" s="130"/>
    </row>
    <row r="41" spans="1:10" x14ac:dyDescent="0.2">
      <c r="A41" s="158" t="s">
        <v>726</v>
      </c>
      <c r="B41" s="167" t="s">
        <v>727</v>
      </c>
      <c r="C41" s="164"/>
      <c r="D41" s="130"/>
      <c r="H41" s="161"/>
      <c r="I41" s="161"/>
      <c r="J41" s="161"/>
    </row>
    <row r="42" spans="1:10" x14ac:dyDescent="0.2">
      <c r="A42" s="158"/>
      <c r="B42" s="168"/>
      <c r="C42" s="164">
        <v>0</v>
      </c>
      <c r="D42" s="130"/>
      <c r="H42" s="161"/>
      <c r="I42" s="161"/>
      <c r="J42" s="161"/>
    </row>
    <row r="43" spans="1:10" x14ac:dyDescent="0.2">
      <c r="A43" s="146" t="s">
        <v>728</v>
      </c>
      <c r="B43" s="151" t="s">
        <v>706</v>
      </c>
      <c r="C43" s="136">
        <v>259485.54270200001</v>
      </c>
      <c r="D43" s="130"/>
      <c r="H43" s="161"/>
      <c r="I43" s="161"/>
      <c r="J43" s="161"/>
    </row>
    <row r="44" spans="1:10" x14ac:dyDescent="0.2">
      <c r="A44" s="146" t="s">
        <v>729</v>
      </c>
      <c r="B44" s="151" t="s">
        <v>706</v>
      </c>
      <c r="C44" s="136">
        <v>0</v>
      </c>
      <c r="D44" s="130"/>
      <c r="H44" s="161"/>
      <c r="I44" s="161"/>
      <c r="J44" s="161"/>
    </row>
    <row r="45" spans="1:10" x14ac:dyDescent="0.2">
      <c r="A45" s="146" t="s">
        <v>730</v>
      </c>
      <c r="B45" s="151" t="s">
        <v>706</v>
      </c>
      <c r="C45" s="136">
        <v>0</v>
      </c>
      <c r="D45" s="130"/>
      <c r="H45" s="161"/>
      <c r="I45" s="161"/>
      <c r="J45" s="161"/>
    </row>
    <row r="46" spans="1:10" x14ac:dyDescent="0.2">
      <c r="A46" s="140" t="s">
        <v>731</v>
      </c>
      <c r="B46" s="160"/>
      <c r="C46" s="132">
        <v>79965796.612701997</v>
      </c>
      <c r="D46" s="130"/>
      <c r="H46" s="161"/>
      <c r="I46" s="161"/>
      <c r="J46" s="161"/>
    </row>
    <row r="47" spans="1:10" x14ac:dyDescent="0.2">
      <c r="A47" s="140"/>
      <c r="B47" s="160"/>
      <c r="C47" s="132">
        <v>0</v>
      </c>
      <c r="D47" s="130"/>
      <c r="H47" s="161"/>
      <c r="I47" s="169"/>
      <c r="J47" s="161"/>
    </row>
    <row r="48" spans="1:10" x14ac:dyDescent="0.2">
      <c r="A48" s="170"/>
      <c r="B48" s="160"/>
      <c r="C48" s="132">
        <v>47787.618999999999</v>
      </c>
      <c r="D48" s="130"/>
      <c r="H48" s="161"/>
      <c r="I48" s="128"/>
      <c r="J48" s="161"/>
    </row>
    <row r="49" spans="1:10" x14ac:dyDescent="0.2">
      <c r="A49" s="171" t="s">
        <v>732</v>
      </c>
      <c r="B49" s="159" t="s">
        <v>706</v>
      </c>
      <c r="C49" s="159">
        <v>510342.48</v>
      </c>
      <c r="D49" s="130"/>
      <c r="H49" s="161"/>
      <c r="I49" s="128"/>
      <c r="J49" s="161"/>
    </row>
    <row r="50" spans="1:10" x14ac:dyDescent="0.2">
      <c r="A50" s="172" t="s">
        <v>733</v>
      </c>
      <c r="B50" s="159" t="s">
        <v>706</v>
      </c>
      <c r="C50" s="159">
        <v>79455454.132702008</v>
      </c>
      <c r="D50" s="130"/>
      <c r="H50" s="161"/>
      <c r="I50" s="128"/>
      <c r="J50" s="161"/>
    </row>
    <row r="51" spans="1:10" ht="27" customHeight="1" x14ac:dyDescent="0.2">
      <c r="A51" s="172" t="s">
        <v>734</v>
      </c>
      <c r="B51" s="163" t="s">
        <v>722</v>
      </c>
      <c r="C51" s="159">
        <v>1662.6786560071555</v>
      </c>
      <c r="D51" s="130"/>
      <c r="H51" s="161"/>
      <c r="I51" s="128"/>
      <c r="J51" s="161"/>
    </row>
    <row r="52" spans="1:10" ht="12.75" customHeight="1" x14ac:dyDescent="0.2">
      <c r="A52" s="172" t="s">
        <v>735</v>
      </c>
      <c r="B52" s="163" t="s">
        <v>722</v>
      </c>
      <c r="C52" s="159">
        <v>1657.2486817139809</v>
      </c>
      <c r="D52" s="130"/>
      <c r="H52" s="161"/>
      <c r="I52" s="128"/>
      <c r="J52" s="161"/>
    </row>
    <row r="53" spans="1:10" ht="12.75" customHeight="1" x14ac:dyDescent="0.2">
      <c r="A53" s="158"/>
      <c r="B53" s="163"/>
      <c r="C53" s="159"/>
      <c r="D53" s="130"/>
      <c r="H53" s="161"/>
      <c r="I53" s="128"/>
      <c r="J53" s="161"/>
    </row>
    <row r="54" spans="1:10" ht="25.5" customHeight="1" x14ac:dyDescent="0.2">
      <c r="A54" s="142" t="s">
        <v>736</v>
      </c>
      <c r="B54" s="136"/>
      <c r="C54" s="136">
        <v>1638.1571666999992</v>
      </c>
      <c r="D54" s="130"/>
      <c r="H54" s="161"/>
      <c r="I54" s="128"/>
      <c r="J54" s="161"/>
    </row>
    <row r="55" spans="1:10" ht="12.75" customHeight="1" x14ac:dyDescent="0.2">
      <c r="A55" s="140" t="s">
        <v>737</v>
      </c>
      <c r="B55" s="173"/>
      <c r="C55" s="132">
        <v>1397.4661131271089</v>
      </c>
      <c r="D55" s="130"/>
      <c r="H55" s="161"/>
      <c r="I55" s="128"/>
      <c r="J55" s="161"/>
    </row>
    <row r="56" spans="1:10" ht="12.75" customHeight="1" x14ac:dyDescent="0.2">
      <c r="A56" s="140" t="s">
        <v>738</v>
      </c>
      <c r="B56" s="173"/>
      <c r="C56" s="132">
        <v>240.69105357289038</v>
      </c>
      <c r="D56" s="130"/>
      <c r="H56" s="161"/>
      <c r="I56" s="128"/>
      <c r="J56" s="161"/>
    </row>
    <row r="57" spans="1:10" ht="12.75" customHeight="1" x14ac:dyDescent="0.2">
      <c r="A57" s="140"/>
      <c r="B57" s="173"/>
      <c r="C57" s="132">
        <v>2005.06</v>
      </c>
      <c r="D57" s="130"/>
      <c r="I57" s="127"/>
    </row>
    <row r="58" spans="1:10" ht="18" x14ac:dyDescent="0.2">
      <c r="A58" s="174" t="s">
        <v>739</v>
      </c>
      <c r="B58" s="175"/>
      <c r="C58" s="175"/>
      <c r="D58" s="130"/>
      <c r="I58" s="127"/>
    </row>
    <row r="59" spans="1:10" x14ac:dyDescent="0.2">
      <c r="A59" s="176" t="s">
        <v>740</v>
      </c>
      <c r="B59" s="162" t="s">
        <v>698</v>
      </c>
      <c r="C59" s="132">
        <v>21520.013999999999</v>
      </c>
      <c r="D59" s="130"/>
      <c r="H59" s="129"/>
      <c r="I59" s="131"/>
    </row>
    <row r="60" spans="1:10" x14ac:dyDescent="0.2">
      <c r="A60" s="176" t="s">
        <v>741</v>
      </c>
      <c r="B60" s="177" t="s">
        <v>341</v>
      </c>
      <c r="C60" s="134">
        <v>69.116</v>
      </c>
      <c r="D60" s="130"/>
      <c r="I60" s="127"/>
    </row>
    <row r="61" spans="1:10" x14ac:dyDescent="0.2">
      <c r="A61" s="140" t="s">
        <v>742</v>
      </c>
      <c r="B61" s="160" t="s">
        <v>706</v>
      </c>
      <c r="C61" s="132">
        <v>33801891.340000004</v>
      </c>
      <c r="D61" s="130"/>
      <c r="I61" s="127"/>
    </row>
    <row r="62" spans="1:10" x14ac:dyDescent="0.2">
      <c r="A62" s="158" t="s">
        <v>743</v>
      </c>
      <c r="B62" s="153" t="s">
        <v>706</v>
      </c>
      <c r="C62" s="164">
        <v>41238307.434799999</v>
      </c>
      <c r="D62" s="130"/>
      <c r="I62" s="127"/>
    </row>
    <row r="63" spans="1:10" x14ac:dyDescent="0.2">
      <c r="A63" s="158" t="s">
        <v>717</v>
      </c>
      <c r="B63" s="153" t="s">
        <v>706</v>
      </c>
      <c r="C63" s="159">
        <v>7436416.0947999991</v>
      </c>
      <c r="D63" s="130"/>
    </row>
    <row r="64" spans="1:10" x14ac:dyDescent="0.2">
      <c r="A64" s="158" t="s">
        <v>744</v>
      </c>
      <c r="B64" s="163" t="s">
        <v>722</v>
      </c>
      <c r="C64" s="159">
        <v>1570.7188359635827</v>
      </c>
      <c r="D64" s="130"/>
    </row>
    <row r="65" spans="1:5" x14ac:dyDescent="0.2">
      <c r="A65" s="140" t="s">
        <v>745</v>
      </c>
      <c r="B65" s="173"/>
      <c r="C65" s="132">
        <v>0.45032613991502696</v>
      </c>
      <c r="D65" s="130"/>
    </row>
    <row r="66" spans="1:5" ht="15.75" x14ac:dyDescent="0.2">
      <c r="A66" s="178" t="s">
        <v>746</v>
      </c>
      <c r="B66" s="179"/>
      <c r="C66" s="179"/>
      <c r="D66" s="130"/>
    </row>
    <row r="67" spans="1:5" x14ac:dyDescent="0.2">
      <c r="A67" s="180" t="s">
        <v>747</v>
      </c>
      <c r="B67" s="181"/>
      <c r="C67" s="181"/>
      <c r="D67" s="130"/>
    </row>
    <row r="68" spans="1:5" x14ac:dyDescent="0.2">
      <c r="A68" s="176" t="s">
        <v>748</v>
      </c>
      <c r="B68" s="162" t="s">
        <v>698</v>
      </c>
      <c r="C68" s="182">
        <v>21520.013999999999</v>
      </c>
      <c r="D68" s="130"/>
    </row>
    <row r="69" spans="1:5" x14ac:dyDescent="0.2">
      <c r="A69" s="158" t="s">
        <v>749</v>
      </c>
      <c r="B69" s="159" t="s">
        <v>698</v>
      </c>
      <c r="C69" s="183">
        <v>21520.013999999999</v>
      </c>
      <c r="D69" s="129"/>
      <c r="E69" s="129"/>
    </row>
    <row r="70" spans="1:5" x14ac:dyDescent="0.2">
      <c r="A70" s="158" t="s">
        <v>750</v>
      </c>
      <c r="B70" s="159" t="s">
        <v>698</v>
      </c>
      <c r="C70" s="183">
        <v>0</v>
      </c>
      <c r="D70" s="130"/>
    </row>
    <row r="71" spans="1:5" ht="15" customHeight="1" x14ac:dyDescent="0.2">
      <c r="A71" s="140" t="s">
        <v>751</v>
      </c>
      <c r="B71" s="173" t="s">
        <v>722</v>
      </c>
      <c r="C71" s="184">
        <v>1026.5238424101399</v>
      </c>
      <c r="D71" s="130"/>
    </row>
    <row r="72" spans="1:5" x14ac:dyDescent="0.2">
      <c r="A72" s="140" t="s">
        <v>752</v>
      </c>
      <c r="B72" s="160" t="s">
        <v>706</v>
      </c>
      <c r="C72" s="185">
        <v>22090807.460000001</v>
      </c>
      <c r="D72" s="130"/>
    </row>
    <row r="73" spans="1:5" x14ac:dyDescent="0.2">
      <c r="A73" s="158" t="s">
        <v>753</v>
      </c>
      <c r="B73" s="153" t="s">
        <v>706</v>
      </c>
      <c r="C73" s="186">
        <v>26950785.101199999</v>
      </c>
      <c r="D73" s="161"/>
    </row>
    <row r="74" spans="1:5" x14ac:dyDescent="0.2">
      <c r="A74" s="158" t="s">
        <v>717</v>
      </c>
      <c r="B74" s="153" t="s">
        <v>706</v>
      </c>
      <c r="C74" s="186">
        <v>4859977.6411999986</v>
      </c>
      <c r="D74" s="130"/>
    </row>
    <row r="75" spans="1:5" x14ac:dyDescent="0.2">
      <c r="A75" s="187" t="s">
        <v>754</v>
      </c>
      <c r="B75" s="188"/>
      <c r="C75" s="188"/>
      <c r="D75" s="130"/>
    </row>
    <row r="76" spans="1:5" x14ac:dyDescent="0.2">
      <c r="A76" s="140" t="s">
        <v>755</v>
      </c>
      <c r="B76" s="177" t="s">
        <v>341</v>
      </c>
      <c r="C76" s="134">
        <v>69.116</v>
      </c>
      <c r="D76" s="130"/>
    </row>
    <row r="77" spans="1:5" x14ac:dyDescent="0.2">
      <c r="A77" s="140" t="s">
        <v>756</v>
      </c>
      <c r="B77" s="177" t="s">
        <v>727</v>
      </c>
      <c r="C77" s="132">
        <v>169440.99600671337</v>
      </c>
      <c r="D77" s="130"/>
    </row>
    <row r="78" spans="1:5" x14ac:dyDescent="0.2">
      <c r="A78" s="140" t="s">
        <v>757</v>
      </c>
      <c r="B78" s="160" t="s">
        <v>706</v>
      </c>
      <c r="C78" s="132">
        <v>11711083.880000001</v>
      </c>
      <c r="D78" s="130"/>
    </row>
    <row r="79" spans="1:5" x14ac:dyDescent="0.2">
      <c r="A79" s="158" t="s">
        <v>758</v>
      </c>
      <c r="B79" s="153" t="s">
        <v>706</v>
      </c>
      <c r="C79" s="159">
        <v>14287522.333600001</v>
      </c>
      <c r="D79" s="161"/>
    </row>
    <row r="80" spans="1:5" x14ac:dyDescent="0.2">
      <c r="A80" s="158" t="s">
        <v>717</v>
      </c>
      <c r="B80" s="153" t="s">
        <v>706</v>
      </c>
      <c r="C80" s="159">
        <v>2576438.4536000006</v>
      </c>
      <c r="D80" s="130"/>
    </row>
    <row r="81" spans="1:4" x14ac:dyDescent="0.2">
      <c r="A81" s="158"/>
      <c r="B81" s="153"/>
      <c r="C81" s="159"/>
      <c r="D81" s="130"/>
    </row>
    <row r="82" spans="1:4" ht="18" x14ac:dyDescent="0.2">
      <c r="A82" s="174" t="s">
        <v>759</v>
      </c>
      <c r="B82" s="175"/>
      <c r="C82" s="175"/>
      <c r="D82" s="130"/>
    </row>
    <row r="83" spans="1:4" x14ac:dyDescent="0.2">
      <c r="A83" s="176" t="s">
        <v>760</v>
      </c>
      <c r="B83" s="162" t="s">
        <v>698</v>
      </c>
      <c r="C83" s="189">
        <v>27136.069</v>
      </c>
      <c r="D83" s="130"/>
    </row>
    <row r="84" spans="1:4" x14ac:dyDescent="0.2">
      <c r="A84" s="176" t="s">
        <v>761</v>
      </c>
      <c r="B84" s="177" t="s">
        <v>341</v>
      </c>
      <c r="C84" s="182">
        <v>0</v>
      </c>
      <c r="D84" s="130"/>
    </row>
    <row r="85" spans="1:4" x14ac:dyDescent="0.2">
      <c r="A85" s="176"/>
      <c r="B85" s="160"/>
      <c r="C85" s="162">
        <v>1691.6385247251546</v>
      </c>
      <c r="D85" s="130"/>
    </row>
    <row r="86" spans="1:4" x14ac:dyDescent="0.2">
      <c r="A86" s="176"/>
      <c r="B86" s="160"/>
      <c r="C86" s="162">
        <v>45394077.250000007</v>
      </c>
      <c r="D86" s="130"/>
    </row>
    <row r="87" spans="1:4" x14ac:dyDescent="0.2">
      <c r="A87" s="176" t="s">
        <v>762</v>
      </c>
      <c r="B87" s="160" t="s">
        <v>706</v>
      </c>
      <c r="C87" s="162">
        <v>45904419.730000004</v>
      </c>
      <c r="D87" s="130"/>
    </row>
    <row r="88" spans="1:4" x14ac:dyDescent="0.2">
      <c r="A88" s="190" t="s">
        <v>763</v>
      </c>
      <c r="B88" s="153" t="s">
        <v>706</v>
      </c>
      <c r="C88" s="164">
        <v>56003392.070600003</v>
      </c>
      <c r="D88" s="130"/>
    </row>
    <row r="89" spans="1:4" x14ac:dyDescent="0.2">
      <c r="A89" s="190" t="s">
        <v>717</v>
      </c>
      <c r="B89" s="153" t="s">
        <v>706</v>
      </c>
      <c r="C89" s="164">
        <v>10098972.340599999</v>
      </c>
      <c r="D89" s="130"/>
    </row>
    <row r="90" spans="1:4" x14ac:dyDescent="0.2">
      <c r="A90" s="190"/>
      <c r="B90" s="153"/>
      <c r="C90" s="164"/>
      <c r="D90" s="130"/>
    </row>
    <row r="91" spans="1:4" x14ac:dyDescent="0.2">
      <c r="A91" s="190"/>
      <c r="B91" s="153"/>
      <c r="C91" s="164"/>
      <c r="D91" s="130"/>
    </row>
    <row r="92" spans="1:4" x14ac:dyDescent="0.2">
      <c r="A92" s="190"/>
      <c r="B92" s="153"/>
      <c r="C92" s="164"/>
      <c r="D92" s="130"/>
    </row>
    <row r="93" spans="1:4" x14ac:dyDescent="0.2">
      <c r="A93" s="190"/>
      <c r="B93" s="153"/>
      <c r="C93" s="164"/>
      <c r="D93" s="130"/>
    </row>
    <row r="94" spans="1:4" x14ac:dyDescent="0.2">
      <c r="A94" s="180" t="s">
        <v>747</v>
      </c>
      <c r="B94" s="181"/>
      <c r="C94" s="181"/>
      <c r="D94" s="130"/>
    </row>
    <row r="95" spans="1:4" x14ac:dyDescent="0.2">
      <c r="A95" s="176" t="s">
        <v>760</v>
      </c>
      <c r="B95" s="162" t="s">
        <v>698</v>
      </c>
      <c r="C95" s="182">
        <v>27136.069</v>
      </c>
      <c r="D95" s="130"/>
    </row>
    <row r="96" spans="1:4" x14ac:dyDescent="0.2">
      <c r="A96" s="158" t="s">
        <v>764</v>
      </c>
      <c r="B96" s="159" t="s">
        <v>698</v>
      </c>
      <c r="C96" s="191">
        <v>27136.069</v>
      </c>
      <c r="D96" s="130"/>
    </row>
    <row r="97" spans="1:4" x14ac:dyDescent="0.2">
      <c r="A97" s="158" t="s">
        <v>765</v>
      </c>
      <c r="B97" s="159" t="s">
        <v>698</v>
      </c>
      <c r="C97" s="191">
        <v>0</v>
      </c>
      <c r="D97" s="130"/>
    </row>
    <row r="98" spans="1:4" x14ac:dyDescent="0.2">
      <c r="A98" s="176" t="s">
        <v>766</v>
      </c>
      <c r="B98" s="173" t="s">
        <v>722</v>
      </c>
      <c r="C98" s="132">
        <v>1691.6385247251546</v>
      </c>
      <c r="D98" s="130"/>
    </row>
    <row r="99" spans="1:4" x14ac:dyDescent="0.2">
      <c r="A99" s="140" t="s">
        <v>767</v>
      </c>
      <c r="B99" s="160" t="s">
        <v>706</v>
      </c>
      <c r="C99" s="182">
        <v>45904419.730000004</v>
      </c>
      <c r="D99" s="130"/>
    </row>
    <row r="100" spans="1:4" x14ac:dyDescent="0.2">
      <c r="A100" s="158" t="s">
        <v>768</v>
      </c>
      <c r="B100" s="153" t="s">
        <v>706</v>
      </c>
      <c r="C100" s="182">
        <v>55085303.676000006</v>
      </c>
      <c r="D100" s="130"/>
    </row>
    <row r="101" spans="1:4" x14ac:dyDescent="0.2">
      <c r="A101" s="158" t="s">
        <v>717</v>
      </c>
      <c r="B101" s="153" t="s">
        <v>706</v>
      </c>
      <c r="C101" s="182">
        <v>9180883.9460000023</v>
      </c>
      <c r="D101" s="130"/>
    </row>
    <row r="102" spans="1:4" x14ac:dyDescent="0.2">
      <c r="A102" s="158"/>
      <c r="B102" s="153"/>
      <c r="C102" s="182"/>
      <c r="D102" s="130"/>
    </row>
    <row r="103" spans="1:4" x14ac:dyDescent="0.2">
      <c r="A103" s="176" t="s">
        <v>769</v>
      </c>
      <c r="B103" s="162" t="s">
        <v>698</v>
      </c>
      <c r="C103" s="182">
        <v>868.46399999999994</v>
      </c>
      <c r="D103" s="130"/>
    </row>
    <row r="104" spans="1:4" x14ac:dyDescent="0.2">
      <c r="A104" s="158" t="s">
        <v>770</v>
      </c>
      <c r="B104" s="159" t="s">
        <v>698</v>
      </c>
      <c r="C104" s="191">
        <v>868.46399999999994</v>
      </c>
      <c r="D104" s="130"/>
    </row>
    <row r="105" spans="1:4" x14ac:dyDescent="0.2">
      <c r="A105" s="158" t="s">
        <v>771</v>
      </c>
      <c r="B105" s="159" t="s">
        <v>698</v>
      </c>
      <c r="C105" s="191">
        <v>0</v>
      </c>
      <c r="D105" s="130"/>
    </row>
    <row r="106" spans="1:4" x14ac:dyDescent="0.2">
      <c r="A106" s="176" t="s">
        <v>772</v>
      </c>
      <c r="B106" s="173" t="s">
        <v>722</v>
      </c>
      <c r="C106" s="192">
        <v>587.63803680981596</v>
      </c>
      <c r="D106" s="130"/>
    </row>
    <row r="107" spans="1:4" x14ac:dyDescent="0.2">
      <c r="A107" s="140" t="s">
        <v>773</v>
      </c>
      <c r="B107" s="160" t="s">
        <v>706</v>
      </c>
      <c r="C107" s="182">
        <v>510342.48</v>
      </c>
      <c r="D107" s="130"/>
    </row>
    <row r="108" spans="1:4" x14ac:dyDescent="0.2">
      <c r="A108" s="158" t="s">
        <v>774</v>
      </c>
      <c r="B108" s="153" t="s">
        <v>706</v>
      </c>
      <c r="C108" s="159">
        <v>612410.97599999991</v>
      </c>
      <c r="D108" s="130"/>
    </row>
    <row r="109" spans="1:4" x14ac:dyDescent="0.2">
      <c r="A109" s="158" t="s">
        <v>717</v>
      </c>
      <c r="B109" s="153" t="s">
        <v>706</v>
      </c>
      <c r="C109" s="159">
        <v>102068.49599999993</v>
      </c>
      <c r="D109" s="130"/>
    </row>
    <row r="110" spans="1:4" x14ac:dyDescent="0.2">
      <c r="A110" s="158"/>
      <c r="B110" s="153"/>
      <c r="C110" s="159"/>
      <c r="D110" s="130"/>
    </row>
    <row r="111" spans="1:4" x14ac:dyDescent="0.2">
      <c r="A111" s="140" t="s">
        <v>775</v>
      </c>
      <c r="B111" s="159" t="s">
        <v>698</v>
      </c>
      <c r="C111" s="132">
        <v>26267.605</v>
      </c>
      <c r="D111" s="130"/>
    </row>
    <row r="112" spans="1:4" x14ac:dyDescent="0.2">
      <c r="A112" s="158" t="s">
        <v>776</v>
      </c>
      <c r="B112" s="159" t="s">
        <v>698</v>
      </c>
      <c r="C112" s="159">
        <v>26267.605</v>
      </c>
      <c r="D112" s="130"/>
    </row>
    <row r="113" spans="1:8" x14ac:dyDescent="0.2">
      <c r="A113" s="158" t="s">
        <v>777</v>
      </c>
      <c r="B113" s="159"/>
      <c r="C113" s="159">
        <v>0</v>
      </c>
      <c r="D113" s="130"/>
    </row>
    <row r="114" spans="1:8" x14ac:dyDescent="0.2">
      <c r="A114" s="176" t="s">
        <v>778</v>
      </c>
      <c r="B114" s="173" t="s">
        <v>722</v>
      </c>
      <c r="C114" s="132">
        <v>1728.1391756119376</v>
      </c>
      <c r="D114" s="130"/>
    </row>
    <row r="115" spans="1:8" x14ac:dyDescent="0.2">
      <c r="A115" s="140" t="s">
        <v>779</v>
      </c>
      <c r="B115" s="160" t="s">
        <v>706</v>
      </c>
      <c r="C115" s="132">
        <v>45394077.250000007</v>
      </c>
      <c r="D115" s="130"/>
    </row>
    <row r="116" spans="1:8" x14ac:dyDescent="0.2">
      <c r="A116" s="158" t="s">
        <v>780</v>
      </c>
      <c r="B116" s="153" t="s">
        <v>706</v>
      </c>
      <c r="C116" s="159">
        <v>54472892.70000001</v>
      </c>
      <c r="D116" s="130"/>
    </row>
    <row r="117" spans="1:8" x14ac:dyDescent="0.2">
      <c r="A117" s="158" t="s">
        <v>717</v>
      </c>
      <c r="B117" s="153" t="s">
        <v>706</v>
      </c>
      <c r="C117" s="159">
        <v>9078815.450000003</v>
      </c>
      <c r="D117" s="130"/>
    </row>
    <row r="118" spans="1:8" x14ac:dyDescent="0.2">
      <c r="A118" s="187" t="s">
        <v>754</v>
      </c>
      <c r="B118" s="188"/>
      <c r="C118" s="188"/>
      <c r="D118" s="130"/>
    </row>
    <row r="119" spans="1:8" x14ac:dyDescent="0.2">
      <c r="A119" s="176" t="s">
        <v>761</v>
      </c>
      <c r="B119" s="177" t="s">
        <v>341</v>
      </c>
      <c r="C119" s="182">
        <v>0</v>
      </c>
      <c r="D119" s="130"/>
    </row>
    <row r="120" spans="1:8" x14ac:dyDescent="0.2">
      <c r="A120" s="140" t="s">
        <v>781</v>
      </c>
      <c r="B120" s="177" t="s">
        <v>727</v>
      </c>
      <c r="C120" s="132">
        <v>0</v>
      </c>
      <c r="D120" s="130"/>
    </row>
    <row r="121" spans="1:8" x14ac:dyDescent="0.2">
      <c r="A121" s="140" t="s">
        <v>782</v>
      </c>
      <c r="B121" s="177" t="s">
        <v>706</v>
      </c>
      <c r="C121" s="182">
        <v>0</v>
      </c>
      <c r="D121" s="130"/>
    </row>
    <row r="122" spans="1:8" x14ac:dyDescent="0.2">
      <c r="A122" s="158" t="s">
        <v>783</v>
      </c>
      <c r="B122" s="167" t="s">
        <v>706</v>
      </c>
      <c r="C122" s="182">
        <v>0</v>
      </c>
      <c r="D122" s="130"/>
    </row>
    <row r="123" spans="1:8" x14ac:dyDescent="0.2">
      <c r="A123" s="158" t="s">
        <v>717</v>
      </c>
      <c r="B123" s="167" t="s">
        <v>706</v>
      </c>
      <c r="C123" s="164">
        <v>0</v>
      </c>
      <c r="D123" s="130"/>
    </row>
    <row r="124" spans="1:8" x14ac:dyDescent="0.2">
      <c r="A124" s="176" t="s">
        <v>784</v>
      </c>
      <c r="B124" s="193" t="s">
        <v>722</v>
      </c>
      <c r="C124" s="162">
        <v>1691.6385247251546</v>
      </c>
      <c r="D124" s="130"/>
    </row>
    <row r="125" spans="1:8" x14ac:dyDescent="0.2">
      <c r="A125" s="176" t="s">
        <v>785</v>
      </c>
      <c r="B125" s="193" t="s">
        <v>722</v>
      </c>
      <c r="C125" s="162">
        <v>0</v>
      </c>
      <c r="D125" s="130"/>
    </row>
    <row r="126" spans="1:8" ht="15.75" x14ac:dyDescent="0.2">
      <c r="A126" s="178" t="s">
        <v>786</v>
      </c>
      <c r="B126" s="179"/>
      <c r="C126" s="179"/>
      <c r="D126" s="130"/>
    </row>
    <row r="127" spans="1:8" x14ac:dyDescent="0.2">
      <c r="A127" s="180" t="s">
        <v>747</v>
      </c>
      <c r="B127" s="181"/>
      <c r="C127" s="181"/>
      <c r="D127" s="130"/>
      <c r="H127" s="129"/>
    </row>
    <row r="128" spans="1:8" x14ac:dyDescent="0.2">
      <c r="A128" s="140" t="s">
        <v>787</v>
      </c>
      <c r="B128" s="132" t="s">
        <v>698</v>
      </c>
      <c r="C128" s="134">
        <v>26602.814999999999</v>
      </c>
      <c r="D128" s="129"/>
      <c r="E128" s="129"/>
      <c r="F128" s="129"/>
    </row>
    <row r="129" spans="1:13" x14ac:dyDescent="0.2">
      <c r="A129" s="158" t="s">
        <v>788</v>
      </c>
      <c r="B129" s="159" t="s">
        <v>698</v>
      </c>
      <c r="C129" s="194">
        <v>26602.814999999999</v>
      </c>
      <c r="D129" s="129"/>
      <c r="E129" s="127"/>
      <c r="F129" s="127"/>
      <c r="G129" s="127"/>
      <c r="H129" s="127"/>
      <c r="I129" s="127"/>
      <c r="J129" s="127"/>
      <c r="K129" s="127"/>
      <c r="L129" s="127"/>
      <c r="M129" s="127"/>
    </row>
    <row r="130" spans="1:13" ht="25.5" x14ac:dyDescent="0.2">
      <c r="A130" s="158" t="s">
        <v>789</v>
      </c>
      <c r="B130" s="159" t="s">
        <v>698</v>
      </c>
      <c r="C130" s="194">
        <v>0</v>
      </c>
      <c r="D130" s="130"/>
      <c r="E130" s="127"/>
      <c r="F130" s="127"/>
      <c r="G130" s="127"/>
      <c r="H130" s="127"/>
      <c r="I130" s="127"/>
      <c r="J130" s="127"/>
      <c r="K130" s="127"/>
      <c r="L130" s="127"/>
      <c r="M130" s="127"/>
    </row>
    <row r="131" spans="1:13" x14ac:dyDescent="0.2">
      <c r="A131" s="158" t="s">
        <v>790</v>
      </c>
      <c r="B131" s="159" t="s">
        <v>698</v>
      </c>
      <c r="C131" s="194">
        <v>0</v>
      </c>
      <c r="D131" s="130"/>
      <c r="E131" s="127"/>
      <c r="F131" s="127"/>
      <c r="G131" s="127"/>
      <c r="H131" s="127"/>
      <c r="I131" s="127"/>
      <c r="J131" s="127"/>
      <c r="K131" s="127"/>
      <c r="L131" s="127"/>
      <c r="M131" s="127"/>
    </row>
    <row r="132" spans="1:13" x14ac:dyDescent="0.2">
      <c r="A132" s="140" t="s">
        <v>791</v>
      </c>
      <c r="B132" s="173" t="s">
        <v>722</v>
      </c>
      <c r="C132" s="192">
        <v>1682.5840081209453</v>
      </c>
      <c r="D132" s="130"/>
      <c r="E132" s="127"/>
      <c r="F132" s="127"/>
      <c r="G132" s="127"/>
      <c r="H132" s="127"/>
      <c r="I132" s="127"/>
      <c r="J132" s="127"/>
      <c r="K132" s="127"/>
      <c r="L132" s="127"/>
      <c r="M132" s="127"/>
    </row>
    <row r="133" spans="1:13" x14ac:dyDescent="0.2">
      <c r="A133" s="140" t="s">
        <v>792</v>
      </c>
      <c r="B133" s="177" t="s">
        <v>706</v>
      </c>
      <c r="C133" s="132">
        <v>44761471.090000004</v>
      </c>
      <c r="D133" s="130"/>
      <c r="E133" s="128"/>
      <c r="F133" s="128"/>
      <c r="G133" s="127"/>
      <c r="H133" s="127"/>
      <c r="I133" s="127"/>
      <c r="J133" s="127"/>
      <c r="K133" s="127"/>
      <c r="L133" s="127"/>
      <c r="M133" s="127"/>
    </row>
    <row r="134" spans="1:13" x14ac:dyDescent="0.2">
      <c r="A134" s="158" t="s">
        <v>793</v>
      </c>
      <c r="B134" s="167" t="s">
        <v>706</v>
      </c>
      <c r="C134" s="164">
        <v>54608994.729800001</v>
      </c>
      <c r="D134" s="130"/>
      <c r="E134" s="127"/>
      <c r="F134" s="127"/>
      <c r="G134" s="127"/>
      <c r="H134" s="127"/>
      <c r="I134" s="127"/>
      <c r="J134" s="127"/>
      <c r="K134" s="127"/>
      <c r="L134" s="127"/>
      <c r="M134" s="127"/>
    </row>
    <row r="135" spans="1:13" x14ac:dyDescent="0.2">
      <c r="A135" s="158" t="s">
        <v>717</v>
      </c>
      <c r="B135" s="167" t="s">
        <v>706</v>
      </c>
      <c r="C135" s="159">
        <v>9847523.6397999972</v>
      </c>
      <c r="D135" s="130"/>
      <c r="E135" s="127"/>
      <c r="F135" s="128"/>
      <c r="G135" s="127"/>
      <c r="H135" s="127"/>
      <c r="I135" s="127"/>
      <c r="J135" s="127"/>
      <c r="K135" s="127"/>
      <c r="L135" s="127"/>
      <c r="M135" s="127"/>
    </row>
    <row r="136" spans="1:13" x14ac:dyDescent="0.2">
      <c r="A136" s="158" t="s">
        <v>794</v>
      </c>
      <c r="B136" s="167"/>
      <c r="C136" s="164"/>
      <c r="D136" s="130"/>
      <c r="E136" s="127"/>
      <c r="F136" s="127"/>
      <c r="G136" s="127"/>
      <c r="H136" s="127"/>
      <c r="I136" s="127"/>
      <c r="J136" s="127"/>
      <c r="K136" s="127"/>
      <c r="L136" s="127"/>
      <c r="M136" s="127"/>
    </row>
    <row r="137" spans="1:13" x14ac:dyDescent="0.2">
      <c r="A137" s="146" t="s">
        <v>795</v>
      </c>
      <c r="B137" s="136" t="s">
        <v>698</v>
      </c>
      <c r="C137" s="137">
        <v>492.57900000000001</v>
      </c>
      <c r="D137" s="130"/>
      <c r="E137" s="127"/>
      <c r="F137" s="127"/>
      <c r="G137" s="127"/>
      <c r="H137" s="127"/>
      <c r="I137" s="127"/>
      <c r="J137" s="127"/>
      <c r="K137" s="127"/>
      <c r="L137" s="127"/>
      <c r="M137" s="127"/>
    </row>
    <row r="138" spans="1:13" x14ac:dyDescent="0.2">
      <c r="A138" s="158" t="s">
        <v>796</v>
      </c>
      <c r="B138" s="159" t="s">
        <v>698</v>
      </c>
      <c r="C138" s="183">
        <v>0</v>
      </c>
      <c r="D138" s="130"/>
      <c r="E138" s="127"/>
      <c r="F138" s="127"/>
      <c r="G138" s="127"/>
      <c r="H138" s="127"/>
      <c r="I138" s="127"/>
      <c r="J138" s="127"/>
      <c r="K138" s="127"/>
      <c r="L138" s="127"/>
      <c r="M138" s="127"/>
    </row>
    <row r="139" spans="1:13" x14ac:dyDescent="0.2">
      <c r="A139" s="158" t="s">
        <v>797</v>
      </c>
      <c r="B139" s="159" t="s">
        <v>698</v>
      </c>
      <c r="C139" s="183">
        <v>492.57900000000001</v>
      </c>
      <c r="D139" s="130"/>
      <c r="E139" s="127"/>
      <c r="F139" s="127"/>
      <c r="G139" s="127"/>
      <c r="H139" s="127"/>
      <c r="I139" s="127"/>
      <c r="J139" s="127"/>
      <c r="K139" s="127"/>
      <c r="L139" s="127"/>
      <c r="M139" s="127"/>
    </row>
    <row r="140" spans="1:13" ht="25.5" x14ac:dyDescent="0.2">
      <c r="A140" s="158" t="s">
        <v>798</v>
      </c>
      <c r="B140" s="159" t="s">
        <v>698</v>
      </c>
      <c r="C140" s="183">
        <v>0</v>
      </c>
      <c r="D140" s="130"/>
      <c r="E140" s="195"/>
      <c r="F140" s="127"/>
      <c r="G140" s="127"/>
      <c r="H140" s="131"/>
      <c r="I140" s="127"/>
      <c r="J140" s="131"/>
      <c r="K140" s="128"/>
      <c r="L140" s="127"/>
      <c r="M140" s="127"/>
    </row>
    <row r="141" spans="1:13" x14ac:dyDescent="0.2">
      <c r="A141" s="158" t="s">
        <v>799</v>
      </c>
      <c r="B141" s="159" t="s">
        <v>698</v>
      </c>
      <c r="C141" s="183">
        <v>0</v>
      </c>
      <c r="D141" s="130"/>
      <c r="E141" s="127"/>
      <c r="F141" s="127"/>
      <c r="G141" s="127"/>
      <c r="H141" s="127"/>
      <c r="I141" s="127"/>
      <c r="J141" s="127"/>
      <c r="K141" s="127"/>
      <c r="L141" s="127"/>
      <c r="M141" s="127"/>
    </row>
    <row r="142" spans="1:13" x14ac:dyDescent="0.2">
      <c r="A142" s="140" t="s">
        <v>800</v>
      </c>
      <c r="B142" s="173" t="s">
        <v>722</v>
      </c>
      <c r="C142" s="196">
        <v>98.706704914338616</v>
      </c>
      <c r="D142" s="130"/>
      <c r="E142" s="128"/>
      <c r="F142" s="127"/>
      <c r="G142" s="127"/>
      <c r="H142" s="127"/>
      <c r="I142" s="127"/>
      <c r="J142" s="127"/>
      <c r="K142" s="127"/>
      <c r="L142" s="127"/>
      <c r="M142" s="127"/>
    </row>
    <row r="143" spans="1:13" x14ac:dyDescent="0.2">
      <c r="A143" s="146" t="s">
        <v>801</v>
      </c>
      <c r="B143" s="150" t="s">
        <v>706</v>
      </c>
      <c r="C143" s="136">
        <v>48620.85</v>
      </c>
      <c r="D143" s="130"/>
      <c r="E143" s="127"/>
      <c r="F143" s="127"/>
      <c r="G143" s="127"/>
      <c r="H143" s="131"/>
      <c r="I143" s="127"/>
      <c r="J143" s="127"/>
      <c r="K143" s="127"/>
      <c r="L143" s="127"/>
      <c r="M143" s="127"/>
    </row>
    <row r="144" spans="1:13" x14ac:dyDescent="0.2">
      <c r="A144" s="158" t="s">
        <v>802</v>
      </c>
      <c r="B144" s="167" t="s">
        <v>706</v>
      </c>
      <c r="C144" s="159">
        <v>59317.436999999998</v>
      </c>
      <c r="D144" s="130"/>
      <c r="E144" s="131"/>
      <c r="F144" s="127"/>
      <c r="G144" s="127"/>
      <c r="H144" s="127"/>
      <c r="I144" s="127"/>
      <c r="J144" s="127"/>
      <c r="K144" s="127"/>
      <c r="L144" s="127"/>
      <c r="M144" s="127"/>
    </row>
    <row r="145" spans="1:13" x14ac:dyDescent="0.2">
      <c r="A145" s="158" t="s">
        <v>717</v>
      </c>
      <c r="B145" s="167" t="s">
        <v>706</v>
      </c>
      <c r="C145" s="159">
        <v>10696.587</v>
      </c>
      <c r="D145" s="130"/>
      <c r="E145" s="131"/>
      <c r="F145" s="127"/>
      <c r="G145" s="127"/>
      <c r="H145" s="131"/>
      <c r="I145" s="127"/>
      <c r="J145" s="127"/>
      <c r="K145" s="127"/>
      <c r="L145" s="127"/>
      <c r="M145" s="127"/>
    </row>
    <row r="146" spans="1:13" ht="15.75" x14ac:dyDescent="0.2">
      <c r="A146" s="178" t="s">
        <v>658</v>
      </c>
      <c r="B146" s="179"/>
      <c r="C146" s="179"/>
      <c r="D146" s="130"/>
      <c r="E146" s="127"/>
      <c r="F146" s="127"/>
      <c r="G146" s="127"/>
      <c r="H146" s="127"/>
      <c r="I146" s="127"/>
      <c r="J146" s="127"/>
      <c r="K146" s="127"/>
      <c r="L146" s="127"/>
      <c r="M146" s="127"/>
    </row>
    <row r="147" spans="1:13" x14ac:dyDescent="0.2">
      <c r="A147" s="180" t="s">
        <v>747</v>
      </c>
      <c r="B147" s="181"/>
      <c r="C147" s="181"/>
      <c r="D147" s="130"/>
      <c r="E147" s="127"/>
      <c r="F147" s="127"/>
      <c r="G147" s="127"/>
      <c r="H147" s="127"/>
      <c r="I147" s="127"/>
      <c r="J147" s="127"/>
      <c r="K147" s="127"/>
      <c r="L147" s="127"/>
      <c r="M147" s="127"/>
    </row>
    <row r="148" spans="1:13" x14ac:dyDescent="0.2">
      <c r="A148" s="140" t="s">
        <v>803</v>
      </c>
      <c r="B148" s="132" t="s">
        <v>698</v>
      </c>
      <c r="C148" s="134">
        <v>533.25400000000002</v>
      </c>
      <c r="D148" s="129"/>
      <c r="E148" s="127"/>
      <c r="F148" s="197"/>
      <c r="G148" s="127"/>
      <c r="H148" s="128"/>
      <c r="I148" s="131"/>
      <c r="J148" s="127"/>
      <c r="K148" s="127"/>
      <c r="L148" s="127"/>
      <c r="M148" s="127"/>
    </row>
    <row r="149" spans="1:13" x14ac:dyDescent="0.2">
      <c r="A149" s="140" t="s">
        <v>804</v>
      </c>
      <c r="B149" s="173" t="s">
        <v>722</v>
      </c>
      <c r="C149" s="132">
        <v>2143.3475229440378</v>
      </c>
      <c r="D149" s="130"/>
      <c r="E149" s="127"/>
      <c r="F149" s="127"/>
      <c r="G149" s="127"/>
      <c r="H149" s="127"/>
      <c r="I149" s="127"/>
      <c r="J149" s="127"/>
      <c r="K149" s="127"/>
      <c r="L149" s="127"/>
      <c r="M149" s="127"/>
    </row>
    <row r="150" spans="1:13" x14ac:dyDescent="0.2">
      <c r="A150" s="140" t="s">
        <v>805</v>
      </c>
      <c r="B150" s="177" t="s">
        <v>706</v>
      </c>
      <c r="C150" s="132">
        <v>1142948.6399999999</v>
      </c>
      <c r="D150" s="130"/>
      <c r="E150" s="127"/>
      <c r="F150" s="127"/>
      <c r="G150" s="127"/>
      <c r="H150" s="128"/>
      <c r="I150" s="131"/>
      <c r="J150" s="127"/>
      <c r="K150" s="127"/>
      <c r="L150" s="127"/>
      <c r="M150" s="127"/>
    </row>
    <row r="151" spans="1:13" x14ac:dyDescent="0.2">
      <c r="A151" s="158" t="s">
        <v>806</v>
      </c>
      <c r="B151" s="167" t="s">
        <v>706</v>
      </c>
      <c r="C151" s="159">
        <v>1394397.3407999999</v>
      </c>
      <c r="D151" s="130"/>
      <c r="E151" s="127"/>
      <c r="F151" s="127"/>
      <c r="G151" s="127"/>
      <c r="H151" s="127"/>
      <c r="I151" s="127"/>
      <c r="J151" s="127"/>
      <c r="K151" s="127"/>
      <c r="L151" s="127"/>
      <c r="M151" s="127"/>
    </row>
    <row r="152" spans="1:13" x14ac:dyDescent="0.2">
      <c r="A152" s="158" t="s">
        <v>717</v>
      </c>
      <c r="B152" s="167" t="s">
        <v>706</v>
      </c>
      <c r="C152" s="159">
        <v>251448.70079999999</v>
      </c>
      <c r="D152" s="130"/>
    </row>
    <row r="153" spans="1:13" x14ac:dyDescent="0.2">
      <c r="A153" s="158" t="s">
        <v>794</v>
      </c>
      <c r="B153" s="167"/>
      <c r="C153" s="198"/>
      <c r="D153" s="130"/>
      <c r="E153" s="161"/>
    </row>
    <row r="154" spans="1:13" s="139" customFormat="1" x14ac:dyDescent="0.2">
      <c r="A154" s="146" t="s">
        <v>807</v>
      </c>
      <c r="B154" s="136" t="s">
        <v>698</v>
      </c>
      <c r="C154" s="137">
        <v>375.88499999999999</v>
      </c>
      <c r="D154" s="129"/>
    </row>
    <row r="155" spans="1:13" x14ac:dyDescent="0.2">
      <c r="A155" s="140" t="s">
        <v>808</v>
      </c>
      <c r="B155" s="173" t="s">
        <v>722</v>
      </c>
      <c r="C155" s="132">
        <v>1228.3587533421125</v>
      </c>
      <c r="D155" s="130"/>
    </row>
    <row r="156" spans="1:13" x14ac:dyDescent="0.2">
      <c r="A156" s="146" t="s">
        <v>809</v>
      </c>
      <c r="B156" s="150" t="s">
        <v>706</v>
      </c>
      <c r="C156" s="136">
        <v>461721.63</v>
      </c>
      <c r="D156" s="129"/>
      <c r="E156" s="129"/>
    </row>
    <row r="157" spans="1:13" x14ac:dyDescent="0.2">
      <c r="A157" s="158" t="s">
        <v>810</v>
      </c>
      <c r="B157" s="167" t="s">
        <v>706</v>
      </c>
      <c r="C157" s="159">
        <v>563300.38859999995</v>
      </c>
      <c r="D157" s="130"/>
    </row>
    <row r="158" spans="1:13" x14ac:dyDescent="0.2">
      <c r="A158" s="158" t="s">
        <v>717</v>
      </c>
      <c r="B158" s="167" t="s">
        <v>706</v>
      </c>
      <c r="C158" s="159">
        <v>101578.75859999994</v>
      </c>
      <c r="D158" s="130"/>
    </row>
    <row r="159" spans="1:13" x14ac:dyDescent="0.2">
      <c r="A159" s="158" t="s">
        <v>811</v>
      </c>
      <c r="B159" s="167" t="s">
        <v>698</v>
      </c>
      <c r="C159" s="159">
        <v>909.13900000000001</v>
      </c>
      <c r="D159" s="130"/>
      <c r="E159" s="199"/>
    </row>
    <row r="160" spans="1:13" x14ac:dyDescent="0.2">
      <c r="A160" s="158" t="s">
        <v>812</v>
      </c>
      <c r="B160" s="167" t="s">
        <v>813</v>
      </c>
      <c r="C160" s="200">
        <v>1.1195700211525239E-2</v>
      </c>
      <c r="D160" s="130"/>
    </row>
    <row r="161" spans="1:6" x14ac:dyDescent="0.2">
      <c r="A161" s="158" t="s">
        <v>814</v>
      </c>
      <c r="B161" s="167" t="s">
        <v>813</v>
      </c>
      <c r="C161" s="200">
        <v>7.8917284708772267E-3</v>
      </c>
      <c r="D161" s="130"/>
    </row>
    <row r="162" spans="1:6" x14ac:dyDescent="0.2">
      <c r="A162" s="158" t="s">
        <v>811</v>
      </c>
      <c r="B162" s="167" t="s">
        <v>813</v>
      </c>
      <c r="C162" s="201">
        <v>3.4610654454412568E-2</v>
      </c>
      <c r="D162" s="200"/>
    </row>
    <row r="163" spans="1:6" x14ac:dyDescent="0.2">
      <c r="A163" s="158" t="s">
        <v>815</v>
      </c>
      <c r="B163" s="167" t="s">
        <v>813</v>
      </c>
      <c r="C163" s="202">
        <v>1.9087428682402464E-2</v>
      </c>
      <c r="D163" s="202"/>
      <c r="E163" s="129"/>
      <c r="F163" s="203"/>
    </row>
    <row r="164" spans="1:6" ht="15.75" hidden="1" customHeight="1" outlineLevel="1" x14ac:dyDescent="0.2">
      <c r="A164" s="178" t="s">
        <v>816</v>
      </c>
      <c r="B164" s="179"/>
      <c r="C164" s="204"/>
      <c r="D164" s="130"/>
    </row>
    <row r="165" spans="1:6" ht="12.75" hidden="1" customHeight="1" outlineLevel="1" x14ac:dyDescent="0.2">
      <c r="A165" s="140" t="s">
        <v>817</v>
      </c>
      <c r="B165" s="177" t="s">
        <v>706</v>
      </c>
      <c r="C165" s="132">
        <v>0</v>
      </c>
      <c r="D165" s="130"/>
    </row>
    <row r="166" spans="1:6" ht="12.75" hidden="1" customHeight="1" outlineLevel="1" x14ac:dyDescent="0.2">
      <c r="A166" s="158" t="s">
        <v>818</v>
      </c>
      <c r="B166" s="167" t="s">
        <v>706</v>
      </c>
      <c r="C166" s="159">
        <v>0</v>
      </c>
      <c r="D166" s="130"/>
    </row>
    <row r="167" spans="1:6" ht="12.75" hidden="1" customHeight="1" outlineLevel="1" x14ac:dyDescent="0.2">
      <c r="A167" s="158" t="s">
        <v>717</v>
      </c>
      <c r="B167" s="167" t="s">
        <v>706</v>
      </c>
      <c r="C167" s="159">
        <v>0</v>
      </c>
      <c r="D167" s="130"/>
    </row>
    <row r="168" spans="1:6" ht="12.75" hidden="1" customHeight="1" outlineLevel="1" x14ac:dyDescent="0.2">
      <c r="A168" s="158"/>
      <c r="B168" s="167"/>
      <c r="C168" s="159"/>
      <c r="D168" s="130"/>
    </row>
    <row r="169" spans="1:6" ht="25.5" hidden="1" customHeight="1" outlineLevel="1" x14ac:dyDescent="0.2">
      <c r="A169" s="140" t="s">
        <v>819</v>
      </c>
      <c r="B169" s="167" t="s">
        <v>706</v>
      </c>
      <c r="C169" s="132">
        <v>0</v>
      </c>
      <c r="D169" s="130"/>
    </row>
    <row r="170" spans="1:6" ht="12.75" hidden="1" customHeight="1" outlineLevel="1" x14ac:dyDescent="0.2">
      <c r="A170" s="140"/>
      <c r="B170" s="167"/>
      <c r="C170" s="132"/>
      <c r="D170" s="130"/>
    </row>
    <row r="171" spans="1:6" ht="12.75" hidden="1" customHeight="1" outlineLevel="1" x14ac:dyDescent="0.2">
      <c r="A171" s="158" t="s">
        <v>820</v>
      </c>
      <c r="B171" s="163" t="s">
        <v>722</v>
      </c>
      <c r="C171" s="159">
        <v>0</v>
      </c>
      <c r="D171" s="130"/>
    </row>
    <row r="172" spans="1:6" ht="12.75" hidden="1" customHeight="1" outlineLevel="1" x14ac:dyDescent="0.2">
      <c r="A172" s="140" t="s">
        <v>821</v>
      </c>
      <c r="B172" s="177" t="s">
        <v>706</v>
      </c>
      <c r="C172" s="132">
        <v>0</v>
      </c>
      <c r="D172" s="205"/>
    </row>
    <row r="173" spans="1:6" ht="12.75" hidden="1" customHeight="1" outlineLevel="1" x14ac:dyDescent="0.2">
      <c r="A173" s="140" t="s">
        <v>822</v>
      </c>
      <c r="B173" s="177" t="s">
        <v>706</v>
      </c>
      <c r="C173" s="132">
        <v>0</v>
      </c>
      <c r="D173" s="206"/>
    </row>
    <row r="174" spans="1:6" ht="12.75" hidden="1" customHeight="1" outlineLevel="1" x14ac:dyDescent="0.2">
      <c r="A174" s="180" t="s">
        <v>747</v>
      </c>
      <c r="B174" s="181"/>
      <c r="C174" s="207"/>
      <c r="D174" s="130"/>
    </row>
    <row r="175" spans="1:6" s="127" customFormat="1" ht="12.75" hidden="1" customHeight="1" outlineLevel="1" x14ac:dyDescent="0.2">
      <c r="A175" s="140" t="s">
        <v>823</v>
      </c>
      <c r="B175" s="132" t="s">
        <v>698</v>
      </c>
      <c r="C175" s="134">
        <v>0</v>
      </c>
      <c r="D175" s="145"/>
    </row>
    <row r="176" spans="1:6" s="127" customFormat="1" ht="12.75" hidden="1" customHeight="1" outlineLevel="1" x14ac:dyDescent="0.2">
      <c r="A176" s="140" t="s">
        <v>824</v>
      </c>
      <c r="B176" s="173" t="s">
        <v>722</v>
      </c>
      <c r="C176" s="132">
        <v>0</v>
      </c>
      <c r="D176" s="145"/>
    </row>
    <row r="177" spans="1:4" s="127" customFormat="1" ht="12.75" hidden="1" customHeight="1" outlineLevel="1" x14ac:dyDescent="0.2">
      <c r="A177" s="140" t="s">
        <v>825</v>
      </c>
      <c r="B177" s="177" t="s">
        <v>706</v>
      </c>
      <c r="C177" s="162">
        <v>0</v>
      </c>
      <c r="D177" s="145"/>
    </row>
    <row r="178" spans="1:4" s="127" customFormat="1" ht="12.75" hidden="1" customHeight="1" outlineLevel="1" x14ac:dyDescent="0.2">
      <c r="A178" s="158" t="s">
        <v>826</v>
      </c>
      <c r="B178" s="167" t="s">
        <v>706</v>
      </c>
      <c r="C178" s="164">
        <v>0</v>
      </c>
      <c r="D178" s="145"/>
    </row>
    <row r="179" spans="1:4" s="127" customFormat="1" ht="12.75" hidden="1" customHeight="1" outlineLevel="1" x14ac:dyDescent="0.2">
      <c r="A179" s="158" t="s">
        <v>717</v>
      </c>
      <c r="B179" s="167" t="s">
        <v>706</v>
      </c>
      <c r="C179" s="164">
        <v>0</v>
      </c>
      <c r="D179" s="145"/>
    </row>
    <row r="180" spans="1:4" s="127" customFormat="1" ht="12.75" hidden="1" customHeight="1" outlineLevel="1" x14ac:dyDescent="0.2">
      <c r="A180" s="162"/>
      <c r="B180" s="162"/>
      <c r="C180" s="162"/>
      <c r="D180" s="145"/>
    </row>
    <row r="181" spans="1:4" ht="12.75" hidden="1" customHeight="1" outlineLevel="1" x14ac:dyDescent="0.2">
      <c r="A181" s="140" t="s">
        <v>827</v>
      </c>
      <c r="B181" s="132" t="s">
        <v>698</v>
      </c>
      <c r="C181" s="134">
        <v>0</v>
      </c>
      <c r="D181" s="130"/>
    </row>
    <row r="182" spans="1:4" ht="12.75" hidden="1" customHeight="1" outlineLevel="1" x14ac:dyDescent="0.2">
      <c r="A182" s="140" t="s">
        <v>828</v>
      </c>
      <c r="B182" s="173" t="s">
        <v>722</v>
      </c>
      <c r="C182" s="132">
        <v>0</v>
      </c>
      <c r="D182" s="130"/>
    </row>
    <row r="183" spans="1:4" ht="12.75" hidden="1" customHeight="1" outlineLevel="1" x14ac:dyDescent="0.2">
      <c r="A183" s="140" t="s">
        <v>829</v>
      </c>
      <c r="B183" s="177" t="s">
        <v>706</v>
      </c>
      <c r="C183" s="132">
        <v>0</v>
      </c>
      <c r="D183" s="130"/>
    </row>
    <row r="184" spans="1:4" ht="12.75" hidden="1" customHeight="1" outlineLevel="1" x14ac:dyDescent="0.2">
      <c r="A184" s="158" t="s">
        <v>830</v>
      </c>
      <c r="B184" s="167" t="s">
        <v>706</v>
      </c>
      <c r="C184" s="159">
        <v>0</v>
      </c>
      <c r="D184" s="130"/>
    </row>
    <row r="185" spans="1:4" ht="12.75" hidden="1" customHeight="1" outlineLevel="1" x14ac:dyDescent="0.2">
      <c r="A185" s="158" t="s">
        <v>717</v>
      </c>
      <c r="B185" s="167" t="s">
        <v>706</v>
      </c>
      <c r="C185" s="159">
        <v>0</v>
      </c>
      <c r="D185" s="130"/>
    </row>
    <row r="186" spans="1:4" ht="12.75" hidden="1" customHeight="1" outlineLevel="1" x14ac:dyDescent="0.2">
      <c r="A186" s="158"/>
      <c r="B186" s="167"/>
      <c r="C186" s="159"/>
      <c r="D186" s="130"/>
    </row>
    <row r="187" spans="1:4" ht="12.75" hidden="1" customHeight="1" outlineLevel="1" x14ac:dyDescent="0.2">
      <c r="A187" s="140" t="s">
        <v>831</v>
      </c>
      <c r="B187" s="132" t="s">
        <v>698</v>
      </c>
      <c r="C187" s="134">
        <v>0</v>
      </c>
      <c r="D187" s="130"/>
    </row>
    <row r="188" spans="1:4" ht="12.75" hidden="1" customHeight="1" outlineLevel="1" x14ac:dyDescent="0.2">
      <c r="A188" s="140" t="s">
        <v>832</v>
      </c>
      <c r="B188" s="173" t="s">
        <v>722</v>
      </c>
      <c r="C188" s="132">
        <v>0</v>
      </c>
      <c r="D188" s="130"/>
    </row>
    <row r="189" spans="1:4" ht="12.75" hidden="1" customHeight="1" outlineLevel="1" x14ac:dyDescent="0.2">
      <c r="A189" s="140" t="s">
        <v>833</v>
      </c>
      <c r="B189" s="177" t="s">
        <v>706</v>
      </c>
      <c r="C189" s="132">
        <v>0</v>
      </c>
      <c r="D189" s="130"/>
    </row>
    <row r="190" spans="1:4" ht="12.75" hidden="1" customHeight="1" outlineLevel="1" x14ac:dyDescent="0.2">
      <c r="A190" s="158" t="s">
        <v>834</v>
      </c>
      <c r="B190" s="167" t="s">
        <v>706</v>
      </c>
      <c r="C190" s="159">
        <v>0</v>
      </c>
      <c r="D190" s="130"/>
    </row>
    <row r="191" spans="1:4" ht="12.75" hidden="1" customHeight="1" outlineLevel="1" x14ac:dyDescent="0.2">
      <c r="A191" s="158" t="s">
        <v>717</v>
      </c>
      <c r="B191" s="167" t="s">
        <v>706</v>
      </c>
      <c r="C191" s="159">
        <v>0</v>
      </c>
      <c r="D191" s="130"/>
    </row>
    <row r="192" spans="1:4" ht="12.75" hidden="1" customHeight="1" outlineLevel="1" x14ac:dyDescent="0.2">
      <c r="A192" s="187" t="s">
        <v>754</v>
      </c>
      <c r="B192" s="188"/>
      <c r="C192" s="208"/>
      <c r="D192" s="130"/>
    </row>
    <row r="193" spans="1:4" s="127" customFormat="1" ht="12.75" hidden="1" customHeight="1" outlineLevel="1" x14ac:dyDescent="0.2">
      <c r="A193" s="140" t="s">
        <v>835</v>
      </c>
      <c r="B193" s="177" t="s">
        <v>341</v>
      </c>
      <c r="C193" s="209">
        <v>0</v>
      </c>
      <c r="D193" s="145"/>
    </row>
    <row r="194" spans="1:4" s="127" customFormat="1" ht="12.75" hidden="1" customHeight="1" outlineLevel="1" x14ac:dyDescent="0.2">
      <c r="A194" s="140" t="s">
        <v>836</v>
      </c>
      <c r="B194" s="177" t="s">
        <v>727</v>
      </c>
      <c r="C194" s="132">
        <v>0</v>
      </c>
      <c r="D194" s="145"/>
    </row>
    <row r="195" spans="1:4" s="127" customFormat="1" ht="25.5" hidden="1" customHeight="1" outlineLevel="1" x14ac:dyDescent="0.2">
      <c r="A195" s="158" t="s">
        <v>837</v>
      </c>
      <c r="B195" s="167" t="s">
        <v>727</v>
      </c>
      <c r="C195" s="159">
        <v>0</v>
      </c>
      <c r="D195" s="145"/>
    </row>
    <row r="196" spans="1:4" s="127" customFormat="1" ht="25.5" hidden="1" customHeight="1" outlineLevel="1" x14ac:dyDescent="0.2">
      <c r="A196" s="158" t="s">
        <v>838</v>
      </c>
      <c r="B196" s="167" t="s">
        <v>706</v>
      </c>
      <c r="C196" s="210">
        <v>0</v>
      </c>
      <c r="D196" s="145"/>
    </row>
    <row r="197" spans="1:4" s="127" customFormat="1" ht="12.75" hidden="1" customHeight="1" outlineLevel="1" x14ac:dyDescent="0.2">
      <c r="A197" s="211" t="s">
        <v>839</v>
      </c>
      <c r="B197" s="212" t="s">
        <v>706</v>
      </c>
      <c r="C197" s="212">
        <v>0</v>
      </c>
      <c r="D197" s="145"/>
    </row>
    <row r="198" spans="1:4" s="127" customFormat="1" ht="12.75" hidden="1" customHeight="1" outlineLevel="1" x14ac:dyDescent="0.2">
      <c r="A198" s="140" t="s">
        <v>840</v>
      </c>
      <c r="B198" s="177" t="s">
        <v>706</v>
      </c>
      <c r="C198" s="209">
        <v>0</v>
      </c>
      <c r="D198" s="145"/>
    </row>
    <row r="199" spans="1:4" s="127" customFormat="1" ht="12.75" hidden="1" customHeight="1" outlineLevel="1" x14ac:dyDescent="0.2">
      <c r="A199" s="158" t="s">
        <v>841</v>
      </c>
      <c r="B199" s="167" t="s">
        <v>706</v>
      </c>
      <c r="C199" s="210">
        <v>0</v>
      </c>
      <c r="D199" s="145"/>
    </row>
    <row r="200" spans="1:4" s="127" customFormat="1" ht="12.75" hidden="1" customHeight="1" outlineLevel="1" x14ac:dyDescent="0.2">
      <c r="A200" s="158" t="s">
        <v>717</v>
      </c>
      <c r="B200" s="167" t="s">
        <v>706</v>
      </c>
      <c r="C200" s="210">
        <v>0</v>
      </c>
      <c r="D200" s="145"/>
    </row>
    <row r="201" spans="1:4" s="127" customFormat="1" ht="12.75" hidden="1" customHeight="1" outlineLevel="1" x14ac:dyDescent="0.2">
      <c r="A201" s="209"/>
      <c r="B201" s="209"/>
      <c r="C201" s="209"/>
      <c r="D201" s="145"/>
    </row>
    <row r="202" spans="1:4" ht="12.75" hidden="1" customHeight="1" outlineLevel="1" x14ac:dyDescent="0.2">
      <c r="A202" s="140" t="s">
        <v>842</v>
      </c>
      <c r="B202" s="177" t="s">
        <v>341</v>
      </c>
      <c r="C202" s="134"/>
      <c r="D202" s="130"/>
    </row>
    <row r="203" spans="1:4" ht="12.75" hidden="1" customHeight="1" outlineLevel="1" x14ac:dyDescent="0.2">
      <c r="A203" s="140" t="s">
        <v>843</v>
      </c>
      <c r="B203" s="177" t="s">
        <v>727</v>
      </c>
      <c r="C203" s="132">
        <v>0</v>
      </c>
      <c r="D203" s="130"/>
    </row>
    <row r="204" spans="1:4" ht="12.75" hidden="1" customHeight="1" outlineLevel="1" x14ac:dyDescent="0.2">
      <c r="A204" s="158" t="s">
        <v>844</v>
      </c>
      <c r="B204" s="167" t="s">
        <v>727</v>
      </c>
      <c r="C204" s="159">
        <v>0</v>
      </c>
      <c r="D204" s="130"/>
    </row>
    <row r="205" spans="1:4" ht="25.5" hidden="1" customHeight="1" outlineLevel="1" x14ac:dyDescent="0.2">
      <c r="A205" s="158" t="s">
        <v>838</v>
      </c>
      <c r="B205" s="167" t="s">
        <v>706</v>
      </c>
      <c r="C205" s="159"/>
      <c r="D205" s="130"/>
    </row>
    <row r="206" spans="1:4" ht="12.75" hidden="1" customHeight="1" outlineLevel="1" x14ac:dyDescent="0.2">
      <c r="A206" s="211" t="s">
        <v>839</v>
      </c>
      <c r="B206" s="212" t="s">
        <v>706</v>
      </c>
      <c r="C206" s="213">
        <v>0</v>
      </c>
      <c r="D206" s="130"/>
    </row>
    <row r="207" spans="1:4" ht="12.75" hidden="1" customHeight="1" outlineLevel="1" x14ac:dyDescent="0.2">
      <c r="A207" s="140" t="s">
        <v>845</v>
      </c>
      <c r="B207" s="177" t="s">
        <v>706</v>
      </c>
      <c r="C207" s="132">
        <v>0</v>
      </c>
      <c r="D207" s="130"/>
    </row>
    <row r="208" spans="1:4" ht="12.75" hidden="1" customHeight="1" outlineLevel="1" x14ac:dyDescent="0.2">
      <c r="A208" s="158" t="s">
        <v>846</v>
      </c>
      <c r="B208" s="167" t="s">
        <v>706</v>
      </c>
      <c r="C208" s="159">
        <v>0</v>
      </c>
      <c r="D208" s="130"/>
    </row>
    <row r="209" spans="1:4" ht="12.75" hidden="1" customHeight="1" outlineLevel="1" x14ac:dyDescent="0.2">
      <c r="A209" s="158" t="s">
        <v>717</v>
      </c>
      <c r="B209" s="167" t="s">
        <v>706</v>
      </c>
      <c r="C209" s="159">
        <v>0</v>
      </c>
      <c r="D209" s="130"/>
    </row>
    <row r="210" spans="1:4" ht="12.75" hidden="1" customHeight="1" outlineLevel="1" x14ac:dyDescent="0.2">
      <c r="A210" s="158"/>
      <c r="B210" s="167"/>
      <c r="C210" s="159"/>
      <c r="D210" s="130"/>
    </row>
    <row r="211" spans="1:4" ht="12.75" hidden="1" customHeight="1" outlineLevel="1" x14ac:dyDescent="0.2">
      <c r="A211" s="140" t="s">
        <v>847</v>
      </c>
      <c r="B211" s="177" t="s">
        <v>341</v>
      </c>
      <c r="C211" s="134"/>
      <c r="D211" s="130"/>
    </row>
    <row r="212" spans="1:4" ht="12.75" hidden="1" customHeight="1" outlineLevel="1" x14ac:dyDescent="0.2">
      <c r="A212" s="140" t="s">
        <v>848</v>
      </c>
      <c r="B212" s="177" t="s">
        <v>727</v>
      </c>
      <c r="C212" s="132">
        <v>0</v>
      </c>
      <c r="D212" s="130"/>
    </row>
    <row r="213" spans="1:4" ht="12.75" hidden="1" customHeight="1" outlineLevel="1" x14ac:dyDescent="0.2">
      <c r="A213" s="158" t="s">
        <v>849</v>
      </c>
      <c r="B213" s="167" t="s">
        <v>727</v>
      </c>
      <c r="C213" s="159">
        <v>0</v>
      </c>
      <c r="D213" s="130"/>
    </row>
    <row r="214" spans="1:4" ht="25.5" hidden="1" customHeight="1" outlineLevel="1" x14ac:dyDescent="0.2">
      <c r="A214" s="158" t="s">
        <v>838</v>
      </c>
      <c r="B214" s="167" t="s">
        <v>706</v>
      </c>
      <c r="C214" s="159">
        <v>0</v>
      </c>
      <c r="D214" s="130"/>
    </row>
    <row r="215" spans="1:4" ht="12.75" hidden="1" customHeight="1" outlineLevel="1" x14ac:dyDescent="0.2">
      <c r="A215" s="211" t="s">
        <v>839</v>
      </c>
      <c r="B215" s="212" t="s">
        <v>706</v>
      </c>
      <c r="C215" s="213">
        <v>0</v>
      </c>
      <c r="D215" s="130"/>
    </row>
    <row r="216" spans="1:4" ht="12.75" hidden="1" customHeight="1" outlineLevel="1" x14ac:dyDescent="0.2">
      <c r="A216" s="140" t="s">
        <v>850</v>
      </c>
      <c r="B216" s="177" t="s">
        <v>706</v>
      </c>
      <c r="C216" s="132">
        <v>0</v>
      </c>
      <c r="D216" s="130"/>
    </row>
    <row r="217" spans="1:4" ht="12.75" hidden="1" customHeight="1" outlineLevel="1" x14ac:dyDescent="0.2">
      <c r="A217" s="158" t="s">
        <v>851</v>
      </c>
      <c r="B217" s="167" t="s">
        <v>706</v>
      </c>
      <c r="C217" s="159">
        <v>0</v>
      </c>
      <c r="D217" s="130"/>
    </row>
    <row r="218" spans="1:4" ht="12.75" hidden="1" customHeight="1" outlineLevel="1" x14ac:dyDescent="0.2">
      <c r="A218" s="158" t="s">
        <v>717</v>
      </c>
      <c r="B218" s="167" t="s">
        <v>706</v>
      </c>
      <c r="C218" s="159">
        <v>0</v>
      </c>
      <c r="D218" s="130"/>
    </row>
    <row r="219" spans="1:4" ht="12.75" hidden="1" customHeight="1" outlineLevel="1" x14ac:dyDescent="0.2">
      <c r="A219" s="158"/>
      <c r="B219" s="167"/>
      <c r="C219" s="159"/>
      <c r="D219" s="130"/>
    </row>
    <row r="220" spans="1:4" ht="15.75" collapsed="1" x14ac:dyDescent="0.2">
      <c r="A220" s="178" t="s">
        <v>852</v>
      </c>
      <c r="B220" s="179"/>
      <c r="C220" s="179"/>
      <c r="D220" s="130"/>
    </row>
    <row r="221" spans="1:4" x14ac:dyDescent="0.2">
      <c r="A221" s="187" t="s">
        <v>754</v>
      </c>
      <c r="B221" s="188"/>
      <c r="C221" s="188"/>
      <c r="D221" s="130"/>
    </row>
    <row r="222" spans="1:4" x14ac:dyDescent="0.2">
      <c r="A222" s="140" t="s">
        <v>853</v>
      </c>
      <c r="B222" s="177" t="s">
        <v>341</v>
      </c>
      <c r="C222" s="182"/>
      <c r="D222" s="130"/>
    </row>
    <row r="223" spans="1:4" x14ac:dyDescent="0.2">
      <c r="A223" s="140" t="s">
        <v>854</v>
      </c>
      <c r="B223" s="177" t="s">
        <v>727</v>
      </c>
      <c r="C223" s="132">
        <v>0</v>
      </c>
      <c r="D223" s="130"/>
    </row>
    <row r="224" spans="1:4" x14ac:dyDescent="0.2">
      <c r="A224" s="140" t="s">
        <v>855</v>
      </c>
      <c r="B224" s="177" t="s">
        <v>706</v>
      </c>
      <c r="C224" s="132"/>
      <c r="D224" s="130"/>
    </row>
    <row r="225" spans="1:4" x14ac:dyDescent="0.2">
      <c r="A225" s="158" t="s">
        <v>856</v>
      </c>
      <c r="B225" s="167" t="s">
        <v>706</v>
      </c>
      <c r="C225" s="164">
        <v>0</v>
      </c>
      <c r="D225" s="130"/>
    </row>
    <row r="226" spans="1:4" x14ac:dyDescent="0.2">
      <c r="A226" s="158" t="s">
        <v>717</v>
      </c>
      <c r="B226" s="167" t="s">
        <v>706</v>
      </c>
      <c r="C226" s="159">
        <v>0</v>
      </c>
      <c r="D226" s="130"/>
    </row>
    <row r="227" spans="1:4" ht="15.75" x14ac:dyDescent="0.2">
      <c r="A227" s="178" t="s">
        <v>857</v>
      </c>
      <c r="B227" s="179"/>
      <c r="C227" s="179"/>
      <c r="D227" s="130"/>
    </row>
    <row r="228" spans="1:4" x14ac:dyDescent="0.2">
      <c r="A228" s="187" t="s">
        <v>754</v>
      </c>
      <c r="B228" s="188"/>
      <c r="C228" s="188"/>
      <c r="D228" s="130"/>
    </row>
    <row r="229" spans="1:4" x14ac:dyDescent="0.2">
      <c r="A229" s="140" t="s">
        <v>858</v>
      </c>
      <c r="B229" s="177" t="s">
        <v>341</v>
      </c>
      <c r="C229" s="134"/>
      <c r="D229" s="130"/>
    </row>
    <row r="230" spans="1:4" x14ac:dyDescent="0.2">
      <c r="A230" s="140" t="s">
        <v>859</v>
      </c>
      <c r="B230" s="177" t="s">
        <v>727</v>
      </c>
      <c r="C230" s="132">
        <v>0</v>
      </c>
      <c r="D230" s="130"/>
    </row>
    <row r="231" spans="1:4" x14ac:dyDescent="0.2">
      <c r="A231" s="140" t="s">
        <v>860</v>
      </c>
      <c r="B231" s="177" t="s">
        <v>706</v>
      </c>
      <c r="C231" s="132"/>
      <c r="D231" s="130"/>
    </row>
    <row r="232" spans="1:4" x14ac:dyDescent="0.2">
      <c r="A232" s="158" t="s">
        <v>861</v>
      </c>
      <c r="B232" s="167" t="s">
        <v>706</v>
      </c>
      <c r="C232" s="159">
        <v>0</v>
      </c>
      <c r="D232" s="130"/>
    </row>
    <row r="233" spans="1:4" x14ac:dyDescent="0.2">
      <c r="A233" s="158" t="s">
        <v>717</v>
      </c>
      <c r="B233" s="167" t="s">
        <v>706</v>
      </c>
      <c r="C233" s="159">
        <v>0</v>
      </c>
      <c r="D233" s="130"/>
    </row>
    <row r="234" spans="1:4" ht="15.75" x14ac:dyDescent="0.2">
      <c r="A234" s="178" t="s">
        <v>862</v>
      </c>
      <c r="B234" s="179"/>
      <c r="C234" s="179"/>
      <c r="D234" s="130"/>
    </row>
    <row r="235" spans="1:4" x14ac:dyDescent="0.2">
      <c r="A235" s="187" t="s">
        <v>754</v>
      </c>
      <c r="B235" s="188"/>
      <c r="C235" s="188"/>
      <c r="D235" s="130"/>
    </row>
    <row r="236" spans="1:4" x14ac:dyDescent="0.2">
      <c r="A236" s="140" t="s">
        <v>863</v>
      </c>
      <c r="B236" s="177" t="s">
        <v>341</v>
      </c>
      <c r="C236" s="134"/>
      <c r="D236" s="130"/>
    </row>
    <row r="237" spans="1:4" x14ac:dyDescent="0.2">
      <c r="A237" s="140" t="s">
        <v>864</v>
      </c>
      <c r="B237" s="177" t="s">
        <v>727</v>
      </c>
      <c r="C237" s="132">
        <v>0</v>
      </c>
      <c r="D237" s="130"/>
    </row>
    <row r="238" spans="1:4" x14ac:dyDescent="0.2">
      <c r="A238" s="140" t="s">
        <v>865</v>
      </c>
      <c r="B238" s="177" t="s">
        <v>706</v>
      </c>
      <c r="C238" s="159"/>
      <c r="D238" s="130"/>
    </row>
    <row r="239" spans="1:4" x14ac:dyDescent="0.2">
      <c r="A239" s="158" t="s">
        <v>866</v>
      </c>
      <c r="B239" s="167" t="s">
        <v>706</v>
      </c>
      <c r="C239" s="159">
        <v>0</v>
      </c>
      <c r="D239" s="130"/>
    </row>
    <row r="240" spans="1:4" x14ac:dyDescent="0.2">
      <c r="A240" s="158" t="s">
        <v>717</v>
      </c>
      <c r="B240" s="167" t="s">
        <v>706</v>
      </c>
      <c r="C240" s="159">
        <v>0</v>
      </c>
      <c r="D240" s="130"/>
    </row>
    <row r="241" spans="1:4" ht="15.75" x14ac:dyDescent="0.2">
      <c r="A241" s="178" t="s">
        <v>867</v>
      </c>
      <c r="B241" s="179"/>
      <c r="C241" s="179"/>
      <c r="D241" s="130"/>
    </row>
    <row r="242" spans="1:4" x14ac:dyDescent="0.2">
      <c r="A242" s="187" t="s">
        <v>754</v>
      </c>
      <c r="B242" s="188"/>
      <c r="C242" s="188"/>
      <c r="D242" s="130"/>
    </row>
    <row r="243" spans="1:4" x14ac:dyDescent="0.2">
      <c r="A243" s="140" t="s">
        <v>868</v>
      </c>
      <c r="B243" s="177" t="s">
        <v>341</v>
      </c>
      <c r="C243" s="134"/>
      <c r="D243" s="130"/>
    </row>
    <row r="244" spans="1:4" x14ac:dyDescent="0.2">
      <c r="A244" s="140" t="s">
        <v>869</v>
      </c>
      <c r="B244" s="177" t="s">
        <v>727</v>
      </c>
      <c r="C244" s="132">
        <v>0</v>
      </c>
      <c r="D244" s="130"/>
    </row>
    <row r="245" spans="1:4" x14ac:dyDescent="0.2">
      <c r="A245" s="140" t="s">
        <v>870</v>
      </c>
      <c r="B245" s="177" t="s">
        <v>706</v>
      </c>
      <c r="C245" s="132"/>
      <c r="D245" s="130"/>
    </row>
    <row r="246" spans="1:4" x14ac:dyDescent="0.2">
      <c r="A246" s="158" t="s">
        <v>871</v>
      </c>
      <c r="B246" s="167" t="s">
        <v>706</v>
      </c>
      <c r="C246" s="164"/>
      <c r="D246" s="130"/>
    </row>
    <row r="247" spans="1:4" x14ac:dyDescent="0.2">
      <c r="A247" s="158" t="s">
        <v>717</v>
      </c>
      <c r="B247" s="167" t="s">
        <v>706</v>
      </c>
      <c r="C247" s="159">
        <v>0</v>
      </c>
      <c r="D247" s="130"/>
    </row>
    <row r="248" spans="1:4" ht="15.75" x14ac:dyDescent="0.2">
      <c r="A248" s="214" t="s">
        <v>872</v>
      </c>
      <c r="B248" s="214"/>
      <c r="C248" s="214"/>
      <c r="D248" s="130"/>
    </row>
    <row r="249" spans="1:4" x14ac:dyDescent="0.2">
      <c r="A249" s="215" t="s">
        <v>754</v>
      </c>
      <c r="B249" s="215"/>
      <c r="C249" s="215"/>
      <c r="D249" s="130"/>
    </row>
    <row r="250" spans="1:4" x14ac:dyDescent="0.2">
      <c r="A250" s="140" t="s">
        <v>873</v>
      </c>
      <c r="B250" s="177" t="s">
        <v>341</v>
      </c>
      <c r="C250" s="159"/>
      <c r="D250" s="130"/>
    </row>
    <row r="251" spans="1:4" x14ac:dyDescent="0.2">
      <c r="A251" s="140" t="s">
        <v>874</v>
      </c>
      <c r="B251" s="177" t="s">
        <v>727</v>
      </c>
      <c r="C251" s="159">
        <v>0</v>
      </c>
      <c r="D251" s="130"/>
    </row>
    <row r="252" spans="1:4" x14ac:dyDescent="0.2">
      <c r="A252" s="140" t="s">
        <v>875</v>
      </c>
      <c r="B252" s="177" t="s">
        <v>706</v>
      </c>
      <c r="C252" s="159"/>
      <c r="D252" s="130"/>
    </row>
    <row r="253" spans="1:4" x14ac:dyDescent="0.2">
      <c r="A253" s="158" t="s">
        <v>876</v>
      </c>
      <c r="B253" s="167" t="s">
        <v>706</v>
      </c>
      <c r="C253" s="159">
        <v>0</v>
      </c>
      <c r="D253" s="130"/>
    </row>
    <row r="254" spans="1:4" x14ac:dyDescent="0.2">
      <c r="A254" s="158" t="s">
        <v>717</v>
      </c>
      <c r="B254" s="167" t="s">
        <v>706</v>
      </c>
      <c r="C254" s="159">
        <v>0</v>
      </c>
      <c r="D254" s="130"/>
    </row>
    <row r="255" spans="1:4" ht="15.75" x14ac:dyDescent="0.2">
      <c r="A255" s="214" t="s">
        <v>877</v>
      </c>
      <c r="B255" s="214"/>
      <c r="C255" s="214"/>
      <c r="D255" s="130"/>
    </row>
    <row r="256" spans="1:4" x14ac:dyDescent="0.2">
      <c r="A256" s="215" t="s">
        <v>754</v>
      </c>
      <c r="B256" s="215"/>
      <c r="C256" s="215"/>
      <c r="D256" s="130"/>
    </row>
    <row r="257" spans="1:6" ht="15" x14ac:dyDescent="0.25">
      <c r="A257" s="140" t="s">
        <v>878</v>
      </c>
      <c r="B257" s="177" t="s">
        <v>341</v>
      </c>
      <c r="C257" s="216"/>
      <c r="D257" s="130"/>
      <c r="E257" s="217"/>
    </row>
    <row r="258" spans="1:6" ht="15" x14ac:dyDescent="0.25">
      <c r="A258" s="140" t="s">
        <v>879</v>
      </c>
      <c r="B258" s="177" t="s">
        <v>727</v>
      </c>
      <c r="C258" s="132">
        <v>0</v>
      </c>
      <c r="D258" s="130"/>
      <c r="E258" s="217"/>
    </row>
    <row r="259" spans="1:6" ht="15" x14ac:dyDescent="0.25">
      <c r="A259" s="140" t="s">
        <v>880</v>
      </c>
      <c r="B259" s="177" t="s">
        <v>706</v>
      </c>
      <c r="C259" s="132"/>
      <c r="D259" s="130"/>
      <c r="E259" s="217"/>
    </row>
    <row r="260" spans="1:6" ht="15" x14ac:dyDescent="0.25">
      <c r="A260" s="158" t="s">
        <v>881</v>
      </c>
      <c r="B260" s="167" t="s">
        <v>706</v>
      </c>
      <c r="C260" s="159">
        <v>0</v>
      </c>
      <c r="D260" s="130"/>
      <c r="E260" s="217"/>
    </row>
    <row r="261" spans="1:6" ht="15" x14ac:dyDescent="0.25">
      <c r="A261" s="158" t="s">
        <v>717</v>
      </c>
      <c r="B261" s="167" t="s">
        <v>706</v>
      </c>
      <c r="C261" s="159">
        <v>0</v>
      </c>
      <c r="D261" s="130"/>
      <c r="E261" s="217"/>
    </row>
    <row r="262" spans="1:6" ht="15" x14ac:dyDescent="0.25">
      <c r="A262" s="158"/>
      <c r="B262" s="167"/>
      <c r="C262" s="159"/>
      <c r="D262" s="130"/>
      <c r="E262" s="217"/>
    </row>
    <row r="263" spans="1:6" ht="15.75" x14ac:dyDescent="0.25">
      <c r="A263" s="214" t="s">
        <v>882</v>
      </c>
      <c r="B263" s="214"/>
      <c r="C263" s="214"/>
      <c r="D263" s="130"/>
      <c r="E263" s="217"/>
    </row>
    <row r="264" spans="1:6" ht="15" x14ac:dyDescent="0.25">
      <c r="A264" s="215" t="s">
        <v>754</v>
      </c>
      <c r="B264" s="215"/>
      <c r="C264" s="215"/>
      <c r="D264" s="130"/>
      <c r="E264" s="217"/>
    </row>
    <row r="265" spans="1:6" s="127" customFormat="1" ht="15" x14ac:dyDescent="0.25">
      <c r="A265" s="140" t="s">
        <v>883</v>
      </c>
      <c r="B265" s="177" t="s">
        <v>341</v>
      </c>
      <c r="C265" s="216"/>
      <c r="D265" s="145"/>
      <c r="E265" s="217"/>
      <c r="F265" s="126"/>
    </row>
    <row r="266" spans="1:6" s="127" customFormat="1" ht="15" x14ac:dyDescent="0.25">
      <c r="A266" s="140" t="s">
        <v>884</v>
      </c>
      <c r="B266" s="177" t="s">
        <v>727</v>
      </c>
      <c r="C266" s="132">
        <v>0</v>
      </c>
      <c r="D266" s="145"/>
      <c r="E266" s="217"/>
      <c r="F266" s="126"/>
    </row>
    <row r="267" spans="1:6" s="127" customFormat="1" ht="15" x14ac:dyDescent="0.25">
      <c r="A267" s="140" t="s">
        <v>885</v>
      </c>
      <c r="B267" s="177" t="s">
        <v>706</v>
      </c>
      <c r="C267" s="132"/>
      <c r="D267" s="145"/>
      <c r="E267" s="217"/>
      <c r="F267" s="126"/>
    </row>
    <row r="268" spans="1:6" s="127" customFormat="1" x14ac:dyDescent="0.2">
      <c r="A268" s="158" t="s">
        <v>886</v>
      </c>
      <c r="B268" s="167" t="s">
        <v>706</v>
      </c>
      <c r="C268" s="164"/>
      <c r="D268" s="145"/>
    </row>
    <row r="269" spans="1:6" s="127" customFormat="1" x14ac:dyDescent="0.2">
      <c r="A269" s="158" t="s">
        <v>717</v>
      </c>
      <c r="B269" s="167" t="s">
        <v>706</v>
      </c>
      <c r="C269" s="159">
        <v>0</v>
      </c>
      <c r="D269" s="145"/>
    </row>
    <row r="270" spans="1:6" x14ac:dyDescent="0.2">
      <c r="A270" s="158"/>
      <c r="B270" s="167"/>
      <c r="C270" s="164"/>
      <c r="D270" s="130"/>
    </row>
    <row r="271" spans="1:6" outlineLevel="1" x14ac:dyDescent="0.2">
      <c r="A271" s="158" t="s">
        <v>887</v>
      </c>
      <c r="B271" s="167" t="s">
        <v>727</v>
      </c>
      <c r="C271" s="164"/>
      <c r="D271" s="130"/>
    </row>
    <row r="272" spans="1:6" outlineLevel="1" x14ac:dyDescent="0.2">
      <c r="A272" s="158" t="s">
        <v>888</v>
      </c>
      <c r="B272" s="167" t="s">
        <v>727</v>
      </c>
      <c r="C272" s="164"/>
      <c r="D272" s="130"/>
    </row>
    <row r="273" spans="1:4" outlineLevel="1" x14ac:dyDescent="0.2">
      <c r="A273" s="176" t="s">
        <v>889</v>
      </c>
      <c r="B273" s="218" t="s">
        <v>341</v>
      </c>
      <c r="C273" s="182"/>
      <c r="D273" s="130"/>
    </row>
    <row r="274" spans="1:4" ht="25.5" outlineLevel="1" x14ac:dyDescent="0.2">
      <c r="A274" s="190" t="s">
        <v>890</v>
      </c>
      <c r="B274" s="164" t="s">
        <v>341</v>
      </c>
      <c r="C274" s="219"/>
      <c r="D274" s="130"/>
    </row>
    <row r="275" spans="1:4" outlineLevel="1" x14ac:dyDescent="0.2">
      <c r="A275" s="190" t="s">
        <v>891</v>
      </c>
      <c r="B275" s="164"/>
      <c r="C275" s="164"/>
      <c r="D275" s="130"/>
    </row>
    <row r="276" spans="1:4" outlineLevel="1" x14ac:dyDescent="0.2">
      <c r="A276" s="190" t="s">
        <v>892</v>
      </c>
      <c r="B276" s="164" t="s">
        <v>341</v>
      </c>
      <c r="C276" s="191">
        <v>0</v>
      </c>
      <c r="D276" s="130"/>
    </row>
    <row r="277" spans="1:4" outlineLevel="1" x14ac:dyDescent="0.2">
      <c r="A277" s="190" t="s">
        <v>893</v>
      </c>
      <c r="B277" s="164"/>
      <c r="C277" s="191">
        <v>0</v>
      </c>
      <c r="D277" s="130"/>
    </row>
    <row r="278" spans="1:4" outlineLevel="1" x14ac:dyDescent="0.2">
      <c r="A278" s="158" t="s">
        <v>894</v>
      </c>
      <c r="B278" s="159" t="s">
        <v>341</v>
      </c>
      <c r="C278" s="220">
        <v>0</v>
      </c>
      <c r="D278" s="130"/>
    </row>
    <row r="279" spans="1:4" ht="31.5" outlineLevel="1" x14ac:dyDescent="0.2">
      <c r="A279" s="214" t="s">
        <v>895</v>
      </c>
      <c r="B279" s="214"/>
      <c r="C279" s="214"/>
      <c r="D279" s="130"/>
    </row>
    <row r="280" spans="1:4" outlineLevel="1" x14ac:dyDescent="0.2">
      <c r="A280" s="140" t="s">
        <v>896</v>
      </c>
      <c r="B280" s="177" t="s">
        <v>341</v>
      </c>
      <c r="C280" s="215"/>
      <c r="D280" s="130"/>
    </row>
    <row r="281" spans="1:4" outlineLevel="1" x14ac:dyDescent="0.2">
      <c r="A281" s="140" t="s">
        <v>897</v>
      </c>
      <c r="B281" s="177" t="s">
        <v>727</v>
      </c>
      <c r="C281" s="220">
        <v>0</v>
      </c>
      <c r="D281" s="130"/>
    </row>
    <row r="282" spans="1:4" outlineLevel="1" x14ac:dyDescent="0.2">
      <c r="A282" s="140" t="s">
        <v>898</v>
      </c>
      <c r="B282" s="177" t="s">
        <v>706</v>
      </c>
      <c r="C282" s="220"/>
      <c r="D282" s="130"/>
    </row>
    <row r="283" spans="1:4" outlineLevel="1" x14ac:dyDescent="0.2">
      <c r="A283" s="158" t="s">
        <v>899</v>
      </c>
      <c r="B283" s="167" t="s">
        <v>706</v>
      </c>
      <c r="C283" s="220">
        <v>0</v>
      </c>
      <c r="D283" s="130"/>
    </row>
    <row r="284" spans="1:4" outlineLevel="1" x14ac:dyDescent="0.2">
      <c r="A284" s="158" t="s">
        <v>717</v>
      </c>
      <c r="B284" s="167" t="s">
        <v>706</v>
      </c>
      <c r="C284" s="220">
        <v>0</v>
      </c>
      <c r="D284" s="130"/>
    </row>
    <row r="285" spans="1:4" ht="15.75" outlineLevel="1" x14ac:dyDescent="0.2">
      <c r="A285" s="214" t="s">
        <v>900</v>
      </c>
      <c r="B285" s="214"/>
      <c r="C285" s="214"/>
      <c r="D285" s="130"/>
    </row>
    <row r="286" spans="1:4" outlineLevel="1" x14ac:dyDescent="0.2">
      <c r="A286" s="146" t="s">
        <v>901</v>
      </c>
      <c r="B286" s="150" t="s">
        <v>706</v>
      </c>
      <c r="C286" s="136">
        <v>259485.54270200001</v>
      </c>
      <c r="D286" s="130"/>
    </row>
    <row r="287" spans="1:4" outlineLevel="1" x14ac:dyDescent="0.2">
      <c r="A287" s="158" t="s">
        <v>902</v>
      </c>
      <c r="B287" s="167" t="s">
        <v>706</v>
      </c>
      <c r="C287" s="164">
        <v>316572.36209643993</v>
      </c>
      <c r="D287" s="130"/>
    </row>
    <row r="288" spans="1:4" outlineLevel="1" x14ac:dyDescent="0.2">
      <c r="A288" s="158" t="s">
        <v>717</v>
      </c>
      <c r="B288" s="167" t="s">
        <v>706</v>
      </c>
      <c r="C288" s="164">
        <v>57086.819394439983</v>
      </c>
      <c r="D288" s="130"/>
    </row>
    <row r="289" spans="1:6" outlineLevel="1" x14ac:dyDescent="0.2">
      <c r="A289" s="221"/>
      <c r="B289" s="222"/>
      <c r="C289" s="223"/>
      <c r="D289" s="130"/>
    </row>
    <row r="290" spans="1:6" outlineLevel="1" x14ac:dyDescent="0.2">
      <c r="A290" s="140" t="s">
        <v>903</v>
      </c>
      <c r="B290" s="132" t="s">
        <v>698</v>
      </c>
      <c r="C290" s="182">
        <v>47787.618999999999</v>
      </c>
      <c r="D290" s="130"/>
    </row>
    <row r="291" spans="1:6" outlineLevel="1" x14ac:dyDescent="0.2">
      <c r="A291" s="140" t="s">
        <v>5</v>
      </c>
      <c r="B291" s="173" t="s">
        <v>722</v>
      </c>
      <c r="C291" s="134">
        <v>2.1909999999999998</v>
      </c>
      <c r="D291" s="130"/>
    </row>
    <row r="292" spans="1:6" outlineLevel="1" x14ac:dyDescent="0.2">
      <c r="A292" s="140" t="s">
        <v>904</v>
      </c>
      <c r="B292" s="177" t="s">
        <v>706</v>
      </c>
      <c r="C292" s="162">
        <v>104702.67322899999</v>
      </c>
      <c r="D292" s="130"/>
    </row>
    <row r="293" spans="1:6" outlineLevel="1" x14ac:dyDescent="0.2">
      <c r="A293" s="158" t="s">
        <v>905</v>
      </c>
      <c r="B293" s="167" t="s">
        <v>706</v>
      </c>
      <c r="C293" s="164">
        <v>127737.26133937998</v>
      </c>
      <c r="D293" s="130"/>
    </row>
    <row r="294" spans="1:6" outlineLevel="1" x14ac:dyDescent="0.2">
      <c r="A294" s="158" t="s">
        <v>717</v>
      </c>
      <c r="B294" s="167" t="s">
        <v>706</v>
      </c>
      <c r="C294" s="159">
        <v>23034.588110379991</v>
      </c>
      <c r="E294" s="126" t="e">
        <f>C272/#REF!</f>
        <v>#REF!</v>
      </c>
      <c r="F294" s="126" t="e">
        <f>#REF!/#REF!</f>
        <v>#REF!</v>
      </c>
    </row>
    <row r="295" spans="1:6" outlineLevel="1" x14ac:dyDescent="0.2">
      <c r="A295" s="158"/>
      <c r="B295" s="222"/>
      <c r="C295" s="223"/>
      <c r="D295" s="130"/>
    </row>
    <row r="296" spans="1:6" outlineLevel="1" x14ac:dyDescent="0.2">
      <c r="A296" s="140" t="s">
        <v>906</v>
      </c>
      <c r="B296" s="132" t="s">
        <v>698</v>
      </c>
      <c r="C296" s="182">
        <v>47787.618999999999</v>
      </c>
      <c r="D296" s="130"/>
    </row>
    <row r="297" spans="1:6" outlineLevel="1" x14ac:dyDescent="0.2">
      <c r="A297" s="140" t="s">
        <v>5</v>
      </c>
      <c r="B297" s="173" t="s">
        <v>722</v>
      </c>
      <c r="C297" s="134">
        <v>0.57699999999999996</v>
      </c>
      <c r="D297" s="130"/>
    </row>
    <row r="298" spans="1:6" outlineLevel="1" x14ac:dyDescent="0.2">
      <c r="A298" s="140" t="s">
        <v>907</v>
      </c>
      <c r="B298" s="177" t="s">
        <v>706</v>
      </c>
      <c r="C298" s="162">
        <v>27573.456162999999</v>
      </c>
      <c r="D298" s="130"/>
    </row>
    <row r="299" spans="1:6" outlineLevel="1" x14ac:dyDescent="0.2">
      <c r="A299" s="158" t="s">
        <v>908</v>
      </c>
      <c r="B299" s="167" t="s">
        <v>706</v>
      </c>
      <c r="C299" s="164">
        <v>33639.616518859999</v>
      </c>
      <c r="D299" s="130"/>
    </row>
    <row r="300" spans="1:6" s="225" customFormat="1" outlineLevel="1" x14ac:dyDescent="0.2">
      <c r="A300" s="158" t="s">
        <v>717</v>
      </c>
      <c r="B300" s="167" t="s">
        <v>706</v>
      </c>
      <c r="C300" s="164">
        <v>6066.16035586</v>
      </c>
      <c r="D300" s="224"/>
    </row>
    <row r="301" spans="1:6" outlineLevel="1" x14ac:dyDescent="0.2">
      <c r="A301" s="158"/>
      <c r="B301" s="167"/>
      <c r="C301" s="164"/>
      <c r="D301" s="130"/>
    </row>
    <row r="302" spans="1:6" outlineLevel="1" x14ac:dyDescent="0.2">
      <c r="A302" s="140" t="s">
        <v>909</v>
      </c>
      <c r="B302" s="132" t="s">
        <v>698</v>
      </c>
      <c r="C302" s="182">
        <v>47949.27</v>
      </c>
      <c r="D302" s="130"/>
    </row>
    <row r="303" spans="1:6" outlineLevel="1" x14ac:dyDescent="0.2">
      <c r="A303" s="140" t="s">
        <v>5</v>
      </c>
      <c r="B303" s="173" t="s">
        <v>722</v>
      </c>
      <c r="C303" s="134">
        <v>2.653</v>
      </c>
      <c r="D303" s="130"/>
    </row>
    <row r="304" spans="1:6" outlineLevel="1" x14ac:dyDescent="0.2">
      <c r="A304" s="140" t="s">
        <v>910</v>
      </c>
      <c r="B304" s="177" t="s">
        <v>706</v>
      </c>
      <c r="C304" s="162">
        <v>127209.41330999999</v>
      </c>
      <c r="D304" s="130"/>
    </row>
    <row r="305" spans="1:4" s="139" customFormat="1" outlineLevel="1" x14ac:dyDescent="0.2">
      <c r="A305" s="158" t="s">
        <v>911</v>
      </c>
      <c r="B305" s="167" t="s">
        <v>706</v>
      </c>
      <c r="C305" s="164">
        <v>155195.48423819998</v>
      </c>
      <c r="D305" s="138"/>
    </row>
    <row r="306" spans="1:4" outlineLevel="1" x14ac:dyDescent="0.2">
      <c r="A306" s="158" t="s">
        <v>717</v>
      </c>
      <c r="B306" s="167" t="s">
        <v>706</v>
      </c>
      <c r="C306" s="164">
        <v>27986.070928199988</v>
      </c>
      <c r="D306" s="130"/>
    </row>
    <row r="307" spans="1:4" outlineLevel="1" x14ac:dyDescent="0.2">
      <c r="A307" s="158"/>
      <c r="B307" s="167"/>
      <c r="C307" s="164"/>
      <c r="D307" s="130"/>
    </row>
    <row r="308" spans="1:4" outlineLevel="1" x14ac:dyDescent="0.2">
      <c r="A308" s="176" t="s">
        <v>912</v>
      </c>
      <c r="B308" s="218" t="s">
        <v>706</v>
      </c>
      <c r="C308" s="164"/>
      <c r="D308" s="130"/>
    </row>
    <row r="309" spans="1:4" s="139" customFormat="1" ht="15.75" outlineLevel="1" x14ac:dyDescent="0.2">
      <c r="A309" s="214" t="s">
        <v>913</v>
      </c>
      <c r="B309" s="214"/>
      <c r="C309" s="214"/>
      <c r="D309" s="138"/>
    </row>
    <row r="310" spans="1:4" ht="25.5" outlineLevel="1" x14ac:dyDescent="0.2">
      <c r="A310" s="140" t="s">
        <v>914</v>
      </c>
      <c r="B310" s="177" t="s">
        <v>706</v>
      </c>
      <c r="C310" s="164">
        <v>0</v>
      </c>
      <c r="D310" s="130"/>
    </row>
    <row r="311" spans="1:4" outlineLevel="1" x14ac:dyDescent="0.2">
      <c r="A311" s="140" t="s">
        <v>915</v>
      </c>
      <c r="B311" s="177" t="s">
        <v>706</v>
      </c>
      <c r="C311" s="162"/>
      <c r="D311" s="130"/>
    </row>
    <row r="312" spans="1:4" ht="25.5" outlineLevel="1" x14ac:dyDescent="0.2">
      <c r="A312" s="140" t="s">
        <v>916</v>
      </c>
      <c r="B312" s="177" t="s">
        <v>706</v>
      </c>
      <c r="C312" s="162">
        <v>0</v>
      </c>
      <c r="D312" s="130"/>
    </row>
    <row r="313" spans="1:4" outlineLevel="1" x14ac:dyDescent="0.2">
      <c r="A313" s="146" t="s">
        <v>917</v>
      </c>
      <c r="B313" s="150" t="s">
        <v>706</v>
      </c>
      <c r="C313" s="143">
        <v>0</v>
      </c>
      <c r="D313" s="130"/>
    </row>
    <row r="314" spans="1:4" outlineLevel="1" x14ac:dyDescent="0.2">
      <c r="A314" s="158" t="s">
        <v>918</v>
      </c>
      <c r="B314" s="167" t="s">
        <v>706</v>
      </c>
      <c r="C314" s="164">
        <v>0</v>
      </c>
      <c r="D314" s="130"/>
    </row>
    <row r="315" spans="1:4" outlineLevel="1" x14ac:dyDescent="0.2">
      <c r="A315" s="158" t="s">
        <v>717</v>
      </c>
      <c r="B315" s="167" t="s">
        <v>706</v>
      </c>
      <c r="C315" s="164">
        <v>0</v>
      </c>
      <c r="D315" s="130"/>
    </row>
    <row r="316" spans="1:4" ht="15.75" outlineLevel="1" x14ac:dyDescent="0.2">
      <c r="A316" s="226" t="s">
        <v>919</v>
      </c>
      <c r="B316" s="226"/>
      <c r="C316" s="226"/>
      <c r="D316" s="130"/>
    </row>
    <row r="317" spans="1:4" outlineLevel="1" x14ac:dyDescent="0.2">
      <c r="A317" s="227" t="s">
        <v>730</v>
      </c>
      <c r="B317" s="228" t="s">
        <v>706</v>
      </c>
      <c r="C317" s="229">
        <v>0</v>
      </c>
      <c r="D317" s="130"/>
    </row>
    <row r="318" spans="1:4" outlineLevel="1" x14ac:dyDescent="0.2">
      <c r="A318" s="230" t="s">
        <v>920</v>
      </c>
      <c r="B318" s="231" t="s">
        <v>706</v>
      </c>
      <c r="C318" s="232">
        <v>0</v>
      </c>
      <c r="D318" s="130"/>
    </row>
    <row r="319" spans="1:4" outlineLevel="1" x14ac:dyDescent="0.2">
      <c r="A319" s="230" t="s">
        <v>717</v>
      </c>
      <c r="B319" s="231" t="s">
        <v>706</v>
      </c>
      <c r="C319" s="232">
        <v>0</v>
      </c>
      <c r="D319" s="130"/>
    </row>
    <row r="320" spans="1:4" outlineLevel="1" x14ac:dyDescent="0.2">
      <c r="A320" s="230"/>
      <c r="B320" s="231"/>
      <c r="C320" s="154"/>
      <c r="D320" s="130"/>
    </row>
    <row r="321" spans="1:4" ht="15.75" customHeight="1" outlineLevel="1" x14ac:dyDescent="0.2">
      <c r="A321" s="233" t="s">
        <v>921</v>
      </c>
      <c r="B321" s="234" t="s">
        <v>706</v>
      </c>
      <c r="C321" s="235"/>
      <c r="D321" s="130"/>
    </row>
    <row r="322" spans="1:4" outlineLevel="1" x14ac:dyDescent="0.2">
      <c r="A322" s="230" t="s">
        <v>922</v>
      </c>
      <c r="B322" s="231" t="s">
        <v>706</v>
      </c>
      <c r="C322" s="232">
        <v>0</v>
      </c>
      <c r="D322" s="130"/>
    </row>
    <row r="323" spans="1:4" outlineLevel="1" x14ac:dyDescent="0.2">
      <c r="A323" s="230" t="s">
        <v>717</v>
      </c>
      <c r="B323" s="231" t="s">
        <v>706</v>
      </c>
      <c r="C323" s="154">
        <v>0</v>
      </c>
      <c r="D323" s="130"/>
    </row>
    <row r="324" spans="1:4" outlineLevel="1" x14ac:dyDescent="0.2">
      <c r="A324" s="230"/>
      <c r="B324" s="231"/>
      <c r="C324" s="154"/>
      <c r="D324" s="130"/>
    </row>
    <row r="325" spans="1:4" outlineLevel="1" x14ac:dyDescent="0.2">
      <c r="A325" s="233" t="s">
        <v>923</v>
      </c>
      <c r="B325" s="234" t="s">
        <v>706</v>
      </c>
      <c r="C325" s="235"/>
      <c r="D325" s="130"/>
    </row>
    <row r="326" spans="1:4" outlineLevel="1" x14ac:dyDescent="0.2">
      <c r="A326" s="230" t="s">
        <v>924</v>
      </c>
      <c r="B326" s="231" t="s">
        <v>706</v>
      </c>
      <c r="C326" s="232">
        <v>0</v>
      </c>
      <c r="D326" s="130"/>
    </row>
    <row r="327" spans="1:4" outlineLevel="1" x14ac:dyDescent="0.2">
      <c r="A327" s="230" t="s">
        <v>717</v>
      </c>
      <c r="B327" s="231" t="s">
        <v>706</v>
      </c>
      <c r="C327" s="154">
        <v>0</v>
      </c>
      <c r="D327" s="130"/>
    </row>
    <row r="328" spans="1:4" outlineLevel="1" x14ac:dyDescent="0.2">
      <c r="A328" s="230"/>
      <c r="B328" s="231"/>
      <c r="C328" s="154"/>
      <c r="D328" s="130"/>
    </row>
    <row r="329" spans="1:4" outlineLevel="1" x14ac:dyDescent="0.2">
      <c r="A329" s="233" t="s">
        <v>925</v>
      </c>
      <c r="B329" s="234" t="s">
        <v>706</v>
      </c>
      <c r="C329" s="235"/>
      <c r="D329" s="130"/>
    </row>
    <row r="330" spans="1:4" outlineLevel="1" x14ac:dyDescent="0.2">
      <c r="A330" s="230" t="s">
        <v>926</v>
      </c>
      <c r="B330" s="231" t="s">
        <v>706</v>
      </c>
      <c r="C330" s="232">
        <v>0</v>
      </c>
      <c r="D330" s="130"/>
    </row>
    <row r="331" spans="1:4" outlineLevel="1" x14ac:dyDescent="0.2">
      <c r="A331" s="230" t="s">
        <v>717</v>
      </c>
      <c r="B331" s="231" t="s">
        <v>706</v>
      </c>
      <c r="C331" s="232">
        <v>0</v>
      </c>
      <c r="D331" s="130"/>
    </row>
    <row r="332" spans="1:4" outlineLevel="1" x14ac:dyDescent="0.2">
      <c r="A332" s="230"/>
      <c r="B332" s="231"/>
      <c r="C332" s="154"/>
      <c r="D332" s="130"/>
    </row>
    <row r="333" spans="1:4" outlineLevel="1" x14ac:dyDescent="0.2">
      <c r="A333" s="233" t="s">
        <v>927</v>
      </c>
      <c r="B333" s="234" t="s">
        <v>706</v>
      </c>
      <c r="C333" s="235"/>
      <c r="D333" s="130"/>
    </row>
    <row r="334" spans="1:4" outlineLevel="1" x14ac:dyDescent="0.2">
      <c r="A334" s="230" t="s">
        <v>928</v>
      </c>
      <c r="B334" s="231" t="s">
        <v>706</v>
      </c>
      <c r="C334" s="232">
        <v>0</v>
      </c>
      <c r="D334" s="130"/>
    </row>
    <row r="335" spans="1:4" outlineLevel="1" x14ac:dyDescent="0.2">
      <c r="A335" s="230" t="s">
        <v>717</v>
      </c>
      <c r="B335" s="231" t="s">
        <v>706</v>
      </c>
      <c r="C335" s="232">
        <v>0</v>
      </c>
      <c r="D335" s="130"/>
    </row>
    <row r="336" spans="1:4" outlineLevel="1" x14ac:dyDescent="0.2">
      <c r="A336" s="230"/>
      <c r="B336" s="231"/>
      <c r="C336" s="232"/>
      <c r="D336" s="130"/>
    </row>
    <row r="337" spans="1:4" ht="25.5" outlineLevel="1" x14ac:dyDescent="0.2">
      <c r="A337" s="233" t="s">
        <v>929</v>
      </c>
      <c r="B337" s="234" t="s">
        <v>706</v>
      </c>
      <c r="C337" s="232"/>
      <c r="D337" s="130"/>
    </row>
    <row r="338" spans="1:4" outlineLevel="1" x14ac:dyDescent="0.2">
      <c r="A338" s="230" t="s">
        <v>930</v>
      </c>
      <c r="B338" s="231" t="s">
        <v>706</v>
      </c>
      <c r="C338" s="232">
        <v>0</v>
      </c>
      <c r="D338" s="130"/>
    </row>
    <row r="339" spans="1:4" outlineLevel="1" x14ac:dyDescent="0.2">
      <c r="A339" s="230" t="s">
        <v>717</v>
      </c>
      <c r="B339" s="231" t="s">
        <v>706</v>
      </c>
      <c r="C339" s="232">
        <v>0</v>
      </c>
      <c r="D339" s="130"/>
    </row>
    <row r="340" spans="1:4" outlineLevel="2" x14ac:dyDescent="0.2">
      <c r="A340" s="236"/>
      <c r="B340" s="231"/>
      <c r="C340" s="232"/>
      <c r="D340" s="130"/>
    </row>
    <row r="341" spans="1:4" outlineLevel="2" x14ac:dyDescent="0.2">
      <c r="A341" s="233" t="s">
        <v>931</v>
      </c>
      <c r="B341" s="234" t="s">
        <v>706</v>
      </c>
      <c r="C341" s="232"/>
      <c r="D341" s="130"/>
    </row>
    <row r="342" spans="1:4" outlineLevel="2" x14ac:dyDescent="0.2">
      <c r="A342" s="230" t="s">
        <v>930</v>
      </c>
      <c r="B342" s="231" t="s">
        <v>706</v>
      </c>
      <c r="C342" s="232">
        <v>0</v>
      </c>
      <c r="D342" s="130"/>
    </row>
    <row r="343" spans="1:4" outlineLevel="2" x14ac:dyDescent="0.2">
      <c r="A343" s="230" t="s">
        <v>717</v>
      </c>
      <c r="B343" s="231" t="s">
        <v>706</v>
      </c>
      <c r="C343" s="232">
        <v>0</v>
      </c>
      <c r="D343" s="130"/>
    </row>
    <row r="344" spans="1:4" outlineLevel="2" x14ac:dyDescent="0.2">
      <c r="A344" s="236"/>
      <c r="B344" s="231"/>
      <c r="C344" s="232"/>
      <c r="D344" s="130"/>
    </row>
    <row r="345" spans="1:4" outlineLevel="2" x14ac:dyDescent="0.2">
      <c r="A345" s="233" t="s">
        <v>932</v>
      </c>
      <c r="B345" s="237" t="s">
        <v>706</v>
      </c>
      <c r="C345" s="238"/>
      <c r="D345" s="130"/>
    </row>
    <row r="346" spans="1:4" outlineLevel="2" x14ac:dyDescent="0.2">
      <c r="A346" s="230" t="s">
        <v>933</v>
      </c>
      <c r="B346" s="231" t="s">
        <v>706</v>
      </c>
      <c r="C346" s="232">
        <v>0</v>
      </c>
      <c r="D346" s="130"/>
    </row>
    <row r="347" spans="1:4" outlineLevel="2" x14ac:dyDescent="0.2">
      <c r="A347" s="230" t="s">
        <v>717</v>
      </c>
      <c r="B347" s="231" t="s">
        <v>706</v>
      </c>
      <c r="C347" s="232">
        <v>0</v>
      </c>
      <c r="D347" s="130"/>
    </row>
    <row r="348" spans="1:4" outlineLevel="2" x14ac:dyDescent="0.2">
      <c r="A348" s="236"/>
      <c r="B348" s="239"/>
      <c r="C348" s="240"/>
      <c r="D348" s="130"/>
    </row>
    <row r="349" spans="1:4" outlineLevel="2" x14ac:dyDescent="0.2">
      <c r="A349" s="233" t="s">
        <v>934</v>
      </c>
      <c r="B349" s="234" t="s">
        <v>706</v>
      </c>
      <c r="C349" s="232"/>
      <c r="D349" s="130"/>
    </row>
    <row r="350" spans="1:4" outlineLevel="2" x14ac:dyDescent="0.2">
      <c r="A350" s="230" t="s">
        <v>933</v>
      </c>
      <c r="B350" s="241" t="s">
        <v>706</v>
      </c>
      <c r="C350" s="232">
        <v>0</v>
      </c>
      <c r="D350" s="130"/>
    </row>
    <row r="351" spans="1:4" outlineLevel="2" x14ac:dyDescent="0.2">
      <c r="A351" s="230" t="s">
        <v>717</v>
      </c>
      <c r="B351" s="231" t="s">
        <v>706</v>
      </c>
      <c r="C351" s="232">
        <v>0</v>
      </c>
      <c r="D351" s="130"/>
    </row>
    <row r="352" spans="1:4" outlineLevel="2" x14ac:dyDescent="0.2">
      <c r="D352" s="130"/>
    </row>
    <row r="353" spans="1:4" ht="15.75" outlineLevel="2" x14ac:dyDescent="0.2">
      <c r="A353" s="226" t="s">
        <v>935</v>
      </c>
      <c r="B353" s="226"/>
      <c r="C353" s="226"/>
      <c r="D353" s="130"/>
    </row>
    <row r="354" spans="1:4" outlineLevel="2" x14ac:dyDescent="0.2">
      <c r="A354" s="140" t="s">
        <v>936</v>
      </c>
      <c r="B354" s="132" t="s">
        <v>698</v>
      </c>
      <c r="C354" s="235">
        <v>47787.618999999999</v>
      </c>
      <c r="D354" s="130"/>
    </row>
    <row r="355" spans="1:4" outlineLevel="2" x14ac:dyDescent="0.2">
      <c r="A355" s="140" t="s">
        <v>937</v>
      </c>
      <c r="B355" s="173" t="s">
        <v>722</v>
      </c>
      <c r="C355" s="235">
        <v>747.74</v>
      </c>
      <c r="D355" s="130"/>
    </row>
    <row r="356" spans="1:4" outlineLevel="2" x14ac:dyDescent="0.2">
      <c r="A356" s="140" t="s">
        <v>938</v>
      </c>
      <c r="B356" s="177" t="s">
        <v>706</v>
      </c>
      <c r="C356" s="235">
        <v>35732714.231059998</v>
      </c>
      <c r="D356" s="130"/>
    </row>
    <row r="357" spans="1:4" outlineLevel="2" x14ac:dyDescent="0.2">
      <c r="A357" s="158" t="s">
        <v>939</v>
      </c>
      <c r="B357" s="167" t="s">
        <v>706</v>
      </c>
      <c r="C357" s="232">
        <v>42164602.792650796</v>
      </c>
      <c r="D357" s="130"/>
    </row>
    <row r="358" spans="1:4" outlineLevel="2" x14ac:dyDescent="0.2">
      <c r="A358" s="242" t="s">
        <v>717</v>
      </c>
      <c r="B358" s="243" t="s">
        <v>706</v>
      </c>
      <c r="C358" s="244">
        <v>6431888.5615907982</v>
      </c>
      <c r="D358" s="130"/>
    </row>
    <row r="359" spans="1:4" outlineLevel="2" x14ac:dyDescent="0.2">
      <c r="A359" s="230"/>
      <c r="B359" s="231"/>
      <c r="C359" s="154"/>
      <c r="D359" s="130"/>
    </row>
    <row r="360" spans="1:4" outlineLevel="2" x14ac:dyDescent="0.2">
      <c r="A360" s="140" t="s">
        <v>940</v>
      </c>
      <c r="B360" s="132" t="s">
        <v>698</v>
      </c>
      <c r="C360" s="235">
        <v>21520.013999999999</v>
      </c>
      <c r="D360" s="130"/>
    </row>
    <row r="361" spans="1:4" outlineLevel="2" x14ac:dyDescent="0.2">
      <c r="A361" s="140" t="s">
        <v>937</v>
      </c>
      <c r="B361" s="173" t="s">
        <v>722</v>
      </c>
      <c r="C361" s="235">
        <v>747.74</v>
      </c>
      <c r="D361" s="130"/>
    </row>
    <row r="362" spans="1:4" outlineLevel="2" x14ac:dyDescent="0.2">
      <c r="A362" s="140" t="s">
        <v>941</v>
      </c>
      <c r="B362" s="177" t="s">
        <v>706</v>
      </c>
      <c r="C362" s="235">
        <v>16091375.26836</v>
      </c>
      <c r="D362" s="130"/>
    </row>
    <row r="363" spans="1:4" outlineLevel="2" x14ac:dyDescent="0.2">
      <c r="A363" s="158" t="s">
        <v>942</v>
      </c>
      <c r="B363" s="167" t="s">
        <v>706</v>
      </c>
      <c r="C363" s="232">
        <v>18987822.8166648</v>
      </c>
      <c r="D363" s="130"/>
    </row>
    <row r="364" spans="1:4" outlineLevel="2" x14ac:dyDescent="0.2">
      <c r="A364" s="158" t="s">
        <v>717</v>
      </c>
      <c r="B364" s="167" t="s">
        <v>706</v>
      </c>
      <c r="C364" s="244">
        <v>2896447.5483047999</v>
      </c>
      <c r="D364" s="130"/>
    </row>
    <row r="365" spans="1:4" outlineLevel="2" x14ac:dyDescent="0.2">
      <c r="A365" s="230"/>
      <c r="B365" s="231"/>
      <c r="C365" s="154"/>
      <c r="D365" s="130"/>
    </row>
    <row r="366" spans="1:4" outlineLevel="2" x14ac:dyDescent="0.2">
      <c r="A366" s="140" t="s">
        <v>943</v>
      </c>
      <c r="B366" s="132" t="s">
        <v>698</v>
      </c>
      <c r="C366" s="235">
        <v>26267.605</v>
      </c>
      <c r="D366" s="130"/>
    </row>
    <row r="367" spans="1:4" outlineLevel="2" x14ac:dyDescent="0.2">
      <c r="A367" s="140" t="s">
        <v>937</v>
      </c>
      <c r="B367" s="173" t="s">
        <v>722</v>
      </c>
      <c r="C367" s="235">
        <v>747.74</v>
      </c>
      <c r="D367" s="130"/>
    </row>
    <row r="368" spans="1:4" ht="25.5" outlineLevel="2" x14ac:dyDescent="0.2">
      <c r="A368" s="140" t="s">
        <v>944</v>
      </c>
      <c r="B368" s="177" t="s">
        <v>706</v>
      </c>
      <c r="C368" s="235">
        <v>19641338.962699998</v>
      </c>
      <c r="D368" s="130"/>
    </row>
    <row r="369" spans="1:4" ht="25.5" outlineLevel="2" x14ac:dyDescent="0.2">
      <c r="A369" s="158" t="s">
        <v>945</v>
      </c>
      <c r="B369" s="167" t="s">
        <v>706</v>
      </c>
      <c r="C369" s="232">
        <v>23176779.975985996</v>
      </c>
      <c r="D369" s="130"/>
    </row>
    <row r="370" spans="1:4" outlineLevel="2" x14ac:dyDescent="0.2">
      <c r="A370" s="158" t="s">
        <v>717</v>
      </c>
      <c r="B370" s="167" t="s">
        <v>706</v>
      </c>
      <c r="C370" s="232">
        <v>3535441.0132859983</v>
      </c>
      <c r="D370" s="130"/>
    </row>
    <row r="371" spans="1:4" outlineLevel="2" x14ac:dyDescent="0.2">
      <c r="A371" s="236"/>
      <c r="B371" s="239"/>
      <c r="C371" s="245"/>
      <c r="D371" s="130"/>
    </row>
    <row r="372" spans="1:4" outlineLevel="2" x14ac:dyDescent="0.2">
      <c r="A372" s="230" t="s">
        <v>946</v>
      </c>
      <c r="B372" s="231"/>
      <c r="C372" s="154"/>
      <c r="D372" s="130"/>
    </row>
    <row r="373" spans="1:4" outlineLevel="2" x14ac:dyDescent="0.2">
      <c r="A373" s="230" t="s">
        <v>947</v>
      </c>
      <c r="B373" s="231"/>
      <c r="C373" s="154"/>
      <c r="D373" s="130"/>
    </row>
    <row r="374" spans="1:4" outlineLevel="2" x14ac:dyDescent="0.2">
      <c r="A374" s="230" t="s">
        <v>948</v>
      </c>
      <c r="B374" s="231"/>
      <c r="C374" s="154"/>
      <c r="D374" s="130"/>
    </row>
    <row r="375" spans="1:4" outlineLevel="2" x14ac:dyDescent="0.2">
      <c r="A375" s="230" t="s">
        <v>949</v>
      </c>
      <c r="B375" s="231"/>
      <c r="C375" s="154"/>
      <c r="D375" s="130"/>
    </row>
    <row r="376" spans="1:4" outlineLevel="2" x14ac:dyDescent="0.2">
      <c r="A376" s="158" t="s">
        <v>717</v>
      </c>
      <c r="B376" s="246"/>
      <c r="C376" s="154"/>
      <c r="D376" s="130"/>
    </row>
    <row r="377" spans="1:4" outlineLevel="2" x14ac:dyDescent="0.2">
      <c r="A377" s="230"/>
      <c r="B377" s="231"/>
      <c r="C377" s="154"/>
      <c r="D377" s="130"/>
    </row>
    <row r="378" spans="1:4" outlineLevel="2" x14ac:dyDescent="0.2">
      <c r="A378" s="230" t="s">
        <v>950</v>
      </c>
      <c r="B378" s="247"/>
      <c r="C378" s="154"/>
      <c r="D378" s="130"/>
    </row>
    <row r="379" spans="1:4" outlineLevel="1" x14ac:dyDescent="0.2">
      <c r="A379" s="230" t="s">
        <v>951</v>
      </c>
      <c r="B379" s="246"/>
      <c r="C379" s="154"/>
      <c r="D379" s="130"/>
    </row>
    <row r="380" spans="1:4" outlineLevel="1" x14ac:dyDescent="0.2">
      <c r="A380" s="230" t="s">
        <v>952</v>
      </c>
      <c r="B380" s="246"/>
      <c r="C380" s="154"/>
      <c r="D380" s="130"/>
    </row>
    <row r="381" spans="1:4" outlineLevel="1" x14ac:dyDescent="0.2">
      <c r="A381" s="230" t="s">
        <v>953</v>
      </c>
      <c r="B381" s="246"/>
      <c r="C381" s="154"/>
      <c r="D381" s="130"/>
    </row>
    <row r="382" spans="1:4" outlineLevel="1" x14ac:dyDescent="0.2">
      <c r="A382" s="158" t="s">
        <v>717</v>
      </c>
      <c r="B382" s="246"/>
      <c r="C382" s="154"/>
      <c r="D382" s="130"/>
    </row>
    <row r="383" spans="1:4" outlineLevel="1" x14ac:dyDescent="0.2">
      <c r="B383" s="246"/>
      <c r="C383" s="154"/>
      <c r="D383" s="130"/>
    </row>
    <row r="384" spans="1:4" outlineLevel="1" x14ac:dyDescent="0.2">
      <c r="A384" s="230" t="s">
        <v>954</v>
      </c>
      <c r="B384" s="231"/>
      <c r="C384" s="154"/>
      <c r="D384" s="130"/>
    </row>
    <row r="385" spans="1:5" outlineLevel="1" x14ac:dyDescent="0.2">
      <c r="A385" s="230" t="s">
        <v>955</v>
      </c>
      <c r="B385" s="231"/>
      <c r="C385" s="154"/>
      <c r="D385" s="130"/>
    </row>
    <row r="386" spans="1:5" outlineLevel="1" x14ac:dyDescent="0.2">
      <c r="A386" s="230" t="s">
        <v>956</v>
      </c>
      <c r="B386" s="231"/>
      <c r="C386" s="154"/>
      <c r="D386" s="130"/>
    </row>
    <row r="387" spans="1:5" outlineLevel="1" x14ac:dyDescent="0.2">
      <c r="A387" s="230" t="s">
        <v>957</v>
      </c>
      <c r="B387" s="231"/>
      <c r="C387" s="154"/>
      <c r="D387" s="130"/>
    </row>
    <row r="388" spans="1:5" outlineLevel="1" x14ac:dyDescent="0.2">
      <c r="A388" s="158" t="s">
        <v>717</v>
      </c>
      <c r="B388" s="231"/>
      <c r="C388" s="154"/>
      <c r="D388" s="130"/>
    </row>
    <row r="389" spans="1:5" outlineLevel="1" x14ac:dyDescent="0.2">
      <c r="A389" s="230"/>
      <c r="B389" s="231"/>
      <c r="C389" s="154"/>
      <c r="D389" s="130"/>
    </row>
    <row r="390" spans="1:5" outlineLevel="1" x14ac:dyDescent="0.2">
      <c r="A390" s="230"/>
      <c r="B390" s="231"/>
      <c r="C390" s="154"/>
      <c r="D390" s="130"/>
    </row>
    <row r="391" spans="1:5" outlineLevel="1" x14ac:dyDescent="0.2">
      <c r="A391" s="230" t="s">
        <v>958</v>
      </c>
      <c r="B391" s="231"/>
      <c r="C391" s="154"/>
      <c r="D391" s="130"/>
    </row>
    <row r="392" spans="1:5" ht="15" outlineLevel="1" x14ac:dyDescent="0.25">
      <c r="A392" s="236"/>
      <c r="B392" s="239"/>
      <c r="C392" s="248"/>
      <c r="D392" s="130"/>
    </row>
    <row r="393" spans="1:5" ht="15" outlineLevel="1" x14ac:dyDescent="0.25">
      <c r="A393" s="236"/>
      <c r="B393" s="239"/>
      <c r="C393" s="248"/>
      <c r="D393" s="130"/>
    </row>
    <row r="394" spans="1:5" ht="15" outlineLevel="1" x14ac:dyDescent="0.25">
      <c r="A394" s="236"/>
      <c r="B394" s="239"/>
      <c r="C394" s="248">
        <v>36682.087</v>
      </c>
      <c r="D394" s="130"/>
    </row>
    <row r="395" spans="1:5" ht="15" outlineLevel="1" x14ac:dyDescent="0.25">
      <c r="A395" s="236"/>
      <c r="B395" s="239"/>
      <c r="C395" s="248">
        <v>36682.087</v>
      </c>
      <c r="D395" s="130"/>
    </row>
    <row r="396" spans="1:5" ht="15" outlineLevel="1" x14ac:dyDescent="0.25">
      <c r="A396" s="161" t="s">
        <v>959</v>
      </c>
      <c r="B396" s="239"/>
      <c r="C396" s="248">
        <v>36205.498999999996</v>
      </c>
      <c r="D396" s="130"/>
    </row>
    <row r="397" spans="1:5" ht="15" outlineLevel="1" x14ac:dyDescent="0.25">
      <c r="A397" s="161" t="s">
        <v>960</v>
      </c>
      <c r="B397" s="239"/>
      <c r="C397" s="248" t="s">
        <v>961</v>
      </c>
      <c r="D397" s="130"/>
    </row>
    <row r="398" spans="1:5" ht="15" outlineLevel="1" x14ac:dyDescent="0.25">
      <c r="A398" s="161" t="s">
        <v>962</v>
      </c>
      <c r="B398" s="239"/>
      <c r="C398" s="248">
        <v>34178353.110989995</v>
      </c>
      <c r="D398" s="130"/>
    </row>
    <row r="399" spans="1:5" ht="15" outlineLevel="1" x14ac:dyDescent="0.25">
      <c r="A399" s="161" t="s">
        <v>963</v>
      </c>
      <c r="B399" s="239"/>
      <c r="C399" s="248">
        <v>208.66300000000001</v>
      </c>
      <c r="D399" s="130"/>
    </row>
    <row r="400" spans="1:5" ht="15" outlineLevel="1" x14ac:dyDescent="0.25">
      <c r="A400" s="161" t="s">
        <v>964</v>
      </c>
      <c r="B400" s="239"/>
      <c r="C400" s="248" t="s">
        <v>965</v>
      </c>
      <c r="D400" s="161"/>
      <c r="E400" s="161"/>
    </row>
    <row r="401" spans="1:5" ht="15" outlineLevel="1" x14ac:dyDescent="0.25">
      <c r="A401" s="161" t="s">
        <v>966</v>
      </c>
      <c r="B401" s="239"/>
      <c r="C401" s="248">
        <v>157550.99815</v>
      </c>
      <c r="D401" s="130"/>
    </row>
    <row r="402" spans="1:5" ht="15" outlineLevel="1" x14ac:dyDescent="0.25">
      <c r="A402" s="249" t="s">
        <v>967</v>
      </c>
      <c r="B402" s="239"/>
      <c r="C402" s="248">
        <v>267.92500000000001</v>
      </c>
      <c r="D402" s="130"/>
    </row>
    <row r="403" spans="1:5" ht="15" x14ac:dyDescent="0.25">
      <c r="A403" s="249" t="s">
        <v>968</v>
      </c>
      <c r="C403" s="248" t="s">
        <v>969</v>
      </c>
    </row>
    <row r="404" spans="1:5" ht="15" x14ac:dyDescent="0.25">
      <c r="C404" s="248">
        <v>269915.68274999998</v>
      </c>
    </row>
    <row r="405" spans="1:5" ht="15" x14ac:dyDescent="0.25">
      <c r="C405" s="248">
        <v>42643642.969419993</v>
      </c>
    </row>
    <row r="406" spans="1:5" x14ac:dyDescent="0.2">
      <c r="C406" s="203">
        <v>5.8819558845813157E-2</v>
      </c>
    </row>
    <row r="407" spans="1:5" x14ac:dyDescent="0.2">
      <c r="C407" s="203">
        <v>3.5486415844671632E-2</v>
      </c>
      <c r="E407" s="250"/>
    </row>
    <row r="442" spans="1:3" x14ac:dyDescent="0.2">
      <c r="A442" s="126" t="s">
        <v>970</v>
      </c>
      <c r="C442" s="161"/>
    </row>
    <row r="443" spans="1:3" x14ac:dyDescent="0.2">
      <c r="C443" s="161"/>
    </row>
    <row r="444" spans="1:3" x14ac:dyDescent="0.2">
      <c r="A444" s="126" t="s">
        <v>971</v>
      </c>
      <c r="B444" s="251" t="s">
        <v>706</v>
      </c>
      <c r="C444" s="161"/>
    </row>
    <row r="445" spans="1:3" x14ac:dyDescent="0.2">
      <c r="A445" s="126" t="s">
        <v>972</v>
      </c>
      <c r="B445" s="251" t="s">
        <v>706</v>
      </c>
      <c r="C445" s="161"/>
    </row>
    <row r="446" spans="1:3" x14ac:dyDescent="0.2">
      <c r="A446" s="126" t="s">
        <v>973</v>
      </c>
      <c r="B446" s="251" t="s">
        <v>706</v>
      </c>
      <c r="C446" s="161"/>
    </row>
    <row r="447" spans="1:3" ht="18" x14ac:dyDescent="0.25">
      <c r="A447" s="126" t="s">
        <v>974</v>
      </c>
      <c r="B447" s="251" t="s">
        <v>706</v>
      </c>
      <c r="C447" s="252"/>
    </row>
    <row r="448" spans="1:3" ht="18" x14ac:dyDescent="0.25">
      <c r="B448" s="251"/>
      <c r="C448" s="252"/>
    </row>
    <row r="449" spans="1:3" x14ac:dyDescent="0.2">
      <c r="A449" s="126" t="s">
        <v>975</v>
      </c>
      <c r="C449" s="161"/>
    </row>
    <row r="451" spans="1:3" x14ac:dyDescent="0.2">
      <c r="A451" s="126" t="s">
        <v>971</v>
      </c>
      <c r="B451" s="251" t="s">
        <v>706</v>
      </c>
      <c r="C451" s="161"/>
    </row>
    <row r="452" spans="1:3" x14ac:dyDescent="0.2">
      <c r="A452" s="126" t="s">
        <v>972</v>
      </c>
      <c r="B452" s="251" t="s">
        <v>706</v>
      </c>
      <c r="C452" s="161"/>
    </row>
    <row r="453" spans="1:3" x14ac:dyDescent="0.2">
      <c r="A453" s="126" t="s">
        <v>973</v>
      </c>
      <c r="B453" s="251" t="s">
        <v>706</v>
      </c>
      <c r="C453" s="161"/>
    </row>
    <row r="454" spans="1:3" ht="18" x14ac:dyDescent="0.25">
      <c r="A454" s="126" t="s">
        <v>974</v>
      </c>
      <c r="B454" s="251" t="s">
        <v>706</v>
      </c>
      <c r="C454" s="252"/>
    </row>
    <row r="456" spans="1:3" x14ac:dyDescent="0.2">
      <c r="A456" s="126" t="s">
        <v>976</v>
      </c>
    </row>
    <row r="458" spans="1:3" x14ac:dyDescent="0.2">
      <c r="A458" s="126" t="s">
        <v>971</v>
      </c>
      <c r="B458" s="251" t="s">
        <v>706</v>
      </c>
      <c r="C458" s="161"/>
    </row>
    <row r="459" spans="1:3" x14ac:dyDescent="0.2">
      <c r="A459" s="126" t="s">
        <v>972</v>
      </c>
      <c r="B459" s="251" t="s">
        <v>706</v>
      </c>
      <c r="C459" s="161"/>
    </row>
    <row r="460" spans="1:3" x14ac:dyDescent="0.2">
      <c r="A460" s="126" t="s">
        <v>973</v>
      </c>
      <c r="B460" s="251" t="s">
        <v>706</v>
      </c>
      <c r="C460" s="161"/>
    </row>
    <row r="461" spans="1:3" ht="18" x14ac:dyDescent="0.25">
      <c r="A461" s="126" t="s">
        <v>974</v>
      </c>
      <c r="B461" s="251" t="s">
        <v>706</v>
      </c>
      <c r="C461" s="252"/>
    </row>
    <row r="467" spans="1:1" x14ac:dyDescent="0.2">
      <c r="A467" s="126" t="s">
        <v>977</v>
      </c>
    </row>
    <row r="468" spans="1:1" x14ac:dyDescent="0.2">
      <c r="A468" s="126" t="s">
        <v>978</v>
      </c>
    </row>
    <row r="469" spans="1:1" x14ac:dyDescent="0.2">
      <c r="A469" s="126" t="s">
        <v>852</v>
      </c>
    </row>
    <row r="470" spans="1:1" x14ac:dyDescent="0.2">
      <c r="A470" s="126" t="s">
        <v>979</v>
      </c>
    </row>
    <row r="471" spans="1:1" x14ac:dyDescent="0.2">
      <c r="A471" s="126" t="s">
        <v>882</v>
      </c>
    </row>
    <row r="472" spans="1:1" x14ac:dyDescent="0.2">
      <c r="A472" s="126" t="s">
        <v>746</v>
      </c>
    </row>
    <row r="473" spans="1:1" x14ac:dyDescent="0.2">
      <c r="A473" s="126" t="s">
        <v>974</v>
      </c>
    </row>
  </sheetData>
  <conditionalFormatting sqref="C162:D162">
    <cfRule type="cellIs" dxfId="191" priority="1" stopIfTrue="1" operator="equal">
      <formula>0.045</formula>
    </cfRule>
    <cfRule type="cellIs" dxfId="190" priority="2" stopIfTrue="1" operator="lessThan">
      <formula>0.045</formula>
    </cfRule>
    <cfRule type="cellIs" dxfId="189" priority="3" stopIfTrue="1" operator="greaterThan">
      <formula>0.058</formula>
    </cfRule>
  </conditionalFormatting>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CC75"/>
  <sheetViews>
    <sheetView workbookViewId="0">
      <selection activeCell="S25" sqref="S25"/>
    </sheetView>
  </sheetViews>
  <sheetFormatPr defaultColWidth="10.6640625" defaultRowHeight="15" x14ac:dyDescent="0.25"/>
  <cols>
    <col min="1" max="1" width="9.6640625" style="253" customWidth="1"/>
    <col min="2" max="2" width="64.33203125" style="254" customWidth="1"/>
    <col min="3" max="3" width="31.1640625" style="255" customWidth="1"/>
    <col min="4" max="4" width="19.1640625" style="257" customWidth="1"/>
    <col min="5" max="5" width="18.6640625" style="257" hidden="1" customWidth="1"/>
    <col min="6" max="6" width="18.5" style="257" hidden="1" customWidth="1"/>
    <col min="7" max="7" width="19.6640625" style="257" hidden="1" customWidth="1"/>
    <col min="8" max="8" width="17.5" style="257" hidden="1" customWidth="1"/>
    <col min="9" max="9" width="17.83203125" style="257" hidden="1" customWidth="1"/>
    <col min="10" max="10" width="17.1640625" style="257" hidden="1" customWidth="1"/>
    <col min="11" max="11" width="18.83203125" style="257" hidden="1" customWidth="1"/>
    <col min="12" max="12" width="17" style="257" hidden="1" customWidth="1"/>
    <col min="13" max="13" width="18.5" style="257" hidden="1" customWidth="1"/>
    <col min="14" max="14" width="17.5" style="257" hidden="1" customWidth="1"/>
    <col min="15" max="15" width="17.33203125" style="257" hidden="1" customWidth="1"/>
    <col min="16" max="16" width="17.1640625" style="253" hidden="1" customWidth="1"/>
    <col min="17" max="16384" width="10.6640625" style="257"/>
  </cols>
  <sheetData>
    <row r="1" spans="1:81" x14ac:dyDescent="0.25">
      <c r="D1" s="256"/>
      <c r="E1" s="256"/>
      <c r="F1" s="256"/>
      <c r="G1" s="256"/>
      <c r="O1" s="258" t="s">
        <v>980</v>
      </c>
      <c r="P1" s="258"/>
    </row>
    <row r="2" spans="1:81" x14ac:dyDescent="0.25">
      <c r="A2" s="259" t="s">
        <v>981</v>
      </c>
      <c r="B2" s="259"/>
      <c r="C2" s="259"/>
      <c r="D2" s="259"/>
      <c r="E2" s="259"/>
      <c r="F2" s="259"/>
      <c r="G2" s="259"/>
      <c r="H2" s="259"/>
      <c r="I2" s="259"/>
      <c r="J2" s="259"/>
      <c r="K2" s="259"/>
    </row>
    <row r="3" spans="1:81" x14ac:dyDescent="0.25">
      <c r="A3" s="260"/>
    </row>
    <row r="4" spans="1:81" x14ac:dyDescent="0.25">
      <c r="A4" s="261" t="s">
        <v>982</v>
      </c>
      <c r="B4" s="262" t="s">
        <v>983</v>
      </c>
      <c r="C4" s="263" t="s">
        <v>984</v>
      </c>
      <c r="D4" s="264"/>
      <c r="E4" s="264"/>
      <c r="F4" s="264"/>
      <c r="G4" s="264"/>
      <c r="H4" s="264"/>
      <c r="I4" s="264"/>
      <c r="J4" s="264"/>
      <c r="K4" s="264"/>
      <c r="L4" s="264"/>
      <c r="M4" s="264"/>
      <c r="N4" s="264"/>
      <c r="O4" s="264"/>
      <c r="P4" s="264"/>
    </row>
    <row r="5" spans="1:81" x14ac:dyDescent="0.25">
      <c r="A5" s="261"/>
      <c r="B5" s="262"/>
      <c r="C5" s="263"/>
      <c r="D5" s="265"/>
      <c r="E5" s="266" t="s">
        <v>191</v>
      </c>
      <c r="F5" s="266" t="s">
        <v>193</v>
      </c>
      <c r="G5" s="266" t="s">
        <v>195</v>
      </c>
      <c r="H5" s="267" t="s">
        <v>197</v>
      </c>
      <c r="I5" s="266" t="s">
        <v>102</v>
      </c>
      <c r="J5" s="267" t="s">
        <v>199</v>
      </c>
      <c r="K5" s="266" t="s">
        <v>200</v>
      </c>
      <c r="L5" s="267" t="s">
        <v>201</v>
      </c>
      <c r="M5" s="266" t="s">
        <v>202</v>
      </c>
      <c r="N5" s="267" t="s">
        <v>203</v>
      </c>
      <c r="O5" s="267" t="s">
        <v>204</v>
      </c>
      <c r="P5" s="267" t="s">
        <v>98</v>
      </c>
      <c r="Q5" s="268"/>
      <c r="R5" s="268"/>
      <c r="S5" s="268"/>
      <c r="T5" s="268"/>
      <c r="U5" s="268"/>
      <c r="V5" s="268"/>
      <c r="W5" s="268"/>
      <c r="X5" s="268"/>
      <c r="Y5" s="268"/>
      <c r="Z5" s="268"/>
      <c r="AA5" s="268"/>
      <c r="AB5" s="268"/>
      <c r="AC5" s="268"/>
      <c r="AD5" s="268"/>
      <c r="AE5" s="268"/>
      <c r="AF5" s="268"/>
      <c r="AG5" s="268"/>
      <c r="AH5" s="268"/>
      <c r="AI5" s="268"/>
      <c r="AJ5" s="268"/>
      <c r="AK5" s="268"/>
      <c r="AL5" s="268"/>
      <c r="AM5" s="268"/>
      <c r="AN5" s="268"/>
      <c r="AO5" s="268"/>
      <c r="AP5" s="268"/>
      <c r="AQ5" s="268"/>
      <c r="AR5" s="268"/>
      <c r="AS5" s="268"/>
      <c r="AT5" s="268"/>
      <c r="AU5" s="268"/>
      <c r="AV5" s="268"/>
      <c r="AW5" s="268"/>
      <c r="AX5" s="268"/>
      <c r="AY5" s="268"/>
      <c r="AZ5" s="268"/>
      <c r="BA5" s="268"/>
      <c r="BB5" s="268"/>
      <c r="BC5" s="268"/>
      <c r="BD5" s="268"/>
      <c r="BE5" s="268"/>
      <c r="BF5" s="268"/>
      <c r="BG5" s="268"/>
      <c r="BH5" s="268"/>
      <c r="BI5" s="268"/>
      <c r="BJ5" s="268"/>
      <c r="BK5" s="268"/>
      <c r="BL5" s="268"/>
      <c r="BM5" s="268"/>
      <c r="BN5" s="268"/>
      <c r="BO5" s="268"/>
      <c r="BP5" s="268"/>
      <c r="BQ5" s="268"/>
      <c r="BR5" s="268"/>
      <c r="BS5" s="268"/>
      <c r="BT5" s="268"/>
      <c r="BU5" s="268"/>
      <c r="BV5" s="268"/>
      <c r="BW5" s="268"/>
      <c r="BX5" s="268"/>
      <c r="BY5" s="268"/>
      <c r="BZ5" s="268"/>
      <c r="CA5" s="268"/>
      <c r="CB5" s="268"/>
      <c r="CC5" s="268"/>
    </row>
    <row r="6" spans="1:81" s="273" customFormat="1" ht="14.25" customHeight="1" x14ac:dyDescent="0.2">
      <c r="A6" s="269">
        <v>1</v>
      </c>
      <c r="B6" s="270" t="s">
        <v>985</v>
      </c>
      <c r="C6" s="270"/>
      <c r="D6" s="270"/>
      <c r="E6" s="270"/>
      <c r="F6" s="270"/>
      <c r="G6" s="270"/>
      <c r="H6" s="271"/>
      <c r="I6" s="271"/>
      <c r="J6" s="271"/>
      <c r="K6" s="271"/>
      <c r="L6" s="271"/>
      <c r="M6" s="271"/>
      <c r="N6" s="271"/>
      <c r="O6" s="271"/>
      <c r="P6" s="269"/>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272"/>
      <c r="BE6" s="272"/>
      <c r="BF6" s="272"/>
      <c r="BG6" s="272"/>
      <c r="BH6" s="272"/>
      <c r="BI6" s="272"/>
      <c r="BJ6" s="272"/>
      <c r="BK6" s="272"/>
      <c r="BL6" s="272"/>
      <c r="BM6" s="272"/>
      <c r="BN6" s="272"/>
      <c r="BO6" s="272"/>
      <c r="BP6" s="272"/>
      <c r="BQ6" s="272"/>
      <c r="BR6" s="272"/>
      <c r="BS6" s="272"/>
      <c r="BT6" s="272"/>
      <c r="BU6" s="272"/>
      <c r="BV6" s="272"/>
      <c r="BW6" s="272"/>
      <c r="BX6" s="272"/>
      <c r="BY6" s="272"/>
      <c r="BZ6" s="272"/>
      <c r="CA6" s="272"/>
      <c r="CB6" s="272"/>
      <c r="CC6" s="272"/>
    </row>
    <row r="7" spans="1:81" s="277" customFormat="1" x14ac:dyDescent="0.25">
      <c r="A7" s="267" t="s">
        <v>986</v>
      </c>
      <c r="B7" s="274" t="s">
        <v>987</v>
      </c>
      <c r="C7" s="275" t="s">
        <v>988</v>
      </c>
      <c r="D7" s="275">
        <f>D9/D8</f>
        <v>2.2467907008430865</v>
      </c>
      <c r="E7" s="275" t="e">
        <f>E9/E8</f>
        <v>#DIV/0!</v>
      </c>
      <c r="F7" s="275" t="e">
        <f>F9/F8</f>
        <v>#DIV/0!</v>
      </c>
      <c r="G7" s="275" t="e">
        <f>G9/G8</f>
        <v>#DIV/0!</v>
      </c>
      <c r="H7" s="275" t="e">
        <f>H9/H8</f>
        <v>#DIV/0!</v>
      </c>
      <c r="I7" s="275" t="e">
        <f t="shared" ref="I7:O7" si="0">I9/I8</f>
        <v>#DIV/0!</v>
      </c>
      <c r="J7" s="275" t="e">
        <f t="shared" si="0"/>
        <v>#DIV/0!</v>
      </c>
      <c r="K7" s="275" t="e">
        <f t="shared" si="0"/>
        <v>#DIV/0!</v>
      </c>
      <c r="L7" s="275" t="e">
        <f t="shared" si="0"/>
        <v>#DIV/0!</v>
      </c>
      <c r="M7" s="275" t="e">
        <f t="shared" si="0"/>
        <v>#DIV/0!</v>
      </c>
      <c r="N7" s="275" t="e">
        <f t="shared" si="0"/>
        <v>#DIV/0!</v>
      </c>
      <c r="O7" s="275" t="e">
        <f t="shared" si="0"/>
        <v>#DIV/0!</v>
      </c>
      <c r="P7" s="276">
        <f>P9/P8</f>
        <v>2.2467907008430865</v>
      </c>
      <c r="Q7" s="268"/>
      <c r="R7" s="268"/>
      <c r="S7" s="268"/>
      <c r="T7" s="268"/>
      <c r="U7" s="268"/>
      <c r="V7" s="268"/>
      <c r="W7" s="268"/>
      <c r="X7" s="268"/>
      <c r="Y7" s="268"/>
      <c r="Z7" s="268"/>
      <c r="AA7" s="268"/>
      <c r="AB7" s="268"/>
      <c r="AC7" s="268"/>
      <c r="AD7" s="268"/>
      <c r="AE7" s="268"/>
      <c r="AF7" s="268"/>
      <c r="AG7" s="268"/>
      <c r="AH7" s="268"/>
      <c r="AI7" s="268"/>
      <c r="AJ7" s="268"/>
      <c r="AK7" s="268"/>
      <c r="AL7" s="268"/>
      <c r="AM7" s="268"/>
      <c r="AN7" s="268"/>
      <c r="AO7" s="268"/>
      <c r="AP7" s="268"/>
      <c r="AQ7" s="268"/>
      <c r="AR7" s="268"/>
      <c r="AS7" s="268"/>
      <c r="AT7" s="268"/>
      <c r="AU7" s="268"/>
      <c r="AV7" s="268"/>
      <c r="AW7" s="268"/>
      <c r="AX7" s="268"/>
      <c r="AY7" s="268"/>
      <c r="AZ7" s="268"/>
      <c r="BA7" s="268"/>
      <c r="BB7" s="268"/>
      <c r="BC7" s="268"/>
      <c r="BD7" s="268"/>
      <c r="BE7" s="268"/>
      <c r="BF7" s="268"/>
      <c r="BG7" s="268"/>
      <c r="BH7" s="268"/>
      <c r="BI7" s="268"/>
      <c r="BJ7" s="268"/>
      <c r="BK7" s="268"/>
      <c r="BL7" s="268"/>
      <c r="BM7" s="268"/>
      <c r="BN7" s="268"/>
      <c r="BO7" s="268"/>
      <c r="BP7" s="268"/>
      <c r="BQ7" s="268"/>
      <c r="BR7" s="268"/>
      <c r="BS7" s="268"/>
      <c r="BT7" s="268"/>
      <c r="BU7" s="268"/>
      <c r="BV7" s="268"/>
      <c r="BW7" s="268"/>
      <c r="BX7" s="268"/>
      <c r="BY7" s="268"/>
      <c r="BZ7" s="268"/>
      <c r="CA7" s="268"/>
      <c r="CB7" s="268"/>
      <c r="CC7" s="268"/>
    </row>
    <row r="8" spans="1:81" s="277" customFormat="1" x14ac:dyDescent="0.25">
      <c r="A8" s="267" t="s">
        <v>989</v>
      </c>
      <c r="B8" s="274" t="s">
        <v>990</v>
      </c>
      <c r="C8" s="275" t="s">
        <v>991</v>
      </c>
      <c r="D8" s="278">
        <f>'3'!F61</f>
        <v>21405.341522000002</v>
      </c>
      <c r="E8" s="278"/>
      <c r="F8" s="278"/>
      <c r="G8" s="278"/>
      <c r="H8" s="278"/>
      <c r="I8" s="278"/>
      <c r="J8" s="278"/>
      <c r="K8" s="278"/>
      <c r="L8" s="278"/>
      <c r="M8" s="278"/>
      <c r="N8" s="278"/>
      <c r="O8" s="278"/>
      <c r="P8" s="279">
        <f>SUM(D8:O8)</f>
        <v>21405.341522000002</v>
      </c>
      <c r="Q8" s="268"/>
      <c r="R8" s="268"/>
      <c r="S8" s="268"/>
      <c r="T8" s="268"/>
      <c r="U8" s="268"/>
      <c r="V8" s="268"/>
      <c r="W8" s="268"/>
      <c r="X8" s="268"/>
      <c r="Y8" s="268"/>
      <c r="Z8" s="268"/>
      <c r="AA8" s="268"/>
      <c r="AB8" s="268"/>
      <c r="AC8" s="268"/>
      <c r="AD8" s="268"/>
      <c r="AE8" s="268"/>
      <c r="AF8" s="268"/>
      <c r="AG8" s="268"/>
      <c r="AH8" s="268"/>
      <c r="AI8" s="268"/>
      <c r="AJ8" s="268"/>
      <c r="AK8" s="268"/>
      <c r="AL8" s="268"/>
      <c r="AM8" s="268"/>
      <c r="AN8" s="268"/>
      <c r="AO8" s="268"/>
      <c r="AP8" s="268"/>
      <c r="AQ8" s="268"/>
      <c r="AR8" s="268"/>
      <c r="AS8" s="268"/>
      <c r="AT8" s="268"/>
      <c r="AU8" s="268"/>
      <c r="AV8" s="268"/>
      <c r="AW8" s="268"/>
      <c r="AX8" s="268"/>
      <c r="AY8" s="268"/>
      <c r="AZ8" s="268"/>
      <c r="BA8" s="268"/>
      <c r="BB8" s="268"/>
      <c r="BC8" s="268"/>
      <c r="BD8" s="268"/>
      <c r="BE8" s="268"/>
      <c r="BF8" s="268"/>
      <c r="BG8" s="268"/>
      <c r="BH8" s="268"/>
      <c r="BI8" s="268"/>
      <c r="BJ8" s="268"/>
      <c r="BK8" s="268"/>
      <c r="BL8" s="268"/>
      <c r="BM8" s="268"/>
      <c r="BN8" s="268"/>
      <c r="BO8" s="268"/>
      <c r="BP8" s="268"/>
      <c r="BQ8" s="268"/>
      <c r="BR8" s="268"/>
      <c r="BS8" s="268"/>
      <c r="BT8" s="268"/>
      <c r="BU8" s="268"/>
      <c r="BV8" s="268"/>
      <c r="BW8" s="268"/>
      <c r="BX8" s="268"/>
      <c r="BY8" s="268"/>
      <c r="BZ8" s="268"/>
      <c r="CA8" s="268"/>
      <c r="CB8" s="268"/>
      <c r="CC8" s="268"/>
    </row>
    <row r="9" spans="1:81" s="277" customFormat="1" x14ac:dyDescent="0.25">
      <c r="A9" s="267" t="s">
        <v>992</v>
      </c>
      <c r="B9" s="274" t="s">
        <v>993</v>
      </c>
      <c r="C9" s="275" t="s">
        <v>994</v>
      </c>
      <c r="D9" s="278">
        <f>'3'!H61</f>
        <v>48093.322280000008</v>
      </c>
      <c r="E9" s="278"/>
      <c r="F9" s="278"/>
      <c r="G9" s="278"/>
      <c r="H9" s="278"/>
      <c r="I9" s="278"/>
      <c r="J9" s="278"/>
      <c r="K9" s="278"/>
      <c r="L9" s="278"/>
      <c r="M9" s="278"/>
      <c r="N9" s="278"/>
      <c r="O9" s="278"/>
      <c r="P9" s="279">
        <f>SUM(D9:O9)</f>
        <v>48093.322280000008</v>
      </c>
      <c r="Q9" s="268"/>
      <c r="R9" s="268"/>
      <c r="S9" s="268"/>
      <c r="T9" s="268"/>
      <c r="U9" s="268"/>
      <c r="V9" s="268"/>
      <c r="W9" s="268"/>
      <c r="X9" s="268"/>
      <c r="Y9" s="268"/>
      <c r="Z9" s="268"/>
      <c r="AA9" s="268"/>
      <c r="AB9" s="268"/>
      <c r="AC9" s="268"/>
      <c r="AD9" s="268"/>
      <c r="AE9" s="268"/>
      <c r="AF9" s="268"/>
      <c r="AG9" s="268"/>
      <c r="AH9" s="268"/>
      <c r="AI9" s="268"/>
      <c r="AJ9" s="268"/>
      <c r="AK9" s="268"/>
      <c r="AL9" s="268"/>
      <c r="AM9" s="268"/>
      <c r="AN9" s="268"/>
      <c r="AO9" s="268"/>
      <c r="AP9" s="268"/>
      <c r="AQ9" s="268"/>
      <c r="AR9" s="268"/>
      <c r="AS9" s="268"/>
      <c r="AT9" s="268"/>
      <c r="AU9" s="268"/>
      <c r="AV9" s="268"/>
      <c r="AW9" s="268"/>
      <c r="AX9" s="268"/>
      <c r="AY9" s="268"/>
      <c r="AZ9" s="268"/>
      <c r="BA9" s="268"/>
      <c r="BB9" s="268"/>
      <c r="BC9" s="268"/>
      <c r="BD9" s="268"/>
      <c r="BE9" s="268"/>
      <c r="BF9" s="268"/>
      <c r="BG9" s="268"/>
      <c r="BH9" s="268"/>
      <c r="BI9" s="268"/>
      <c r="BJ9" s="268"/>
      <c r="BK9" s="268"/>
      <c r="BL9" s="268"/>
      <c r="BM9" s="268"/>
      <c r="BN9" s="268"/>
      <c r="BO9" s="268"/>
      <c r="BP9" s="268"/>
      <c r="BQ9" s="268"/>
      <c r="BR9" s="268"/>
      <c r="BS9" s="268"/>
      <c r="BT9" s="268"/>
      <c r="BU9" s="268"/>
      <c r="BV9" s="268"/>
      <c r="BW9" s="268"/>
      <c r="BX9" s="268"/>
      <c r="BY9" s="268"/>
      <c r="BZ9" s="268"/>
      <c r="CA9" s="268"/>
      <c r="CB9" s="268"/>
      <c r="CC9" s="268"/>
    </row>
    <row r="10" spans="1:81" s="273" customFormat="1" ht="14.25" customHeight="1" x14ac:dyDescent="0.2">
      <c r="A10" s="280">
        <v>2</v>
      </c>
      <c r="B10" s="281" t="s">
        <v>995</v>
      </c>
      <c r="C10" s="281"/>
      <c r="D10" s="281"/>
      <c r="E10" s="281"/>
      <c r="F10" s="281"/>
      <c r="G10" s="281"/>
      <c r="H10" s="282"/>
      <c r="I10" s="282"/>
      <c r="J10" s="282"/>
      <c r="K10" s="282"/>
      <c r="L10" s="282"/>
      <c r="M10" s="282"/>
      <c r="N10" s="282"/>
      <c r="O10" s="282"/>
      <c r="P10" s="280"/>
      <c r="Q10" s="272"/>
      <c r="R10" s="272"/>
      <c r="S10" s="272"/>
      <c r="T10" s="272"/>
      <c r="U10" s="272"/>
      <c r="V10" s="272"/>
      <c r="W10" s="272"/>
      <c r="X10" s="272"/>
      <c r="Y10" s="272"/>
      <c r="Z10" s="272"/>
      <c r="AA10" s="272"/>
      <c r="AB10" s="272"/>
      <c r="AC10" s="272"/>
      <c r="AD10" s="272"/>
      <c r="AE10" s="272"/>
      <c r="AF10" s="272"/>
      <c r="AG10" s="272"/>
      <c r="AH10" s="272"/>
      <c r="AI10" s="272"/>
      <c r="AJ10" s="272"/>
      <c r="AK10" s="272"/>
      <c r="AL10" s="272"/>
      <c r="AM10" s="272"/>
      <c r="AN10" s="272"/>
      <c r="AO10" s="272"/>
      <c r="AP10" s="272"/>
      <c r="AQ10" s="272"/>
      <c r="AR10" s="272"/>
      <c r="AS10" s="272"/>
      <c r="AT10" s="272"/>
      <c r="AU10" s="272"/>
      <c r="AV10" s="272"/>
      <c r="AW10" s="272"/>
      <c r="AX10" s="272"/>
      <c r="AY10" s="272"/>
      <c r="AZ10" s="272"/>
      <c r="BA10" s="272"/>
      <c r="BB10" s="272"/>
      <c r="BC10" s="272"/>
      <c r="BD10" s="272"/>
      <c r="BE10" s="272"/>
      <c r="BF10" s="272"/>
      <c r="BG10" s="272"/>
      <c r="BH10" s="272"/>
      <c r="BI10" s="272"/>
      <c r="BJ10" s="272"/>
      <c r="BK10" s="272"/>
      <c r="BL10" s="272"/>
      <c r="BM10" s="272"/>
      <c r="BN10" s="272"/>
      <c r="BO10" s="272"/>
      <c r="BP10" s="272"/>
      <c r="BQ10" s="272"/>
      <c r="BR10" s="272"/>
      <c r="BS10" s="272"/>
      <c r="BT10" s="272"/>
      <c r="BU10" s="272"/>
      <c r="BV10" s="272"/>
      <c r="BW10" s="272"/>
      <c r="BX10" s="272"/>
      <c r="BY10" s="272"/>
      <c r="BZ10" s="272"/>
      <c r="CA10" s="272"/>
      <c r="CB10" s="272"/>
      <c r="CC10" s="272"/>
    </row>
    <row r="11" spans="1:81" s="277" customFormat="1" x14ac:dyDescent="0.25">
      <c r="A11" s="267" t="s">
        <v>996</v>
      </c>
      <c r="B11" s="274" t="s">
        <v>987</v>
      </c>
      <c r="C11" s="275" t="s">
        <v>997</v>
      </c>
      <c r="D11" s="275">
        <f>'2'!G91/'2'!F91</f>
        <v>4.1039153035240412</v>
      </c>
      <c r="E11" s="275" t="e">
        <f t="shared" ref="E11:P11" si="1">E13/E12</f>
        <v>#DIV/0!</v>
      </c>
      <c r="F11" s="275" t="e">
        <f t="shared" si="1"/>
        <v>#DIV/0!</v>
      </c>
      <c r="G11" s="275" t="e">
        <f t="shared" si="1"/>
        <v>#DIV/0!</v>
      </c>
      <c r="H11" s="275" t="e">
        <f t="shared" si="1"/>
        <v>#DIV/0!</v>
      </c>
      <c r="I11" s="275" t="e">
        <f t="shared" si="1"/>
        <v>#DIV/0!</v>
      </c>
      <c r="J11" s="275" t="e">
        <f t="shared" si="1"/>
        <v>#DIV/0!</v>
      </c>
      <c r="K11" s="283" t="e">
        <f t="shared" si="1"/>
        <v>#DIV/0!</v>
      </c>
      <c r="L11" s="275" t="e">
        <f t="shared" si="1"/>
        <v>#DIV/0!</v>
      </c>
      <c r="M11" s="275" t="e">
        <f t="shared" si="1"/>
        <v>#DIV/0!</v>
      </c>
      <c r="N11" s="275" t="e">
        <f t="shared" si="1"/>
        <v>#DIV/0!</v>
      </c>
      <c r="O11" s="275" t="e">
        <f t="shared" si="1"/>
        <v>#DIV/0!</v>
      </c>
      <c r="P11" s="276">
        <f t="shared" si="1"/>
        <v>0</v>
      </c>
      <c r="Q11" s="268"/>
      <c r="R11" s="268"/>
      <c r="S11" s="268"/>
      <c r="T11" s="268"/>
      <c r="U11" s="268"/>
      <c r="V11" s="268"/>
      <c r="W11" s="268"/>
      <c r="X11" s="268"/>
      <c r="Y11" s="268"/>
      <c r="Z11" s="268"/>
      <c r="AA11" s="268"/>
      <c r="AB11" s="268"/>
      <c r="AC11" s="268"/>
      <c r="AD11" s="268"/>
      <c r="AE11" s="268"/>
      <c r="AF11" s="268"/>
      <c r="AG11" s="268"/>
      <c r="AH11" s="268"/>
      <c r="AI11" s="268"/>
      <c r="AJ11" s="268"/>
      <c r="AK11" s="268"/>
      <c r="AL11" s="268"/>
      <c r="AM11" s="268"/>
      <c r="AN11" s="268"/>
      <c r="AO11" s="268"/>
      <c r="AP11" s="268"/>
      <c r="AQ11" s="268"/>
      <c r="AR11" s="268"/>
      <c r="AS11" s="268"/>
      <c r="AT11" s="268"/>
      <c r="AU11" s="268"/>
      <c r="AV11" s="268"/>
      <c r="AW11" s="268"/>
      <c r="AX11" s="268"/>
      <c r="AY11" s="268"/>
      <c r="AZ11" s="268"/>
      <c r="BA11" s="268"/>
      <c r="BB11" s="268"/>
      <c r="BC11" s="268"/>
      <c r="BD11" s="268"/>
      <c r="BE11" s="268"/>
      <c r="BF11" s="268"/>
      <c r="BG11" s="268"/>
      <c r="BH11" s="268"/>
      <c r="BI11" s="268"/>
      <c r="BJ11" s="268"/>
      <c r="BK11" s="268"/>
      <c r="BL11" s="268"/>
      <c r="BM11" s="268"/>
      <c r="BN11" s="268"/>
      <c r="BO11" s="268"/>
      <c r="BP11" s="268"/>
      <c r="BQ11" s="268"/>
      <c r="BR11" s="268"/>
      <c r="BS11" s="268"/>
      <c r="BT11" s="268"/>
      <c r="BU11" s="268"/>
      <c r="BV11" s="268"/>
      <c r="BW11" s="268"/>
      <c r="BX11" s="268"/>
      <c r="BY11" s="268"/>
      <c r="BZ11" s="268"/>
      <c r="CA11" s="268"/>
      <c r="CB11" s="268"/>
      <c r="CC11" s="268"/>
    </row>
    <row r="12" spans="1:81" s="277" customFormat="1" x14ac:dyDescent="0.25">
      <c r="A12" s="267" t="s">
        <v>998</v>
      </c>
      <c r="B12" s="274" t="s">
        <v>990</v>
      </c>
      <c r="C12" s="275" t="s">
        <v>991</v>
      </c>
      <c r="D12" s="278">
        <f>'2'!F91</f>
        <v>5823.7221609999997</v>
      </c>
      <c r="E12" s="283"/>
      <c r="F12" s="283"/>
      <c r="G12" s="278"/>
      <c r="H12" s="278"/>
      <c r="I12" s="278"/>
      <c r="J12" s="278"/>
      <c r="K12" s="278"/>
      <c r="L12" s="278"/>
      <c r="M12" s="284"/>
      <c r="N12" s="278"/>
      <c r="O12" s="285"/>
      <c r="P12" s="279">
        <f>SUM(D12:O12)</f>
        <v>5823.7221609999997</v>
      </c>
      <c r="Q12" s="268"/>
      <c r="R12" s="268"/>
      <c r="S12" s="268"/>
      <c r="T12" s="268"/>
      <c r="U12" s="268"/>
      <c r="V12" s="268"/>
      <c r="W12" s="268"/>
      <c r="X12" s="268"/>
      <c r="Y12" s="268"/>
      <c r="Z12" s="268"/>
      <c r="AA12" s="268"/>
      <c r="AB12" s="268"/>
      <c r="AC12" s="268"/>
      <c r="AD12" s="268"/>
      <c r="AE12" s="268"/>
      <c r="AF12" s="268"/>
      <c r="AG12" s="268"/>
      <c r="AH12" s="268"/>
      <c r="AI12" s="268"/>
      <c r="AJ12" s="268"/>
      <c r="AK12" s="268"/>
      <c r="AL12" s="268"/>
      <c r="AM12" s="268"/>
      <c r="AN12" s="268"/>
      <c r="AO12" s="268"/>
      <c r="AP12" s="268"/>
      <c r="AQ12" s="268"/>
      <c r="AR12" s="268"/>
      <c r="AS12" s="268"/>
      <c r="AT12" s="268"/>
      <c r="AU12" s="268"/>
      <c r="AV12" s="268"/>
      <c r="AW12" s="268"/>
      <c r="AX12" s="268"/>
      <c r="AY12" s="268"/>
      <c r="AZ12" s="268"/>
      <c r="BA12" s="268"/>
      <c r="BB12" s="268"/>
      <c r="BC12" s="268"/>
      <c r="BD12" s="268"/>
      <c r="BE12" s="268"/>
      <c r="BF12" s="268"/>
      <c r="BG12" s="268"/>
      <c r="BH12" s="268"/>
      <c r="BI12" s="268"/>
      <c r="BJ12" s="268"/>
      <c r="BK12" s="268"/>
      <c r="BL12" s="268"/>
      <c r="BM12" s="268"/>
      <c r="BN12" s="268"/>
      <c r="BO12" s="268"/>
      <c r="BP12" s="268"/>
      <c r="BQ12" s="268"/>
      <c r="BR12" s="268"/>
      <c r="BS12" s="268"/>
      <c r="BT12" s="268"/>
      <c r="BU12" s="268"/>
      <c r="BV12" s="268"/>
      <c r="BW12" s="268"/>
      <c r="BX12" s="268"/>
      <c r="BY12" s="268"/>
      <c r="BZ12" s="268"/>
      <c r="CA12" s="268"/>
      <c r="CB12" s="268"/>
      <c r="CC12" s="268"/>
    </row>
    <row r="13" spans="1:81" s="277" customFormat="1" x14ac:dyDescent="0.25">
      <c r="A13" s="267" t="s">
        <v>999</v>
      </c>
      <c r="B13" s="274" t="s">
        <v>993</v>
      </c>
      <c r="C13" s="275" t="s">
        <v>1000</v>
      </c>
      <c r="D13" s="278">
        <f>'5'!G36</f>
        <v>0</v>
      </c>
      <c r="E13" s="283"/>
      <c r="F13" s="283"/>
      <c r="G13" s="278"/>
      <c r="H13" s="278"/>
      <c r="I13" s="278"/>
      <c r="J13" s="278"/>
      <c r="K13" s="278"/>
      <c r="L13" s="278"/>
      <c r="M13" s="284"/>
      <c r="N13" s="278"/>
      <c r="O13" s="285"/>
      <c r="P13" s="279">
        <f>SUM(D13:O13)</f>
        <v>0</v>
      </c>
      <c r="Q13" s="268"/>
      <c r="R13" s="268"/>
      <c r="S13" s="268"/>
      <c r="T13" s="268"/>
      <c r="U13" s="268"/>
      <c r="V13" s="268"/>
      <c r="W13" s="268"/>
      <c r="X13" s="268"/>
      <c r="Y13" s="268"/>
      <c r="Z13" s="268"/>
      <c r="AA13" s="268"/>
      <c r="AB13" s="268"/>
      <c r="AC13" s="268"/>
      <c r="AD13" s="268"/>
      <c r="AE13" s="268"/>
      <c r="AF13" s="268"/>
      <c r="AG13" s="268"/>
      <c r="AH13" s="268"/>
      <c r="AI13" s="268"/>
      <c r="AJ13" s="268"/>
      <c r="AK13" s="268"/>
      <c r="AL13" s="268"/>
      <c r="AM13" s="268"/>
      <c r="AN13" s="268"/>
      <c r="AO13" s="268"/>
      <c r="AP13" s="268"/>
      <c r="AQ13" s="268"/>
      <c r="AR13" s="268"/>
      <c r="AS13" s="268"/>
      <c r="AT13" s="268"/>
      <c r="AU13" s="268"/>
      <c r="AV13" s="268"/>
      <c r="AW13" s="268"/>
      <c r="AX13" s="268"/>
      <c r="AY13" s="268"/>
      <c r="AZ13" s="268"/>
      <c r="BA13" s="268"/>
      <c r="BB13" s="268"/>
      <c r="BC13" s="268"/>
      <c r="BD13" s="268"/>
      <c r="BE13" s="268"/>
      <c r="BF13" s="268"/>
      <c r="BG13" s="268"/>
      <c r="BH13" s="268"/>
      <c r="BI13" s="268"/>
      <c r="BJ13" s="268"/>
      <c r="BK13" s="268"/>
      <c r="BL13" s="268"/>
      <c r="BM13" s="268"/>
      <c r="BN13" s="268"/>
      <c r="BO13" s="268"/>
      <c r="BP13" s="268"/>
      <c r="BQ13" s="268"/>
      <c r="BR13" s="268"/>
      <c r="BS13" s="268"/>
      <c r="BT13" s="268"/>
      <c r="BU13" s="268"/>
      <c r="BV13" s="268"/>
      <c r="BW13" s="268"/>
      <c r="BX13" s="268"/>
      <c r="BY13" s="268"/>
      <c r="BZ13" s="268"/>
      <c r="CA13" s="268"/>
      <c r="CB13" s="268"/>
      <c r="CC13" s="268"/>
    </row>
    <row r="14" spans="1:81" s="273" customFormat="1" ht="14.25" x14ac:dyDescent="0.2">
      <c r="A14" s="280">
        <v>3</v>
      </c>
      <c r="B14" s="281" t="s">
        <v>608</v>
      </c>
      <c r="C14" s="281"/>
      <c r="D14" s="281"/>
      <c r="E14" s="281"/>
      <c r="F14" s="281"/>
      <c r="G14" s="281"/>
      <c r="H14" s="282"/>
      <c r="I14" s="282"/>
      <c r="J14" s="282"/>
      <c r="K14" s="282"/>
      <c r="L14" s="282"/>
      <c r="M14" s="282"/>
      <c r="N14" s="282"/>
      <c r="O14" s="282"/>
      <c r="P14" s="280"/>
      <c r="Q14" s="272"/>
      <c r="R14" s="272"/>
      <c r="S14" s="272"/>
      <c r="T14" s="272"/>
      <c r="U14" s="272"/>
      <c r="V14" s="272"/>
      <c r="W14" s="272"/>
      <c r="X14" s="272"/>
      <c r="Y14" s="272"/>
      <c r="Z14" s="272"/>
      <c r="AA14" s="272"/>
      <c r="AB14" s="272"/>
      <c r="AC14" s="272"/>
      <c r="AD14" s="272"/>
      <c r="AE14" s="272"/>
      <c r="AF14" s="272"/>
      <c r="AG14" s="272"/>
      <c r="AH14" s="272"/>
      <c r="AI14" s="272"/>
      <c r="AJ14" s="272"/>
      <c r="AK14" s="272"/>
      <c r="AL14" s="272"/>
      <c r="AM14" s="272"/>
      <c r="AN14" s="272"/>
      <c r="AO14" s="272"/>
      <c r="AP14" s="272"/>
      <c r="AQ14" s="272"/>
      <c r="AR14" s="272"/>
      <c r="AS14" s="272"/>
      <c r="AT14" s="272"/>
      <c r="AU14" s="272"/>
      <c r="AV14" s="272"/>
      <c r="AW14" s="272"/>
      <c r="AX14" s="272"/>
      <c r="AY14" s="272"/>
      <c r="AZ14" s="272"/>
      <c r="BA14" s="272"/>
      <c r="BB14" s="272"/>
      <c r="BC14" s="272"/>
      <c r="BD14" s="272"/>
      <c r="BE14" s="272"/>
      <c r="BF14" s="272"/>
      <c r="BG14" s="272"/>
      <c r="BH14" s="272"/>
      <c r="BI14" s="272"/>
      <c r="BJ14" s="272"/>
      <c r="BK14" s="272"/>
      <c r="BL14" s="272"/>
      <c r="BM14" s="272"/>
      <c r="BN14" s="272"/>
      <c r="BO14" s="272"/>
      <c r="BP14" s="272"/>
      <c r="BQ14" s="272"/>
      <c r="BR14" s="272"/>
      <c r="BS14" s="272"/>
      <c r="BT14" s="272"/>
      <c r="BU14" s="272"/>
      <c r="BV14" s="272"/>
      <c r="BW14" s="272"/>
      <c r="BX14" s="272"/>
      <c r="BY14" s="272"/>
      <c r="BZ14" s="272"/>
      <c r="CA14" s="272"/>
      <c r="CB14" s="272"/>
      <c r="CC14" s="272"/>
    </row>
    <row r="15" spans="1:81" s="277" customFormat="1" ht="42.75" x14ac:dyDescent="0.25">
      <c r="A15" s="286" t="s">
        <v>1001</v>
      </c>
      <c r="B15" s="287" t="s">
        <v>1002</v>
      </c>
      <c r="C15" s="288" t="s">
        <v>997</v>
      </c>
      <c r="D15" s="289">
        <f t="shared" ref="D15:P21" si="2">D53/D34</f>
        <v>8.5902696895321959</v>
      </c>
      <c r="E15" s="289" t="e">
        <f t="shared" si="2"/>
        <v>#DIV/0!</v>
      </c>
      <c r="F15" s="289" t="e">
        <f t="shared" si="2"/>
        <v>#DIV/0!</v>
      </c>
      <c r="G15" s="289" t="e">
        <f t="shared" si="2"/>
        <v>#DIV/0!</v>
      </c>
      <c r="H15" s="289" t="e">
        <f t="shared" si="2"/>
        <v>#DIV/0!</v>
      </c>
      <c r="I15" s="289" t="e">
        <f t="shared" si="2"/>
        <v>#DIV/0!</v>
      </c>
      <c r="J15" s="289" t="e">
        <f t="shared" si="2"/>
        <v>#DIV/0!</v>
      </c>
      <c r="K15" s="289" t="e">
        <f t="shared" si="2"/>
        <v>#DIV/0!</v>
      </c>
      <c r="L15" s="289" t="e">
        <f t="shared" si="2"/>
        <v>#DIV/0!</v>
      </c>
      <c r="M15" s="289" t="e">
        <f t="shared" si="2"/>
        <v>#DIV/0!</v>
      </c>
      <c r="N15" s="289" t="e">
        <f t="shared" si="2"/>
        <v>#DIV/0!</v>
      </c>
      <c r="O15" s="289" t="e">
        <f t="shared" si="2"/>
        <v>#DIV/0!</v>
      </c>
      <c r="P15" s="289" t="e">
        <f t="shared" si="2"/>
        <v>#DIV/0!</v>
      </c>
      <c r="Q15" s="268"/>
      <c r="R15" s="290"/>
      <c r="S15" s="290"/>
      <c r="T15" s="268"/>
      <c r="U15" s="268"/>
      <c r="V15" s="268"/>
      <c r="W15" s="268"/>
      <c r="X15" s="268"/>
      <c r="Y15" s="268"/>
      <c r="Z15" s="268"/>
      <c r="AA15" s="268"/>
      <c r="AB15" s="268"/>
      <c r="AC15" s="268"/>
      <c r="AD15" s="268"/>
      <c r="AE15" s="268"/>
      <c r="AF15" s="268"/>
      <c r="AG15" s="268"/>
      <c r="AH15" s="268"/>
      <c r="AI15" s="268"/>
      <c r="AJ15" s="268"/>
      <c r="AK15" s="268"/>
      <c r="AL15" s="268"/>
      <c r="AM15" s="268"/>
      <c r="AN15" s="268"/>
      <c r="AO15" s="268"/>
      <c r="AP15" s="268"/>
      <c r="AQ15" s="268"/>
      <c r="AR15" s="268"/>
      <c r="AS15" s="268"/>
      <c r="AT15" s="268"/>
      <c r="AU15" s="268"/>
      <c r="AV15" s="268"/>
      <c r="AW15" s="268"/>
      <c r="AX15" s="268"/>
      <c r="AY15" s="268"/>
      <c r="AZ15" s="268"/>
      <c r="BA15" s="268"/>
      <c r="BB15" s="268"/>
      <c r="BC15" s="268"/>
      <c r="BD15" s="268"/>
      <c r="BE15" s="268"/>
      <c r="BF15" s="268"/>
      <c r="BG15" s="268"/>
      <c r="BH15" s="268"/>
      <c r="BI15" s="268"/>
      <c r="BJ15" s="268"/>
      <c r="BK15" s="268"/>
      <c r="BL15" s="268"/>
      <c r="BM15" s="268"/>
      <c r="BN15" s="268"/>
      <c r="BO15" s="268"/>
      <c r="BP15" s="268"/>
      <c r="BQ15" s="268"/>
      <c r="BR15" s="268"/>
      <c r="BS15" s="268"/>
      <c r="BT15" s="268"/>
      <c r="BU15" s="268"/>
      <c r="BV15" s="268"/>
      <c r="BW15" s="268"/>
      <c r="BX15" s="268"/>
      <c r="BY15" s="268"/>
      <c r="BZ15" s="268"/>
      <c r="CA15" s="268"/>
      <c r="CB15" s="268"/>
      <c r="CC15" s="268"/>
    </row>
    <row r="16" spans="1:81" x14ac:dyDescent="0.25">
      <c r="A16" s="267" t="s">
        <v>1003</v>
      </c>
      <c r="B16" s="281" t="s">
        <v>1004</v>
      </c>
      <c r="C16" s="276" t="s">
        <v>997</v>
      </c>
      <c r="D16" s="291">
        <f t="shared" si="2"/>
        <v>8.7806996851221584</v>
      </c>
      <c r="E16" s="291" t="e">
        <f t="shared" si="2"/>
        <v>#DIV/0!</v>
      </c>
      <c r="F16" s="291" t="e">
        <f t="shared" si="2"/>
        <v>#DIV/0!</v>
      </c>
      <c r="G16" s="291" t="e">
        <f t="shared" si="2"/>
        <v>#DIV/0!</v>
      </c>
      <c r="H16" s="291" t="e">
        <f t="shared" si="2"/>
        <v>#DIV/0!</v>
      </c>
      <c r="I16" s="291" t="e">
        <f t="shared" si="2"/>
        <v>#DIV/0!</v>
      </c>
      <c r="J16" s="291" t="e">
        <f t="shared" si="2"/>
        <v>#DIV/0!</v>
      </c>
      <c r="K16" s="291" t="e">
        <f t="shared" si="2"/>
        <v>#DIV/0!</v>
      </c>
      <c r="L16" s="291" t="e">
        <f t="shared" si="2"/>
        <v>#DIV/0!</v>
      </c>
      <c r="M16" s="291" t="e">
        <f t="shared" si="2"/>
        <v>#DIV/0!</v>
      </c>
      <c r="N16" s="291" t="e">
        <f t="shared" si="2"/>
        <v>#DIV/0!</v>
      </c>
      <c r="O16" s="291" t="e">
        <f t="shared" si="2"/>
        <v>#DIV/0!</v>
      </c>
      <c r="P16" s="291" t="e">
        <f t="shared" si="2"/>
        <v>#DIV/0!</v>
      </c>
      <c r="Q16" s="268"/>
      <c r="R16" s="268"/>
      <c r="S16" s="268"/>
      <c r="T16" s="268"/>
      <c r="U16" s="268"/>
      <c r="V16" s="268"/>
      <c r="W16" s="268"/>
      <c r="X16" s="268"/>
      <c r="Y16" s="268"/>
      <c r="Z16" s="268"/>
      <c r="AA16" s="268"/>
      <c r="AB16" s="268"/>
      <c r="AC16" s="268"/>
      <c r="AD16" s="268"/>
      <c r="AE16" s="268"/>
      <c r="AF16" s="268"/>
      <c r="AG16" s="268"/>
      <c r="AH16" s="268"/>
      <c r="AI16" s="268"/>
      <c r="AJ16" s="268"/>
      <c r="AK16" s="268"/>
      <c r="AL16" s="268"/>
      <c r="AM16" s="268"/>
      <c r="AN16" s="268"/>
      <c r="AO16" s="268"/>
      <c r="AP16" s="268"/>
      <c r="AQ16" s="268"/>
      <c r="AR16" s="268"/>
      <c r="AS16" s="268"/>
      <c r="AT16" s="268"/>
      <c r="AU16" s="268"/>
      <c r="AV16" s="268"/>
      <c r="AW16" s="268"/>
      <c r="AX16" s="268"/>
      <c r="AY16" s="268"/>
      <c r="AZ16" s="268"/>
      <c r="BA16" s="268"/>
      <c r="BB16" s="268"/>
      <c r="BC16" s="268"/>
      <c r="BD16" s="268"/>
      <c r="BE16" s="268"/>
      <c r="BF16" s="268"/>
      <c r="BG16" s="268"/>
      <c r="BH16" s="268"/>
      <c r="BI16" s="268"/>
      <c r="BJ16" s="268"/>
      <c r="BK16" s="268"/>
      <c r="BL16" s="268"/>
      <c r="BM16" s="268"/>
      <c r="BN16" s="268"/>
      <c r="BO16" s="268"/>
      <c r="BP16" s="268"/>
      <c r="BQ16" s="268"/>
      <c r="BR16" s="268"/>
      <c r="BS16" s="268"/>
      <c r="BT16" s="268"/>
      <c r="BU16" s="268"/>
      <c r="BV16" s="268"/>
      <c r="BW16" s="268"/>
      <c r="BX16" s="268"/>
      <c r="BY16" s="268"/>
      <c r="BZ16" s="268"/>
      <c r="CA16" s="268"/>
      <c r="CB16" s="268"/>
      <c r="CC16" s="268"/>
    </row>
    <row r="17" spans="1:81" x14ac:dyDescent="0.25">
      <c r="A17" s="267"/>
      <c r="B17" s="274" t="s">
        <v>31</v>
      </c>
      <c r="C17" s="276" t="s">
        <v>997</v>
      </c>
      <c r="D17" s="291">
        <f>D55/D36</f>
        <v>8.9499430754215403</v>
      </c>
      <c r="E17" s="291" t="e">
        <f t="shared" si="2"/>
        <v>#DIV/0!</v>
      </c>
      <c r="F17" s="291" t="e">
        <f t="shared" si="2"/>
        <v>#DIV/0!</v>
      </c>
      <c r="G17" s="291" t="e">
        <f t="shared" si="2"/>
        <v>#DIV/0!</v>
      </c>
      <c r="H17" s="291" t="e">
        <f t="shared" si="2"/>
        <v>#DIV/0!</v>
      </c>
      <c r="I17" s="291" t="e">
        <f t="shared" si="2"/>
        <v>#DIV/0!</v>
      </c>
      <c r="J17" s="291" t="e">
        <f t="shared" si="2"/>
        <v>#DIV/0!</v>
      </c>
      <c r="K17" s="291" t="e">
        <f t="shared" si="2"/>
        <v>#DIV/0!</v>
      </c>
      <c r="L17" s="291" t="e">
        <f t="shared" si="2"/>
        <v>#DIV/0!</v>
      </c>
      <c r="M17" s="291" t="e">
        <f t="shared" si="2"/>
        <v>#DIV/0!</v>
      </c>
      <c r="N17" s="291" t="e">
        <f t="shared" si="2"/>
        <v>#DIV/0!</v>
      </c>
      <c r="O17" s="291" t="e">
        <f t="shared" si="2"/>
        <v>#DIV/0!</v>
      </c>
      <c r="P17" s="291" t="e">
        <f t="shared" si="2"/>
        <v>#DIV/0!</v>
      </c>
      <c r="Q17" s="268"/>
      <c r="R17" s="268"/>
      <c r="S17" s="268"/>
      <c r="T17" s="268"/>
      <c r="U17" s="268"/>
      <c r="V17" s="268"/>
      <c r="W17" s="268"/>
      <c r="X17" s="268"/>
      <c r="Y17" s="268"/>
      <c r="Z17" s="268"/>
      <c r="AA17" s="268"/>
      <c r="AB17" s="268"/>
      <c r="AC17" s="268"/>
      <c r="AD17" s="268"/>
      <c r="AE17" s="268"/>
      <c r="AF17" s="268"/>
      <c r="AG17" s="268"/>
      <c r="AH17" s="268"/>
      <c r="AI17" s="268"/>
      <c r="AJ17" s="268"/>
      <c r="AK17" s="268"/>
      <c r="AL17" s="268"/>
      <c r="AM17" s="268"/>
      <c r="AN17" s="268"/>
      <c r="AO17" s="268"/>
      <c r="AP17" s="268"/>
      <c r="AQ17" s="268"/>
      <c r="AR17" s="268"/>
      <c r="AS17" s="268"/>
      <c r="AT17" s="268"/>
      <c r="AU17" s="268"/>
      <c r="AV17" s="268"/>
      <c r="AW17" s="268"/>
      <c r="AX17" s="268"/>
      <c r="AY17" s="268"/>
      <c r="AZ17" s="268"/>
      <c r="BA17" s="268"/>
      <c r="BB17" s="268"/>
      <c r="BC17" s="268"/>
      <c r="BD17" s="268"/>
      <c r="BE17" s="268"/>
      <c r="BF17" s="268"/>
      <c r="BG17" s="268"/>
      <c r="BH17" s="268"/>
      <c r="BI17" s="268"/>
      <c r="BJ17" s="268"/>
      <c r="BK17" s="268"/>
      <c r="BL17" s="268"/>
      <c r="BM17" s="268"/>
      <c r="BN17" s="268"/>
      <c r="BO17" s="268"/>
      <c r="BP17" s="268"/>
      <c r="BQ17" s="268"/>
      <c r="BR17" s="268"/>
      <c r="BS17" s="268"/>
      <c r="BT17" s="268"/>
      <c r="BU17" s="268"/>
      <c r="BV17" s="268"/>
      <c r="BW17" s="268"/>
      <c r="BX17" s="268"/>
      <c r="BY17" s="268"/>
      <c r="BZ17" s="268"/>
      <c r="CA17" s="268"/>
      <c r="CB17" s="268"/>
      <c r="CC17" s="268"/>
    </row>
    <row r="18" spans="1:81" x14ac:dyDescent="0.25">
      <c r="A18" s="267"/>
      <c r="B18" s="274" t="s">
        <v>27</v>
      </c>
      <c r="C18" s="276" t="s">
        <v>997</v>
      </c>
      <c r="D18" s="291">
        <f>D56/D37</f>
        <v>8.5242122213369136</v>
      </c>
      <c r="E18" s="291" t="e">
        <f t="shared" si="2"/>
        <v>#DIV/0!</v>
      </c>
      <c r="F18" s="291" t="e">
        <f t="shared" si="2"/>
        <v>#DIV/0!</v>
      </c>
      <c r="G18" s="291" t="e">
        <f t="shared" si="2"/>
        <v>#DIV/0!</v>
      </c>
      <c r="H18" s="291" t="e">
        <f t="shared" si="2"/>
        <v>#DIV/0!</v>
      </c>
      <c r="I18" s="291" t="e">
        <f t="shared" si="2"/>
        <v>#DIV/0!</v>
      </c>
      <c r="J18" s="291" t="e">
        <f t="shared" si="2"/>
        <v>#DIV/0!</v>
      </c>
      <c r="K18" s="291" t="e">
        <f t="shared" si="2"/>
        <v>#DIV/0!</v>
      </c>
      <c r="L18" s="291" t="e">
        <f t="shared" si="2"/>
        <v>#DIV/0!</v>
      </c>
      <c r="M18" s="291" t="e">
        <f t="shared" si="2"/>
        <v>#DIV/0!</v>
      </c>
      <c r="N18" s="291" t="e">
        <f t="shared" si="2"/>
        <v>#DIV/0!</v>
      </c>
      <c r="O18" s="291" t="e">
        <f t="shared" si="2"/>
        <v>#DIV/0!</v>
      </c>
      <c r="P18" s="291" t="e">
        <f t="shared" si="2"/>
        <v>#DIV/0!</v>
      </c>
      <c r="Q18" s="268"/>
      <c r="R18" s="268"/>
      <c r="S18" s="268"/>
      <c r="T18" s="268"/>
      <c r="U18" s="268"/>
      <c r="V18" s="268"/>
      <c r="W18" s="268"/>
      <c r="X18" s="268"/>
      <c r="Y18" s="268"/>
      <c r="Z18" s="268"/>
      <c r="AA18" s="268"/>
      <c r="AB18" s="268"/>
      <c r="AC18" s="268"/>
      <c r="AD18" s="268"/>
      <c r="AE18" s="268"/>
      <c r="AF18" s="268"/>
      <c r="AG18" s="268"/>
      <c r="AH18" s="268"/>
      <c r="AI18" s="268"/>
      <c r="AJ18" s="268"/>
      <c r="AK18" s="268"/>
      <c r="AL18" s="268"/>
      <c r="AM18" s="268"/>
      <c r="AN18" s="268"/>
      <c r="AO18" s="268"/>
      <c r="AP18" s="268"/>
      <c r="AQ18" s="268"/>
      <c r="AR18" s="268"/>
      <c r="AS18" s="268"/>
      <c r="AT18" s="268"/>
      <c r="AU18" s="268"/>
      <c r="AV18" s="268"/>
      <c r="AW18" s="268"/>
      <c r="AX18" s="268"/>
      <c r="AY18" s="268"/>
      <c r="AZ18" s="268"/>
      <c r="BA18" s="268"/>
      <c r="BB18" s="268"/>
      <c r="BC18" s="268"/>
      <c r="BD18" s="268"/>
      <c r="BE18" s="268"/>
      <c r="BF18" s="268"/>
      <c r="BG18" s="268"/>
      <c r="BH18" s="268"/>
      <c r="BI18" s="268"/>
      <c r="BJ18" s="268"/>
      <c r="BK18" s="268"/>
      <c r="BL18" s="268"/>
      <c r="BM18" s="268"/>
      <c r="BN18" s="268"/>
      <c r="BO18" s="268"/>
      <c r="BP18" s="268"/>
      <c r="BQ18" s="268"/>
      <c r="BR18" s="268"/>
      <c r="BS18" s="268"/>
      <c r="BT18" s="268"/>
      <c r="BU18" s="268"/>
      <c r="BV18" s="268"/>
      <c r="BW18" s="268"/>
      <c r="BX18" s="268"/>
      <c r="BY18" s="268"/>
      <c r="BZ18" s="268"/>
      <c r="CA18" s="268"/>
      <c r="CB18" s="268"/>
      <c r="CC18" s="268"/>
    </row>
    <row r="19" spans="1:81" x14ac:dyDescent="0.25">
      <c r="A19" s="267"/>
      <c r="B19" s="274" t="s">
        <v>1005</v>
      </c>
      <c r="C19" s="276" t="s">
        <v>997</v>
      </c>
      <c r="D19" s="291">
        <v>0</v>
      </c>
      <c r="E19" s="291" t="e">
        <f t="shared" si="2"/>
        <v>#DIV/0!</v>
      </c>
      <c r="F19" s="291" t="e">
        <f t="shared" si="2"/>
        <v>#DIV/0!</v>
      </c>
      <c r="G19" s="291" t="e">
        <f t="shared" si="2"/>
        <v>#DIV/0!</v>
      </c>
      <c r="H19" s="291" t="e">
        <f t="shared" si="2"/>
        <v>#DIV/0!</v>
      </c>
      <c r="I19" s="291" t="e">
        <f t="shared" si="2"/>
        <v>#DIV/0!</v>
      </c>
      <c r="J19" s="291" t="e">
        <f t="shared" si="2"/>
        <v>#DIV/0!</v>
      </c>
      <c r="K19" s="291" t="e">
        <f t="shared" si="2"/>
        <v>#DIV/0!</v>
      </c>
      <c r="L19" s="291" t="e">
        <f t="shared" si="2"/>
        <v>#DIV/0!</v>
      </c>
      <c r="M19" s="291" t="e">
        <f t="shared" si="2"/>
        <v>#DIV/0!</v>
      </c>
      <c r="N19" s="291" t="e">
        <f t="shared" si="2"/>
        <v>#DIV/0!</v>
      </c>
      <c r="O19" s="291" t="e">
        <f t="shared" si="2"/>
        <v>#DIV/0!</v>
      </c>
      <c r="P19" s="291" t="e">
        <f t="shared" si="2"/>
        <v>#DIV/0!</v>
      </c>
      <c r="Q19" s="268"/>
      <c r="R19" s="268"/>
      <c r="S19" s="268"/>
      <c r="T19" s="268"/>
      <c r="U19" s="268"/>
      <c r="V19" s="268"/>
      <c r="W19" s="268"/>
      <c r="X19" s="268"/>
      <c r="Y19" s="268"/>
      <c r="Z19" s="268"/>
      <c r="AA19" s="268"/>
      <c r="AB19" s="268"/>
      <c r="AC19" s="268"/>
      <c r="AD19" s="268"/>
      <c r="AE19" s="268"/>
      <c r="AF19" s="268"/>
      <c r="AG19" s="268"/>
      <c r="AH19" s="268"/>
      <c r="AI19" s="268"/>
      <c r="AJ19" s="268"/>
      <c r="AK19" s="268"/>
      <c r="AL19" s="268"/>
      <c r="AM19" s="268"/>
      <c r="AN19" s="268"/>
      <c r="AO19" s="268"/>
      <c r="AP19" s="268"/>
      <c r="AQ19" s="268"/>
      <c r="AR19" s="268"/>
      <c r="AS19" s="268"/>
      <c r="AT19" s="268"/>
      <c r="AU19" s="268"/>
      <c r="AV19" s="268"/>
      <c r="AW19" s="268"/>
      <c r="AX19" s="268"/>
      <c r="AY19" s="268"/>
      <c r="AZ19" s="268"/>
      <c r="BA19" s="268"/>
      <c r="BB19" s="268"/>
      <c r="BC19" s="268"/>
      <c r="BD19" s="268"/>
      <c r="BE19" s="268"/>
      <c r="BF19" s="268"/>
      <c r="BG19" s="268"/>
      <c r="BH19" s="268"/>
      <c r="BI19" s="268"/>
      <c r="BJ19" s="268"/>
      <c r="BK19" s="268"/>
      <c r="BL19" s="268"/>
      <c r="BM19" s="268"/>
      <c r="BN19" s="268"/>
      <c r="BO19" s="268"/>
      <c r="BP19" s="268"/>
      <c r="BQ19" s="268"/>
      <c r="BR19" s="268"/>
      <c r="BS19" s="268"/>
      <c r="BT19" s="268"/>
      <c r="BU19" s="268"/>
      <c r="BV19" s="268"/>
      <c r="BW19" s="268"/>
      <c r="BX19" s="268"/>
      <c r="BY19" s="268"/>
      <c r="BZ19" s="268"/>
      <c r="CA19" s="268"/>
      <c r="CB19" s="268"/>
      <c r="CC19" s="268"/>
    </row>
    <row r="20" spans="1:81" x14ac:dyDescent="0.25">
      <c r="A20" s="267"/>
      <c r="B20" s="274" t="s">
        <v>374</v>
      </c>
      <c r="C20" s="276" t="s">
        <v>997</v>
      </c>
      <c r="D20" s="291">
        <f>D58/D39</f>
        <v>9.0622571134422802</v>
      </c>
      <c r="E20" s="291" t="e">
        <f t="shared" si="2"/>
        <v>#DIV/0!</v>
      </c>
      <c r="F20" s="291" t="e">
        <f t="shared" si="2"/>
        <v>#DIV/0!</v>
      </c>
      <c r="G20" s="291" t="e">
        <f t="shared" si="2"/>
        <v>#DIV/0!</v>
      </c>
      <c r="H20" s="291" t="e">
        <f t="shared" si="2"/>
        <v>#DIV/0!</v>
      </c>
      <c r="I20" s="291" t="e">
        <f t="shared" si="2"/>
        <v>#DIV/0!</v>
      </c>
      <c r="J20" s="291" t="e">
        <f t="shared" si="2"/>
        <v>#DIV/0!</v>
      </c>
      <c r="K20" s="291" t="e">
        <f t="shared" si="2"/>
        <v>#DIV/0!</v>
      </c>
      <c r="L20" s="291" t="e">
        <f t="shared" si="2"/>
        <v>#DIV/0!</v>
      </c>
      <c r="M20" s="291" t="e">
        <f t="shared" si="2"/>
        <v>#DIV/0!</v>
      </c>
      <c r="N20" s="291" t="e">
        <f t="shared" si="2"/>
        <v>#DIV/0!</v>
      </c>
      <c r="O20" s="291" t="e">
        <f t="shared" si="2"/>
        <v>#DIV/0!</v>
      </c>
      <c r="P20" s="291" t="e">
        <f t="shared" si="2"/>
        <v>#DIV/0!</v>
      </c>
      <c r="Q20" s="268"/>
      <c r="R20" s="268"/>
      <c r="S20" s="268"/>
      <c r="T20" s="268"/>
      <c r="U20" s="268"/>
      <c r="V20" s="268"/>
      <c r="W20" s="268"/>
      <c r="X20" s="268"/>
      <c r="Y20" s="268"/>
      <c r="Z20" s="268"/>
      <c r="AA20" s="268"/>
      <c r="AB20" s="268"/>
      <c r="AC20" s="268"/>
      <c r="AD20" s="268"/>
      <c r="AE20" s="268"/>
      <c r="AF20" s="268"/>
      <c r="AG20" s="268"/>
      <c r="AH20" s="268"/>
      <c r="AI20" s="268"/>
      <c r="AJ20" s="268"/>
      <c r="AK20" s="268"/>
      <c r="AL20" s="268"/>
      <c r="AM20" s="268"/>
      <c r="AN20" s="268"/>
      <c r="AO20" s="268"/>
      <c r="AP20" s="268"/>
      <c r="AQ20" s="268"/>
      <c r="AR20" s="268"/>
      <c r="AS20" s="268"/>
      <c r="AT20" s="268"/>
      <c r="AU20" s="268"/>
      <c r="AV20" s="268"/>
      <c r="AW20" s="268"/>
      <c r="AX20" s="268"/>
      <c r="AY20" s="268"/>
      <c r="AZ20" s="268"/>
      <c r="BA20" s="268"/>
      <c r="BB20" s="268"/>
      <c r="BC20" s="268"/>
      <c r="BD20" s="268"/>
      <c r="BE20" s="268"/>
      <c r="BF20" s="268"/>
      <c r="BG20" s="268"/>
      <c r="BH20" s="268"/>
      <c r="BI20" s="268"/>
      <c r="BJ20" s="268"/>
      <c r="BK20" s="268"/>
      <c r="BL20" s="268"/>
      <c r="BM20" s="268"/>
      <c r="BN20" s="268"/>
      <c r="BO20" s="268"/>
      <c r="BP20" s="268"/>
      <c r="BQ20" s="268"/>
      <c r="BR20" s="268"/>
      <c r="BS20" s="268"/>
      <c r="BT20" s="268"/>
      <c r="BU20" s="268"/>
      <c r="BV20" s="268"/>
      <c r="BW20" s="268"/>
      <c r="BX20" s="268"/>
      <c r="BY20" s="268"/>
      <c r="BZ20" s="268"/>
      <c r="CA20" s="268"/>
      <c r="CB20" s="268"/>
      <c r="CC20" s="268"/>
    </row>
    <row r="21" spans="1:81" x14ac:dyDescent="0.25">
      <c r="A21" s="267"/>
      <c r="B21" s="274" t="s">
        <v>1006</v>
      </c>
      <c r="C21" s="276" t="s">
        <v>997</v>
      </c>
      <c r="D21" s="291">
        <v>0</v>
      </c>
      <c r="E21" s="291" t="e">
        <f t="shared" si="2"/>
        <v>#DIV/0!</v>
      </c>
      <c r="F21" s="291" t="e">
        <f t="shared" si="2"/>
        <v>#DIV/0!</v>
      </c>
      <c r="G21" s="291" t="e">
        <f t="shared" si="2"/>
        <v>#DIV/0!</v>
      </c>
      <c r="H21" s="291" t="e">
        <f t="shared" si="2"/>
        <v>#DIV/0!</v>
      </c>
      <c r="I21" s="291" t="e">
        <f t="shared" si="2"/>
        <v>#DIV/0!</v>
      </c>
      <c r="J21" s="291" t="e">
        <f t="shared" si="2"/>
        <v>#DIV/0!</v>
      </c>
      <c r="K21" s="291" t="e">
        <f t="shared" si="2"/>
        <v>#DIV/0!</v>
      </c>
      <c r="L21" s="291" t="e">
        <f t="shared" si="2"/>
        <v>#DIV/0!</v>
      </c>
      <c r="M21" s="291" t="e">
        <f t="shared" si="2"/>
        <v>#DIV/0!</v>
      </c>
      <c r="N21" s="291" t="e">
        <f t="shared" si="2"/>
        <v>#DIV/0!</v>
      </c>
      <c r="O21" s="291" t="e">
        <f t="shared" si="2"/>
        <v>#DIV/0!</v>
      </c>
      <c r="P21" s="291" t="e">
        <f t="shared" si="2"/>
        <v>#DIV/0!</v>
      </c>
      <c r="Q21" s="268"/>
      <c r="R21" s="268"/>
      <c r="S21" s="268"/>
      <c r="T21" s="268"/>
      <c r="U21" s="268"/>
      <c r="V21" s="268"/>
      <c r="W21" s="268"/>
      <c r="X21" s="268"/>
      <c r="Y21" s="268"/>
      <c r="Z21" s="268"/>
      <c r="AA21" s="268"/>
      <c r="AB21" s="268"/>
      <c r="AC21" s="268"/>
      <c r="AD21" s="268"/>
      <c r="AE21" s="268"/>
      <c r="AF21" s="268"/>
      <c r="AG21" s="268"/>
      <c r="AH21" s="268"/>
      <c r="AI21" s="268"/>
      <c r="AJ21" s="268"/>
      <c r="AK21" s="268"/>
      <c r="AL21" s="268"/>
      <c r="AM21" s="268"/>
      <c r="AN21" s="268"/>
      <c r="AO21" s="268"/>
      <c r="AP21" s="268"/>
      <c r="AQ21" s="268"/>
      <c r="AR21" s="268"/>
      <c r="AS21" s="268"/>
      <c r="AT21" s="268"/>
      <c r="AU21" s="268"/>
      <c r="AV21" s="268"/>
      <c r="AW21" s="268"/>
      <c r="AX21" s="268"/>
      <c r="AY21" s="268"/>
      <c r="AZ21" s="268"/>
      <c r="BA21" s="268"/>
      <c r="BB21" s="268"/>
      <c r="BC21" s="268"/>
      <c r="BD21" s="268"/>
      <c r="BE21" s="268"/>
      <c r="BF21" s="268"/>
      <c r="BG21" s="268"/>
      <c r="BH21" s="268"/>
      <c r="BI21" s="268"/>
      <c r="BJ21" s="268"/>
      <c r="BK21" s="268"/>
      <c r="BL21" s="268"/>
      <c r="BM21" s="268"/>
      <c r="BN21" s="268"/>
      <c r="BO21" s="268"/>
      <c r="BP21" s="268"/>
      <c r="BQ21" s="268"/>
      <c r="BR21" s="268"/>
      <c r="BS21" s="268"/>
      <c r="BT21" s="268"/>
      <c r="BU21" s="268"/>
      <c r="BV21" s="268"/>
      <c r="BW21" s="268"/>
      <c r="BX21" s="268"/>
      <c r="BY21" s="268"/>
      <c r="BZ21" s="268"/>
      <c r="CA21" s="268"/>
      <c r="CB21" s="268"/>
      <c r="CC21" s="268"/>
    </row>
    <row r="22" spans="1:81" x14ac:dyDescent="0.25">
      <c r="A22" s="267" t="s">
        <v>1007</v>
      </c>
      <c r="B22" s="281" t="s">
        <v>1008</v>
      </c>
      <c r="C22" s="276" t="s">
        <v>997</v>
      </c>
      <c r="D22" s="291">
        <f t="shared" ref="D22:P33" si="3">D60/D41</f>
        <v>8.1364969909037601</v>
      </c>
      <c r="E22" s="291" t="e">
        <f t="shared" si="3"/>
        <v>#DIV/0!</v>
      </c>
      <c r="F22" s="291" t="e">
        <f t="shared" si="3"/>
        <v>#DIV/0!</v>
      </c>
      <c r="G22" s="291" t="e">
        <f t="shared" si="3"/>
        <v>#DIV/0!</v>
      </c>
      <c r="H22" s="291" t="e">
        <f t="shared" si="3"/>
        <v>#DIV/0!</v>
      </c>
      <c r="I22" s="291" t="e">
        <f t="shared" si="3"/>
        <v>#DIV/0!</v>
      </c>
      <c r="J22" s="291" t="e">
        <f t="shared" si="3"/>
        <v>#DIV/0!</v>
      </c>
      <c r="K22" s="291" t="e">
        <f t="shared" si="3"/>
        <v>#DIV/0!</v>
      </c>
      <c r="L22" s="291" t="e">
        <f t="shared" si="3"/>
        <v>#DIV/0!</v>
      </c>
      <c r="M22" s="291" t="e">
        <f t="shared" si="3"/>
        <v>#DIV/0!</v>
      </c>
      <c r="N22" s="291" t="e">
        <f t="shared" si="3"/>
        <v>#DIV/0!</v>
      </c>
      <c r="O22" s="291" t="e">
        <f t="shared" si="3"/>
        <v>#DIV/0!</v>
      </c>
      <c r="P22" s="291" t="e">
        <f t="shared" si="3"/>
        <v>#DIV/0!</v>
      </c>
      <c r="Q22" s="268"/>
      <c r="R22" s="268"/>
      <c r="S22" s="268"/>
      <c r="T22" s="268"/>
      <c r="U22" s="268"/>
      <c r="V22" s="268"/>
      <c r="W22" s="268"/>
      <c r="X22" s="268"/>
      <c r="Y22" s="268"/>
      <c r="Z22" s="268"/>
      <c r="AA22" s="268"/>
      <c r="AB22" s="268"/>
      <c r="AC22" s="268"/>
      <c r="AD22" s="268"/>
      <c r="AE22" s="268"/>
      <c r="AF22" s="268"/>
      <c r="AG22" s="268"/>
      <c r="AH22" s="268"/>
      <c r="AI22" s="268"/>
      <c r="AJ22" s="268"/>
      <c r="AK22" s="268"/>
      <c r="AL22" s="268"/>
      <c r="AM22" s="268"/>
      <c r="AN22" s="268"/>
      <c r="AO22" s="268"/>
      <c r="AP22" s="268"/>
      <c r="AQ22" s="268"/>
      <c r="AR22" s="268"/>
      <c r="AS22" s="268"/>
      <c r="AT22" s="268"/>
      <c r="AU22" s="268"/>
      <c r="AV22" s="268"/>
      <c r="AW22" s="268"/>
      <c r="AX22" s="268"/>
      <c r="AY22" s="268"/>
      <c r="AZ22" s="268"/>
      <c r="BA22" s="268"/>
      <c r="BB22" s="268"/>
      <c r="BC22" s="268"/>
      <c r="BD22" s="268"/>
      <c r="BE22" s="268"/>
      <c r="BF22" s="268"/>
      <c r="BG22" s="268"/>
      <c r="BH22" s="268"/>
      <c r="BI22" s="268"/>
      <c r="BJ22" s="268"/>
      <c r="BK22" s="268"/>
      <c r="BL22" s="268"/>
      <c r="BM22" s="268"/>
      <c r="BN22" s="268"/>
      <c r="BO22" s="268"/>
      <c r="BP22" s="268"/>
      <c r="BQ22" s="268"/>
      <c r="BR22" s="268"/>
      <c r="BS22" s="268"/>
      <c r="BT22" s="268"/>
      <c r="BU22" s="268"/>
      <c r="BV22" s="268"/>
      <c r="BW22" s="268"/>
      <c r="BX22" s="268"/>
      <c r="BY22" s="268"/>
      <c r="BZ22" s="268"/>
      <c r="CA22" s="268"/>
      <c r="CB22" s="268"/>
      <c r="CC22" s="268"/>
    </row>
    <row r="23" spans="1:81" x14ac:dyDescent="0.25">
      <c r="A23" s="267"/>
      <c r="B23" s="274" t="s">
        <v>31</v>
      </c>
      <c r="C23" s="276" t="s">
        <v>997</v>
      </c>
      <c r="D23" s="291">
        <f>D61/D42</f>
        <v>8.3159085921954468</v>
      </c>
      <c r="E23" s="291" t="e">
        <f t="shared" si="3"/>
        <v>#DIV/0!</v>
      </c>
      <c r="F23" s="291" t="e">
        <f t="shared" si="3"/>
        <v>#DIV/0!</v>
      </c>
      <c r="G23" s="291" t="e">
        <f t="shared" si="3"/>
        <v>#DIV/0!</v>
      </c>
      <c r="H23" s="291" t="e">
        <f t="shared" si="3"/>
        <v>#DIV/0!</v>
      </c>
      <c r="I23" s="291" t="e">
        <f t="shared" si="3"/>
        <v>#DIV/0!</v>
      </c>
      <c r="J23" s="291" t="e">
        <f t="shared" si="3"/>
        <v>#DIV/0!</v>
      </c>
      <c r="K23" s="291" t="e">
        <f t="shared" si="3"/>
        <v>#DIV/0!</v>
      </c>
      <c r="L23" s="291" t="e">
        <f t="shared" si="3"/>
        <v>#DIV/0!</v>
      </c>
      <c r="M23" s="291" t="e">
        <f t="shared" si="3"/>
        <v>#DIV/0!</v>
      </c>
      <c r="N23" s="291" t="e">
        <f t="shared" si="3"/>
        <v>#DIV/0!</v>
      </c>
      <c r="O23" s="291" t="e">
        <f t="shared" si="3"/>
        <v>#DIV/0!</v>
      </c>
      <c r="P23" s="291" t="e">
        <f t="shared" si="3"/>
        <v>#DIV/0!</v>
      </c>
      <c r="Q23" s="268"/>
      <c r="R23" s="268"/>
      <c r="S23" s="268"/>
      <c r="T23" s="268"/>
      <c r="U23" s="268"/>
      <c r="V23" s="268"/>
      <c r="W23" s="268"/>
      <c r="X23" s="268"/>
      <c r="Y23" s="268"/>
      <c r="Z23" s="268"/>
      <c r="AA23" s="268"/>
      <c r="AB23" s="268"/>
      <c r="AC23" s="268"/>
      <c r="AD23" s="268"/>
      <c r="AE23" s="268"/>
      <c r="AF23" s="268"/>
      <c r="AG23" s="268"/>
      <c r="AH23" s="268"/>
      <c r="AI23" s="268"/>
      <c r="AJ23" s="268"/>
      <c r="AK23" s="268"/>
      <c r="AL23" s="268"/>
      <c r="AM23" s="268"/>
      <c r="AN23" s="268"/>
      <c r="AO23" s="268"/>
      <c r="AP23" s="268"/>
      <c r="AQ23" s="268"/>
      <c r="AR23" s="268"/>
      <c r="AS23" s="268"/>
      <c r="AT23" s="268"/>
      <c r="AU23" s="268"/>
      <c r="AV23" s="268"/>
      <c r="AW23" s="268"/>
      <c r="AX23" s="268"/>
      <c r="AY23" s="268"/>
      <c r="AZ23" s="268"/>
      <c r="BA23" s="268"/>
      <c r="BB23" s="268"/>
      <c r="BC23" s="268"/>
      <c r="BD23" s="268"/>
      <c r="BE23" s="268"/>
      <c r="BF23" s="268"/>
      <c r="BG23" s="268"/>
      <c r="BH23" s="268"/>
      <c r="BI23" s="268"/>
      <c r="BJ23" s="268"/>
      <c r="BK23" s="268"/>
      <c r="BL23" s="268"/>
      <c r="BM23" s="268"/>
      <c r="BN23" s="268"/>
      <c r="BO23" s="268"/>
      <c r="BP23" s="268"/>
      <c r="BQ23" s="268"/>
      <c r="BR23" s="268"/>
      <c r="BS23" s="268"/>
      <c r="BT23" s="268"/>
      <c r="BU23" s="268"/>
      <c r="BV23" s="268"/>
      <c r="BW23" s="268"/>
      <c r="BX23" s="268"/>
      <c r="BY23" s="268"/>
      <c r="BZ23" s="268"/>
      <c r="CA23" s="268"/>
      <c r="CB23" s="268"/>
      <c r="CC23" s="268"/>
    </row>
    <row r="24" spans="1:81" x14ac:dyDescent="0.25">
      <c r="A24" s="267"/>
      <c r="B24" s="274" t="s">
        <v>27</v>
      </c>
      <c r="C24" s="276" t="s">
        <v>997</v>
      </c>
      <c r="D24" s="291">
        <v>0</v>
      </c>
      <c r="E24" s="291" t="e">
        <f t="shared" si="3"/>
        <v>#DIV/0!</v>
      </c>
      <c r="F24" s="291" t="e">
        <f t="shared" si="3"/>
        <v>#DIV/0!</v>
      </c>
      <c r="G24" s="291" t="e">
        <f t="shared" si="3"/>
        <v>#DIV/0!</v>
      </c>
      <c r="H24" s="291" t="e">
        <f t="shared" si="3"/>
        <v>#DIV/0!</v>
      </c>
      <c r="I24" s="291" t="e">
        <f t="shared" si="3"/>
        <v>#DIV/0!</v>
      </c>
      <c r="J24" s="291" t="e">
        <f t="shared" si="3"/>
        <v>#DIV/0!</v>
      </c>
      <c r="K24" s="291" t="e">
        <f t="shared" si="3"/>
        <v>#DIV/0!</v>
      </c>
      <c r="L24" s="291" t="e">
        <f t="shared" si="3"/>
        <v>#DIV/0!</v>
      </c>
      <c r="M24" s="291" t="e">
        <f t="shared" si="3"/>
        <v>#DIV/0!</v>
      </c>
      <c r="N24" s="291" t="e">
        <f t="shared" si="3"/>
        <v>#DIV/0!</v>
      </c>
      <c r="O24" s="291" t="e">
        <f t="shared" si="3"/>
        <v>#DIV/0!</v>
      </c>
      <c r="P24" s="291" t="e">
        <f t="shared" si="3"/>
        <v>#DIV/0!</v>
      </c>
      <c r="Q24" s="268"/>
      <c r="R24" s="268"/>
      <c r="S24" s="268"/>
      <c r="T24" s="268"/>
      <c r="U24" s="268"/>
      <c r="V24" s="268"/>
      <c r="W24" s="268"/>
      <c r="X24" s="268"/>
      <c r="Y24" s="268"/>
      <c r="Z24" s="268"/>
      <c r="AA24" s="268"/>
      <c r="AB24" s="268"/>
      <c r="AC24" s="268"/>
      <c r="AD24" s="268"/>
      <c r="AE24" s="268"/>
      <c r="AF24" s="268"/>
      <c r="AG24" s="268"/>
      <c r="AH24" s="268"/>
      <c r="AI24" s="268"/>
      <c r="AJ24" s="268"/>
      <c r="AK24" s="268"/>
      <c r="AL24" s="268"/>
      <c r="AM24" s="268"/>
      <c r="AN24" s="268"/>
      <c r="AO24" s="268"/>
      <c r="AP24" s="268"/>
      <c r="AQ24" s="268"/>
      <c r="AR24" s="268"/>
      <c r="AS24" s="268"/>
      <c r="AT24" s="268"/>
      <c r="AU24" s="268"/>
      <c r="AV24" s="268"/>
      <c r="AW24" s="268"/>
      <c r="AX24" s="268"/>
      <c r="AY24" s="268"/>
      <c r="AZ24" s="268"/>
      <c r="BA24" s="268"/>
      <c r="BB24" s="268"/>
      <c r="BC24" s="268"/>
      <c r="BD24" s="268"/>
      <c r="BE24" s="268"/>
      <c r="BF24" s="268"/>
      <c r="BG24" s="268"/>
      <c r="BH24" s="268"/>
      <c r="BI24" s="268"/>
      <c r="BJ24" s="268"/>
      <c r="BK24" s="268"/>
      <c r="BL24" s="268"/>
      <c r="BM24" s="268"/>
      <c r="BN24" s="268"/>
      <c r="BO24" s="268"/>
      <c r="BP24" s="268"/>
      <c r="BQ24" s="268"/>
      <c r="BR24" s="268"/>
      <c r="BS24" s="268"/>
      <c r="BT24" s="268"/>
      <c r="BU24" s="268"/>
      <c r="BV24" s="268"/>
      <c r="BW24" s="268"/>
      <c r="BX24" s="268"/>
      <c r="BY24" s="268"/>
      <c r="BZ24" s="268"/>
      <c r="CA24" s="268"/>
      <c r="CB24" s="268"/>
      <c r="CC24" s="268"/>
    </row>
    <row r="25" spans="1:81" x14ac:dyDescent="0.25">
      <c r="A25" s="267"/>
      <c r="B25" s="274" t="s">
        <v>1005</v>
      </c>
      <c r="C25" s="276" t="s">
        <v>997</v>
      </c>
      <c r="D25" s="291">
        <v>0</v>
      </c>
      <c r="E25" s="291" t="e">
        <f t="shared" si="3"/>
        <v>#DIV/0!</v>
      </c>
      <c r="F25" s="291" t="e">
        <f t="shared" si="3"/>
        <v>#DIV/0!</v>
      </c>
      <c r="G25" s="291" t="e">
        <f t="shared" si="3"/>
        <v>#DIV/0!</v>
      </c>
      <c r="H25" s="291" t="e">
        <f t="shared" si="3"/>
        <v>#DIV/0!</v>
      </c>
      <c r="I25" s="291" t="e">
        <f t="shared" si="3"/>
        <v>#DIV/0!</v>
      </c>
      <c r="J25" s="291" t="e">
        <f t="shared" si="3"/>
        <v>#DIV/0!</v>
      </c>
      <c r="K25" s="291" t="e">
        <f t="shared" si="3"/>
        <v>#DIV/0!</v>
      </c>
      <c r="L25" s="291" t="e">
        <f t="shared" si="3"/>
        <v>#DIV/0!</v>
      </c>
      <c r="M25" s="291" t="e">
        <f t="shared" si="3"/>
        <v>#DIV/0!</v>
      </c>
      <c r="N25" s="291" t="e">
        <f t="shared" si="3"/>
        <v>#DIV/0!</v>
      </c>
      <c r="O25" s="291" t="e">
        <f t="shared" si="3"/>
        <v>#DIV/0!</v>
      </c>
      <c r="P25" s="291" t="e">
        <f t="shared" si="3"/>
        <v>#DIV/0!</v>
      </c>
      <c r="Q25" s="268"/>
      <c r="R25" s="268"/>
      <c r="S25" s="268"/>
      <c r="T25" s="268"/>
      <c r="U25" s="268"/>
      <c r="V25" s="268"/>
      <c r="W25" s="268"/>
      <c r="X25" s="268"/>
      <c r="Y25" s="268"/>
      <c r="Z25" s="268"/>
      <c r="AA25" s="268"/>
      <c r="AB25" s="268"/>
      <c r="AC25" s="268"/>
      <c r="AD25" s="268"/>
      <c r="AE25" s="268"/>
      <c r="AF25" s="268"/>
      <c r="AG25" s="268"/>
      <c r="AH25" s="268"/>
      <c r="AI25" s="268"/>
      <c r="AJ25" s="268"/>
      <c r="AK25" s="268"/>
      <c r="AL25" s="268"/>
      <c r="AM25" s="268"/>
      <c r="AN25" s="268"/>
      <c r="AO25" s="268"/>
      <c r="AP25" s="268"/>
      <c r="AQ25" s="268"/>
      <c r="AR25" s="268"/>
      <c r="AS25" s="268"/>
      <c r="AT25" s="268"/>
      <c r="AU25" s="268"/>
      <c r="AV25" s="268"/>
      <c r="AW25" s="268"/>
      <c r="AX25" s="268"/>
      <c r="AY25" s="268"/>
      <c r="AZ25" s="268"/>
      <c r="BA25" s="268"/>
      <c r="BB25" s="268"/>
      <c r="BC25" s="268"/>
      <c r="BD25" s="268"/>
      <c r="BE25" s="268"/>
      <c r="BF25" s="268"/>
      <c r="BG25" s="268"/>
      <c r="BH25" s="268"/>
      <c r="BI25" s="268"/>
      <c r="BJ25" s="268"/>
      <c r="BK25" s="268"/>
      <c r="BL25" s="268"/>
      <c r="BM25" s="268"/>
      <c r="BN25" s="268"/>
      <c r="BO25" s="268"/>
      <c r="BP25" s="268"/>
      <c r="BQ25" s="268"/>
      <c r="BR25" s="268"/>
      <c r="BS25" s="268"/>
      <c r="BT25" s="268"/>
      <c r="BU25" s="268"/>
      <c r="BV25" s="268"/>
      <c r="BW25" s="268"/>
      <c r="BX25" s="268"/>
      <c r="BY25" s="268"/>
      <c r="BZ25" s="268"/>
      <c r="CA25" s="268"/>
      <c r="CB25" s="268"/>
      <c r="CC25" s="268"/>
    </row>
    <row r="26" spans="1:81" x14ac:dyDescent="0.25">
      <c r="A26" s="267"/>
      <c r="B26" s="274" t="s">
        <v>374</v>
      </c>
      <c r="C26" s="276" t="s">
        <v>997</v>
      </c>
      <c r="D26" s="291">
        <v>0</v>
      </c>
      <c r="E26" s="291" t="e">
        <f t="shared" si="3"/>
        <v>#DIV/0!</v>
      </c>
      <c r="F26" s="291" t="e">
        <f t="shared" si="3"/>
        <v>#DIV/0!</v>
      </c>
      <c r="G26" s="291" t="e">
        <f t="shared" si="3"/>
        <v>#DIV/0!</v>
      </c>
      <c r="H26" s="291" t="e">
        <f t="shared" si="3"/>
        <v>#DIV/0!</v>
      </c>
      <c r="I26" s="291" t="e">
        <f t="shared" si="3"/>
        <v>#DIV/0!</v>
      </c>
      <c r="J26" s="291" t="e">
        <f t="shared" si="3"/>
        <v>#DIV/0!</v>
      </c>
      <c r="K26" s="291" t="e">
        <f t="shared" si="3"/>
        <v>#DIV/0!</v>
      </c>
      <c r="L26" s="291" t="e">
        <f t="shared" si="3"/>
        <v>#DIV/0!</v>
      </c>
      <c r="M26" s="291" t="e">
        <f t="shared" si="3"/>
        <v>#DIV/0!</v>
      </c>
      <c r="N26" s="291" t="e">
        <f t="shared" si="3"/>
        <v>#DIV/0!</v>
      </c>
      <c r="O26" s="291" t="e">
        <f t="shared" si="3"/>
        <v>#DIV/0!</v>
      </c>
      <c r="P26" s="291" t="e">
        <f t="shared" si="3"/>
        <v>#DIV/0!</v>
      </c>
      <c r="Q26" s="268"/>
      <c r="R26" s="268"/>
      <c r="S26" s="268"/>
      <c r="T26" s="268"/>
      <c r="U26" s="268"/>
      <c r="V26" s="268"/>
      <c r="W26" s="268"/>
      <c r="X26" s="268"/>
      <c r="Y26" s="268"/>
      <c r="Z26" s="268"/>
      <c r="AA26" s="268"/>
      <c r="AB26" s="268"/>
      <c r="AC26" s="268"/>
      <c r="AD26" s="268"/>
      <c r="AE26" s="268"/>
      <c r="AF26" s="268"/>
      <c r="AG26" s="268"/>
      <c r="AH26" s="268"/>
      <c r="AI26" s="268"/>
      <c r="AJ26" s="268"/>
      <c r="AK26" s="268"/>
      <c r="AL26" s="268"/>
      <c r="AM26" s="268"/>
      <c r="AN26" s="268"/>
      <c r="AO26" s="268"/>
      <c r="AP26" s="268"/>
      <c r="AQ26" s="268"/>
      <c r="AR26" s="268"/>
      <c r="AS26" s="268"/>
      <c r="AT26" s="268"/>
      <c r="AU26" s="268"/>
      <c r="AV26" s="268"/>
      <c r="AW26" s="268"/>
      <c r="AX26" s="268"/>
      <c r="AY26" s="268"/>
      <c r="AZ26" s="268"/>
      <c r="BA26" s="268"/>
      <c r="BB26" s="268"/>
      <c r="BC26" s="268"/>
      <c r="BD26" s="268"/>
      <c r="BE26" s="268"/>
      <c r="BF26" s="268"/>
      <c r="BG26" s="268"/>
      <c r="BH26" s="268"/>
      <c r="BI26" s="268"/>
      <c r="BJ26" s="268"/>
      <c r="BK26" s="268"/>
      <c r="BL26" s="268"/>
      <c r="BM26" s="268"/>
      <c r="BN26" s="268"/>
      <c r="BO26" s="268"/>
      <c r="BP26" s="268"/>
      <c r="BQ26" s="268"/>
      <c r="BR26" s="268"/>
      <c r="BS26" s="268"/>
      <c r="BT26" s="268"/>
      <c r="BU26" s="268"/>
      <c r="BV26" s="268"/>
      <c r="BW26" s="268"/>
      <c r="BX26" s="268"/>
      <c r="BY26" s="268"/>
      <c r="BZ26" s="268"/>
      <c r="CA26" s="268"/>
      <c r="CB26" s="268"/>
      <c r="CC26" s="268"/>
    </row>
    <row r="27" spans="1:81" x14ac:dyDescent="0.25">
      <c r="A27" s="267"/>
      <c r="B27" s="274" t="s">
        <v>32</v>
      </c>
      <c r="C27" s="276" t="s">
        <v>997</v>
      </c>
      <c r="D27" s="291">
        <v>0</v>
      </c>
      <c r="E27" s="291" t="e">
        <f t="shared" si="3"/>
        <v>#DIV/0!</v>
      </c>
      <c r="F27" s="291" t="e">
        <f t="shared" si="3"/>
        <v>#DIV/0!</v>
      </c>
      <c r="G27" s="291" t="e">
        <f t="shared" si="3"/>
        <v>#DIV/0!</v>
      </c>
      <c r="H27" s="291" t="e">
        <f t="shared" si="3"/>
        <v>#DIV/0!</v>
      </c>
      <c r="I27" s="291" t="e">
        <f t="shared" si="3"/>
        <v>#DIV/0!</v>
      </c>
      <c r="J27" s="291" t="e">
        <f t="shared" si="3"/>
        <v>#DIV/0!</v>
      </c>
      <c r="K27" s="291" t="e">
        <f t="shared" si="3"/>
        <v>#DIV/0!</v>
      </c>
      <c r="L27" s="291" t="e">
        <f t="shared" si="3"/>
        <v>#DIV/0!</v>
      </c>
      <c r="M27" s="291" t="e">
        <f t="shared" si="3"/>
        <v>#DIV/0!</v>
      </c>
      <c r="N27" s="291" t="e">
        <f t="shared" si="3"/>
        <v>#DIV/0!</v>
      </c>
      <c r="O27" s="291" t="e">
        <f t="shared" si="3"/>
        <v>#DIV/0!</v>
      </c>
      <c r="P27" s="291" t="e">
        <f t="shared" si="3"/>
        <v>#DIV/0!</v>
      </c>
      <c r="Q27" s="268"/>
      <c r="R27" s="268"/>
      <c r="S27" s="268"/>
      <c r="T27" s="268"/>
      <c r="U27" s="268"/>
      <c r="V27" s="268"/>
      <c r="W27" s="268"/>
      <c r="X27" s="268"/>
      <c r="Y27" s="268"/>
      <c r="Z27" s="268"/>
      <c r="AA27" s="268"/>
      <c r="AB27" s="268"/>
      <c r="AC27" s="268"/>
      <c r="AD27" s="268"/>
      <c r="AE27" s="268"/>
      <c r="AF27" s="268"/>
      <c r="AG27" s="268"/>
      <c r="AH27" s="268"/>
      <c r="AI27" s="268"/>
      <c r="AJ27" s="268"/>
      <c r="AK27" s="268"/>
      <c r="AL27" s="268"/>
      <c r="AM27" s="268"/>
      <c r="AN27" s="268"/>
      <c r="AO27" s="268"/>
      <c r="AP27" s="268"/>
      <c r="AQ27" s="268"/>
      <c r="AR27" s="268"/>
      <c r="AS27" s="268"/>
      <c r="AT27" s="268"/>
      <c r="AU27" s="268"/>
      <c r="AV27" s="268"/>
      <c r="AW27" s="268"/>
      <c r="AX27" s="268"/>
      <c r="AY27" s="268"/>
      <c r="AZ27" s="268"/>
      <c r="BA27" s="268"/>
      <c r="BB27" s="268"/>
      <c r="BC27" s="268"/>
      <c r="BD27" s="268"/>
      <c r="BE27" s="268"/>
      <c r="BF27" s="268"/>
      <c r="BG27" s="268"/>
      <c r="BH27" s="268"/>
      <c r="BI27" s="268"/>
      <c r="BJ27" s="268"/>
      <c r="BK27" s="268"/>
      <c r="BL27" s="268"/>
      <c r="BM27" s="268"/>
      <c r="BN27" s="268"/>
      <c r="BO27" s="268"/>
      <c r="BP27" s="268"/>
      <c r="BQ27" s="268"/>
      <c r="BR27" s="268"/>
      <c r="BS27" s="268"/>
      <c r="BT27" s="268"/>
      <c r="BU27" s="268"/>
      <c r="BV27" s="268"/>
      <c r="BW27" s="268"/>
      <c r="BX27" s="268"/>
      <c r="BY27" s="268"/>
      <c r="BZ27" s="268"/>
      <c r="CA27" s="268"/>
      <c r="CB27" s="268"/>
      <c r="CC27" s="268"/>
    </row>
    <row r="28" spans="1:81" x14ac:dyDescent="0.25">
      <c r="A28" s="267" t="s">
        <v>1009</v>
      </c>
      <c r="B28" s="281" t="s">
        <v>1010</v>
      </c>
      <c r="C28" s="276" t="s">
        <v>997</v>
      </c>
      <c r="D28" s="291">
        <v>0</v>
      </c>
      <c r="E28" s="291" t="e">
        <f t="shared" si="3"/>
        <v>#DIV/0!</v>
      </c>
      <c r="F28" s="291" t="e">
        <f t="shared" si="3"/>
        <v>#DIV/0!</v>
      </c>
      <c r="G28" s="291" t="e">
        <f t="shared" si="3"/>
        <v>#DIV/0!</v>
      </c>
      <c r="H28" s="291" t="e">
        <f t="shared" si="3"/>
        <v>#DIV/0!</v>
      </c>
      <c r="I28" s="291" t="e">
        <f t="shared" si="3"/>
        <v>#DIV/0!</v>
      </c>
      <c r="J28" s="291" t="e">
        <f t="shared" si="3"/>
        <v>#DIV/0!</v>
      </c>
      <c r="K28" s="291" t="e">
        <f t="shared" si="3"/>
        <v>#DIV/0!</v>
      </c>
      <c r="L28" s="291" t="e">
        <f t="shared" si="3"/>
        <v>#DIV/0!</v>
      </c>
      <c r="M28" s="291" t="e">
        <f t="shared" si="3"/>
        <v>#DIV/0!</v>
      </c>
      <c r="N28" s="291" t="e">
        <f t="shared" si="3"/>
        <v>#DIV/0!</v>
      </c>
      <c r="O28" s="291" t="e">
        <f t="shared" si="3"/>
        <v>#DIV/0!</v>
      </c>
      <c r="P28" s="291" t="e">
        <f t="shared" si="3"/>
        <v>#DIV/0!</v>
      </c>
      <c r="Q28" s="268"/>
      <c r="R28" s="268"/>
      <c r="S28" s="268"/>
      <c r="T28" s="268"/>
      <c r="U28" s="268"/>
      <c r="V28" s="268"/>
      <c r="W28" s="268"/>
      <c r="X28" s="268"/>
      <c r="Y28" s="268"/>
      <c r="Z28" s="268"/>
      <c r="AA28" s="268"/>
      <c r="AB28" s="268"/>
      <c r="AC28" s="268"/>
      <c r="AD28" s="268"/>
      <c r="AE28" s="268"/>
      <c r="AF28" s="268"/>
      <c r="AG28" s="268"/>
      <c r="AH28" s="268"/>
      <c r="AI28" s="268"/>
      <c r="AJ28" s="268"/>
      <c r="AK28" s="268"/>
      <c r="AL28" s="268"/>
      <c r="AM28" s="268"/>
      <c r="AN28" s="268"/>
      <c r="AO28" s="268"/>
      <c r="AP28" s="268"/>
      <c r="AQ28" s="268"/>
      <c r="AR28" s="268"/>
      <c r="AS28" s="268"/>
      <c r="AT28" s="268"/>
      <c r="AU28" s="268"/>
      <c r="AV28" s="268"/>
      <c r="AW28" s="268"/>
      <c r="AX28" s="268"/>
      <c r="AY28" s="268"/>
      <c r="AZ28" s="268"/>
      <c r="BA28" s="268"/>
      <c r="BB28" s="268"/>
      <c r="BC28" s="268"/>
      <c r="BD28" s="268"/>
      <c r="BE28" s="268"/>
      <c r="BF28" s="268"/>
      <c r="BG28" s="268"/>
      <c r="BH28" s="268"/>
      <c r="BI28" s="268"/>
      <c r="BJ28" s="268"/>
      <c r="BK28" s="268"/>
      <c r="BL28" s="268"/>
      <c r="BM28" s="268"/>
      <c r="BN28" s="268"/>
      <c r="BO28" s="268"/>
      <c r="BP28" s="268"/>
      <c r="BQ28" s="268"/>
      <c r="BR28" s="268"/>
      <c r="BS28" s="268"/>
      <c r="BT28" s="268"/>
      <c r="BU28" s="268"/>
      <c r="BV28" s="268"/>
      <c r="BW28" s="268"/>
      <c r="BX28" s="268"/>
      <c r="BY28" s="268"/>
      <c r="BZ28" s="268"/>
      <c r="CA28" s="268"/>
      <c r="CB28" s="268"/>
      <c r="CC28" s="268"/>
    </row>
    <row r="29" spans="1:81" x14ac:dyDescent="0.25">
      <c r="A29" s="267"/>
      <c r="B29" s="274" t="s">
        <v>31</v>
      </c>
      <c r="C29" s="276" t="s">
        <v>997</v>
      </c>
      <c r="D29" s="291">
        <v>0</v>
      </c>
      <c r="E29" s="291" t="e">
        <f t="shared" si="3"/>
        <v>#DIV/0!</v>
      </c>
      <c r="F29" s="291" t="e">
        <f t="shared" si="3"/>
        <v>#DIV/0!</v>
      </c>
      <c r="G29" s="291" t="e">
        <f t="shared" si="3"/>
        <v>#DIV/0!</v>
      </c>
      <c r="H29" s="291" t="e">
        <f t="shared" si="3"/>
        <v>#DIV/0!</v>
      </c>
      <c r="I29" s="291" t="e">
        <f t="shared" si="3"/>
        <v>#DIV/0!</v>
      </c>
      <c r="J29" s="291" t="e">
        <f t="shared" si="3"/>
        <v>#DIV/0!</v>
      </c>
      <c r="K29" s="291" t="e">
        <f t="shared" si="3"/>
        <v>#DIV/0!</v>
      </c>
      <c r="L29" s="291" t="e">
        <f t="shared" si="3"/>
        <v>#DIV/0!</v>
      </c>
      <c r="M29" s="291" t="e">
        <f t="shared" si="3"/>
        <v>#DIV/0!</v>
      </c>
      <c r="N29" s="291" t="e">
        <f t="shared" si="3"/>
        <v>#DIV/0!</v>
      </c>
      <c r="O29" s="291" t="e">
        <f t="shared" si="3"/>
        <v>#DIV/0!</v>
      </c>
      <c r="P29" s="291" t="e">
        <f t="shared" si="3"/>
        <v>#DIV/0!</v>
      </c>
      <c r="Q29" s="268"/>
      <c r="R29" s="268"/>
      <c r="S29" s="268"/>
      <c r="T29" s="268"/>
      <c r="U29" s="268"/>
      <c r="V29" s="268"/>
      <c r="W29" s="268"/>
      <c r="X29" s="268"/>
      <c r="Y29" s="268"/>
      <c r="Z29" s="268"/>
      <c r="AA29" s="268"/>
      <c r="AB29" s="268"/>
      <c r="AC29" s="268"/>
      <c r="AD29" s="268"/>
      <c r="AE29" s="268"/>
      <c r="AF29" s="268"/>
      <c r="AG29" s="268"/>
      <c r="AH29" s="268"/>
      <c r="AI29" s="268"/>
      <c r="AJ29" s="268"/>
      <c r="AK29" s="268"/>
      <c r="AL29" s="268"/>
      <c r="AM29" s="268"/>
      <c r="AN29" s="268"/>
      <c r="AO29" s="268"/>
      <c r="AP29" s="268"/>
      <c r="AQ29" s="268"/>
      <c r="AR29" s="268"/>
      <c r="AS29" s="268"/>
      <c r="AT29" s="268"/>
      <c r="AU29" s="268"/>
      <c r="AV29" s="268"/>
      <c r="AW29" s="268"/>
      <c r="AX29" s="268"/>
      <c r="AY29" s="268"/>
      <c r="AZ29" s="268"/>
      <c r="BA29" s="268"/>
      <c r="BB29" s="268"/>
      <c r="BC29" s="268"/>
      <c r="BD29" s="268"/>
      <c r="BE29" s="268"/>
      <c r="BF29" s="268"/>
      <c r="BG29" s="268"/>
      <c r="BH29" s="268"/>
      <c r="BI29" s="268"/>
      <c r="BJ29" s="268"/>
      <c r="BK29" s="268"/>
      <c r="BL29" s="268"/>
      <c r="BM29" s="268"/>
      <c r="BN29" s="268"/>
      <c r="BO29" s="268"/>
      <c r="BP29" s="268"/>
      <c r="BQ29" s="268"/>
      <c r="BR29" s="268"/>
      <c r="BS29" s="268"/>
      <c r="BT29" s="268"/>
      <c r="BU29" s="268"/>
      <c r="BV29" s="268"/>
      <c r="BW29" s="268"/>
      <c r="BX29" s="268"/>
      <c r="BY29" s="268"/>
      <c r="BZ29" s="268"/>
      <c r="CA29" s="268"/>
      <c r="CB29" s="268"/>
      <c r="CC29" s="268"/>
    </row>
    <row r="30" spans="1:81" x14ac:dyDescent="0.25">
      <c r="A30" s="267"/>
      <c r="B30" s="274" t="s">
        <v>27</v>
      </c>
      <c r="C30" s="276" t="s">
        <v>997</v>
      </c>
      <c r="D30" s="291">
        <v>0</v>
      </c>
      <c r="E30" s="291" t="e">
        <f t="shared" si="3"/>
        <v>#DIV/0!</v>
      </c>
      <c r="F30" s="291" t="e">
        <f t="shared" si="3"/>
        <v>#DIV/0!</v>
      </c>
      <c r="G30" s="291" t="e">
        <f t="shared" si="3"/>
        <v>#DIV/0!</v>
      </c>
      <c r="H30" s="291" t="e">
        <f t="shared" si="3"/>
        <v>#DIV/0!</v>
      </c>
      <c r="I30" s="291" t="e">
        <f t="shared" si="3"/>
        <v>#DIV/0!</v>
      </c>
      <c r="J30" s="291" t="e">
        <f t="shared" si="3"/>
        <v>#DIV/0!</v>
      </c>
      <c r="K30" s="291" t="e">
        <f t="shared" si="3"/>
        <v>#DIV/0!</v>
      </c>
      <c r="L30" s="291" t="e">
        <f t="shared" si="3"/>
        <v>#DIV/0!</v>
      </c>
      <c r="M30" s="291" t="e">
        <f t="shared" si="3"/>
        <v>#DIV/0!</v>
      </c>
      <c r="N30" s="291" t="e">
        <f t="shared" si="3"/>
        <v>#DIV/0!</v>
      </c>
      <c r="O30" s="291" t="e">
        <f t="shared" si="3"/>
        <v>#DIV/0!</v>
      </c>
      <c r="P30" s="291" t="e">
        <f t="shared" si="3"/>
        <v>#DIV/0!</v>
      </c>
      <c r="Q30" s="268"/>
      <c r="R30" s="268"/>
      <c r="S30" s="268"/>
      <c r="T30" s="268"/>
      <c r="U30" s="268"/>
      <c r="V30" s="268"/>
      <c r="W30" s="268"/>
      <c r="X30" s="268"/>
      <c r="Y30" s="268"/>
      <c r="Z30" s="268"/>
      <c r="AA30" s="268"/>
      <c r="AB30" s="268"/>
      <c r="AC30" s="268"/>
      <c r="AD30" s="268"/>
      <c r="AE30" s="268"/>
      <c r="AF30" s="268"/>
      <c r="AG30" s="268"/>
      <c r="AH30" s="268"/>
      <c r="AI30" s="268"/>
      <c r="AJ30" s="268"/>
      <c r="AK30" s="268"/>
      <c r="AL30" s="268"/>
      <c r="AM30" s="268"/>
      <c r="AN30" s="268"/>
      <c r="AO30" s="268"/>
      <c r="AP30" s="268"/>
      <c r="AQ30" s="268"/>
      <c r="AR30" s="268"/>
      <c r="AS30" s="268"/>
      <c r="AT30" s="268"/>
      <c r="AU30" s="268"/>
      <c r="AV30" s="268"/>
      <c r="AW30" s="268"/>
      <c r="AX30" s="268"/>
      <c r="AY30" s="268"/>
      <c r="AZ30" s="268"/>
      <c r="BA30" s="268"/>
      <c r="BB30" s="268"/>
      <c r="BC30" s="268"/>
      <c r="BD30" s="268"/>
      <c r="BE30" s="268"/>
      <c r="BF30" s="268"/>
      <c r="BG30" s="268"/>
      <c r="BH30" s="268"/>
      <c r="BI30" s="268"/>
      <c r="BJ30" s="268"/>
      <c r="BK30" s="268"/>
      <c r="BL30" s="268"/>
      <c r="BM30" s="268"/>
      <c r="BN30" s="268"/>
      <c r="BO30" s="268"/>
      <c r="BP30" s="268"/>
      <c r="BQ30" s="268"/>
      <c r="BR30" s="268"/>
      <c r="BS30" s="268"/>
      <c r="BT30" s="268"/>
      <c r="BU30" s="268"/>
      <c r="BV30" s="268"/>
      <c r="BW30" s="268"/>
      <c r="BX30" s="268"/>
      <c r="BY30" s="268"/>
      <c r="BZ30" s="268"/>
      <c r="CA30" s="268"/>
      <c r="CB30" s="268"/>
      <c r="CC30" s="268"/>
    </row>
    <row r="31" spans="1:81" x14ac:dyDescent="0.25">
      <c r="A31" s="267"/>
      <c r="B31" s="274" t="s">
        <v>1005</v>
      </c>
      <c r="C31" s="276" t="s">
        <v>997</v>
      </c>
      <c r="D31" s="291">
        <v>0</v>
      </c>
      <c r="E31" s="291" t="e">
        <f t="shared" si="3"/>
        <v>#DIV/0!</v>
      </c>
      <c r="F31" s="291" t="e">
        <f t="shared" si="3"/>
        <v>#DIV/0!</v>
      </c>
      <c r="G31" s="291" t="e">
        <f t="shared" si="3"/>
        <v>#DIV/0!</v>
      </c>
      <c r="H31" s="291" t="e">
        <f t="shared" si="3"/>
        <v>#DIV/0!</v>
      </c>
      <c r="I31" s="291" t="e">
        <f t="shared" si="3"/>
        <v>#DIV/0!</v>
      </c>
      <c r="J31" s="291" t="e">
        <f t="shared" si="3"/>
        <v>#DIV/0!</v>
      </c>
      <c r="K31" s="291" t="e">
        <f t="shared" si="3"/>
        <v>#DIV/0!</v>
      </c>
      <c r="L31" s="291" t="e">
        <f t="shared" si="3"/>
        <v>#DIV/0!</v>
      </c>
      <c r="M31" s="291" t="e">
        <f t="shared" si="3"/>
        <v>#DIV/0!</v>
      </c>
      <c r="N31" s="291" t="e">
        <f t="shared" si="3"/>
        <v>#DIV/0!</v>
      </c>
      <c r="O31" s="291" t="e">
        <f t="shared" si="3"/>
        <v>#DIV/0!</v>
      </c>
      <c r="P31" s="291" t="e">
        <f t="shared" si="3"/>
        <v>#DIV/0!</v>
      </c>
      <c r="Q31" s="268"/>
      <c r="R31" s="268"/>
      <c r="S31" s="268"/>
      <c r="T31" s="268"/>
      <c r="U31" s="268"/>
      <c r="V31" s="268"/>
      <c r="W31" s="268"/>
      <c r="X31" s="268"/>
      <c r="Y31" s="268"/>
      <c r="Z31" s="268"/>
      <c r="AA31" s="268"/>
      <c r="AB31" s="268"/>
      <c r="AC31" s="268"/>
      <c r="AD31" s="268"/>
      <c r="AE31" s="268"/>
      <c r="AF31" s="268"/>
      <c r="AG31" s="268"/>
      <c r="AH31" s="268"/>
      <c r="AI31" s="268"/>
      <c r="AJ31" s="268"/>
      <c r="AK31" s="268"/>
      <c r="AL31" s="268"/>
      <c r="AM31" s="268"/>
      <c r="AN31" s="268"/>
      <c r="AO31" s="268"/>
      <c r="AP31" s="268"/>
      <c r="AQ31" s="268"/>
      <c r="AR31" s="268"/>
      <c r="AS31" s="268"/>
      <c r="AT31" s="268"/>
      <c r="AU31" s="268"/>
      <c r="AV31" s="268"/>
      <c r="AW31" s="268"/>
      <c r="AX31" s="268"/>
      <c r="AY31" s="268"/>
      <c r="AZ31" s="268"/>
      <c r="BA31" s="268"/>
      <c r="BB31" s="268"/>
      <c r="BC31" s="268"/>
      <c r="BD31" s="268"/>
      <c r="BE31" s="268"/>
      <c r="BF31" s="268"/>
      <c r="BG31" s="268"/>
      <c r="BH31" s="268"/>
      <c r="BI31" s="268"/>
      <c r="BJ31" s="268"/>
      <c r="BK31" s="268"/>
      <c r="BL31" s="268"/>
      <c r="BM31" s="268"/>
      <c r="BN31" s="268"/>
      <c r="BO31" s="268"/>
      <c r="BP31" s="268"/>
      <c r="BQ31" s="268"/>
      <c r="BR31" s="268"/>
      <c r="BS31" s="268"/>
      <c r="BT31" s="268"/>
      <c r="BU31" s="268"/>
      <c r="BV31" s="268"/>
      <c r="BW31" s="268"/>
      <c r="BX31" s="268"/>
      <c r="BY31" s="268"/>
      <c r="BZ31" s="268"/>
      <c r="CA31" s="268"/>
      <c r="CB31" s="268"/>
      <c r="CC31" s="268"/>
    </row>
    <row r="32" spans="1:81" x14ac:dyDescent="0.25">
      <c r="A32" s="267"/>
      <c r="B32" s="274" t="s">
        <v>374</v>
      </c>
      <c r="C32" s="276" t="s">
        <v>997</v>
      </c>
      <c r="D32" s="291">
        <v>0</v>
      </c>
      <c r="E32" s="291" t="e">
        <f t="shared" si="3"/>
        <v>#DIV/0!</v>
      </c>
      <c r="F32" s="291" t="e">
        <f t="shared" si="3"/>
        <v>#DIV/0!</v>
      </c>
      <c r="G32" s="291" t="e">
        <f t="shared" si="3"/>
        <v>#DIV/0!</v>
      </c>
      <c r="H32" s="291" t="e">
        <f t="shared" si="3"/>
        <v>#DIV/0!</v>
      </c>
      <c r="I32" s="291" t="e">
        <f t="shared" si="3"/>
        <v>#DIV/0!</v>
      </c>
      <c r="J32" s="291" t="e">
        <f t="shared" si="3"/>
        <v>#DIV/0!</v>
      </c>
      <c r="K32" s="291" t="e">
        <f t="shared" si="3"/>
        <v>#DIV/0!</v>
      </c>
      <c r="L32" s="291" t="e">
        <f t="shared" si="3"/>
        <v>#DIV/0!</v>
      </c>
      <c r="M32" s="291" t="e">
        <f t="shared" si="3"/>
        <v>#DIV/0!</v>
      </c>
      <c r="N32" s="291" t="e">
        <f t="shared" si="3"/>
        <v>#DIV/0!</v>
      </c>
      <c r="O32" s="291" t="e">
        <f t="shared" si="3"/>
        <v>#DIV/0!</v>
      </c>
      <c r="P32" s="291" t="e">
        <f t="shared" si="3"/>
        <v>#DIV/0!</v>
      </c>
      <c r="Q32" s="268"/>
      <c r="R32" s="268"/>
      <c r="S32" s="268"/>
      <c r="T32" s="268"/>
      <c r="U32" s="268"/>
      <c r="V32" s="268"/>
      <c r="W32" s="268"/>
      <c r="X32" s="268"/>
      <c r="Y32" s="268"/>
      <c r="Z32" s="268"/>
      <c r="AA32" s="268"/>
      <c r="AB32" s="268"/>
      <c r="AC32" s="268"/>
      <c r="AD32" s="268"/>
      <c r="AE32" s="268"/>
      <c r="AF32" s="268"/>
      <c r="AG32" s="268"/>
      <c r="AH32" s="268"/>
      <c r="AI32" s="268"/>
      <c r="AJ32" s="268"/>
      <c r="AK32" s="268"/>
      <c r="AL32" s="268"/>
      <c r="AM32" s="268"/>
      <c r="AN32" s="268"/>
      <c r="AO32" s="268"/>
      <c r="AP32" s="268"/>
      <c r="AQ32" s="268"/>
      <c r="AR32" s="268"/>
      <c r="AS32" s="268"/>
      <c r="AT32" s="268"/>
      <c r="AU32" s="268"/>
      <c r="AV32" s="268"/>
      <c r="AW32" s="268"/>
      <c r="AX32" s="268"/>
      <c r="AY32" s="268"/>
      <c r="AZ32" s="268"/>
      <c r="BA32" s="268"/>
      <c r="BB32" s="268"/>
      <c r="BC32" s="268"/>
      <c r="BD32" s="268"/>
      <c r="BE32" s="268"/>
      <c r="BF32" s="268"/>
      <c r="BG32" s="268"/>
      <c r="BH32" s="268"/>
      <c r="BI32" s="268"/>
      <c r="BJ32" s="268"/>
      <c r="BK32" s="268"/>
      <c r="BL32" s="268"/>
      <c r="BM32" s="268"/>
      <c r="BN32" s="268"/>
      <c r="BO32" s="268"/>
      <c r="BP32" s="268"/>
      <c r="BQ32" s="268"/>
      <c r="BR32" s="268"/>
      <c r="BS32" s="268"/>
      <c r="BT32" s="268"/>
      <c r="BU32" s="268"/>
      <c r="BV32" s="268"/>
      <c r="BW32" s="268"/>
      <c r="BX32" s="268"/>
      <c r="BY32" s="268"/>
      <c r="BZ32" s="268"/>
      <c r="CA32" s="268"/>
      <c r="CB32" s="268"/>
      <c r="CC32" s="268"/>
    </row>
    <row r="33" spans="1:81" x14ac:dyDescent="0.25">
      <c r="A33" s="267"/>
      <c r="B33" s="274" t="s">
        <v>32</v>
      </c>
      <c r="C33" s="276" t="s">
        <v>997</v>
      </c>
      <c r="D33" s="291">
        <v>0</v>
      </c>
      <c r="E33" s="291" t="e">
        <f t="shared" si="3"/>
        <v>#DIV/0!</v>
      </c>
      <c r="F33" s="291" t="e">
        <f t="shared" si="3"/>
        <v>#DIV/0!</v>
      </c>
      <c r="G33" s="291" t="e">
        <f t="shared" si="3"/>
        <v>#DIV/0!</v>
      </c>
      <c r="H33" s="291" t="e">
        <f t="shared" si="3"/>
        <v>#DIV/0!</v>
      </c>
      <c r="I33" s="291" t="e">
        <f t="shared" si="3"/>
        <v>#DIV/0!</v>
      </c>
      <c r="J33" s="291" t="e">
        <f t="shared" si="3"/>
        <v>#DIV/0!</v>
      </c>
      <c r="K33" s="291" t="e">
        <f t="shared" si="3"/>
        <v>#DIV/0!</v>
      </c>
      <c r="L33" s="291" t="e">
        <f t="shared" si="3"/>
        <v>#DIV/0!</v>
      </c>
      <c r="M33" s="291" t="e">
        <f t="shared" si="3"/>
        <v>#DIV/0!</v>
      </c>
      <c r="N33" s="291" t="e">
        <f t="shared" si="3"/>
        <v>#DIV/0!</v>
      </c>
      <c r="O33" s="291" t="e">
        <f t="shared" si="3"/>
        <v>#DIV/0!</v>
      </c>
      <c r="P33" s="291" t="e">
        <f t="shared" si="3"/>
        <v>#DIV/0!</v>
      </c>
      <c r="Q33" s="268"/>
      <c r="R33" s="268"/>
      <c r="S33" s="268"/>
      <c r="T33" s="268"/>
      <c r="U33" s="268"/>
      <c r="V33" s="268"/>
      <c r="W33" s="268"/>
      <c r="X33" s="268"/>
      <c r="Y33" s="268"/>
      <c r="Z33" s="268"/>
      <c r="AA33" s="268"/>
      <c r="AB33" s="268"/>
      <c r="AC33" s="268"/>
      <c r="AD33" s="268"/>
      <c r="AE33" s="268"/>
      <c r="AF33" s="268"/>
      <c r="AG33" s="268"/>
      <c r="AH33" s="268"/>
      <c r="AI33" s="268"/>
      <c r="AJ33" s="268"/>
      <c r="AK33" s="268"/>
      <c r="AL33" s="268"/>
      <c r="AM33" s="268"/>
      <c r="AN33" s="268"/>
      <c r="AO33" s="268"/>
      <c r="AP33" s="268"/>
      <c r="AQ33" s="268"/>
      <c r="AR33" s="268"/>
      <c r="AS33" s="268"/>
      <c r="AT33" s="268"/>
      <c r="AU33" s="268"/>
      <c r="AV33" s="268"/>
      <c r="AW33" s="268"/>
      <c r="AX33" s="268"/>
      <c r="AY33" s="268"/>
      <c r="AZ33" s="268"/>
      <c r="BA33" s="268"/>
      <c r="BB33" s="268"/>
      <c r="BC33" s="268"/>
      <c r="BD33" s="268"/>
      <c r="BE33" s="268"/>
      <c r="BF33" s="268"/>
      <c r="BG33" s="268"/>
      <c r="BH33" s="268"/>
      <c r="BI33" s="268"/>
      <c r="BJ33" s="268"/>
      <c r="BK33" s="268"/>
      <c r="BL33" s="268"/>
      <c r="BM33" s="268"/>
      <c r="BN33" s="268"/>
      <c r="BO33" s="268"/>
      <c r="BP33" s="268"/>
      <c r="BQ33" s="268"/>
      <c r="BR33" s="268"/>
      <c r="BS33" s="268"/>
      <c r="BT33" s="268"/>
      <c r="BU33" s="268"/>
      <c r="BV33" s="268"/>
      <c r="BW33" s="268"/>
      <c r="BX33" s="268"/>
      <c r="BY33" s="268"/>
      <c r="BZ33" s="268"/>
      <c r="CA33" s="268"/>
      <c r="CB33" s="268"/>
      <c r="CC33" s="268"/>
    </row>
    <row r="34" spans="1:81" s="277" customFormat="1" ht="43.5" x14ac:dyDescent="0.25">
      <c r="A34" s="292" t="s">
        <v>1011</v>
      </c>
      <c r="B34" s="293" t="s">
        <v>1012</v>
      </c>
      <c r="C34" s="288" t="s">
        <v>991</v>
      </c>
      <c r="D34" s="294">
        <f>D35+D41+D47</f>
        <v>20558.555316999991</v>
      </c>
      <c r="E34" s="294">
        <f t="shared" ref="E34:P34" si="4">E35+E41+E47</f>
        <v>0</v>
      </c>
      <c r="F34" s="294">
        <f t="shared" si="4"/>
        <v>0</v>
      </c>
      <c r="G34" s="294">
        <f t="shared" si="4"/>
        <v>0</v>
      </c>
      <c r="H34" s="294">
        <f t="shared" si="4"/>
        <v>0</v>
      </c>
      <c r="I34" s="294">
        <f t="shared" si="4"/>
        <v>0</v>
      </c>
      <c r="J34" s="294">
        <f t="shared" si="4"/>
        <v>0</v>
      </c>
      <c r="K34" s="294">
        <f t="shared" si="4"/>
        <v>0</v>
      </c>
      <c r="L34" s="294">
        <f t="shared" si="4"/>
        <v>0</v>
      </c>
      <c r="M34" s="294">
        <f t="shared" si="4"/>
        <v>0</v>
      </c>
      <c r="N34" s="294">
        <f t="shared" si="4"/>
        <v>0</v>
      </c>
      <c r="O34" s="294">
        <f t="shared" si="4"/>
        <v>0</v>
      </c>
      <c r="P34" s="294">
        <f t="shared" si="4"/>
        <v>0</v>
      </c>
      <c r="Q34" s="268"/>
      <c r="R34" s="878"/>
      <c r="S34" s="268"/>
      <c r="T34" s="268"/>
      <c r="U34" s="268"/>
      <c r="V34" s="268"/>
      <c r="W34" s="268"/>
      <c r="X34" s="268"/>
      <c r="Y34" s="268"/>
      <c r="Z34" s="268"/>
      <c r="AA34" s="268"/>
      <c r="AB34" s="268"/>
      <c r="AC34" s="268"/>
      <c r="AD34" s="268"/>
      <c r="AE34" s="268"/>
      <c r="AF34" s="268"/>
      <c r="AG34" s="268"/>
      <c r="AH34" s="268"/>
      <c r="AI34" s="268"/>
      <c r="AJ34" s="268"/>
      <c r="AK34" s="268"/>
      <c r="AL34" s="268"/>
      <c r="AM34" s="268"/>
      <c r="AN34" s="268"/>
      <c r="AO34" s="268"/>
      <c r="AP34" s="268"/>
      <c r="AQ34" s="268"/>
      <c r="AR34" s="268"/>
      <c r="AS34" s="268"/>
      <c r="AT34" s="268"/>
      <c r="AU34" s="268"/>
      <c r="AV34" s="268"/>
      <c r="AW34" s="268"/>
      <c r="AX34" s="268"/>
      <c r="AY34" s="268"/>
      <c r="AZ34" s="268"/>
      <c r="BA34" s="268"/>
      <c r="BB34" s="268"/>
      <c r="BC34" s="268"/>
      <c r="BD34" s="268"/>
      <c r="BE34" s="268"/>
      <c r="BF34" s="268"/>
      <c r="BG34" s="268"/>
      <c r="BH34" s="268"/>
      <c r="BI34" s="268"/>
      <c r="BJ34" s="268"/>
      <c r="BK34" s="268"/>
      <c r="BL34" s="268"/>
      <c r="BM34" s="268"/>
      <c r="BN34" s="268"/>
      <c r="BO34" s="268"/>
      <c r="BP34" s="268"/>
      <c r="BQ34" s="268"/>
      <c r="BR34" s="268"/>
      <c r="BS34" s="268"/>
      <c r="BT34" s="268"/>
      <c r="BU34" s="268"/>
      <c r="BV34" s="268"/>
      <c r="BW34" s="268"/>
      <c r="BX34" s="268"/>
      <c r="BY34" s="268"/>
      <c r="BZ34" s="268"/>
      <c r="CA34" s="268"/>
      <c r="CB34" s="268"/>
      <c r="CC34" s="268"/>
    </row>
    <row r="35" spans="1:81" x14ac:dyDescent="0.25">
      <c r="A35" s="267" t="s">
        <v>1013</v>
      </c>
      <c r="B35" s="281" t="s">
        <v>1004</v>
      </c>
      <c r="C35" s="276" t="s">
        <v>991</v>
      </c>
      <c r="D35" s="295">
        <f>SUM(D36:D40)</f>
        <v>14481.32895099999</v>
      </c>
      <c r="E35" s="295">
        <f t="shared" ref="E35:P35" si="5">SUM(E36:E40)</f>
        <v>0</v>
      </c>
      <c r="F35" s="295">
        <f t="shared" si="5"/>
        <v>0</v>
      </c>
      <c r="G35" s="295">
        <f t="shared" si="5"/>
        <v>0</v>
      </c>
      <c r="H35" s="295">
        <f t="shared" si="5"/>
        <v>0</v>
      </c>
      <c r="I35" s="295">
        <f t="shared" si="5"/>
        <v>0</v>
      </c>
      <c r="J35" s="295">
        <f t="shared" si="5"/>
        <v>0</v>
      </c>
      <c r="K35" s="295">
        <f t="shared" si="5"/>
        <v>0</v>
      </c>
      <c r="L35" s="295">
        <f t="shared" si="5"/>
        <v>0</v>
      </c>
      <c r="M35" s="295">
        <f t="shared" si="5"/>
        <v>0</v>
      </c>
      <c r="N35" s="295">
        <f t="shared" si="5"/>
        <v>0</v>
      </c>
      <c r="O35" s="295">
        <f t="shared" si="5"/>
        <v>0</v>
      </c>
      <c r="P35" s="295">
        <f t="shared" si="5"/>
        <v>0</v>
      </c>
      <c r="Q35" s="268"/>
      <c r="R35" s="268"/>
      <c r="S35" s="268"/>
      <c r="T35" s="268"/>
      <c r="U35" s="268"/>
      <c r="V35" s="268"/>
      <c r="W35" s="268"/>
      <c r="X35" s="268"/>
      <c r="Y35" s="268"/>
      <c r="Z35" s="268"/>
      <c r="AA35" s="268"/>
      <c r="AB35" s="268"/>
      <c r="AC35" s="268"/>
      <c r="AD35" s="268"/>
      <c r="AE35" s="268"/>
      <c r="AF35" s="268"/>
      <c r="AG35" s="268"/>
      <c r="AH35" s="268"/>
      <c r="AI35" s="268"/>
      <c r="AJ35" s="268"/>
      <c r="AK35" s="268"/>
      <c r="AL35" s="268"/>
      <c r="AM35" s="268"/>
      <c r="AN35" s="268"/>
      <c r="AO35" s="268"/>
      <c r="AP35" s="268"/>
      <c r="AQ35" s="268"/>
      <c r="AR35" s="268"/>
      <c r="AS35" s="268"/>
      <c r="AT35" s="268"/>
      <c r="AU35" s="268"/>
      <c r="AV35" s="268"/>
      <c r="AW35" s="268"/>
      <c r="AX35" s="268"/>
      <c r="AY35" s="268"/>
      <c r="AZ35" s="268"/>
      <c r="BA35" s="268"/>
      <c r="BB35" s="268"/>
      <c r="BC35" s="268"/>
      <c r="BD35" s="268"/>
      <c r="BE35" s="268"/>
      <c r="BF35" s="268"/>
      <c r="BG35" s="268"/>
      <c r="BH35" s="268"/>
      <c r="BI35" s="268"/>
      <c r="BJ35" s="268"/>
      <c r="BK35" s="268"/>
      <c r="BL35" s="268"/>
      <c r="BM35" s="268"/>
      <c r="BN35" s="268"/>
      <c r="BO35" s="268"/>
      <c r="BP35" s="268"/>
      <c r="BQ35" s="268"/>
      <c r="BR35" s="268"/>
      <c r="BS35" s="268"/>
      <c r="BT35" s="268"/>
      <c r="BU35" s="268"/>
      <c r="BV35" s="268"/>
      <c r="BW35" s="268"/>
      <c r="BX35" s="268"/>
      <c r="BY35" s="268"/>
      <c r="BZ35" s="268"/>
      <c r="CA35" s="268"/>
      <c r="CB35" s="268"/>
      <c r="CC35" s="268"/>
    </row>
    <row r="36" spans="1:81" x14ac:dyDescent="0.25">
      <c r="A36" s="267"/>
      <c r="B36" s="274" t="s">
        <v>31</v>
      </c>
      <c r="C36" s="276" t="s">
        <v>991</v>
      </c>
      <c r="D36" s="295">
        <f>'1'!F66+'1'!T66+'1'!AH66+'1'!BJ66</f>
        <v>5315.1470259999905</v>
      </c>
      <c r="E36" s="295"/>
      <c r="F36" s="295"/>
      <c r="G36" s="295"/>
      <c r="H36" s="295"/>
      <c r="I36" s="295"/>
      <c r="J36" s="295"/>
      <c r="K36" s="295"/>
      <c r="L36" s="295"/>
      <c r="M36" s="278"/>
      <c r="N36" s="278"/>
      <c r="O36" s="278"/>
      <c r="P36" s="279"/>
      <c r="Q36" s="268"/>
      <c r="R36" s="268"/>
      <c r="S36" s="268"/>
      <c r="T36" s="268"/>
      <c r="U36" s="268"/>
      <c r="V36" s="268"/>
      <c r="W36" s="268"/>
      <c r="X36" s="268"/>
      <c r="Y36" s="268"/>
      <c r="Z36" s="268"/>
      <c r="AA36" s="268"/>
      <c r="AB36" s="268"/>
      <c r="AC36" s="268"/>
      <c r="AD36" s="268"/>
      <c r="AE36" s="268"/>
      <c r="AF36" s="268"/>
      <c r="AG36" s="268"/>
      <c r="AH36" s="268"/>
      <c r="AI36" s="268"/>
      <c r="AJ36" s="268"/>
      <c r="AK36" s="268"/>
      <c r="AL36" s="268"/>
      <c r="AM36" s="268"/>
      <c r="AN36" s="268"/>
      <c r="AO36" s="268"/>
      <c r="AP36" s="268"/>
      <c r="AQ36" s="268"/>
      <c r="AR36" s="268"/>
      <c r="AS36" s="268"/>
      <c r="AT36" s="268"/>
      <c r="AU36" s="268"/>
      <c r="AV36" s="268"/>
      <c r="AW36" s="268"/>
      <c r="AX36" s="268"/>
      <c r="AY36" s="268"/>
      <c r="AZ36" s="268"/>
      <c r="BA36" s="268"/>
      <c r="BB36" s="268"/>
      <c r="BC36" s="268"/>
      <c r="BD36" s="268"/>
      <c r="BE36" s="268"/>
      <c r="BF36" s="268"/>
      <c r="BG36" s="268"/>
      <c r="BH36" s="268"/>
      <c r="BI36" s="268"/>
      <c r="BJ36" s="268"/>
      <c r="BK36" s="268"/>
      <c r="BL36" s="268"/>
      <c r="BM36" s="268"/>
      <c r="BN36" s="268"/>
      <c r="BO36" s="268"/>
      <c r="BP36" s="268"/>
      <c r="BQ36" s="268"/>
      <c r="BR36" s="268"/>
      <c r="BS36" s="268"/>
      <c r="BT36" s="268"/>
      <c r="BU36" s="268"/>
      <c r="BV36" s="268"/>
      <c r="BW36" s="268"/>
      <c r="BX36" s="268"/>
      <c r="BY36" s="268"/>
      <c r="BZ36" s="268"/>
      <c r="CA36" s="268"/>
      <c r="CB36" s="268"/>
      <c r="CC36" s="268"/>
    </row>
    <row r="37" spans="1:81" x14ac:dyDescent="0.25">
      <c r="A37" s="267"/>
      <c r="B37" s="274" t="s">
        <v>27</v>
      </c>
      <c r="C37" s="276" t="s">
        <v>991</v>
      </c>
      <c r="D37" s="295">
        <f>'1'!F69+'1'!T69+'1'!AH69+'1'!BJ69+'2'!F69+'2'!J69</f>
        <v>6468.5310909999998</v>
      </c>
      <c r="E37" s="295"/>
      <c r="F37" s="295"/>
      <c r="G37" s="295"/>
      <c r="H37" s="295"/>
      <c r="I37" s="295"/>
      <c r="J37" s="295"/>
      <c r="K37" s="295"/>
      <c r="L37" s="295"/>
      <c r="M37" s="278"/>
      <c r="N37" s="278"/>
      <c r="O37" s="278"/>
      <c r="P37" s="279"/>
      <c r="Q37" s="268"/>
      <c r="R37" s="268"/>
      <c r="S37" s="268"/>
      <c r="T37" s="268"/>
      <c r="U37" s="268"/>
      <c r="V37" s="268"/>
      <c r="W37" s="268"/>
      <c r="X37" s="268"/>
      <c r="Y37" s="268"/>
      <c r="Z37" s="268"/>
      <c r="AA37" s="268"/>
      <c r="AB37" s="268"/>
      <c r="AC37" s="268"/>
      <c r="AD37" s="268"/>
      <c r="AE37" s="268"/>
      <c r="AF37" s="268"/>
      <c r="AG37" s="268"/>
      <c r="AH37" s="268"/>
      <c r="AI37" s="268"/>
      <c r="AJ37" s="268"/>
      <c r="AK37" s="268"/>
      <c r="AL37" s="268"/>
      <c r="AM37" s="268"/>
      <c r="AN37" s="268"/>
      <c r="AO37" s="268"/>
      <c r="AP37" s="268"/>
      <c r="AQ37" s="268"/>
      <c r="AR37" s="268"/>
      <c r="AS37" s="268"/>
      <c r="AT37" s="268"/>
      <c r="AU37" s="268"/>
      <c r="AV37" s="268"/>
      <c r="AW37" s="268"/>
      <c r="AX37" s="268"/>
      <c r="AY37" s="268"/>
      <c r="AZ37" s="268"/>
      <c r="BA37" s="268"/>
      <c r="BB37" s="268"/>
      <c r="BC37" s="268"/>
      <c r="BD37" s="268"/>
      <c r="BE37" s="268"/>
      <c r="BF37" s="268"/>
      <c r="BG37" s="268"/>
      <c r="BH37" s="268"/>
      <c r="BI37" s="268"/>
      <c r="BJ37" s="268"/>
      <c r="BK37" s="268"/>
      <c r="BL37" s="268"/>
      <c r="BM37" s="268"/>
      <c r="BN37" s="268"/>
      <c r="BO37" s="268"/>
      <c r="BP37" s="268"/>
      <c r="BQ37" s="268"/>
      <c r="BR37" s="268"/>
      <c r="BS37" s="268"/>
      <c r="BT37" s="268"/>
      <c r="BU37" s="268"/>
      <c r="BV37" s="268"/>
      <c r="BW37" s="268"/>
      <c r="BX37" s="268"/>
      <c r="BY37" s="268"/>
      <c r="BZ37" s="268"/>
      <c r="CA37" s="268"/>
      <c r="CB37" s="268"/>
      <c r="CC37" s="268"/>
    </row>
    <row r="38" spans="1:81" x14ac:dyDescent="0.25">
      <c r="A38" s="267"/>
      <c r="B38" s="274" t="s">
        <v>1005</v>
      </c>
      <c r="C38" s="276" t="s">
        <v>991</v>
      </c>
      <c r="D38" s="295">
        <v>0</v>
      </c>
      <c r="E38" s="295"/>
      <c r="F38" s="295"/>
      <c r="G38" s="295"/>
      <c r="H38" s="295"/>
      <c r="I38" s="295"/>
      <c r="J38" s="295"/>
      <c r="K38" s="295"/>
      <c r="L38" s="295"/>
      <c r="M38" s="278"/>
      <c r="N38" s="278"/>
      <c r="O38" s="278"/>
      <c r="P38" s="279"/>
      <c r="Q38" s="268"/>
      <c r="R38" s="268"/>
      <c r="S38" s="268"/>
      <c r="T38" s="268"/>
      <c r="U38" s="268"/>
      <c r="V38" s="268"/>
      <c r="W38" s="268"/>
      <c r="X38" s="268"/>
      <c r="Y38" s="268"/>
      <c r="Z38" s="268"/>
      <c r="AA38" s="268"/>
      <c r="AB38" s="268"/>
      <c r="AC38" s="268"/>
      <c r="AD38" s="268"/>
      <c r="AE38" s="268"/>
      <c r="AF38" s="268"/>
      <c r="AG38" s="268"/>
      <c r="AH38" s="268"/>
      <c r="AI38" s="268"/>
      <c r="AJ38" s="268"/>
      <c r="AK38" s="268"/>
      <c r="AL38" s="268"/>
      <c r="AM38" s="268"/>
      <c r="AN38" s="268"/>
      <c r="AO38" s="268"/>
      <c r="AP38" s="268"/>
      <c r="AQ38" s="268"/>
      <c r="AR38" s="268"/>
      <c r="AS38" s="268"/>
      <c r="AT38" s="268"/>
      <c r="AU38" s="268"/>
      <c r="AV38" s="268"/>
      <c r="AW38" s="268"/>
      <c r="AX38" s="268"/>
      <c r="AY38" s="268"/>
      <c r="AZ38" s="268"/>
      <c r="BA38" s="268"/>
      <c r="BB38" s="268"/>
      <c r="BC38" s="268"/>
      <c r="BD38" s="268"/>
      <c r="BE38" s="268"/>
      <c r="BF38" s="268"/>
      <c r="BG38" s="268"/>
      <c r="BH38" s="268"/>
      <c r="BI38" s="268"/>
      <c r="BJ38" s="268"/>
      <c r="BK38" s="268"/>
      <c r="BL38" s="268"/>
      <c r="BM38" s="268"/>
      <c r="BN38" s="268"/>
      <c r="BO38" s="268"/>
      <c r="BP38" s="268"/>
      <c r="BQ38" s="268"/>
      <c r="BR38" s="268"/>
      <c r="BS38" s="268"/>
      <c r="BT38" s="268"/>
      <c r="BU38" s="268"/>
      <c r="BV38" s="268"/>
      <c r="BW38" s="268"/>
      <c r="BX38" s="268"/>
      <c r="BY38" s="268"/>
      <c r="BZ38" s="268"/>
      <c r="CA38" s="268"/>
      <c r="CB38" s="268"/>
      <c r="CC38" s="268"/>
    </row>
    <row r="39" spans="1:81" x14ac:dyDescent="0.25">
      <c r="A39" s="267"/>
      <c r="B39" s="274" t="s">
        <v>374</v>
      </c>
      <c r="C39" s="276" t="s">
        <v>991</v>
      </c>
      <c r="D39" s="295">
        <f>'1'!F71+'1'!T71+'1'!AH71+'1'!BJ71</f>
        <v>2697.6508340000005</v>
      </c>
      <c r="E39" s="295"/>
      <c r="F39" s="295"/>
      <c r="G39" s="295"/>
      <c r="H39" s="295"/>
      <c r="I39" s="295"/>
      <c r="J39" s="295"/>
      <c r="K39" s="295"/>
      <c r="L39" s="295"/>
      <c r="M39" s="278"/>
      <c r="N39" s="278"/>
      <c r="O39" s="278"/>
      <c r="P39" s="279"/>
      <c r="Q39" s="268"/>
      <c r="R39" s="268"/>
      <c r="S39" s="268"/>
      <c r="T39" s="268"/>
      <c r="U39" s="268"/>
      <c r="V39" s="268"/>
      <c r="W39" s="268"/>
      <c r="X39" s="268"/>
      <c r="Y39" s="268"/>
      <c r="Z39" s="268"/>
      <c r="AA39" s="268"/>
      <c r="AB39" s="268"/>
      <c r="AC39" s="268"/>
      <c r="AD39" s="268"/>
      <c r="AE39" s="268"/>
      <c r="AF39" s="268"/>
      <c r="AG39" s="268"/>
      <c r="AH39" s="268"/>
      <c r="AI39" s="268"/>
      <c r="AJ39" s="268"/>
      <c r="AK39" s="268"/>
      <c r="AL39" s="268"/>
      <c r="AM39" s="268"/>
      <c r="AN39" s="268"/>
      <c r="AO39" s="268"/>
      <c r="AP39" s="268"/>
      <c r="AQ39" s="268"/>
      <c r="AR39" s="268"/>
      <c r="AS39" s="268"/>
      <c r="AT39" s="268"/>
      <c r="AU39" s="268"/>
      <c r="AV39" s="268"/>
      <c r="AW39" s="268"/>
      <c r="AX39" s="268"/>
      <c r="AY39" s="268"/>
      <c r="AZ39" s="268"/>
      <c r="BA39" s="268"/>
      <c r="BB39" s="268"/>
      <c r="BC39" s="268"/>
      <c r="BD39" s="268"/>
      <c r="BE39" s="268"/>
      <c r="BF39" s="268"/>
      <c r="BG39" s="268"/>
      <c r="BH39" s="268"/>
      <c r="BI39" s="268"/>
      <c r="BJ39" s="268"/>
      <c r="BK39" s="268"/>
      <c r="BL39" s="268"/>
      <c r="BM39" s="268"/>
      <c r="BN39" s="268"/>
      <c r="BO39" s="268"/>
      <c r="BP39" s="268"/>
      <c r="BQ39" s="268"/>
      <c r="BR39" s="268"/>
      <c r="BS39" s="268"/>
      <c r="BT39" s="268"/>
      <c r="BU39" s="268"/>
      <c r="BV39" s="268"/>
      <c r="BW39" s="268"/>
      <c r="BX39" s="268"/>
      <c r="BY39" s="268"/>
      <c r="BZ39" s="268"/>
      <c r="CA39" s="268"/>
      <c r="CB39" s="268"/>
      <c r="CC39" s="268"/>
    </row>
    <row r="40" spans="1:81" x14ac:dyDescent="0.25">
      <c r="A40" s="267"/>
      <c r="B40" s="274" t="s">
        <v>1014</v>
      </c>
      <c r="C40" s="276" t="s">
        <v>991</v>
      </c>
      <c r="D40" s="295">
        <v>0</v>
      </c>
      <c r="E40" s="295"/>
      <c r="F40" s="295"/>
      <c r="G40" s="295"/>
      <c r="H40" s="295"/>
      <c r="I40" s="295"/>
      <c r="J40" s="295"/>
      <c r="K40" s="295"/>
      <c r="L40" s="295"/>
      <c r="M40" s="278"/>
      <c r="N40" s="278"/>
      <c r="O40" s="278"/>
      <c r="P40" s="279"/>
      <c r="Q40" s="268"/>
      <c r="R40" s="268"/>
      <c r="S40" s="268"/>
      <c r="T40" s="268"/>
      <c r="U40" s="268"/>
      <c r="V40" s="268"/>
      <c r="W40" s="268"/>
      <c r="X40" s="268"/>
      <c r="Y40" s="268"/>
      <c r="Z40" s="268"/>
      <c r="AA40" s="268"/>
      <c r="AB40" s="268"/>
      <c r="AC40" s="268"/>
      <c r="AD40" s="268"/>
      <c r="AE40" s="268"/>
      <c r="AF40" s="268"/>
      <c r="AG40" s="268"/>
      <c r="AH40" s="268"/>
      <c r="AI40" s="268"/>
      <c r="AJ40" s="268"/>
      <c r="AK40" s="268"/>
      <c r="AL40" s="268"/>
      <c r="AM40" s="268"/>
      <c r="AN40" s="268"/>
      <c r="AO40" s="268"/>
      <c r="AP40" s="268"/>
      <c r="AQ40" s="268"/>
      <c r="AR40" s="268"/>
      <c r="AS40" s="268"/>
      <c r="AT40" s="268"/>
      <c r="AU40" s="268"/>
      <c r="AV40" s="268"/>
      <c r="AW40" s="268"/>
      <c r="AX40" s="268"/>
      <c r="AY40" s="268"/>
      <c r="AZ40" s="268"/>
      <c r="BA40" s="268"/>
      <c r="BB40" s="268"/>
      <c r="BC40" s="268"/>
      <c r="BD40" s="268"/>
      <c r="BE40" s="268"/>
      <c r="BF40" s="268"/>
      <c r="BG40" s="268"/>
      <c r="BH40" s="268"/>
      <c r="BI40" s="268"/>
      <c r="BJ40" s="268"/>
      <c r="BK40" s="268"/>
      <c r="BL40" s="268"/>
      <c r="BM40" s="268"/>
      <c r="BN40" s="268"/>
      <c r="BO40" s="268"/>
      <c r="BP40" s="268"/>
      <c r="BQ40" s="268"/>
      <c r="BR40" s="268"/>
      <c r="BS40" s="268"/>
      <c r="BT40" s="268"/>
      <c r="BU40" s="268"/>
      <c r="BV40" s="268"/>
      <c r="BW40" s="268"/>
      <c r="BX40" s="268"/>
      <c r="BY40" s="268"/>
      <c r="BZ40" s="268"/>
      <c r="CA40" s="268"/>
      <c r="CB40" s="268"/>
      <c r="CC40" s="268"/>
    </row>
    <row r="41" spans="1:81" x14ac:dyDescent="0.25">
      <c r="A41" s="267" t="s">
        <v>1015</v>
      </c>
      <c r="B41" s="281" t="s">
        <v>1008</v>
      </c>
      <c r="C41" s="276" t="s">
        <v>991</v>
      </c>
      <c r="D41" s="295">
        <f>SUM(D42:D46)</f>
        <v>6077.2263660000008</v>
      </c>
      <c r="E41" s="295">
        <f t="shared" ref="E41:P41" si="6">SUM(E42:E46)</f>
        <v>0</v>
      </c>
      <c r="F41" s="295">
        <f t="shared" si="6"/>
        <v>0</v>
      </c>
      <c r="G41" s="295">
        <f t="shared" si="6"/>
        <v>0</v>
      </c>
      <c r="H41" s="295">
        <f t="shared" si="6"/>
        <v>0</v>
      </c>
      <c r="I41" s="295">
        <f t="shared" si="6"/>
        <v>0</v>
      </c>
      <c r="J41" s="295">
        <f t="shared" si="6"/>
        <v>0</v>
      </c>
      <c r="K41" s="295">
        <f t="shared" si="6"/>
        <v>0</v>
      </c>
      <c r="L41" s="295">
        <f t="shared" si="6"/>
        <v>0</v>
      </c>
      <c r="M41" s="295">
        <f t="shared" si="6"/>
        <v>0</v>
      </c>
      <c r="N41" s="295">
        <f t="shared" si="6"/>
        <v>0</v>
      </c>
      <c r="O41" s="295">
        <f t="shared" si="6"/>
        <v>0</v>
      </c>
      <c r="P41" s="295">
        <f t="shared" si="6"/>
        <v>0</v>
      </c>
      <c r="Q41" s="268"/>
      <c r="R41" s="268"/>
      <c r="S41" s="268"/>
      <c r="T41" s="268"/>
      <c r="U41" s="268"/>
      <c r="V41" s="268"/>
      <c r="W41" s="268"/>
      <c r="X41" s="268"/>
      <c r="Y41" s="268"/>
      <c r="Z41" s="268"/>
      <c r="AA41" s="268"/>
      <c r="AB41" s="268"/>
      <c r="AC41" s="268"/>
      <c r="AD41" s="268"/>
      <c r="AE41" s="268"/>
      <c r="AF41" s="268"/>
      <c r="AG41" s="268"/>
      <c r="AH41" s="268"/>
      <c r="AI41" s="268"/>
      <c r="AJ41" s="268"/>
      <c r="AK41" s="268"/>
      <c r="AL41" s="268"/>
      <c r="AM41" s="268"/>
      <c r="AN41" s="268"/>
      <c r="AO41" s="268"/>
      <c r="AP41" s="268"/>
      <c r="AQ41" s="268"/>
      <c r="AR41" s="268"/>
      <c r="AS41" s="268"/>
      <c r="AT41" s="268"/>
      <c r="AU41" s="268"/>
      <c r="AV41" s="268"/>
      <c r="AW41" s="268"/>
      <c r="AX41" s="268"/>
      <c r="AY41" s="268"/>
      <c r="AZ41" s="268"/>
      <c r="BA41" s="268"/>
      <c r="BB41" s="268"/>
      <c r="BC41" s="268"/>
      <c r="BD41" s="268"/>
      <c r="BE41" s="268"/>
      <c r="BF41" s="268"/>
      <c r="BG41" s="268"/>
      <c r="BH41" s="268"/>
      <c r="BI41" s="268"/>
      <c r="BJ41" s="268"/>
      <c r="BK41" s="268"/>
      <c r="BL41" s="268"/>
      <c r="BM41" s="268"/>
      <c r="BN41" s="268"/>
      <c r="BO41" s="268"/>
      <c r="BP41" s="268"/>
      <c r="BQ41" s="268"/>
      <c r="BR41" s="268"/>
      <c r="BS41" s="268"/>
      <c r="BT41" s="268"/>
      <c r="BU41" s="268"/>
      <c r="BV41" s="268"/>
      <c r="BW41" s="268"/>
      <c r="BX41" s="268"/>
      <c r="BY41" s="268"/>
      <c r="BZ41" s="268"/>
      <c r="CA41" s="268"/>
      <c r="CB41" s="268"/>
      <c r="CC41" s="268"/>
    </row>
    <row r="42" spans="1:81" x14ac:dyDescent="0.25">
      <c r="A42" s="267"/>
      <c r="B42" s="274" t="s">
        <v>31</v>
      </c>
      <c r="C42" s="276" t="s">
        <v>991</v>
      </c>
      <c r="D42" s="295">
        <f>'1'!F48+'1'!T48+'1'!AH48+'1'!BJ48</f>
        <v>1277.8967459999999</v>
      </c>
      <c r="E42" s="295"/>
      <c r="F42" s="295"/>
      <c r="G42" s="295"/>
      <c r="H42" s="295"/>
      <c r="I42" s="295"/>
      <c r="J42" s="295"/>
      <c r="K42" s="295"/>
      <c r="L42" s="295"/>
      <c r="M42" s="278"/>
      <c r="N42" s="278"/>
      <c r="O42" s="278"/>
      <c r="P42" s="279"/>
      <c r="Q42" s="268"/>
      <c r="R42" s="268"/>
      <c r="S42" s="268"/>
      <c r="T42" s="268"/>
      <c r="U42" s="268"/>
      <c r="V42" s="268"/>
      <c r="W42" s="268"/>
      <c r="X42" s="268"/>
      <c r="Y42" s="268"/>
      <c r="Z42" s="268"/>
      <c r="AA42" s="268"/>
      <c r="AB42" s="268"/>
      <c r="AC42" s="268"/>
      <c r="AD42" s="268"/>
      <c r="AE42" s="268"/>
      <c r="AF42" s="268"/>
      <c r="AG42" s="268"/>
      <c r="AH42" s="268"/>
      <c r="AI42" s="268"/>
      <c r="AJ42" s="268"/>
      <c r="AK42" s="268"/>
      <c r="AL42" s="268"/>
      <c r="AM42" s="268"/>
      <c r="AN42" s="268"/>
      <c r="AO42" s="268"/>
      <c r="AP42" s="268"/>
      <c r="AQ42" s="268"/>
      <c r="AR42" s="268"/>
      <c r="AS42" s="268"/>
      <c r="AT42" s="268"/>
      <c r="AU42" s="268"/>
      <c r="AV42" s="268"/>
      <c r="AW42" s="268"/>
      <c r="AX42" s="268"/>
      <c r="AY42" s="268"/>
      <c r="AZ42" s="268"/>
      <c r="BA42" s="268"/>
      <c r="BB42" s="268"/>
      <c r="BC42" s="268"/>
      <c r="BD42" s="268"/>
      <c r="BE42" s="268"/>
      <c r="BF42" s="268"/>
      <c r="BG42" s="268"/>
      <c r="BH42" s="268"/>
      <c r="BI42" s="268"/>
      <c r="BJ42" s="268"/>
      <c r="BK42" s="268"/>
      <c r="BL42" s="268"/>
      <c r="BM42" s="268"/>
      <c r="BN42" s="268"/>
      <c r="BO42" s="268"/>
      <c r="BP42" s="268"/>
      <c r="BQ42" s="268"/>
      <c r="BR42" s="268"/>
      <c r="BS42" s="268"/>
      <c r="BT42" s="268"/>
      <c r="BU42" s="268"/>
      <c r="BV42" s="268"/>
      <c r="BW42" s="268"/>
      <c r="BX42" s="268"/>
      <c r="BY42" s="268"/>
      <c r="BZ42" s="268"/>
      <c r="CA42" s="268"/>
      <c r="CB42" s="268"/>
      <c r="CC42" s="268"/>
    </row>
    <row r="43" spans="1:81" x14ac:dyDescent="0.25">
      <c r="A43" s="267"/>
      <c r="B43" s="274" t="s">
        <v>27</v>
      </c>
      <c r="C43" s="276" t="s">
        <v>991</v>
      </c>
      <c r="D43" s="295">
        <f>'1'!F51+'1'!T51+'1'!AH51+'1'!BJ51</f>
        <v>4777.1326300000001</v>
      </c>
      <c r="E43" s="295"/>
      <c r="F43" s="295"/>
      <c r="G43" s="295"/>
      <c r="H43" s="295"/>
      <c r="I43" s="295"/>
      <c r="J43" s="295"/>
      <c r="K43" s="295"/>
      <c r="L43" s="295"/>
      <c r="M43" s="278"/>
      <c r="N43" s="278"/>
      <c r="O43" s="278"/>
      <c r="P43" s="279"/>
      <c r="Q43" s="268"/>
      <c r="R43" s="268"/>
      <c r="S43" s="268"/>
      <c r="T43" s="268"/>
      <c r="U43" s="268"/>
      <c r="V43" s="268"/>
      <c r="W43" s="268"/>
      <c r="X43" s="268"/>
      <c r="Y43" s="268"/>
      <c r="Z43" s="268"/>
      <c r="AA43" s="268"/>
      <c r="AB43" s="268"/>
      <c r="AC43" s="268"/>
      <c r="AD43" s="268"/>
      <c r="AE43" s="268"/>
      <c r="AF43" s="268"/>
      <c r="AG43" s="268"/>
      <c r="AH43" s="268"/>
      <c r="AI43" s="268"/>
      <c r="AJ43" s="268"/>
      <c r="AK43" s="268"/>
      <c r="AL43" s="268"/>
      <c r="AM43" s="268"/>
      <c r="AN43" s="268"/>
      <c r="AO43" s="268"/>
      <c r="AP43" s="268"/>
      <c r="AQ43" s="268"/>
      <c r="AR43" s="268"/>
      <c r="AS43" s="268"/>
      <c r="AT43" s="268"/>
      <c r="AU43" s="268"/>
      <c r="AV43" s="268"/>
      <c r="AW43" s="268"/>
      <c r="AX43" s="268"/>
      <c r="AY43" s="268"/>
      <c r="AZ43" s="268"/>
      <c r="BA43" s="268"/>
      <c r="BB43" s="268"/>
      <c r="BC43" s="268"/>
      <c r="BD43" s="268"/>
      <c r="BE43" s="268"/>
      <c r="BF43" s="268"/>
      <c r="BG43" s="268"/>
      <c r="BH43" s="268"/>
      <c r="BI43" s="268"/>
      <c r="BJ43" s="268"/>
      <c r="BK43" s="268"/>
      <c r="BL43" s="268"/>
      <c r="BM43" s="268"/>
      <c r="BN43" s="268"/>
      <c r="BO43" s="268"/>
      <c r="BP43" s="268"/>
      <c r="BQ43" s="268"/>
      <c r="BR43" s="268"/>
      <c r="BS43" s="268"/>
      <c r="BT43" s="268"/>
      <c r="BU43" s="268"/>
      <c r="BV43" s="268"/>
      <c r="BW43" s="268"/>
      <c r="BX43" s="268"/>
      <c r="BY43" s="268"/>
      <c r="BZ43" s="268"/>
      <c r="CA43" s="268"/>
      <c r="CB43" s="268"/>
      <c r="CC43" s="268"/>
    </row>
    <row r="44" spans="1:81" x14ac:dyDescent="0.25">
      <c r="A44" s="267"/>
      <c r="B44" s="274" t="s">
        <v>1005</v>
      </c>
      <c r="C44" s="276" t="s">
        <v>991</v>
      </c>
      <c r="D44" s="295">
        <v>0</v>
      </c>
      <c r="E44" s="295"/>
      <c r="F44" s="295"/>
      <c r="G44" s="295"/>
      <c r="H44" s="295"/>
      <c r="I44" s="295"/>
      <c r="J44" s="295"/>
      <c r="K44" s="295"/>
      <c r="L44" s="295"/>
      <c r="M44" s="278"/>
      <c r="N44" s="278"/>
      <c r="O44" s="278"/>
      <c r="P44" s="279"/>
      <c r="Q44" s="268"/>
      <c r="R44" s="268"/>
      <c r="S44" s="268"/>
      <c r="T44" s="268"/>
      <c r="U44" s="268"/>
      <c r="V44" s="268"/>
      <c r="W44" s="268"/>
      <c r="X44" s="268"/>
      <c r="Y44" s="268"/>
      <c r="Z44" s="268"/>
      <c r="AA44" s="268"/>
      <c r="AB44" s="268"/>
      <c r="AC44" s="268"/>
      <c r="AD44" s="268"/>
      <c r="AE44" s="268"/>
      <c r="AF44" s="268"/>
      <c r="AG44" s="268"/>
      <c r="AH44" s="268"/>
      <c r="AI44" s="268"/>
      <c r="AJ44" s="268"/>
      <c r="AK44" s="268"/>
      <c r="AL44" s="268"/>
      <c r="AM44" s="268"/>
      <c r="AN44" s="268"/>
      <c r="AO44" s="268"/>
      <c r="AP44" s="268"/>
      <c r="AQ44" s="268"/>
      <c r="AR44" s="268"/>
      <c r="AS44" s="268"/>
      <c r="AT44" s="268"/>
      <c r="AU44" s="268"/>
      <c r="AV44" s="268"/>
      <c r="AW44" s="268"/>
      <c r="AX44" s="268"/>
      <c r="AY44" s="268"/>
      <c r="AZ44" s="268"/>
      <c r="BA44" s="268"/>
      <c r="BB44" s="268"/>
      <c r="BC44" s="268"/>
      <c r="BD44" s="268"/>
      <c r="BE44" s="268"/>
      <c r="BF44" s="268"/>
      <c r="BG44" s="268"/>
      <c r="BH44" s="268"/>
      <c r="BI44" s="268"/>
      <c r="BJ44" s="268"/>
      <c r="BK44" s="268"/>
      <c r="BL44" s="268"/>
      <c r="BM44" s="268"/>
      <c r="BN44" s="268"/>
      <c r="BO44" s="268"/>
      <c r="BP44" s="268"/>
      <c r="BQ44" s="268"/>
      <c r="BR44" s="268"/>
      <c r="BS44" s="268"/>
      <c r="BT44" s="268"/>
      <c r="BU44" s="268"/>
      <c r="BV44" s="268"/>
      <c r="BW44" s="268"/>
      <c r="BX44" s="268"/>
      <c r="BY44" s="268"/>
      <c r="BZ44" s="268"/>
      <c r="CA44" s="268"/>
      <c r="CB44" s="268"/>
      <c r="CC44" s="268"/>
    </row>
    <row r="45" spans="1:81" x14ac:dyDescent="0.25">
      <c r="A45" s="267"/>
      <c r="B45" s="274" t="s">
        <v>374</v>
      </c>
      <c r="C45" s="276" t="s">
        <v>991</v>
      </c>
      <c r="D45" s="295">
        <f>'1'!F53+'1'!T53+'1'!AH53+'1'!BJ53</f>
        <v>22.19699</v>
      </c>
      <c r="E45" s="295"/>
      <c r="F45" s="295"/>
      <c r="G45" s="295"/>
      <c r="H45" s="295"/>
      <c r="I45" s="295"/>
      <c r="J45" s="295"/>
      <c r="K45" s="295"/>
      <c r="L45" s="295"/>
      <c r="M45" s="278"/>
      <c r="N45" s="278"/>
      <c r="O45" s="278"/>
      <c r="P45" s="279"/>
      <c r="Q45" s="268"/>
      <c r="R45" s="268"/>
      <c r="S45" s="268"/>
      <c r="T45" s="268"/>
      <c r="U45" s="268"/>
      <c r="V45" s="268"/>
      <c r="W45" s="268"/>
      <c r="X45" s="268"/>
      <c r="Y45" s="268"/>
      <c r="Z45" s="268"/>
      <c r="AA45" s="268"/>
      <c r="AB45" s="268"/>
      <c r="AC45" s="268"/>
      <c r="AD45" s="268"/>
      <c r="AE45" s="268"/>
      <c r="AF45" s="268"/>
      <c r="AG45" s="268"/>
      <c r="AH45" s="268"/>
      <c r="AI45" s="268"/>
      <c r="AJ45" s="268"/>
      <c r="AK45" s="268"/>
      <c r="AL45" s="268"/>
      <c r="AM45" s="268"/>
      <c r="AN45" s="268"/>
      <c r="AO45" s="268"/>
      <c r="AP45" s="268"/>
      <c r="AQ45" s="268"/>
      <c r="AR45" s="268"/>
      <c r="AS45" s="268"/>
      <c r="AT45" s="268"/>
      <c r="AU45" s="268"/>
      <c r="AV45" s="268"/>
      <c r="AW45" s="268"/>
      <c r="AX45" s="268"/>
      <c r="AY45" s="268"/>
      <c r="AZ45" s="268"/>
      <c r="BA45" s="268"/>
      <c r="BB45" s="268"/>
      <c r="BC45" s="268"/>
      <c r="BD45" s="268"/>
      <c r="BE45" s="268"/>
      <c r="BF45" s="268"/>
      <c r="BG45" s="268"/>
      <c r="BH45" s="268"/>
      <c r="BI45" s="268"/>
      <c r="BJ45" s="268"/>
      <c r="BK45" s="268"/>
      <c r="BL45" s="268"/>
      <c r="BM45" s="268"/>
      <c r="BN45" s="268"/>
      <c r="BO45" s="268"/>
      <c r="BP45" s="268"/>
      <c r="BQ45" s="268"/>
      <c r="BR45" s="268"/>
      <c r="BS45" s="268"/>
      <c r="BT45" s="268"/>
      <c r="BU45" s="268"/>
      <c r="BV45" s="268"/>
      <c r="BW45" s="268"/>
      <c r="BX45" s="268"/>
      <c r="BY45" s="268"/>
      <c r="BZ45" s="268"/>
      <c r="CA45" s="268"/>
      <c r="CB45" s="268"/>
      <c r="CC45" s="268"/>
    </row>
    <row r="46" spans="1:81" x14ac:dyDescent="0.25">
      <c r="A46" s="267"/>
      <c r="B46" s="274" t="s">
        <v>32</v>
      </c>
      <c r="C46" s="276" t="s">
        <v>991</v>
      </c>
      <c r="D46" s="295">
        <v>0</v>
      </c>
      <c r="E46" s="295"/>
      <c r="F46" s="295"/>
      <c r="G46" s="295"/>
      <c r="H46" s="295"/>
      <c r="I46" s="295"/>
      <c r="J46" s="295"/>
      <c r="K46" s="295"/>
      <c r="L46" s="295"/>
      <c r="M46" s="278"/>
      <c r="N46" s="278"/>
      <c r="O46" s="278"/>
      <c r="P46" s="279"/>
      <c r="Q46" s="268"/>
      <c r="R46" s="268"/>
      <c r="S46" s="268"/>
      <c r="T46" s="268"/>
      <c r="U46" s="268"/>
      <c r="V46" s="268"/>
      <c r="W46" s="268"/>
      <c r="X46" s="268"/>
      <c r="Y46" s="268"/>
      <c r="Z46" s="268"/>
      <c r="AA46" s="268"/>
      <c r="AB46" s="268"/>
      <c r="AC46" s="268"/>
      <c r="AD46" s="268"/>
      <c r="AE46" s="268"/>
      <c r="AF46" s="268"/>
      <c r="AG46" s="268"/>
      <c r="AH46" s="268"/>
      <c r="AI46" s="268"/>
      <c r="AJ46" s="268"/>
      <c r="AK46" s="268"/>
      <c r="AL46" s="268"/>
      <c r="AM46" s="268"/>
      <c r="AN46" s="268"/>
      <c r="AO46" s="268"/>
      <c r="AP46" s="268"/>
      <c r="AQ46" s="268"/>
      <c r="AR46" s="268"/>
      <c r="AS46" s="268"/>
      <c r="AT46" s="268"/>
      <c r="AU46" s="268"/>
      <c r="AV46" s="268"/>
      <c r="AW46" s="268"/>
      <c r="AX46" s="268"/>
      <c r="AY46" s="268"/>
      <c r="AZ46" s="268"/>
      <c r="BA46" s="268"/>
      <c r="BB46" s="268"/>
      <c r="BC46" s="268"/>
      <c r="BD46" s="268"/>
      <c r="BE46" s="268"/>
      <c r="BF46" s="268"/>
      <c r="BG46" s="268"/>
      <c r="BH46" s="268"/>
      <c r="BI46" s="268"/>
      <c r="BJ46" s="268"/>
      <c r="BK46" s="268"/>
      <c r="BL46" s="268"/>
      <c r="BM46" s="268"/>
      <c r="BN46" s="268"/>
      <c r="BO46" s="268"/>
      <c r="BP46" s="268"/>
      <c r="BQ46" s="268"/>
      <c r="BR46" s="268"/>
      <c r="BS46" s="268"/>
      <c r="BT46" s="268"/>
      <c r="BU46" s="268"/>
      <c r="BV46" s="268"/>
      <c r="BW46" s="268"/>
      <c r="BX46" s="268"/>
      <c r="BY46" s="268"/>
      <c r="BZ46" s="268"/>
      <c r="CA46" s="268"/>
      <c r="CB46" s="268"/>
      <c r="CC46" s="268"/>
    </row>
    <row r="47" spans="1:81" x14ac:dyDescent="0.25">
      <c r="A47" s="267" t="s">
        <v>1016</v>
      </c>
      <c r="B47" s="281" t="s">
        <v>1010</v>
      </c>
      <c r="C47" s="276" t="s">
        <v>991</v>
      </c>
      <c r="D47" s="295">
        <v>0</v>
      </c>
      <c r="E47" s="295">
        <f t="shared" ref="E47:P47" si="7">SUM(E48:E52)</f>
        <v>0</v>
      </c>
      <c r="F47" s="295">
        <f t="shared" si="7"/>
        <v>0</v>
      </c>
      <c r="G47" s="295">
        <f t="shared" si="7"/>
        <v>0</v>
      </c>
      <c r="H47" s="295">
        <f t="shared" si="7"/>
        <v>0</v>
      </c>
      <c r="I47" s="295">
        <f t="shared" si="7"/>
        <v>0</v>
      </c>
      <c r="J47" s="295">
        <f t="shared" si="7"/>
        <v>0</v>
      </c>
      <c r="K47" s="295">
        <f t="shared" si="7"/>
        <v>0</v>
      </c>
      <c r="L47" s="295">
        <f t="shared" si="7"/>
        <v>0</v>
      </c>
      <c r="M47" s="295">
        <f t="shared" si="7"/>
        <v>0</v>
      </c>
      <c r="N47" s="295">
        <f t="shared" si="7"/>
        <v>0</v>
      </c>
      <c r="O47" s="295">
        <f t="shared" si="7"/>
        <v>0</v>
      </c>
      <c r="P47" s="295">
        <f t="shared" si="7"/>
        <v>0</v>
      </c>
      <c r="Q47" s="268"/>
      <c r="R47" s="268"/>
      <c r="S47" s="268"/>
      <c r="T47" s="268"/>
      <c r="U47" s="268"/>
      <c r="V47" s="268"/>
      <c r="W47" s="268"/>
      <c r="X47" s="268"/>
      <c r="Y47" s="268"/>
      <c r="Z47" s="268"/>
      <c r="AA47" s="268"/>
      <c r="AB47" s="268"/>
      <c r="AC47" s="268"/>
      <c r="AD47" s="268"/>
      <c r="AE47" s="268"/>
      <c r="AF47" s="268"/>
      <c r="AG47" s="268"/>
      <c r="AH47" s="268"/>
      <c r="AI47" s="268"/>
      <c r="AJ47" s="268"/>
      <c r="AK47" s="268"/>
      <c r="AL47" s="268"/>
      <c r="AM47" s="268"/>
      <c r="AN47" s="268"/>
      <c r="AO47" s="268"/>
      <c r="AP47" s="268"/>
      <c r="AQ47" s="268"/>
      <c r="AR47" s="268"/>
      <c r="AS47" s="268"/>
      <c r="AT47" s="268"/>
      <c r="AU47" s="268"/>
      <c r="AV47" s="268"/>
      <c r="AW47" s="268"/>
      <c r="AX47" s="268"/>
      <c r="AY47" s="268"/>
      <c r="AZ47" s="268"/>
      <c r="BA47" s="268"/>
      <c r="BB47" s="268"/>
      <c r="BC47" s="268"/>
      <c r="BD47" s="268"/>
      <c r="BE47" s="268"/>
      <c r="BF47" s="268"/>
      <c r="BG47" s="268"/>
      <c r="BH47" s="268"/>
      <c r="BI47" s="268"/>
      <c r="BJ47" s="268"/>
      <c r="BK47" s="268"/>
      <c r="BL47" s="268"/>
      <c r="BM47" s="268"/>
      <c r="BN47" s="268"/>
      <c r="BO47" s="268"/>
      <c r="BP47" s="268"/>
      <c r="BQ47" s="268"/>
      <c r="BR47" s="268"/>
      <c r="BS47" s="268"/>
      <c r="BT47" s="268"/>
      <c r="BU47" s="268"/>
      <c r="BV47" s="268"/>
      <c r="BW47" s="268"/>
      <c r="BX47" s="268"/>
      <c r="BY47" s="268"/>
      <c r="BZ47" s="268"/>
      <c r="CA47" s="268"/>
      <c r="CB47" s="268"/>
      <c r="CC47" s="268"/>
    </row>
    <row r="48" spans="1:81" x14ac:dyDescent="0.25">
      <c r="A48" s="267"/>
      <c r="B48" s="274" t="s">
        <v>31</v>
      </c>
      <c r="C48" s="276" t="s">
        <v>991</v>
      </c>
      <c r="D48" s="295">
        <v>0</v>
      </c>
      <c r="E48" s="295"/>
      <c r="F48" s="295"/>
      <c r="G48" s="295"/>
      <c r="H48" s="295"/>
      <c r="I48" s="295"/>
      <c r="J48" s="295"/>
      <c r="K48" s="295"/>
      <c r="L48" s="295"/>
      <c r="M48" s="296"/>
      <c r="N48" s="278"/>
      <c r="O48" s="278"/>
      <c r="P48" s="279"/>
      <c r="Q48" s="268"/>
      <c r="R48" s="268"/>
      <c r="S48" s="268"/>
      <c r="T48" s="268"/>
      <c r="U48" s="268"/>
      <c r="V48" s="268"/>
      <c r="W48" s="268"/>
      <c r="X48" s="268"/>
      <c r="Y48" s="268"/>
      <c r="Z48" s="268"/>
      <c r="AA48" s="268"/>
      <c r="AB48" s="268"/>
      <c r="AC48" s="268"/>
      <c r="AD48" s="268"/>
      <c r="AE48" s="268"/>
      <c r="AF48" s="268"/>
      <c r="AG48" s="268"/>
      <c r="AH48" s="268"/>
      <c r="AI48" s="268"/>
      <c r="AJ48" s="268"/>
      <c r="AK48" s="268"/>
      <c r="AL48" s="268"/>
      <c r="AM48" s="268"/>
      <c r="AN48" s="268"/>
      <c r="AO48" s="268"/>
      <c r="AP48" s="268"/>
      <c r="AQ48" s="268"/>
      <c r="AR48" s="268"/>
      <c r="AS48" s="268"/>
      <c r="AT48" s="268"/>
      <c r="AU48" s="268"/>
      <c r="AV48" s="268"/>
      <c r="AW48" s="268"/>
      <c r="AX48" s="268"/>
      <c r="AY48" s="268"/>
      <c r="AZ48" s="268"/>
      <c r="BA48" s="268"/>
      <c r="BB48" s="268"/>
      <c r="BC48" s="268"/>
      <c r="BD48" s="268"/>
      <c r="BE48" s="268"/>
      <c r="BF48" s="268"/>
      <c r="BG48" s="268"/>
      <c r="BH48" s="268"/>
      <c r="BI48" s="268"/>
      <c r="BJ48" s="268"/>
      <c r="BK48" s="268"/>
      <c r="BL48" s="268"/>
      <c r="BM48" s="268"/>
      <c r="BN48" s="268"/>
      <c r="BO48" s="268"/>
      <c r="BP48" s="268"/>
      <c r="BQ48" s="268"/>
      <c r="BR48" s="268"/>
      <c r="BS48" s="268"/>
      <c r="BT48" s="268"/>
      <c r="BU48" s="268"/>
      <c r="BV48" s="268"/>
      <c r="BW48" s="268"/>
      <c r="BX48" s="268"/>
      <c r="BY48" s="268"/>
      <c r="BZ48" s="268"/>
      <c r="CA48" s="268"/>
      <c r="CB48" s="268"/>
      <c r="CC48" s="268"/>
    </row>
    <row r="49" spans="1:81" x14ac:dyDescent="0.25">
      <c r="A49" s="267"/>
      <c r="B49" s="274" t="s">
        <v>27</v>
      </c>
      <c r="C49" s="276" t="s">
        <v>991</v>
      </c>
      <c r="D49" s="295">
        <v>0</v>
      </c>
      <c r="E49" s="295"/>
      <c r="F49" s="295"/>
      <c r="G49" s="295"/>
      <c r="H49" s="295"/>
      <c r="I49" s="295"/>
      <c r="J49" s="295"/>
      <c r="K49" s="295"/>
      <c r="L49" s="295"/>
      <c r="M49" s="296"/>
      <c r="N49" s="278"/>
      <c r="O49" s="278"/>
      <c r="P49" s="279"/>
      <c r="Q49" s="268"/>
      <c r="R49" s="268"/>
      <c r="S49" s="268"/>
      <c r="T49" s="268"/>
      <c r="U49" s="268"/>
      <c r="V49" s="268"/>
      <c r="W49" s="268"/>
      <c r="X49" s="268"/>
      <c r="Y49" s="268"/>
      <c r="Z49" s="268"/>
      <c r="AA49" s="268"/>
      <c r="AB49" s="268"/>
      <c r="AC49" s="268"/>
      <c r="AD49" s="268"/>
      <c r="AE49" s="268"/>
      <c r="AF49" s="268"/>
      <c r="AG49" s="268"/>
      <c r="AH49" s="268"/>
      <c r="AI49" s="268"/>
      <c r="AJ49" s="268"/>
      <c r="AK49" s="268"/>
      <c r="AL49" s="268"/>
      <c r="AM49" s="268"/>
      <c r="AN49" s="268"/>
      <c r="AO49" s="268"/>
      <c r="AP49" s="268"/>
      <c r="AQ49" s="268"/>
      <c r="AR49" s="268"/>
      <c r="AS49" s="268"/>
      <c r="AT49" s="268"/>
      <c r="AU49" s="268"/>
      <c r="AV49" s="268"/>
      <c r="AW49" s="268"/>
      <c r="AX49" s="268"/>
      <c r="AY49" s="268"/>
      <c r="AZ49" s="268"/>
      <c r="BA49" s="268"/>
      <c r="BB49" s="268"/>
      <c r="BC49" s="268"/>
      <c r="BD49" s="268"/>
      <c r="BE49" s="268"/>
      <c r="BF49" s="268"/>
      <c r="BG49" s="268"/>
      <c r="BH49" s="268"/>
      <c r="BI49" s="268"/>
      <c r="BJ49" s="268"/>
      <c r="BK49" s="268"/>
      <c r="BL49" s="268"/>
      <c r="BM49" s="268"/>
      <c r="BN49" s="268"/>
      <c r="BO49" s="268"/>
      <c r="BP49" s="268"/>
      <c r="BQ49" s="268"/>
      <c r="BR49" s="268"/>
      <c r="BS49" s="268"/>
      <c r="BT49" s="268"/>
      <c r="BU49" s="268"/>
      <c r="BV49" s="268"/>
      <c r="BW49" s="268"/>
      <c r="BX49" s="268"/>
      <c r="BY49" s="268"/>
      <c r="BZ49" s="268"/>
      <c r="CA49" s="268"/>
      <c r="CB49" s="268"/>
      <c r="CC49" s="268"/>
    </row>
    <row r="50" spans="1:81" x14ac:dyDescent="0.25">
      <c r="A50" s="267"/>
      <c r="B50" s="274" t="s">
        <v>1005</v>
      </c>
      <c r="C50" s="276" t="s">
        <v>991</v>
      </c>
      <c r="D50" s="295">
        <v>0</v>
      </c>
      <c r="E50" s="295"/>
      <c r="F50" s="295"/>
      <c r="G50" s="295"/>
      <c r="H50" s="295"/>
      <c r="I50" s="295"/>
      <c r="J50" s="295"/>
      <c r="K50" s="295"/>
      <c r="L50" s="295"/>
      <c r="M50" s="296"/>
      <c r="N50" s="278"/>
      <c r="O50" s="278"/>
      <c r="P50" s="279"/>
      <c r="Q50" s="268"/>
      <c r="R50" s="268"/>
      <c r="S50" s="268"/>
      <c r="T50" s="268"/>
      <c r="U50" s="268"/>
      <c r="V50" s="268"/>
      <c r="W50" s="268"/>
      <c r="X50" s="268"/>
      <c r="Y50" s="268"/>
      <c r="Z50" s="268"/>
      <c r="AA50" s="268"/>
      <c r="AB50" s="268"/>
      <c r="AC50" s="268"/>
      <c r="AD50" s="268"/>
      <c r="AE50" s="268"/>
      <c r="AF50" s="268"/>
      <c r="AG50" s="268"/>
      <c r="AH50" s="268"/>
      <c r="AI50" s="268"/>
      <c r="AJ50" s="268"/>
      <c r="AK50" s="268"/>
      <c r="AL50" s="268"/>
      <c r="AM50" s="268"/>
      <c r="AN50" s="268"/>
      <c r="AO50" s="268"/>
      <c r="AP50" s="268"/>
      <c r="AQ50" s="268"/>
      <c r="AR50" s="268"/>
      <c r="AS50" s="268"/>
      <c r="AT50" s="268"/>
      <c r="AU50" s="268"/>
      <c r="AV50" s="268"/>
      <c r="AW50" s="268"/>
      <c r="AX50" s="268"/>
      <c r="AY50" s="268"/>
      <c r="AZ50" s="268"/>
      <c r="BA50" s="268"/>
      <c r="BB50" s="268"/>
      <c r="BC50" s="268"/>
      <c r="BD50" s="268"/>
      <c r="BE50" s="268"/>
      <c r="BF50" s="268"/>
      <c r="BG50" s="268"/>
      <c r="BH50" s="268"/>
      <c r="BI50" s="268"/>
      <c r="BJ50" s="268"/>
      <c r="BK50" s="268"/>
      <c r="BL50" s="268"/>
      <c r="BM50" s="268"/>
      <c r="BN50" s="268"/>
      <c r="BO50" s="268"/>
      <c r="BP50" s="268"/>
      <c r="BQ50" s="268"/>
      <c r="BR50" s="268"/>
      <c r="BS50" s="268"/>
      <c r="BT50" s="268"/>
      <c r="BU50" s="268"/>
      <c r="BV50" s="268"/>
      <c r="BW50" s="268"/>
      <c r="BX50" s="268"/>
      <c r="BY50" s="268"/>
      <c r="BZ50" s="268"/>
      <c r="CA50" s="268"/>
      <c r="CB50" s="268"/>
      <c r="CC50" s="268"/>
    </row>
    <row r="51" spans="1:81" x14ac:dyDescent="0.25">
      <c r="A51" s="267"/>
      <c r="B51" s="274" t="s">
        <v>374</v>
      </c>
      <c r="C51" s="276" t="s">
        <v>991</v>
      </c>
      <c r="D51" s="295">
        <v>0</v>
      </c>
      <c r="E51" s="295"/>
      <c r="F51" s="295"/>
      <c r="G51" s="295"/>
      <c r="H51" s="295"/>
      <c r="I51" s="295"/>
      <c r="J51" s="295"/>
      <c r="K51" s="295"/>
      <c r="L51" s="295"/>
      <c r="M51" s="296"/>
      <c r="N51" s="278"/>
      <c r="O51" s="278"/>
      <c r="P51" s="279"/>
      <c r="Q51" s="268"/>
      <c r="R51" s="268"/>
      <c r="S51" s="268"/>
      <c r="T51" s="268"/>
      <c r="U51" s="268"/>
      <c r="V51" s="268"/>
      <c r="W51" s="268"/>
      <c r="X51" s="268"/>
      <c r="Y51" s="268"/>
      <c r="Z51" s="268"/>
      <c r="AA51" s="268"/>
      <c r="AB51" s="268"/>
      <c r="AC51" s="268"/>
      <c r="AD51" s="268"/>
      <c r="AE51" s="268"/>
      <c r="AF51" s="268"/>
      <c r="AG51" s="268"/>
      <c r="AH51" s="268"/>
      <c r="AI51" s="268"/>
      <c r="AJ51" s="268"/>
      <c r="AK51" s="268"/>
      <c r="AL51" s="268"/>
      <c r="AM51" s="268"/>
      <c r="AN51" s="268"/>
      <c r="AO51" s="268"/>
      <c r="AP51" s="268"/>
      <c r="AQ51" s="268"/>
      <c r="AR51" s="268"/>
      <c r="AS51" s="268"/>
      <c r="AT51" s="268"/>
      <c r="AU51" s="268"/>
      <c r="AV51" s="268"/>
      <c r="AW51" s="268"/>
      <c r="AX51" s="268"/>
      <c r="AY51" s="268"/>
      <c r="AZ51" s="268"/>
      <c r="BA51" s="268"/>
      <c r="BB51" s="268"/>
      <c r="BC51" s="268"/>
      <c r="BD51" s="268"/>
      <c r="BE51" s="268"/>
      <c r="BF51" s="268"/>
      <c r="BG51" s="268"/>
      <c r="BH51" s="268"/>
      <c r="BI51" s="268"/>
      <c r="BJ51" s="268"/>
      <c r="BK51" s="268"/>
      <c r="BL51" s="268"/>
      <c r="BM51" s="268"/>
      <c r="BN51" s="268"/>
      <c r="BO51" s="268"/>
      <c r="BP51" s="268"/>
      <c r="BQ51" s="268"/>
      <c r="BR51" s="268"/>
      <c r="BS51" s="268"/>
      <c r="BT51" s="268"/>
      <c r="BU51" s="268"/>
      <c r="BV51" s="268"/>
      <c r="BW51" s="268"/>
      <c r="BX51" s="268"/>
      <c r="BY51" s="268"/>
      <c r="BZ51" s="268"/>
      <c r="CA51" s="268"/>
      <c r="CB51" s="268"/>
      <c r="CC51" s="268"/>
    </row>
    <row r="52" spans="1:81" x14ac:dyDescent="0.25">
      <c r="A52" s="267"/>
      <c r="B52" s="274" t="s">
        <v>32</v>
      </c>
      <c r="C52" s="276" t="s">
        <v>991</v>
      </c>
      <c r="D52" s="295">
        <v>0</v>
      </c>
      <c r="E52" s="295"/>
      <c r="F52" s="295"/>
      <c r="G52" s="295"/>
      <c r="H52" s="295"/>
      <c r="I52" s="295"/>
      <c r="J52" s="295"/>
      <c r="K52" s="295"/>
      <c r="L52" s="295"/>
      <c r="M52" s="296"/>
      <c r="N52" s="278"/>
      <c r="O52" s="278"/>
      <c r="P52" s="279"/>
      <c r="Q52" s="268"/>
      <c r="R52" s="268"/>
      <c r="S52" s="268"/>
      <c r="T52" s="268"/>
      <c r="U52" s="268"/>
      <c r="V52" s="268"/>
      <c r="W52" s="268"/>
      <c r="X52" s="268"/>
      <c r="Y52" s="268"/>
      <c r="Z52" s="268"/>
      <c r="AA52" s="268"/>
      <c r="AB52" s="268"/>
      <c r="AC52" s="268"/>
      <c r="AD52" s="268"/>
      <c r="AE52" s="268"/>
      <c r="AF52" s="268"/>
      <c r="AG52" s="268"/>
      <c r="AH52" s="268"/>
      <c r="AI52" s="268"/>
      <c r="AJ52" s="268"/>
      <c r="AK52" s="268"/>
      <c r="AL52" s="268"/>
      <c r="AM52" s="268"/>
      <c r="AN52" s="268"/>
      <c r="AO52" s="268"/>
      <c r="AP52" s="268"/>
      <c r="AQ52" s="268"/>
      <c r="AR52" s="268"/>
      <c r="AS52" s="268"/>
      <c r="AT52" s="268"/>
      <c r="AU52" s="268"/>
      <c r="AV52" s="268"/>
      <c r="AW52" s="268"/>
      <c r="AX52" s="268"/>
      <c r="AY52" s="268"/>
      <c r="AZ52" s="268"/>
      <c r="BA52" s="268"/>
      <c r="BB52" s="268"/>
      <c r="BC52" s="268"/>
      <c r="BD52" s="268"/>
      <c r="BE52" s="268"/>
      <c r="BF52" s="268"/>
      <c r="BG52" s="268"/>
      <c r="BH52" s="268"/>
      <c r="BI52" s="268"/>
      <c r="BJ52" s="268"/>
      <c r="BK52" s="268"/>
      <c r="BL52" s="268"/>
      <c r="BM52" s="268"/>
      <c r="BN52" s="268"/>
      <c r="BO52" s="268"/>
      <c r="BP52" s="268"/>
      <c r="BQ52" s="268"/>
      <c r="BR52" s="268"/>
      <c r="BS52" s="268"/>
      <c r="BT52" s="268"/>
      <c r="BU52" s="268"/>
      <c r="BV52" s="268"/>
      <c r="BW52" s="268"/>
      <c r="BX52" s="268"/>
      <c r="BY52" s="268"/>
      <c r="BZ52" s="268"/>
      <c r="CA52" s="268"/>
      <c r="CB52" s="268"/>
      <c r="CC52" s="268"/>
    </row>
    <row r="53" spans="1:81" s="277" customFormat="1" ht="43.5" x14ac:dyDescent="0.25">
      <c r="A53" s="292" t="s">
        <v>1017</v>
      </c>
      <c r="B53" s="293" t="s">
        <v>1018</v>
      </c>
      <c r="C53" s="288" t="s">
        <v>1000</v>
      </c>
      <c r="D53" s="294">
        <f>D54+D60+D66</f>
        <v>176603.534600196</v>
      </c>
      <c r="E53" s="294">
        <f t="shared" ref="E53:P53" si="8">E54+E60+E66</f>
        <v>0</v>
      </c>
      <c r="F53" s="294">
        <f t="shared" si="8"/>
        <v>0</v>
      </c>
      <c r="G53" s="294">
        <f t="shared" si="8"/>
        <v>0</v>
      </c>
      <c r="H53" s="294">
        <f t="shared" si="8"/>
        <v>0</v>
      </c>
      <c r="I53" s="294">
        <f t="shared" si="8"/>
        <v>0</v>
      </c>
      <c r="J53" s="294">
        <f t="shared" si="8"/>
        <v>0</v>
      </c>
      <c r="K53" s="294">
        <f t="shared" si="8"/>
        <v>0</v>
      </c>
      <c r="L53" s="294">
        <f t="shared" si="8"/>
        <v>0</v>
      </c>
      <c r="M53" s="294">
        <f t="shared" si="8"/>
        <v>0</v>
      </c>
      <c r="N53" s="294">
        <f t="shared" si="8"/>
        <v>0</v>
      </c>
      <c r="O53" s="294">
        <f t="shared" si="8"/>
        <v>0</v>
      </c>
      <c r="P53" s="294">
        <f t="shared" si="8"/>
        <v>0</v>
      </c>
      <c r="Q53" s="268"/>
      <c r="R53" s="268"/>
      <c r="S53" s="268"/>
      <c r="T53" s="268"/>
      <c r="U53" s="268"/>
      <c r="V53" s="268"/>
      <c r="W53" s="268"/>
      <c r="X53" s="268"/>
      <c r="Y53" s="268"/>
      <c r="Z53" s="268"/>
      <c r="AA53" s="268"/>
      <c r="AB53" s="268"/>
      <c r="AC53" s="268"/>
      <c r="AD53" s="268"/>
      <c r="AE53" s="268"/>
      <c r="AF53" s="268"/>
      <c r="AG53" s="268"/>
      <c r="AH53" s="268"/>
      <c r="AI53" s="268"/>
      <c r="AJ53" s="268"/>
      <c r="AK53" s="268"/>
      <c r="AL53" s="268"/>
      <c r="AM53" s="268"/>
      <c r="AN53" s="268"/>
      <c r="AO53" s="268"/>
      <c r="AP53" s="268"/>
      <c r="AQ53" s="268"/>
      <c r="AR53" s="268"/>
      <c r="AS53" s="268"/>
      <c r="AT53" s="268"/>
      <c r="AU53" s="268"/>
      <c r="AV53" s="268"/>
      <c r="AW53" s="268"/>
      <c r="AX53" s="268"/>
      <c r="AY53" s="268"/>
      <c r="AZ53" s="268"/>
      <c r="BA53" s="268"/>
      <c r="BB53" s="268"/>
      <c r="BC53" s="268"/>
      <c r="BD53" s="268"/>
      <c r="BE53" s="268"/>
      <c r="BF53" s="268"/>
      <c r="BG53" s="268"/>
      <c r="BH53" s="268"/>
      <c r="BI53" s="268"/>
      <c r="BJ53" s="268"/>
      <c r="BK53" s="268"/>
      <c r="BL53" s="268"/>
      <c r="BM53" s="268"/>
      <c r="BN53" s="268"/>
      <c r="BO53" s="268"/>
      <c r="BP53" s="268"/>
      <c r="BQ53" s="268"/>
      <c r="BR53" s="268"/>
      <c r="BS53" s="268"/>
      <c r="BT53" s="268"/>
      <c r="BU53" s="268"/>
      <c r="BV53" s="268"/>
      <c r="BW53" s="268"/>
      <c r="BX53" s="268"/>
      <c r="BY53" s="268"/>
      <c r="BZ53" s="268"/>
      <c r="CA53" s="268"/>
      <c r="CB53" s="268"/>
      <c r="CC53" s="268"/>
    </row>
    <row r="54" spans="1:81" x14ac:dyDescent="0.25">
      <c r="A54" s="267" t="s">
        <v>1019</v>
      </c>
      <c r="B54" s="281" t="s">
        <v>1004</v>
      </c>
      <c r="C54" s="276" t="s">
        <v>1000</v>
      </c>
      <c r="D54" s="295">
        <f>SUM(D55:D59)</f>
        <v>127156.20056019601</v>
      </c>
      <c r="E54" s="295">
        <f t="shared" ref="E54:P54" si="9">SUM(E55:E59)</f>
        <v>0</v>
      </c>
      <c r="F54" s="295">
        <f t="shared" si="9"/>
        <v>0</v>
      </c>
      <c r="G54" s="295">
        <f t="shared" si="9"/>
        <v>0</v>
      </c>
      <c r="H54" s="295">
        <f t="shared" si="9"/>
        <v>0</v>
      </c>
      <c r="I54" s="295">
        <f t="shared" si="9"/>
        <v>0</v>
      </c>
      <c r="J54" s="295">
        <f t="shared" si="9"/>
        <v>0</v>
      </c>
      <c r="K54" s="295">
        <f t="shared" si="9"/>
        <v>0</v>
      </c>
      <c r="L54" s="295">
        <f t="shared" si="9"/>
        <v>0</v>
      </c>
      <c r="M54" s="295">
        <f t="shared" si="9"/>
        <v>0</v>
      </c>
      <c r="N54" s="295">
        <f t="shared" si="9"/>
        <v>0</v>
      </c>
      <c r="O54" s="295">
        <f t="shared" si="9"/>
        <v>0</v>
      </c>
      <c r="P54" s="295">
        <f t="shared" si="9"/>
        <v>0</v>
      </c>
      <c r="Q54" s="268"/>
      <c r="R54" s="268"/>
      <c r="S54" s="268"/>
      <c r="T54" s="268"/>
      <c r="U54" s="268"/>
      <c r="V54" s="268"/>
      <c r="W54" s="268"/>
      <c r="X54" s="268"/>
      <c r="Y54" s="268"/>
      <c r="Z54" s="268"/>
      <c r="AA54" s="268"/>
      <c r="AB54" s="268"/>
      <c r="AC54" s="268"/>
      <c r="AD54" s="268"/>
      <c r="AE54" s="268"/>
      <c r="AF54" s="268"/>
      <c r="AG54" s="268"/>
      <c r="AH54" s="268"/>
      <c r="AI54" s="268"/>
      <c r="AJ54" s="268"/>
      <c r="AK54" s="268"/>
      <c r="AL54" s="268"/>
      <c r="AM54" s="268"/>
      <c r="AN54" s="268"/>
      <c r="AO54" s="268"/>
      <c r="AP54" s="268"/>
      <c r="AQ54" s="268"/>
      <c r="AR54" s="268"/>
      <c r="AS54" s="268"/>
      <c r="AT54" s="268"/>
      <c r="AU54" s="268"/>
      <c r="AV54" s="268"/>
      <c r="AW54" s="268"/>
      <c r="AX54" s="268"/>
      <c r="AY54" s="268"/>
      <c r="AZ54" s="268"/>
      <c r="BA54" s="268"/>
      <c r="BB54" s="268"/>
      <c r="BC54" s="268"/>
      <c r="BD54" s="268"/>
      <c r="BE54" s="268"/>
      <c r="BF54" s="268"/>
      <c r="BG54" s="268"/>
      <c r="BH54" s="268"/>
      <c r="BI54" s="268"/>
      <c r="BJ54" s="268"/>
      <c r="BK54" s="268"/>
      <c r="BL54" s="268"/>
      <c r="BM54" s="268"/>
      <c r="BN54" s="268"/>
      <c r="BO54" s="268"/>
      <c r="BP54" s="268"/>
      <c r="BQ54" s="268"/>
      <c r="BR54" s="268"/>
      <c r="BS54" s="268"/>
      <c r="BT54" s="268"/>
      <c r="BU54" s="268"/>
      <c r="BV54" s="268"/>
      <c r="BW54" s="268"/>
      <c r="BX54" s="268"/>
      <c r="BY54" s="268"/>
      <c r="BZ54" s="268"/>
      <c r="CA54" s="268"/>
      <c r="CB54" s="268"/>
      <c r="CC54" s="268"/>
    </row>
    <row r="55" spans="1:81" ht="17.25" customHeight="1" x14ac:dyDescent="0.25">
      <c r="A55" s="267"/>
      <c r="B55" s="274" t="s">
        <v>31</v>
      </c>
      <c r="C55" s="276" t="s">
        <v>1000</v>
      </c>
      <c r="D55" s="295">
        <f>'1'!M66+'1'!AA66+'1'!AO66+'1'!BC66+'1'!BQ66+'1'!CE66+'1'!CS48</f>
        <v>47570.263320196005</v>
      </c>
      <c r="E55" s="295"/>
      <c r="F55" s="295"/>
      <c r="G55" s="295"/>
      <c r="H55" s="295"/>
      <c r="I55" s="295"/>
      <c r="J55" s="295"/>
      <c r="K55" s="295"/>
      <c r="L55" s="295"/>
      <c r="M55" s="278"/>
      <c r="N55" s="278"/>
      <c r="O55" s="278"/>
      <c r="P55" s="279"/>
      <c r="Q55" s="268"/>
      <c r="R55" s="268"/>
      <c r="S55" s="268"/>
      <c r="T55" s="268"/>
      <c r="U55" s="268"/>
      <c r="V55" s="268"/>
      <c r="W55" s="268"/>
      <c r="X55" s="268"/>
      <c r="Y55" s="268"/>
      <c r="Z55" s="268"/>
      <c r="AA55" s="268"/>
      <c r="AB55" s="268"/>
      <c r="AC55" s="268"/>
      <c r="AD55" s="268"/>
      <c r="AE55" s="268"/>
      <c r="AF55" s="268"/>
      <c r="AG55" s="268"/>
      <c r="AH55" s="268"/>
      <c r="AI55" s="268"/>
      <c r="AJ55" s="268"/>
      <c r="AK55" s="268"/>
      <c r="AL55" s="268"/>
      <c r="AM55" s="268"/>
      <c r="AN55" s="268"/>
      <c r="AO55" s="268"/>
      <c r="AP55" s="268"/>
      <c r="AQ55" s="268"/>
      <c r="AR55" s="268"/>
      <c r="AS55" s="268"/>
      <c r="AT55" s="268"/>
      <c r="AU55" s="268"/>
      <c r="AV55" s="268"/>
      <c r="AW55" s="268"/>
      <c r="AX55" s="268"/>
      <c r="AY55" s="268"/>
      <c r="AZ55" s="268"/>
      <c r="BA55" s="268"/>
      <c r="BB55" s="268"/>
      <c r="BC55" s="268"/>
      <c r="BD55" s="268"/>
      <c r="BE55" s="268"/>
      <c r="BF55" s="268"/>
      <c r="BG55" s="268"/>
      <c r="BH55" s="268"/>
      <c r="BI55" s="268"/>
      <c r="BJ55" s="268"/>
      <c r="BK55" s="268"/>
      <c r="BL55" s="268"/>
      <c r="BM55" s="268"/>
      <c r="BN55" s="268"/>
      <c r="BO55" s="268"/>
      <c r="BP55" s="268"/>
      <c r="BQ55" s="268"/>
      <c r="BR55" s="268"/>
      <c r="BS55" s="268"/>
      <c r="BT55" s="268"/>
      <c r="BU55" s="268"/>
      <c r="BV55" s="268"/>
      <c r="BW55" s="268"/>
      <c r="BX55" s="268"/>
      <c r="BY55" s="268"/>
      <c r="BZ55" s="268"/>
      <c r="CA55" s="268"/>
      <c r="CB55" s="268"/>
      <c r="CC55" s="268"/>
    </row>
    <row r="56" spans="1:81" x14ac:dyDescent="0.25">
      <c r="A56" s="267"/>
      <c r="B56" s="274" t="s">
        <v>27</v>
      </c>
      <c r="C56" s="276" t="s">
        <v>1000</v>
      </c>
      <c r="D56" s="295">
        <f>'1'!M69+'1'!AA69+'1'!AO69+'1'!BC69+'1'!BQ69+'1'!CE69+'1'!CS49+'2'!G69+'2'!K69+'2'!M69</f>
        <v>55139.131779999996</v>
      </c>
      <c r="E56" s="295"/>
      <c r="F56" s="295"/>
      <c r="G56" s="295"/>
      <c r="H56" s="295"/>
      <c r="I56" s="295"/>
      <c r="J56" s="295"/>
      <c r="K56" s="295"/>
      <c r="L56" s="295"/>
      <c r="M56" s="278"/>
      <c r="N56" s="278"/>
      <c r="O56" s="278"/>
      <c r="P56" s="279"/>
      <c r="Q56" s="268"/>
      <c r="R56" s="268"/>
      <c r="S56" s="268"/>
      <c r="T56" s="268"/>
      <c r="U56" s="268"/>
      <c r="V56" s="268"/>
      <c r="W56" s="268"/>
      <c r="X56" s="268"/>
      <c r="Y56" s="268"/>
      <c r="Z56" s="268"/>
      <c r="AA56" s="268"/>
      <c r="AB56" s="268"/>
      <c r="AC56" s="268"/>
      <c r="AD56" s="268"/>
      <c r="AE56" s="268"/>
      <c r="AF56" s="268"/>
      <c r="AG56" s="268"/>
      <c r="AH56" s="268"/>
      <c r="AI56" s="268"/>
      <c r="AJ56" s="268"/>
      <c r="AK56" s="268"/>
      <c r="AL56" s="268"/>
      <c r="AM56" s="268"/>
      <c r="AN56" s="268"/>
      <c r="AO56" s="268"/>
      <c r="AP56" s="268"/>
      <c r="AQ56" s="268"/>
      <c r="AR56" s="268"/>
      <c r="AS56" s="268"/>
      <c r="AT56" s="268"/>
      <c r="AU56" s="268"/>
      <c r="AV56" s="268"/>
      <c r="AW56" s="268"/>
      <c r="AX56" s="268"/>
      <c r="AY56" s="268"/>
      <c r="AZ56" s="268"/>
      <c r="BA56" s="268"/>
      <c r="BB56" s="268"/>
      <c r="BC56" s="268"/>
      <c r="BD56" s="268"/>
      <c r="BE56" s="268"/>
      <c r="BF56" s="268"/>
      <c r="BG56" s="268"/>
      <c r="BH56" s="268"/>
      <c r="BI56" s="268"/>
      <c r="BJ56" s="268"/>
      <c r="BK56" s="268"/>
      <c r="BL56" s="268"/>
      <c r="BM56" s="268"/>
      <c r="BN56" s="268"/>
      <c r="BO56" s="268"/>
      <c r="BP56" s="268"/>
      <c r="BQ56" s="268"/>
      <c r="BR56" s="268"/>
      <c r="BS56" s="268"/>
      <c r="BT56" s="268"/>
      <c r="BU56" s="268"/>
      <c r="BV56" s="268"/>
      <c r="BW56" s="268"/>
      <c r="BX56" s="268"/>
      <c r="BY56" s="268"/>
      <c r="BZ56" s="268"/>
      <c r="CA56" s="268"/>
      <c r="CB56" s="268"/>
      <c r="CC56" s="268"/>
    </row>
    <row r="57" spans="1:81" x14ac:dyDescent="0.25">
      <c r="A57" s="267"/>
      <c r="B57" s="274" t="s">
        <v>1005</v>
      </c>
      <c r="C57" s="276" t="s">
        <v>1000</v>
      </c>
      <c r="D57" s="295">
        <v>0</v>
      </c>
      <c r="E57" s="295"/>
      <c r="F57" s="295"/>
      <c r="G57" s="295"/>
      <c r="H57" s="295"/>
      <c r="I57" s="295"/>
      <c r="J57" s="295"/>
      <c r="K57" s="295"/>
      <c r="L57" s="295"/>
      <c r="M57" s="278"/>
      <c r="N57" s="278"/>
      <c r="O57" s="278"/>
      <c r="P57" s="279"/>
      <c r="Q57" s="268"/>
      <c r="R57" s="268"/>
      <c r="S57" s="268"/>
      <c r="T57" s="268"/>
      <c r="U57" s="268"/>
      <c r="V57" s="268"/>
      <c r="W57" s="268"/>
      <c r="X57" s="268"/>
      <c r="Y57" s="268"/>
      <c r="Z57" s="268"/>
      <c r="AA57" s="268"/>
      <c r="AB57" s="268"/>
      <c r="AC57" s="268"/>
      <c r="AD57" s="268"/>
      <c r="AE57" s="268"/>
      <c r="AF57" s="268"/>
      <c r="AG57" s="268"/>
      <c r="AH57" s="268"/>
      <c r="AI57" s="268"/>
      <c r="AJ57" s="268"/>
      <c r="AK57" s="268"/>
      <c r="AL57" s="268"/>
      <c r="AM57" s="268"/>
      <c r="AN57" s="268"/>
      <c r="AO57" s="268"/>
      <c r="AP57" s="268"/>
      <c r="AQ57" s="268"/>
      <c r="AR57" s="268"/>
      <c r="AS57" s="268"/>
      <c r="AT57" s="268"/>
      <c r="AU57" s="268"/>
      <c r="AV57" s="268"/>
      <c r="AW57" s="268"/>
      <c r="AX57" s="268"/>
      <c r="AY57" s="268"/>
      <c r="AZ57" s="268"/>
      <c r="BA57" s="268"/>
      <c r="BB57" s="268"/>
      <c r="BC57" s="268"/>
      <c r="BD57" s="268"/>
      <c r="BE57" s="268"/>
      <c r="BF57" s="268"/>
      <c r="BG57" s="268"/>
      <c r="BH57" s="268"/>
      <c r="BI57" s="268"/>
      <c r="BJ57" s="268"/>
      <c r="BK57" s="268"/>
      <c r="BL57" s="268"/>
      <c r="BM57" s="268"/>
      <c r="BN57" s="268"/>
      <c r="BO57" s="268"/>
      <c r="BP57" s="268"/>
      <c r="BQ57" s="268"/>
      <c r="BR57" s="268"/>
      <c r="BS57" s="268"/>
      <c r="BT57" s="268"/>
      <c r="BU57" s="268"/>
      <c r="BV57" s="268"/>
      <c r="BW57" s="268"/>
      <c r="BX57" s="268"/>
      <c r="BY57" s="268"/>
      <c r="BZ57" s="268"/>
      <c r="CA57" s="268"/>
      <c r="CB57" s="268"/>
      <c r="CC57" s="268"/>
    </row>
    <row r="58" spans="1:81" x14ac:dyDescent="0.25">
      <c r="A58" s="267"/>
      <c r="B58" s="274" t="s">
        <v>374</v>
      </c>
      <c r="C58" s="276" t="s">
        <v>1000</v>
      </c>
      <c r="D58" s="295">
        <f>'1'!M71+'1'!AA71+'1'!AO71+'1'!BC71+'1'!BQ71+'1'!CE71+'1'!CS71</f>
        <v>24446.805460000003</v>
      </c>
      <c r="E58" s="295"/>
      <c r="F58" s="295"/>
      <c r="G58" s="295"/>
      <c r="H58" s="295"/>
      <c r="I58" s="295"/>
      <c r="J58" s="295"/>
      <c r="K58" s="295"/>
      <c r="L58" s="295"/>
      <c r="M58" s="278"/>
      <c r="N58" s="278"/>
      <c r="O58" s="278"/>
      <c r="P58" s="279"/>
      <c r="Q58" s="268"/>
      <c r="R58" s="268"/>
      <c r="S58" s="268"/>
      <c r="T58" s="268"/>
      <c r="U58" s="268"/>
      <c r="V58" s="268"/>
      <c r="W58" s="268"/>
      <c r="X58" s="268"/>
      <c r="Y58" s="268"/>
      <c r="Z58" s="268"/>
      <c r="AA58" s="268"/>
      <c r="AB58" s="268"/>
      <c r="AC58" s="268"/>
      <c r="AD58" s="268"/>
      <c r="AE58" s="268"/>
      <c r="AF58" s="268"/>
      <c r="AG58" s="268"/>
      <c r="AH58" s="268"/>
      <c r="AI58" s="268"/>
      <c r="AJ58" s="268"/>
      <c r="AK58" s="268"/>
      <c r="AL58" s="268"/>
      <c r="AM58" s="268"/>
      <c r="AN58" s="268"/>
      <c r="AO58" s="268"/>
      <c r="AP58" s="268"/>
      <c r="AQ58" s="268"/>
      <c r="AR58" s="268"/>
      <c r="AS58" s="268"/>
      <c r="AT58" s="268"/>
      <c r="AU58" s="268"/>
      <c r="AV58" s="268"/>
      <c r="AW58" s="268"/>
      <c r="AX58" s="268"/>
      <c r="AY58" s="268"/>
      <c r="AZ58" s="268"/>
      <c r="BA58" s="268"/>
      <c r="BB58" s="268"/>
      <c r="BC58" s="268"/>
      <c r="BD58" s="268"/>
      <c r="BE58" s="268"/>
      <c r="BF58" s="268"/>
      <c r="BG58" s="268"/>
      <c r="BH58" s="268"/>
      <c r="BI58" s="268"/>
      <c r="BJ58" s="268"/>
      <c r="BK58" s="268"/>
      <c r="BL58" s="268"/>
      <c r="BM58" s="268"/>
      <c r="BN58" s="268"/>
      <c r="BO58" s="268"/>
      <c r="BP58" s="268"/>
      <c r="BQ58" s="268"/>
      <c r="BR58" s="268"/>
      <c r="BS58" s="268"/>
      <c r="BT58" s="268"/>
      <c r="BU58" s="268"/>
      <c r="BV58" s="268"/>
      <c r="BW58" s="268"/>
      <c r="BX58" s="268"/>
      <c r="BY58" s="268"/>
      <c r="BZ58" s="268"/>
      <c r="CA58" s="268"/>
      <c r="CB58" s="268"/>
      <c r="CC58" s="268"/>
    </row>
    <row r="59" spans="1:81" x14ac:dyDescent="0.25">
      <c r="A59" s="267"/>
      <c r="B59" s="274" t="s">
        <v>32</v>
      </c>
      <c r="C59" s="276" t="s">
        <v>1000</v>
      </c>
      <c r="D59" s="295">
        <v>0</v>
      </c>
      <c r="E59" s="295"/>
      <c r="F59" s="295"/>
      <c r="G59" s="295"/>
      <c r="H59" s="295"/>
      <c r="I59" s="295"/>
      <c r="J59" s="295"/>
      <c r="K59" s="295"/>
      <c r="L59" s="295"/>
      <c r="M59" s="278"/>
      <c r="N59" s="278"/>
      <c r="O59" s="278"/>
      <c r="P59" s="279"/>
      <c r="Q59" s="268"/>
      <c r="R59" s="268"/>
      <c r="S59" s="268"/>
      <c r="T59" s="268"/>
      <c r="U59" s="268"/>
      <c r="V59" s="268"/>
      <c r="W59" s="268"/>
      <c r="X59" s="268"/>
      <c r="Y59" s="268"/>
      <c r="Z59" s="268"/>
      <c r="AA59" s="268"/>
      <c r="AB59" s="268"/>
      <c r="AC59" s="268"/>
      <c r="AD59" s="268"/>
      <c r="AE59" s="268"/>
      <c r="AF59" s="268"/>
      <c r="AG59" s="268"/>
      <c r="AH59" s="268"/>
      <c r="AI59" s="268"/>
      <c r="AJ59" s="268"/>
      <c r="AK59" s="268"/>
      <c r="AL59" s="268"/>
      <c r="AM59" s="268"/>
      <c r="AN59" s="268"/>
      <c r="AO59" s="268"/>
      <c r="AP59" s="268"/>
      <c r="AQ59" s="268"/>
      <c r="AR59" s="268"/>
      <c r="AS59" s="268"/>
      <c r="AT59" s="268"/>
      <c r="AU59" s="268"/>
      <c r="AV59" s="268"/>
      <c r="AW59" s="268"/>
      <c r="AX59" s="268"/>
      <c r="AY59" s="268"/>
      <c r="AZ59" s="268"/>
      <c r="BA59" s="268"/>
      <c r="BB59" s="268"/>
      <c r="BC59" s="268"/>
      <c r="BD59" s="268"/>
      <c r="BE59" s="268"/>
      <c r="BF59" s="268"/>
      <c r="BG59" s="268"/>
      <c r="BH59" s="268"/>
      <c r="BI59" s="268"/>
      <c r="BJ59" s="268"/>
      <c r="BK59" s="268"/>
      <c r="BL59" s="268"/>
      <c r="BM59" s="268"/>
      <c r="BN59" s="268"/>
      <c r="BO59" s="268"/>
      <c r="BP59" s="268"/>
      <c r="BQ59" s="268"/>
      <c r="BR59" s="268"/>
      <c r="BS59" s="268"/>
      <c r="BT59" s="268"/>
      <c r="BU59" s="268"/>
      <c r="BV59" s="268"/>
      <c r="BW59" s="268"/>
      <c r="BX59" s="268"/>
      <c r="BY59" s="268"/>
      <c r="BZ59" s="268"/>
      <c r="CA59" s="268"/>
      <c r="CB59" s="268"/>
      <c r="CC59" s="268"/>
    </row>
    <row r="60" spans="1:81" x14ac:dyDescent="0.25">
      <c r="A60" s="267" t="s">
        <v>1020</v>
      </c>
      <c r="B60" s="281" t="s">
        <v>1008</v>
      </c>
      <c r="C60" s="276" t="s">
        <v>1000</v>
      </c>
      <c r="D60" s="295">
        <f>SUM(D61:D65)</f>
        <v>49447.334040000002</v>
      </c>
      <c r="E60" s="295">
        <f t="shared" ref="E60:P60" si="10">SUM(E61:E65)</f>
        <v>0</v>
      </c>
      <c r="F60" s="295">
        <f t="shared" si="10"/>
        <v>0</v>
      </c>
      <c r="G60" s="295">
        <f t="shared" si="10"/>
        <v>0</v>
      </c>
      <c r="H60" s="295">
        <f t="shared" si="10"/>
        <v>0</v>
      </c>
      <c r="I60" s="295">
        <f t="shared" si="10"/>
        <v>0</v>
      </c>
      <c r="J60" s="295">
        <f t="shared" si="10"/>
        <v>0</v>
      </c>
      <c r="K60" s="295">
        <f t="shared" si="10"/>
        <v>0</v>
      </c>
      <c r="L60" s="295">
        <f t="shared" si="10"/>
        <v>0</v>
      </c>
      <c r="M60" s="295">
        <f t="shared" si="10"/>
        <v>0</v>
      </c>
      <c r="N60" s="295">
        <f t="shared" si="10"/>
        <v>0</v>
      </c>
      <c r="O60" s="295">
        <f t="shared" si="10"/>
        <v>0</v>
      </c>
      <c r="P60" s="295">
        <f t="shared" si="10"/>
        <v>0</v>
      </c>
      <c r="Q60" s="268"/>
      <c r="R60" s="268"/>
      <c r="S60" s="268"/>
      <c r="T60" s="268"/>
      <c r="U60" s="268"/>
      <c r="V60" s="268"/>
      <c r="W60" s="268"/>
      <c r="X60" s="268"/>
      <c r="Y60" s="268"/>
      <c r="Z60" s="268"/>
      <c r="AA60" s="268"/>
      <c r="AB60" s="268"/>
      <c r="AC60" s="268"/>
      <c r="AD60" s="268"/>
      <c r="AE60" s="268"/>
      <c r="AF60" s="268"/>
      <c r="AG60" s="268"/>
      <c r="AH60" s="268"/>
      <c r="AI60" s="268"/>
      <c r="AJ60" s="268"/>
      <c r="AK60" s="268"/>
      <c r="AL60" s="268"/>
      <c r="AM60" s="268"/>
      <c r="AN60" s="268"/>
      <c r="AO60" s="268"/>
      <c r="AP60" s="268"/>
      <c r="AQ60" s="268"/>
      <c r="AR60" s="268"/>
      <c r="AS60" s="268"/>
      <c r="AT60" s="268"/>
      <c r="AU60" s="268"/>
      <c r="AV60" s="268"/>
      <c r="AW60" s="268"/>
      <c r="AX60" s="268"/>
      <c r="AY60" s="268"/>
      <c r="AZ60" s="268"/>
      <c r="BA60" s="268"/>
      <c r="BB60" s="268"/>
      <c r="BC60" s="268"/>
      <c r="BD60" s="268"/>
      <c r="BE60" s="268"/>
      <c r="BF60" s="268"/>
      <c r="BG60" s="268"/>
      <c r="BH60" s="268"/>
      <c r="BI60" s="268"/>
      <c r="BJ60" s="268"/>
      <c r="BK60" s="268"/>
      <c r="BL60" s="268"/>
      <c r="BM60" s="268"/>
      <c r="BN60" s="268"/>
      <c r="BO60" s="268"/>
      <c r="BP60" s="268"/>
      <c r="BQ60" s="268"/>
      <c r="BR60" s="268"/>
      <c r="BS60" s="268"/>
      <c r="BT60" s="268"/>
      <c r="BU60" s="268"/>
      <c r="BV60" s="268"/>
      <c r="BW60" s="268"/>
      <c r="BX60" s="268"/>
      <c r="BY60" s="268"/>
      <c r="BZ60" s="268"/>
      <c r="CA60" s="268"/>
      <c r="CB60" s="268"/>
      <c r="CC60" s="268"/>
    </row>
    <row r="61" spans="1:81" x14ac:dyDescent="0.25">
      <c r="A61" s="267"/>
      <c r="B61" s="274" t="s">
        <v>31</v>
      </c>
      <c r="C61" s="276" t="s">
        <v>1000</v>
      </c>
      <c r="D61" s="295">
        <f>'1'!M48+'1'!AA48+'1'!AO48+'1'!BC48+'1'!BQ48+'1'!CE48+'1'!CS48</f>
        <v>10626.872530000001</v>
      </c>
      <c r="E61" s="295"/>
      <c r="F61" s="295"/>
      <c r="G61" s="295"/>
      <c r="H61" s="295"/>
      <c r="I61" s="295"/>
      <c r="J61" s="295"/>
      <c r="K61" s="295"/>
      <c r="L61" s="295"/>
      <c r="M61" s="278"/>
      <c r="N61" s="278"/>
      <c r="O61" s="278"/>
      <c r="P61" s="279"/>
      <c r="Q61" s="268"/>
      <c r="R61" s="268"/>
      <c r="S61" s="268"/>
      <c r="T61" s="268"/>
      <c r="U61" s="268"/>
      <c r="V61" s="268"/>
      <c r="W61" s="268"/>
      <c r="X61" s="268"/>
      <c r="Y61" s="268"/>
      <c r="Z61" s="268"/>
      <c r="AA61" s="268"/>
      <c r="AB61" s="268"/>
      <c r="AC61" s="268"/>
      <c r="AD61" s="268"/>
      <c r="AE61" s="268"/>
      <c r="AF61" s="268"/>
      <c r="AG61" s="268"/>
      <c r="AH61" s="268"/>
      <c r="AI61" s="268"/>
      <c r="AJ61" s="268"/>
      <c r="AK61" s="268"/>
      <c r="AL61" s="268"/>
      <c r="AM61" s="268"/>
      <c r="AN61" s="268"/>
      <c r="AO61" s="268"/>
      <c r="AP61" s="268"/>
      <c r="AQ61" s="268"/>
      <c r="AR61" s="268"/>
      <c r="AS61" s="268"/>
      <c r="AT61" s="268"/>
      <c r="AU61" s="268"/>
      <c r="AV61" s="268"/>
      <c r="AW61" s="268"/>
      <c r="AX61" s="268"/>
      <c r="AY61" s="268"/>
      <c r="AZ61" s="268"/>
      <c r="BA61" s="268"/>
      <c r="BB61" s="268"/>
      <c r="BC61" s="268"/>
      <c r="BD61" s="268"/>
      <c r="BE61" s="268"/>
      <c r="BF61" s="268"/>
      <c r="BG61" s="268"/>
      <c r="BH61" s="268"/>
      <c r="BI61" s="268"/>
      <c r="BJ61" s="268"/>
      <c r="BK61" s="268"/>
      <c r="BL61" s="268"/>
      <c r="BM61" s="268"/>
      <c r="BN61" s="268"/>
      <c r="BO61" s="268"/>
      <c r="BP61" s="268"/>
      <c r="BQ61" s="268"/>
      <c r="BR61" s="268"/>
      <c r="BS61" s="268"/>
      <c r="BT61" s="268"/>
      <c r="BU61" s="268"/>
      <c r="BV61" s="268"/>
      <c r="BW61" s="268"/>
      <c r="BX61" s="268"/>
      <c r="BY61" s="268"/>
      <c r="BZ61" s="268"/>
      <c r="CA61" s="268"/>
      <c r="CB61" s="268"/>
      <c r="CC61" s="268"/>
    </row>
    <row r="62" spans="1:81" x14ac:dyDescent="0.25">
      <c r="A62" s="267"/>
      <c r="B62" s="274" t="s">
        <v>27</v>
      </c>
      <c r="C62" s="276" t="s">
        <v>1000</v>
      </c>
      <c r="D62" s="295">
        <f>'1'!M51+'1'!AA51+'1'!AO51+'1'!BC51+'1'!BQ51+'1'!CE51+'1'!CS51</f>
        <v>38613.979810000004</v>
      </c>
      <c r="E62" s="295"/>
      <c r="F62" s="295"/>
      <c r="G62" s="295"/>
      <c r="H62" s="295"/>
      <c r="I62" s="295"/>
      <c r="J62" s="295"/>
      <c r="K62" s="295"/>
      <c r="L62" s="295"/>
      <c r="M62" s="278"/>
      <c r="N62" s="278"/>
      <c r="O62" s="278"/>
      <c r="P62" s="279"/>
      <c r="Q62" s="268"/>
      <c r="R62" s="268"/>
      <c r="S62" s="268"/>
      <c r="T62" s="268"/>
      <c r="U62" s="268"/>
      <c r="V62" s="268"/>
      <c r="W62" s="268"/>
      <c r="X62" s="268"/>
      <c r="Y62" s="268"/>
      <c r="Z62" s="268"/>
      <c r="AA62" s="268"/>
      <c r="AB62" s="268"/>
      <c r="AC62" s="268"/>
      <c r="AD62" s="268"/>
      <c r="AE62" s="268"/>
      <c r="AF62" s="268"/>
      <c r="AG62" s="268"/>
      <c r="AH62" s="268"/>
      <c r="AI62" s="268"/>
      <c r="AJ62" s="268"/>
      <c r="AK62" s="268"/>
      <c r="AL62" s="268"/>
      <c r="AM62" s="268"/>
      <c r="AN62" s="268"/>
      <c r="AO62" s="268"/>
      <c r="AP62" s="268"/>
      <c r="AQ62" s="268"/>
      <c r="AR62" s="268"/>
      <c r="AS62" s="268"/>
      <c r="AT62" s="268"/>
      <c r="AU62" s="268"/>
      <c r="AV62" s="268"/>
      <c r="AW62" s="268"/>
      <c r="AX62" s="268"/>
      <c r="AY62" s="268"/>
      <c r="AZ62" s="268"/>
      <c r="BA62" s="268"/>
      <c r="BB62" s="268"/>
      <c r="BC62" s="268"/>
      <c r="BD62" s="268"/>
      <c r="BE62" s="268"/>
      <c r="BF62" s="268"/>
      <c r="BG62" s="268"/>
      <c r="BH62" s="268"/>
      <c r="BI62" s="268"/>
      <c r="BJ62" s="268"/>
      <c r="BK62" s="268"/>
      <c r="BL62" s="268"/>
      <c r="BM62" s="268"/>
      <c r="BN62" s="268"/>
      <c r="BO62" s="268"/>
      <c r="BP62" s="268"/>
      <c r="BQ62" s="268"/>
      <c r="BR62" s="268"/>
      <c r="BS62" s="268"/>
      <c r="BT62" s="268"/>
      <c r="BU62" s="268"/>
      <c r="BV62" s="268"/>
      <c r="BW62" s="268"/>
      <c r="BX62" s="268"/>
      <c r="BY62" s="268"/>
      <c r="BZ62" s="268"/>
      <c r="CA62" s="268"/>
      <c r="CB62" s="268"/>
      <c r="CC62" s="268"/>
    </row>
    <row r="63" spans="1:81" x14ac:dyDescent="0.25">
      <c r="A63" s="267"/>
      <c r="B63" s="274" t="s">
        <v>1005</v>
      </c>
      <c r="C63" s="276" t="s">
        <v>1000</v>
      </c>
      <c r="D63" s="295">
        <v>0</v>
      </c>
      <c r="E63" s="295"/>
      <c r="F63" s="295"/>
      <c r="G63" s="295"/>
      <c r="H63" s="295"/>
      <c r="I63" s="295"/>
      <c r="J63" s="295"/>
      <c r="K63" s="295"/>
      <c r="L63" s="295"/>
      <c r="M63" s="278"/>
      <c r="N63" s="278"/>
      <c r="O63" s="278"/>
      <c r="P63" s="279"/>
      <c r="Q63" s="268"/>
      <c r="R63" s="268"/>
      <c r="S63" s="268"/>
      <c r="T63" s="268"/>
      <c r="U63" s="268"/>
      <c r="V63" s="268"/>
      <c r="W63" s="268"/>
      <c r="X63" s="268"/>
      <c r="Y63" s="268"/>
      <c r="Z63" s="268"/>
      <c r="AA63" s="268"/>
      <c r="AB63" s="268"/>
      <c r="AC63" s="268"/>
      <c r="AD63" s="268"/>
      <c r="AE63" s="268"/>
      <c r="AF63" s="268"/>
      <c r="AG63" s="268"/>
      <c r="AH63" s="268"/>
      <c r="AI63" s="268"/>
      <c r="AJ63" s="268"/>
      <c r="AK63" s="268"/>
      <c r="AL63" s="268"/>
      <c r="AM63" s="268"/>
      <c r="AN63" s="268"/>
      <c r="AO63" s="268"/>
      <c r="AP63" s="268"/>
      <c r="AQ63" s="268"/>
      <c r="AR63" s="268"/>
      <c r="AS63" s="268"/>
      <c r="AT63" s="268"/>
      <c r="AU63" s="268"/>
      <c r="AV63" s="268"/>
      <c r="AW63" s="268"/>
      <c r="AX63" s="268"/>
      <c r="AY63" s="268"/>
      <c r="AZ63" s="268"/>
      <c r="BA63" s="268"/>
      <c r="BB63" s="268"/>
      <c r="BC63" s="268"/>
      <c r="BD63" s="268"/>
      <c r="BE63" s="268"/>
      <c r="BF63" s="268"/>
      <c r="BG63" s="268"/>
      <c r="BH63" s="268"/>
      <c r="BI63" s="268"/>
      <c r="BJ63" s="268"/>
      <c r="BK63" s="268"/>
      <c r="BL63" s="268"/>
      <c r="BM63" s="268"/>
      <c r="BN63" s="268"/>
      <c r="BO63" s="268"/>
      <c r="BP63" s="268"/>
      <c r="BQ63" s="268"/>
      <c r="BR63" s="268"/>
      <c r="BS63" s="268"/>
      <c r="BT63" s="268"/>
      <c r="BU63" s="268"/>
      <c r="BV63" s="268"/>
      <c r="BW63" s="268"/>
      <c r="BX63" s="268"/>
      <c r="BY63" s="268"/>
      <c r="BZ63" s="268"/>
      <c r="CA63" s="268"/>
      <c r="CB63" s="268"/>
      <c r="CC63" s="268"/>
    </row>
    <row r="64" spans="1:81" x14ac:dyDescent="0.25">
      <c r="A64" s="267"/>
      <c r="B64" s="274" t="s">
        <v>374</v>
      </c>
      <c r="C64" s="276" t="s">
        <v>1000</v>
      </c>
      <c r="D64" s="295">
        <f>'1'!M53+'1'!AA53+'1'!AO53+'1'!BC53+'1'!BQ53+'1'!CE53+'1'!CS53</f>
        <v>206.48169999999999</v>
      </c>
      <c r="E64" s="295"/>
      <c r="F64" s="295"/>
      <c r="G64" s="295"/>
      <c r="H64" s="295"/>
      <c r="I64" s="295"/>
      <c r="J64" s="295"/>
      <c r="K64" s="295"/>
      <c r="L64" s="295"/>
      <c r="M64" s="278"/>
      <c r="N64" s="278"/>
      <c r="O64" s="278"/>
      <c r="P64" s="279"/>
      <c r="Q64" s="268"/>
      <c r="R64" s="268"/>
      <c r="S64" s="268"/>
      <c r="T64" s="268"/>
      <c r="U64" s="268"/>
      <c r="V64" s="268"/>
      <c r="W64" s="268"/>
      <c r="X64" s="268"/>
      <c r="Y64" s="268"/>
      <c r="Z64" s="268"/>
      <c r="AA64" s="268"/>
      <c r="AB64" s="268"/>
      <c r="AC64" s="268"/>
      <c r="AD64" s="268"/>
      <c r="AE64" s="268"/>
      <c r="AF64" s="268"/>
      <c r="AG64" s="268"/>
      <c r="AH64" s="268"/>
      <c r="AI64" s="268"/>
      <c r="AJ64" s="268"/>
      <c r="AK64" s="268"/>
      <c r="AL64" s="268"/>
      <c r="AM64" s="268"/>
      <c r="AN64" s="268"/>
      <c r="AO64" s="268"/>
      <c r="AP64" s="268"/>
      <c r="AQ64" s="268"/>
      <c r="AR64" s="268"/>
      <c r="AS64" s="268"/>
      <c r="AT64" s="268"/>
      <c r="AU64" s="268"/>
      <c r="AV64" s="268"/>
      <c r="AW64" s="268"/>
      <c r="AX64" s="268"/>
      <c r="AY64" s="268"/>
      <c r="AZ64" s="268"/>
      <c r="BA64" s="268"/>
      <c r="BB64" s="268"/>
      <c r="BC64" s="268"/>
      <c r="BD64" s="268"/>
      <c r="BE64" s="268"/>
      <c r="BF64" s="268"/>
      <c r="BG64" s="268"/>
      <c r="BH64" s="268"/>
      <c r="BI64" s="268"/>
      <c r="BJ64" s="268"/>
      <c r="BK64" s="268"/>
      <c r="BL64" s="268"/>
      <c r="BM64" s="268"/>
      <c r="BN64" s="268"/>
      <c r="BO64" s="268"/>
      <c r="BP64" s="268"/>
      <c r="BQ64" s="268"/>
      <c r="BR64" s="268"/>
      <c r="BS64" s="268"/>
      <c r="BT64" s="268"/>
      <c r="BU64" s="268"/>
      <c r="BV64" s="268"/>
      <c r="BW64" s="268"/>
      <c r="BX64" s="268"/>
      <c r="BY64" s="268"/>
      <c r="BZ64" s="268"/>
      <c r="CA64" s="268"/>
      <c r="CB64" s="268"/>
      <c r="CC64" s="268"/>
    </row>
    <row r="65" spans="1:81" x14ac:dyDescent="0.25">
      <c r="A65" s="267"/>
      <c r="B65" s="274" t="s">
        <v>32</v>
      </c>
      <c r="C65" s="276" t="s">
        <v>1000</v>
      </c>
      <c r="D65" s="295">
        <v>0</v>
      </c>
      <c r="E65" s="295"/>
      <c r="F65" s="295"/>
      <c r="G65" s="295"/>
      <c r="H65" s="295"/>
      <c r="I65" s="295"/>
      <c r="J65" s="295"/>
      <c r="K65" s="295"/>
      <c r="L65" s="295"/>
      <c r="M65" s="278"/>
      <c r="N65" s="278"/>
      <c r="O65" s="278"/>
      <c r="P65" s="279"/>
      <c r="Q65" s="268"/>
      <c r="R65" s="268"/>
      <c r="S65" s="268"/>
      <c r="T65" s="268"/>
      <c r="U65" s="268"/>
      <c r="V65" s="268"/>
      <c r="W65" s="268"/>
      <c r="X65" s="268"/>
      <c r="Y65" s="268"/>
      <c r="Z65" s="268"/>
      <c r="AA65" s="268"/>
      <c r="AB65" s="268"/>
      <c r="AC65" s="268"/>
      <c r="AD65" s="268"/>
      <c r="AE65" s="268"/>
      <c r="AF65" s="268"/>
      <c r="AG65" s="268"/>
      <c r="AH65" s="268"/>
      <c r="AI65" s="268"/>
      <c r="AJ65" s="268"/>
      <c r="AK65" s="268"/>
      <c r="AL65" s="268"/>
      <c r="AM65" s="268"/>
      <c r="AN65" s="268"/>
      <c r="AO65" s="268"/>
      <c r="AP65" s="268"/>
      <c r="AQ65" s="268"/>
      <c r="AR65" s="268"/>
      <c r="AS65" s="268"/>
      <c r="AT65" s="268"/>
      <c r="AU65" s="268"/>
      <c r="AV65" s="268"/>
      <c r="AW65" s="268"/>
      <c r="AX65" s="268"/>
      <c r="AY65" s="268"/>
      <c r="AZ65" s="268"/>
      <c r="BA65" s="268"/>
      <c r="BB65" s="268"/>
      <c r="BC65" s="268"/>
      <c r="BD65" s="268"/>
      <c r="BE65" s="268"/>
      <c r="BF65" s="268"/>
      <c r="BG65" s="268"/>
      <c r="BH65" s="268"/>
      <c r="BI65" s="268"/>
      <c r="BJ65" s="268"/>
      <c r="BK65" s="268"/>
      <c r="BL65" s="268"/>
      <c r="BM65" s="268"/>
      <c r="BN65" s="268"/>
      <c r="BO65" s="268"/>
      <c r="BP65" s="268"/>
      <c r="BQ65" s="268"/>
      <c r="BR65" s="268"/>
      <c r="BS65" s="268"/>
      <c r="BT65" s="268"/>
      <c r="BU65" s="268"/>
      <c r="BV65" s="268"/>
      <c r="BW65" s="268"/>
      <c r="BX65" s="268"/>
      <c r="BY65" s="268"/>
      <c r="BZ65" s="268"/>
      <c r="CA65" s="268"/>
      <c r="CB65" s="268"/>
      <c r="CC65" s="268"/>
    </row>
    <row r="66" spans="1:81" x14ac:dyDescent="0.25">
      <c r="A66" s="267" t="s">
        <v>1021</v>
      </c>
      <c r="B66" s="281" t="s">
        <v>1010</v>
      </c>
      <c r="C66" s="276" t="s">
        <v>1000</v>
      </c>
      <c r="D66" s="295">
        <v>0</v>
      </c>
      <c r="E66" s="295">
        <f t="shared" ref="E66:P66" si="11">SUM(E67:E71)</f>
        <v>0</v>
      </c>
      <c r="F66" s="295">
        <f t="shared" si="11"/>
        <v>0</v>
      </c>
      <c r="G66" s="295">
        <f t="shared" si="11"/>
        <v>0</v>
      </c>
      <c r="H66" s="295">
        <f t="shared" si="11"/>
        <v>0</v>
      </c>
      <c r="I66" s="295">
        <f t="shared" si="11"/>
        <v>0</v>
      </c>
      <c r="J66" s="295">
        <f t="shared" si="11"/>
        <v>0</v>
      </c>
      <c r="K66" s="295">
        <f t="shared" si="11"/>
        <v>0</v>
      </c>
      <c r="L66" s="295">
        <f t="shared" si="11"/>
        <v>0</v>
      </c>
      <c r="M66" s="295">
        <f t="shared" si="11"/>
        <v>0</v>
      </c>
      <c r="N66" s="295">
        <f t="shared" si="11"/>
        <v>0</v>
      </c>
      <c r="O66" s="295">
        <f t="shared" si="11"/>
        <v>0</v>
      </c>
      <c r="P66" s="295">
        <f t="shared" si="11"/>
        <v>0</v>
      </c>
      <c r="Q66" s="268"/>
      <c r="R66" s="268"/>
      <c r="S66" s="268"/>
      <c r="T66" s="268"/>
      <c r="U66" s="268"/>
      <c r="V66" s="268"/>
      <c r="W66" s="268"/>
      <c r="X66" s="268"/>
      <c r="Y66" s="268"/>
      <c r="Z66" s="268"/>
      <c r="AA66" s="268"/>
      <c r="AB66" s="268"/>
      <c r="AC66" s="268"/>
      <c r="AD66" s="268"/>
      <c r="AE66" s="268"/>
      <c r="AF66" s="268"/>
      <c r="AG66" s="268"/>
      <c r="AH66" s="268"/>
      <c r="AI66" s="268"/>
      <c r="AJ66" s="268"/>
      <c r="AK66" s="268"/>
      <c r="AL66" s="268"/>
      <c r="AM66" s="268"/>
      <c r="AN66" s="268"/>
      <c r="AO66" s="268"/>
      <c r="AP66" s="268"/>
      <c r="AQ66" s="268"/>
      <c r="AR66" s="268"/>
      <c r="AS66" s="268"/>
      <c r="AT66" s="268"/>
      <c r="AU66" s="268"/>
      <c r="AV66" s="268"/>
      <c r="AW66" s="268"/>
      <c r="AX66" s="268"/>
      <c r="AY66" s="268"/>
      <c r="AZ66" s="268"/>
      <c r="BA66" s="268"/>
      <c r="BB66" s="268"/>
      <c r="BC66" s="268"/>
      <c r="BD66" s="268"/>
      <c r="BE66" s="268"/>
      <c r="BF66" s="268"/>
      <c r="BG66" s="268"/>
      <c r="BH66" s="268"/>
      <c r="BI66" s="268"/>
      <c r="BJ66" s="268"/>
      <c r="BK66" s="268"/>
      <c r="BL66" s="268"/>
      <c r="BM66" s="268"/>
      <c r="BN66" s="268"/>
      <c r="BO66" s="268"/>
      <c r="BP66" s="268"/>
      <c r="BQ66" s="268"/>
      <c r="BR66" s="268"/>
      <c r="BS66" s="268"/>
      <c r="BT66" s="268"/>
      <c r="BU66" s="268"/>
      <c r="BV66" s="268"/>
      <c r="BW66" s="268"/>
      <c r="BX66" s="268"/>
      <c r="BY66" s="268"/>
      <c r="BZ66" s="268"/>
      <c r="CA66" s="268"/>
      <c r="CB66" s="268"/>
      <c r="CC66" s="268"/>
    </row>
    <row r="67" spans="1:81" x14ac:dyDescent="0.25">
      <c r="A67" s="267"/>
      <c r="B67" s="274" t="s">
        <v>31</v>
      </c>
      <c r="C67" s="276" t="s">
        <v>1000</v>
      </c>
      <c r="D67" s="295">
        <v>0</v>
      </c>
      <c r="E67" s="295"/>
      <c r="F67" s="295"/>
      <c r="G67" s="295"/>
      <c r="H67" s="295"/>
      <c r="I67" s="295"/>
      <c r="J67" s="295"/>
      <c r="K67" s="295"/>
      <c r="L67" s="295"/>
      <c r="M67" s="295"/>
      <c r="N67" s="278"/>
      <c r="O67" s="278"/>
      <c r="P67" s="279"/>
      <c r="Q67" s="268"/>
      <c r="R67" s="268"/>
      <c r="S67" s="268"/>
      <c r="T67" s="268"/>
      <c r="U67" s="268"/>
      <c r="V67" s="268"/>
      <c r="W67" s="268"/>
      <c r="X67" s="268"/>
      <c r="Y67" s="268"/>
      <c r="Z67" s="268"/>
      <c r="AA67" s="268"/>
      <c r="AB67" s="268"/>
      <c r="AC67" s="268"/>
      <c r="AD67" s="268"/>
      <c r="AE67" s="268"/>
      <c r="AF67" s="268"/>
      <c r="AG67" s="268"/>
      <c r="AH67" s="268"/>
      <c r="AI67" s="268"/>
      <c r="AJ67" s="268"/>
      <c r="AK67" s="268"/>
      <c r="AL67" s="268"/>
      <c r="AM67" s="268"/>
      <c r="AN67" s="268"/>
      <c r="AO67" s="268"/>
      <c r="AP67" s="268"/>
      <c r="AQ67" s="268"/>
      <c r="AR67" s="268"/>
      <c r="AS67" s="268"/>
      <c r="AT67" s="268"/>
      <c r="AU67" s="268"/>
      <c r="AV67" s="268"/>
      <c r="AW67" s="268"/>
      <c r="AX67" s="268"/>
      <c r="AY67" s="268"/>
      <c r="AZ67" s="268"/>
      <c r="BA67" s="268"/>
      <c r="BB67" s="268"/>
      <c r="BC67" s="268"/>
      <c r="BD67" s="268"/>
      <c r="BE67" s="268"/>
      <c r="BF67" s="268"/>
      <c r="BG67" s="268"/>
      <c r="BH67" s="268"/>
      <c r="BI67" s="268"/>
      <c r="BJ67" s="268"/>
      <c r="BK67" s="268"/>
      <c r="BL67" s="268"/>
      <c r="BM67" s="268"/>
      <c r="BN67" s="268"/>
      <c r="BO67" s="268"/>
      <c r="BP67" s="268"/>
      <c r="BQ67" s="268"/>
      <c r="BR67" s="268"/>
      <c r="BS67" s="268"/>
      <c r="BT67" s="268"/>
      <c r="BU67" s="268"/>
      <c r="BV67" s="268"/>
      <c r="BW67" s="268"/>
      <c r="BX67" s="268"/>
      <c r="BY67" s="268"/>
      <c r="BZ67" s="268"/>
      <c r="CA67" s="268"/>
      <c r="CB67" s="268"/>
      <c r="CC67" s="268"/>
    </row>
    <row r="68" spans="1:81" x14ac:dyDescent="0.25">
      <c r="A68" s="267"/>
      <c r="B68" s="274" t="s">
        <v>27</v>
      </c>
      <c r="C68" s="276" t="s">
        <v>1000</v>
      </c>
      <c r="D68" s="295">
        <v>0</v>
      </c>
      <c r="E68" s="295"/>
      <c r="F68" s="295"/>
      <c r="G68" s="295"/>
      <c r="H68" s="295"/>
      <c r="I68" s="295"/>
      <c r="J68" s="295"/>
      <c r="K68" s="295"/>
      <c r="L68" s="295"/>
      <c r="M68" s="295"/>
      <c r="N68" s="278"/>
      <c r="O68" s="278"/>
      <c r="P68" s="279"/>
      <c r="Q68" s="268"/>
      <c r="R68" s="268"/>
      <c r="S68" s="268"/>
      <c r="T68" s="268"/>
      <c r="U68" s="268"/>
      <c r="V68" s="268"/>
      <c r="W68" s="268"/>
      <c r="X68" s="268"/>
      <c r="Y68" s="268"/>
      <c r="Z68" s="268"/>
      <c r="AA68" s="268"/>
      <c r="AB68" s="268"/>
      <c r="AC68" s="268"/>
      <c r="AD68" s="268"/>
      <c r="AE68" s="268"/>
      <c r="AF68" s="268"/>
      <c r="AG68" s="268"/>
      <c r="AH68" s="268"/>
      <c r="AI68" s="268"/>
      <c r="AJ68" s="268"/>
      <c r="AK68" s="268"/>
      <c r="AL68" s="268"/>
      <c r="AM68" s="268"/>
      <c r="AN68" s="268"/>
      <c r="AO68" s="268"/>
      <c r="AP68" s="268"/>
      <c r="AQ68" s="268"/>
      <c r="AR68" s="268"/>
      <c r="AS68" s="268"/>
      <c r="AT68" s="268"/>
      <c r="AU68" s="268"/>
      <c r="AV68" s="268"/>
      <c r="AW68" s="268"/>
      <c r="AX68" s="268"/>
      <c r="AY68" s="268"/>
      <c r="AZ68" s="268"/>
      <c r="BA68" s="268"/>
      <c r="BB68" s="268"/>
      <c r="BC68" s="268"/>
      <c r="BD68" s="268"/>
      <c r="BE68" s="268"/>
      <c r="BF68" s="268"/>
      <c r="BG68" s="268"/>
      <c r="BH68" s="268"/>
      <c r="BI68" s="268"/>
      <c r="BJ68" s="268"/>
      <c r="BK68" s="268"/>
      <c r="BL68" s="268"/>
      <c r="BM68" s="268"/>
      <c r="BN68" s="268"/>
      <c r="BO68" s="268"/>
      <c r="BP68" s="268"/>
      <c r="BQ68" s="268"/>
      <c r="BR68" s="268"/>
      <c r="BS68" s="268"/>
      <c r="BT68" s="268"/>
      <c r="BU68" s="268"/>
      <c r="BV68" s="268"/>
      <c r="BW68" s="268"/>
      <c r="BX68" s="268"/>
      <c r="BY68" s="268"/>
      <c r="BZ68" s="268"/>
      <c r="CA68" s="268"/>
      <c r="CB68" s="268"/>
      <c r="CC68" s="268"/>
    </row>
    <row r="69" spans="1:81" x14ac:dyDescent="0.25">
      <c r="A69" s="267"/>
      <c r="B69" s="274" t="s">
        <v>1005</v>
      </c>
      <c r="C69" s="276" t="s">
        <v>1000</v>
      </c>
      <c r="D69" s="295">
        <v>0</v>
      </c>
      <c r="E69" s="295"/>
      <c r="F69" s="295"/>
      <c r="G69" s="295"/>
      <c r="H69" s="295"/>
      <c r="I69" s="295"/>
      <c r="J69" s="295"/>
      <c r="K69" s="295"/>
      <c r="L69" s="295"/>
      <c r="M69" s="295"/>
      <c r="N69" s="278"/>
      <c r="O69" s="278"/>
      <c r="P69" s="279"/>
      <c r="Q69" s="268"/>
      <c r="R69" s="268"/>
      <c r="S69" s="268"/>
      <c r="T69" s="268"/>
      <c r="U69" s="268"/>
      <c r="V69" s="268"/>
      <c r="W69" s="268"/>
      <c r="X69" s="268"/>
      <c r="Y69" s="268"/>
      <c r="Z69" s="268"/>
      <c r="AA69" s="268"/>
      <c r="AB69" s="268"/>
      <c r="AC69" s="268"/>
      <c r="AD69" s="268"/>
      <c r="AE69" s="268"/>
      <c r="AF69" s="268"/>
      <c r="AG69" s="268"/>
      <c r="AH69" s="268"/>
      <c r="AI69" s="268"/>
      <c r="AJ69" s="268"/>
      <c r="AK69" s="268"/>
      <c r="AL69" s="268"/>
      <c r="AM69" s="268"/>
      <c r="AN69" s="268"/>
      <c r="AO69" s="268"/>
      <c r="AP69" s="268"/>
      <c r="AQ69" s="268"/>
      <c r="AR69" s="268"/>
      <c r="AS69" s="268"/>
      <c r="AT69" s="268"/>
      <c r="AU69" s="268"/>
      <c r="AV69" s="268"/>
      <c r="AW69" s="268"/>
      <c r="AX69" s="268"/>
      <c r="AY69" s="268"/>
      <c r="AZ69" s="268"/>
      <c r="BA69" s="268"/>
      <c r="BB69" s="268"/>
      <c r="BC69" s="268"/>
      <c r="BD69" s="268"/>
      <c r="BE69" s="268"/>
      <c r="BF69" s="268"/>
      <c r="BG69" s="268"/>
      <c r="BH69" s="268"/>
      <c r="BI69" s="268"/>
      <c r="BJ69" s="268"/>
      <c r="BK69" s="268"/>
      <c r="BL69" s="268"/>
      <c r="BM69" s="268"/>
      <c r="BN69" s="268"/>
      <c r="BO69" s="268"/>
      <c r="BP69" s="268"/>
      <c r="BQ69" s="268"/>
      <c r="BR69" s="268"/>
      <c r="BS69" s="268"/>
      <c r="BT69" s="268"/>
      <c r="BU69" s="268"/>
      <c r="BV69" s="268"/>
      <c r="BW69" s="268"/>
      <c r="BX69" s="268"/>
      <c r="BY69" s="268"/>
      <c r="BZ69" s="268"/>
      <c r="CA69" s="268"/>
      <c r="CB69" s="268"/>
      <c r="CC69" s="268"/>
    </row>
    <row r="70" spans="1:81" x14ac:dyDescent="0.25">
      <c r="A70" s="297"/>
      <c r="B70" s="274" t="s">
        <v>374</v>
      </c>
      <c r="C70" s="276" t="s">
        <v>1000</v>
      </c>
      <c r="D70" s="295">
        <v>0</v>
      </c>
      <c r="E70" s="298"/>
      <c r="F70" s="298"/>
      <c r="G70" s="298"/>
      <c r="H70" s="298"/>
      <c r="I70" s="298"/>
      <c r="J70" s="298"/>
      <c r="K70" s="298"/>
      <c r="L70" s="298"/>
      <c r="M70" s="298"/>
      <c r="N70" s="298"/>
      <c r="O70" s="298"/>
      <c r="P70" s="266"/>
      <c r="Q70" s="268"/>
      <c r="R70" s="268"/>
      <c r="S70" s="268"/>
      <c r="T70" s="268"/>
      <c r="U70" s="268"/>
      <c r="V70" s="268"/>
      <c r="W70" s="268"/>
      <c r="X70" s="268"/>
      <c r="Y70" s="268"/>
      <c r="Z70" s="268"/>
      <c r="AA70" s="268"/>
      <c r="AB70" s="268"/>
      <c r="AC70" s="268"/>
      <c r="AD70" s="268"/>
      <c r="AE70" s="268"/>
      <c r="AF70" s="268"/>
      <c r="AG70" s="268"/>
      <c r="AH70" s="268"/>
      <c r="AI70" s="268"/>
      <c r="AJ70" s="268"/>
      <c r="AK70" s="268"/>
      <c r="AL70" s="268"/>
      <c r="AM70" s="268"/>
      <c r="AN70" s="268"/>
      <c r="AO70" s="268"/>
      <c r="AP70" s="268"/>
      <c r="AQ70" s="268"/>
      <c r="AR70" s="268"/>
      <c r="AS70" s="268"/>
      <c r="AT70" s="268"/>
      <c r="AU70" s="268"/>
      <c r="AV70" s="268"/>
      <c r="AW70" s="268"/>
      <c r="AX70" s="268"/>
      <c r="AY70" s="268"/>
      <c r="AZ70" s="268"/>
      <c r="BA70" s="268"/>
      <c r="BB70" s="268"/>
      <c r="BC70" s="268"/>
      <c r="BD70" s="268"/>
      <c r="BE70" s="268"/>
      <c r="BF70" s="268"/>
      <c r="BG70" s="268"/>
      <c r="BH70" s="268"/>
      <c r="BI70" s="268"/>
      <c r="BJ70" s="268"/>
      <c r="BK70" s="268"/>
      <c r="BL70" s="268"/>
      <c r="BM70" s="268"/>
      <c r="BN70" s="268"/>
      <c r="BO70" s="268"/>
      <c r="BP70" s="268"/>
      <c r="BQ70" s="268"/>
      <c r="BR70" s="268"/>
      <c r="BS70" s="268"/>
      <c r="BT70" s="268"/>
      <c r="BU70" s="268"/>
      <c r="BV70" s="268"/>
      <c r="BW70" s="268"/>
      <c r="BX70" s="268"/>
      <c r="BY70" s="268"/>
      <c r="BZ70" s="268"/>
      <c r="CA70" s="268"/>
      <c r="CB70" s="268"/>
      <c r="CC70" s="268"/>
    </row>
    <row r="71" spans="1:81" x14ac:dyDescent="0.25">
      <c r="A71" s="297"/>
      <c r="B71" s="274" t="s">
        <v>32</v>
      </c>
      <c r="C71" s="276" t="s">
        <v>1000</v>
      </c>
      <c r="D71" s="295">
        <v>0</v>
      </c>
      <c r="E71" s="298"/>
      <c r="F71" s="298"/>
      <c r="G71" s="298"/>
      <c r="H71" s="298"/>
      <c r="I71" s="298"/>
      <c r="J71" s="298"/>
      <c r="K71" s="298"/>
      <c r="L71" s="298"/>
      <c r="M71" s="298"/>
      <c r="N71" s="298"/>
      <c r="O71" s="298"/>
      <c r="P71" s="266"/>
      <c r="Q71" s="268"/>
      <c r="R71" s="268"/>
      <c r="S71" s="268"/>
      <c r="T71" s="268"/>
      <c r="U71" s="268"/>
      <c r="V71" s="268"/>
      <c r="W71" s="268"/>
      <c r="X71" s="268"/>
      <c r="Y71" s="268"/>
      <c r="Z71" s="268"/>
      <c r="AA71" s="268"/>
      <c r="AB71" s="268"/>
      <c r="AC71" s="268"/>
      <c r="AD71" s="268"/>
      <c r="AE71" s="268"/>
      <c r="AF71" s="268"/>
      <c r="AG71" s="268"/>
      <c r="AH71" s="268"/>
      <c r="AI71" s="268"/>
      <c r="AJ71" s="268"/>
      <c r="AK71" s="268"/>
      <c r="AL71" s="268"/>
      <c r="AM71" s="268"/>
      <c r="AN71" s="268"/>
      <c r="AO71" s="268"/>
      <c r="AP71" s="268"/>
      <c r="AQ71" s="268"/>
      <c r="AR71" s="268"/>
      <c r="AS71" s="268"/>
      <c r="AT71" s="268"/>
      <c r="AU71" s="268"/>
      <c r="AV71" s="268"/>
      <c r="AW71" s="268"/>
      <c r="AX71" s="268"/>
      <c r="AY71" s="268"/>
      <c r="AZ71" s="268"/>
      <c r="BA71" s="268"/>
      <c r="BB71" s="268"/>
      <c r="BC71" s="268"/>
      <c r="BD71" s="268"/>
      <c r="BE71" s="268"/>
      <c r="BF71" s="268"/>
      <c r="BG71" s="268"/>
      <c r="BH71" s="268"/>
      <c r="BI71" s="268"/>
      <c r="BJ71" s="268"/>
      <c r="BK71" s="268"/>
      <c r="BL71" s="268"/>
      <c r="BM71" s="268"/>
      <c r="BN71" s="268"/>
      <c r="BO71" s="268"/>
      <c r="BP71" s="268"/>
      <c r="BQ71" s="268"/>
      <c r="BR71" s="268"/>
      <c r="BS71" s="268"/>
      <c r="BT71" s="268"/>
      <c r="BU71" s="268"/>
      <c r="BV71" s="268"/>
      <c r="BW71" s="268"/>
      <c r="BX71" s="268"/>
      <c r="BY71" s="268"/>
      <c r="BZ71" s="268"/>
      <c r="CA71" s="268"/>
      <c r="CB71" s="268"/>
      <c r="CC71" s="268"/>
    </row>
    <row r="72" spans="1:81" x14ac:dyDescent="0.25">
      <c r="Q72" s="268"/>
      <c r="R72" s="268"/>
      <c r="S72" s="268"/>
      <c r="T72" s="268"/>
      <c r="U72" s="268"/>
      <c r="V72" s="268"/>
      <c r="W72" s="268"/>
      <c r="X72" s="268"/>
      <c r="Y72" s="268"/>
      <c r="Z72" s="268"/>
      <c r="AA72" s="268"/>
      <c r="AB72" s="268"/>
      <c r="AC72" s="268"/>
      <c r="AD72" s="268"/>
      <c r="AE72" s="268"/>
      <c r="AF72" s="268"/>
      <c r="AG72" s="268"/>
      <c r="AH72" s="268"/>
      <c r="AI72" s="268"/>
      <c r="AJ72" s="268"/>
      <c r="AK72" s="268"/>
      <c r="AL72" s="268"/>
      <c r="AM72" s="268"/>
      <c r="AN72" s="268"/>
      <c r="AO72" s="268"/>
      <c r="AP72" s="268"/>
      <c r="AQ72" s="268"/>
      <c r="AR72" s="268"/>
      <c r="AS72" s="268"/>
      <c r="AT72" s="268"/>
      <c r="AU72" s="268"/>
      <c r="AV72" s="268"/>
      <c r="AW72" s="268"/>
      <c r="AX72" s="268"/>
      <c r="AY72" s="268"/>
      <c r="AZ72" s="268"/>
      <c r="BA72" s="268"/>
      <c r="BB72" s="268"/>
      <c r="BC72" s="268"/>
      <c r="BD72" s="268"/>
      <c r="BE72" s="268"/>
      <c r="BF72" s="268"/>
      <c r="BG72" s="268"/>
      <c r="BH72" s="268"/>
      <c r="BI72" s="268"/>
      <c r="BJ72" s="268"/>
      <c r="BK72" s="268"/>
      <c r="BL72" s="268"/>
      <c r="BM72" s="268"/>
      <c r="BN72" s="268"/>
      <c r="BO72" s="268"/>
      <c r="BP72" s="268"/>
      <c r="BQ72" s="268"/>
      <c r="BR72" s="268"/>
      <c r="BS72" s="268"/>
      <c r="BT72" s="268"/>
      <c r="BU72" s="268"/>
      <c r="BV72" s="268"/>
      <c r="BW72" s="268"/>
      <c r="BX72" s="268"/>
      <c r="BY72" s="268"/>
      <c r="BZ72" s="268"/>
      <c r="CA72" s="268"/>
      <c r="CB72" s="268"/>
      <c r="CC72" s="268"/>
    </row>
    <row r="73" spans="1:81" x14ac:dyDescent="0.25">
      <c r="A73" s="260" t="s">
        <v>1022</v>
      </c>
      <c r="D73" s="299"/>
    </row>
    <row r="74" spans="1:81" x14ac:dyDescent="0.25">
      <c r="A74" s="260"/>
      <c r="C74" s="257"/>
      <c r="D74" s="256"/>
      <c r="E74" s="256"/>
      <c r="F74" s="256"/>
      <c r="G74" s="256"/>
    </row>
    <row r="75" spans="1:81" x14ac:dyDescent="0.25">
      <c r="A75" s="260" t="s">
        <v>1023</v>
      </c>
      <c r="B75" s="254" t="s">
        <v>1024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L14"/>
  <sheetViews>
    <sheetView tabSelected="1" workbookViewId="0">
      <selection activeCell="H22" sqref="H22"/>
    </sheetView>
  </sheetViews>
  <sheetFormatPr defaultColWidth="10.83203125" defaultRowHeight="12.75" x14ac:dyDescent="0.2"/>
  <cols>
    <col min="1" max="1" width="10.83203125" style="302"/>
    <col min="2" max="2" width="10.83203125" style="302" customWidth="1"/>
    <col min="3" max="6" width="10.83203125" style="302"/>
    <col min="7" max="7" width="29.5" style="302" customWidth="1"/>
    <col min="8" max="8" width="21.83203125" style="302" customWidth="1"/>
    <col min="9" max="13" width="10.83203125" style="302"/>
    <col min="14" max="14" width="21.83203125" style="302" customWidth="1"/>
    <col min="15" max="16384" width="10.83203125" style="302"/>
  </cols>
  <sheetData>
    <row r="1" spans="1:12" s="300" customFormat="1" x14ac:dyDescent="0.2"/>
    <row r="2" spans="1:12" s="300" customFormat="1" ht="18.75" x14ac:dyDescent="0.3">
      <c r="A2" s="1502" t="s">
        <v>1025</v>
      </c>
      <c r="B2" s="1502"/>
      <c r="C2" s="1502"/>
      <c r="D2" s="1502"/>
      <c r="E2" s="1502"/>
      <c r="F2" s="1502"/>
      <c r="G2" s="1502"/>
      <c r="H2" s="1502"/>
      <c r="I2" s="301"/>
      <c r="J2" s="301"/>
      <c r="K2" s="301"/>
      <c r="L2" s="301"/>
    </row>
    <row r="3" spans="1:12" x14ac:dyDescent="0.2">
      <c r="A3" s="300"/>
      <c r="B3" s="300"/>
      <c r="C3" s="300"/>
      <c r="D3" s="300"/>
      <c r="E3" s="300"/>
      <c r="F3" s="300"/>
      <c r="G3" s="300"/>
      <c r="H3" s="300"/>
      <c r="I3" s="300"/>
      <c r="J3" s="300"/>
      <c r="K3" s="300"/>
      <c r="L3" s="300"/>
    </row>
    <row r="4" spans="1:12" s="303" customFormat="1" ht="15.75" x14ac:dyDescent="0.25">
      <c r="A4" s="303" t="s">
        <v>1026</v>
      </c>
    </row>
    <row r="5" spans="1:12" s="303" customFormat="1" ht="15.75" x14ac:dyDescent="0.25">
      <c r="A5" s="303" t="s">
        <v>1027</v>
      </c>
    </row>
    <row r="6" spans="1:12" s="303" customFormat="1" ht="15.75" x14ac:dyDescent="0.25">
      <c r="A6" s="1507" t="str">
        <f>'46 титульник'!H12</f>
        <v>Август</v>
      </c>
      <c r="B6" s="1507"/>
      <c r="C6" s="1507"/>
      <c r="D6" s="1507"/>
      <c r="E6" s="1507"/>
      <c r="F6" s="1508" t="str">
        <f>'46 титульник'!H11</f>
        <v>2026</v>
      </c>
      <c r="G6" s="1508"/>
      <c r="H6" s="1508"/>
    </row>
    <row r="7" spans="1:12" s="300" customFormat="1" x14ac:dyDescent="0.2">
      <c r="A7" s="1503"/>
      <c r="B7" s="1503"/>
      <c r="C7" s="1503"/>
      <c r="D7" s="1503"/>
      <c r="E7" s="1503"/>
      <c r="F7" s="1503"/>
      <c r="G7" s="1503"/>
      <c r="H7" s="1503"/>
      <c r="I7" s="304"/>
      <c r="J7" s="304"/>
      <c r="K7" s="304"/>
    </row>
    <row r="8" spans="1:12" s="300" customFormat="1" ht="54.75" customHeight="1" x14ac:dyDescent="0.3">
      <c r="A8" s="1504" t="s">
        <v>1028</v>
      </c>
      <c r="B8" s="1505"/>
      <c r="C8" s="1505"/>
      <c r="D8" s="1505"/>
      <c r="E8" s="1505"/>
      <c r="F8" s="1505"/>
      <c r="G8" s="1505"/>
      <c r="H8" s="1506"/>
      <c r="I8" s="301"/>
      <c r="J8" s="301"/>
      <c r="K8" s="301"/>
    </row>
    <row r="9" spans="1:12" ht="63" x14ac:dyDescent="0.2">
      <c r="A9" s="1499" t="s">
        <v>1029</v>
      </c>
      <c r="B9" s="1500"/>
      <c r="C9" s="1501"/>
      <c r="D9" s="1499" t="s">
        <v>1030</v>
      </c>
      <c r="E9" s="1500"/>
      <c r="F9" s="1501"/>
      <c r="G9" s="305" t="s">
        <v>1031</v>
      </c>
      <c r="H9" s="306" t="s">
        <v>1032</v>
      </c>
    </row>
    <row r="10" spans="1:12" ht="15.75" x14ac:dyDescent="0.2">
      <c r="A10" s="1499" t="s">
        <v>1033</v>
      </c>
      <c r="B10" s="1500"/>
      <c r="C10" s="1501"/>
      <c r="D10" s="1499" t="s">
        <v>1034</v>
      </c>
      <c r="E10" s="1500"/>
      <c r="F10" s="1501"/>
      <c r="G10" s="307">
        <f>'6'!F32/1000+'6'!F35/1000</f>
        <v>47.787618999999992</v>
      </c>
      <c r="H10" s="307">
        <f>'3'!F61/1000</f>
        <v>21.405341522000004</v>
      </c>
    </row>
    <row r="11" spans="1:12" x14ac:dyDescent="0.2">
      <c r="A11" s="300"/>
      <c r="B11" s="300"/>
      <c r="C11" s="300"/>
      <c r="D11" s="300"/>
      <c r="E11" s="300"/>
      <c r="F11" s="300"/>
      <c r="G11" s="300"/>
      <c r="H11" s="300"/>
      <c r="I11" s="300"/>
      <c r="J11" s="300"/>
      <c r="K11" s="300"/>
      <c r="L11" s="300"/>
    </row>
    <row r="12" spans="1:12" x14ac:dyDescent="0.2">
      <c r="E12" s="300"/>
      <c r="F12" s="300"/>
      <c r="G12" s="300"/>
      <c r="H12" s="300"/>
      <c r="I12" s="300"/>
      <c r="J12" s="300"/>
      <c r="K12" s="300"/>
      <c r="L12" s="300"/>
    </row>
    <row r="13" spans="1:12" x14ac:dyDescent="0.2">
      <c r="C13" s="300"/>
      <c r="D13" s="300"/>
      <c r="E13" s="300"/>
      <c r="F13" s="300"/>
      <c r="G13" s="300"/>
      <c r="H13" s="300"/>
      <c r="I13" s="300"/>
      <c r="J13" s="300"/>
      <c r="K13" s="300"/>
      <c r="L13" s="300"/>
    </row>
    <row r="14" spans="1:12" x14ac:dyDescent="0.2">
      <c r="A14" s="300"/>
      <c r="B14" s="300"/>
      <c r="C14" s="300"/>
      <c r="D14" s="300"/>
      <c r="E14" s="300"/>
      <c r="F14" s="300"/>
      <c r="G14" s="300"/>
      <c r="H14" s="300"/>
      <c r="I14" s="300"/>
      <c r="J14" s="300"/>
      <c r="K14" s="300"/>
      <c r="L14" s="300"/>
    </row>
  </sheetData>
  <mergeCells count="9">
    <mergeCell ref="A10:C10"/>
    <mergeCell ref="D10:F10"/>
    <mergeCell ref="A2:H2"/>
    <mergeCell ref="A7:H7"/>
    <mergeCell ref="A8:H8"/>
    <mergeCell ref="A9:C9"/>
    <mergeCell ref="D9:F9"/>
    <mergeCell ref="A6:E6"/>
    <mergeCell ref="F6:H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tabColor indexed="12"/>
  </sheetPr>
  <dimension ref="A1:Q460"/>
  <sheetViews>
    <sheetView view="pageBreakPreview" zoomScale="85" zoomScaleNormal="75" zoomScaleSheetLayoutView="85" workbookViewId="0">
      <pane xSplit="2" ySplit="1" topLeftCell="C2" activePane="bottomRight" state="frozenSplit"/>
      <selection activeCell="F87" sqref="F87"/>
      <selection pane="topRight" activeCell="F87" sqref="F87"/>
      <selection pane="bottomLeft" activeCell="F87" sqref="F87"/>
      <selection pane="bottomRight" activeCell="N16" sqref="N16"/>
    </sheetView>
  </sheetViews>
  <sheetFormatPr defaultColWidth="10.83203125" defaultRowHeight="15" x14ac:dyDescent="0.2"/>
  <cols>
    <col min="1" max="1" width="7.33203125" style="999" customWidth="1"/>
    <col min="2" max="2" width="88.33203125" style="884" customWidth="1"/>
    <col min="3" max="6" width="18.33203125" style="884" customWidth="1"/>
    <col min="7" max="7" width="15.6640625" style="884" customWidth="1"/>
    <col min="8" max="8" width="20" style="884" customWidth="1"/>
    <col min="9" max="10" width="12.1640625" style="884" customWidth="1"/>
    <col min="11" max="11" width="16.33203125" style="884" customWidth="1"/>
    <col min="12" max="12" width="24.6640625" style="884" customWidth="1"/>
    <col min="13" max="16" width="20.33203125" style="884" customWidth="1"/>
    <col min="17" max="17" width="20.1640625" style="883" customWidth="1"/>
    <col min="18" max="18" width="17.5" style="883" customWidth="1"/>
    <col min="19" max="19" width="14.83203125" style="883" customWidth="1"/>
    <col min="20" max="20" width="12.5" style="883" customWidth="1"/>
    <col min="21" max="21" width="13.1640625" style="883" customWidth="1"/>
    <col min="22" max="22" width="16.6640625" style="883" customWidth="1"/>
    <col min="23" max="23" width="14.83203125" style="883" customWidth="1"/>
    <col min="24" max="24" width="16" style="883" customWidth="1"/>
    <col min="25" max="16384" width="10.83203125" style="883"/>
  </cols>
  <sheetData>
    <row r="1" spans="1:17" ht="16.149999999999999" customHeight="1" x14ac:dyDescent="0.2">
      <c r="A1" s="1519" t="s">
        <v>1446</v>
      </c>
      <c r="B1" s="1519"/>
      <c r="C1" s="882"/>
      <c r="D1" s="883"/>
      <c r="E1" s="883"/>
      <c r="F1" s="883"/>
      <c r="G1" s="883"/>
      <c r="H1" s="883"/>
      <c r="I1" s="883"/>
      <c r="J1" s="883"/>
      <c r="K1" s="883"/>
      <c r="L1" s="883"/>
    </row>
    <row r="2" spans="1:17" ht="16.149999999999999" customHeight="1" x14ac:dyDescent="0.25">
      <c r="A2" s="1519"/>
      <c r="B2" s="1519"/>
      <c r="C2" s="1521" t="s">
        <v>1447</v>
      </c>
      <c r="D2" s="1521"/>
      <c r="E2" s="1521"/>
      <c r="F2" s="1521"/>
      <c r="G2" s="1521"/>
      <c r="H2" s="1521"/>
      <c r="I2" s="1521"/>
      <c r="J2" s="1521"/>
      <c r="K2" s="1521"/>
      <c r="L2" s="1521"/>
      <c r="M2" s="1521"/>
      <c r="N2" s="1521"/>
      <c r="O2" s="1521"/>
      <c r="P2" s="1521"/>
    </row>
    <row r="3" spans="1:17" ht="16.149999999999999" customHeight="1" x14ac:dyDescent="0.25">
      <c r="A3" s="1519"/>
      <c r="B3" s="1519"/>
      <c r="C3" s="1522" t="s">
        <v>107</v>
      </c>
      <c r="D3" s="1522"/>
      <c r="E3" s="1522"/>
      <c r="F3" s="1522"/>
      <c r="G3" s="1522"/>
      <c r="H3" s="1522"/>
      <c r="I3" s="1522"/>
      <c r="J3" s="1522"/>
      <c r="K3" s="1522"/>
      <c r="L3" s="1522"/>
      <c r="M3" s="1522"/>
      <c r="N3" s="1522"/>
      <c r="O3" s="1522"/>
      <c r="P3" s="1522"/>
    </row>
    <row r="4" spans="1:17" ht="16.149999999999999" customHeight="1" thickBot="1" x14ac:dyDescent="0.25">
      <c r="A4" s="1520"/>
      <c r="B4" s="1520"/>
      <c r="C4" s="885"/>
      <c r="D4" s="885"/>
      <c r="E4" s="885"/>
      <c r="F4" s="885"/>
      <c r="G4" s="885"/>
      <c r="H4" s="885"/>
      <c r="I4" s="885"/>
      <c r="J4" s="885"/>
      <c r="K4" s="885"/>
      <c r="L4" s="885"/>
      <c r="M4" s="885"/>
      <c r="N4" s="885"/>
      <c r="O4" s="885"/>
      <c r="P4" s="886"/>
    </row>
    <row r="5" spans="1:17" ht="47.25" customHeight="1" x14ac:dyDescent="0.2">
      <c r="A5" s="1523" t="s">
        <v>982</v>
      </c>
      <c r="B5" s="1525" t="s">
        <v>1145</v>
      </c>
      <c r="C5" s="1527" t="s">
        <v>1448</v>
      </c>
      <c r="D5" s="1527"/>
      <c r="E5" s="1527"/>
      <c r="F5" s="1527"/>
      <c r="G5" s="1527"/>
      <c r="H5" s="1528" t="s">
        <v>1449</v>
      </c>
      <c r="I5" s="1529"/>
      <c r="J5" s="1529"/>
      <c r="K5" s="1529"/>
      <c r="L5" s="1528" t="s">
        <v>1450</v>
      </c>
      <c r="M5" s="1529"/>
      <c r="N5" s="1529"/>
      <c r="O5" s="1529"/>
      <c r="P5" s="1530"/>
    </row>
    <row r="6" spans="1:17" ht="45.75" customHeight="1" thickBot="1" x14ac:dyDescent="0.25">
      <c r="A6" s="1524"/>
      <c r="B6" s="1526"/>
      <c r="C6" s="887" t="s">
        <v>1149</v>
      </c>
      <c r="D6" s="887" t="s">
        <v>333</v>
      </c>
      <c r="E6" s="888" t="s">
        <v>1150</v>
      </c>
      <c r="F6" s="888" t="s">
        <v>2367</v>
      </c>
      <c r="G6" s="887" t="s">
        <v>336</v>
      </c>
      <c r="H6" s="887" t="s">
        <v>333</v>
      </c>
      <c r="I6" s="888" t="s">
        <v>1150</v>
      </c>
      <c r="J6" s="888" t="s">
        <v>1151</v>
      </c>
      <c r="K6" s="888" t="s">
        <v>336</v>
      </c>
      <c r="L6" s="887" t="s">
        <v>1149</v>
      </c>
      <c r="M6" s="887" t="s">
        <v>333</v>
      </c>
      <c r="N6" s="888" t="s">
        <v>1150</v>
      </c>
      <c r="O6" s="888" t="s">
        <v>1151</v>
      </c>
      <c r="P6" s="889" t="s">
        <v>336</v>
      </c>
    </row>
    <row r="7" spans="1:17" ht="16.149999999999999" customHeight="1" thickBot="1" x14ac:dyDescent="0.25">
      <c r="A7" s="890">
        <v>1</v>
      </c>
      <c r="B7" s="891">
        <f t="shared" ref="B7:F7" si="0">+A7+1</f>
        <v>2</v>
      </c>
      <c r="C7" s="892">
        <f t="shared" si="0"/>
        <v>3</v>
      </c>
      <c r="D7" s="892">
        <f t="shared" si="0"/>
        <v>4</v>
      </c>
      <c r="E7" s="892">
        <f t="shared" si="0"/>
        <v>5</v>
      </c>
      <c r="F7" s="892">
        <f t="shared" si="0"/>
        <v>6</v>
      </c>
      <c r="G7" s="892">
        <f>+F7+1</f>
        <v>7</v>
      </c>
      <c r="H7" s="892">
        <v>8</v>
      </c>
      <c r="I7" s="892">
        <v>9</v>
      </c>
      <c r="J7" s="892">
        <v>10</v>
      </c>
      <c r="K7" s="892"/>
      <c r="L7" s="892">
        <v>12</v>
      </c>
      <c r="M7" s="892">
        <v>13</v>
      </c>
      <c r="N7" s="892">
        <f>+M7+1</f>
        <v>14</v>
      </c>
      <c r="O7" s="892">
        <f>+N7+1</f>
        <v>15</v>
      </c>
      <c r="P7" s="893">
        <f>+O7+1</f>
        <v>16</v>
      </c>
    </row>
    <row r="8" spans="1:17" ht="24" customHeight="1" thickBot="1" x14ac:dyDescent="0.35">
      <c r="A8" s="1509" t="str">
        <f>'[27]Шаблон 46 ГП'!A8:P8</f>
        <v>Июнь 2026 год</v>
      </c>
      <c r="B8" s="1510"/>
      <c r="C8" s="1510"/>
      <c r="D8" s="1510"/>
      <c r="E8" s="1510"/>
      <c r="F8" s="1510"/>
      <c r="G8" s="1510"/>
      <c r="H8" s="1510"/>
      <c r="I8" s="1510"/>
      <c r="J8" s="1510"/>
      <c r="K8" s="1510"/>
      <c r="L8" s="1510"/>
      <c r="M8" s="1510"/>
      <c r="N8" s="1510"/>
      <c r="O8" s="1510"/>
      <c r="P8" s="1510"/>
    </row>
    <row r="9" spans="1:17" ht="16.149999999999999" customHeight="1" thickBot="1" x14ac:dyDescent="0.3">
      <c r="A9" s="894"/>
      <c r="B9" s="895" t="s">
        <v>1451</v>
      </c>
      <c r="C9" s="1331">
        <f>C10</f>
        <v>206959</v>
      </c>
      <c r="D9" s="1331">
        <f>D10</f>
        <v>190529</v>
      </c>
      <c r="E9" s="1331"/>
      <c r="F9" s="1331">
        <f>F10</f>
        <v>16430</v>
      </c>
      <c r="G9" s="1332"/>
      <c r="H9" s="1332"/>
      <c r="I9" s="1333"/>
      <c r="J9" s="1333"/>
      <c r="K9" s="1333"/>
      <c r="L9" s="1436">
        <f>M9+N9+O9+P9</f>
        <v>1225637.93097028</v>
      </c>
      <c r="M9" s="1335">
        <f>M10</f>
        <v>1122106.77097028</v>
      </c>
      <c r="N9" s="1336"/>
      <c r="O9" s="1336">
        <f>O10</f>
        <v>103531.16</v>
      </c>
      <c r="P9" s="1336"/>
    </row>
    <row r="10" spans="1:17" ht="16.149999999999999" customHeight="1" x14ac:dyDescent="0.25">
      <c r="A10" s="896">
        <v>1</v>
      </c>
      <c r="B10" s="897" t="s">
        <v>1452</v>
      </c>
      <c r="C10" s="1337">
        <f>C11+C30</f>
        <v>206959</v>
      </c>
      <c r="D10" s="1337">
        <f>D11</f>
        <v>190529</v>
      </c>
      <c r="E10" s="1337"/>
      <c r="F10" s="1337">
        <f>F11+F26</f>
        <v>16430</v>
      </c>
      <c r="G10" s="1338"/>
      <c r="H10" s="1338"/>
      <c r="I10" s="1338"/>
      <c r="J10" s="1338"/>
      <c r="K10" s="1338"/>
      <c r="L10" s="1339">
        <f t="shared" ref="L10:L24" si="1">M10+N10+O10+P10</f>
        <v>1225637.93097028</v>
      </c>
      <c r="M10" s="1340">
        <f>M11+M29</f>
        <v>1122106.77097028</v>
      </c>
      <c r="N10" s="1340"/>
      <c r="O10" s="1340">
        <f>O11+O26</f>
        <v>103531.16</v>
      </c>
      <c r="P10" s="1340"/>
    </row>
    <row r="11" spans="1:17" s="900" customFormat="1" ht="16.149999999999999" customHeight="1" x14ac:dyDescent="0.25">
      <c r="A11" s="898">
        <v>1.1000000000000001</v>
      </c>
      <c r="B11" s="899" t="s">
        <v>1453</v>
      </c>
      <c r="C11" s="1341">
        <f>C12+C16+C22+C19</f>
        <v>201084</v>
      </c>
      <c r="D11" s="1337">
        <f>D12+D16+D19+D22</f>
        <v>190529</v>
      </c>
      <c r="E11" s="1337"/>
      <c r="F11" s="1337">
        <f>F12</f>
        <v>10555</v>
      </c>
      <c r="G11" s="1342"/>
      <c r="H11" s="1342"/>
      <c r="I11" s="1342"/>
      <c r="J11" s="1342"/>
      <c r="K11" s="1342"/>
      <c r="L11" s="1339">
        <f t="shared" si="1"/>
        <v>1208530.1609702799</v>
      </c>
      <c r="M11" s="1340">
        <f>M16+M22+M12+M19</f>
        <v>1122106.77097028</v>
      </c>
      <c r="N11" s="1340"/>
      <c r="O11" s="1343">
        <f>O12</f>
        <v>86423.39</v>
      </c>
      <c r="P11" s="1340"/>
    </row>
    <row r="12" spans="1:17" ht="16.149999999999999" customHeight="1" x14ac:dyDescent="0.25">
      <c r="A12" s="898"/>
      <c r="B12" s="901" t="s">
        <v>1454</v>
      </c>
      <c r="C12" s="1341">
        <f>C13+C14</f>
        <v>10555</v>
      </c>
      <c r="D12" s="1344"/>
      <c r="E12" s="1337"/>
      <c r="F12" s="1337">
        <f>F13+F14+F15</f>
        <v>10555</v>
      </c>
      <c r="G12" s="1338"/>
      <c r="H12" s="1338"/>
      <c r="I12" s="1338"/>
      <c r="J12" s="1338"/>
      <c r="K12" s="1338"/>
      <c r="L12" s="1339">
        <f>M12+N12+O12+P12</f>
        <v>86423.39</v>
      </c>
      <c r="M12" s="1340"/>
      <c r="N12" s="1340"/>
      <c r="O12" s="1345">
        <f>O13+O14+O15</f>
        <v>86423.39</v>
      </c>
      <c r="P12" s="1346"/>
    </row>
    <row r="13" spans="1:17" ht="16.149999999999999" customHeight="1" x14ac:dyDescent="0.2">
      <c r="A13" s="898"/>
      <c r="B13" s="902" t="s">
        <v>1455</v>
      </c>
      <c r="C13" s="1347"/>
      <c r="D13" s="1344"/>
      <c r="E13" s="1344"/>
      <c r="F13" s="1344"/>
      <c r="G13" s="1338"/>
      <c r="H13" s="1338"/>
      <c r="I13" s="1338"/>
      <c r="J13" s="1338"/>
      <c r="K13" s="1338"/>
      <c r="L13" s="1348">
        <f>M13+N13+O13+P13</f>
        <v>0</v>
      </c>
      <c r="M13" s="1349"/>
      <c r="N13" s="1350"/>
      <c r="O13" s="1349"/>
      <c r="P13" s="1350"/>
    </row>
    <row r="14" spans="1:17" ht="16.149999999999999" customHeight="1" x14ac:dyDescent="0.2">
      <c r="A14" s="898"/>
      <c r="B14" s="902" t="s">
        <v>1456</v>
      </c>
      <c r="C14" s="1347">
        <f>F14</f>
        <v>10555</v>
      </c>
      <c r="D14" s="1344"/>
      <c r="E14" s="1344"/>
      <c r="F14" s="1344">
        <v>10555</v>
      </c>
      <c r="G14" s="1338"/>
      <c r="H14" s="1338"/>
      <c r="I14" s="1338"/>
      <c r="J14" s="1338">
        <v>8.1879100000000005</v>
      </c>
      <c r="K14" s="1338"/>
      <c r="L14" s="1348">
        <f t="shared" si="1"/>
        <v>86423.39</v>
      </c>
      <c r="M14" s="1350"/>
      <c r="N14" s="1350"/>
      <c r="O14" s="1350">
        <f>ROUND(F14*J14,2)</f>
        <v>86423.39</v>
      </c>
      <c r="P14" s="1350"/>
    </row>
    <row r="15" spans="1:17" ht="16.149999999999999" customHeight="1" x14ac:dyDescent="0.2">
      <c r="A15" s="898"/>
      <c r="B15" s="902"/>
      <c r="C15" s="1347"/>
      <c r="D15" s="1344"/>
      <c r="E15" s="1344"/>
      <c r="F15" s="1344"/>
      <c r="G15" s="1338"/>
      <c r="H15" s="1338"/>
      <c r="I15" s="1338"/>
      <c r="J15" s="1338"/>
      <c r="K15" s="1338"/>
      <c r="L15" s="1348">
        <f>M15+N15+O15+P15</f>
        <v>0</v>
      </c>
      <c r="M15" s="1350"/>
      <c r="N15" s="1350"/>
      <c r="O15" s="1350"/>
      <c r="P15" s="1351"/>
    </row>
    <row r="16" spans="1:17" ht="18.75" customHeight="1" x14ac:dyDescent="0.25">
      <c r="A16" s="898"/>
      <c r="B16" s="901" t="s">
        <v>1457</v>
      </c>
      <c r="C16" s="1341">
        <f>SUM(C17)</f>
        <v>120591</v>
      </c>
      <c r="D16" s="1341">
        <f>SUM(D17)</f>
        <v>120591</v>
      </c>
      <c r="E16" s="1344"/>
      <c r="F16" s="1344"/>
      <c r="G16" s="1338"/>
      <c r="H16" s="1338">
        <f>IFERROR(ROUND(M16/D16,5),0)</f>
        <v>6.2838099999999999</v>
      </c>
      <c r="I16" s="1338"/>
      <c r="J16" s="1338"/>
      <c r="K16" s="1338"/>
      <c r="L16" s="1339">
        <f>M16</f>
        <v>757771.14</v>
      </c>
      <c r="M16" s="1340">
        <f>SUM(M17:M18)</f>
        <v>757771.14</v>
      </c>
      <c r="N16" s="1350"/>
      <c r="O16" s="1348"/>
      <c r="P16" s="1352"/>
      <c r="Q16" s="903"/>
    </row>
    <row r="17" spans="1:17" ht="16.149999999999999" customHeight="1" x14ac:dyDescent="0.2">
      <c r="A17" s="898"/>
      <c r="B17" s="902" t="s">
        <v>1458</v>
      </c>
      <c r="C17" s="1347">
        <f>D17</f>
        <v>120591</v>
      </c>
      <c r="D17" s="1347">
        <v>120591</v>
      </c>
      <c r="E17" s="1344"/>
      <c r="F17" s="1344"/>
      <c r="G17" s="1338"/>
      <c r="H17" s="1338">
        <v>4.8245963629100004</v>
      </c>
      <c r="I17" s="1338"/>
      <c r="J17" s="1338"/>
      <c r="K17" s="1338"/>
      <c r="L17" s="1348">
        <f>M17+N17+O17+P17</f>
        <v>581802.9</v>
      </c>
      <c r="M17" s="1350">
        <f>ROUND(D17*H17,2)</f>
        <v>581802.9</v>
      </c>
      <c r="N17" s="1350"/>
      <c r="O17" s="1348"/>
      <c r="P17" s="1352"/>
    </row>
    <row r="18" spans="1:17" ht="18.75" customHeight="1" x14ac:dyDescent="0.2">
      <c r="A18" s="898"/>
      <c r="B18" s="904" t="s">
        <v>1459</v>
      </c>
      <c r="C18" s="1347">
        <f>D18</f>
        <v>153</v>
      </c>
      <c r="D18" s="1347">
        <v>153</v>
      </c>
      <c r="E18" s="1344"/>
      <c r="F18" s="1344"/>
      <c r="G18" s="1338"/>
      <c r="H18" s="1338">
        <v>1150.1192100000001</v>
      </c>
      <c r="I18" s="1338"/>
      <c r="J18" s="1338"/>
      <c r="K18" s="1338"/>
      <c r="L18" s="1348">
        <f>M18+N18+O18+P18</f>
        <v>175968.24</v>
      </c>
      <c r="M18" s="1350">
        <f>ROUND(D18*H18,2)</f>
        <v>175968.24</v>
      </c>
      <c r="N18" s="1350"/>
      <c r="O18" s="1348"/>
      <c r="P18" s="1352"/>
    </row>
    <row r="19" spans="1:17" ht="18.75" customHeight="1" x14ac:dyDescent="0.25">
      <c r="A19" s="898"/>
      <c r="B19" s="901" t="s">
        <v>1457</v>
      </c>
      <c r="C19" s="1341">
        <f>SUM(C20)</f>
        <v>2238</v>
      </c>
      <c r="D19" s="1341">
        <f>SUM(D20)</f>
        <v>2238</v>
      </c>
      <c r="E19" s="1344"/>
      <c r="F19" s="1344"/>
      <c r="G19" s="1338"/>
      <c r="H19" s="1338">
        <f>IFERROR(ROUND(M19/D19,5),0)</f>
        <v>6.3909399999999996</v>
      </c>
      <c r="I19" s="1338"/>
      <c r="J19" s="1338"/>
      <c r="K19" s="1338"/>
      <c r="L19" s="1339">
        <f>M19</f>
        <v>14302.93</v>
      </c>
      <c r="M19" s="1340">
        <f>SUM(M20:M21)</f>
        <v>14302.93</v>
      </c>
      <c r="N19" s="1350"/>
      <c r="O19" s="1348"/>
      <c r="P19" s="1352"/>
      <c r="Q19" s="903"/>
    </row>
    <row r="20" spans="1:17" ht="16.149999999999999" customHeight="1" x14ac:dyDescent="0.2">
      <c r="A20" s="898"/>
      <c r="B20" s="902" t="s">
        <v>1460</v>
      </c>
      <c r="C20" s="1347">
        <f>D20</f>
        <v>2238</v>
      </c>
      <c r="D20" s="1347">
        <v>2238</v>
      </c>
      <c r="E20" s="1344"/>
      <c r="F20" s="1344"/>
      <c r="G20" s="1338"/>
      <c r="H20" s="1338">
        <v>4.8492269883799999</v>
      </c>
      <c r="I20" s="1338"/>
      <c r="J20" s="1338"/>
      <c r="K20" s="1338"/>
      <c r="L20" s="1348">
        <f>M20+N20+O20+P20</f>
        <v>10852.57</v>
      </c>
      <c r="M20" s="1350">
        <f>ROUND(D20*H20,2)</f>
        <v>10852.57</v>
      </c>
      <c r="N20" s="1350"/>
      <c r="O20" s="1348"/>
      <c r="P20" s="1352"/>
    </row>
    <row r="21" spans="1:17" ht="18.75" customHeight="1" x14ac:dyDescent="0.2">
      <c r="A21" s="898"/>
      <c r="B21" s="904" t="s">
        <v>1459</v>
      </c>
      <c r="C21" s="1347">
        <f>D21</f>
        <v>3</v>
      </c>
      <c r="D21" s="1347">
        <v>3</v>
      </c>
      <c r="E21" s="1344"/>
      <c r="F21" s="1344"/>
      <c r="G21" s="1338"/>
      <c r="H21" s="1338">
        <v>1150.1192100000001</v>
      </c>
      <c r="I21" s="1338"/>
      <c r="J21" s="1338"/>
      <c r="K21" s="1338"/>
      <c r="L21" s="1348">
        <f>M21+N21+O21+P21</f>
        <v>3450.36</v>
      </c>
      <c r="M21" s="1350">
        <f>ROUND(D21*H21,2)</f>
        <v>3450.36</v>
      </c>
      <c r="N21" s="1350"/>
      <c r="O21" s="1348"/>
      <c r="P21" s="1352"/>
    </row>
    <row r="22" spans="1:17" ht="18.75" customHeight="1" x14ac:dyDescent="0.25">
      <c r="A22" s="898"/>
      <c r="B22" s="901" t="s">
        <v>1461</v>
      </c>
      <c r="C22" s="1341">
        <f>SUM(C23)</f>
        <v>67700</v>
      </c>
      <c r="D22" s="1341">
        <f>SUM(D23)</f>
        <v>67700</v>
      </c>
      <c r="E22" s="1344"/>
      <c r="F22" s="1344"/>
      <c r="G22" s="1338"/>
      <c r="H22" s="1338">
        <f>IFERROR(ROUND(M22/D22,5),0)</f>
        <v>5.17035</v>
      </c>
      <c r="I22" s="1338"/>
      <c r="J22" s="1338"/>
      <c r="K22" s="1338"/>
      <c r="L22" s="1339">
        <f>M22</f>
        <v>350032.70097027998</v>
      </c>
      <c r="M22" s="1340">
        <f>SUM(M23:M25)</f>
        <v>350032.70097027998</v>
      </c>
      <c r="N22" s="1350"/>
      <c r="O22" s="1348"/>
      <c r="P22" s="1352"/>
    </row>
    <row r="23" spans="1:17" ht="18.75" customHeight="1" x14ac:dyDescent="0.2">
      <c r="A23" s="898"/>
      <c r="B23" s="902" t="s">
        <v>1458</v>
      </c>
      <c r="C23" s="1347">
        <f>D23</f>
        <v>67700</v>
      </c>
      <c r="D23" s="1347">
        <v>67700</v>
      </c>
      <c r="E23" s="1344"/>
      <c r="F23" s="1344"/>
      <c r="G23" s="1338"/>
      <c r="H23" s="1338">
        <v>2.5155957164</v>
      </c>
      <c r="I23" s="1338"/>
      <c r="J23" s="1338"/>
      <c r="K23" s="1338"/>
      <c r="L23" s="1348">
        <f t="shared" si="1"/>
        <v>170305.83000028</v>
      </c>
      <c r="M23" s="1350">
        <f>D23*H23</f>
        <v>170305.83000028</v>
      </c>
      <c r="N23" s="1350"/>
      <c r="O23" s="1348"/>
      <c r="P23" s="1352"/>
    </row>
    <row r="24" spans="1:17" ht="18.75" customHeight="1" x14ac:dyDescent="0.2">
      <c r="A24" s="898"/>
      <c r="B24" s="904" t="s">
        <v>1462</v>
      </c>
      <c r="C24" s="1347">
        <f>D24</f>
        <v>117</v>
      </c>
      <c r="D24" s="1347">
        <v>117</v>
      </c>
      <c r="E24" s="1344"/>
      <c r="F24" s="1344"/>
      <c r="G24" s="1338"/>
      <c r="H24" s="1338">
        <f>H18</f>
        <v>1150.1192100000001</v>
      </c>
      <c r="I24" s="1338"/>
      <c r="J24" s="1338"/>
      <c r="K24" s="1338"/>
      <c r="L24" s="1348">
        <f t="shared" si="1"/>
        <v>134563.94757000002</v>
      </c>
      <c r="M24" s="1350">
        <f t="shared" ref="M24:M25" si="2">D24*H24</f>
        <v>134563.94757000002</v>
      </c>
      <c r="N24" s="1350"/>
      <c r="O24" s="1348"/>
      <c r="P24" s="1352"/>
    </row>
    <row r="25" spans="1:17" ht="18.75" customHeight="1" x14ac:dyDescent="0.2">
      <c r="A25" s="898"/>
      <c r="B25" s="904" t="s">
        <v>1463</v>
      </c>
      <c r="C25" s="1347">
        <f>D25</f>
        <v>140</v>
      </c>
      <c r="D25" s="1347">
        <v>140</v>
      </c>
      <c r="E25" s="1344"/>
      <c r="F25" s="1344"/>
      <c r="G25" s="1338"/>
      <c r="H25" s="1338">
        <v>322.59231</v>
      </c>
      <c r="I25" s="1338"/>
      <c r="J25" s="1338"/>
      <c r="K25" s="1338"/>
      <c r="L25" s="1348">
        <f>M25+N25+O25+P25</f>
        <v>45162.9234</v>
      </c>
      <c r="M25" s="1350">
        <f t="shared" si="2"/>
        <v>45162.9234</v>
      </c>
      <c r="N25" s="1350"/>
      <c r="O25" s="1348"/>
      <c r="P25" s="1352"/>
    </row>
    <row r="26" spans="1:17" ht="18.75" customHeight="1" x14ac:dyDescent="0.25">
      <c r="A26" s="898">
        <v>1.2</v>
      </c>
      <c r="B26" s="899" t="s">
        <v>1464</v>
      </c>
      <c r="C26" s="1341">
        <f>F26</f>
        <v>5875</v>
      </c>
      <c r="D26" s="1337"/>
      <c r="E26" s="1341"/>
      <c r="F26" s="1341">
        <f>SUM(F27:F28)</f>
        <v>5875</v>
      </c>
      <c r="G26" s="1342"/>
      <c r="H26" s="1342"/>
      <c r="I26" s="1342"/>
      <c r="J26" s="1342"/>
      <c r="K26" s="1342"/>
      <c r="L26" s="1339">
        <f>SUM(L27:L28)</f>
        <v>17107.77</v>
      </c>
      <c r="M26" s="1340"/>
      <c r="N26" s="1340"/>
      <c r="O26" s="1339">
        <f>SUM(O27:O28)</f>
        <v>17107.77</v>
      </c>
      <c r="P26" s="1339">
        <f>SUM(P27:P28)</f>
        <v>0</v>
      </c>
    </row>
    <row r="27" spans="1:17" ht="18.75" customHeight="1" x14ac:dyDescent="0.2">
      <c r="A27" s="898"/>
      <c r="B27" s="904" t="s">
        <v>1465</v>
      </c>
      <c r="C27" s="1347">
        <f>F27</f>
        <v>4308</v>
      </c>
      <c r="D27" s="1344"/>
      <c r="E27" s="1344"/>
      <c r="F27" s="1344">
        <v>4308</v>
      </c>
      <c r="G27" s="1338"/>
      <c r="H27" s="1338"/>
      <c r="I27" s="1353"/>
      <c r="J27" s="1353">
        <v>3.91</v>
      </c>
      <c r="K27" s="1353"/>
      <c r="L27" s="1348">
        <f>SUM(M27:P27)</f>
        <v>13806.79</v>
      </c>
      <c r="M27" s="1350"/>
      <c r="N27" s="1350"/>
      <c r="O27" s="1348">
        <f>ROUND((F27*J27/1.22)/1,2)</f>
        <v>13806.79</v>
      </c>
      <c r="P27" s="1348">
        <f>ROUND((G27*K27/1.2)/1,2)</f>
        <v>0</v>
      </c>
    </row>
    <row r="28" spans="1:17" ht="18.75" customHeight="1" thickBot="1" x14ac:dyDescent="0.25">
      <c r="A28" s="898"/>
      <c r="B28" s="904" t="s">
        <v>1466</v>
      </c>
      <c r="C28" s="1347">
        <f>F28</f>
        <v>1567</v>
      </c>
      <c r="D28" s="1344"/>
      <c r="E28" s="1344"/>
      <c r="F28" s="1344">
        <v>1567</v>
      </c>
      <c r="G28" s="1338"/>
      <c r="H28" s="1338"/>
      <c r="I28" s="1353"/>
      <c r="J28" s="1353">
        <v>2.57</v>
      </c>
      <c r="K28" s="1353"/>
      <c r="L28" s="1348">
        <f>SUM(M28:P28)</f>
        <v>3300.98</v>
      </c>
      <c r="M28" s="1350"/>
      <c r="N28" s="1350"/>
      <c r="O28" s="1348">
        <f>ROUND((F28*J28)/1.22,2)</f>
        <v>3300.98</v>
      </c>
      <c r="P28" s="1348">
        <f>ROUND((G28*K28/1.2)/1,2)</f>
        <v>0</v>
      </c>
    </row>
    <row r="29" spans="1:17" ht="16.149999999999999" customHeight="1" thickBot="1" x14ac:dyDescent="0.3">
      <c r="A29" s="905" t="s">
        <v>1153</v>
      </c>
      <c r="B29" s="906" t="s">
        <v>1467</v>
      </c>
      <c r="C29" s="1354"/>
      <c r="D29" s="1354"/>
      <c r="E29" s="1354"/>
      <c r="F29" s="1354"/>
      <c r="G29" s="1355"/>
      <c r="H29" s="1355"/>
      <c r="I29" s="1355"/>
      <c r="J29" s="1355"/>
      <c r="K29" s="1355"/>
      <c r="L29" s="1356"/>
      <c r="M29" s="1356"/>
      <c r="N29" s="1356"/>
      <c r="O29" s="1356"/>
      <c r="P29" s="1357"/>
    </row>
    <row r="30" spans="1:17" ht="16.149999999999999" customHeight="1" thickBot="1" x14ac:dyDescent="0.3">
      <c r="A30" s="905" t="s">
        <v>1157</v>
      </c>
      <c r="B30" s="906" t="s">
        <v>1051</v>
      </c>
      <c r="C30" s="1358">
        <f>C31+C32</f>
        <v>5875</v>
      </c>
      <c r="D30" s="1358">
        <f>D31</f>
        <v>0</v>
      </c>
      <c r="E30" s="1358">
        <f>SUM(E31:E32)</f>
        <v>0</v>
      </c>
      <c r="F30" s="1358">
        <f>SUM(F31:F32)</f>
        <v>5875</v>
      </c>
      <c r="G30" s="1359"/>
      <c r="H30" s="1359"/>
      <c r="I30" s="1360"/>
      <c r="J30" s="1360"/>
      <c r="K30" s="1360"/>
      <c r="L30" s="1361">
        <f>SUM(M30:P30)</f>
        <v>17107.77</v>
      </c>
      <c r="M30" s="1361"/>
      <c r="N30" s="1361">
        <f>N31</f>
        <v>0</v>
      </c>
      <c r="O30" s="1361">
        <f>SUM(O31:O32)</f>
        <v>17107.77</v>
      </c>
      <c r="P30" s="1361">
        <f>SUM(P31:P32)</f>
        <v>0</v>
      </c>
      <c r="Q30" s="907"/>
    </row>
    <row r="31" spans="1:17" ht="18.75" customHeight="1" x14ac:dyDescent="0.2">
      <c r="A31" s="898"/>
      <c r="B31" s="904" t="s">
        <v>1465</v>
      </c>
      <c r="C31" s="1347">
        <f>F31</f>
        <v>4308</v>
      </c>
      <c r="D31" s="1344"/>
      <c r="E31" s="1344"/>
      <c r="F31" s="1344">
        <f>F27</f>
        <v>4308</v>
      </c>
      <c r="G31" s="1338"/>
      <c r="H31" s="1338"/>
      <c r="I31" s="1353"/>
      <c r="J31" s="1353">
        <f>J27</f>
        <v>3.91</v>
      </c>
      <c r="K31" s="1353"/>
      <c r="L31" s="1348">
        <f>SUM(M31:P31)</f>
        <v>13806.79</v>
      </c>
      <c r="M31" s="1350"/>
      <c r="N31" s="1350"/>
      <c r="O31" s="1348">
        <f>ROUND((F31*J31)/1.22,2)</f>
        <v>13806.79</v>
      </c>
      <c r="P31" s="1348">
        <f>ROUND((G31*K31)/1.2,2)</f>
        <v>0</v>
      </c>
    </row>
    <row r="32" spans="1:17" ht="18.75" customHeight="1" thickBot="1" x14ac:dyDescent="0.25">
      <c r="A32" s="898"/>
      <c r="B32" s="904" t="s">
        <v>1466</v>
      </c>
      <c r="C32" s="1347">
        <f>F32</f>
        <v>1567</v>
      </c>
      <c r="D32" s="1344"/>
      <c r="E32" s="1344"/>
      <c r="F32" s="1344">
        <f>F28</f>
        <v>1567</v>
      </c>
      <c r="G32" s="1338"/>
      <c r="H32" s="1338"/>
      <c r="I32" s="1353"/>
      <c r="J32" s="1353">
        <f>J28</f>
        <v>2.57</v>
      </c>
      <c r="K32" s="1353"/>
      <c r="L32" s="1348">
        <f>SUM(M32:P32)</f>
        <v>3300.98</v>
      </c>
      <c r="M32" s="1350"/>
      <c r="N32" s="1350"/>
      <c r="O32" s="1348">
        <f>ROUND((F32*J32)/1.22,2)</f>
        <v>3300.98</v>
      </c>
      <c r="P32" s="1348">
        <f>ROUND((G32*K32)/1.2,2)</f>
        <v>0</v>
      </c>
    </row>
    <row r="33" spans="1:17" ht="16.149999999999999" customHeight="1" thickBot="1" x14ac:dyDescent="0.3">
      <c r="A33" s="905" t="s">
        <v>1161</v>
      </c>
      <c r="B33" s="906" t="s">
        <v>608</v>
      </c>
      <c r="C33" s="1362">
        <f t="shared" ref="C33:F34" si="3">C34</f>
        <v>201084</v>
      </c>
      <c r="D33" s="1362">
        <f t="shared" si="3"/>
        <v>190529</v>
      </c>
      <c r="E33" s="1362">
        <f t="shared" si="3"/>
        <v>0</v>
      </c>
      <c r="F33" s="1362">
        <f t="shared" si="3"/>
        <v>10555</v>
      </c>
      <c r="G33" s="1363"/>
      <c r="H33" s="1363"/>
      <c r="I33" s="1363"/>
      <c r="J33" s="1363"/>
      <c r="K33" s="1437"/>
      <c r="L33" s="1364">
        <f>N33+M33+O33+P33</f>
        <v>1300476.07</v>
      </c>
      <c r="M33" s="1365">
        <f t="shared" ref="M33:P34" si="4">M34</f>
        <v>1213524.9300000002</v>
      </c>
      <c r="N33" s="1365">
        <f t="shared" si="4"/>
        <v>0</v>
      </c>
      <c r="O33" s="1365">
        <f t="shared" si="4"/>
        <v>86951.14</v>
      </c>
      <c r="P33" s="1365">
        <f t="shared" si="4"/>
        <v>0</v>
      </c>
      <c r="Q33" s="907"/>
    </row>
    <row r="34" spans="1:17" ht="16.149999999999999" customHeight="1" x14ac:dyDescent="0.25">
      <c r="A34" s="908"/>
      <c r="B34" s="909" t="s">
        <v>1468</v>
      </c>
      <c r="C34" s="1366">
        <f>C35</f>
        <v>201084</v>
      </c>
      <c r="D34" s="1366">
        <f>D35</f>
        <v>190529</v>
      </c>
      <c r="E34" s="1366">
        <f t="shared" si="3"/>
        <v>0</v>
      </c>
      <c r="F34" s="1366">
        <f t="shared" si="3"/>
        <v>10555</v>
      </c>
      <c r="G34" s="1367"/>
      <c r="H34" s="1367"/>
      <c r="I34" s="1367"/>
      <c r="J34" s="1368"/>
      <c r="K34" s="1368"/>
      <c r="L34" s="1369">
        <f>M34+N34+O34+P34</f>
        <v>1300476.07</v>
      </c>
      <c r="M34" s="1369">
        <f>M35</f>
        <v>1213524.9300000002</v>
      </c>
      <c r="N34" s="1369">
        <f t="shared" si="4"/>
        <v>0</v>
      </c>
      <c r="O34" s="1369">
        <f>O35</f>
        <v>86951.14</v>
      </c>
      <c r="P34" s="1369">
        <f t="shared" si="4"/>
        <v>0</v>
      </c>
      <c r="Q34" s="907"/>
    </row>
    <row r="35" spans="1:17" ht="16.149999999999999" customHeight="1" x14ac:dyDescent="0.25">
      <c r="A35" s="910"/>
      <c r="B35" s="911" t="s">
        <v>1469</v>
      </c>
      <c r="C35" s="1337">
        <f>SUM(C36:C38)</f>
        <v>201084</v>
      </c>
      <c r="D35" s="1337">
        <f>SUM(D36:D38)</f>
        <v>190529</v>
      </c>
      <c r="E35" s="1337">
        <f>SUM(E36:E38)</f>
        <v>0</v>
      </c>
      <c r="F35" s="1337">
        <f>SUM(F36:F38)</f>
        <v>10555</v>
      </c>
      <c r="G35" s="1370"/>
      <c r="H35" s="1370"/>
      <c r="I35" s="1370"/>
      <c r="J35" s="1371"/>
      <c r="K35" s="1371"/>
      <c r="L35" s="1372">
        <f>SUM(M35:P35)</f>
        <v>1300476.07</v>
      </c>
      <c r="M35" s="1372">
        <f>SUM(M36:M38)</f>
        <v>1213524.9300000002</v>
      </c>
      <c r="N35" s="1372">
        <f>SUM(N36:N38)</f>
        <v>0</v>
      </c>
      <c r="O35" s="1372">
        <f>SUM(O36:O38)</f>
        <v>86951.14</v>
      </c>
      <c r="P35" s="1372">
        <f>SUM(P36:P38)</f>
        <v>0</v>
      </c>
      <c r="Q35" s="907"/>
    </row>
    <row r="36" spans="1:17" ht="16.149999999999999" customHeight="1" x14ac:dyDescent="0.25">
      <c r="A36" s="912">
        <v>3.1</v>
      </c>
      <c r="B36" s="902" t="s">
        <v>1470</v>
      </c>
      <c r="C36" s="1344">
        <f t="shared" ref="C36:C37" si="5">SUM(D36:F36)</f>
        <v>120591</v>
      </c>
      <c r="D36" s="1344">
        <f>D17</f>
        <v>120591</v>
      </c>
      <c r="E36" s="1344"/>
      <c r="F36" s="1344"/>
      <c r="G36" s="1373"/>
      <c r="H36" s="1373">
        <f>H46+0.05</f>
        <v>6.3692399999999996</v>
      </c>
      <c r="I36" s="1373"/>
      <c r="J36" s="1373"/>
      <c r="K36" s="1373"/>
      <c r="L36" s="1374">
        <f t="shared" ref="L36:L37" si="6">SUM(M36:P36)</f>
        <v>768073.02</v>
      </c>
      <c r="M36" s="1374">
        <f>ROUND(D36*H36,2)</f>
        <v>768073.02</v>
      </c>
      <c r="N36" s="1374"/>
      <c r="O36" s="1374"/>
      <c r="P36" s="1374"/>
      <c r="Q36" s="907"/>
    </row>
    <row r="37" spans="1:17" ht="16.149999999999999" customHeight="1" x14ac:dyDescent="0.25">
      <c r="A37" s="912">
        <v>3.2</v>
      </c>
      <c r="B37" s="902" t="s">
        <v>1471</v>
      </c>
      <c r="C37" s="1344">
        <f t="shared" si="5"/>
        <v>67700</v>
      </c>
      <c r="D37" s="1344">
        <f>D23</f>
        <v>67700</v>
      </c>
      <c r="E37" s="1344"/>
      <c r="F37" s="1344"/>
      <c r="G37" s="1373"/>
      <c r="H37" s="1373">
        <f>H46+0.05</f>
        <v>6.3692399999999996</v>
      </c>
      <c r="I37" s="1373"/>
      <c r="J37" s="1373"/>
      <c r="K37" s="1373"/>
      <c r="L37" s="1374">
        <f t="shared" si="6"/>
        <v>431197.55</v>
      </c>
      <c r="M37" s="1374">
        <f t="shared" ref="M37" si="7">ROUND(D37*H37,2)</f>
        <v>431197.55</v>
      </c>
      <c r="N37" s="1374"/>
      <c r="O37" s="1374"/>
      <c r="P37" s="1374"/>
      <c r="Q37" s="907"/>
    </row>
    <row r="38" spans="1:17" ht="16.149999999999999" customHeight="1" thickBot="1" x14ac:dyDescent="0.3">
      <c r="A38" s="912">
        <v>3.3</v>
      </c>
      <c r="B38" s="902" t="s">
        <v>1472</v>
      </c>
      <c r="C38" s="1344">
        <f>SUM(D38:F38)</f>
        <v>12793</v>
      </c>
      <c r="D38" s="1344">
        <f>D20</f>
        <v>2238</v>
      </c>
      <c r="E38" s="1344">
        <f>E14</f>
        <v>0</v>
      </c>
      <c r="F38" s="1344">
        <f>F14</f>
        <v>10555</v>
      </c>
      <c r="G38" s="1373"/>
      <c r="H38" s="1373">
        <f>H46+0.05</f>
        <v>6.3692399999999996</v>
      </c>
      <c r="I38" s="1373"/>
      <c r="J38" s="1373">
        <f>J14+0.05</f>
        <v>8.2379100000000012</v>
      </c>
      <c r="K38" s="1373"/>
      <c r="L38" s="1374">
        <f>SUM(M38:P38)</f>
        <v>101205.5</v>
      </c>
      <c r="M38" s="1374">
        <f>ROUND(D38*H38,2)</f>
        <v>14254.36</v>
      </c>
      <c r="N38" s="1374"/>
      <c r="O38" s="1374">
        <f>ROUND(F38*J38,2)</f>
        <v>86951.14</v>
      </c>
      <c r="P38" s="1374">
        <f>ROUND(G38*K38,2)</f>
        <v>0</v>
      </c>
      <c r="Q38" s="907"/>
    </row>
    <row r="39" spans="1:17" ht="16.149999999999999" customHeight="1" thickBot="1" x14ac:dyDescent="0.3">
      <c r="A39" s="913" t="s">
        <v>1171</v>
      </c>
      <c r="B39" s="914" t="s">
        <v>1473</v>
      </c>
      <c r="C39" s="1375">
        <f>C40+C41</f>
        <v>206959</v>
      </c>
      <c r="D39" s="1375">
        <f>D40+D41</f>
        <v>190529</v>
      </c>
      <c r="E39" s="1375">
        <f>SUM(E40:E41)</f>
        <v>0</v>
      </c>
      <c r="F39" s="1375">
        <f>SUM(F40:F41)</f>
        <v>16430</v>
      </c>
      <c r="G39" s="1363"/>
      <c r="H39" s="1363"/>
      <c r="I39" s="1363"/>
      <c r="J39" s="1363"/>
      <c r="K39" s="1363"/>
      <c r="L39" s="1334">
        <f>M39+N39+O39+P39</f>
        <v>1317583.8400000001</v>
      </c>
      <c r="M39" s="1334">
        <f>M40+M41</f>
        <v>1213524.9300000002</v>
      </c>
      <c r="N39" s="1334">
        <f>N40+N41</f>
        <v>0</v>
      </c>
      <c r="O39" s="1334">
        <f>SUM(O40:O41)</f>
        <v>104058.91</v>
      </c>
      <c r="P39" s="1334">
        <f>SUM(P40:P41)</f>
        <v>0</v>
      </c>
      <c r="Q39" s="907"/>
    </row>
    <row r="40" spans="1:17" ht="16.149999999999999" customHeight="1" thickBot="1" x14ac:dyDescent="0.3">
      <c r="A40" s="915"/>
      <c r="B40" s="914" t="s">
        <v>1474</v>
      </c>
      <c r="C40" s="1331">
        <f t="shared" ref="C40:E41" si="8">C43</f>
        <v>5875</v>
      </c>
      <c r="D40" s="1331">
        <f t="shared" si="8"/>
        <v>0</v>
      </c>
      <c r="E40" s="1331">
        <f>E43</f>
        <v>0</v>
      </c>
      <c r="F40" s="1331">
        <f>F43</f>
        <v>5875</v>
      </c>
      <c r="G40" s="1363"/>
      <c r="H40" s="1363"/>
      <c r="I40" s="1363"/>
      <c r="J40" s="1376"/>
      <c r="K40" s="1376"/>
      <c r="L40" s="1334">
        <f>SUM(M40:P40)</f>
        <v>17107.77</v>
      </c>
      <c r="M40" s="1336">
        <f t="shared" ref="M40:P41" si="9">M43</f>
        <v>0</v>
      </c>
      <c r="N40" s="1336">
        <f t="shared" si="9"/>
        <v>0</v>
      </c>
      <c r="O40" s="1336">
        <f t="shared" si="9"/>
        <v>17107.77</v>
      </c>
      <c r="P40" s="1336">
        <f t="shared" si="9"/>
        <v>0</v>
      </c>
      <c r="Q40" s="907"/>
    </row>
    <row r="41" spans="1:17" ht="16.149999999999999" customHeight="1" thickBot="1" x14ac:dyDescent="0.3">
      <c r="A41" s="915"/>
      <c r="B41" s="914" t="s">
        <v>1475</v>
      </c>
      <c r="C41" s="1331">
        <f t="shared" si="8"/>
        <v>201084</v>
      </c>
      <c r="D41" s="1331">
        <f t="shared" si="8"/>
        <v>190529</v>
      </c>
      <c r="E41" s="1331">
        <f t="shared" si="8"/>
        <v>0</v>
      </c>
      <c r="F41" s="1331">
        <f t="shared" ref="F41" si="10">F44</f>
        <v>10555</v>
      </c>
      <c r="G41" s="1363"/>
      <c r="H41" s="1363"/>
      <c r="I41" s="1363"/>
      <c r="J41" s="1376"/>
      <c r="K41" s="1376"/>
      <c r="L41" s="1334">
        <f>M41+N41+O41+P41</f>
        <v>1300476.07</v>
      </c>
      <c r="M41" s="1336">
        <f t="shared" si="9"/>
        <v>1213524.9300000002</v>
      </c>
      <c r="N41" s="1336">
        <f t="shared" si="9"/>
        <v>0</v>
      </c>
      <c r="O41" s="1336">
        <f t="shared" si="9"/>
        <v>86951.14</v>
      </c>
      <c r="P41" s="1336">
        <f t="shared" si="9"/>
        <v>0</v>
      </c>
      <c r="Q41" s="907"/>
    </row>
    <row r="42" spans="1:17" ht="16.149999999999999" customHeight="1" thickBot="1" x14ac:dyDescent="0.3">
      <c r="A42" s="915"/>
      <c r="B42" s="914" t="s">
        <v>1476</v>
      </c>
      <c r="C42" s="1331">
        <f>C43+C44</f>
        <v>206959</v>
      </c>
      <c r="D42" s="1331">
        <f>D43+D44</f>
        <v>190529</v>
      </c>
      <c r="E42" s="1331">
        <f>SUM(E43:E44)</f>
        <v>0</v>
      </c>
      <c r="F42" s="1331">
        <f>SUM(F43:F44)</f>
        <v>16430</v>
      </c>
      <c r="G42" s="1363"/>
      <c r="H42" s="1363"/>
      <c r="I42" s="1363"/>
      <c r="J42" s="1376"/>
      <c r="K42" s="1376"/>
      <c r="L42" s="1334">
        <f>M42+N42+O42+P42</f>
        <v>1317583.8400000001</v>
      </c>
      <c r="M42" s="1336">
        <f>M43+M44</f>
        <v>1213524.9300000002</v>
      </c>
      <c r="N42" s="1336">
        <f>N43+N44</f>
        <v>0</v>
      </c>
      <c r="O42" s="1336">
        <f>SUM(O43:O44)</f>
        <v>104058.91</v>
      </c>
      <c r="P42" s="1336">
        <f>SUM(P43:P44)</f>
        <v>0</v>
      </c>
      <c r="Q42" s="907"/>
    </row>
    <row r="43" spans="1:17" ht="16.149999999999999" customHeight="1" thickBot="1" x14ac:dyDescent="0.3">
      <c r="A43" s="916"/>
      <c r="B43" s="914" t="s">
        <v>1477</v>
      </c>
      <c r="C43" s="1375">
        <f>SUM(D43:G43)</f>
        <v>5875</v>
      </c>
      <c r="D43" s="1331">
        <f>D31</f>
        <v>0</v>
      </c>
      <c r="E43" s="1331">
        <f>E30</f>
        <v>0</v>
      </c>
      <c r="F43" s="1331">
        <f>F30</f>
        <v>5875</v>
      </c>
      <c r="G43" s="1377"/>
      <c r="H43" s="1377"/>
      <c r="I43" s="1377"/>
      <c r="J43" s="1378"/>
      <c r="K43" s="1378"/>
      <c r="L43" s="1334">
        <f>SUM(M43:P43)</f>
        <v>17107.77</v>
      </c>
      <c r="M43" s="1336">
        <f>SUM(M31)</f>
        <v>0</v>
      </c>
      <c r="N43" s="1336">
        <f>N31</f>
        <v>0</v>
      </c>
      <c r="O43" s="1336">
        <f>O30</f>
        <v>17107.77</v>
      </c>
      <c r="P43" s="1336">
        <f>P31</f>
        <v>0</v>
      </c>
      <c r="Q43" s="907"/>
    </row>
    <row r="44" spans="1:17" ht="16.149999999999999" customHeight="1" thickBot="1" x14ac:dyDescent="0.3">
      <c r="A44" s="916"/>
      <c r="B44" s="914" t="s">
        <v>1478</v>
      </c>
      <c r="C44" s="1331">
        <f>C33</f>
        <v>201084</v>
      </c>
      <c r="D44" s="1331">
        <f>D33</f>
        <v>190529</v>
      </c>
      <c r="E44" s="1331">
        <f>E33</f>
        <v>0</v>
      </c>
      <c r="F44" s="1331">
        <f>F33</f>
        <v>10555</v>
      </c>
      <c r="G44" s="1377"/>
      <c r="H44" s="1377"/>
      <c r="I44" s="1377"/>
      <c r="J44" s="1378"/>
      <c r="K44" s="1378"/>
      <c r="L44" s="1334">
        <f>M44+N44+O44+P44</f>
        <v>1300476.07</v>
      </c>
      <c r="M44" s="1336">
        <f>M33</f>
        <v>1213524.9300000002</v>
      </c>
      <c r="N44" s="1336">
        <f>N33</f>
        <v>0</v>
      </c>
      <c r="O44" s="1336">
        <f>O33</f>
        <v>86951.14</v>
      </c>
      <c r="P44" s="1336">
        <f>P33</f>
        <v>0</v>
      </c>
      <c r="Q44" s="907"/>
    </row>
    <row r="45" spans="1:17" s="924" customFormat="1" ht="16.149999999999999" customHeight="1" x14ac:dyDescent="0.2">
      <c r="A45" s="917"/>
      <c r="B45" s="917"/>
      <c r="C45" s="918"/>
      <c r="D45" s="917"/>
      <c r="E45" s="919"/>
      <c r="F45" s="919"/>
      <c r="G45" s="919"/>
      <c r="H45" s="919"/>
      <c r="I45" s="917"/>
      <c r="J45" s="917"/>
      <c r="K45" s="917"/>
      <c r="L45" s="917"/>
      <c r="M45" s="920"/>
      <c r="N45" s="921"/>
      <c r="O45" s="921"/>
      <c r="P45" s="922"/>
      <c r="Q45" s="923"/>
    </row>
    <row r="46" spans="1:17" s="924" customFormat="1" ht="16.149999999999999" customHeight="1" x14ac:dyDescent="0.2">
      <c r="A46" s="917"/>
      <c r="B46" s="925" t="s">
        <v>1135</v>
      </c>
      <c r="C46" s="926">
        <f>C9-C39</f>
        <v>0</v>
      </c>
      <c r="D46" s="927"/>
      <c r="E46" s="928"/>
      <c r="F46" s="1449"/>
      <c r="G46" s="1448" t="s">
        <v>2368</v>
      </c>
      <c r="H46" s="1450">
        <v>6.3192399999999997</v>
      </c>
      <c r="M46" s="922"/>
      <c r="N46" s="917"/>
      <c r="O46" s="925"/>
      <c r="P46" s="925"/>
    </row>
    <row r="47" spans="1:17" s="924" customFormat="1" ht="16.149999999999999" customHeight="1" x14ac:dyDescent="0.2">
      <c r="A47" s="917"/>
      <c r="B47" s="925" t="s">
        <v>1479</v>
      </c>
      <c r="C47" s="883"/>
      <c r="D47" s="883"/>
      <c r="E47" s="883"/>
      <c r="F47" s="883"/>
      <c r="G47" s="883"/>
      <c r="H47" s="883"/>
      <c r="I47" s="883"/>
      <c r="J47" s="883"/>
      <c r="K47" s="883"/>
      <c r="L47" s="883"/>
      <c r="M47" s="883"/>
      <c r="N47" s="883"/>
      <c r="O47" s="883"/>
      <c r="P47" s="883"/>
    </row>
    <row r="48" spans="1:17" s="924" customFormat="1" ht="16.149999999999999" customHeight="1" x14ac:dyDescent="0.2">
      <c r="A48" s="917"/>
      <c r="B48" s="925" t="s">
        <v>1480</v>
      </c>
      <c r="C48" s="883"/>
      <c r="D48" s="883"/>
      <c r="E48" s="883"/>
      <c r="F48" s="883"/>
      <c r="G48" s="883"/>
      <c r="H48" s="883"/>
      <c r="I48" s="883"/>
      <c r="J48" s="883"/>
      <c r="K48" s="883"/>
      <c r="L48" s="883"/>
      <c r="M48" s="883"/>
      <c r="N48" s="883"/>
      <c r="O48" s="883"/>
      <c r="P48" s="883"/>
    </row>
    <row r="49" spans="1:16" s="924" customFormat="1" ht="15.75" customHeight="1" x14ac:dyDescent="0.2">
      <c r="A49" s="917"/>
      <c r="B49" s="929"/>
      <c r="C49" s="883"/>
      <c r="D49" s="883"/>
      <c r="E49" s="883"/>
      <c r="F49" s="883"/>
      <c r="G49" s="883"/>
      <c r="H49" s="930"/>
      <c r="I49" s="883"/>
      <c r="J49" s="883"/>
      <c r="K49" s="883"/>
      <c r="L49" s="883"/>
      <c r="M49" s="883"/>
      <c r="N49" s="883"/>
      <c r="O49" s="883"/>
      <c r="P49" s="883"/>
    </row>
    <row r="50" spans="1:16" s="924" customFormat="1" ht="15.75" customHeight="1" x14ac:dyDescent="0.2">
      <c r="A50" s="917"/>
      <c r="B50" s="931"/>
      <c r="C50" s="883"/>
      <c r="D50" s="883"/>
      <c r="E50" s="883"/>
      <c r="F50" s="883"/>
      <c r="G50" s="883"/>
      <c r="H50" s="883"/>
      <c r="I50" s="883"/>
      <c r="J50" s="883"/>
      <c r="K50" s="883"/>
      <c r="L50" s="883"/>
      <c r="M50" s="883"/>
      <c r="N50" s="883"/>
      <c r="O50" s="883"/>
      <c r="P50" s="883"/>
    </row>
    <row r="51" spans="1:16" s="924" customFormat="1" ht="15.75" customHeight="1" x14ac:dyDescent="0.2">
      <c r="A51" s="917"/>
      <c r="B51" s="929"/>
      <c r="C51" s="883"/>
      <c r="D51" s="883"/>
      <c r="E51" s="883"/>
      <c r="F51" s="883"/>
      <c r="G51" s="883"/>
      <c r="H51" s="883"/>
      <c r="I51" s="883"/>
      <c r="J51" s="883"/>
      <c r="K51" s="883"/>
      <c r="L51" s="883"/>
      <c r="M51" s="883"/>
      <c r="N51" s="883"/>
      <c r="O51" s="883"/>
      <c r="P51" s="883"/>
    </row>
    <row r="52" spans="1:16" s="924" customFormat="1" ht="15.75" customHeight="1" x14ac:dyDescent="0.2">
      <c r="A52" s="917"/>
      <c r="B52" s="929"/>
      <c r="C52" s="883"/>
      <c r="D52" s="883"/>
      <c r="E52" s="883"/>
      <c r="F52" s="883"/>
      <c r="G52" s="883"/>
      <c r="H52" s="883"/>
      <c r="I52" s="883"/>
      <c r="J52" s="883"/>
      <c r="K52" s="883"/>
      <c r="L52" s="883"/>
      <c r="M52" s="883"/>
      <c r="N52" s="883"/>
      <c r="O52" s="883"/>
      <c r="P52" s="883"/>
    </row>
    <row r="53" spans="1:16" s="924" customFormat="1" ht="15.75" customHeight="1" x14ac:dyDescent="0.2">
      <c r="A53" s="917"/>
      <c r="B53" s="929"/>
      <c r="C53" s="883"/>
      <c r="D53" s="883"/>
      <c r="E53" s="883"/>
      <c r="F53" s="883"/>
      <c r="G53" s="883"/>
      <c r="H53" s="883"/>
      <c r="I53" s="883"/>
      <c r="J53" s="883"/>
      <c r="K53" s="883"/>
      <c r="L53" s="883"/>
      <c r="M53" s="883"/>
      <c r="N53" s="883"/>
      <c r="O53" s="883"/>
      <c r="P53" s="883"/>
    </row>
    <row r="54" spans="1:16" s="924" customFormat="1" ht="15.75" customHeight="1" x14ac:dyDescent="0.2">
      <c r="A54" s="917"/>
      <c r="B54" s="925" t="s">
        <v>1481</v>
      </c>
      <c r="C54" s="883"/>
      <c r="D54" s="883"/>
      <c r="E54" s="883"/>
      <c r="F54" s="883"/>
      <c r="G54" s="883"/>
      <c r="H54" s="883"/>
      <c r="I54" s="883"/>
      <c r="J54" s="883"/>
      <c r="K54" s="883"/>
      <c r="L54" s="883"/>
      <c r="M54" s="883"/>
      <c r="N54" s="883"/>
      <c r="O54" s="883"/>
      <c r="P54" s="883"/>
    </row>
    <row r="55" spans="1:16" ht="16.149999999999999" customHeight="1" x14ac:dyDescent="0.25">
      <c r="A55" s="932"/>
      <c r="B55" s="933"/>
      <c r="C55" s="883"/>
      <c r="D55" s="883"/>
      <c r="E55" s="883"/>
      <c r="F55" s="883"/>
      <c r="G55" s="883"/>
      <c r="H55" s="883"/>
      <c r="I55" s="883"/>
      <c r="J55" s="883"/>
      <c r="K55" s="883"/>
      <c r="L55" s="883"/>
      <c r="M55" s="883"/>
      <c r="N55" s="883"/>
      <c r="O55" s="883"/>
      <c r="P55" s="883"/>
    </row>
    <row r="56" spans="1:16" ht="15" customHeight="1" x14ac:dyDescent="0.2">
      <c r="A56" s="883"/>
      <c r="B56" s="883"/>
      <c r="C56" s="883"/>
      <c r="D56" s="883"/>
      <c r="E56" s="883"/>
      <c r="F56" s="883"/>
      <c r="G56" s="883"/>
      <c r="H56" s="883"/>
      <c r="I56" s="883"/>
      <c r="J56" s="883"/>
      <c r="K56" s="883"/>
      <c r="L56" s="883"/>
      <c r="M56" s="883"/>
      <c r="N56" s="883"/>
      <c r="O56" s="883"/>
      <c r="P56" s="883"/>
    </row>
    <row r="57" spans="1:16" ht="15" customHeight="1" x14ac:dyDescent="0.2">
      <c r="A57" s="883"/>
      <c r="B57" s="883"/>
      <c r="C57" s="883"/>
      <c r="D57" s="883"/>
      <c r="E57" s="883"/>
      <c r="F57" s="883"/>
      <c r="G57" s="883"/>
      <c r="H57" s="883"/>
      <c r="I57" s="883"/>
      <c r="J57" s="883"/>
      <c r="K57" s="883"/>
      <c r="L57" s="883"/>
      <c r="M57" s="883"/>
      <c r="N57" s="883"/>
      <c r="O57" s="883"/>
      <c r="P57" s="883"/>
    </row>
    <row r="58" spans="1:16" ht="25.5" hidden="1" x14ac:dyDescent="0.2">
      <c r="A58" s="883"/>
      <c r="B58" s="883"/>
      <c r="C58" s="934" t="s">
        <v>1042</v>
      </c>
      <c r="D58" s="935" t="s">
        <v>1482</v>
      </c>
      <c r="E58" s="935" t="s">
        <v>1483</v>
      </c>
      <c r="F58" s="935" t="s">
        <v>1483</v>
      </c>
      <c r="G58" s="935" t="s">
        <v>16</v>
      </c>
      <c r="H58" s="935" t="s">
        <v>1485</v>
      </c>
      <c r="I58" s="935" t="s">
        <v>1486</v>
      </c>
      <c r="J58" s="936" t="s">
        <v>1487</v>
      </c>
      <c r="K58" s="1438"/>
      <c r="L58" s="883"/>
      <c r="M58" s="883"/>
      <c r="N58" s="883"/>
      <c r="O58" s="883"/>
      <c r="P58" s="883"/>
    </row>
    <row r="59" spans="1:16" ht="12.75" hidden="1" x14ac:dyDescent="0.2">
      <c r="A59" s="883"/>
      <c r="B59" s="883"/>
      <c r="C59" s="937" t="s">
        <v>1153</v>
      </c>
      <c r="D59" s="1511" t="s">
        <v>1488</v>
      </c>
      <c r="E59" s="1512"/>
      <c r="F59" s="1513"/>
      <c r="G59" s="1513"/>
      <c r="H59" s="1513"/>
      <c r="I59" s="1513"/>
      <c r="J59" s="1514"/>
      <c r="K59" s="1439"/>
      <c r="L59" s="883"/>
      <c r="M59" s="883"/>
      <c r="N59" s="883"/>
      <c r="O59" s="883"/>
      <c r="P59" s="883"/>
    </row>
    <row r="60" spans="1:16" ht="12.75" hidden="1" x14ac:dyDescent="0.2">
      <c r="A60" s="883"/>
      <c r="B60" s="883"/>
      <c r="C60" s="938" t="s">
        <v>986</v>
      </c>
      <c r="D60" s="939" t="s">
        <v>1043</v>
      </c>
      <c r="E60" s="940" t="s">
        <v>698</v>
      </c>
      <c r="F60" s="940" t="s">
        <v>698</v>
      </c>
      <c r="G60" s="940">
        <f>'[27]Шаблон 46 ГП'!G317</f>
        <v>4069.7</v>
      </c>
      <c r="H60" s="941" t="e">
        <f t="shared" ref="H60:H66" si="11">+ROUND(F60*G60,2)</f>
        <v>#VALUE!</v>
      </c>
      <c r="I60" s="941" t="e">
        <f t="shared" ref="I60:I72" si="12">+ROUND(H60*0.18,2)</f>
        <v>#VALUE!</v>
      </c>
      <c r="J60" s="942" t="e">
        <f t="shared" ref="J60:J66" si="13">+H60+I60</f>
        <v>#VALUE!</v>
      </c>
      <c r="K60" s="1440"/>
      <c r="L60" s="883"/>
      <c r="M60" s="883"/>
      <c r="N60" s="883"/>
      <c r="O60" s="883"/>
      <c r="P60" s="883"/>
    </row>
    <row r="61" spans="1:16" ht="12.75" hidden="1" x14ac:dyDescent="0.2">
      <c r="A61" s="883"/>
      <c r="B61" s="943"/>
      <c r="C61" s="938" t="s">
        <v>989</v>
      </c>
      <c r="D61" s="939" t="s">
        <v>1044</v>
      </c>
      <c r="E61" s="940" t="s">
        <v>698</v>
      </c>
      <c r="F61" s="940" t="s">
        <v>698</v>
      </c>
      <c r="G61" s="940">
        <f>'[27]Шаблон 46 ГП'!G318</f>
        <v>4360.62</v>
      </c>
      <c r="H61" s="941" t="e">
        <f t="shared" si="11"/>
        <v>#VALUE!</v>
      </c>
      <c r="I61" s="941" t="e">
        <f t="shared" si="12"/>
        <v>#VALUE!</v>
      </c>
      <c r="J61" s="942" t="e">
        <f t="shared" si="13"/>
        <v>#VALUE!</v>
      </c>
      <c r="K61" s="1440"/>
      <c r="L61" s="883"/>
      <c r="M61" s="883"/>
      <c r="N61" s="883"/>
      <c r="O61" s="883"/>
      <c r="P61" s="883"/>
    </row>
    <row r="62" spans="1:16" ht="12.75" hidden="1" x14ac:dyDescent="0.2">
      <c r="A62" s="883"/>
      <c r="B62" s="883"/>
      <c r="C62" s="944" t="s">
        <v>992</v>
      </c>
      <c r="D62" s="945" t="s">
        <v>336</v>
      </c>
      <c r="E62" s="940" t="s">
        <v>698</v>
      </c>
      <c r="F62" s="940" t="s">
        <v>698</v>
      </c>
      <c r="G62" s="940">
        <f>'[27]Шаблон 46 ГП'!G319</f>
        <v>4600.3</v>
      </c>
      <c r="H62" s="941" t="e">
        <f t="shared" si="11"/>
        <v>#VALUE!</v>
      </c>
      <c r="I62" s="941" t="e">
        <f t="shared" si="12"/>
        <v>#VALUE!</v>
      </c>
      <c r="J62" s="942" t="e">
        <f t="shared" si="13"/>
        <v>#VALUE!</v>
      </c>
      <c r="K62" s="1440"/>
      <c r="L62" s="883"/>
      <c r="M62" s="883"/>
      <c r="N62" s="883"/>
      <c r="O62" s="883"/>
      <c r="P62" s="883"/>
    </row>
    <row r="63" spans="1:16" ht="12.75" hidden="1" x14ac:dyDescent="0.2">
      <c r="A63" s="883"/>
      <c r="B63" s="883"/>
      <c r="C63" s="944" t="s">
        <v>1489</v>
      </c>
      <c r="D63" s="939" t="s">
        <v>1490</v>
      </c>
      <c r="E63" s="940" t="s">
        <v>698</v>
      </c>
      <c r="F63" s="940" t="s">
        <v>698</v>
      </c>
      <c r="G63" s="940">
        <f>'[27]Шаблон 46 ГП'!G320</f>
        <v>0</v>
      </c>
      <c r="H63" s="941" t="e">
        <f t="shared" si="11"/>
        <v>#VALUE!</v>
      </c>
      <c r="I63" s="941" t="e">
        <f t="shared" si="12"/>
        <v>#VALUE!</v>
      </c>
      <c r="J63" s="942" t="e">
        <f t="shared" si="13"/>
        <v>#VALUE!</v>
      </c>
      <c r="K63" s="1440"/>
      <c r="L63" s="883"/>
      <c r="M63" s="883"/>
      <c r="N63" s="883"/>
      <c r="O63" s="883"/>
      <c r="P63" s="883"/>
    </row>
    <row r="64" spans="1:16" ht="12.75" hidden="1" x14ac:dyDescent="0.2">
      <c r="A64" s="883"/>
      <c r="B64" s="883"/>
      <c r="C64" s="944" t="s">
        <v>1491</v>
      </c>
      <c r="D64" s="945" t="s">
        <v>1492</v>
      </c>
      <c r="E64" s="940" t="s">
        <v>698</v>
      </c>
      <c r="F64" s="940" t="s">
        <v>698</v>
      </c>
      <c r="G64" s="940">
        <f>'[27]Шаблон 46 ГП'!G324</f>
        <v>0</v>
      </c>
      <c r="H64" s="946" t="e">
        <f t="shared" si="11"/>
        <v>#VALUE!</v>
      </c>
      <c r="I64" s="946" t="e">
        <f t="shared" si="12"/>
        <v>#VALUE!</v>
      </c>
      <c r="J64" s="947" t="e">
        <f t="shared" si="13"/>
        <v>#VALUE!</v>
      </c>
      <c r="K64" s="1441"/>
      <c r="L64" s="883"/>
      <c r="M64" s="883"/>
      <c r="N64" s="883"/>
      <c r="O64" s="883"/>
      <c r="P64" s="883"/>
    </row>
    <row r="65" spans="1:16" ht="12.75" hidden="1" x14ac:dyDescent="0.2">
      <c r="A65" s="883"/>
      <c r="B65" s="883"/>
      <c r="C65" s="944" t="s">
        <v>1493</v>
      </c>
      <c r="D65" s="939" t="s">
        <v>1494</v>
      </c>
      <c r="E65" s="940" t="s">
        <v>698</v>
      </c>
      <c r="F65" s="940" t="s">
        <v>698</v>
      </c>
      <c r="G65" s="940">
        <f>'[27]Шаблон 46 ГП'!G328</f>
        <v>0</v>
      </c>
      <c r="H65" s="946" t="e">
        <f t="shared" si="11"/>
        <v>#VALUE!</v>
      </c>
      <c r="I65" s="946" t="e">
        <f t="shared" si="12"/>
        <v>#VALUE!</v>
      </c>
      <c r="J65" s="947" t="e">
        <f t="shared" si="13"/>
        <v>#VALUE!</v>
      </c>
      <c r="K65" s="1441"/>
      <c r="L65" s="883"/>
      <c r="M65" s="883"/>
      <c r="N65" s="883"/>
      <c r="O65" s="883"/>
      <c r="P65" s="883"/>
    </row>
    <row r="66" spans="1:16" ht="12.75" hidden="1" x14ac:dyDescent="0.2">
      <c r="A66" s="883"/>
      <c r="B66" s="883"/>
      <c r="C66" s="944" t="s">
        <v>1495</v>
      </c>
      <c r="D66" s="945" t="s">
        <v>1496</v>
      </c>
      <c r="E66" s="948" t="s">
        <v>698</v>
      </c>
      <c r="F66" s="948" t="s">
        <v>698</v>
      </c>
      <c r="G66" s="940">
        <f>'[27]Шаблон 46 ГП'!G332</f>
        <v>0</v>
      </c>
      <c r="H66" s="949" t="e">
        <f t="shared" si="11"/>
        <v>#VALUE!</v>
      </c>
      <c r="I66" s="949" t="e">
        <f t="shared" si="12"/>
        <v>#VALUE!</v>
      </c>
      <c r="J66" s="950" t="e">
        <f t="shared" si="13"/>
        <v>#VALUE!</v>
      </c>
      <c r="K66" s="1441"/>
      <c r="L66" s="883"/>
      <c r="M66" s="883"/>
      <c r="N66" s="883"/>
      <c r="O66" s="883"/>
      <c r="P66" s="883"/>
    </row>
    <row r="67" spans="1:16" ht="12.75" hidden="1" x14ac:dyDescent="0.2">
      <c r="A67" s="883"/>
      <c r="B67" s="883"/>
      <c r="C67" s="951"/>
      <c r="D67" s="1511" t="s">
        <v>1362</v>
      </c>
      <c r="E67" s="1512"/>
      <c r="F67" s="1512"/>
      <c r="G67" s="1512"/>
      <c r="H67" s="1512"/>
      <c r="I67" s="1512"/>
      <c r="J67" s="1515"/>
      <c r="K67" s="1439"/>
      <c r="L67" s="883"/>
      <c r="M67" s="883"/>
      <c r="N67" s="883"/>
      <c r="O67" s="883"/>
      <c r="P67" s="883"/>
    </row>
    <row r="68" spans="1:16" ht="12.75" hidden="1" x14ac:dyDescent="0.2">
      <c r="A68" s="883"/>
      <c r="B68" s="883"/>
      <c r="C68" s="951" t="s">
        <v>1497</v>
      </c>
      <c r="D68" s="939" t="s">
        <v>1044</v>
      </c>
      <c r="E68" s="940" t="s">
        <v>341</v>
      </c>
      <c r="F68" s="940" t="s">
        <v>341</v>
      </c>
      <c r="G68" s="940">
        <f>'[27]Шаблон 46 ГП'!G337</f>
        <v>2799142.66</v>
      </c>
      <c r="H68" s="948" t="e">
        <f>+ROUND(F68*G68,2)</f>
        <v>#VALUE!</v>
      </c>
      <c r="I68" s="948" t="e">
        <f t="shared" si="12"/>
        <v>#VALUE!</v>
      </c>
      <c r="J68" s="952" t="e">
        <f>+H68+I68</f>
        <v>#VALUE!</v>
      </c>
      <c r="K68" s="1442"/>
      <c r="L68" s="883"/>
      <c r="M68" s="883"/>
      <c r="N68" s="883"/>
      <c r="O68" s="883"/>
      <c r="P68" s="883"/>
    </row>
    <row r="69" spans="1:16" ht="12.75" hidden="1" x14ac:dyDescent="0.2">
      <c r="A69" s="883"/>
      <c r="B69" s="883"/>
      <c r="C69" s="951" t="s">
        <v>1498</v>
      </c>
      <c r="D69" s="939" t="s">
        <v>336</v>
      </c>
      <c r="E69" s="940" t="s">
        <v>341</v>
      </c>
      <c r="F69" s="940" t="s">
        <v>341</v>
      </c>
      <c r="G69" s="940">
        <f>'[27]Шаблон 46 ГП'!G338</f>
        <v>1025799.1099999999</v>
      </c>
      <c r="H69" s="948" t="e">
        <f>+ROUND(F69*G69,2)</f>
        <v>#VALUE!</v>
      </c>
      <c r="I69" s="948" t="e">
        <f t="shared" si="12"/>
        <v>#VALUE!</v>
      </c>
      <c r="J69" s="952" t="e">
        <f>+H69+I69</f>
        <v>#VALUE!</v>
      </c>
      <c r="K69" s="1442"/>
      <c r="L69" s="883"/>
      <c r="M69" s="883"/>
      <c r="N69" s="883"/>
      <c r="O69" s="883"/>
      <c r="P69" s="883"/>
    </row>
    <row r="70" spans="1:16" ht="12.75" hidden="1" x14ac:dyDescent="0.2">
      <c r="A70" s="883"/>
      <c r="B70" s="883"/>
      <c r="C70" s="951"/>
      <c r="D70" s="1511" t="s">
        <v>1499</v>
      </c>
      <c r="E70" s="1512"/>
      <c r="F70" s="1512"/>
      <c r="G70" s="1512"/>
      <c r="H70" s="1512"/>
      <c r="I70" s="1512"/>
      <c r="J70" s="1515"/>
      <c r="K70" s="1439"/>
      <c r="L70" s="883"/>
      <c r="M70" s="883"/>
      <c r="N70" s="883"/>
      <c r="O70" s="883"/>
      <c r="P70" s="883"/>
    </row>
    <row r="71" spans="1:16" ht="12.75" hidden="1" x14ac:dyDescent="0.2">
      <c r="A71" s="883"/>
      <c r="B71" s="883"/>
      <c r="C71" s="951" t="s">
        <v>1500</v>
      </c>
      <c r="D71" s="939" t="s">
        <v>1044</v>
      </c>
      <c r="E71" s="948" t="s">
        <v>698</v>
      </c>
      <c r="F71" s="948" t="s">
        <v>698</v>
      </c>
      <c r="G71" s="940">
        <f>'[27]Шаблон 46 ГП'!G340</f>
        <v>333.05</v>
      </c>
      <c r="H71" s="948" t="e">
        <f>+ROUND(F71*G71,2)</f>
        <v>#VALUE!</v>
      </c>
      <c r="I71" s="948" t="e">
        <f t="shared" si="12"/>
        <v>#VALUE!</v>
      </c>
      <c r="J71" s="952" t="e">
        <f>+H71+I71</f>
        <v>#VALUE!</v>
      </c>
      <c r="K71" s="1442"/>
      <c r="L71" s="883"/>
      <c r="M71" s="883"/>
      <c r="N71" s="883"/>
      <c r="O71" s="883"/>
      <c r="P71" s="883"/>
    </row>
    <row r="72" spans="1:16" ht="12.75" hidden="1" x14ac:dyDescent="0.2">
      <c r="A72" s="883"/>
      <c r="B72" s="883"/>
      <c r="C72" s="953" t="s">
        <v>1501</v>
      </c>
      <c r="D72" s="954" t="s">
        <v>336</v>
      </c>
      <c r="E72" s="948" t="s">
        <v>698</v>
      </c>
      <c r="F72" s="948" t="s">
        <v>698</v>
      </c>
      <c r="G72" s="940">
        <f>'[27]Шаблон 46 ГП'!G341</f>
        <v>705.67000000000007</v>
      </c>
      <c r="H72" s="948" t="e">
        <f>+ROUND(F72*G72,2)</f>
        <v>#VALUE!</v>
      </c>
      <c r="I72" s="948" t="e">
        <f t="shared" si="12"/>
        <v>#VALUE!</v>
      </c>
      <c r="J72" s="952" t="e">
        <f>+H72+I72</f>
        <v>#VALUE!</v>
      </c>
      <c r="K72" s="1442"/>
      <c r="L72" s="883"/>
      <c r="M72" s="883"/>
      <c r="N72" s="883"/>
      <c r="O72" s="883"/>
      <c r="P72" s="883"/>
    </row>
    <row r="73" spans="1:16" ht="13.5" hidden="1" thickBot="1" x14ac:dyDescent="0.25">
      <c r="A73" s="883"/>
      <c r="B73" s="883"/>
      <c r="C73" s="955" t="s">
        <v>1489</v>
      </c>
      <c r="D73" s="956" t="s">
        <v>1200</v>
      </c>
      <c r="E73" s="957" t="s">
        <v>698</v>
      </c>
      <c r="F73" s="957" t="s">
        <v>698</v>
      </c>
      <c r="G73" s="957"/>
      <c r="H73" s="958" t="e">
        <f>ROUND(SUM(H60:H66)+H68+H69+H71+H72,2)</f>
        <v>#VALUE!</v>
      </c>
      <c r="I73" s="958" t="e">
        <f>ROUND(SUM(I60:I66)+I68+I69+I71+I72,2)</f>
        <v>#VALUE!</v>
      </c>
      <c r="J73" s="958" t="e">
        <f>ROUND(SUM(J60:J66)+J68+J69+J71+J72,2)</f>
        <v>#VALUE!</v>
      </c>
      <c r="K73" s="1443"/>
      <c r="L73" s="883"/>
      <c r="M73" s="883"/>
      <c r="N73" s="883"/>
      <c r="O73" s="883"/>
      <c r="P73" s="883"/>
    </row>
    <row r="74" spans="1:16" ht="12.75" hidden="1" x14ac:dyDescent="0.2">
      <c r="A74" s="883"/>
      <c r="B74" s="883"/>
      <c r="C74" s="959" t="s">
        <v>1157</v>
      </c>
      <c r="D74" s="1516" t="s">
        <v>1502</v>
      </c>
      <c r="E74" s="1517"/>
      <c r="F74" s="1517"/>
      <c r="G74" s="1517"/>
      <c r="H74" s="1517"/>
      <c r="I74" s="1517"/>
      <c r="J74" s="1518"/>
      <c r="K74" s="1444"/>
      <c r="L74" s="883"/>
      <c r="M74" s="883"/>
      <c r="N74" s="883"/>
      <c r="O74" s="883"/>
      <c r="P74" s="883"/>
    </row>
    <row r="75" spans="1:16" ht="12.75" hidden="1" x14ac:dyDescent="0.2">
      <c r="A75" s="883"/>
      <c r="B75" s="883"/>
      <c r="C75" s="960" t="s">
        <v>996</v>
      </c>
      <c r="D75" s="961" t="s">
        <v>1043</v>
      </c>
      <c r="E75" s="962" t="s">
        <v>698</v>
      </c>
      <c r="F75" s="962" t="s">
        <v>698</v>
      </c>
      <c r="G75" s="963"/>
      <c r="H75" s="964" t="e">
        <f>+ROUND(F75*G75,2)</f>
        <v>#VALUE!</v>
      </c>
      <c r="I75" s="964" t="e">
        <f>+ROUND(H75*0.18,2)</f>
        <v>#VALUE!</v>
      </c>
      <c r="J75" s="965" t="e">
        <f>+H75+I75</f>
        <v>#VALUE!</v>
      </c>
      <c r="K75" s="1445"/>
      <c r="L75" s="883"/>
      <c r="M75" s="883"/>
      <c r="N75" s="883"/>
      <c r="O75" s="883"/>
      <c r="P75" s="883"/>
    </row>
    <row r="76" spans="1:16" ht="12.75" hidden="1" x14ac:dyDescent="0.2">
      <c r="A76" s="883"/>
      <c r="B76" s="883"/>
      <c r="C76" s="960" t="s">
        <v>998</v>
      </c>
      <c r="D76" s="961" t="s">
        <v>1044</v>
      </c>
      <c r="E76" s="962" t="s">
        <v>698</v>
      </c>
      <c r="F76" s="962" t="s">
        <v>698</v>
      </c>
      <c r="G76" s="964"/>
      <c r="H76" s="964" t="e">
        <f>+ROUND(F76*G76,2)</f>
        <v>#VALUE!</v>
      </c>
      <c r="I76" s="964" t="e">
        <f>+ROUND(H76*0.18,2)</f>
        <v>#VALUE!</v>
      </c>
      <c r="J76" s="965" t="e">
        <f>+H76+I76</f>
        <v>#VALUE!</v>
      </c>
      <c r="K76" s="1445"/>
      <c r="L76" s="883"/>
      <c r="M76" s="883"/>
      <c r="N76" s="883"/>
      <c r="O76" s="883"/>
      <c r="P76" s="883"/>
    </row>
    <row r="77" spans="1:16" ht="12.75" hidden="1" x14ac:dyDescent="0.2">
      <c r="A77" s="883"/>
      <c r="B77" s="883"/>
      <c r="C77" s="966" t="s">
        <v>999</v>
      </c>
      <c r="D77" s="967" t="s">
        <v>336</v>
      </c>
      <c r="E77" s="968" t="s">
        <v>698</v>
      </c>
      <c r="F77" s="968" t="s">
        <v>698</v>
      </c>
      <c r="G77" s="969"/>
      <c r="H77" s="969" t="e">
        <f>+ROUND(F77*G77,2)</f>
        <v>#VALUE!</v>
      </c>
      <c r="I77" s="969" t="e">
        <f>+ROUND(H77*0.18,2)</f>
        <v>#VALUE!</v>
      </c>
      <c r="J77" s="970" t="e">
        <f>+H77+I77</f>
        <v>#VALUE!</v>
      </c>
      <c r="K77" s="1445"/>
      <c r="L77" s="883"/>
      <c r="M77" s="883"/>
      <c r="N77" s="883"/>
      <c r="O77" s="883"/>
      <c r="P77" s="883"/>
    </row>
    <row r="78" spans="1:16" ht="13.5" hidden="1" thickBot="1" x14ac:dyDescent="0.25">
      <c r="A78" s="883"/>
      <c r="B78" s="883"/>
      <c r="C78" s="971" t="s">
        <v>1444</v>
      </c>
      <c r="D78" s="972" t="s">
        <v>1200</v>
      </c>
      <c r="E78" s="973" t="s">
        <v>698</v>
      </c>
      <c r="F78" s="973" t="s">
        <v>698</v>
      </c>
      <c r="G78" s="974"/>
      <c r="H78" s="974" t="e">
        <f>+SUM(H75:H77)</f>
        <v>#VALUE!</v>
      </c>
      <c r="I78" s="974" t="e">
        <f>+SUM(I75:I77)</f>
        <v>#VALUE!</v>
      </c>
      <c r="J78" s="975" t="e">
        <f>+SUM(J75:J77)</f>
        <v>#VALUE!</v>
      </c>
      <c r="K78" s="1446"/>
      <c r="L78" s="883"/>
      <c r="M78" s="883"/>
      <c r="N78" s="883"/>
      <c r="O78" s="883"/>
      <c r="P78" s="883"/>
    </row>
    <row r="79" spans="1:16" ht="13.5" hidden="1" thickBot="1" x14ac:dyDescent="0.25">
      <c r="A79" s="883"/>
      <c r="B79" s="883"/>
      <c r="C79" s="976"/>
      <c r="D79" s="977" t="s">
        <v>1503</v>
      </c>
      <c r="E79" s="978"/>
      <c r="F79" s="978"/>
      <c r="G79" s="979"/>
      <c r="H79" s="979" t="e">
        <f>+H73+H78</f>
        <v>#VALUE!</v>
      </c>
      <c r="I79" s="979" t="e">
        <f>+I73+I78</f>
        <v>#VALUE!</v>
      </c>
      <c r="J79" s="980" t="e">
        <f>+J73+J78</f>
        <v>#VALUE!</v>
      </c>
      <c r="K79" s="1447"/>
      <c r="L79" s="883"/>
      <c r="M79" s="883"/>
      <c r="N79" s="883"/>
      <c r="O79" s="883"/>
      <c r="P79" s="883"/>
    </row>
    <row r="80" spans="1:16" ht="12.75" hidden="1" x14ac:dyDescent="0.2">
      <c r="A80" s="883"/>
      <c r="B80" s="883"/>
      <c r="C80" s="934">
        <v>1</v>
      </c>
      <c r="D80" s="981" t="s">
        <v>337</v>
      </c>
      <c r="E80" s="982" t="s">
        <v>698</v>
      </c>
      <c r="F80" s="982" t="s">
        <v>698</v>
      </c>
      <c r="G80" s="983">
        <v>0</v>
      </c>
      <c r="H80" s="982" t="e">
        <f t="shared" ref="H80:H85" si="14">+ROUND(F80*G80,2)</f>
        <v>#VALUE!</v>
      </c>
      <c r="I80" s="982" t="e">
        <f t="shared" ref="I80:I85" si="15">+ROUND(H80*0.18,2)</f>
        <v>#VALUE!</v>
      </c>
      <c r="J80" s="984" t="e">
        <f t="shared" ref="J80:J85" si="16">+H80+I80</f>
        <v>#VALUE!</v>
      </c>
      <c r="K80" s="1442"/>
      <c r="L80" s="883"/>
      <c r="M80" s="883"/>
      <c r="N80" s="883"/>
      <c r="O80" s="883"/>
      <c r="P80" s="883"/>
    </row>
    <row r="81" spans="1:16" ht="13.5" hidden="1" thickBot="1" x14ac:dyDescent="0.25">
      <c r="A81" s="883"/>
      <c r="B81" s="883"/>
      <c r="C81" s="985">
        <v>2</v>
      </c>
      <c r="D81" s="986" t="s">
        <v>1504</v>
      </c>
      <c r="E81" s="987" t="s">
        <v>698</v>
      </c>
      <c r="F81" s="987" t="s">
        <v>698</v>
      </c>
      <c r="G81" s="988">
        <f>+G80</f>
        <v>0</v>
      </c>
      <c r="H81" s="987" t="e">
        <f t="shared" si="14"/>
        <v>#VALUE!</v>
      </c>
      <c r="I81" s="987" t="e">
        <f t="shared" si="15"/>
        <v>#VALUE!</v>
      </c>
      <c r="J81" s="989" t="e">
        <f t="shared" si="16"/>
        <v>#VALUE!</v>
      </c>
      <c r="K81" s="1442"/>
      <c r="L81" s="883"/>
      <c r="M81" s="883"/>
      <c r="N81" s="883"/>
      <c r="O81" s="883"/>
      <c r="P81" s="883"/>
    </row>
    <row r="82" spans="1:16" ht="13.5" hidden="1" thickBot="1" x14ac:dyDescent="0.25">
      <c r="A82" s="883"/>
      <c r="B82" s="883"/>
      <c r="C82" s="985">
        <v>2</v>
      </c>
      <c r="D82" s="986" t="s">
        <v>1505</v>
      </c>
      <c r="E82" s="987" t="s">
        <v>698</v>
      </c>
      <c r="F82" s="987" t="s">
        <v>698</v>
      </c>
      <c r="G82" s="988">
        <f>+G80</f>
        <v>0</v>
      </c>
      <c r="H82" s="987" t="e">
        <f t="shared" si="14"/>
        <v>#VALUE!</v>
      </c>
      <c r="I82" s="987" t="e">
        <f t="shared" si="15"/>
        <v>#VALUE!</v>
      </c>
      <c r="J82" s="989" t="e">
        <f t="shared" si="16"/>
        <v>#VALUE!</v>
      </c>
      <c r="K82" s="1442"/>
      <c r="L82" s="883"/>
      <c r="M82" s="883"/>
      <c r="N82" s="883"/>
      <c r="O82" s="883"/>
      <c r="P82" s="883"/>
    </row>
    <row r="83" spans="1:16" ht="140.25" hidden="1" x14ac:dyDescent="0.2">
      <c r="A83" s="883"/>
      <c r="B83" s="883"/>
      <c r="C83" s="934">
        <v>1</v>
      </c>
      <c r="D83" s="981" t="s">
        <v>1506</v>
      </c>
      <c r="E83" s="982" t="s">
        <v>698</v>
      </c>
      <c r="F83" s="982" t="s">
        <v>698</v>
      </c>
      <c r="G83" s="983">
        <f>+G80</f>
        <v>0</v>
      </c>
      <c r="H83" s="982" t="e">
        <f t="shared" si="14"/>
        <v>#VALUE!</v>
      </c>
      <c r="I83" s="982" t="e">
        <f t="shared" si="15"/>
        <v>#VALUE!</v>
      </c>
      <c r="J83" s="984" t="e">
        <f t="shared" si="16"/>
        <v>#VALUE!</v>
      </c>
      <c r="K83" s="1442"/>
      <c r="L83" s="883"/>
      <c r="M83" s="883"/>
      <c r="N83" s="883"/>
      <c r="O83" s="883"/>
      <c r="P83" s="883"/>
    </row>
    <row r="84" spans="1:16" ht="141" hidden="1" thickBot="1" x14ac:dyDescent="0.25">
      <c r="A84" s="883"/>
      <c r="B84" s="883"/>
      <c r="C84" s="985">
        <v>2</v>
      </c>
      <c r="D84" s="986" t="s">
        <v>1507</v>
      </c>
      <c r="E84" s="987" t="s">
        <v>698</v>
      </c>
      <c r="F84" s="987" t="s">
        <v>698</v>
      </c>
      <c r="G84" s="988">
        <f>+G83</f>
        <v>0</v>
      </c>
      <c r="H84" s="987" t="e">
        <f t="shared" si="14"/>
        <v>#VALUE!</v>
      </c>
      <c r="I84" s="987" t="e">
        <f t="shared" si="15"/>
        <v>#VALUE!</v>
      </c>
      <c r="J84" s="989" t="e">
        <f t="shared" si="16"/>
        <v>#VALUE!</v>
      </c>
      <c r="K84" s="1442"/>
      <c r="L84" s="883"/>
      <c r="M84" s="883"/>
      <c r="N84" s="883"/>
      <c r="O84" s="883"/>
      <c r="P84" s="883"/>
    </row>
    <row r="85" spans="1:16" ht="141" hidden="1" thickBot="1" x14ac:dyDescent="0.25">
      <c r="A85" s="883"/>
      <c r="B85" s="883"/>
      <c r="C85" s="985">
        <v>2</v>
      </c>
      <c r="D85" s="986" t="s">
        <v>1507</v>
      </c>
      <c r="E85" s="987" t="s">
        <v>698</v>
      </c>
      <c r="F85" s="987" t="s">
        <v>698</v>
      </c>
      <c r="G85" s="990">
        <f>+G83</f>
        <v>0</v>
      </c>
      <c r="H85" s="987" t="e">
        <f t="shared" si="14"/>
        <v>#VALUE!</v>
      </c>
      <c r="I85" s="987" t="e">
        <f t="shared" si="15"/>
        <v>#VALUE!</v>
      </c>
      <c r="J85" s="989" t="e">
        <f t="shared" si="16"/>
        <v>#VALUE!</v>
      </c>
      <c r="K85" s="1442"/>
      <c r="L85" s="883"/>
      <c r="M85" s="883"/>
      <c r="N85" s="883"/>
      <c r="O85" s="883"/>
      <c r="P85" s="883"/>
    </row>
    <row r="86" spans="1:16" ht="13.5" hidden="1" thickBot="1" x14ac:dyDescent="0.25">
      <c r="A86" s="883"/>
      <c r="B86" s="883"/>
      <c r="C86" s="955">
        <v>3</v>
      </c>
      <c r="D86" s="991" t="s">
        <v>1503</v>
      </c>
      <c r="E86" s="991" t="s">
        <v>698</v>
      </c>
      <c r="F86" s="991" t="s">
        <v>698</v>
      </c>
      <c r="G86" s="991"/>
      <c r="H86" s="992" t="e">
        <f>+H80+H81+H82+H83+H84</f>
        <v>#VALUE!</v>
      </c>
      <c r="I86" s="992" t="e">
        <f>+I80+I81+I82+I83+I84</f>
        <v>#VALUE!</v>
      </c>
      <c r="J86" s="992" t="e">
        <f>+J80+J81+J82+J83+J84</f>
        <v>#VALUE!</v>
      </c>
      <c r="K86" s="995"/>
      <c r="L86" s="883"/>
      <c r="M86" s="883"/>
      <c r="N86" s="883"/>
      <c r="O86" s="883"/>
      <c r="P86" s="883"/>
    </row>
    <row r="87" spans="1:16" ht="12.75" hidden="1" x14ac:dyDescent="0.2">
      <c r="A87" s="883"/>
      <c r="B87" s="883"/>
      <c r="C87" s="993"/>
      <c r="D87" s="994"/>
      <c r="E87" s="994"/>
      <c r="F87" s="994"/>
      <c r="G87" s="994"/>
      <c r="H87" s="995"/>
      <c r="I87" s="995"/>
      <c r="J87" s="996"/>
      <c r="K87" s="995"/>
      <c r="L87" s="883"/>
      <c r="M87" s="883"/>
      <c r="N87" s="883"/>
      <c r="O87" s="883"/>
      <c r="P87" s="883"/>
    </row>
    <row r="88" spans="1:16" ht="64.5" hidden="1" thickBot="1" x14ac:dyDescent="0.25">
      <c r="A88" s="883"/>
      <c r="B88" s="883"/>
      <c r="C88" s="955">
        <v>1</v>
      </c>
      <c r="D88" s="956" t="s">
        <v>1508</v>
      </c>
      <c r="E88" s="957"/>
      <c r="F88" s="957"/>
      <c r="G88" s="997" t="s">
        <v>1089</v>
      </c>
      <c r="H88" s="958" t="e">
        <f>ROUND(H79-H86,2)</f>
        <v>#VALUE!</v>
      </c>
      <c r="I88" s="958" t="e">
        <f>ROUND(I79-I86,2)</f>
        <v>#VALUE!</v>
      </c>
      <c r="J88" s="998" t="e">
        <f>ROUND(J79-J86,2)</f>
        <v>#VALUE!</v>
      </c>
      <c r="K88" s="1443"/>
      <c r="L88" s="883"/>
      <c r="M88" s="883"/>
      <c r="N88" s="883"/>
      <c r="O88" s="883"/>
      <c r="P88" s="883"/>
    </row>
    <row r="89" spans="1:16" ht="12.75" hidden="1" x14ac:dyDescent="0.2">
      <c r="A89" s="883"/>
      <c r="B89" s="883"/>
      <c r="C89" s="883"/>
      <c r="D89" s="883"/>
      <c r="E89" s="883"/>
      <c r="F89" s="883"/>
      <c r="G89" s="883"/>
      <c r="H89" s="883"/>
      <c r="I89" s="883"/>
      <c r="J89" s="883"/>
      <c r="K89" s="883"/>
      <c r="L89" s="883"/>
      <c r="M89" s="883"/>
      <c r="N89" s="883"/>
      <c r="O89" s="883"/>
      <c r="P89" s="883"/>
    </row>
    <row r="90" spans="1:16" ht="12.75" hidden="1" x14ac:dyDescent="0.2">
      <c r="A90" s="883"/>
      <c r="B90" s="883"/>
      <c r="C90" s="883"/>
      <c r="D90" s="883"/>
      <c r="E90" s="883"/>
      <c r="F90" s="883"/>
      <c r="G90" s="883"/>
      <c r="H90" s="883"/>
      <c r="I90" s="883"/>
      <c r="J90" s="883"/>
      <c r="K90" s="883"/>
      <c r="L90" s="883"/>
      <c r="M90" s="883"/>
      <c r="N90" s="883"/>
      <c r="O90" s="883"/>
      <c r="P90" s="883"/>
    </row>
    <row r="91" spans="1:16" ht="12.75" hidden="1" x14ac:dyDescent="0.2">
      <c r="A91" s="883"/>
      <c r="B91" s="883"/>
      <c r="C91" s="883"/>
      <c r="D91" s="883"/>
      <c r="E91" s="883"/>
      <c r="F91" s="883"/>
      <c r="G91" s="883"/>
      <c r="H91" s="883"/>
      <c r="I91" s="883"/>
      <c r="J91" s="883"/>
      <c r="K91" s="883"/>
      <c r="L91" s="883"/>
      <c r="M91" s="883"/>
      <c r="N91" s="883"/>
      <c r="O91" s="883"/>
      <c r="P91" s="883"/>
    </row>
    <row r="92" spans="1:16" ht="12.75" hidden="1" x14ac:dyDescent="0.2">
      <c r="A92" s="883"/>
      <c r="B92" s="883"/>
      <c r="C92" s="883"/>
      <c r="D92" s="883"/>
      <c r="E92" s="883"/>
      <c r="F92" s="883"/>
      <c r="G92" s="883"/>
      <c r="H92" s="883"/>
      <c r="I92" s="883"/>
      <c r="J92" s="883"/>
      <c r="K92" s="883"/>
      <c r="L92" s="883"/>
      <c r="M92" s="883"/>
      <c r="N92" s="883"/>
      <c r="O92" s="883"/>
      <c r="P92" s="883"/>
    </row>
    <row r="93" spans="1:16" ht="12.75" hidden="1" x14ac:dyDescent="0.2">
      <c r="A93" s="883"/>
      <c r="B93" s="883"/>
      <c r="C93" s="883"/>
      <c r="D93" s="883"/>
      <c r="E93" s="883"/>
      <c r="F93" s="883"/>
      <c r="G93" s="883"/>
      <c r="H93" s="883"/>
      <c r="I93" s="883"/>
      <c r="J93" s="883"/>
      <c r="K93" s="883"/>
      <c r="L93" s="883"/>
      <c r="M93" s="883"/>
      <c r="N93" s="883"/>
      <c r="O93" s="883"/>
      <c r="P93" s="883"/>
    </row>
    <row r="94" spans="1:16" ht="12.75" hidden="1" x14ac:dyDescent="0.2">
      <c r="A94" s="883"/>
      <c r="B94" s="883"/>
      <c r="C94" s="883"/>
      <c r="D94" s="883"/>
      <c r="E94" s="883"/>
      <c r="F94" s="883"/>
      <c r="G94" s="883"/>
      <c r="H94" s="883"/>
      <c r="I94" s="883"/>
      <c r="J94" s="883"/>
      <c r="K94" s="883"/>
      <c r="L94" s="883"/>
      <c r="M94" s="883"/>
      <c r="N94" s="883"/>
      <c r="O94" s="883"/>
      <c r="P94" s="883"/>
    </row>
    <row r="95" spans="1:16" ht="12.75" hidden="1" x14ac:dyDescent="0.2">
      <c r="A95" s="883"/>
      <c r="B95" s="883"/>
      <c r="C95" s="883"/>
      <c r="D95" s="883"/>
      <c r="E95" s="883"/>
      <c r="F95" s="883"/>
      <c r="G95" s="883"/>
      <c r="H95" s="883"/>
      <c r="I95" s="883"/>
      <c r="J95" s="883"/>
      <c r="K95" s="883"/>
      <c r="L95" s="883"/>
      <c r="M95" s="883"/>
      <c r="N95" s="883"/>
      <c r="O95" s="883"/>
      <c r="P95" s="883"/>
    </row>
    <row r="96" spans="1:16" ht="12.75" x14ac:dyDescent="0.2">
      <c r="A96" s="883"/>
      <c r="B96" s="883"/>
      <c r="C96" s="883"/>
      <c r="D96" s="883"/>
      <c r="E96" s="883"/>
      <c r="F96" s="883"/>
      <c r="G96" s="883"/>
      <c r="H96" s="883"/>
      <c r="I96" s="883"/>
      <c r="J96" s="883"/>
      <c r="K96" s="883"/>
      <c r="L96" s="883"/>
      <c r="M96" s="883"/>
      <c r="N96" s="883"/>
      <c r="O96" s="883"/>
      <c r="P96" s="883"/>
    </row>
    <row r="97" spans="1:16" ht="12.75" x14ac:dyDescent="0.2">
      <c r="A97" s="883"/>
      <c r="B97" s="883"/>
      <c r="C97" s="883"/>
      <c r="D97" s="883"/>
      <c r="E97" s="883"/>
      <c r="F97" s="883"/>
      <c r="G97" s="883"/>
      <c r="H97" s="883"/>
      <c r="I97" s="883"/>
      <c r="J97" s="883"/>
      <c r="K97" s="883"/>
      <c r="L97" s="883"/>
      <c r="M97" s="883"/>
      <c r="N97" s="883"/>
      <c r="O97" s="883"/>
      <c r="P97" s="883"/>
    </row>
    <row r="98" spans="1:16" ht="12.75" x14ac:dyDescent="0.2">
      <c r="A98" s="883"/>
      <c r="B98" s="883"/>
      <c r="C98" s="883"/>
      <c r="D98" s="883"/>
      <c r="E98" s="883"/>
      <c r="F98" s="883"/>
      <c r="G98" s="883"/>
      <c r="H98" s="883"/>
      <c r="I98" s="883"/>
      <c r="J98" s="883"/>
      <c r="K98" s="883"/>
      <c r="L98" s="883"/>
      <c r="M98" s="883"/>
      <c r="N98" s="883"/>
      <c r="O98" s="883"/>
      <c r="P98" s="883"/>
    </row>
    <row r="99" spans="1:16" ht="12.75" x14ac:dyDescent="0.2">
      <c r="A99" s="883"/>
      <c r="B99" s="883"/>
      <c r="C99" s="883"/>
      <c r="D99" s="883"/>
      <c r="E99" s="883"/>
      <c r="F99" s="883"/>
      <c r="G99" s="883"/>
      <c r="H99" s="883"/>
      <c r="I99" s="883"/>
      <c r="J99" s="883"/>
      <c r="K99" s="883"/>
      <c r="L99" s="883"/>
      <c r="M99" s="883"/>
      <c r="N99" s="883"/>
      <c r="O99" s="883"/>
      <c r="P99" s="883"/>
    </row>
    <row r="100" spans="1:16" ht="12.75" x14ac:dyDescent="0.2">
      <c r="A100" s="883"/>
      <c r="B100" s="883"/>
      <c r="C100" s="883"/>
      <c r="D100" s="883"/>
      <c r="E100" s="883"/>
      <c r="F100" s="883"/>
      <c r="G100" s="883"/>
      <c r="H100" s="883"/>
      <c r="I100" s="883"/>
      <c r="J100" s="883"/>
      <c r="K100" s="883"/>
      <c r="L100" s="883"/>
      <c r="M100" s="883"/>
      <c r="N100" s="883"/>
      <c r="O100" s="883"/>
      <c r="P100" s="883"/>
    </row>
    <row r="101" spans="1:16" ht="12.75" x14ac:dyDescent="0.2">
      <c r="A101" s="883"/>
      <c r="B101" s="883"/>
      <c r="C101" s="883"/>
      <c r="D101" s="883"/>
      <c r="E101" s="883"/>
      <c r="F101" s="883"/>
      <c r="G101" s="883"/>
      <c r="H101" s="883"/>
      <c r="I101" s="883"/>
      <c r="J101" s="883"/>
      <c r="K101" s="883"/>
      <c r="L101" s="883"/>
      <c r="M101" s="883"/>
      <c r="N101" s="883"/>
      <c r="O101" s="883"/>
      <c r="P101" s="883"/>
    </row>
    <row r="102" spans="1:16" ht="12.75" x14ac:dyDescent="0.2">
      <c r="A102" s="883"/>
      <c r="B102" s="883"/>
      <c r="C102" s="883"/>
      <c r="D102" s="883"/>
      <c r="E102" s="883"/>
      <c r="F102" s="883"/>
      <c r="G102" s="883"/>
      <c r="H102" s="883"/>
      <c r="I102" s="883"/>
      <c r="J102" s="883"/>
      <c r="K102" s="883"/>
      <c r="L102" s="883"/>
      <c r="M102" s="883"/>
      <c r="N102" s="883"/>
      <c r="O102" s="883"/>
      <c r="P102" s="883"/>
    </row>
    <row r="103" spans="1:16" ht="12.75" x14ac:dyDescent="0.2">
      <c r="A103" s="883"/>
      <c r="B103" s="883"/>
      <c r="C103" s="883"/>
      <c r="D103" s="883"/>
      <c r="E103" s="883"/>
      <c r="F103" s="883"/>
      <c r="G103" s="883"/>
      <c r="H103" s="883"/>
      <c r="I103" s="883"/>
      <c r="J103" s="883"/>
      <c r="K103" s="883"/>
      <c r="L103" s="883"/>
      <c r="M103" s="883"/>
      <c r="N103" s="883"/>
      <c r="O103" s="883"/>
      <c r="P103" s="883"/>
    </row>
    <row r="104" spans="1:16" ht="12.75" x14ac:dyDescent="0.2">
      <c r="A104" s="883"/>
      <c r="B104" s="883"/>
      <c r="C104" s="883"/>
      <c r="D104" s="883"/>
      <c r="E104" s="883"/>
      <c r="F104" s="883"/>
      <c r="G104" s="883"/>
      <c r="H104" s="883"/>
      <c r="I104" s="883"/>
      <c r="J104" s="883"/>
      <c r="K104" s="883"/>
      <c r="L104" s="883"/>
      <c r="M104" s="883"/>
      <c r="N104" s="883"/>
      <c r="O104" s="883"/>
      <c r="P104" s="883"/>
    </row>
    <row r="105" spans="1:16" ht="12.75" x14ac:dyDescent="0.2">
      <c r="A105" s="883"/>
      <c r="B105" s="883"/>
      <c r="C105" s="883"/>
      <c r="D105" s="883"/>
      <c r="E105" s="883"/>
      <c r="F105" s="883"/>
      <c r="G105" s="883"/>
      <c r="H105" s="883"/>
      <c r="I105" s="883"/>
      <c r="J105" s="883"/>
      <c r="K105" s="883"/>
      <c r="L105" s="883"/>
      <c r="M105" s="883"/>
      <c r="N105" s="883"/>
      <c r="O105" s="883"/>
      <c r="P105" s="883"/>
    </row>
    <row r="106" spans="1:16" ht="12.75" x14ac:dyDescent="0.2">
      <c r="A106" s="883"/>
      <c r="B106" s="883"/>
      <c r="C106" s="883"/>
      <c r="D106" s="883"/>
      <c r="E106" s="883"/>
      <c r="F106" s="883"/>
      <c r="G106" s="883"/>
      <c r="H106" s="883"/>
      <c r="I106" s="883"/>
      <c r="J106" s="883"/>
      <c r="K106" s="883"/>
      <c r="L106" s="883"/>
      <c r="M106" s="883"/>
      <c r="N106" s="883"/>
      <c r="O106" s="883"/>
      <c r="P106" s="883"/>
    </row>
    <row r="107" spans="1:16" ht="12.75" x14ac:dyDescent="0.2">
      <c r="A107" s="883"/>
      <c r="B107" s="883"/>
      <c r="C107" s="883"/>
      <c r="D107" s="883"/>
      <c r="E107" s="883"/>
      <c r="F107" s="883"/>
      <c r="G107" s="883"/>
      <c r="H107" s="883"/>
      <c r="I107" s="883"/>
      <c r="J107" s="883"/>
      <c r="K107" s="883"/>
      <c r="L107" s="883"/>
      <c r="M107" s="883"/>
      <c r="N107" s="883"/>
      <c r="O107" s="883"/>
      <c r="P107" s="883"/>
    </row>
    <row r="108" spans="1:16" ht="12.75" x14ac:dyDescent="0.2">
      <c r="A108" s="883"/>
      <c r="B108" s="883"/>
      <c r="C108" s="883"/>
      <c r="D108" s="883"/>
      <c r="E108" s="883"/>
      <c r="F108" s="883"/>
      <c r="G108" s="883"/>
      <c r="H108" s="883"/>
      <c r="I108" s="883"/>
      <c r="J108" s="883"/>
      <c r="K108" s="883"/>
      <c r="L108" s="883"/>
      <c r="M108" s="883"/>
      <c r="N108" s="883"/>
      <c r="O108" s="883"/>
      <c r="P108" s="883"/>
    </row>
    <row r="109" spans="1:16" ht="12.75" x14ac:dyDescent="0.2">
      <c r="A109" s="883"/>
      <c r="B109" s="883"/>
      <c r="C109" s="883"/>
      <c r="D109" s="883"/>
      <c r="E109" s="883"/>
      <c r="F109" s="883"/>
      <c r="G109" s="883"/>
      <c r="H109" s="883"/>
      <c r="I109" s="883"/>
      <c r="J109" s="883"/>
      <c r="K109" s="883"/>
      <c r="L109" s="883"/>
      <c r="M109" s="883"/>
      <c r="N109" s="883"/>
      <c r="O109" s="883"/>
      <c r="P109" s="883"/>
    </row>
    <row r="110" spans="1:16" ht="12.75" x14ac:dyDescent="0.2">
      <c r="A110" s="883"/>
      <c r="B110" s="883"/>
      <c r="C110" s="883"/>
      <c r="D110" s="883"/>
      <c r="E110" s="883"/>
      <c r="F110" s="883"/>
      <c r="G110" s="883"/>
      <c r="H110" s="883"/>
      <c r="I110" s="883"/>
      <c r="J110" s="883"/>
      <c r="K110" s="883"/>
      <c r="L110" s="883"/>
      <c r="M110" s="883"/>
      <c r="N110" s="883"/>
      <c r="O110" s="883"/>
      <c r="P110" s="883"/>
    </row>
    <row r="111" spans="1:16" ht="12.75" x14ac:dyDescent="0.2">
      <c r="A111" s="883"/>
      <c r="B111" s="883"/>
      <c r="C111" s="883"/>
      <c r="D111" s="883"/>
      <c r="E111" s="883"/>
      <c r="F111" s="883"/>
      <c r="G111" s="883"/>
      <c r="H111" s="883"/>
      <c r="I111" s="883"/>
      <c r="J111" s="883"/>
      <c r="K111" s="883"/>
      <c r="L111" s="883"/>
      <c r="M111" s="883"/>
      <c r="N111" s="883"/>
      <c r="O111" s="883"/>
      <c r="P111" s="883"/>
    </row>
    <row r="112" spans="1:16" ht="12.75" x14ac:dyDescent="0.2">
      <c r="A112" s="883"/>
      <c r="B112" s="883"/>
      <c r="C112" s="883"/>
      <c r="D112" s="883"/>
      <c r="E112" s="883"/>
      <c r="F112" s="883"/>
      <c r="G112" s="883"/>
      <c r="H112" s="883"/>
      <c r="I112" s="883"/>
      <c r="J112" s="883"/>
      <c r="K112" s="883"/>
      <c r="L112" s="883"/>
      <c r="M112" s="883"/>
      <c r="N112" s="883"/>
      <c r="O112" s="883"/>
      <c r="P112" s="883"/>
    </row>
    <row r="113" spans="1:16" ht="12.75" x14ac:dyDescent="0.2">
      <c r="A113" s="883"/>
      <c r="B113" s="883"/>
      <c r="C113" s="883"/>
      <c r="D113" s="883"/>
      <c r="E113" s="883"/>
      <c r="F113" s="883"/>
      <c r="G113" s="883"/>
      <c r="H113" s="883"/>
      <c r="I113" s="883"/>
      <c r="J113" s="883"/>
      <c r="K113" s="883"/>
      <c r="L113" s="883"/>
      <c r="M113" s="883"/>
      <c r="N113" s="883"/>
      <c r="O113" s="883"/>
      <c r="P113" s="883"/>
    </row>
    <row r="114" spans="1:16" ht="12.75" x14ac:dyDescent="0.2">
      <c r="A114" s="883"/>
      <c r="B114" s="883"/>
      <c r="C114" s="883"/>
      <c r="D114" s="883"/>
      <c r="E114" s="883"/>
      <c r="F114" s="883"/>
      <c r="G114" s="883"/>
      <c r="H114" s="883"/>
      <c r="I114" s="883"/>
      <c r="J114" s="883"/>
      <c r="K114" s="883"/>
      <c r="L114" s="883"/>
      <c r="M114" s="883"/>
      <c r="N114" s="883"/>
      <c r="O114" s="883"/>
      <c r="P114" s="883"/>
    </row>
    <row r="115" spans="1:16" ht="12.75" x14ac:dyDescent="0.2">
      <c r="A115" s="883"/>
      <c r="B115" s="883"/>
      <c r="C115" s="883"/>
      <c r="D115" s="883"/>
      <c r="E115" s="883"/>
      <c r="F115" s="883"/>
      <c r="G115" s="883"/>
      <c r="H115" s="883"/>
      <c r="I115" s="883"/>
      <c r="J115" s="883"/>
      <c r="K115" s="883"/>
      <c r="L115" s="883"/>
      <c r="M115" s="883"/>
      <c r="N115" s="883"/>
      <c r="O115" s="883"/>
      <c r="P115" s="883"/>
    </row>
    <row r="116" spans="1:16" ht="12.75" x14ac:dyDescent="0.2">
      <c r="A116" s="883"/>
      <c r="B116" s="883"/>
      <c r="C116" s="883"/>
      <c r="D116" s="883"/>
      <c r="E116" s="883"/>
      <c r="F116" s="883"/>
      <c r="G116" s="883"/>
      <c r="H116" s="883"/>
      <c r="I116" s="883"/>
      <c r="J116" s="883"/>
      <c r="K116" s="883"/>
      <c r="L116" s="883"/>
      <c r="M116" s="883"/>
      <c r="N116" s="883"/>
      <c r="O116" s="883"/>
      <c r="P116" s="883"/>
    </row>
    <row r="117" spans="1:16" ht="12.75" x14ac:dyDescent="0.2">
      <c r="A117" s="883"/>
      <c r="B117" s="883"/>
      <c r="C117" s="883"/>
      <c r="D117" s="883"/>
      <c r="E117" s="883"/>
      <c r="F117" s="883"/>
      <c r="G117" s="883"/>
      <c r="H117" s="883"/>
      <c r="I117" s="883"/>
      <c r="J117" s="883"/>
      <c r="K117" s="883"/>
      <c r="L117" s="883"/>
      <c r="M117" s="883"/>
      <c r="N117" s="883"/>
      <c r="O117" s="883"/>
      <c r="P117" s="883"/>
    </row>
    <row r="118" spans="1:16" ht="12.75" x14ac:dyDescent="0.2">
      <c r="A118" s="883"/>
      <c r="B118" s="883"/>
      <c r="C118" s="883"/>
      <c r="D118" s="883"/>
      <c r="E118" s="883"/>
      <c r="F118" s="883"/>
      <c r="G118" s="883"/>
      <c r="H118" s="883"/>
      <c r="I118" s="883"/>
      <c r="J118" s="883"/>
      <c r="K118" s="883"/>
      <c r="L118" s="883"/>
      <c r="M118" s="883"/>
      <c r="N118" s="883"/>
      <c r="O118" s="883"/>
      <c r="P118" s="883"/>
    </row>
    <row r="119" spans="1:16" ht="12.75" x14ac:dyDescent="0.2">
      <c r="A119" s="883"/>
      <c r="B119" s="883"/>
      <c r="C119" s="883"/>
      <c r="D119" s="883"/>
      <c r="E119" s="883"/>
      <c r="F119" s="883"/>
      <c r="G119" s="883"/>
      <c r="H119" s="883"/>
      <c r="I119" s="883"/>
      <c r="J119" s="883"/>
      <c r="K119" s="883"/>
      <c r="L119" s="883"/>
      <c r="M119" s="883"/>
      <c r="N119" s="883"/>
      <c r="O119" s="883"/>
      <c r="P119" s="883"/>
    </row>
    <row r="120" spans="1:16" ht="12.75" x14ac:dyDescent="0.2">
      <c r="A120" s="883"/>
      <c r="B120" s="883"/>
      <c r="C120" s="883"/>
      <c r="D120" s="883"/>
      <c r="E120" s="883"/>
      <c r="F120" s="883"/>
      <c r="G120" s="883"/>
      <c r="H120" s="883"/>
      <c r="I120" s="883"/>
      <c r="J120" s="883"/>
      <c r="K120" s="883"/>
      <c r="L120" s="883"/>
      <c r="M120" s="883"/>
      <c r="N120" s="883"/>
      <c r="O120" s="883"/>
      <c r="P120" s="883"/>
    </row>
    <row r="121" spans="1:16" ht="12.75" x14ac:dyDescent="0.2">
      <c r="A121" s="883"/>
      <c r="B121" s="883"/>
      <c r="C121" s="883"/>
      <c r="D121" s="883"/>
      <c r="E121" s="883"/>
      <c r="F121" s="883"/>
      <c r="G121" s="883"/>
      <c r="H121" s="883"/>
      <c r="I121" s="883"/>
      <c r="J121" s="883"/>
      <c r="K121" s="883"/>
      <c r="L121" s="883"/>
      <c r="M121" s="883"/>
      <c r="N121" s="883"/>
      <c r="O121" s="883"/>
      <c r="P121" s="883"/>
    </row>
    <row r="122" spans="1:16" ht="12.75" x14ac:dyDescent="0.2">
      <c r="A122" s="883"/>
      <c r="B122" s="883"/>
      <c r="C122" s="883"/>
      <c r="D122" s="883"/>
      <c r="E122" s="883"/>
      <c r="F122" s="883"/>
      <c r="G122" s="883"/>
      <c r="H122" s="883"/>
      <c r="I122" s="883"/>
      <c r="J122" s="883"/>
      <c r="K122" s="883"/>
      <c r="L122" s="883"/>
      <c r="M122" s="883"/>
      <c r="N122" s="883"/>
      <c r="O122" s="883"/>
      <c r="P122" s="883"/>
    </row>
    <row r="123" spans="1:16" ht="12.75" x14ac:dyDescent="0.2">
      <c r="A123" s="883"/>
      <c r="B123" s="883"/>
      <c r="C123" s="883"/>
      <c r="D123" s="883"/>
      <c r="E123" s="883"/>
      <c r="F123" s="883"/>
      <c r="G123" s="883"/>
      <c r="H123" s="883"/>
      <c r="I123" s="883"/>
      <c r="J123" s="883"/>
      <c r="K123" s="883"/>
      <c r="L123" s="883"/>
      <c r="M123" s="883"/>
      <c r="N123" s="883"/>
      <c r="O123" s="883"/>
      <c r="P123" s="883"/>
    </row>
    <row r="124" spans="1:16" ht="12.75" x14ac:dyDescent="0.2">
      <c r="A124" s="883"/>
      <c r="B124" s="883"/>
      <c r="C124" s="883"/>
      <c r="D124" s="883"/>
      <c r="E124" s="883"/>
      <c r="F124" s="883"/>
      <c r="G124" s="883"/>
      <c r="H124" s="883"/>
      <c r="I124" s="883"/>
      <c r="J124" s="883"/>
      <c r="K124" s="883"/>
      <c r="L124" s="883"/>
      <c r="M124" s="883"/>
      <c r="N124" s="883"/>
      <c r="O124" s="883"/>
      <c r="P124" s="883"/>
    </row>
    <row r="125" spans="1:16" ht="12.75" x14ac:dyDescent="0.2">
      <c r="A125" s="883"/>
      <c r="B125" s="883"/>
      <c r="C125" s="883"/>
      <c r="D125" s="883"/>
      <c r="E125" s="883"/>
      <c r="F125" s="883"/>
      <c r="G125" s="883"/>
      <c r="H125" s="883"/>
      <c r="I125" s="883"/>
      <c r="J125" s="883"/>
      <c r="K125" s="883"/>
      <c r="L125" s="883"/>
      <c r="M125" s="883"/>
      <c r="N125" s="883"/>
      <c r="O125" s="883"/>
      <c r="P125" s="883"/>
    </row>
    <row r="126" spans="1:16" ht="12.75" x14ac:dyDescent="0.2">
      <c r="A126" s="883"/>
      <c r="B126" s="883"/>
      <c r="C126" s="883"/>
      <c r="D126" s="883"/>
      <c r="E126" s="883"/>
      <c r="F126" s="883"/>
      <c r="G126" s="883"/>
      <c r="H126" s="883"/>
      <c r="I126" s="883"/>
      <c r="J126" s="883"/>
      <c r="K126" s="883"/>
      <c r="L126" s="883"/>
      <c r="M126" s="883"/>
      <c r="N126" s="883"/>
      <c r="O126" s="883"/>
      <c r="P126" s="883"/>
    </row>
    <row r="127" spans="1:16" ht="12.75" x14ac:dyDescent="0.2">
      <c r="A127" s="883"/>
      <c r="B127" s="883"/>
      <c r="C127" s="883"/>
      <c r="D127" s="883"/>
      <c r="E127" s="883"/>
      <c r="F127" s="883"/>
      <c r="G127" s="883"/>
      <c r="H127" s="883"/>
      <c r="I127" s="883"/>
      <c r="J127" s="883"/>
      <c r="K127" s="883"/>
      <c r="L127" s="883"/>
      <c r="M127" s="883"/>
      <c r="N127" s="883"/>
      <c r="O127" s="883"/>
      <c r="P127" s="883"/>
    </row>
    <row r="128" spans="1:16" ht="12.75" x14ac:dyDescent="0.2">
      <c r="A128" s="883"/>
      <c r="B128" s="883"/>
      <c r="C128" s="883"/>
      <c r="D128" s="883"/>
      <c r="E128" s="883"/>
      <c r="F128" s="883"/>
      <c r="G128" s="883"/>
      <c r="H128" s="883"/>
      <c r="I128" s="883"/>
      <c r="J128" s="883"/>
      <c r="K128" s="883"/>
      <c r="L128" s="883"/>
      <c r="M128" s="883"/>
      <c r="N128" s="883"/>
      <c r="O128" s="883"/>
      <c r="P128" s="883"/>
    </row>
    <row r="129" spans="1:16" ht="12.75" x14ac:dyDescent="0.2">
      <c r="A129" s="883"/>
      <c r="B129" s="883"/>
      <c r="C129" s="883"/>
      <c r="D129" s="883"/>
      <c r="E129" s="883"/>
      <c r="F129" s="883"/>
      <c r="G129" s="883"/>
      <c r="H129" s="883"/>
      <c r="I129" s="883"/>
      <c r="J129" s="883"/>
      <c r="K129" s="883"/>
      <c r="L129" s="883"/>
      <c r="M129" s="883"/>
      <c r="N129" s="883"/>
      <c r="O129" s="883"/>
      <c r="P129" s="883"/>
    </row>
    <row r="130" spans="1:16" ht="12.75" x14ac:dyDescent="0.2">
      <c r="A130" s="883"/>
      <c r="B130" s="883"/>
      <c r="C130" s="883"/>
      <c r="D130" s="883"/>
      <c r="E130" s="883"/>
      <c r="F130" s="883"/>
      <c r="G130" s="883"/>
      <c r="H130" s="883"/>
      <c r="I130" s="883"/>
      <c r="J130" s="883"/>
      <c r="K130" s="883"/>
      <c r="L130" s="883"/>
      <c r="M130" s="883"/>
      <c r="N130" s="883"/>
      <c r="O130" s="883"/>
      <c r="P130" s="883"/>
    </row>
    <row r="131" spans="1:16" ht="12.75" x14ac:dyDescent="0.2">
      <c r="A131" s="883"/>
      <c r="B131" s="883"/>
      <c r="C131" s="883"/>
      <c r="D131" s="883"/>
      <c r="E131" s="883"/>
      <c r="F131" s="883"/>
      <c r="G131" s="883"/>
      <c r="H131" s="883"/>
      <c r="I131" s="883"/>
      <c r="J131" s="883"/>
      <c r="K131" s="883"/>
      <c r="L131" s="883"/>
      <c r="M131" s="883"/>
      <c r="N131" s="883"/>
      <c r="O131" s="883"/>
      <c r="P131" s="883"/>
    </row>
    <row r="132" spans="1:16" ht="12.75" x14ac:dyDescent="0.2">
      <c r="A132" s="883"/>
      <c r="B132" s="883"/>
      <c r="C132" s="883"/>
      <c r="D132" s="883"/>
      <c r="E132" s="883"/>
      <c r="F132" s="883"/>
      <c r="G132" s="883"/>
      <c r="H132" s="883"/>
      <c r="I132" s="883"/>
      <c r="J132" s="883"/>
      <c r="K132" s="883"/>
      <c r="L132" s="883"/>
      <c r="M132" s="883"/>
      <c r="N132" s="883"/>
      <c r="O132" s="883"/>
      <c r="P132" s="883"/>
    </row>
    <row r="133" spans="1:16" ht="12.75" x14ac:dyDescent="0.2">
      <c r="A133" s="883"/>
      <c r="B133" s="883"/>
      <c r="C133" s="883"/>
      <c r="D133" s="883"/>
      <c r="E133" s="883"/>
      <c r="F133" s="883"/>
      <c r="G133" s="883"/>
      <c r="H133" s="883"/>
      <c r="I133" s="883"/>
      <c r="J133" s="883"/>
      <c r="K133" s="883"/>
      <c r="L133" s="883"/>
      <c r="M133" s="883"/>
      <c r="N133" s="883"/>
      <c r="O133" s="883"/>
      <c r="P133" s="883"/>
    </row>
    <row r="134" spans="1:16" ht="12.75" x14ac:dyDescent="0.2">
      <c r="A134" s="883"/>
      <c r="B134" s="883"/>
      <c r="C134" s="883"/>
      <c r="D134" s="883"/>
      <c r="E134" s="883"/>
      <c r="F134" s="883"/>
      <c r="G134" s="883"/>
      <c r="H134" s="883"/>
      <c r="I134" s="883"/>
      <c r="J134" s="883"/>
      <c r="K134" s="883"/>
      <c r="L134" s="883"/>
      <c r="M134" s="883"/>
      <c r="N134" s="883"/>
      <c r="O134" s="883"/>
      <c r="P134" s="883"/>
    </row>
    <row r="135" spans="1:16" ht="12.75" x14ac:dyDescent="0.2">
      <c r="A135" s="883"/>
      <c r="B135" s="883"/>
      <c r="C135" s="883"/>
      <c r="D135" s="883"/>
      <c r="E135" s="883"/>
      <c r="F135" s="883"/>
      <c r="G135" s="883"/>
      <c r="H135" s="883"/>
      <c r="I135" s="883"/>
      <c r="J135" s="883"/>
      <c r="K135" s="883"/>
      <c r="L135" s="883"/>
      <c r="M135" s="883"/>
      <c r="N135" s="883"/>
      <c r="O135" s="883"/>
      <c r="P135" s="883"/>
    </row>
    <row r="136" spans="1:16" ht="12.75" x14ac:dyDescent="0.2">
      <c r="A136" s="883"/>
      <c r="B136" s="883"/>
      <c r="C136" s="883"/>
      <c r="D136" s="883"/>
      <c r="E136" s="883"/>
      <c r="F136" s="883"/>
      <c r="G136" s="883"/>
      <c r="H136" s="883"/>
      <c r="I136" s="883"/>
      <c r="J136" s="883"/>
      <c r="K136" s="883"/>
      <c r="L136" s="883"/>
      <c r="M136" s="883"/>
      <c r="N136" s="883"/>
      <c r="O136" s="883"/>
      <c r="P136" s="883"/>
    </row>
    <row r="137" spans="1:16" ht="12.75" x14ac:dyDescent="0.2">
      <c r="A137" s="883"/>
      <c r="B137" s="883"/>
      <c r="C137" s="883"/>
      <c r="D137" s="883"/>
      <c r="E137" s="883"/>
      <c r="F137" s="883"/>
      <c r="G137" s="883"/>
      <c r="H137" s="883"/>
      <c r="I137" s="883"/>
      <c r="J137" s="883"/>
      <c r="K137" s="883"/>
      <c r="L137" s="883"/>
      <c r="M137" s="883"/>
      <c r="N137" s="883"/>
      <c r="O137" s="883"/>
      <c r="P137" s="883"/>
    </row>
    <row r="138" spans="1:16" ht="12.75" x14ac:dyDescent="0.2">
      <c r="A138" s="883"/>
      <c r="B138" s="883"/>
      <c r="C138" s="883"/>
      <c r="D138" s="883"/>
      <c r="E138" s="883"/>
      <c r="F138" s="883"/>
      <c r="G138" s="883"/>
      <c r="H138" s="883"/>
      <c r="I138" s="883"/>
      <c r="J138" s="883"/>
      <c r="K138" s="883"/>
      <c r="L138" s="883"/>
      <c r="M138" s="883"/>
      <c r="N138" s="883"/>
      <c r="O138" s="883"/>
      <c r="P138" s="883"/>
    </row>
    <row r="139" spans="1:16" ht="12.75" x14ac:dyDescent="0.2">
      <c r="A139" s="883"/>
      <c r="B139" s="883"/>
      <c r="C139" s="883"/>
      <c r="D139" s="883"/>
      <c r="E139" s="883"/>
      <c r="F139" s="883"/>
      <c r="G139" s="883"/>
      <c r="H139" s="883"/>
      <c r="I139" s="883"/>
      <c r="J139" s="883"/>
      <c r="K139" s="883"/>
      <c r="L139" s="883"/>
      <c r="M139" s="883"/>
      <c r="N139" s="883"/>
      <c r="O139" s="883"/>
      <c r="P139" s="883"/>
    </row>
    <row r="140" spans="1:16" ht="12.75" x14ac:dyDescent="0.2">
      <c r="A140" s="883"/>
      <c r="B140" s="883"/>
      <c r="C140" s="883"/>
      <c r="D140" s="883"/>
      <c r="E140" s="883"/>
      <c r="F140" s="883"/>
      <c r="G140" s="883"/>
      <c r="H140" s="883"/>
      <c r="I140" s="883"/>
      <c r="J140" s="883"/>
      <c r="K140" s="883"/>
      <c r="L140" s="883"/>
      <c r="M140" s="883"/>
      <c r="N140" s="883"/>
      <c r="O140" s="883"/>
      <c r="P140" s="883"/>
    </row>
    <row r="141" spans="1:16" ht="12.75" x14ac:dyDescent="0.2">
      <c r="A141" s="883"/>
      <c r="B141" s="883"/>
      <c r="C141" s="883"/>
      <c r="D141" s="883"/>
      <c r="E141" s="883"/>
      <c r="F141" s="883"/>
      <c r="G141" s="883"/>
      <c r="H141" s="883"/>
      <c r="I141" s="883"/>
      <c r="J141" s="883"/>
      <c r="K141" s="883"/>
      <c r="L141" s="883"/>
      <c r="M141" s="883"/>
      <c r="N141" s="883"/>
      <c r="O141" s="883"/>
      <c r="P141" s="883"/>
    </row>
    <row r="142" spans="1:16" ht="12.75" x14ac:dyDescent="0.2">
      <c r="A142" s="883"/>
      <c r="B142" s="883"/>
      <c r="C142" s="883"/>
      <c r="D142" s="883"/>
      <c r="E142" s="883"/>
      <c r="F142" s="883"/>
      <c r="G142" s="883"/>
      <c r="H142" s="883"/>
      <c r="I142" s="883"/>
      <c r="J142" s="883"/>
      <c r="K142" s="883"/>
      <c r="L142" s="883"/>
      <c r="M142" s="883"/>
      <c r="N142" s="883"/>
      <c r="O142" s="883"/>
      <c r="P142" s="883"/>
    </row>
    <row r="143" spans="1:16" ht="12.75" x14ac:dyDescent="0.2">
      <c r="A143" s="883"/>
      <c r="B143" s="883"/>
      <c r="C143" s="883"/>
      <c r="D143" s="883"/>
      <c r="E143" s="883"/>
      <c r="F143" s="883"/>
      <c r="G143" s="883"/>
      <c r="H143" s="883"/>
      <c r="I143" s="883"/>
      <c r="J143" s="883"/>
      <c r="K143" s="883"/>
      <c r="L143" s="883"/>
      <c r="M143" s="883"/>
      <c r="N143" s="883"/>
      <c r="O143" s="883"/>
      <c r="P143" s="883"/>
    </row>
    <row r="144" spans="1:16" ht="12.75" x14ac:dyDescent="0.2">
      <c r="A144" s="883"/>
      <c r="B144" s="883"/>
      <c r="C144" s="883"/>
      <c r="D144" s="883"/>
      <c r="E144" s="883"/>
      <c r="F144" s="883"/>
      <c r="G144" s="883"/>
      <c r="H144" s="883"/>
      <c r="I144" s="883"/>
      <c r="J144" s="883"/>
      <c r="K144" s="883"/>
      <c r="L144" s="883"/>
      <c r="M144" s="883"/>
      <c r="N144" s="883"/>
      <c r="O144" s="883"/>
      <c r="P144" s="883"/>
    </row>
    <row r="145" spans="1:16" ht="12.75" x14ac:dyDescent="0.2">
      <c r="A145" s="883"/>
      <c r="B145" s="883"/>
      <c r="C145" s="883"/>
      <c r="D145" s="883"/>
      <c r="E145" s="883"/>
      <c r="F145" s="883"/>
      <c r="G145" s="883"/>
      <c r="H145" s="883"/>
      <c r="I145" s="883"/>
      <c r="J145" s="883"/>
      <c r="K145" s="883"/>
      <c r="L145" s="883"/>
      <c r="M145" s="883"/>
      <c r="N145" s="883"/>
      <c r="O145" s="883"/>
      <c r="P145" s="883"/>
    </row>
    <row r="146" spans="1:16" ht="12.75" x14ac:dyDescent="0.2">
      <c r="A146" s="883"/>
      <c r="B146" s="883"/>
      <c r="C146" s="883"/>
      <c r="D146" s="883"/>
      <c r="E146" s="883"/>
      <c r="F146" s="883"/>
      <c r="G146" s="883"/>
      <c r="H146" s="883"/>
      <c r="I146" s="883"/>
      <c r="J146" s="883"/>
      <c r="K146" s="883"/>
      <c r="L146" s="883"/>
      <c r="M146" s="883"/>
      <c r="N146" s="883"/>
      <c r="O146" s="883"/>
      <c r="P146" s="883"/>
    </row>
    <row r="147" spans="1:16" ht="12.75" x14ac:dyDescent="0.2">
      <c r="A147" s="883"/>
      <c r="B147" s="883"/>
      <c r="C147" s="883"/>
      <c r="D147" s="883"/>
      <c r="E147" s="883"/>
      <c r="F147" s="883"/>
      <c r="G147" s="883"/>
      <c r="H147" s="883"/>
      <c r="I147" s="883"/>
      <c r="J147" s="883"/>
      <c r="K147" s="883"/>
      <c r="L147" s="883"/>
      <c r="M147" s="883"/>
      <c r="N147" s="883"/>
      <c r="O147" s="883"/>
      <c r="P147" s="883"/>
    </row>
    <row r="148" spans="1:16" ht="12.75" x14ac:dyDescent="0.2">
      <c r="A148" s="883"/>
      <c r="B148" s="883"/>
      <c r="C148" s="883"/>
      <c r="D148" s="883"/>
      <c r="E148" s="883"/>
      <c r="F148" s="883"/>
      <c r="G148" s="883"/>
      <c r="H148" s="883"/>
      <c r="I148" s="883"/>
      <c r="J148" s="883"/>
      <c r="K148" s="883"/>
      <c r="L148" s="883"/>
      <c r="M148" s="883"/>
      <c r="N148" s="883"/>
      <c r="O148" s="883"/>
      <c r="P148" s="883"/>
    </row>
    <row r="149" spans="1:16" ht="12.75" x14ac:dyDescent="0.2">
      <c r="A149" s="883"/>
      <c r="B149" s="883"/>
      <c r="C149" s="883"/>
      <c r="D149" s="883"/>
      <c r="E149" s="883"/>
      <c r="F149" s="883"/>
      <c r="G149" s="883"/>
      <c r="H149" s="883"/>
      <c r="I149" s="883"/>
      <c r="J149" s="883"/>
      <c r="K149" s="883"/>
      <c r="L149" s="883"/>
      <c r="M149" s="883"/>
      <c r="N149" s="883"/>
      <c r="O149" s="883"/>
      <c r="P149" s="883"/>
    </row>
    <row r="150" spans="1:16" ht="12.75" x14ac:dyDescent="0.2">
      <c r="A150" s="883"/>
      <c r="B150" s="883"/>
      <c r="C150" s="883"/>
      <c r="D150" s="883"/>
      <c r="E150" s="883"/>
      <c r="F150" s="883"/>
      <c r="G150" s="883"/>
      <c r="H150" s="883"/>
      <c r="I150" s="883"/>
      <c r="J150" s="883"/>
      <c r="K150" s="883"/>
      <c r="L150" s="883"/>
      <c r="M150" s="883"/>
      <c r="N150" s="883"/>
      <c r="O150" s="883"/>
      <c r="P150" s="883"/>
    </row>
    <row r="151" spans="1:16" ht="12.75" x14ac:dyDescent="0.2">
      <c r="A151" s="883"/>
      <c r="B151" s="883"/>
      <c r="C151" s="883"/>
      <c r="D151" s="883"/>
      <c r="E151" s="883"/>
      <c r="F151" s="883"/>
      <c r="G151" s="883"/>
      <c r="H151" s="883"/>
      <c r="I151" s="883"/>
      <c r="J151" s="883"/>
      <c r="K151" s="883"/>
      <c r="L151" s="883"/>
      <c r="M151" s="883"/>
      <c r="N151" s="883"/>
      <c r="O151" s="883"/>
      <c r="P151" s="883"/>
    </row>
    <row r="152" spans="1:16" ht="12.75" x14ac:dyDescent="0.2">
      <c r="A152" s="883"/>
      <c r="B152" s="883"/>
      <c r="C152" s="883"/>
      <c r="D152" s="883"/>
      <c r="E152" s="883"/>
      <c r="F152" s="883"/>
      <c r="G152" s="883"/>
      <c r="H152" s="883"/>
      <c r="I152" s="883"/>
      <c r="J152" s="883"/>
      <c r="K152" s="883"/>
      <c r="L152" s="883"/>
      <c r="M152" s="883"/>
      <c r="N152" s="883"/>
      <c r="O152" s="883"/>
      <c r="P152" s="883"/>
    </row>
    <row r="153" spans="1:16" ht="12.75" x14ac:dyDescent="0.2">
      <c r="A153" s="883"/>
      <c r="B153" s="883"/>
      <c r="C153" s="883"/>
      <c r="D153" s="883"/>
      <c r="E153" s="883"/>
      <c r="F153" s="883"/>
      <c r="G153" s="883"/>
      <c r="H153" s="883"/>
      <c r="I153" s="883"/>
      <c r="J153" s="883"/>
      <c r="K153" s="883"/>
      <c r="L153" s="883"/>
      <c r="M153" s="883"/>
      <c r="N153" s="883"/>
      <c r="O153" s="883"/>
      <c r="P153" s="883"/>
    </row>
    <row r="154" spans="1:16" ht="12.75" x14ac:dyDescent="0.2">
      <c r="A154" s="883"/>
      <c r="B154" s="883"/>
      <c r="C154" s="883"/>
      <c r="D154" s="883"/>
      <c r="E154" s="883"/>
      <c r="F154" s="883"/>
      <c r="G154" s="883"/>
      <c r="H154" s="883"/>
      <c r="I154" s="883"/>
      <c r="J154" s="883"/>
      <c r="K154" s="883"/>
      <c r="L154" s="883"/>
      <c r="M154" s="883"/>
      <c r="N154" s="883"/>
      <c r="O154" s="883"/>
      <c r="P154" s="883"/>
    </row>
    <row r="155" spans="1:16" ht="12.75" x14ac:dyDescent="0.2">
      <c r="A155" s="883"/>
      <c r="B155" s="883"/>
      <c r="C155" s="883"/>
      <c r="D155" s="883"/>
      <c r="E155" s="883"/>
      <c r="F155" s="883"/>
      <c r="G155" s="883"/>
      <c r="H155" s="883"/>
      <c r="I155" s="883"/>
      <c r="J155" s="883"/>
      <c r="K155" s="883"/>
      <c r="L155" s="883"/>
      <c r="M155" s="883"/>
      <c r="N155" s="883"/>
      <c r="O155" s="883"/>
      <c r="P155" s="883"/>
    </row>
    <row r="156" spans="1:16" ht="12.75" x14ac:dyDescent="0.2">
      <c r="A156" s="883"/>
      <c r="B156" s="883"/>
      <c r="C156" s="883"/>
      <c r="D156" s="883"/>
      <c r="E156" s="883"/>
      <c r="F156" s="883"/>
      <c r="G156" s="883"/>
      <c r="H156" s="883"/>
      <c r="I156" s="883"/>
      <c r="J156" s="883"/>
      <c r="K156" s="883"/>
      <c r="L156" s="883"/>
      <c r="M156" s="883"/>
      <c r="N156" s="883"/>
      <c r="O156" s="883"/>
      <c r="P156" s="883"/>
    </row>
    <row r="157" spans="1:16" ht="12.75" x14ac:dyDescent="0.2">
      <c r="A157" s="883"/>
      <c r="B157" s="883"/>
      <c r="C157" s="883"/>
      <c r="D157" s="883"/>
      <c r="E157" s="883"/>
      <c r="F157" s="883"/>
      <c r="G157" s="883"/>
      <c r="H157" s="883"/>
      <c r="I157" s="883"/>
      <c r="J157" s="883"/>
      <c r="K157" s="883"/>
      <c r="L157" s="883"/>
      <c r="M157" s="883"/>
      <c r="N157" s="883"/>
      <c r="O157" s="883"/>
      <c r="P157" s="883"/>
    </row>
    <row r="158" spans="1:16" ht="12.75" x14ac:dyDescent="0.2">
      <c r="A158" s="883"/>
      <c r="B158" s="883"/>
      <c r="C158" s="883"/>
      <c r="D158" s="883"/>
      <c r="E158" s="883"/>
      <c r="F158" s="883"/>
      <c r="G158" s="883"/>
      <c r="H158" s="883"/>
      <c r="I158" s="883"/>
      <c r="J158" s="883"/>
      <c r="K158" s="883"/>
      <c r="L158" s="883"/>
      <c r="M158" s="883"/>
      <c r="N158" s="883"/>
      <c r="O158" s="883"/>
      <c r="P158" s="883"/>
    </row>
    <row r="159" spans="1:16" ht="12.75" x14ac:dyDescent="0.2">
      <c r="A159" s="883"/>
      <c r="B159" s="883"/>
      <c r="C159" s="883"/>
      <c r="D159" s="883"/>
      <c r="E159" s="883"/>
      <c r="F159" s="883"/>
      <c r="G159" s="883"/>
      <c r="H159" s="883"/>
      <c r="I159" s="883"/>
      <c r="J159" s="883"/>
      <c r="K159" s="883"/>
      <c r="L159" s="883"/>
      <c r="M159" s="883"/>
      <c r="N159" s="883"/>
      <c r="O159" s="883"/>
      <c r="P159" s="883"/>
    </row>
    <row r="160" spans="1:16" ht="12.75" x14ac:dyDescent="0.2">
      <c r="A160" s="883"/>
      <c r="B160" s="883"/>
      <c r="C160" s="883"/>
      <c r="D160" s="883"/>
      <c r="E160" s="883"/>
      <c r="F160" s="883"/>
      <c r="G160" s="883"/>
      <c r="H160" s="883"/>
      <c r="I160" s="883"/>
      <c r="J160" s="883"/>
      <c r="K160" s="883"/>
      <c r="L160" s="883"/>
      <c r="M160" s="883"/>
      <c r="N160" s="883"/>
      <c r="O160" s="883"/>
      <c r="P160" s="883"/>
    </row>
    <row r="161" spans="1:16" ht="12.75" x14ac:dyDescent="0.2">
      <c r="A161" s="883"/>
      <c r="B161" s="883"/>
      <c r="C161" s="883"/>
      <c r="D161" s="883"/>
      <c r="E161" s="883"/>
      <c r="F161" s="883"/>
      <c r="G161" s="883"/>
      <c r="H161" s="883"/>
      <c r="I161" s="883"/>
      <c r="J161" s="883"/>
      <c r="K161" s="883"/>
      <c r="L161" s="883"/>
      <c r="M161" s="883"/>
      <c r="N161" s="883"/>
      <c r="O161" s="883"/>
      <c r="P161" s="883"/>
    </row>
    <row r="162" spans="1:16" ht="12.75" x14ac:dyDescent="0.2">
      <c r="A162" s="883"/>
      <c r="B162" s="883"/>
      <c r="C162" s="883"/>
      <c r="D162" s="883"/>
      <c r="E162" s="883"/>
      <c r="F162" s="883"/>
      <c r="G162" s="883"/>
      <c r="H162" s="883"/>
      <c r="I162" s="883"/>
      <c r="J162" s="883"/>
      <c r="K162" s="883"/>
      <c r="L162" s="883"/>
      <c r="M162" s="883"/>
      <c r="N162" s="883"/>
      <c r="O162" s="883"/>
      <c r="P162" s="883"/>
    </row>
    <row r="163" spans="1:16" ht="12.75" x14ac:dyDescent="0.2">
      <c r="A163" s="883"/>
      <c r="B163" s="883"/>
      <c r="C163" s="883"/>
      <c r="D163" s="883"/>
      <c r="E163" s="883"/>
      <c r="F163" s="883"/>
      <c r="G163" s="883"/>
      <c r="H163" s="883"/>
      <c r="I163" s="883"/>
      <c r="J163" s="883"/>
      <c r="K163" s="883"/>
      <c r="L163" s="883"/>
      <c r="M163" s="883"/>
      <c r="N163" s="883"/>
      <c r="O163" s="883"/>
      <c r="P163" s="883"/>
    </row>
    <row r="164" spans="1:16" ht="12.75" x14ac:dyDescent="0.2">
      <c r="A164" s="883"/>
      <c r="B164" s="883"/>
      <c r="C164" s="883"/>
      <c r="D164" s="883"/>
      <c r="E164" s="883"/>
      <c r="F164" s="883"/>
      <c r="G164" s="883"/>
      <c r="H164" s="883"/>
      <c r="I164" s="883"/>
      <c r="J164" s="883"/>
      <c r="K164" s="883"/>
      <c r="L164" s="883"/>
      <c r="M164" s="883"/>
      <c r="N164" s="883"/>
      <c r="O164" s="883"/>
      <c r="P164" s="883"/>
    </row>
    <row r="165" spans="1:16" ht="12.75" x14ac:dyDescent="0.2">
      <c r="A165" s="883"/>
      <c r="B165" s="883"/>
      <c r="C165" s="883"/>
      <c r="D165" s="883"/>
      <c r="E165" s="883"/>
      <c r="F165" s="883"/>
      <c r="G165" s="883"/>
      <c r="H165" s="883"/>
      <c r="I165" s="883"/>
      <c r="J165" s="883"/>
      <c r="K165" s="883"/>
      <c r="L165" s="883"/>
      <c r="M165" s="883"/>
      <c r="N165" s="883"/>
      <c r="O165" s="883"/>
      <c r="P165" s="883"/>
    </row>
    <row r="166" spans="1:16" ht="12.75" x14ac:dyDescent="0.2">
      <c r="A166" s="883"/>
      <c r="B166" s="883"/>
      <c r="C166" s="883"/>
      <c r="D166" s="883"/>
      <c r="E166" s="883"/>
      <c r="F166" s="883"/>
      <c r="G166" s="883"/>
      <c r="H166" s="883"/>
      <c r="I166" s="883"/>
      <c r="J166" s="883"/>
      <c r="K166" s="883"/>
      <c r="L166" s="883"/>
      <c r="M166" s="883"/>
      <c r="N166" s="883"/>
      <c r="O166" s="883"/>
      <c r="P166" s="883"/>
    </row>
    <row r="167" spans="1:16" ht="12.75" x14ac:dyDescent="0.2">
      <c r="A167" s="883"/>
      <c r="B167" s="883"/>
      <c r="C167" s="883"/>
      <c r="D167" s="883"/>
      <c r="E167" s="883"/>
      <c r="F167" s="883"/>
      <c r="G167" s="883"/>
      <c r="H167" s="883"/>
      <c r="I167" s="883"/>
      <c r="J167" s="883"/>
      <c r="K167" s="883"/>
      <c r="L167" s="883"/>
      <c r="M167" s="883"/>
      <c r="N167" s="883"/>
      <c r="O167" s="883"/>
      <c r="P167" s="883"/>
    </row>
    <row r="168" spans="1:16" ht="12.75" x14ac:dyDescent="0.2">
      <c r="A168" s="883"/>
      <c r="B168" s="883"/>
      <c r="C168" s="883"/>
      <c r="D168" s="883"/>
      <c r="E168" s="883"/>
      <c r="F168" s="883"/>
      <c r="G168" s="883"/>
      <c r="H168" s="883"/>
      <c r="I168" s="883"/>
      <c r="J168" s="883"/>
      <c r="K168" s="883"/>
      <c r="L168" s="883"/>
      <c r="M168" s="883"/>
      <c r="N168" s="883"/>
      <c r="O168" s="883"/>
      <c r="P168" s="883"/>
    </row>
    <row r="169" spans="1:16" ht="12.75" x14ac:dyDescent="0.2">
      <c r="A169" s="883"/>
      <c r="B169" s="883"/>
      <c r="C169" s="883"/>
      <c r="D169" s="883"/>
      <c r="E169" s="883"/>
      <c r="F169" s="883"/>
      <c r="G169" s="883"/>
      <c r="H169" s="883"/>
      <c r="I169" s="883"/>
      <c r="J169" s="883"/>
      <c r="K169" s="883"/>
      <c r="L169" s="883"/>
      <c r="M169" s="883"/>
      <c r="N169" s="883"/>
      <c r="O169" s="883"/>
      <c r="P169" s="883"/>
    </row>
    <row r="170" spans="1:16" ht="12.75" x14ac:dyDescent="0.2">
      <c r="A170" s="883"/>
      <c r="B170" s="883"/>
      <c r="C170" s="883"/>
      <c r="D170" s="883"/>
      <c r="E170" s="883"/>
      <c r="F170" s="883"/>
      <c r="G170" s="883"/>
      <c r="H170" s="883"/>
      <c r="I170" s="883"/>
      <c r="J170" s="883"/>
      <c r="K170" s="883"/>
      <c r="L170" s="883"/>
      <c r="M170" s="883"/>
      <c r="N170" s="883"/>
      <c r="O170" s="883"/>
      <c r="P170" s="883"/>
    </row>
    <row r="171" spans="1:16" ht="12.75" x14ac:dyDescent="0.2">
      <c r="A171" s="883"/>
      <c r="B171" s="883"/>
      <c r="C171" s="883"/>
      <c r="D171" s="883"/>
      <c r="E171" s="883"/>
      <c r="F171" s="883"/>
      <c r="G171" s="883"/>
      <c r="H171" s="883"/>
      <c r="I171" s="883"/>
      <c r="J171" s="883"/>
      <c r="K171" s="883"/>
      <c r="L171" s="883"/>
      <c r="M171" s="883"/>
      <c r="N171" s="883"/>
      <c r="O171" s="883"/>
      <c r="P171" s="883"/>
    </row>
    <row r="172" spans="1:16" ht="12.75" x14ac:dyDescent="0.2">
      <c r="A172" s="883"/>
      <c r="B172" s="883"/>
      <c r="C172" s="883"/>
      <c r="D172" s="883"/>
      <c r="E172" s="883"/>
      <c r="F172" s="883"/>
      <c r="G172" s="883"/>
      <c r="H172" s="883"/>
      <c r="I172" s="883"/>
      <c r="J172" s="883"/>
      <c r="K172" s="883"/>
      <c r="L172" s="883"/>
      <c r="M172" s="883"/>
      <c r="N172" s="883"/>
      <c r="O172" s="883"/>
      <c r="P172" s="883"/>
    </row>
    <row r="173" spans="1:16" ht="12.75" x14ac:dyDescent="0.2">
      <c r="A173" s="883"/>
      <c r="B173" s="883"/>
      <c r="C173" s="883"/>
      <c r="D173" s="883"/>
      <c r="E173" s="883"/>
      <c r="F173" s="883"/>
      <c r="G173" s="883"/>
      <c r="H173" s="883"/>
      <c r="I173" s="883"/>
      <c r="J173" s="883"/>
      <c r="K173" s="883"/>
      <c r="L173" s="883"/>
      <c r="M173" s="883"/>
      <c r="N173" s="883"/>
      <c r="O173" s="883"/>
      <c r="P173" s="883"/>
    </row>
    <row r="174" spans="1:16" ht="12.75" x14ac:dyDescent="0.2">
      <c r="A174" s="883"/>
      <c r="B174" s="883"/>
      <c r="C174" s="883"/>
      <c r="D174" s="883"/>
      <c r="E174" s="883"/>
      <c r="F174" s="883"/>
      <c r="G174" s="883"/>
      <c r="H174" s="883"/>
      <c r="I174" s="883"/>
      <c r="J174" s="883"/>
      <c r="K174" s="883"/>
      <c r="L174" s="883"/>
      <c r="M174" s="883"/>
      <c r="N174" s="883"/>
      <c r="O174" s="883"/>
      <c r="P174" s="883"/>
    </row>
    <row r="175" spans="1:16" ht="12.75" x14ac:dyDescent="0.2">
      <c r="A175" s="883"/>
      <c r="B175" s="883"/>
      <c r="C175" s="883"/>
      <c r="D175" s="883"/>
      <c r="E175" s="883"/>
      <c r="F175" s="883"/>
      <c r="G175" s="883"/>
      <c r="H175" s="883"/>
      <c r="I175" s="883"/>
      <c r="J175" s="883"/>
      <c r="K175" s="883"/>
      <c r="L175" s="883"/>
      <c r="M175" s="883"/>
      <c r="N175" s="883"/>
      <c r="O175" s="883"/>
      <c r="P175" s="883"/>
    </row>
    <row r="176" spans="1:16" ht="12.75" x14ac:dyDescent="0.2">
      <c r="A176" s="883"/>
      <c r="B176" s="883"/>
      <c r="C176" s="883"/>
      <c r="D176" s="883"/>
      <c r="E176" s="883"/>
      <c r="F176" s="883"/>
      <c r="G176" s="883"/>
      <c r="H176" s="883"/>
      <c r="I176" s="883"/>
      <c r="J176" s="883"/>
      <c r="K176" s="883"/>
      <c r="L176" s="883"/>
      <c r="M176" s="883"/>
      <c r="N176" s="883"/>
      <c r="O176" s="883"/>
      <c r="P176" s="883"/>
    </row>
    <row r="177" spans="1:16" ht="12.75" x14ac:dyDescent="0.2">
      <c r="A177" s="883"/>
      <c r="B177" s="883"/>
      <c r="C177" s="883"/>
      <c r="D177" s="883"/>
      <c r="E177" s="883"/>
      <c r="F177" s="883"/>
      <c r="G177" s="883"/>
      <c r="H177" s="883"/>
      <c r="I177" s="883"/>
      <c r="J177" s="883"/>
      <c r="K177" s="883"/>
      <c r="L177" s="883"/>
      <c r="M177" s="883"/>
      <c r="N177" s="883"/>
      <c r="O177" s="883"/>
      <c r="P177" s="883"/>
    </row>
    <row r="178" spans="1:16" ht="12.75" x14ac:dyDescent="0.2">
      <c r="A178" s="883"/>
      <c r="B178" s="883"/>
      <c r="C178" s="883"/>
      <c r="D178" s="883"/>
      <c r="E178" s="883"/>
      <c r="F178" s="883"/>
      <c r="G178" s="883"/>
      <c r="H178" s="883"/>
      <c r="I178" s="883"/>
      <c r="J178" s="883"/>
      <c r="K178" s="883"/>
      <c r="L178" s="883"/>
      <c r="M178" s="883"/>
      <c r="N178" s="883"/>
      <c r="O178" s="883"/>
      <c r="P178" s="883"/>
    </row>
    <row r="179" spans="1:16" ht="12.75" x14ac:dyDescent="0.2">
      <c r="A179" s="883"/>
      <c r="B179" s="883"/>
      <c r="C179" s="883"/>
      <c r="D179" s="883"/>
      <c r="E179" s="883"/>
      <c r="F179" s="883"/>
      <c r="G179" s="883"/>
      <c r="H179" s="883"/>
      <c r="I179" s="883"/>
      <c r="J179" s="883"/>
      <c r="K179" s="883"/>
      <c r="L179" s="883"/>
      <c r="M179" s="883"/>
      <c r="N179" s="883"/>
      <c r="O179" s="883"/>
      <c r="P179" s="883"/>
    </row>
    <row r="180" spans="1:16" ht="12.75" x14ac:dyDescent="0.2">
      <c r="A180" s="883"/>
      <c r="B180" s="883"/>
      <c r="C180" s="883"/>
      <c r="D180" s="883"/>
      <c r="E180" s="883"/>
      <c r="F180" s="883"/>
      <c r="G180" s="883"/>
      <c r="H180" s="883"/>
      <c r="I180" s="883"/>
      <c r="J180" s="883"/>
      <c r="K180" s="883"/>
      <c r="L180" s="883"/>
      <c r="M180" s="883"/>
      <c r="N180" s="883"/>
      <c r="O180" s="883"/>
      <c r="P180" s="883"/>
    </row>
    <row r="181" spans="1:16" ht="12.75" x14ac:dyDescent="0.2">
      <c r="A181" s="883"/>
      <c r="B181" s="883"/>
      <c r="C181" s="883"/>
      <c r="D181" s="883"/>
      <c r="E181" s="883"/>
      <c r="F181" s="883"/>
      <c r="G181" s="883"/>
      <c r="H181" s="883"/>
      <c r="I181" s="883"/>
      <c r="J181" s="883"/>
      <c r="K181" s="883"/>
      <c r="L181" s="883"/>
      <c r="M181" s="883"/>
      <c r="N181" s="883"/>
      <c r="O181" s="883"/>
      <c r="P181" s="883"/>
    </row>
    <row r="182" spans="1:16" ht="12.75" x14ac:dyDescent="0.2">
      <c r="A182" s="883"/>
      <c r="B182" s="883"/>
      <c r="C182" s="883"/>
      <c r="D182" s="883"/>
      <c r="E182" s="883"/>
      <c r="F182" s="883"/>
      <c r="G182" s="883"/>
      <c r="H182" s="883"/>
      <c r="I182" s="883"/>
      <c r="J182" s="883"/>
      <c r="K182" s="883"/>
      <c r="L182" s="883"/>
      <c r="M182" s="883"/>
      <c r="N182" s="883"/>
      <c r="O182" s="883"/>
      <c r="P182" s="883"/>
    </row>
    <row r="183" spans="1:16" ht="12.75" x14ac:dyDescent="0.2">
      <c r="A183" s="883"/>
      <c r="B183" s="883"/>
      <c r="C183" s="883"/>
      <c r="D183" s="883"/>
      <c r="E183" s="883"/>
      <c r="F183" s="883"/>
      <c r="G183" s="883"/>
      <c r="H183" s="883"/>
      <c r="I183" s="883"/>
      <c r="J183" s="883"/>
      <c r="K183" s="883"/>
      <c r="L183" s="883"/>
      <c r="M183" s="883"/>
      <c r="N183" s="883"/>
      <c r="O183" s="883"/>
      <c r="P183" s="883"/>
    </row>
    <row r="184" spans="1:16" ht="12.75" x14ac:dyDescent="0.2">
      <c r="A184" s="883"/>
      <c r="B184" s="883"/>
      <c r="C184" s="883"/>
      <c r="D184" s="883"/>
      <c r="E184" s="883"/>
      <c r="F184" s="883"/>
      <c r="G184" s="883"/>
      <c r="H184" s="883"/>
      <c r="I184" s="883"/>
      <c r="J184" s="883"/>
      <c r="K184" s="883"/>
      <c r="L184" s="883"/>
      <c r="M184" s="883"/>
      <c r="N184" s="883"/>
      <c r="O184" s="883"/>
      <c r="P184" s="883"/>
    </row>
    <row r="185" spans="1:16" ht="12.75" x14ac:dyDescent="0.2">
      <c r="A185" s="883"/>
      <c r="B185" s="883"/>
      <c r="C185" s="883"/>
      <c r="D185" s="883"/>
      <c r="E185" s="883"/>
      <c r="F185" s="883"/>
      <c r="G185" s="883"/>
      <c r="H185" s="883"/>
      <c r="I185" s="883"/>
      <c r="J185" s="883"/>
      <c r="K185" s="883"/>
      <c r="L185" s="883"/>
      <c r="M185" s="883"/>
      <c r="N185" s="883"/>
      <c r="O185" s="883"/>
      <c r="P185" s="883"/>
    </row>
    <row r="186" spans="1:16" ht="12.75" x14ac:dyDescent="0.2">
      <c r="A186" s="883"/>
      <c r="B186" s="883"/>
      <c r="C186" s="883"/>
      <c r="D186" s="883"/>
      <c r="E186" s="883"/>
      <c r="F186" s="883"/>
      <c r="G186" s="883"/>
      <c r="H186" s="883"/>
      <c r="I186" s="883"/>
      <c r="J186" s="883"/>
      <c r="K186" s="883"/>
      <c r="L186" s="883"/>
      <c r="M186" s="883"/>
      <c r="N186" s="883"/>
      <c r="O186" s="883"/>
      <c r="P186" s="883"/>
    </row>
    <row r="187" spans="1:16" ht="12.75" x14ac:dyDescent="0.2">
      <c r="A187" s="883"/>
      <c r="B187" s="883"/>
      <c r="C187" s="883"/>
      <c r="D187" s="883"/>
      <c r="E187" s="883"/>
      <c r="F187" s="883"/>
      <c r="G187" s="883"/>
      <c r="H187" s="883"/>
      <c r="I187" s="883"/>
      <c r="J187" s="883"/>
      <c r="K187" s="883"/>
      <c r="L187" s="883"/>
      <c r="M187" s="883"/>
      <c r="N187" s="883"/>
      <c r="O187" s="883"/>
      <c r="P187" s="883"/>
    </row>
    <row r="188" spans="1:16" ht="12.75" x14ac:dyDescent="0.2">
      <c r="A188" s="883"/>
      <c r="B188" s="883"/>
      <c r="C188" s="883"/>
      <c r="D188" s="883"/>
      <c r="E188" s="883"/>
      <c r="F188" s="883"/>
      <c r="G188" s="883"/>
      <c r="H188" s="883"/>
      <c r="I188" s="883"/>
      <c r="J188" s="883"/>
      <c r="K188" s="883"/>
      <c r="L188" s="883"/>
      <c r="M188" s="883"/>
      <c r="N188" s="883"/>
      <c r="O188" s="883"/>
      <c r="P188" s="883"/>
    </row>
    <row r="189" spans="1:16" ht="12.75" x14ac:dyDescent="0.2">
      <c r="A189" s="883"/>
      <c r="B189" s="883"/>
      <c r="C189" s="883"/>
      <c r="D189" s="883"/>
      <c r="E189" s="883"/>
      <c r="F189" s="883"/>
      <c r="G189" s="883"/>
      <c r="H189" s="883"/>
      <c r="I189" s="883"/>
      <c r="J189" s="883"/>
      <c r="K189" s="883"/>
      <c r="L189" s="883"/>
      <c r="M189" s="883"/>
      <c r="N189" s="883"/>
      <c r="O189" s="883"/>
      <c r="P189" s="883"/>
    </row>
    <row r="190" spans="1:16" ht="12.75" x14ac:dyDescent="0.2">
      <c r="A190" s="883"/>
      <c r="B190" s="883"/>
      <c r="C190" s="883"/>
      <c r="D190" s="883"/>
      <c r="E190" s="883"/>
      <c r="F190" s="883"/>
      <c r="G190" s="883"/>
      <c r="H190" s="883"/>
      <c r="I190" s="883"/>
      <c r="J190" s="883"/>
      <c r="K190" s="883"/>
      <c r="L190" s="883"/>
      <c r="M190" s="883"/>
      <c r="N190" s="883"/>
      <c r="O190" s="883"/>
      <c r="P190" s="883"/>
    </row>
    <row r="191" spans="1:16" ht="12.75" x14ac:dyDescent="0.2">
      <c r="A191" s="883"/>
      <c r="B191" s="883"/>
      <c r="C191" s="883"/>
      <c r="D191" s="883"/>
      <c r="E191" s="883"/>
      <c r="F191" s="883"/>
      <c r="G191" s="883"/>
      <c r="H191" s="883"/>
      <c r="I191" s="883"/>
      <c r="J191" s="883"/>
      <c r="K191" s="883"/>
      <c r="L191" s="883"/>
      <c r="M191" s="883"/>
      <c r="N191" s="883"/>
      <c r="O191" s="883"/>
      <c r="P191" s="883"/>
    </row>
    <row r="192" spans="1:16" ht="12.75" x14ac:dyDescent="0.2">
      <c r="A192" s="883"/>
      <c r="B192" s="883"/>
      <c r="C192" s="883"/>
      <c r="D192" s="883"/>
      <c r="E192" s="883"/>
      <c r="F192" s="883"/>
      <c r="G192" s="883"/>
      <c r="H192" s="883"/>
      <c r="I192" s="883"/>
      <c r="J192" s="883"/>
      <c r="K192" s="883"/>
      <c r="L192" s="883"/>
      <c r="M192" s="883"/>
      <c r="N192" s="883"/>
      <c r="O192" s="883"/>
      <c r="P192" s="883"/>
    </row>
    <row r="193" spans="1:16" ht="12.75" x14ac:dyDescent="0.2">
      <c r="A193" s="883"/>
      <c r="B193" s="883"/>
      <c r="C193" s="883"/>
      <c r="D193" s="883"/>
      <c r="E193" s="883"/>
      <c r="F193" s="883"/>
      <c r="G193" s="883"/>
      <c r="H193" s="883"/>
      <c r="I193" s="883"/>
      <c r="J193" s="883"/>
      <c r="K193" s="883"/>
      <c r="L193" s="883"/>
      <c r="M193" s="883"/>
      <c r="N193" s="883"/>
      <c r="O193" s="883"/>
      <c r="P193" s="883"/>
    </row>
    <row r="194" spans="1:16" ht="12.75" x14ac:dyDescent="0.2">
      <c r="A194" s="883"/>
      <c r="B194" s="883"/>
      <c r="C194" s="883"/>
      <c r="D194" s="883"/>
      <c r="E194" s="883"/>
      <c r="F194" s="883"/>
      <c r="G194" s="883"/>
      <c r="H194" s="883"/>
      <c r="I194" s="883"/>
      <c r="J194" s="883"/>
      <c r="K194" s="883"/>
      <c r="L194" s="883"/>
      <c r="M194" s="883"/>
      <c r="N194" s="883"/>
      <c r="O194" s="883"/>
      <c r="P194" s="883"/>
    </row>
    <row r="195" spans="1:16" ht="12.75" x14ac:dyDescent="0.2">
      <c r="A195" s="883"/>
      <c r="B195" s="883"/>
      <c r="C195" s="883"/>
      <c r="D195" s="883"/>
      <c r="E195" s="883"/>
      <c r="F195" s="883"/>
      <c r="G195" s="883"/>
      <c r="H195" s="883"/>
      <c r="I195" s="883"/>
      <c r="J195" s="883"/>
      <c r="K195" s="883"/>
      <c r="L195" s="883"/>
      <c r="M195" s="883"/>
      <c r="N195" s="883"/>
      <c r="O195" s="883"/>
      <c r="P195" s="883"/>
    </row>
    <row r="196" spans="1:16" ht="12.75" x14ac:dyDescent="0.2">
      <c r="A196" s="883"/>
      <c r="B196" s="883"/>
      <c r="C196" s="883"/>
      <c r="D196" s="883"/>
      <c r="E196" s="883"/>
      <c r="F196" s="883"/>
      <c r="G196" s="883"/>
      <c r="H196" s="883"/>
      <c r="I196" s="883"/>
      <c r="J196" s="883"/>
      <c r="K196" s="883"/>
      <c r="L196" s="883"/>
      <c r="M196" s="883"/>
      <c r="N196" s="883"/>
      <c r="O196" s="883"/>
      <c r="P196" s="883"/>
    </row>
    <row r="197" spans="1:16" ht="12.75" x14ac:dyDescent="0.2">
      <c r="A197" s="883"/>
      <c r="B197" s="883"/>
      <c r="C197" s="883"/>
      <c r="D197" s="883"/>
      <c r="E197" s="883"/>
      <c r="F197" s="883"/>
      <c r="G197" s="883"/>
      <c r="H197" s="883"/>
      <c r="I197" s="883"/>
      <c r="J197" s="883"/>
      <c r="K197" s="883"/>
      <c r="L197" s="883"/>
      <c r="M197" s="883"/>
      <c r="N197" s="883"/>
      <c r="O197" s="883"/>
      <c r="P197" s="883"/>
    </row>
    <row r="198" spans="1:16" ht="12.75" x14ac:dyDescent="0.2">
      <c r="A198" s="883"/>
      <c r="B198" s="883"/>
      <c r="C198" s="883"/>
      <c r="D198" s="883"/>
      <c r="E198" s="883"/>
      <c r="F198" s="883"/>
      <c r="G198" s="883"/>
      <c r="H198" s="883"/>
      <c r="I198" s="883"/>
      <c r="J198" s="883"/>
      <c r="K198" s="883"/>
      <c r="L198" s="883"/>
      <c r="M198" s="883"/>
      <c r="N198" s="883"/>
      <c r="O198" s="883"/>
      <c r="P198" s="883"/>
    </row>
    <row r="199" spans="1:16" ht="12.75" x14ac:dyDescent="0.2">
      <c r="A199" s="883"/>
      <c r="B199" s="883"/>
      <c r="C199" s="883"/>
      <c r="D199" s="883"/>
      <c r="E199" s="883"/>
      <c r="F199" s="883"/>
      <c r="G199" s="883"/>
      <c r="H199" s="883"/>
      <c r="I199" s="883"/>
      <c r="J199" s="883"/>
      <c r="K199" s="883"/>
      <c r="L199" s="883"/>
      <c r="M199" s="883"/>
      <c r="N199" s="883"/>
      <c r="O199" s="883"/>
      <c r="P199" s="883"/>
    </row>
    <row r="200" spans="1:16" ht="12.75" x14ac:dyDescent="0.2">
      <c r="A200" s="883"/>
      <c r="B200" s="883"/>
      <c r="C200" s="883"/>
      <c r="D200" s="883"/>
      <c r="E200" s="883"/>
      <c r="F200" s="883"/>
      <c r="G200" s="883"/>
      <c r="H200" s="883"/>
      <c r="I200" s="883"/>
      <c r="J200" s="883"/>
      <c r="K200" s="883"/>
      <c r="L200" s="883"/>
      <c r="M200" s="883"/>
      <c r="N200" s="883"/>
      <c r="O200" s="883"/>
      <c r="P200" s="883"/>
    </row>
    <row r="201" spans="1:16" ht="12.75" x14ac:dyDescent="0.2">
      <c r="A201" s="883"/>
      <c r="B201" s="883"/>
      <c r="C201" s="883"/>
      <c r="D201" s="883"/>
      <c r="E201" s="883"/>
      <c r="F201" s="883"/>
      <c r="G201" s="883"/>
      <c r="H201" s="883"/>
      <c r="I201" s="883"/>
      <c r="J201" s="883"/>
      <c r="K201" s="883"/>
      <c r="L201" s="883"/>
      <c r="M201" s="883"/>
      <c r="N201" s="883"/>
      <c r="O201" s="883"/>
      <c r="P201" s="883"/>
    </row>
    <row r="202" spans="1:16" ht="12.75" x14ac:dyDescent="0.2">
      <c r="A202" s="883"/>
      <c r="B202" s="883"/>
      <c r="C202" s="883"/>
      <c r="D202" s="883"/>
      <c r="E202" s="883"/>
      <c r="F202" s="883"/>
      <c r="G202" s="883"/>
      <c r="H202" s="883"/>
      <c r="I202" s="883"/>
      <c r="J202" s="883"/>
      <c r="K202" s="883"/>
      <c r="L202" s="883"/>
      <c r="M202" s="883"/>
      <c r="N202" s="883"/>
      <c r="O202" s="883"/>
      <c r="P202" s="883"/>
    </row>
    <row r="203" spans="1:16" ht="12.75" x14ac:dyDescent="0.2">
      <c r="A203" s="883"/>
      <c r="B203" s="883"/>
      <c r="C203" s="883"/>
      <c r="D203" s="883"/>
      <c r="E203" s="883"/>
      <c r="F203" s="883"/>
      <c r="G203" s="883"/>
      <c r="H203" s="883"/>
      <c r="I203" s="883"/>
      <c r="J203" s="883"/>
      <c r="K203" s="883"/>
      <c r="L203" s="883"/>
      <c r="M203" s="883"/>
      <c r="N203" s="883"/>
      <c r="O203" s="883"/>
      <c r="P203" s="883"/>
    </row>
    <row r="204" spans="1:16" ht="12.75" x14ac:dyDescent="0.2">
      <c r="A204" s="883"/>
      <c r="B204" s="883"/>
      <c r="C204" s="883"/>
      <c r="D204" s="883"/>
      <c r="E204" s="883"/>
      <c r="F204" s="883"/>
      <c r="G204" s="883"/>
      <c r="H204" s="883"/>
      <c r="I204" s="883"/>
      <c r="J204" s="883"/>
      <c r="K204" s="883"/>
      <c r="L204" s="883"/>
      <c r="M204" s="883"/>
      <c r="N204" s="883"/>
      <c r="O204" s="883"/>
      <c r="P204" s="883"/>
    </row>
    <row r="205" spans="1:16" ht="12.75" x14ac:dyDescent="0.2">
      <c r="A205" s="883"/>
      <c r="B205" s="883"/>
      <c r="C205" s="883"/>
      <c r="D205" s="883"/>
      <c r="E205" s="883"/>
      <c r="F205" s="883"/>
      <c r="G205" s="883"/>
      <c r="H205" s="883"/>
      <c r="I205" s="883"/>
      <c r="J205" s="883"/>
      <c r="K205" s="883"/>
      <c r="L205" s="883"/>
      <c r="M205" s="883"/>
      <c r="N205" s="883"/>
      <c r="O205" s="883"/>
      <c r="P205" s="883"/>
    </row>
    <row r="206" spans="1:16" ht="12.75" x14ac:dyDescent="0.2">
      <c r="A206" s="883"/>
      <c r="B206" s="883"/>
      <c r="C206" s="883"/>
      <c r="D206" s="883"/>
      <c r="E206" s="883"/>
      <c r="F206" s="883"/>
      <c r="G206" s="883"/>
      <c r="H206" s="883"/>
      <c r="I206" s="883"/>
      <c r="J206" s="883"/>
      <c r="K206" s="883"/>
      <c r="L206" s="883"/>
      <c r="M206" s="883"/>
      <c r="N206" s="883"/>
      <c r="O206" s="883"/>
      <c r="P206" s="883"/>
    </row>
    <row r="207" spans="1:16" ht="12.75" x14ac:dyDescent="0.2">
      <c r="A207" s="883"/>
      <c r="B207" s="883"/>
      <c r="C207" s="883"/>
      <c r="D207" s="883"/>
      <c r="E207" s="883"/>
      <c r="F207" s="883"/>
      <c r="G207" s="883"/>
      <c r="H207" s="883"/>
      <c r="I207" s="883"/>
      <c r="J207" s="883"/>
      <c r="K207" s="883"/>
      <c r="L207" s="883"/>
      <c r="M207" s="883"/>
      <c r="N207" s="883"/>
      <c r="O207" s="883"/>
      <c r="P207" s="883"/>
    </row>
    <row r="208" spans="1:16" ht="12.75" x14ac:dyDescent="0.2">
      <c r="A208" s="883"/>
      <c r="B208" s="883"/>
      <c r="C208" s="883"/>
      <c r="D208" s="883"/>
      <c r="E208" s="883"/>
      <c r="F208" s="883"/>
      <c r="G208" s="883"/>
      <c r="H208" s="883"/>
      <c r="I208" s="883"/>
      <c r="J208" s="883"/>
      <c r="K208" s="883"/>
      <c r="L208" s="883"/>
      <c r="M208" s="883"/>
      <c r="N208" s="883"/>
      <c r="O208" s="883"/>
      <c r="P208" s="883"/>
    </row>
    <row r="209" spans="1:16" ht="12.75" x14ac:dyDescent="0.2">
      <c r="A209" s="883"/>
      <c r="B209" s="883"/>
      <c r="C209" s="883"/>
      <c r="D209" s="883"/>
      <c r="E209" s="883"/>
      <c r="F209" s="883"/>
      <c r="G209" s="883"/>
      <c r="H209" s="883"/>
      <c r="I209" s="883"/>
      <c r="J209" s="883"/>
      <c r="K209" s="883"/>
      <c r="L209" s="883"/>
      <c r="M209" s="883"/>
      <c r="N209" s="883"/>
      <c r="O209" s="883"/>
      <c r="P209" s="883"/>
    </row>
    <row r="210" spans="1:16" ht="12.75" x14ac:dyDescent="0.2">
      <c r="A210" s="883"/>
      <c r="B210" s="883"/>
      <c r="C210" s="883"/>
      <c r="D210" s="883"/>
      <c r="E210" s="883"/>
      <c r="F210" s="883"/>
      <c r="G210" s="883"/>
      <c r="H210" s="883"/>
      <c r="I210" s="883"/>
      <c r="J210" s="883"/>
      <c r="K210" s="883"/>
      <c r="L210" s="883"/>
      <c r="M210" s="883"/>
      <c r="N210" s="883"/>
      <c r="O210" s="883"/>
      <c r="P210" s="883"/>
    </row>
    <row r="211" spans="1:16" ht="12.75" x14ac:dyDescent="0.2">
      <c r="A211" s="883"/>
      <c r="B211" s="883"/>
      <c r="C211" s="883"/>
      <c r="D211" s="883"/>
      <c r="E211" s="883"/>
      <c r="F211" s="883"/>
      <c r="G211" s="883"/>
      <c r="H211" s="883"/>
      <c r="I211" s="883"/>
      <c r="J211" s="883"/>
      <c r="K211" s="883"/>
      <c r="L211" s="883"/>
      <c r="M211" s="883"/>
      <c r="N211" s="883"/>
      <c r="O211" s="883"/>
      <c r="P211" s="883"/>
    </row>
    <row r="212" spans="1:16" ht="12.75" x14ac:dyDescent="0.2">
      <c r="A212" s="883"/>
      <c r="B212" s="883"/>
      <c r="C212" s="883"/>
      <c r="D212" s="883"/>
      <c r="E212" s="883"/>
      <c r="F212" s="883"/>
      <c r="G212" s="883"/>
      <c r="H212" s="883"/>
      <c r="I212" s="883"/>
      <c r="J212" s="883"/>
      <c r="K212" s="883"/>
      <c r="L212" s="883"/>
      <c r="M212" s="883"/>
      <c r="N212" s="883"/>
      <c r="O212" s="883"/>
      <c r="P212" s="883"/>
    </row>
    <row r="213" spans="1:16" ht="12.75" x14ac:dyDescent="0.2">
      <c r="A213" s="883"/>
      <c r="B213" s="883"/>
      <c r="C213" s="883"/>
      <c r="D213" s="883"/>
      <c r="E213" s="883"/>
      <c r="F213" s="883"/>
      <c r="G213" s="883"/>
      <c r="H213" s="883"/>
      <c r="I213" s="883"/>
      <c r="J213" s="883"/>
      <c r="K213" s="883"/>
      <c r="L213" s="883"/>
      <c r="M213" s="883"/>
      <c r="N213" s="883"/>
      <c r="O213" s="883"/>
      <c r="P213" s="883"/>
    </row>
    <row r="214" spans="1:16" ht="12.75" x14ac:dyDescent="0.2">
      <c r="A214" s="883"/>
      <c r="B214" s="883"/>
      <c r="C214" s="883"/>
      <c r="D214" s="883"/>
      <c r="E214" s="883"/>
      <c r="F214" s="883"/>
      <c r="G214" s="883"/>
      <c r="H214" s="883"/>
      <c r="I214" s="883"/>
      <c r="J214" s="883"/>
      <c r="K214" s="883"/>
      <c r="L214" s="883"/>
      <c r="M214" s="883"/>
      <c r="N214" s="883"/>
      <c r="O214" s="883"/>
      <c r="P214" s="883"/>
    </row>
    <row r="215" spans="1:16" ht="12.75" x14ac:dyDescent="0.2">
      <c r="A215" s="883"/>
      <c r="B215" s="883"/>
      <c r="C215" s="883"/>
      <c r="D215" s="883"/>
      <c r="E215" s="883"/>
      <c r="F215" s="883"/>
      <c r="G215" s="883"/>
      <c r="H215" s="883"/>
      <c r="I215" s="883"/>
      <c r="J215" s="883"/>
      <c r="K215" s="883"/>
      <c r="L215" s="883"/>
      <c r="M215" s="883"/>
      <c r="N215" s="883"/>
      <c r="O215" s="883"/>
      <c r="P215" s="883"/>
    </row>
    <row r="216" spans="1:16" ht="12.75" x14ac:dyDescent="0.2">
      <c r="A216" s="883"/>
      <c r="B216" s="883"/>
      <c r="C216" s="883"/>
      <c r="D216" s="883"/>
      <c r="E216" s="883"/>
      <c r="F216" s="883"/>
      <c r="G216" s="883"/>
      <c r="H216" s="883"/>
      <c r="I216" s="883"/>
      <c r="J216" s="883"/>
      <c r="K216" s="883"/>
      <c r="L216" s="883"/>
      <c r="M216" s="883"/>
      <c r="N216" s="883"/>
      <c r="O216" s="883"/>
      <c r="P216" s="883"/>
    </row>
    <row r="217" spans="1:16" ht="12.75" x14ac:dyDescent="0.2">
      <c r="A217" s="883"/>
      <c r="B217" s="883"/>
      <c r="C217" s="883"/>
      <c r="D217" s="883"/>
      <c r="E217" s="883"/>
      <c r="F217" s="883"/>
      <c r="G217" s="883"/>
      <c r="H217" s="883"/>
      <c r="I217" s="883"/>
      <c r="J217" s="883"/>
      <c r="K217" s="883"/>
      <c r="L217" s="883"/>
      <c r="M217" s="883"/>
      <c r="N217" s="883"/>
      <c r="O217" s="883"/>
      <c r="P217" s="883"/>
    </row>
    <row r="218" spans="1:16" ht="12.75" x14ac:dyDescent="0.2">
      <c r="A218" s="883"/>
      <c r="B218" s="883"/>
      <c r="C218" s="883"/>
      <c r="D218" s="883"/>
      <c r="E218" s="883"/>
      <c r="F218" s="883"/>
      <c r="G218" s="883"/>
      <c r="H218" s="883"/>
      <c r="I218" s="883"/>
      <c r="J218" s="883"/>
      <c r="K218" s="883"/>
      <c r="L218" s="883"/>
      <c r="M218" s="883"/>
      <c r="N218" s="883"/>
      <c r="O218" s="883"/>
      <c r="P218" s="883"/>
    </row>
    <row r="219" spans="1:16" ht="12.75" x14ac:dyDescent="0.2">
      <c r="A219" s="883"/>
      <c r="B219" s="883"/>
      <c r="C219" s="883"/>
      <c r="D219" s="883"/>
      <c r="E219" s="883"/>
      <c r="F219" s="883"/>
      <c r="G219" s="883"/>
      <c r="H219" s="883"/>
      <c r="I219" s="883"/>
      <c r="J219" s="883"/>
      <c r="K219" s="883"/>
      <c r="L219" s="883"/>
      <c r="M219" s="883"/>
      <c r="N219" s="883"/>
      <c r="O219" s="883"/>
      <c r="P219" s="883"/>
    </row>
    <row r="220" spans="1:16" ht="12.75" x14ac:dyDescent="0.2">
      <c r="A220" s="883"/>
      <c r="B220" s="883"/>
      <c r="C220" s="883"/>
      <c r="D220" s="883"/>
      <c r="E220" s="883"/>
      <c r="F220" s="883"/>
      <c r="G220" s="883"/>
      <c r="H220" s="883"/>
      <c r="I220" s="883"/>
      <c r="J220" s="883"/>
      <c r="K220" s="883"/>
      <c r="L220" s="883"/>
      <c r="M220" s="883"/>
      <c r="N220" s="883"/>
      <c r="O220" s="883"/>
      <c r="P220" s="883"/>
    </row>
    <row r="221" spans="1:16" ht="12.75" x14ac:dyDescent="0.2">
      <c r="A221" s="883"/>
      <c r="B221" s="883"/>
      <c r="C221" s="883"/>
      <c r="D221" s="883"/>
      <c r="E221" s="883"/>
      <c r="F221" s="883"/>
      <c r="G221" s="883"/>
      <c r="H221" s="883"/>
      <c r="I221" s="883"/>
      <c r="J221" s="883"/>
      <c r="K221" s="883"/>
      <c r="L221" s="883"/>
      <c r="M221" s="883"/>
      <c r="N221" s="883"/>
      <c r="O221" s="883"/>
      <c r="P221" s="883"/>
    </row>
    <row r="222" spans="1:16" ht="12.75" x14ac:dyDescent="0.2">
      <c r="A222" s="883"/>
      <c r="B222" s="883"/>
      <c r="C222" s="883"/>
      <c r="D222" s="883"/>
      <c r="E222" s="883"/>
      <c r="F222" s="883"/>
      <c r="G222" s="883"/>
      <c r="H222" s="883"/>
      <c r="I222" s="883"/>
      <c r="J222" s="883"/>
      <c r="K222" s="883"/>
      <c r="L222" s="883"/>
      <c r="M222" s="883"/>
      <c r="N222" s="883"/>
      <c r="O222" s="883"/>
      <c r="P222" s="883"/>
    </row>
    <row r="223" spans="1:16" ht="12.75" x14ac:dyDescent="0.2">
      <c r="A223" s="883"/>
      <c r="B223" s="883"/>
      <c r="C223" s="883"/>
      <c r="D223" s="883"/>
      <c r="E223" s="883"/>
      <c r="F223" s="883"/>
      <c r="G223" s="883"/>
      <c r="H223" s="883"/>
      <c r="I223" s="883"/>
      <c r="J223" s="883"/>
      <c r="K223" s="883"/>
      <c r="L223" s="883"/>
      <c r="M223" s="883"/>
      <c r="N223" s="883"/>
      <c r="O223" s="883"/>
      <c r="P223" s="883"/>
    </row>
    <row r="224" spans="1:16" ht="12.75" x14ac:dyDescent="0.2">
      <c r="A224" s="883"/>
      <c r="B224" s="883"/>
      <c r="C224" s="883"/>
      <c r="D224" s="883"/>
      <c r="E224" s="883"/>
      <c r="F224" s="883"/>
      <c r="G224" s="883"/>
      <c r="H224" s="883"/>
      <c r="I224" s="883"/>
      <c r="J224" s="883"/>
      <c r="K224" s="883"/>
      <c r="L224" s="883"/>
      <c r="M224" s="883"/>
      <c r="N224" s="883"/>
      <c r="O224" s="883"/>
      <c r="P224" s="883"/>
    </row>
    <row r="225" spans="1:16" ht="12.75" x14ac:dyDescent="0.2">
      <c r="A225" s="883"/>
      <c r="B225" s="883"/>
      <c r="C225" s="883"/>
      <c r="D225" s="883"/>
      <c r="E225" s="883"/>
      <c r="F225" s="883"/>
      <c r="G225" s="883"/>
      <c r="H225" s="883"/>
      <c r="I225" s="883"/>
      <c r="J225" s="883"/>
      <c r="K225" s="883"/>
      <c r="L225" s="883"/>
      <c r="M225" s="883"/>
      <c r="N225" s="883"/>
      <c r="O225" s="883"/>
      <c r="P225" s="883"/>
    </row>
    <row r="226" spans="1:16" ht="12.75" x14ac:dyDescent="0.2">
      <c r="A226" s="883"/>
      <c r="B226" s="883"/>
      <c r="C226" s="883"/>
      <c r="D226" s="883"/>
      <c r="E226" s="883"/>
      <c r="F226" s="883"/>
      <c r="G226" s="883"/>
      <c r="H226" s="883"/>
      <c r="I226" s="883"/>
      <c r="J226" s="883"/>
      <c r="K226" s="883"/>
      <c r="L226" s="883"/>
      <c r="M226" s="883"/>
      <c r="N226" s="883"/>
      <c r="O226" s="883"/>
      <c r="P226" s="883"/>
    </row>
    <row r="227" spans="1:16" ht="12.75" x14ac:dyDescent="0.2">
      <c r="A227" s="883"/>
      <c r="B227" s="883"/>
      <c r="C227" s="883"/>
      <c r="D227" s="883"/>
      <c r="E227" s="883"/>
      <c r="F227" s="883"/>
      <c r="G227" s="883"/>
      <c r="H227" s="883"/>
      <c r="I227" s="883"/>
      <c r="J227" s="883"/>
      <c r="K227" s="883"/>
      <c r="L227" s="883"/>
      <c r="M227" s="883"/>
      <c r="N227" s="883"/>
      <c r="O227" s="883"/>
      <c r="P227" s="883"/>
    </row>
    <row r="228" spans="1:16" ht="12.75" x14ac:dyDescent="0.2">
      <c r="A228" s="883"/>
      <c r="B228" s="883"/>
      <c r="C228" s="883"/>
      <c r="D228" s="883"/>
      <c r="E228" s="883"/>
      <c r="F228" s="883"/>
      <c r="G228" s="883"/>
      <c r="H228" s="883"/>
      <c r="I228" s="883"/>
      <c r="J228" s="883"/>
      <c r="K228" s="883"/>
      <c r="L228" s="883"/>
      <c r="M228" s="883"/>
      <c r="N228" s="883"/>
      <c r="O228" s="883"/>
      <c r="P228" s="883"/>
    </row>
    <row r="229" spans="1:16" ht="12.75" x14ac:dyDescent="0.2">
      <c r="A229" s="883"/>
      <c r="B229" s="883"/>
      <c r="C229" s="883"/>
      <c r="D229" s="883"/>
      <c r="E229" s="883"/>
      <c r="F229" s="883"/>
      <c r="G229" s="883"/>
      <c r="H229" s="883"/>
      <c r="I229" s="883"/>
      <c r="J229" s="883"/>
      <c r="K229" s="883"/>
      <c r="L229" s="883"/>
      <c r="M229" s="883"/>
      <c r="N229" s="883"/>
      <c r="O229" s="883"/>
      <c r="P229" s="883"/>
    </row>
    <row r="230" spans="1:16" ht="12.75" x14ac:dyDescent="0.2">
      <c r="A230" s="883"/>
      <c r="B230" s="883"/>
      <c r="C230" s="883"/>
      <c r="D230" s="883"/>
      <c r="E230" s="883"/>
      <c r="F230" s="883"/>
      <c r="G230" s="883"/>
      <c r="H230" s="883"/>
      <c r="I230" s="883"/>
      <c r="J230" s="883"/>
      <c r="K230" s="883"/>
      <c r="L230" s="883"/>
      <c r="M230" s="883"/>
      <c r="N230" s="883"/>
      <c r="O230" s="883"/>
      <c r="P230" s="883"/>
    </row>
    <row r="231" spans="1:16" ht="12.75" x14ac:dyDescent="0.2">
      <c r="A231" s="883"/>
      <c r="B231" s="883"/>
      <c r="C231" s="883"/>
      <c r="D231" s="883"/>
      <c r="E231" s="883"/>
      <c r="F231" s="883"/>
      <c r="G231" s="883"/>
      <c r="H231" s="883"/>
      <c r="I231" s="883"/>
      <c r="J231" s="883"/>
      <c r="K231" s="883"/>
      <c r="L231" s="883"/>
      <c r="M231" s="883"/>
      <c r="N231" s="883"/>
      <c r="O231" s="883"/>
      <c r="P231" s="883"/>
    </row>
    <row r="232" spans="1:16" ht="12.75" x14ac:dyDescent="0.2">
      <c r="A232" s="883"/>
      <c r="B232" s="883"/>
      <c r="C232" s="883"/>
      <c r="D232" s="883"/>
      <c r="E232" s="883"/>
      <c r="F232" s="883"/>
      <c r="G232" s="883"/>
      <c r="H232" s="883"/>
      <c r="I232" s="883"/>
      <c r="J232" s="883"/>
      <c r="K232" s="883"/>
      <c r="L232" s="883"/>
      <c r="M232" s="883"/>
      <c r="N232" s="883"/>
      <c r="O232" s="883"/>
      <c r="P232" s="883"/>
    </row>
    <row r="233" spans="1:16" ht="12.75" x14ac:dyDescent="0.2">
      <c r="A233" s="883"/>
      <c r="B233" s="883"/>
      <c r="C233" s="883"/>
      <c r="D233" s="883"/>
      <c r="E233" s="883"/>
      <c r="F233" s="883"/>
      <c r="G233" s="883"/>
      <c r="H233" s="883"/>
      <c r="I233" s="883"/>
      <c r="J233" s="883"/>
      <c r="K233" s="883"/>
      <c r="L233" s="883"/>
      <c r="M233" s="883"/>
      <c r="N233" s="883"/>
      <c r="O233" s="883"/>
      <c r="P233" s="883"/>
    </row>
    <row r="234" spans="1:16" ht="12.75" x14ac:dyDescent="0.2">
      <c r="A234" s="883"/>
      <c r="B234" s="883"/>
      <c r="C234" s="883"/>
      <c r="D234" s="883"/>
      <c r="E234" s="883"/>
      <c r="F234" s="883"/>
      <c r="G234" s="883"/>
      <c r="H234" s="883"/>
      <c r="I234" s="883"/>
      <c r="J234" s="883"/>
      <c r="K234" s="883"/>
      <c r="L234" s="883"/>
      <c r="M234" s="883"/>
      <c r="N234" s="883"/>
      <c r="O234" s="883"/>
      <c r="P234" s="883"/>
    </row>
    <row r="235" spans="1:16" ht="12.75" x14ac:dyDescent="0.2">
      <c r="A235" s="883"/>
      <c r="B235" s="883"/>
      <c r="C235" s="883"/>
      <c r="D235" s="883"/>
      <c r="E235" s="883"/>
      <c r="F235" s="883"/>
      <c r="G235" s="883"/>
      <c r="H235" s="883"/>
      <c r="I235" s="883"/>
      <c r="J235" s="883"/>
      <c r="K235" s="883"/>
      <c r="L235" s="883"/>
      <c r="M235" s="883"/>
      <c r="N235" s="883"/>
      <c r="O235" s="883"/>
      <c r="P235" s="883"/>
    </row>
    <row r="236" spans="1:16" ht="12.75" x14ac:dyDescent="0.2">
      <c r="A236" s="883"/>
      <c r="B236" s="883"/>
      <c r="C236" s="883"/>
      <c r="D236" s="883"/>
      <c r="E236" s="883"/>
      <c r="F236" s="883"/>
      <c r="G236" s="883"/>
      <c r="H236" s="883"/>
      <c r="I236" s="883"/>
      <c r="J236" s="883"/>
      <c r="K236" s="883"/>
      <c r="L236" s="883"/>
      <c r="M236" s="883"/>
      <c r="N236" s="883"/>
      <c r="O236" s="883"/>
      <c r="P236" s="883"/>
    </row>
    <row r="237" spans="1:16" ht="12.75" x14ac:dyDescent="0.2">
      <c r="A237" s="883"/>
      <c r="B237" s="883"/>
      <c r="C237" s="883"/>
      <c r="D237" s="883"/>
      <c r="E237" s="883"/>
      <c r="F237" s="883"/>
      <c r="G237" s="883"/>
      <c r="H237" s="883"/>
      <c r="I237" s="883"/>
      <c r="J237" s="883"/>
      <c r="K237" s="883"/>
      <c r="L237" s="883"/>
      <c r="M237" s="883"/>
      <c r="N237" s="883"/>
      <c r="O237" s="883"/>
      <c r="P237" s="883"/>
    </row>
    <row r="238" spans="1:16" ht="12.75" x14ac:dyDescent="0.2">
      <c r="A238" s="883"/>
      <c r="B238" s="883"/>
      <c r="C238" s="883"/>
      <c r="D238" s="883"/>
      <c r="E238" s="883"/>
      <c r="F238" s="883"/>
      <c r="G238" s="883"/>
      <c r="H238" s="883"/>
      <c r="I238" s="883"/>
      <c r="J238" s="883"/>
      <c r="K238" s="883"/>
      <c r="L238" s="883"/>
      <c r="M238" s="883"/>
      <c r="N238" s="883"/>
      <c r="O238" s="883"/>
      <c r="P238" s="883"/>
    </row>
    <row r="239" spans="1:16" ht="12.75" x14ac:dyDescent="0.2">
      <c r="A239" s="883"/>
      <c r="B239" s="883"/>
      <c r="C239" s="883"/>
      <c r="D239" s="883"/>
      <c r="E239" s="883"/>
      <c r="F239" s="883"/>
      <c r="G239" s="883"/>
      <c r="H239" s="883"/>
      <c r="I239" s="883"/>
      <c r="J239" s="883"/>
      <c r="K239" s="883"/>
      <c r="L239" s="883"/>
      <c r="M239" s="883"/>
      <c r="N239" s="883"/>
      <c r="O239" s="883"/>
      <c r="P239" s="883"/>
    </row>
    <row r="240" spans="1:16" ht="12.75" x14ac:dyDescent="0.2">
      <c r="A240" s="883"/>
      <c r="B240" s="883"/>
      <c r="C240" s="883"/>
      <c r="D240" s="883"/>
      <c r="E240" s="883"/>
      <c r="F240" s="883"/>
      <c r="G240" s="883"/>
      <c r="H240" s="883"/>
      <c r="I240" s="883"/>
      <c r="J240" s="883"/>
      <c r="K240" s="883"/>
      <c r="L240" s="883"/>
      <c r="M240" s="883"/>
      <c r="N240" s="883"/>
      <c r="O240" s="883"/>
      <c r="P240" s="883"/>
    </row>
    <row r="241" spans="1:16" ht="12.75" x14ac:dyDescent="0.2">
      <c r="A241" s="883"/>
      <c r="B241" s="883"/>
      <c r="C241" s="883"/>
      <c r="D241" s="883"/>
      <c r="E241" s="883"/>
      <c r="F241" s="883"/>
      <c r="G241" s="883"/>
      <c r="H241" s="883"/>
      <c r="I241" s="883"/>
      <c r="J241" s="883"/>
      <c r="K241" s="883"/>
      <c r="L241" s="883"/>
      <c r="M241" s="883"/>
      <c r="N241" s="883"/>
      <c r="O241" s="883"/>
      <c r="P241" s="883"/>
    </row>
    <row r="242" spans="1:16" ht="12.75" x14ac:dyDescent="0.2">
      <c r="A242" s="883"/>
      <c r="B242" s="883"/>
      <c r="C242" s="883"/>
      <c r="D242" s="883"/>
      <c r="E242" s="883"/>
      <c r="F242" s="883"/>
      <c r="G242" s="883"/>
      <c r="H242" s="883"/>
      <c r="I242" s="883"/>
      <c r="J242" s="883"/>
      <c r="K242" s="883"/>
      <c r="L242" s="883"/>
      <c r="M242" s="883"/>
      <c r="N242" s="883"/>
      <c r="O242" s="883"/>
      <c r="P242" s="883"/>
    </row>
    <row r="243" spans="1:16" ht="12.75" x14ac:dyDescent="0.2">
      <c r="A243" s="883"/>
      <c r="B243" s="883"/>
      <c r="C243" s="883"/>
      <c r="D243" s="883"/>
      <c r="E243" s="883"/>
      <c r="F243" s="883"/>
      <c r="G243" s="883"/>
      <c r="H243" s="883"/>
      <c r="I243" s="883"/>
      <c r="J243" s="883"/>
      <c r="K243" s="883"/>
      <c r="L243" s="883"/>
      <c r="M243" s="883"/>
      <c r="N243" s="883"/>
      <c r="O243" s="883"/>
      <c r="P243" s="883"/>
    </row>
    <row r="244" spans="1:16" ht="12.75" x14ac:dyDescent="0.2">
      <c r="A244" s="883"/>
      <c r="B244" s="883"/>
      <c r="C244" s="883"/>
      <c r="D244" s="883"/>
      <c r="E244" s="883"/>
      <c r="F244" s="883"/>
      <c r="G244" s="883"/>
      <c r="H244" s="883"/>
      <c r="I244" s="883"/>
      <c r="J244" s="883"/>
      <c r="K244" s="883"/>
      <c r="L244" s="883"/>
      <c r="M244" s="883"/>
      <c r="N244" s="883"/>
      <c r="O244" s="883"/>
      <c r="P244" s="883"/>
    </row>
    <row r="245" spans="1:16" ht="12.75" x14ac:dyDescent="0.2">
      <c r="A245" s="883"/>
      <c r="B245" s="883"/>
      <c r="C245" s="883"/>
      <c r="D245" s="883"/>
      <c r="E245" s="883"/>
      <c r="F245" s="883"/>
      <c r="G245" s="883"/>
      <c r="H245" s="883"/>
      <c r="I245" s="883"/>
      <c r="J245" s="883"/>
      <c r="K245" s="883"/>
      <c r="L245" s="883"/>
      <c r="M245" s="883"/>
      <c r="N245" s="883"/>
      <c r="O245" s="883"/>
      <c r="P245" s="883"/>
    </row>
    <row r="246" spans="1:16" ht="12.75" x14ac:dyDescent="0.2">
      <c r="A246" s="883"/>
      <c r="B246" s="883"/>
      <c r="C246" s="883"/>
      <c r="D246" s="883"/>
      <c r="E246" s="883"/>
      <c r="F246" s="883"/>
      <c r="G246" s="883"/>
      <c r="H246" s="883"/>
      <c r="I246" s="883"/>
      <c r="J246" s="883"/>
      <c r="K246" s="883"/>
      <c r="L246" s="883"/>
      <c r="M246" s="883"/>
      <c r="N246" s="883"/>
      <c r="O246" s="883"/>
      <c r="P246" s="883"/>
    </row>
    <row r="247" spans="1:16" ht="12.75" x14ac:dyDescent="0.2">
      <c r="A247" s="883"/>
      <c r="B247" s="883"/>
      <c r="C247" s="883"/>
      <c r="D247" s="883"/>
      <c r="E247" s="883"/>
      <c r="F247" s="883"/>
      <c r="G247" s="883"/>
      <c r="H247" s="883"/>
      <c r="I247" s="883"/>
      <c r="J247" s="883"/>
      <c r="K247" s="883"/>
      <c r="L247" s="883"/>
      <c r="M247" s="883"/>
      <c r="N247" s="883"/>
      <c r="O247" s="883"/>
      <c r="P247" s="883"/>
    </row>
    <row r="248" spans="1:16" ht="12.75" x14ac:dyDescent="0.2">
      <c r="A248" s="883"/>
      <c r="B248" s="883"/>
      <c r="C248" s="883"/>
      <c r="D248" s="883"/>
      <c r="E248" s="883"/>
      <c r="F248" s="883"/>
      <c r="G248" s="883"/>
      <c r="H248" s="883"/>
      <c r="I248" s="883"/>
      <c r="J248" s="883"/>
      <c r="K248" s="883"/>
      <c r="L248" s="883"/>
      <c r="M248" s="883"/>
      <c r="N248" s="883"/>
      <c r="O248" s="883"/>
      <c r="P248" s="883"/>
    </row>
    <row r="249" spans="1:16" ht="12.75" x14ac:dyDescent="0.2">
      <c r="A249" s="883"/>
      <c r="B249" s="883"/>
      <c r="C249" s="883"/>
      <c r="D249" s="883"/>
      <c r="E249" s="883"/>
      <c r="F249" s="883"/>
      <c r="G249" s="883"/>
      <c r="H249" s="883"/>
      <c r="I249" s="883"/>
      <c r="J249" s="883"/>
      <c r="K249" s="883"/>
      <c r="L249" s="883"/>
      <c r="M249" s="883"/>
      <c r="N249" s="883"/>
      <c r="O249" s="883"/>
      <c r="P249" s="883"/>
    </row>
    <row r="250" spans="1:16" ht="12.75" x14ac:dyDescent="0.2">
      <c r="A250" s="883"/>
      <c r="B250" s="883"/>
      <c r="C250" s="883"/>
      <c r="D250" s="883"/>
      <c r="E250" s="883"/>
      <c r="F250" s="883"/>
      <c r="G250" s="883"/>
      <c r="H250" s="883"/>
      <c r="I250" s="883"/>
      <c r="J250" s="883"/>
      <c r="K250" s="883"/>
      <c r="L250" s="883"/>
      <c r="M250" s="883"/>
      <c r="N250" s="883"/>
      <c r="O250" s="883"/>
      <c r="P250" s="883"/>
    </row>
    <row r="251" spans="1:16" ht="12.75" x14ac:dyDescent="0.2">
      <c r="A251" s="883"/>
      <c r="B251" s="883"/>
      <c r="C251" s="883"/>
      <c r="D251" s="883"/>
      <c r="E251" s="883"/>
      <c r="F251" s="883"/>
      <c r="G251" s="883"/>
      <c r="H251" s="883"/>
      <c r="I251" s="883"/>
      <c r="J251" s="883"/>
      <c r="K251" s="883"/>
      <c r="L251" s="883"/>
      <c r="M251" s="883"/>
      <c r="N251" s="883"/>
      <c r="O251" s="883"/>
      <c r="P251" s="883"/>
    </row>
    <row r="252" spans="1:16" ht="12.75" x14ac:dyDescent="0.2">
      <c r="A252" s="883"/>
      <c r="B252" s="883"/>
      <c r="C252" s="883"/>
      <c r="D252" s="883"/>
      <c r="E252" s="883"/>
      <c r="F252" s="883"/>
      <c r="G252" s="883"/>
      <c r="H252" s="883"/>
      <c r="I252" s="883"/>
      <c r="J252" s="883"/>
      <c r="K252" s="883"/>
      <c r="L252" s="883"/>
      <c r="M252" s="883"/>
      <c r="N252" s="883"/>
      <c r="O252" s="883"/>
      <c r="P252" s="883"/>
    </row>
    <row r="253" spans="1:16" ht="12.75" x14ac:dyDescent="0.2">
      <c r="A253" s="883"/>
      <c r="B253" s="883"/>
      <c r="C253" s="883"/>
      <c r="D253" s="883"/>
      <c r="E253" s="883"/>
      <c r="F253" s="883"/>
      <c r="G253" s="883"/>
      <c r="H253" s="883"/>
      <c r="I253" s="883"/>
      <c r="J253" s="883"/>
      <c r="K253" s="883"/>
      <c r="L253" s="883"/>
      <c r="M253" s="883"/>
      <c r="N253" s="883"/>
      <c r="O253" s="883"/>
      <c r="P253" s="883"/>
    </row>
    <row r="254" spans="1:16" ht="12.75" x14ac:dyDescent="0.2">
      <c r="A254" s="883"/>
      <c r="B254" s="883"/>
      <c r="C254" s="883"/>
      <c r="D254" s="883"/>
      <c r="E254" s="883"/>
      <c r="F254" s="883"/>
      <c r="G254" s="883"/>
      <c r="H254" s="883"/>
      <c r="I254" s="883"/>
      <c r="J254" s="883"/>
      <c r="K254" s="883"/>
      <c r="L254" s="883"/>
      <c r="M254" s="883"/>
      <c r="N254" s="883"/>
      <c r="O254" s="883"/>
      <c r="P254" s="883"/>
    </row>
    <row r="255" spans="1:16" ht="12.75" x14ac:dyDescent="0.2">
      <c r="A255" s="883"/>
      <c r="B255" s="883"/>
      <c r="C255" s="883"/>
      <c r="D255" s="883"/>
      <c r="E255" s="883"/>
      <c r="F255" s="883"/>
      <c r="G255" s="883"/>
      <c r="H255" s="883"/>
      <c r="I255" s="883"/>
      <c r="J255" s="883"/>
      <c r="K255" s="883"/>
      <c r="L255" s="883"/>
      <c r="M255" s="883"/>
      <c r="N255" s="883"/>
      <c r="O255" s="883"/>
      <c r="P255" s="883"/>
    </row>
    <row r="256" spans="1:16" ht="12.75" x14ac:dyDescent="0.2">
      <c r="A256" s="883"/>
      <c r="B256" s="883"/>
      <c r="C256" s="883"/>
      <c r="D256" s="883"/>
      <c r="E256" s="883"/>
      <c r="F256" s="883"/>
      <c r="G256" s="883"/>
      <c r="H256" s="883"/>
      <c r="I256" s="883"/>
      <c r="J256" s="883"/>
      <c r="K256" s="883"/>
      <c r="L256" s="883"/>
      <c r="M256" s="883"/>
      <c r="N256" s="883"/>
      <c r="O256" s="883"/>
      <c r="P256" s="883"/>
    </row>
    <row r="257" spans="1:16" ht="12.75" x14ac:dyDescent="0.2">
      <c r="A257" s="883"/>
      <c r="B257" s="883"/>
      <c r="C257" s="883"/>
      <c r="D257" s="883"/>
      <c r="E257" s="883"/>
      <c r="F257" s="883"/>
      <c r="G257" s="883"/>
      <c r="H257" s="883"/>
      <c r="I257" s="883"/>
      <c r="J257" s="883"/>
      <c r="K257" s="883"/>
      <c r="L257" s="883"/>
      <c r="M257" s="883"/>
      <c r="N257" s="883"/>
      <c r="O257" s="883"/>
      <c r="P257" s="883"/>
    </row>
    <row r="258" spans="1:16" ht="12.75" x14ac:dyDescent="0.2">
      <c r="A258" s="883"/>
      <c r="B258" s="883"/>
      <c r="C258" s="883"/>
      <c r="D258" s="883"/>
      <c r="E258" s="883"/>
      <c r="F258" s="883"/>
      <c r="G258" s="883"/>
      <c r="H258" s="883"/>
      <c r="I258" s="883"/>
      <c r="J258" s="883"/>
      <c r="K258" s="883"/>
      <c r="L258" s="883"/>
      <c r="M258" s="883"/>
      <c r="N258" s="883"/>
      <c r="O258" s="883"/>
      <c r="P258" s="883"/>
    </row>
    <row r="259" spans="1:16" ht="12.75" x14ac:dyDescent="0.2">
      <c r="A259" s="883"/>
      <c r="B259" s="883"/>
      <c r="C259" s="883"/>
      <c r="D259" s="883"/>
      <c r="E259" s="883"/>
      <c r="F259" s="883"/>
      <c r="G259" s="883"/>
      <c r="H259" s="883"/>
      <c r="I259" s="883"/>
      <c r="J259" s="883"/>
      <c r="K259" s="883"/>
      <c r="L259" s="883"/>
      <c r="M259" s="883"/>
      <c r="N259" s="883"/>
      <c r="O259" s="883"/>
      <c r="P259" s="883"/>
    </row>
    <row r="260" spans="1:16" ht="12.75" x14ac:dyDescent="0.2">
      <c r="A260" s="883"/>
      <c r="B260" s="883"/>
      <c r="C260" s="883"/>
      <c r="D260" s="883"/>
      <c r="E260" s="883"/>
      <c r="F260" s="883"/>
      <c r="G260" s="883"/>
      <c r="H260" s="883"/>
      <c r="I260" s="883"/>
      <c r="J260" s="883"/>
      <c r="K260" s="883"/>
      <c r="L260" s="883"/>
      <c r="M260" s="883"/>
      <c r="N260" s="883"/>
      <c r="O260" s="883"/>
      <c r="P260" s="883"/>
    </row>
    <row r="261" spans="1:16" ht="12.75" x14ac:dyDescent="0.2">
      <c r="A261" s="883"/>
      <c r="B261" s="883"/>
      <c r="C261" s="883"/>
      <c r="D261" s="883"/>
      <c r="E261" s="883"/>
      <c r="F261" s="883"/>
      <c r="G261" s="883"/>
      <c r="H261" s="883"/>
      <c r="I261" s="883"/>
      <c r="J261" s="883"/>
      <c r="K261" s="883"/>
      <c r="L261" s="883"/>
      <c r="M261" s="883"/>
      <c r="N261" s="883"/>
      <c r="O261" s="883"/>
      <c r="P261" s="883"/>
    </row>
    <row r="262" spans="1:16" ht="12.75" x14ac:dyDescent="0.2">
      <c r="A262" s="883"/>
      <c r="B262" s="883"/>
      <c r="C262" s="883"/>
      <c r="D262" s="883"/>
      <c r="E262" s="883"/>
      <c r="F262" s="883"/>
      <c r="G262" s="883"/>
      <c r="H262" s="883"/>
      <c r="I262" s="883"/>
      <c r="J262" s="883"/>
      <c r="K262" s="883"/>
      <c r="L262" s="883"/>
      <c r="M262" s="883"/>
      <c r="N262" s="883"/>
      <c r="O262" s="883"/>
      <c r="P262" s="883"/>
    </row>
    <row r="263" spans="1:16" ht="12.75" x14ac:dyDescent="0.2">
      <c r="A263" s="883"/>
      <c r="B263" s="883"/>
      <c r="C263" s="883"/>
      <c r="D263" s="883"/>
      <c r="E263" s="883"/>
      <c r="F263" s="883"/>
      <c r="G263" s="883"/>
      <c r="H263" s="883"/>
      <c r="I263" s="883"/>
      <c r="J263" s="883"/>
      <c r="K263" s="883"/>
      <c r="L263" s="883"/>
      <c r="M263" s="883"/>
      <c r="N263" s="883"/>
      <c r="O263" s="883"/>
      <c r="P263" s="883"/>
    </row>
    <row r="264" spans="1:16" ht="12.75" x14ac:dyDescent="0.2">
      <c r="A264" s="883"/>
      <c r="B264" s="883"/>
      <c r="C264" s="883"/>
      <c r="D264" s="883"/>
      <c r="E264" s="883"/>
      <c r="F264" s="883"/>
      <c r="G264" s="883"/>
      <c r="H264" s="883"/>
      <c r="I264" s="883"/>
      <c r="J264" s="883"/>
      <c r="K264" s="883"/>
      <c r="L264" s="883"/>
      <c r="M264" s="883"/>
      <c r="N264" s="883"/>
      <c r="O264" s="883"/>
      <c r="P264" s="883"/>
    </row>
    <row r="265" spans="1:16" ht="12.75" x14ac:dyDescent="0.2">
      <c r="A265" s="883"/>
      <c r="B265" s="883"/>
      <c r="C265" s="883"/>
      <c r="D265" s="883"/>
      <c r="E265" s="883"/>
      <c r="F265" s="883"/>
      <c r="G265" s="883"/>
      <c r="H265" s="883"/>
      <c r="I265" s="883"/>
      <c r="J265" s="883"/>
      <c r="K265" s="883"/>
      <c r="L265" s="883"/>
      <c r="M265" s="883"/>
      <c r="N265" s="883"/>
      <c r="O265" s="883"/>
      <c r="P265" s="883"/>
    </row>
    <row r="266" spans="1:16" ht="12.75" x14ac:dyDescent="0.2">
      <c r="A266" s="883"/>
      <c r="B266" s="883"/>
      <c r="C266" s="883"/>
      <c r="D266" s="883"/>
      <c r="E266" s="883"/>
      <c r="F266" s="883"/>
      <c r="G266" s="883"/>
      <c r="H266" s="883"/>
      <c r="I266" s="883"/>
      <c r="J266" s="883"/>
      <c r="K266" s="883"/>
      <c r="L266" s="883"/>
      <c r="M266" s="883"/>
      <c r="N266" s="883"/>
      <c r="O266" s="883"/>
      <c r="P266" s="883"/>
    </row>
    <row r="267" spans="1:16" ht="12.75" x14ac:dyDescent="0.2">
      <c r="A267" s="883"/>
      <c r="B267" s="883"/>
      <c r="C267" s="883"/>
      <c r="D267" s="883"/>
      <c r="E267" s="883"/>
      <c r="F267" s="883"/>
      <c r="G267" s="883"/>
      <c r="H267" s="883"/>
      <c r="I267" s="883"/>
      <c r="J267" s="883"/>
      <c r="K267" s="883"/>
      <c r="L267" s="883"/>
      <c r="M267" s="883"/>
      <c r="N267" s="883"/>
      <c r="O267" s="883"/>
      <c r="P267" s="883"/>
    </row>
    <row r="268" spans="1:16" ht="12.75" x14ac:dyDescent="0.2">
      <c r="A268" s="883"/>
      <c r="B268" s="883"/>
      <c r="C268" s="883"/>
      <c r="D268" s="883"/>
      <c r="E268" s="883"/>
      <c r="F268" s="883"/>
      <c r="G268" s="883"/>
      <c r="H268" s="883"/>
      <c r="I268" s="883"/>
      <c r="J268" s="883"/>
      <c r="K268" s="883"/>
      <c r="L268" s="883"/>
      <c r="M268" s="883"/>
      <c r="N268" s="883"/>
      <c r="O268" s="883"/>
      <c r="P268" s="883"/>
    </row>
    <row r="269" spans="1:16" ht="12.75" x14ac:dyDescent="0.2">
      <c r="A269" s="883"/>
      <c r="B269" s="883"/>
      <c r="C269" s="883"/>
      <c r="D269" s="883"/>
      <c r="E269" s="883"/>
      <c r="F269" s="883"/>
      <c r="G269" s="883"/>
      <c r="H269" s="883"/>
      <c r="I269" s="883"/>
      <c r="J269" s="883"/>
      <c r="K269" s="883"/>
      <c r="L269" s="883"/>
      <c r="M269" s="883"/>
      <c r="N269" s="883"/>
      <c r="O269" s="883"/>
      <c r="P269" s="883"/>
    </row>
    <row r="270" spans="1:16" ht="12.75" x14ac:dyDescent="0.2">
      <c r="A270" s="883"/>
      <c r="B270" s="883"/>
      <c r="C270" s="883"/>
      <c r="D270" s="883"/>
      <c r="E270" s="883"/>
      <c r="F270" s="883"/>
      <c r="G270" s="883"/>
      <c r="H270" s="883"/>
      <c r="I270" s="883"/>
      <c r="J270" s="883"/>
      <c r="K270" s="883"/>
      <c r="L270" s="883"/>
      <c r="M270" s="883"/>
      <c r="N270" s="883"/>
      <c r="O270" s="883"/>
      <c r="P270" s="883"/>
    </row>
    <row r="271" spans="1:16" ht="12.75" x14ac:dyDescent="0.2">
      <c r="A271" s="883"/>
      <c r="B271" s="883"/>
      <c r="C271" s="883"/>
      <c r="D271" s="883"/>
      <c r="E271" s="883"/>
      <c r="F271" s="883"/>
      <c r="G271" s="883"/>
      <c r="H271" s="883"/>
      <c r="I271" s="883"/>
      <c r="J271" s="883"/>
      <c r="K271" s="883"/>
      <c r="L271" s="883"/>
      <c r="M271" s="883"/>
      <c r="N271" s="883"/>
      <c r="O271" s="883"/>
      <c r="P271" s="883"/>
    </row>
    <row r="272" spans="1:16" ht="12.75" x14ac:dyDescent="0.2">
      <c r="A272" s="883"/>
      <c r="B272" s="883"/>
      <c r="C272" s="883"/>
      <c r="D272" s="883"/>
      <c r="E272" s="883"/>
      <c r="F272" s="883"/>
      <c r="G272" s="883"/>
      <c r="H272" s="883"/>
      <c r="I272" s="883"/>
      <c r="J272" s="883"/>
      <c r="K272" s="883"/>
      <c r="L272" s="883"/>
      <c r="M272" s="883"/>
      <c r="N272" s="883"/>
      <c r="O272" s="883"/>
      <c r="P272" s="883"/>
    </row>
    <row r="273" spans="1:16" ht="12.75" x14ac:dyDescent="0.2">
      <c r="A273" s="883"/>
      <c r="B273" s="883"/>
      <c r="C273" s="883"/>
      <c r="D273" s="883"/>
      <c r="E273" s="883"/>
      <c r="F273" s="883"/>
      <c r="G273" s="883"/>
      <c r="H273" s="883"/>
      <c r="I273" s="883"/>
      <c r="J273" s="883"/>
      <c r="K273" s="883"/>
      <c r="L273" s="883"/>
      <c r="M273" s="883"/>
      <c r="N273" s="883"/>
      <c r="O273" s="883"/>
      <c r="P273" s="883"/>
    </row>
    <row r="274" spans="1:16" ht="12.75" x14ac:dyDescent="0.2">
      <c r="A274" s="883"/>
      <c r="B274" s="883"/>
      <c r="C274" s="883"/>
      <c r="D274" s="883"/>
      <c r="E274" s="883"/>
      <c r="F274" s="883"/>
      <c r="G274" s="883"/>
      <c r="H274" s="883"/>
      <c r="I274" s="883"/>
      <c r="J274" s="883"/>
      <c r="K274" s="883"/>
      <c r="L274" s="883"/>
      <c r="M274" s="883"/>
      <c r="N274" s="883"/>
      <c r="O274" s="883"/>
      <c r="P274" s="883"/>
    </row>
    <row r="275" spans="1:16" ht="12.75" x14ac:dyDescent="0.2">
      <c r="A275" s="883"/>
      <c r="B275" s="883"/>
      <c r="C275" s="883"/>
      <c r="D275" s="883"/>
      <c r="E275" s="883"/>
      <c r="F275" s="883"/>
      <c r="G275" s="883"/>
      <c r="H275" s="883"/>
      <c r="I275" s="883"/>
      <c r="J275" s="883"/>
      <c r="K275" s="883"/>
      <c r="L275" s="883"/>
      <c r="M275" s="883"/>
      <c r="N275" s="883"/>
      <c r="O275" s="883"/>
      <c r="P275" s="883"/>
    </row>
    <row r="276" spans="1:16" ht="12.75" x14ac:dyDescent="0.2">
      <c r="A276" s="883"/>
      <c r="B276" s="883"/>
      <c r="C276" s="883"/>
      <c r="D276" s="883"/>
      <c r="E276" s="883"/>
      <c r="F276" s="883"/>
      <c r="G276" s="883"/>
      <c r="H276" s="883"/>
      <c r="I276" s="883"/>
      <c r="J276" s="883"/>
      <c r="K276" s="883"/>
      <c r="L276" s="883"/>
      <c r="M276" s="883"/>
      <c r="N276" s="883"/>
      <c r="O276" s="883"/>
      <c r="P276" s="883"/>
    </row>
    <row r="277" spans="1:16" ht="12.75" x14ac:dyDescent="0.2">
      <c r="A277" s="883"/>
      <c r="B277" s="883"/>
      <c r="C277" s="883"/>
      <c r="D277" s="883"/>
      <c r="E277" s="883"/>
      <c r="F277" s="883"/>
      <c r="G277" s="883"/>
      <c r="H277" s="883"/>
      <c r="I277" s="883"/>
      <c r="J277" s="883"/>
      <c r="K277" s="883"/>
      <c r="L277" s="883"/>
      <c r="M277" s="883"/>
      <c r="N277" s="883"/>
      <c r="O277" s="883"/>
      <c r="P277" s="883"/>
    </row>
    <row r="278" spans="1:16" ht="12.75" x14ac:dyDescent="0.2">
      <c r="A278" s="883"/>
      <c r="B278" s="883"/>
      <c r="C278" s="883"/>
      <c r="D278" s="883"/>
      <c r="E278" s="883"/>
      <c r="F278" s="883"/>
      <c r="G278" s="883"/>
      <c r="H278" s="883"/>
      <c r="I278" s="883"/>
      <c r="J278" s="883"/>
      <c r="K278" s="883"/>
      <c r="L278" s="883"/>
      <c r="M278" s="883"/>
      <c r="N278" s="883"/>
      <c r="O278" s="883"/>
      <c r="P278" s="883"/>
    </row>
    <row r="279" spans="1:16" ht="12.75" x14ac:dyDescent="0.2">
      <c r="A279" s="883"/>
      <c r="B279" s="883"/>
      <c r="C279" s="883"/>
      <c r="D279" s="883"/>
      <c r="E279" s="883"/>
      <c r="F279" s="883"/>
      <c r="G279" s="883"/>
      <c r="H279" s="883"/>
      <c r="I279" s="883"/>
      <c r="J279" s="883"/>
      <c r="K279" s="883"/>
      <c r="L279" s="883"/>
      <c r="M279" s="883"/>
      <c r="N279" s="883"/>
      <c r="O279" s="883"/>
      <c r="P279" s="883"/>
    </row>
    <row r="280" spans="1:16" ht="12.75" x14ac:dyDescent="0.2">
      <c r="A280" s="883"/>
      <c r="B280" s="883"/>
      <c r="C280" s="883"/>
      <c r="D280" s="883"/>
      <c r="E280" s="883"/>
      <c r="F280" s="883"/>
      <c r="G280" s="883"/>
      <c r="H280" s="883"/>
      <c r="I280" s="883"/>
      <c r="J280" s="883"/>
      <c r="K280" s="883"/>
      <c r="L280" s="883"/>
      <c r="M280" s="883"/>
      <c r="N280" s="883"/>
      <c r="O280" s="883"/>
      <c r="P280" s="883"/>
    </row>
    <row r="281" spans="1:16" ht="12.75" x14ac:dyDescent="0.2">
      <c r="A281" s="883"/>
      <c r="B281" s="883"/>
      <c r="C281" s="883"/>
      <c r="D281" s="883"/>
      <c r="E281" s="883"/>
      <c r="F281" s="883"/>
      <c r="G281" s="883"/>
      <c r="H281" s="883"/>
      <c r="I281" s="883"/>
      <c r="J281" s="883"/>
      <c r="K281" s="883"/>
      <c r="L281" s="883"/>
      <c r="M281" s="883"/>
      <c r="N281" s="883"/>
      <c r="O281" s="883"/>
      <c r="P281" s="883"/>
    </row>
    <row r="282" spans="1:16" ht="12.75" x14ac:dyDescent="0.2">
      <c r="A282" s="883"/>
      <c r="B282" s="883"/>
      <c r="C282" s="883"/>
      <c r="D282" s="883"/>
      <c r="E282" s="883"/>
      <c r="F282" s="883"/>
      <c r="G282" s="883"/>
      <c r="H282" s="883"/>
      <c r="I282" s="883"/>
      <c r="J282" s="883"/>
      <c r="K282" s="883"/>
      <c r="L282" s="883"/>
      <c r="M282" s="883"/>
      <c r="N282" s="883"/>
      <c r="O282" s="883"/>
      <c r="P282" s="883"/>
    </row>
    <row r="283" spans="1:16" ht="12.75" x14ac:dyDescent="0.2">
      <c r="A283" s="883"/>
      <c r="B283" s="883"/>
      <c r="C283" s="883"/>
      <c r="D283" s="883"/>
      <c r="E283" s="883"/>
      <c r="F283" s="883"/>
      <c r="G283" s="883"/>
      <c r="H283" s="883"/>
      <c r="I283" s="883"/>
      <c r="J283" s="883"/>
      <c r="K283" s="883"/>
      <c r="L283" s="883"/>
      <c r="M283" s="883"/>
      <c r="N283" s="883"/>
      <c r="O283" s="883"/>
      <c r="P283" s="883"/>
    </row>
    <row r="284" spans="1:16" ht="12.75" x14ac:dyDescent="0.2">
      <c r="A284" s="883"/>
      <c r="B284" s="883"/>
      <c r="C284" s="883"/>
      <c r="D284" s="883"/>
      <c r="E284" s="883"/>
      <c r="F284" s="883"/>
      <c r="G284" s="883"/>
      <c r="H284" s="883"/>
      <c r="I284" s="883"/>
      <c r="J284" s="883"/>
      <c r="K284" s="883"/>
      <c r="L284" s="883"/>
      <c r="M284" s="883"/>
      <c r="N284" s="883"/>
      <c r="O284" s="883"/>
      <c r="P284" s="883"/>
    </row>
    <row r="285" spans="1:16" ht="12.75" x14ac:dyDescent="0.2">
      <c r="A285" s="883"/>
      <c r="B285" s="883"/>
      <c r="C285" s="883"/>
      <c r="D285" s="883"/>
      <c r="E285" s="883"/>
      <c r="F285" s="883"/>
      <c r="G285" s="883"/>
      <c r="H285" s="883"/>
      <c r="I285" s="883"/>
      <c r="J285" s="883"/>
      <c r="K285" s="883"/>
      <c r="L285" s="883"/>
      <c r="M285" s="883"/>
      <c r="N285" s="883"/>
      <c r="O285" s="883"/>
      <c r="P285" s="883"/>
    </row>
    <row r="286" spans="1:16" ht="12.75" x14ac:dyDescent="0.2">
      <c r="A286" s="883"/>
      <c r="B286" s="883"/>
      <c r="C286" s="883"/>
      <c r="D286" s="883"/>
      <c r="E286" s="883"/>
      <c r="F286" s="883"/>
      <c r="G286" s="883"/>
      <c r="H286" s="883"/>
      <c r="I286" s="883"/>
      <c r="J286" s="883"/>
      <c r="K286" s="883"/>
      <c r="L286" s="883"/>
      <c r="M286" s="883"/>
      <c r="N286" s="883"/>
      <c r="O286" s="883"/>
      <c r="P286" s="883"/>
    </row>
    <row r="287" spans="1:16" ht="12.75" x14ac:dyDescent="0.2">
      <c r="A287" s="883"/>
      <c r="B287" s="883"/>
      <c r="C287" s="883"/>
      <c r="D287" s="883"/>
      <c r="E287" s="883"/>
      <c r="F287" s="883"/>
      <c r="G287" s="883"/>
      <c r="H287" s="883"/>
      <c r="I287" s="883"/>
      <c r="J287" s="883"/>
      <c r="K287" s="883"/>
      <c r="L287" s="883"/>
      <c r="M287" s="883"/>
      <c r="N287" s="883"/>
      <c r="O287" s="883"/>
      <c r="P287" s="883"/>
    </row>
    <row r="288" spans="1:16" ht="12.75" x14ac:dyDescent="0.2">
      <c r="A288" s="883"/>
      <c r="B288" s="883"/>
      <c r="C288" s="883"/>
      <c r="D288" s="883"/>
      <c r="E288" s="883"/>
      <c r="F288" s="883"/>
      <c r="G288" s="883"/>
      <c r="H288" s="883"/>
      <c r="I288" s="883"/>
      <c r="J288" s="883"/>
      <c r="K288" s="883"/>
      <c r="L288" s="883"/>
      <c r="M288" s="883"/>
      <c r="N288" s="883"/>
      <c r="O288" s="883"/>
      <c r="P288" s="883"/>
    </row>
    <row r="289" spans="1:16" ht="12.75" x14ac:dyDescent="0.2">
      <c r="A289" s="883"/>
      <c r="B289" s="883"/>
      <c r="C289" s="883"/>
      <c r="D289" s="883"/>
      <c r="E289" s="883"/>
      <c r="F289" s="883"/>
      <c r="G289" s="883"/>
      <c r="H289" s="883"/>
      <c r="I289" s="883"/>
      <c r="J289" s="883"/>
      <c r="K289" s="883"/>
      <c r="L289" s="883"/>
      <c r="M289" s="883"/>
      <c r="N289" s="883"/>
      <c r="O289" s="883"/>
      <c r="P289" s="883"/>
    </row>
    <row r="290" spans="1:16" ht="12.75" x14ac:dyDescent="0.2">
      <c r="A290" s="883"/>
      <c r="B290" s="883"/>
      <c r="C290" s="883"/>
      <c r="D290" s="883"/>
      <c r="E290" s="883"/>
      <c r="F290" s="883"/>
      <c r="G290" s="883"/>
      <c r="H290" s="883"/>
      <c r="I290" s="883"/>
      <c r="J290" s="883"/>
      <c r="K290" s="883"/>
      <c r="L290" s="883"/>
      <c r="M290" s="883"/>
      <c r="N290" s="883"/>
      <c r="O290" s="883"/>
      <c r="P290" s="883"/>
    </row>
    <row r="291" spans="1:16" ht="12.75" x14ac:dyDescent="0.2">
      <c r="A291" s="883"/>
      <c r="B291" s="883"/>
      <c r="C291" s="883"/>
      <c r="D291" s="883"/>
      <c r="E291" s="883"/>
      <c r="F291" s="883"/>
      <c r="G291" s="883"/>
      <c r="H291" s="883"/>
      <c r="I291" s="883"/>
      <c r="J291" s="883"/>
      <c r="K291" s="883"/>
      <c r="L291" s="883"/>
      <c r="M291" s="883"/>
      <c r="N291" s="883"/>
      <c r="O291" s="883"/>
      <c r="P291" s="883"/>
    </row>
    <row r="292" spans="1:16" ht="12.75" x14ac:dyDescent="0.2">
      <c r="A292" s="883"/>
      <c r="B292" s="883"/>
      <c r="C292" s="883"/>
      <c r="D292" s="883"/>
      <c r="E292" s="883"/>
      <c r="F292" s="883"/>
      <c r="G292" s="883"/>
      <c r="H292" s="883"/>
      <c r="I292" s="883"/>
      <c r="J292" s="883"/>
      <c r="K292" s="883"/>
      <c r="L292" s="883"/>
      <c r="M292" s="883"/>
      <c r="N292" s="883"/>
      <c r="O292" s="883"/>
      <c r="P292" s="883"/>
    </row>
    <row r="293" spans="1:16" ht="12.75" x14ac:dyDescent="0.2">
      <c r="A293" s="883"/>
      <c r="B293" s="883"/>
      <c r="C293" s="883"/>
      <c r="D293" s="883"/>
      <c r="E293" s="883"/>
      <c r="F293" s="883"/>
      <c r="G293" s="883"/>
      <c r="H293" s="883"/>
      <c r="I293" s="883"/>
      <c r="J293" s="883"/>
      <c r="K293" s="883"/>
      <c r="L293" s="883"/>
      <c r="M293" s="883"/>
      <c r="N293" s="883"/>
      <c r="O293" s="883"/>
      <c r="P293" s="883"/>
    </row>
    <row r="294" spans="1:16" ht="12.75" x14ac:dyDescent="0.2">
      <c r="A294" s="883"/>
      <c r="B294" s="883"/>
      <c r="C294" s="883"/>
      <c r="D294" s="883"/>
      <c r="E294" s="883"/>
      <c r="F294" s="883"/>
      <c r="G294" s="883"/>
      <c r="H294" s="883"/>
      <c r="I294" s="883"/>
      <c r="J294" s="883"/>
      <c r="K294" s="883"/>
      <c r="L294" s="883"/>
      <c r="M294" s="883"/>
      <c r="N294" s="883"/>
      <c r="O294" s="883"/>
      <c r="P294" s="883"/>
    </row>
    <row r="295" spans="1:16" ht="12.75" x14ac:dyDescent="0.2">
      <c r="A295" s="883"/>
      <c r="B295" s="883"/>
      <c r="C295" s="883"/>
      <c r="D295" s="883"/>
      <c r="E295" s="883"/>
      <c r="F295" s="883"/>
      <c r="G295" s="883"/>
      <c r="H295" s="883"/>
      <c r="I295" s="883"/>
      <c r="J295" s="883"/>
      <c r="K295" s="883"/>
      <c r="L295" s="883"/>
      <c r="M295" s="883"/>
      <c r="N295" s="883"/>
      <c r="O295" s="883"/>
      <c r="P295" s="883"/>
    </row>
    <row r="296" spans="1:16" ht="12.75" x14ac:dyDescent="0.2">
      <c r="A296" s="883"/>
      <c r="B296" s="883"/>
      <c r="C296" s="883"/>
      <c r="D296" s="883"/>
      <c r="E296" s="883"/>
      <c r="F296" s="883"/>
      <c r="G296" s="883"/>
      <c r="H296" s="883"/>
      <c r="I296" s="883"/>
      <c r="J296" s="883"/>
      <c r="K296" s="883"/>
      <c r="L296" s="883"/>
      <c r="M296" s="883"/>
      <c r="N296" s="883"/>
      <c r="O296" s="883"/>
      <c r="P296" s="883"/>
    </row>
    <row r="297" spans="1:16" ht="12.75" x14ac:dyDescent="0.2">
      <c r="A297" s="883"/>
      <c r="B297" s="883"/>
      <c r="C297" s="883"/>
      <c r="D297" s="883"/>
      <c r="E297" s="883"/>
      <c r="F297" s="883"/>
      <c r="G297" s="883"/>
      <c r="H297" s="883"/>
      <c r="I297" s="883"/>
      <c r="J297" s="883"/>
      <c r="K297" s="883"/>
      <c r="L297" s="883"/>
      <c r="M297" s="883"/>
      <c r="N297" s="883"/>
      <c r="O297" s="883"/>
      <c r="P297" s="883"/>
    </row>
    <row r="298" spans="1:16" ht="12.75" x14ac:dyDescent="0.2">
      <c r="A298" s="883"/>
      <c r="B298" s="883"/>
      <c r="C298" s="883"/>
      <c r="D298" s="883"/>
      <c r="E298" s="883"/>
      <c r="F298" s="883"/>
      <c r="G298" s="883"/>
      <c r="H298" s="883"/>
      <c r="I298" s="883"/>
      <c r="J298" s="883"/>
      <c r="K298" s="883"/>
      <c r="L298" s="883"/>
      <c r="M298" s="883"/>
      <c r="N298" s="883"/>
      <c r="O298" s="883"/>
      <c r="P298" s="883"/>
    </row>
    <row r="299" spans="1:16" ht="12.75" x14ac:dyDescent="0.2">
      <c r="A299" s="883"/>
      <c r="B299" s="883"/>
      <c r="C299" s="883"/>
      <c r="D299" s="883"/>
      <c r="E299" s="883"/>
      <c r="F299" s="883"/>
      <c r="G299" s="883"/>
      <c r="H299" s="883"/>
      <c r="I299" s="883"/>
      <c r="J299" s="883"/>
      <c r="K299" s="883"/>
      <c r="L299" s="883"/>
      <c r="M299" s="883"/>
      <c r="N299" s="883"/>
      <c r="O299" s="883"/>
      <c r="P299" s="883"/>
    </row>
    <row r="300" spans="1:16" ht="12.75" x14ac:dyDescent="0.2">
      <c r="A300" s="883"/>
      <c r="B300" s="883"/>
      <c r="C300" s="883"/>
      <c r="D300" s="883"/>
      <c r="E300" s="883"/>
      <c r="F300" s="883"/>
      <c r="G300" s="883"/>
      <c r="H300" s="883"/>
      <c r="I300" s="883"/>
      <c r="J300" s="883"/>
      <c r="K300" s="883"/>
      <c r="L300" s="883"/>
      <c r="M300" s="883"/>
      <c r="N300" s="883"/>
      <c r="O300" s="883"/>
      <c r="P300" s="883"/>
    </row>
    <row r="301" spans="1:16" ht="12.75" x14ac:dyDescent="0.2">
      <c r="A301" s="883"/>
      <c r="B301" s="883"/>
      <c r="C301" s="883"/>
      <c r="D301" s="883"/>
      <c r="E301" s="883"/>
      <c r="F301" s="883"/>
      <c r="G301" s="883"/>
      <c r="H301" s="883"/>
      <c r="I301" s="883"/>
      <c r="J301" s="883"/>
      <c r="K301" s="883"/>
      <c r="L301" s="883"/>
      <c r="M301" s="883"/>
      <c r="N301" s="883"/>
      <c r="O301" s="883"/>
      <c r="P301" s="883"/>
    </row>
    <row r="302" spans="1:16" ht="12.75" x14ac:dyDescent="0.2">
      <c r="A302" s="883"/>
      <c r="B302" s="883"/>
      <c r="C302" s="883"/>
      <c r="D302" s="883"/>
      <c r="E302" s="883"/>
      <c r="F302" s="883"/>
      <c r="G302" s="883"/>
      <c r="H302" s="883"/>
      <c r="I302" s="883"/>
      <c r="J302" s="883"/>
      <c r="K302" s="883"/>
      <c r="L302" s="883"/>
      <c r="M302" s="883"/>
      <c r="N302" s="883"/>
      <c r="O302" s="883"/>
      <c r="P302" s="883"/>
    </row>
    <row r="303" spans="1:16" ht="12.75" x14ac:dyDescent="0.2">
      <c r="A303" s="883"/>
      <c r="B303" s="883"/>
      <c r="C303" s="883"/>
      <c r="D303" s="883"/>
      <c r="E303" s="883"/>
      <c r="F303" s="883"/>
      <c r="G303" s="883"/>
      <c r="H303" s="883"/>
      <c r="I303" s="883"/>
      <c r="J303" s="883"/>
      <c r="K303" s="883"/>
      <c r="L303" s="883"/>
      <c r="M303" s="883"/>
      <c r="N303" s="883"/>
      <c r="O303" s="883"/>
      <c r="P303" s="883"/>
    </row>
    <row r="304" spans="1:16" ht="12.75" x14ac:dyDescent="0.2">
      <c r="A304" s="883"/>
      <c r="B304" s="883"/>
      <c r="C304" s="883"/>
      <c r="D304" s="883"/>
      <c r="E304" s="883"/>
      <c r="F304" s="883"/>
      <c r="G304" s="883"/>
      <c r="H304" s="883"/>
      <c r="I304" s="883"/>
      <c r="J304" s="883"/>
      <c r="K304" s="883"/>
      <c r="L304" s="883"/>
      <c r="M304" s="883"/>
      <c r="N304" s="883"/>
      <c r="O304" s="883"/>
      <c r="P304" s="883"/>
    </row>
    <row r="305" spans="1:16" ht="12.75" x14ac:dyDescent="0.2">
      <c r="A305" s="883"/>
      <c r="B305" s="883"/>
      <c r="C305" s="883"/>
      <c r="D305" s="883"/>
      <c r="E305" s="883"/>
      <c r="F305" s="883"/>
      <c r="G305" s="883"/>
      <c r="H305" s="883"/>
      <c r="I305" s="883"/>
      <c r="J305" s="883"/>
      <c r="K305" s="883"/>
      <c r="L305" s="883"/>
      <c r="M305" s="883"/>
      <c r="N305" s="883"/>
      <c r="O305" s="883"/>
      <c r="P305" s="883"/>
    </row>
    <row r="306" spans="1:16" ht="12.75" x14ac:dyDescent="0.2">
      <c r="A306" s="883"/>
      <c r="B306" s="883"/>
      <c r="C306" s="883"/>
      <c r="D306" s="883"/>
      <c r="E306" s="883"/>
      <c r="F306" s="883"/>
      <c r="G306" s="883"/>
      <c r="H306" s="883"/>
      <c r="I306" s="883"/>
      <c r="J306" s="883"/>
      <c r="K306" s="883"/>
      <c r="L306" s="883"/>
      <c r="M306" s="883"/>
      <c r="N306" s="883"/>
      <c r="O306" s="883"/>
      <c r="P306" s="883"/>
    </row>
    <row r="307" spans="1:16" ht="12.75" x14ac:dyDescent="0.2">
      <c r="A307" s="883"/>
      <c r="B307" s="883"/>
      <c r="C307" s="883"/>
      <c r="D307" s="883"/>
      <c r="E307" s="883"/>
      <c r="F307" s="883"/>
      <c r="G307" s="883"/>
      <c r="H307" s="883"/>
      <c r="I307" s="883"/>
      <c r="J307" s="883"/>
      <c r="K307" s="883"/>
      <c r="L307" s="883"/>
      <c r="M307" s="883"/>
      <c r="N307" s="883"/>
      <c r="O307" s="883"/>
      <c r="P307" s="883"/>
    </row>
    <row r="308" spans="1:16" ht="12.75" x14ac:dyDescent="0.2">
      <c r="A308" s="883"/>
      <c r="B308" s="883"/>
      <c r="C308" s="883"/>
      <c r="D308" s="883"/>
      <c r="E308" s="883"/>
      <c r="F308" s="883"/>
      <c r="G308" s="883"/>
      <c r="H308" s="883"/>
      <c r="I308" s="883"/>
      <c r="J308" s="883"/>
      <c r="K308" s="883"/>
      <c r="L308" s="883"/>
      <c r="M308" s="883"/>
      <c r="N308" s="883"/>
      <c r="O308" s="883"/>
      <c r="P308" s="883"/>
    </row>
    <row r="309" spans="1:16" ht="12.75" x14ac:dyDescent="0.2">
      <c r="A309" s="883"/>
      <c r="B309" s="883"/>
      <c r="C309" s="883"/>
      <c r="D309" s="883"/>
      <c r="E309" s="883"/>
      <c r="F309" s="883"/>
      <c r="G309" s="883"/>
      <c r="H309" s="883"/>
      <c r="I309" s="883"/>
      <c r="J309" s="883"/>
      <c r="K309" s="883"/>
      <c r="L309" s="883"/>
      <c r="M309" s="883"/>
      <c r="N309" s="883"/>
      <c r="O309" s="883"/>
      <c r="P309" s="883"/>
    </row>
    <row r="310" spans="1:16" ht="12.75" x14ac:dyDescent="0.2">
      <c r="A310" s="883"/>
      <c r="B310" s="883"/>
      <c r="C310" s="883"/>
      <c r="D310" s="883"/>
      <c r="E310" s="883"/>
      <c r="F310" s="883"/>
      <c r="G310" s="883"/>
      <c r="H310" s="883"/>
      <c r="I310" s="883"/>
      <c r="J310" s="883"/>
      <c r="K310" s="883"/>
      <c r="L310" s="883"/>
      <c r="M310" s="883"/>
      <c r="N310" s="883"/>
      <c r="O310" s="883"/>
      <c r="P310" s="883"/>
    </row>
    <row r="311" spans="1:16" ht="12.75" x14ac:dyDescent="0.2">
      <c r="A311" s="883"/>
      <c r="B311" s="883"/>
      <c r="C311" s="883"/>
      <c r="D311" s="883"/>
      <c r="E311" s="883"/>
      <c r="F311" s="883"/>
      <c r="G311" s="883"/>
      <c r="H311" s="883"/>
      <c r="I311" s="883"/>
      <c r="J311" s="883"/>
      <c r="K311" s="883"/>
      <c r="L311" s="883"/>
      <c r="M311" s="883"/>
      <c r="N311" s="883"/>
      <c r="O311" s="883"/>
      <c r="P311" s="883"/>
    </row>
    <row r="312" spans="1:16" ht="12.75" x14ac:dyDescent="0.2">
      <c r="A312" s="883"/>
      <c r="B312" s="883"/>
      <c r="C312" s="883"/>
      <c r="D312" s="883"/>
      <c r="E312" s="883"/>
      <c r="F312" s="883"/>
      <c r="G312" s="883"/>
      <c r="H312" s="883"/>
      <c r="I312" s="883"/>
      <c r="J312" s="883"/>
      <c r="K312" s="883"/>
      <c r="L312" s="883"/>
      <c r="M312" s="883"/>
      <c r="N312" s="883"/>
      <c r="O312" s="883"/>
      <c r="P312" s="883"/>
    </row>
    <row r="313" spans="1:16" ht="12.75" x14ac:dyDescent="0.2">
      <c r="A313" s="883"/>
      <c r="B313" s="883"/>
      <c r="C313" s="883"/>
      <c r="D313" s="883"/>
      <c r="E313" s="883"/>
      <c r="F313" s="883"/>
      <c r="G313" s="883"/>
      <c r="H313" s="883"/>
      <c r="I313" s="883"/>
      <c r="J313" s="883"/>
      <c r="K313" s="883"/>
      <c r="L313" s="883"/>
      <c r="M313" s="883"/>
      <c r="N313" s="883"/>
      <c r="O313" s="883"/>
      <c r="P313" s="883"/>
    </row>
    <row r="314" spans="1:16" ht="12.75" x14ac:dyDescent="0.2">
      <c r="A314" s="883"/>
      <c r="B314" s="883"/>
      <c r="C314" s="883"/>
      <c r="D314" s="883"/>
      <c r="E314" s="883"/>
      <c r="F314" s="883"/>
      <c r="G314" s="883"/>
      <c r="H314" s="883"/>
      <c r="I314" s="883"/>
      <c r="J314" s="883"/>
      <c r="K314" s="883"/>
      <c r="L314" s="883"/>
      <c r="M314" s="883"/>
      <c r="N314" s="883"/>
      <c r="O314" s="883"/>
      <c r="P314" s="883"/>
    </row>
    <row r="315" spans="1:16" ht="12.75" x14ac:dyDescent="0.2">
      <c r="A315" s="883"/>
      <c r="B315" s="883"/>
      <c r="C315" s="883"/>
      <c r="D315" s="883"/>
      <c r="E315" s="883"/>
      <c r="F315" s="883"/>
      <c r="G315" s="883"/>
      <c r="H315" s="883"/>
      <c r="I315" s="883"/>
      <c r="J315" s="883"/>
      <c r="K315" s="883"/>
      <c r="L315" s="883"/>
      <c r="M315" s="883"/>
      <c r="N315" s="883"/>
      <c r="O315" s="883"/>
      <c r="P315" s="883"/>
    </row>
    <row r="316" spans="1:16" ht="12.75" x14ac:dyDescent="0.2">
      <c r="A316" s="883"/>
      <c r="B316" s="883"/>
      <c r="C316" s="883"/>
      <c r="D316" s="883"/>
      <c r="E316" s="883"/>
      <c r="F316" s="883"/>
      <c r="G316" s="883"/>
      <c r="H316" s="883"/>
      <c r="I316" s="883"/>
      <c r="J316" s="883"/>
      <c r="K316" s="883"/>
      <c r="L316" s="883"/>
      <c r="M316" s="883"/>
      <c r="N316" s="883"/>
      <c r="O316" s="883"/>
      <c r="P316" s="883"/>
    </row>
    <row r="317" spans="1:16" ht="12.75" x14ac:dyDescent="0.2">
      <c r="A317" s="883"/>
      <c r="B317" s="883"/>
      <c r="C317" s="883"/>
      <c r="D317" s="883"/>
      <c r="E317" s="883"/>
      <c r="F317" s="883"/>
      <c r="G317" s="883"/>
      <c r="H317" s="883"/>
      <c r="I317" s="883"/>
      <c r="J317" s="883"/>
      <c r="K317" s="883"/>
      <c r="L317" s="883"/>
      <c r="M317" s="883"/>
      <c r="N317" s="883"/>
      <c r="O317" s="883"/>
      <c r="P317" s="883"/>
    </row>
    <row r="318" spans="1:16" ht="12.75" x14ac:dyDescent="0.2">
      <c r="A318" s="883"/>
      <c r="B318" s="883"/>
      <c r="C318" s="883"/>
      <c r="D318" s="883"/>
      <c r="E318" s="883"/>
      <c r="F318" s="883"/>
      <c r="G318" s="883"/>
      <c r="H318" s="883"/>
      <c r="I318" s="883"/>
      <c r="J318" s="883"/>
      <c r="K318" s="883"/>
      <c r="L318" s="883"/>
      <c r="M318" s="883"/>
      <c r="N318" s="883"/>
      <c r="O318" s="883"/>
      <c r="P318" s="883"/>
    </row>
    <row r="319" spans="1:16" ht="12.75" x14ac:dyDescent="0.2">
      <c r="A319" s="883"/>
      <c r="B319" s="883"/>
      <c r="C319" s="883"/>
      <c r="D319" s="883"/>
      <c r="E319" s="883"/>
      <c r="F319" s="883"/>
      <c r="G319" s="883"/>
      <c r="H319" s="883"/>
      <c r="I319" s="883"/>
      <c r="J319" s="883"/>
      <c r="K319" s="883"/>
      <c r="L319" s="883"/>
      <c r="M319" s="883"/>
      <c r="N319" s="883"/>
      <c r="O319" s="883"/>
      <c r="P319" s="883"/>
    </row>
    <row r="320" spans="1:16" ht="12.75" x14ac:dyDescent="0.2">
      <c r="A320" s="883"/>
      <c r="B320" s="883"/>
      <c r="C320" s="883"/>
      <c r="D320" s="883"/>
      <c r="E320" s="883"/>
      <c r="F320" s="883"/>
      <c r="G320" s="883"/>
      <c r="H320" s="883"/>
      <c r="I320" s="883"/>
      <c r="J320" s="883"/>
      <c r="K320" s="883"/>
      <c r="L320" s="883"/>
      <c r="M320" s="883"/>
      <c r="N320" s="883"/>
      <c r="O320" s="883"/>
      <c r="P320" s="883"/>
    </row>
    <row r="321" spans="1:16" ht="12.75" x14ac:dyDescent="0.2">
      <c r="A321" s="883"/>
      <c r="B321" s="883"/>
      <c r="C321" s="883"/>
      <c r="D321" s="883"/>
      <c r="E321" s="883"/>
      <c r="F321" s="883"/>
      <c r="G321" s="883"/>
      <c r="H321" s="883"/>
      <c r="I321" s="883"/>
      <c r="J321" s="883"/>
      <c r="K321" s="883"/>
      <c r="L321" s="883"/>
      <c r="M321" s="883"/>
      <c r="N321" s="883"/>
      <c r="O321" s="883"/>
      <c r="P321" s="883"/>
    </row>
    <row r="322" spans="1:16" ht="12.75" x14ac:dyDescent="0.2">
      <c r="A322" s="883"/>
      <c r="B322" s="883"/>
      <c r="C322" s="883"/>
      <c r="D322" s="883"/>
      <c r="E322" s="883"/>
      <c r="F322" s="883"/>
      <c r="G322" s="883"/>
      <c r="H322" s="883"/>
      <c r="I322" s="883"/>
      <c r="J322" s="883"/>
      <c r="K322" s="883"/>
      <c r="L322" s="883"/>
      <c r="M322" s="883"/>
      <c r="N322" s="883"/>
      <c r="O322" s="883"/>
      <c r="P322" s="883"/>
    </row>
    <row r="323" spans="1:16" ht="12.75" x14ac:dyDescent="0.2">
      <c r="A323" s="883"/>
      <c r="B323" s="883"/>
      <c r="C323" s="883"/>
      <c r="D323" s="883"/>
      <c r="E323" s="883"/>
      <c r="F323" s="883"/>
      <c r="G323" s="883"/>
      <c r="H323" s="883"/>
      <c r="I323" s="883"/>
      <c r="J323" s="883"/>
      <c r="K323" s="883"/>
      <c r="L323" s="883"/>
      <c r="M323" s="883"/>
      <c r="N323" s="883"/>
      <c r="O323" s="883"/>
      <c r="P323" s="883"/>
    </row>
    <row r="324" spans="1:16" ht="12.75" x14ac:dyDescent="0.2">
      <c r="A324" s="883"/>
      <c r="B324" s="883"/>
      <c r="C324" s="883"/>
      <c r="D324" s="883"/>
      <c r="E324" s="883"/>
      <c r="F324" s="883"/>
      <c r="G324" s="883"/>
      <c r="H324" s="883"/>
      <c r="I324" s="883"/>
      <c r="J324" s="883"/>
      <c r="K324" s="883"/>
      <c r="L324" s="883"/>
      <c r="M324" s="883"/>
      <c r="N324" s="883"/>
      <c r="O324" s="883"/>
      <c r="P324" s="883"/>
    </row>
    <row r="325" spans="1:16" ht="12.75" x14ac:dyDescent="0.2">
      <c r="A325" s="883"/>
      <c r="B325" s="883"/>
      <c r="C325" s="883"/>
      <c r="D325" s="883"/>
      <c r="E325" s="883"/>
      <c r="F325" s="883"/>
      <c r="G325" s="883"/>
      <c r="H325" s="883"/>
      <c r="I325" s="883"/>
      <c r="J325" s="883"/>
      <c r="K325" s="883"/>
      <c r="L325" s="883"/>
      <c r="M325" s="883"/>
      <c r="N325" s="883"/>
      <c r="O325" s="883"/>
      <c r="P325" s="883"/>
    </row>
    <row r="326" spans="1:16" ht="12.75" x14ac:dyDescent="0.2">
      <c r="A326" s="883"/>
      <c r="B326" s="883"/>
      <c r="C326" s="883"/>
      <c r="D326" s="883"/>
      <c r="E326" s="883"/>
      <c r="F326" s="883"/>
      <c r="G326" s="883"/>
      <c r="H326" s="883"/>
      <c r="I326" s="883"/>
      <c r="J326" s="883"/>
      <c r="K326" s="883"/>
      <c r="L326" s="883"/>
      <c r="M326" s="883"/>
      <c r="N326" s="883"/>
      <c r="O326" s="883"/>
      <c r="P326" s="883"/>
    </row>
    <row r="327" spans="1:16" ht="12.75" x14ac:dyDescent="0.2">
      <c r="A327" s="883"/>
      <c r="B327" s="883"/>
      <c r="C327" s="883"/>
      <c r="D327" s="883"/>
      <c r="E327" s="883"/>
      <c r="F327" s="883"/>
      <c r="G327" s="883"/>
      <c r="H327" s="883"/>
      <c r="I327" s="883"/>
      <c r="J327" s="883"/>
      <c r="K327" s="883"/>
      <c r="L327" s="883"/>
      <c r="M327" s="883"/>
      <c r="N327" s="883"/>
      <c r="O327" s="883"/>
      <c r="P327" s="883"/>
    </row>
    <row r="328" spans="1:16" ht="12.75" x14ac:dyDescent="0.2">
      <c r="A328" s="883"/>
      <c r="B328" s="883"/>
      <c r="C328" s="883"/>
      <c r="D328" s="883"/>
      <c r="E328" s="883"/>
      <c r="F328" s="883"/>
      <c r="G328" s="883"/>
      <c r="H328" s="883"/>
      <c r="I328" s="883"/>
      <c r="J328" s="883"/>
      <c r="K328" s="883"/>
      <c r="L328" s="883"/>
      <c r="M328" s="883"/>
      <c r="N328" s="883"/>
      <c r="O328" s="883"/>
      <c r="P328" s="883"/>
    </row>
    <row r="329" spans="1:16" ht="12.75" x14ac:dyDescent="0.2">
      <c r="A329" s="883"/>
      <c r="B329" s="883"/>
      <c r="C329" s="883"/>
      <c r="D329" s="883"/>
      <c r="E329" s="883"/>
      <c r="F329" s="883"/>
      <c r="G329" s="883"/>
      <c r="H329" s="883"/>
      <c r="I329" s="883"/>
      <c r="J329" s="883"/>
      <c r="K329" s="883"/>
      <c r="L329" s="883"/>
      <c r="M329" s="883"/>
      <c r="N329" s="883"/>
      <c r="O329" s="883"/>
      <c r="P329" s="883"/>
    </row>
    <row r="330" spans="1:16" ht="12.75" x14ac:dyDescent="0.2">
      <c r="A330" s="883"/>
      <c r="B330" s="883"/>
      <c r="C330" s="883"/>
      <c r="D330" s="883"/>
      <c r="E330" s="883"/>
      <c r="F330" s="883"/>
      <c r="G330" s="883"/>
      <c r="H330" s="883"/>
      <c r="I330" s="883"/>
      <c r="J330" s="883"/>
      <c r="K330" s="883"/>
      <c r="L330" s="883"/>
      <c r="M330" s="883"/>
      <c r="N330" s="883"/>
      <c r="O330" s="883"/>
      <c r="P330" s="883"/>
    </row>
    <row r="331" spans="1:16" ht="12.75" x14ac:dyDescent="0.2">
      <c r="A331" s="883"/>
      <c r="B331" s="883"/>
      <c r="C331" s="883"/>
      <c r="D331" s="883"/>
      <c r="E331" s="883"/>
      <c r="F331" s="883"/>
      <c r="G331" s="883"/>
      <c r="H331" s="883"/>
      <c r="I331" s="883"/>
      <c r="J331" s="883"/>
      <c r="K331" s="883"/>
      <c r="L331" s="883"/>
      <c r="M331" s="883"/>
      <c r="N331" s="883"/>
      <c r="O331" s="883"/>
      <c r="P331" s="883"/>
    </row>
    <row r="332" spans="1:16" ht="12.75" x14ac:dyDescent="0.2">
      <c r="A332" s="883"/>
      <c r="B332" s="883"/>
      <c r="C332" s="883"/>
      <c r="D332" s="883"/>
      <c r="E332" s="883"/>
      <c r="F332" s="883"/>
      <c r="G332" s="883"/>
      <c r="H332" s="883"/>
      <c r="I332" s="883"/>
      <c r="J332" s="883"/>
      <c r="K332" s="883"/>
      <c r="L332" s="883"/>
      <c r="M332" s="883"/>
      <c r="N332" s="883"/>
      <c r="O332" s="883"/>
      <c r="P332" s="883"/>
    </row>
    <row r="333" spans="1:16" ht="12.75" x14ac:dyDescent="0.2">
      <c r="A333" s="883"/>
      <c r="B333" s="883"/>
      <c r="C333" s="883"/>
      <c r="D333" s="883"/>
      <c r="E333" s="883"/>
      <c r="F333" s="883"/>
      <c r="G333" s="883"/>
      <c r="H333" s="883"/>
      <c r="I333" s="883"/>
      <c r="J333" s="883"/>
      <c r="K333" s="883"/>
      <c r="L333" s="883"/>
      <c r="M333" s="883"/>
      <c r="N333" s="883"/>
      <c r="O333" s="883"/>
      <c r="P333" s="883"/>
    </row>
    <row r="334" spans="1:16" ht="12.75" x14ac:dyDescent="0.2">
      <c r="A334" s="883"/>
      <c r="B334" s="883"/>
      <c r="C334" s="883"/>
      <c r="D334" s="883"/>
      <c r="E334" s="883"/>
      <c r="F334" s="883"/>
      <c r="G334" s="883"/>
      <c r="H334" s="883"/>
      <c r="I334" s="883"/>
      <c r="J334" s="883"/>
      <c r="K334" s="883"/>
      <c r="L334" s="883"/>
      <c r="M334" s="883"/>
      <c r="N334" s="883"/>
      <c r="O334" s="883"/>
      <c r="P334" s="883"/>
    </row>
    <row r="335" spans="1:16" ht="12.75" x14ac:dyDescent="0.2">
      <c r="A335" s="883"/>
      <c r="B335" s="883"/>
      <c r="C335" s="883"/>
      <c r="D335" s="883"/>
      <c r="E335" s="883"/>
      <c r="F335" s="883"/>
      <c r="G335" s="883"/>
      <c r="H335" s="883"/>
      <c r="I335" s="883"/>
      <c r="J335" s="883"/>
      <c r="K335" s="883"/>
      <c r="L335" s="883"/>
      <c r="M335" s="883"/>
      <c r="N335" s="883"/>
      <c r="O335" s="883"/>
      <c r="P335" s="883"/>
    </row>
    <row r="336" spans="1:16" ht="12.75" x14ac:dyDescent="0.2">
      <c r="A336" s="883"/>
      <c r="B336" s="883"/>
      <c r="C336" s="883"/>
      <c r="D336" s="883"/>
      <c r="E336" s="883"/>
      <c r="F336" s="883"/>
      <c r="G336" s="883"/>
      <c r="H336" s="883"/>
      <c r="I336" s="883"/>
      <c r="J336" s="883"/>
      <c r="K336" s="883"/>
      <c r="L336" s="883"/>
      <c r="M336" s="883"/>
      <c r="N336" s="883"/>
      <c r="O336" s="883"/>
      <c r="P336" s="883"/>
    </row>
    <row r="337" spans="1:16" ht="12.75" x14ac:dyDescent="0.2">
      <c r="A337" s="883"/>
      <c r="B337" s="883"/>
      <c r="C337" s="883"/>
      <c r="D337" s="883"/>
      <c r="E337" s="883"/>
      <c r="F337" s="883"/>
      <c r="G337" s="883"/>
      <c r="H337" s="883"/>
      <c r="I337" s="883"/>
      <c r="J337" s="883"/>
      <c r="K337" s="883"/>
      <c r="L337" s="883"/>
      <c r="M337" s="883"/>
      <c r="N337" s="883"/>
      <c r="O337" s="883"/>
      <c r="P337" s="883"/>
    </row>
    <row r="338" spans="1:16" ht="12.75" x14ac:dyDescent="0.2">
      <c r="A338" s="883"/>
      <c r="B338" s="883"/>
      <c r="C338" s="883"/>
      <c r="D338" s="883"/>
      <c r="E338" s="883"/>
      <c r="F338" s="883"/>
      <c r="G338" s="883"/>
      <c r="H338" s="883"/>
      <c r="I338" s="883"/>
      <c r="J338" s="883"/>
      <c r="K338" s="883"/>
      <c r="L338" s="883"/>
      <c r="M338" s="883"/>
      <c r="N338" s="883"/>
      <c r="O338" s="883"/>
      <c r="P338" s="883"/>
    </row>
    <row r="339" spans="1:16" ht="12.75" x14ac:dyDescent="0.2">
      <c r="A339" s="883"/>
      <c r="B339" s="883"/>
      <c r="C339" s="883"/>
      <c r="D339" s="883"/>
      <c r="E339" s="883"/>
      <c r="F339" s="883"/>
      <c r="G339" s="883"/>
      <c r="H339" s="883"/>
      <c r="I339" s="883"/>
      <c r="J339" s="883"/>
      <c r="K339" s="883"/>
      <c r="L339" s="883"/>
      <c r="M339" s="883"/>
      <c r="N339" s="883"/>
      <c r="O339" s="883"/>
      <c r="P339" s="883"/>
    </row>
    <row r="340" spans="1:16" ht="12.75" x14ac:dyDescent="0.2">
      <c r="A340" s="883"/>
      <c r="B340" s="883"/>
      <c r="C340" s="883"/>
      <c r="D340" s="883"/>
      <c r="E340" s="883"/>
      <c r="F340" s="883"/>
      <c r="G340" s="883"/>
      <c r="H340" s="883"/>
      <c r="I340" s="883"/>
      <c r="J340" s="883"/>
      <c r="K340" s="883"/>
      <c r="L340" s="883"/>
      <c r="M340" s="883"/>
      <c r="N340" s="883"/>
      <c r="O340" s="883"/>
      <c r="P340" s="883"/>
    </row>
    <row r="341" spans="1:16" ht="12.75" x14ac:dyDescent="0.2">
      <c r="A341" s="883"/>
      <c r="B341" s="883"/>
      <c r="C341" s="883"/>
      <c r="D341" s="883"/>
      <c r="E341" s="883"/>
      <c r="F341" s="883"/>
      <c r="G341" s="883"/>
      <c r="H341" s="883"/>
      <c r="I341" s="883"/>
      <c r="J341" s="883"/>
      <c r="K341" s="883"/>
      <c r="L341" s="883"/>
      <c r="M341" s="883"/>
      <c r="N341" s="883"/>
      <c r="O341" s="883"/>
      <c r="P341" s="883"/>
    </row>
    <row r="342" spans="1:16" ht="12.75" x14ac:dyDescent="0.2">
      <c r="A342" s="883"/>
      <c r="B342" s="883"/>
      <c r="C342" s="883"/>
      <c r="D342" s="883"/>
      <c r="E342" s="883"/>
      <c r="F342" s="883"/>
      <c r="G342" s="883"/>
      <c r="H342" s="883"/>
      <c r="I342" s="883"/>
      <c r="J342" s="883"/>
      <c r="K342" s="883"/>
      <c r="L342" s="883"/>
      <c r="M342" s="883"/>
      <c r="N342" s="883"/>
      <c r="O342" s="883"/>
      <c r="P342" s="883"/>
    </row>
    <row r="343" spans="1:16" ht="12.75" x14ac:dyDescent="0.2">
      <c r="A343" s="883"/>
      <c r="B343" s="883"/>
      <c r="C343" s="883"/>
      <c r="D343" s="883"/>
      <c r="E343" s="883"/>
      <c r="F343" s="883"/>
      <c r="G343" s="883"/>
      <c r="H343" s="883"/>
      <c r="I343" s="883"/>
      <c r="J343" s="883"/>
      <c r="K343" s="883"/>
      <c r="L343" s="883"/>
      <c r="M343" s="883"/>
      <c r="N343" s="883"/>
      <c r="O343" s="883"/>
      <c r="P343" s="883"/>
    </row>
    <row r="344" spans="1:16" ht="12.75" x14ac:dyDescent="0.2">
      <c r="A344" s="883"/>
      <c r="B344" s="883"/>
      <c r="C344" s="883"/>
      <c r="D344" s="883"/>
      <c r="E344" s="883"/>
      <c r="F344" s="883"/>
      <c r="G344" s="883"/>
      <c r="H344" s="883"/>
      <c r="I344" s="883"/>
      <c r="J344" s="883"/>
      <c r="K344" s="883"/>
      <c r="L344" s="883"/>
      <c r="M344" s="883"/>
      <c r="N344" s="883"/>
      <c r="O344" s="883"/>
      <c r="P344" s="883"/>
    </row>
    <row r="345" spans="1:16" ht="12.75" x14ac:dyDescent="0.2">
      <c r="A345" s="883"/>
      <c r="B345" s="883"/>
      <c r="C345" s="883"/>
      <c r="D345" s="883"/>
      <c r="E345" s="883"/>
      <c r="F345" s="883"/>
      <c r="G345" s="883"/>
      <c r="H345" s="883"/>
      <c r="I345" s="883"/>
      <c r="J345" s="883"/>
      <c r="K345" s="883"/>
      <c r="L345" s="883"/>
      <c r="M345" s="883"/>
      <c r="N345" s="883"/>
      <c r="O345" s="883"/>
      <c r="P345" s="883"/>
    </row>
    <row r="346" spans="1:16" ht="12.75" x14ac:dyDescent="0.2">
      <c r="A346" s="883"/>
      <c r="B346" s="883"/>
      <c r="C346" s="883"/>
      <c r="D346" s="883"/>
      <c r="E346" s="883"/>
      <c r="F346" s="883"/>
      <c r="G346" s="883"/>
      <c r="H346" s="883"/>
      <c r="I346" s="883"/>
      <c r="J346" s="883"/>
      <c r="K346" s="883"/>
      <c r="L346" s="883"/>
      <c r="M346" s="883"/>
      <c r="N346" s="883"/>
      <c r="O346" s="883"/>
      <c r="P346" s="883"/>
    </row>
    <row r="347" spans="1:16" ht="12.75" x14ac:dyDescent="0.2">
      <c r="A347" s="883"/>
      <c r="B347" s="883"/>
      <c r="C347" s="883"/>
      <c r="D347" s="883"/>
      <c r="E347" s="883"/>
      <c r="F347" s="883"/>
      <c r="G347" s="883"/>
      <c r="H347" s="883"/>
      <c r="I347" s="883"/>
      <c r="J347" s="883"/>
      <c r="K347" s="883"/>
      <c r="L347" s="883"/>
      <c r="M347" s="883"/>
      <c r="N347" s="883"/>
      <c r="O347" s="883"/>
      <c r="P347" s="883"/>
    </row>
    <row r="348" spans="1:16" ht="12.75" x14ac:dyDescent="0.2">
      <c r="A348" s="883"/>
      <c r="B348" s="883"/>
      <c r="C348" s="883"/>
      <c r="D348" s="883"/>
      <c r="E348" s="883"/>
      <c r="F348" s="883"/>
      <c r="G348" s="883"/>
      <c r="H348" s="883"/>
      <c r="I348" s="883"/>
      <c r="J348" s="883"/>
      <c r="K348" s="883"/>
      <c r="L348" s="883"/>
      <c r="M348" s="883"/>
      <c r="N348" s="883"/>
      <c r="O348" s="883"/>
      <c r="P348" s="883"/>
    </row>
    <row r="349" spans="1:16" ht="12.75" x14ac:dyDescent="0.2">
      <c r="A349" s="883"/>
      <c r="B349" s="883"/>
      <c r="C349" s="883"/>
      <c r="D349" s="883"/>
      <c r="E349" s="883"/>
      <c r="F349" s="883"/>
      <c r="G349" s="883"/>
      <c r="H349" s="883"/>
      <c r="I349" s="883"/>
      <c r="J349" s="883"/>
      <c r="K349" s="883"/>
      <c r="L349" s="883"/>
      <c r="M349" s="883"/>
      <c r="N349" s="883"/>
      <c r="O349" s="883"/>
      <c r="P349" s="883"/>
    </row>
    <row r="350" spans="1:16" ht="12.75" x14ac:dyDescent="0.2">
      <c r="A350" s="883"/>
      <c r="B350" s="883"/>
      <c r="C350" s="883"/>
      <c r="D350" s="883"/>
      <c r="E350" s="883"/>
      <c r="F350" s="883"/>
      <c r="G350" s="883"/>
      <c r="H350" s="883"/>
      <c r="I350" s="883"/>
      <c r="J350" s="883"/>
      <c r="K350" s="883"/>
      <c r="L350" s="883"/>
      <c r="M350" s="883"/>
      <c r="N350" s="883"/>
      <c r="O350" s="883"/>
      <c r="P350" s="883"/>
    </row>
    <row r="351" spans="1:16" ht="12.75" x14ac:dyDescent="0.2">
      <c r="A351" s="883"/>
      <c r="B351" s="883"/>
      <c r="C351" s="883"/>
      <c r="D351" s="883"/>
      <c r="E351" s="883"/>
      <c r="F351" s="883"/>
      <c r="G351" s="883"/>
      <c r="H351" s="883"/>
      <c r="I351" s="883"/>
      <c r="J351" s="883"/>
      <c r="K351" s="883"/>
      <c r="L351" s="883"/>
      <c r="M351" s="883"/>
      <c r="N351" s="883"/>
      <c r="O351" s="883"/>
      <c r="P351" s="883"/>
    </row>
    <row r="352" spans="1:16" ht="12.75" x14ac:dyDescent="0.2">
      <c r="A352" s="883"/>
      <c r="B352" s="883"/>
      <c r="C352" s="883"/>
      <c r="D352" s="883"/>
      <c r="E352" s="883"/>
      <c r="F352" s="883"/>
      <c r="G352" s="883"/>
      <c r="H352" s="883"/>
      <c r="I352" s="883"/>
      <c r="J352" s="883"/>
      <c r="K352" s="883"/>
      <c r="L352" s="883"/>
      <c r="M352" s="883"/>
      <c r="N352" s="883"/>
      <c r="O352" s="883"/>
      <c r="P352" s="883"/>
    </row>
    <row r="353" spans="1:16" ht="12.75" x14ac:dyDescent="0.2">
      <c r="A353" s="883"/>
      <c r="B353" s="883"/>
      <c r="C353" s="883"/>
      <c r="D353" s="883"/>
      <c r="E353" s="883"/>
      <c r="F353" s="883"/>
      <c r="G353" s="883"/>
      <c r="H353" s="883"/>
      <c r="I353" s="883"/>
      <c r="J353" s="883"/>
      <c r="K353" s="883"/>
      <c r="L353" s="883"/>
      <c r="M353" s="883"/>
      <c r="N353" s="883"/>
      <c r="O353" s="883"/>
      <c r="P353" s="883"/>
    </row>
    <row r="354" spans="1:16" ht="12.75" x14ac:dyDescent="0.2">
      <c r="A354" s="883"/>
      <c r="B354" s="883"/>
      <c r="C354" s="883"/>
      <c r="D354" s="883"/>
      <c r="E354" s="883"/>
      <c r="F354" s="883"/>
      <c r="G354" s="883"/>
      <c r="H354" s="883"/>
      <c r="I354" s="883"/>
      <c r="J354" s="883"/>
      <c r="K354" s="883"/>
      <c r="L354" s="883"/>
      <c r="M354" s="883"/>
      <c r="N354" s="883"/>
      <c r="O354" s="883"/>
      <c r="P354" s="883"/>
    </row>
    <row r="355" spans="1:16" ht="12.75" x14ac:dyDescent="0.2">
      <c r="A355" s="883"/>
      <c r="B355" s="883"/>
      <c r="C355" s="883"/>
      <c r="D355" s="883"/>
      <c r="E355" s="883"/>
      <c r="F355" s="883"/>
      <c r="G355" s="883"/>
      <c r="H355" s="883"/>
      <c r="I355" s="883"/>
      <c r="J355" s="883"/>
      <c r="K355" s="883"/>
      <c r="L355" s="883"/>
      <c r="M355" s="883"/>
      <c r="N355" s="883"/>
      <c r="O355" s="883"/>
      <c r="P355" s="883"/>
    </row>
    <row r="356" spans="1:16" ht="12.75" x14ac:dyDescent="0.2">
      <c r="A356" s="883"/>
      <c r="B356" s="883"/>
      <c r="C356" s="883"/>
      <c r="D356" s="883"/>
      <c r="E356" s="883"/>
      <c r="F356" s="883"/>
      <c r="G356" s="883"/>
      <c r="H356" s="883"/>
      <c r="I356" s="883"/>
      <c r="J356" s="883"/>
      <c r="K356" s="883"/>
      <c r="L356" s="883"/>
      <c r="M356" s="883"/>
      <c r="N356" s="883"/>
      <c r="O356" s="883"/>
      <c r="P356" s="883"/>
    </row>
    <row r="357" spans="1:16" ht="12.75" x14ac:dyDescent="0.2">
      <c r="A357" s="883"/>
      <c r="B357" s="883"/>
      <c r="C357" s="883"/>
      <c r="D357" s="883"/>
      <c r="E357" s="883"/>
      <c r="F357" s="883"/>
      <c r="G357" s="883"/>
      <c r="H357" s="883"/>
      <c r="I357" s="883"/>
      <c r="J357" s="883"/>
      <c r="K357" s="883"/>
      <c r="L357" s="883"/>
      <c r="M357" s="883"/>
      <c r="N357" s="883"/>
      <c r="O357" s="883"/>
      <c r="P357" s="883"/>
    </row>
    <row r="358" spans="1:16" ht="12.75" x14ac:dyDescent="0.2">
      <c r="A358" s="883"/>
      <c r="B358" s="883"/>
      <c r="C358" s="883"/>
      <c r="D358" s="883"/>
      <c r="E358" s="883"/>
      <c r="F358" s="883"/>
      <c r="G358" s="883"/>
      <c r="H358" s="883"/>
      <c r="I358" s="883"/>
      <c r="J358" s="883"/>
      <c r="K358" s="883"/>
      <c r="L358" s="883"/>
      <c r="M358" s="883"/>
      <c r="N358" s="883"/>
      <c r="O358" s="883"/>
      <c r="P358" s="883"/>
    </row>
    <row r="359" spans="1:16" ht="12.75" x14ac:dyDescent="0.2">
      <c r="A359" s="883"/>
      <c r="B359" s="883"/>
      <c r="C359" s="883"/>
      <c r="D359" s="883"/>
      <c r="E359" s="883"/>
      <c r="F359" s="883"/>
      <c r="G359" s="883"/>
      <c r="H359" s="883"/>
      <c r="I359" s="883"/>
      <c r="J359" s="883"/>
      <c r="K359" s="883"/>
      <c r="L359" s="883"/>
      <c r="M359" s="883"/>
      <c r="N359" s="883"/>
      <c r="O359" s="883"/>
      <c r="P359" s="883"/>
    </row>
    <row r="360" spans="1:16" ht="12.75" x14ac:dyDescent="0.2">
      <c r="A360" s="883"/>
      <c r="B360" s="883"/>
      <c r="C360" s="883"/>
      <c r="D360" s="883"/>
      <c r="E360" s="883"/>
      <c r="F360" s="883"/>
      <c r="G360" s="883"/>
      <c r="H360" s="883"/>
      <c r="I360" s="883"/>
      <c r="J360" s="883"/>
      <c r="K360" s="883"/>
      <c r="L360" s="883"/>
      <c r="M360" s="883"/>
      <c r="N360" s="883"/>
      <c r="O360" s="883"/>
      <c r="P360" s="883"/>
    </row>
    <row r="361" spans="1:16" ht="12.75" x14ac:dyDescent="0.2">
      <c r="A361" s="883"/>
      <c r="B361" s="883"/>
      <c r="C361" s="883"/>
      <c r="D361" s="883"/>
      <c r="E361" s="883"/>
      <c r="F361" s="883"/>
      <c r="G361" s="883"/>
      <c r="H361" s="883"/>
      <c r="I361" s="883"/>
      <c r="J361" s="883"/>
      <c r="K361" s="883"/>
      <c r="L361" s="883"/>
      <c r="M361" s="883"/>
      <c r="N361" s="883"/>
      <c r="O361" s="883"/>
      <c r="P361" s="883"/>
    </row>
    <row r="362" spans="1:16" ht="12.75" x14ac:dyDescent="0.2">
      <c r="A362" s="883"/>
      <c r="B362" s="883"/>
      <c r="C362" s="883"/>
      <c r="D362" s="883"/>
      <c r="E362" s="883"/>
      <c r="F362" s="883"/>
      <c r="G362" s="883"/>
      <c r="H362" s="883"/>
      <c r="I362" s="883"/>
      <c r="J362" s="883"/>
      <c r="K362" s="883"/>
      <c r="L362" s="883"/>
      <c r="M362" s="883"/>
      <c r="N362" s="883"/>
      <c r="O362" s="883"/>
      <c r="P362" s="883"/>
    </row>
    <row r="363" spans="1:16" ht="12.75" x14ac:dyDescent="0.2">
      <c r="A363" s="883"/>
      <c r="B363" s="883"/>
      <c r="C363" s="883"/>
      <c r="D363" s="883"/>
      <c r="E363" s="883"/>
      <c r="F363" s="883"/>
      <c r="G363" s="883"/>
      <c r="H363" s="883"/>
      <c r="I363" s="883"/>
      <c r="J363" s="883"/>
      <c r="K363" s="883"/>
      <c r="L363" s="883"/>
      <c r="M363" s="883"/>
      <c r="N363" s="883"/>
      <c r="O363" s="883"/>
      <c r="P363" s="883"/>
    </row>
    <row r="364" spans="1:16" ht="12.75" x14ac:dyDescent="0.2">
      <c r="A364" s="883"/>
      <c r="B364" s="883"/>
      <c r="C364" s="883"/>
      <c r="D364" s="883"/>
      <c r="E364" s="883"/>
      <c r="F364" s="883"/>
      <c r="G364" s="883"/>
      <c r="H364" s="883"/>
      <c r="I364" s="883"/>
      <c r="J364" s="883"/>
      <c r="K364" s="883"/>
      <c r="L364" s="883"/>
      <c r="M364" s="883"/>
      <c r="N364" s="883"/>
      <c r="O364" s="883"/>
      <c r="P364" s="883"/>
    </row>
    <row r="365" spans="1:16" ht="12.75" x14ac:dyDescent="0.2">
      <c r="A365" s="883"/>
      <c r="B365" s="883"/>
      <c r="C365" s="883"/>
      <c r="D365" s="883"/>
      <c r="E365" s="883"/>
      <c r="F365" s="883"/>
      <c r="G365" s="883"/>
      <c r="H365" s="883"/>
      <c r="I365" s="883"/>
      <c r="J365" s="883"/>
      <c r="K365" s="883"/>
      <c r="L365" s="883"/>
      <c r="M365" s="883"/>
      <c r="N365" s="883"/>
      <c r="O365" s="883"/>
      <c r="P365" s="883"/>
    </row>
    <row r="366" spans="1:16" ht="12.75" x14ac:dyDescent="0.2">
      <c r="A366" s="883"/>
      <c r="B366" s="883"/>
      <c r="C366" s="883"/>
      <c r="D366" s="883"/>
      <c r="E366" s="883"/>
      <c r="F366" s="883"/>
      <c r="G366" s="883"/>
      <c r="H366" s="883"/>
      <c r="I366" s="883"/>
      <c r="J366" s="883"/>
      <c r="K366" s="883"/>
      <c r="L366" s="883"/>
      <c r="M366" s="883"/>
      <c r="N366" s="883"/>
      <c r="O366" s="883"/>
      <c r="P366" s="883"/>
    </row>
    <row r="367" spans="1:16" ht="12.75" x14ac:dyDescent="0.2">
      <c r="A367" s="883"/>
      <c r="B367" s="883"/>
      <c r="C367" s="883"/>
      <c r="D367" s="883"/>
      <c r="E367" s="883"/>
      <c r="F367" s="883"/>
      <c r="G367" s="883"/>
      <c r="H367" s="883"/>
      <c r="I367" s="883"/>
      <c r="J367" s="883"/>
      <c r="K367" s="883"/>
      <c r="L367" s="883"/>
      <c r="M367" s="883"/>
      <c r="N367" s="883"/>
      <c r="O367" s="883"/>
      <c r="P367" s="883"/>
    </row>
    <row r="368" spans="1:16" ht="12.75" x14ac:dyDescent="0.2">
      <c r="A368" s="883"/>
      <c r="B368" s="883"/>
      <c r="C368" s="883"/>
      <c r="D368" s="883"/>
      <c r="E368" s="883"/>
      <c r="F368" s="883"/>
      <c r="G368" s="883"/>
      <c r="H368" s="883"/>
      <c r="I368" s="883"/>
      <c r="J368" s="883"/>
      <c r="K368" s="883"/>
      <c r="L368" s="883"/>
      <c r="M368" s="883"/>
      <c r="N368" s="883"/>
      <c r="O368" s="883"/>
      <c r="P368" s="883"/>
    </row>
    <row r="369" spans="1:16" ht="12.75" x14ac:dyDescent="0.2">
      <c r="A369" s="883"/>
      <c r="B369" s="883"/>
      <c r="C369" s="883"/>
      <c r="D369" s="883"/>
      <c r="E369" s="883"/>
      <c r="F369" s="883"/>
      <c r="G369" s="883"/>
      <c r="H369" s="883"/>
      <c r="I369" s="883"/>
      <c r="J369" s="883"/>
      <c r="K369" s="883"/>
      <c r="L369" s="883"/>
      <c r="M369" s="883"/>
      <c r="N369" s="883"/>
      <c r="O369" s="883"/>
      <c r="P369" s="883"/>
    </row>
    <row r="370" spans="1:16" ht="12.75" x14ac:dyDescent="0.2">
      <c r="A370" s="883"/>
      <c r="B370" s="883"/>
      <c r="C370" s="883"/>
      <c r="D370" s="883"/>
      <c r="E370" s="883"/>
      <c r="F370" s="883"/>
      <c r="G370" s="883"/>
      <c r="H370" s="883"/>
      <c r="I370" s="883"/>
      <c r="J370" s="883"/>
      <c r="K370" s="883"/>
      <c r="L370" s="883"/>
      <c r="M370" s="883"/>
      <c r="N370" s="883"/>
      <c r="O370" s="883"/>
      <c r="P370" s="883"/>
    </row>
    <row r="371" spans="1:16" ht="12.75" x14ac:dyDescent="0.2">
      <c r="A371" s="883"/>
      <c r="B371" s="883"/>
      <c r="C371" s="883"/>
      <c r="D371" s="883"/>
      <c r="E371" s="883"/>
      <c r="F371" s="883"/>
      <c r="G371" s="883"/>
      <c r="H371" s="883"/>
      <c r="I371" s="883"/>
      <c r="J371" s="883"/>
      <c r="K371" s="883"/>
      <c r="L371" s="883"/>
      <c r="M371" s="883"/>
      <c r="N371" s="883"/>
      <c r="O371" s="883"/>
      <c r="P371" s="883"/>
    </row>
    <row r="372" spans="1:16" ht="12.75" x14ac:dyDescent="0.2">
      <c r="A372" s="883"/>
      <c r="B372" s="883"/>
      <c r="C372" s="883"/>
      <c r="D372" s="883"/>
      <c r="E372" s="883"/>
      <c r="F372" s="883"/>
      <c r="G372" s="883"/>
      <c r="H372" s="883"/>
      <c r="I372" s="883"/>
      <c r="J372" s="883"/>
      <c r="K372" s="883"/>
      <c r="L372" s="883"/>
      <c r="M372" s="883"/>
      <c r="N372" s="883"/>
      <c r="O372" s="883"/>
      <c r="P372" s="883"/>
    </row>
    <row r="373" spans="1:16" ht="12.75" x14ac:dyDescent="0.2">
      <c r="A373" s="883"/>
      <c r="B373" s="883"/>
      <c r="C373" s="883"/>
      <c r="D373" s="883"/>
      <c r="E373" s="883"/>
      <c r="F373" s="883"/>
      <c r="G373" s="883"/>
      <c r="H373" s="883"/>
      <c r="I373" s="883"/>
      <c r="J373" s="883"/>
      <c r="K373" s="883"/>
      <c r="L373" s="883"/>
      <c r="M373" s="883"/>
      <c r="N373" s="883"/>
      <c r="O373" s="883"/>
      <c r="P373" s="883"/>
    </row>
    <row r="374" spans="1:16" ht="12.75" x14ac:dyDescent="0.2">
      <c r="A374" s="883"/>
      <c r="B374" s="883"/>
      <c r="C374" s="883"/>
      <c r="D374" s="883"/>
      <c r="E374" s="883"/>
      <c r="F374" s="883"/>
      <c r="G374" s="883"/>
      <c r="H374" s="883"/>
      <c r="I374" s="883"/>
      <c r="J374" s="883"/>
      <c r="K374" s="883"/>
      <c r="L374" s="883"/>
      <c r="M374" s="883"/>
      <c r="N374" s="883"/>
      <c r="O374" s="883"/>
      <c r="P374" s="883"/>
    </row>
    <row r="375" spans="1:16" ht="12.75" x14ac:dyDescent="0.2">
      <c r="A375" s="883"/>
      <c r="B375" s="883"/>
      <c r="C375" s="883"/>
      <c r="D375" s="883"/>
      <c r="E375" s="883"/>
      <c r="F375" s="883"/>
      <c r="G375" s="883"/>
      <c r="H375" s="883"/>
      <c r="I375" s="883"/>
      <c r="J375" s="883"/>
      <c r="K375" s="883"/>
      <c r="L375" s="883"/>
      <c r="M375" s="883"/>
      <c r="N375" s="883"/>
      <c r="O375" s="883"/>
      <c r="P375" s="883"/>
    </row>
    <row r="376" spans="1:16" ht="12.75" x14ac:dyDescent="0.2">
      <c r="A376" s="883"/>
      <c r="B376" s="883"/>
      <c r="C376" s="883"/>
      <c r="D376" s="883"/>
      <c r="E376" s="883"/>
      <c r="F376" s="883"/>
      <c r="G376" s="883"/>
      <c r="H376" s="883"/>
      <c r="I376" s="883"/>
      <c r="J376" s="883"/>
      <c r="K376" s="883"/>
      <c r="L376" s="883"/>
      <c r="M376" s="883"/>
      <c r="N376" s="883"/>
      <c r="O376" s="883"/>
      <c r="P376" s="883"/>
    </row>
    <row r="377" spans="1:16" ht="12.75" x14ac:dyDescent="0.2">
      <c r="A377" s="883"/>
      <c r="B377" s="883"/>
      <c r="C377" s="883"/>
      <c r="D377" s="883"/>
      <c r="E377" s="883"/>
      <c r="F377" s="883"/>
      <c r="G377" s="883"/>
      <c r="H377" s="883"/>
      <c r="I377" s="883"/>
      <c r="J377" s="883"/>
      <c r="K377" s="883"/>
      <c r="L377" s="883"/>
      <c r="M377" s="883"/>
      <c r="N377" s="883"/>
      <c r="O377" s="883"/>
      <c r="P377" s="883"/>
    </row>
    <row r="378" spans="1:16" ht="12.75" x14ac:dyDescent="0.2">
      <c r="A378" s="883"/>
      <c r="B378" s="883"/>
      <c r="C378" s="883"/>
      <c r="D378" s="883"/>
      <c r="E378" s="883"/>
      <c r="F378" s="883"/>
      <c r="G378" s="883"/>
      <c r="H378" s="883"/>
      <c r="I378" s="883"/>
      <c r="J378" s="883"/>
      <c r="K378" s="883"/>
      <c r="L378" s="883"/>
      <c r="M378" s="883"/>
      <c r="N378" s="883"/>
      <c r="O378" s="883"/>
      <c r="P378" s="883"/>
    </row>
    <row r="379" spans="1:16" ht="12.75" x14ac:dyDescent="0.2">
      <c r="A379" s="883"/>
      <c r="B379" s="883"/>
      <c r="C379" s="883"/>
      <c r="D379" s="883"/>
      <c r="E379" s="883"/>
      <c r="F379" s="883"/>
      <c r="G379" s="883"/>
      <c r="H379" s="883"/>
      <c r="I379" s="883"/>
      <c r="J379" s="883"/>
      <c r="K379" s="883"/>
      <c r="L379" s="883"/>
      <c r="M379" s="883"/>
      <c r="N379" s="883"/>
      <c r="O379" s="883"/>
      <c r="P379" s="883"/>
    </row>
    <row r="380" spans="1:16" ht="12.75" x14ac:dyDescent="0.2">
      <c r="A380" s="883"/>
      <c r="B380" s="883"/>
      <c r="C380" s="883"/>
      <c r="D380" s="883"/>
      <c r="E380" s="883"/>
      <c r="F380" s="883"/>
      <c r="G380" s="883"/>
      <c r="H380" s="883"/>
      <c r="I380" s="883"/>
      <c r="J380" s="883"/>
      <c r="K380" s="883"/>
      <c r="L380" s="883"/>
      <c r="M380" s="883"/>
      <c r="N380" s="883"/>
      <c r="O380" s="883"/>
      <c r="P380" s="883"/>
    </row>
    <row r="381" spans="1:16" ht="12.75" x14ac:dyDescent="0.2">
      <c r="A381" s="883"/>
      <c r="B381" s="883"/>
      <c r="C381" s="883"/>
      <c r="D381" s="883"/>
      <c r="E381" s="883"/>
      <c r="F381" s="883"/>
      <c r="G381" s="883"/>
      <c r="H381" s="883"/>
      <c r="I381" s="883"/>
      <c r="J381" s="883"/>
      <c r="K381" s="883"/>
      <c r="L381" s="883"/>
      <c r="M381" s="883"/>
      <c r="N381" s="883"/>
      <c r="O381" s="883"/>
      <c r="P381" s="883"/>
    </row>
    <row r="382" spans="1:16" ht="12.75" x14ac:dyDescent="0.2">
      <c r="A382" s="883"/>
      <c r="B382" s="883"/>
      <c r="C382" s="883"/>
      <c r="D382" s="883"/>
      <c r="E382" s="883"/>
      <c r="F382" s="883"/>
      <c r="G382" s="883"/>
      <c r="H382" s="883"/>
      <c r="I382" s="883"/>
      <c r="J382" s="883"/>
      <c r="K382" s="883"/>
      <c r="L382" s="883"/>
      <c r="M382" s="883"/>
      <c r="N382" s="883"/>
      <c r="O382" s="883"/>
      <c r="P382" s="883"/>
    </row>
    <row r="383" spans="1:16" ht="12.75" x14ac:dyDescent="0.2">
      <c r="A383" s="883"/>
      <c r="B383" s="883"/>
      <c r="C383" s="883"/>
      <c r="D383" s="883"/>
      <c r="E383" s="883"/>
      <c r="F383" s="883"/>
      <c r="G383" s="883"/>
      <c r="H383" s="883"/>
      <c r="I383" s="883"/>
      <c r="J383" s="883"/>
      <c r="K383" s="883"/>
      <c r="L383" s="883"/>
      <c r="M383" s="883"/>
      <c r="N383" s="883"/>
      <c r="O383" s="883"/>
      <c r="P383" s="883"/>
    </row>
    <row r="384" spans="1:16" ht="12.75" x14ac:dyDescent="0.2">
      <c r="A384" s="883"/>
      <c r="B384" s="883"/>
      <c r="C384" s="883"/>
      <c r="D384" s="883"/>
      <c r="E384" s="883"/>
      <c r="F384" s="883"/>
      <c r="G384" s="883"/>
      <c r="H384" s="883"/>
      <c r="I384" s="883"/>
      <c r="J384" s="883"/>
      <c r="K384" s="883"/>
      <c r="L384" s="883"/>
      <c r="M384" s="883"/>
      <c r="N384" s="883"/>
      <c r="O384" s="883"/>
      <c r="P384" s="883"/>
    </row>
    <row r="385" spans="1:16" ht="12.75" x14ac:dyDescent="0.2">
      <c r="A385" s="883"/>
      <c r="B385" s="883"/>
      <c r="C385" s="883"/>
      <c r="D385" s="883"/>
      <c r="E385" s="883"/>
      <c r="F385" s="883"/>
      <c r="G385" s="883"/>
      <c r="H385" s="883"/>
      <c r="I385" s="883"/>
      <c r="J385" s="883"/>
      <c r="K385" s="883"/>
      <c r="L385" s="883"/>
      <c r="M385" s="883"/>
      <c r="N385" s="883"/>
      <c r="O385" s="883"/>
      <c r="P385" s="883"/>
    </row>
    <row r="386" spans="1:16" ht="12.75" x14ac:dyDescent="0.2">
      <c r="A386" s="883"/>
      <c r="B386" s="883"/>
      <c r="C386" s="883"/>
      <c r="D386" s="883"/>
      <c r="E386" s="883"/>
      <c r="F386" s="883"/>
      <c r="G386" s="883"/>
      <c r="H386" s="883"/>
      <c r="I386" s="883"/>
      <c r="J386" s="883"/>
      <c r="K386" s="883"/>
      <c r="L386" s="883"/>
      <c r="M386" s="883"/>
      <c r="N386" s="883"/>
      <c r="O386" s="883"/>
      <c r="P386" s="883"/>
    </row>
    <row r="387" spans="1:16" ht="12.75" x14ac:dyDescent="0.2">
      <c r="A387" s="883"/>
      <c r="B387" s="883"/>
      <c r="C387" s="883"/>
      <c r="D387" s="883"/>
      <c r="E387" s="883"/>
      <c r="F387" s="883"/>
      <c r="G387" s="883"/>
      <c r="H387" s="883"/>
      <c r="I387" s="883"/>
      <c r="J387" s="883"/>
      <c r="K387" s="883"/>
      <c r="L387" s="883"/>
      <c r="M387" s="883"/>
      <c r="N387" s="883"/>
      <c r="O387" s="883"/>
      <c r="P387" s="883"/>
    </row>
    <row r="388" spans="1:16" ht="12.75" x14ac:dyDescent="0.2">
      <c r="A388" s="883"/>
      <c r="B388" s="883"/>
      <c r="C388" s="883"/>
      <c r="D388" s="883"/>
      <c r="E388" s="883"/>
      <c r="F388" s="883"/>
      <c r="G388" s="883"/>
      <c r="H388" s="883"/>
      <c r="I388" s="883"/>
      <c r="J388" s="883"/>
      <c r="K388" s="883"/>
      <c r="L388" s="883"/>
      <c r="M388" s="883"/>
      <c r="N388" s="883"/>
      <c r="O388" s="883"/>
      <c r="P388" s="883"/>
    </row>
    <row r="389" spans="1:16" ht="12.75" x14ac:dyDescent="0.2">
      <c r="A389" s="883"/>
      <c r="B389" s="883"/>
      <c r="C389" s="883"/>
      <c r="D389" s="883"/>
      <c r="E389" s="883"/>
      <c r="F389" s="883"/>
      <c r="G389" s="883"/>
      <c r="H389" s="883"/>
      <c r="I389" s="883"/>
      <c r="J389" s="883"/>
      <c r="K389" s="883"/>
      <c r="L389" s="883"/>
      <c r="M389" s="883"/>
      <c r="N389" s="883"/>
      <c r="O389" s="883"/>
      <c r="P389" s="883"/>
    </row>
    <row r="390" spans="1:16" ht="12.75" x14ac:dyDescent="0.2">
      <c r="A390" s="883"/>
      <c r="B390" s="883"/>
      <c r="C390" s="883"/>
      <c r="D390" s="883"/>
      <c r="E390" s="883"/>
      <c r="F390" s="883"/>
      <c r="G390" s="883"/>
      <c r="H390" s="883"/>
      <c r="I390" s="883"/>
      <c r="J390" s="883"/>
      <c r="K390" s="883"/>
      <c r="L390" s="883"/>
      <c r="M390" s="883"/>
      <c r="N390" s="883"/>
      <c r="O390" s="883"/>
      <c r="P390" s="883"/>
    </row>
    <row r="391" spans="1:16" ht="12.75" x14ac:dyDescent="0.2">
      <c r="A391" s="883"/>
      <c r="B391" s="883"/>
      <c r="C391" s="883"/>
      <c r="D391" s="883"/>
      <c r="E391" s="883"/>
      <c r="F391" s="883"/>
      <c r="G391" s="883"/>
      <c r="H391" s="883"/>
      <c r="I391" s="883"/>
      <c r="J391" s="883"/>
      <c r="K391" s="883"/>
      <c r="L391" s="883"/>
      <c r="M391" s="883"/>
      <c r="N391" s="883"/>
      <c r="O391" s="883"/>
      <c r="P391" s="883"/>
    </row>
    <row r="392" spans="1:16" ht="12.75" x14ac:dyDescent="0.2">
      <c r="A392" s="883"/>
      <c r="B392" s="883"/>
      <c r="C392" s="883"/>
      <c r="D392" s="883"/>
      <c r="E392" s="883"/>
      <c r="F392" s="883"/>
      <c r="G392" s="883"/>
      <c r="H392" s="883"/>
      <c r="I392" s="883"/>
      <c r="J392" s="883"/>
      <c r="K392" s="883"/>
      <c r="L392" s="883"/>
      <c r="M392" s="883"/>
      <c r="N392" s="883"/>
      <c r="O392" s="883"/>
      <c r="P392" s="883"/>
    </row>
    <row r="393" spans="1:16" ht="12.75" x14ac:dyDescent="0.2">
      <c r="A393" s="883"/>
      <c r="B393" s="883"/>
      <c r="C393" s="883"/>
      <c r="D393" s="883"/>
      <c r="E393" s="883"/>
      <c r="F393" s="883"/>
      <c r="G393" s="883"/>
      <c r="H393" s="883"/>
      <c r="I393" s="883"/>
      <c r="J393" s="883"/>
      <c r="K393" s="883"/>
      <c r="L393" s="883"/>
      <c r="M393" s="883"/>
      <c r="N393" s="883"/>
      <c r="O393" s="883"/>
      <c r="P393" s="883"/>
    </row>
    <row r="394" spans="1:16" ht="12.75" x14ac:dyDescent="0.2">
      <c r="A394" s="883"/>
      <c r="B394" s="883"/>
      <c r="C394" s="883"/>
      <c r="D394" s="883"/>
      <c r="E394" s="883"/>
      <c r="F394" s="883"/>
      <c r="G394" s="883"/>
      <c r="H394" s="883"/>
      <c r="I394" s="883"/>
      <c r="J394" s="883"/>
      <c r="K394" s="883"/>
      <c r="L394" s="883"/>
      <c r="M394" s="883"/>
      <c r="N394" s="883"/>
      <c r="O394" s="883"/>
      <c r="P394" s="883"/>
    </row>
    <row r="395" spans="1:16" ht="12.75" x14ac:dyDescent="0.2">
      <c r="A395" s="883"/>
      <c r="B395" s="883"/>
      <c r="C395" s="883"/>
      <c r="D395" s="883"/>
      <c r="E395" s="883"/>
      <c r="F395" s="883"/>
      <c r="G395" s="883"/>
      <c r="H395" s="883"/>
      <c r="I395" s="883"/>
      <c r="J395" s="883"/>
      <c r="K395" s="883"/>
      <c r="L395" s="883"/>
      <c r="M395" s="883"/>
      <c r="N395" s="883"/>
      <c r="O395" s="883"/>
      <c r="P395" s="883"/>
    </row>
    <row r="396" spans="1:16" ht="12.75" x14ac:dyDescent="0.2">
      <c r="A396" s="883"/>
      <c r="B396" s="883"/>
      <c r="C396" s="883"/>
      <c r="D396" s="883"/>
      <c r="E396" s="883"/>
      <c r="F396" s="883"/>
      <c r="G396" s="883"/>
      <c r="H396" s="883"/>
      <c r="I396" s="883"/>
      <c r="J396" s="883"/>
      <c r="K396" s="883"/>
      <c r="L396" s="883"/>
      <c r="M396" s="883"/>
      <c r="N396" s="883"/>
      <c r="O396" s="883"/>
      <c r="P396" s="883"/>
    </row>
    <row r="397" spans="1:16" ht="12.75" x14ac:dyDescent="0.2">
      <c r="A397" s="883"/>
      <c r="B397" s="883"/>
      <c r="C397" s="883"/>
      <c r="D397" s="883"/>
      <c r="E397" s="883"/>
      <c r="F397" s="883"/>
      <c r="G397" s="883"/>
      <c r="H397" s="883"/>
      <c r="I397" s="883"/>
      <c r="J397" s="883"/>
      <c r="K397" s="883"/>
      <c r="L397" s="883"/>
      <c r="M397" s="883"/>
      <c r="N397" s="883"/>
      <c r="O397" s="883"/>
      <c r="P397" s="883"/>
    </row>
    <row r="398" spans="1:16" ht="12.75" x14ac:dyDescent="0.2">
      <c r="A398" s="883"/>
      <c r="B398" s="883"/>
      <c r="C398" s="883"/>
      <c r="D398" s="883"/>
      <c r="E398" s="883"/>
      <c r="F398" s="883"/>
      <c r="G398" s="883"/>
      <c r="H398" s="883"/>
      <c r="I398" s="883"/>
      <c r="J398" s="883"/>
      <c r="K398" s="883"/>
      <c r="L398" s="883"/>
      <c r="M398" s="883"/>
      <c r="N398" s="883"/>
      <c r="O398" s="883"/>
      <c r="P398" s="883"/>
    </row>
    <row r="399" spans="1:16" ht="12.75" x14ac:dyDescent="0.2">
      <c r="A399" s="883"/>
      <c r="B399" s="883"/>
      <c r="C399" s="883"/>
      <c r="D399" s="883"/>
      <c r="E399" s="883"/>
      <c r="F399" s="883"/>
      <c r="G399" s="883"/>
      <c r="H399" s="883"/>
      <c r="I399" s="883"/>
      <c r="J399" s="883"/>
      <c r="K399" s="883"/>
      <c r="L399" s="883"/>
      <c r="M399" s="883"/>
      <c r="N399" s="883"/>
      <c r="O399" s="883"/>
      <c r="P399" s="883"/>
    </row>
    <row r="400" spans="1:16" ht="12.75" x14ac:dyDescent="0.2">
      <c r="A400" s="883"/>
      <c r="B400" s="883"/>
      <c r="C400" s="883"/>
      <c r="D400" s="883"/>
      <c r="E400" s="883"/>
      <c r="F400" s="883"/>
      <c r="G400" s="883"/>
      <c r="H400" s="883"/>
      <c r="I400" s="883"/>
      <c r="J400" s="883"/>
      <c r="K400" s="883"/>
      <c r="L400" s="883"/>
      <c r="M400" s="883"/>
      <c r="N400" s="883"/>
      <c r="O400" s="883"/>
      <c r="P400" s="883"/>
    </row>
    <row r="401" spans="1:16" ht="12.75" x14ac:dyDescent="0.2">
      <c r="A401" s="883"/>
      <c r="B401" s="883"/>
      <c r="C401" s="883"/>
      <c r="D401" s="883"/>
      <c r="E401" s="883"/>
      <c r="F401" s="883"/>
      <c r="G401" s="883"/>
      <c r="H401" s="883"/>
      <c r="I401" s="883"/>
      <c r="J401" s="883"/>
      <c r="K401" s="883"/>
      <c r="L401" s="883"/>
      <c r="M401" s="883"/>
      <c r="N401" s="883"/>
      <c r="O401" s="883"/>
      <c r="P401" s="883"/>
    </row>
    <row r="402" spans="1:16" ht="12.75" x14ac:dyDescent="0.2">
      <c r="A402" s="883"/>
      <c r="B402" s="883"/>
      <c r="C402" s="883"/>
      <c r="D402" s="883"/>
      <c r="E402" s="883"/>
      <c r="F402" s="883"/>
      <c r="G402" s="883"/>
      <c r="H402" s="883"/>
      <c r="I402" s="883"/>
      <c r="J402" s="883"/>
      <c r="K402" s="883"/>
      <c r="L402" s="883"/>
      <c r="M402" s="883"/>
      <c r="N402" s="883"/>
      <c r="O402" s="883"/>
      <c r="P402" s="883"/>
    </row>
    <row r="403" spans="1:16" ht="12.75" x14ac:dyDescent="0.2">
      <c r="A403" s="883"/>
      <c r="B403" s="883"/>
      <c r="C403" s="883"/>
      <c r="D403" s="883"/>
      <c r="E403" s="883"/>
      <c r="F403" s="883"/>
      <c r="G403" s="883"/>
      <c r="H403" s="883"/>
      <c r="I403" s="883"/>
      <c r="J403" s="883"/>
      <c r="K403" s="883"/>
      <c r="L403" s="883"/>
      <c r="M403" s="883"/>
      <c r="N403" s="883"/>
      <c r="O403" s="883"/>
      <c r="P403" s="883"/>
    </row>
    <row r="404" spans="1:16" ht="12.75" x14ac:dyDescent="0.2">
      <c r="A404" s="883"/>
      <c r="B404" s="883"/>
      <c r="C404" s="883"/>
      <c r="D404" s="883"/>
      <c r="E404" s="883"/>
      <c r="F404" s="883"/>
      <c r="G404" s="883"/>
      <c r="H404" s="883"/>
      <c r="I404" s="883"/>
      <c r="J404" s="883"/>
      <c r="K404" s="883"/>
      <c r="L404" s="883"/>
      <c r="M404" s="883"/>
      <c r="N404" s="883"/>
      <c r="O404" s="883"/>
      <c r="P404" s="883"/>
    </row>
    <row r="405" spans="1:16" ht="12.75" x14ac:dyDescent="0.2">
      <c r="A405" s="883"/>
      <c r="B405" s="883"/>
      <c r="C405" s="883"/>
      <c r="D405" s="883"/>
      <c r="E405" s="883"/>
      <c r="F405" s="883"/>
      <c r="G405" s="883"/>
      <c r="H405" s="883"/>
      <c r="I405" s="883"/>
      <c r="J405" s="883"/>
      <c r="K405" s="883"/>
      <c r="L405" s="883"/>
      <c r="M405" s="883"/>
      <c r="N405" s="883"/>
      <c r="O405" s="883"/>
      <c r="P405" s="883"/>
    </row>
    <row r="406" spans="1:16" ht="12.75" x14ac:dyDescent="0.2">
      <c r="A406" s="883"/>
      <c r="B406" s="883"/>
      <c r="C406" s="883"/>
      <c r="D406" s="883"/>
      <c r="E406" s="883"/>
      <c r="F406" s="883"/>
      <c r="G406" s="883"/>
      <c r="H406" s="883"/>
      <c r="I406" s="883"/>
      <c r="J406" s="883"/>
      <c r="K406" s="883"/>
      <c r="L406" s="883"/>
      <c r="M406" s="883"/>
      <c r="N406" s="883"/>
      <c r="O406" s="883"/>
      <c r="P406" s="883"/>
    </row>
    <row r="407" spans="1:16" ht="12.75" x14ac:dyDescent="0.2">
      <c r="A407" s="883"/>
      <c r="B407" s="883"/>
      <c r="C407" s="883"/>
      <c r="D407" s="883"/>
      <c r="E407" s="883"/>
      <c r="F407" s="883"/>
      <c r="G407" s="883"/>
      <c r="H407" s="883"/>
      <c r="I407" s="883"/>
      <c r="J407" s="883"/>
      <c r="K407" s="883"/>
      <c r="L407" s="883"/>
      <c r="M407" s="883"/>
      <c r="N407" s="883"/>
      <c r="O407" s="883"/>
      <c r="P407" s="883"/>
    </row>
    <row r="408" spans="1:16" ht="12.75" x14ac:dyDescent="0.2">
      <c r="A408" s="883"/>
      <c r="B408" s="883"/>
      <c r="C408" s="883"/>
      <c r="D408" s="883"/>
      <c r="E408" s="883"/>
      <c r="F408" s="883"/>
      <c r="G408" s="883"/>
      <c r="H408" s="883"/>
      <c r="I408" s="883"/>
      <c r="J408" s="883"/>
      <c r="K408" s="883"/>
      <c r="L408" s="883"/>
      <c r="M408" s="883"/>
      <c r="N408" s="883"/>
      <c r="O408" s="883"/>
      <c r="P408" s="883"/>
    </row>
    <row r="409" spans="1:16" ht="12.75" x14ac:dyDescent="0.2">
      <c r="A409" s="883"/>
      <c r="B409" s="883"/>
      <c r="C409" s="883"/>
      <c r="D409" s="883"/>
      <c r="E409" s="883"/>
      <c r="F409" s="883"/>
      <c r="G409" s="883"/>
      <c r="H409" s="883"/>
      <c r="I409" s="883"/>
      <c r="J409" s="883"/>
      <c r="K409" s="883"/>
      <c r="L409" s="883"/>
      <c r="M409" s="883"/>
      <c r="N409" s="883"/>
      <c r="O409" s="883"/>
      <c r="P409" s="883"/>
    </row>
    <row r="410" spans="1:16" ht="12.75" x14ac:dyDescent="0.2">
      <c r="A410" s="883"/>
      <c r="B410" s="883"/>
      <c r="C410" s="883"/>
      <c r="D410" s="883"/>
      <c r="E410" s="883"/>
      <c r="F410" s="883"/>
      <c r="G410" s="883"/>
      <c r="H410" s="883"/>
      <c r="I410" s="883"/>
      <c r="J410" s="883"/>
      <c r="K410" s="883"/>
      <c r="L410" s="883"/>
      <c r="M410" s="883"/>
      <c r="N410" s="883"/>
      <c r="O410" s="883"/>
      <c r="P410" s="883"/>
    </row>
    <row r="411" spans="1:16" ht="12.75" x14ac:dyDescent="0.2">
      <c r="A411" s="883"/>
      <c r="B411" s="883"/>
      <c r="C411" s="883"/>
      <c r="D411" s="883"/>
      <c r="E411" s="883"/>
      <c r="F411" s="883"/>
      <c r="G411" s="883"/>
      <c r="H411" s="883"/>
      <c r="I411" s="883"/>
      <c r="J411" s="883"/>
      <c r="K411" s="883"/>
      <c r="L411" s="883"/>
      <c r="M411" s="883"/>
      <c r="N411" s="883"/>
      <c r="O411" s="883"/>
      <c r="P411" s="883"/>
    </row>
    <row r="412" spans="1:16" ht="12.75" x14ac:dyDescent="0.2">
      <c r="A412" s="883"/>
      <c r="B412" s="883"/>
      <c r="C412" s="883"/>
      <c r="D412" s="883"/>
      <c r="E412" s="883"/>
      <c r="F412" s="883"/>
      <c r="G412" s="883"/>
      <c r="H412" s="883"/>
      <c r="I412" s="883"/>
      <c r="J412" s="883"/>
      <c r="K412" s="883"/>
      <c r="L412" s="883"/>
      <c r="M412" s="883"/>
      <c r="N412" s="883"/>
      <c r="O412" s="883"/>
      <c r="P412" s="883"/>
    </row>
    <row r="413" spans="1:16" ht="12.75" x14ac:dyDescent="0.2">
      <c r="A413" s="883"/>
      <c r="B413" s="883"/>
      <c r="C413" s="883"/>
      <c r="D413" s="883"/>
      <c r="E413" s="883"/>
      <c r="F413" s="883"/>
      <c r="G413" s="883"/>
      <c r="H413" s="883"/>
      <c r="I413" s="883"/>
      <c r="J413" s="883"/>
      <c r="K413" s="883"/>
      <c r="L413" s="883"/>
      <c r="M413" s="883"/>
      <c r="N413" s="883"/>
      <c r="O413" s="883"/>
      <c r="P413" s="883"/>
    </row>
    <row r="414" spans="1:16" ht="12.75" x14ac:dyDescent="0.2">
      <c r="A414" s="883"/>
      <c r="B414" s="883"/>
      <c r="C414" s="883"/>
      <c r="D414" s="883"/>
      <c r="E414" s="883"/>
      <c r="F414" s="883"/>
      <c r="G414" s="883"/>
      <c r="H414" s="883"/>
      <c r="I414" s="883"/>
      <c r="J414" s="883"/>
      <c r="K414" s="883"/>
      <c r="L414" s="883"/>
      <c r="M414" s="883"/>
      <c r="N414" s="883"/>
      <c r="O414" s="883"/>
      <c r="P414" s="883"/>
    </row>
    <row r="415" spans="1:16" ht="12.75" x14ac:dyDescent="0.2">
      <c r="A415" s="883"/>
      <c r="B415" s="883"/>
      <c r="C415" s="883"/>
      <c r="D415" s="883"/>
      <c r="E415" s="883"/>
      <c r="F415" s="883"/>
      <c r="G415" s="883"/>
      <c r="H415" s="883"/>
      <c r="I415" s="883"/>
      <c r="J415" s="883"/>
      <c r="K415" s="883"/>
      <c r="L415" s="883"/>
      <c r="M415" s="883"/>
      <c r="N415" s="883"/>
      <c r="O415" s="883"/>
      <c r="P415" s="883"/>
    </row>
    <row r="416" spans="1:16" ht="12.75" x14ac:dyDescent="0.2">
      <c r="A416" s="883"/>
      <c r="B416" s="883"/>
      <c r="C416" s="883"/>
      <c r="D416" s="883"/>
      <c r="E416" s="883"/>
      <c r="F416" s="883"/>
      <c r="G416" s="883"/>
      <c r="H416" s="883"/>
      <c r="I416" s="883"/>
      <c r="J416" s="883"/>
      <c r="K416" s="883"/>
      <c r="L416" s="883"/>
      <c r="M416" s="883"/>
      <c r="N416" s="883"/>
      <c r="O416" s="883"/>
      <c r="P416" s="883"/>
    </row>
    <row r="417" spans="1:16" ht="12.75" x14ac:dyDescent="0.2">
      <c r="A417" s="883"/>
      <c r="B417" s="883"/>
      <c r="C417" s="883"/>
      <c r="D417" s="883"/>
      <c r="E417" s="883"/>
      <c r="F417" s="883"/>
      <c r="G417" s="883"/>
      <c r="H417" s="883"/>
      <c r="I417" s="883"/>
      <c r="J417" s="883"/>
      <c r="K417" s="883"/>
      <c r="L417" s="883"/>
      <c r="M417" s="883"/>
      <c r="N417" s="883"/>
      <c r="O417" s="883"/>
      <c r="P417" s="883"/>
    </row>
    <row r="418" spans="1:16" ht="12.75" x14ac:dyDescent="0.2">
      <c r="A418" s="883"/>
      <c r="B418" s="883"/>
      <c r="C418" s="883"/>
      <c r="D418" s="883"/>
      <c r="E418" s="883"/>
      <c r="F418" s="883"/>
      <c r="G418" s="883"/>
      <c r="H418" s="883"/>
      <c r="I418" s="883"/>
      <c r="J418" s="883"/>
      <c r="K418" s="883"/>
      <c r="L418" s="883"/>
      <c r="M418" s="883"/>
      <c r="N418" s="883"/>
      <c r="O418" s="883"/>
      <c r="P418" s="883"/>
    </row>
    <row r="419" spans="1:16" ht="12.75" x14ac:dyDescent="0.2">
      <c r="A419" s="883"/>
      <c r="B419" s="883"/>
      <c r="C419" s="883"/>
      <c r="D419" s="883"/>
      <c r="E419" s="883"/>
      <c r="F419" s="883"/>
      <c r="G419" s="883"/>
      <c r="H419" s="883"/>
      <c r="I419" s="883"/>
      <c r="J419" s="883"/>
      <c r="K419" s="883"/>
      <c r="L419" s="883"/>
      <c r="M419" s="883"/>
      <c r="N419" s="883"/>
      <c r="O419" s="883"/>
      <c r="P419" s="883"/>
    </row>
    <row r="420" spans="1:16" ht="12.75" x14ac:dyDescent="0.2">
      <c r="A420" s="883"/>
      <c r="B420" s="883"/>
      <c r="C420" s="883"/>
      <c r="D420" s="883"/>
      <c r="E420" s="883"/>
      <c r="F420" s="883"/>
      <c r="G420" s="883"/>
      <c r="H420" s="883"/>
      <c r="I420" s="883"/>
      <c r="J420" s="883"/>
      <c r="K420" s="883"/>
      <c r="L420" s="883"/>
      <c r="M420" s="883"/>
      <c r="N420" s="883"/>
      <c r="O420" s="883"/>
      <c r="P420" s="883"/>
    </row>
    <row r="421" spans="1:16" ht="12.75" x14ac:dyDescent="0.2">
      <c r="A421" s="883"/>
      <c r="B421" s="883"/>
      <c r="C421" s="883"/>
      <c r="D421" s="883"/>
      <c r="E421" s="883"/>
      <c r="F421" s="883"/>
      <c r="G421" s="883"/>
      <c r="H421" s="883"/>
      <c r="I421" s="883"/>
      <c r="J421" s="883"/>
      <c r="K421" s="883"/>
      <c r="L421" s="883"/>
      <c r="M421" s="883"/>
      <c r="N421" s="883"/>
      <c r="O421" s="883"/>
      <c r="P421" s="883"/>
    </row>
    <row r="422" spans="1:16" ht="12.75" x14ac:dyDescent="0.2">
      <c r="A422" s="883"/>
      <c r="B422" s="883"/>
      <c r="C422" s="883"/>
      <c r="D422" s="883"/>
      <c r="E422" s="883"/>
      <c r="F422" s="883"/>
      <c r="G422" s="883"/>
      <c r="H422" s="883"/>
      <c r="I422" s="883"/>
      <c r="J422" s="883"/>
      <c r="K422" s="883"/>
      <c r="L422" s="883"/>
      <c r="M422" s="883"/>
      <c r="N422" s="883"/>
      <c r="O422" s="883"/>
      <c r="P422" s="883"/>
    </row>
    <row r="423" spans="1:16" ht="12.75" x14ac:dyDescent="0.2">
      <c r="A423" s="883"/>
      <c r="B423" s="883"/>
      <c r="C423" s="883"/>
      <c r="D423" s="883"/>
      <c r="E423" s="883"/>
      <c r="F423" s="883"/>
      <c r="G423" s="883"/>
      <c r="H423" s="883"/>
      <c r="I423" s="883"/>
      <c r="J423" s="883"/>
      <c r="K423" s="883"/>
      <c r="L423" s="883"/>
      <c r="M423" s="883"/>
      <c r="N423" s="883"/>
      <c r="O423" s="883"/>
      <c r="P423" s="883"/>
    </row>
    <row r="424" spans="1:16" ht="12.75" x14ac:dyDescent="0.2">
      <c r="A424" s="883"/>
      <c r="B424" s="883"/>
      <c r="C424" s="883"/>
      <c r="D424" s="883"/>
      <c r="E424" s="883"/>
      <c r="F424" s="883"/>
      <c r="G424" s="883"/>
      <c r="H424" s="883"/>
      <c r="I424" s="883"/>
      <c r="J424" s="883"/>
      <c r="K424" s="883"/>
      <c r="L424" s="883"/>
      <c r="M424" s="883"/>
      <c r="N424" s="883"/>
      <c r="O424" s="883"/>
      <c r="P424" s="883"/>
    </row>
    <row r="425" spans="1:16" ht="12.75" x14ac:dyDescent="0.2">
      <c r="A425" s="883"/>
      <c r="B425" s="883"/>
      <c r="C425" s="883"/>
      <c r="D425" s="883"/>
      <c r="E425" s="883"/>
      <c r="F425" s="883"/>
      <c r="G425" s="883"/>
      <c r="H425" s="883"/>
      <c r="I425" s="883"/>
      <c r="J425" s="883"/>
      <c r="K425" s="883"/>
      <c r="L425" s="883"/>
      <c r="M425" s="883"/>
      <c r="N425" s="883"/>
      <c r="O425" s="883"/>
      <c r="P425" s="883"/>
    </row>
    <row r="426" spans="1:16" ht="12.75" x14ac:dyDescent="0.2">
      <c r="A426" s="883"/>
      <c r="B426" s="883"/>
      <c r="C426" s="883"/>
      <c r="D426" s="883"/>
      <c r="E426" s="883"/>
      <c r="F426" s="883"/>
      <c r="G426" s="883"/>
      <c r="H426" s="883"/>
      <c r="I426" s="883"/>
      <c r="J426" s="883"/>
      <c r="K426" s="883"/>
      <c r="L426" s="883"/>
      <c r="M426" s="883"/>
      <c r="N426" s="883"/>
      <c r="O426" s="883"/>
      <c r="P426" s="883"/>
    </row>
    <row r="427" spans="1:16" ht="12.75" x14ac:dyDescent="0.2">
      <c r="A427" s="883"/>
      <c r="B427" s="883"/>
      <c r="C427" s="883"/>
      <c r="D427" s="883"/>
      <c r="E427" s="883"/>
      <c r="F427" s="883"/>
      <c r="G427" s="883"/>
      <c r="H427" s="883"/>
      <c r="I427" s="883"/>
      <c r="J427" s="883"/>
      <c r="K427" s="883"/>
      <c r="L427" s="883"/>
      <c r="M427" s="883"/>
      <c r="N427" s="883"/>
      <c r="O427" s="883"/>
      <c r="P427" s="883"/>
    </row>
    <row r="428" spans="1:16" ht="12.75" x14ac:dyDescent="0.2">
      <c r="A428" s="883"/>
      <c r="B428" s="883"/>
      <c r="C428" s="883"/>
      <c r="D428" s="883"/>
      <c r="E428" s="883"/>
      <c r="F428" s="883"/>
      <c r="G428" s="883"/>
      <c r="H428" s="883"/>
      <c r="I428" s="883"/>
      <c r="J428" s="883"/>
      <c r="K428" s="883"/>
      <c r="L428" s="883"/>
      <c r="M428" s="883"/>
      <c r="N428" s="883"/>
      <c r="O428" s="883"/>
      <c r="P428" s="883"/>
    </row>
    <row r="429" spans="1:16" ht="12.75" x14ac:dyDescent="0.2">
      <c r="A429" s="883"/>
      <c r="B429" s="883"/>
      <c r="C429" s="883"/>
      <c r="D429" s="883"/>
      <c r="E429" s="883"/>
      <c r="F429" s="883"/>
      <c r="G429" s="883"/>
      <c r="H429" s="883"/>
      <c r="I429" s="883"/>
      <c r="J429" s="883"/>
      <c r="K429" s="883"/>
      <c r="L429" s="883"/>
      <c r="M429" s="883"/>
      <c r="N429" s="883"/>
      <c r="O429" s="883"/>
      <c r="P429" s="883"/>
    </row>
    <row r="430" spans="1:16" ht="12.75" x14ac:dyDescent="0.2">
      <c r="A430" s="883"/>
      <c r="B430" s="883"/>
      <c r="C430" s="883"/>
      <c r="D430" s="883"/>
      <c r="E430" s="883"/>
      <c r="F430" s="883"/>
      <c r="G430" s="883"/>
      <c r="H430" s="883"/>
      <c r="I430" s="883"/>
      <c r="J430" s="883"/>
      <c r="K430" s="883"/>
      <c r="L430" s="883"/>
      <c r="M430" s="883"/>
      <c r="N430" s="883"/>
      <c r="O430" s="883"/>
      <c r="P430" s="883"/>
    </row>
    <row r="431" spans="1:16" ht="12.75" x14ac:dyDescent="0.2">
      <c r="A431" s="883"/>
      <c r="B431" s="883"/>
      <c r="C431" s="883"/>
      <c r="D431" s="883"/>
      <c r="E431" s="883"/>
      <c r="F431" s="883"/>
      <c r="G431" s="883"/>
      <c r="H431" s="883"/>
      <c r="I431" s="883"/>
      <c r="J431" s="883"/>
      <c r="K431" s="883"/>
      <c r="L431" s="883"/>
      <c r="M431" s="883"/>
      <c r="N431" s="883"/>
      <c r="O431" s="883"/>
      <c r="P431" s="883"/>
    </row>
    <row r="432" spans="1:16" ht="12.75" x14ac:dyDescent="0.2">
      <c r="A432" s="883"/>
      <c r="B432" s="883"/>
      <c r="C432" s="883"/>
      <c r="D432" s="883"/>
      <c r="E432" s="883"/>
      <c r="F432" s="883"/>
      <c r="G432" s="883"/>
      <c r="H432" s="883"/>
      <c r="I432" s="883"/>
      <c r="J432" s="883"/>
      <c r="K432" s="883"/>
      <c r="L432" s="883"/>
      <c r="M432" s="883"/>
      <c r="N432" s="883"/>
      <c r="O432" s="883"/>
      <c r="P432" s="883"/>
    </row>
    <row r="433" spans="1:16" ht="12.75" x14ac:dyDescent="0.2">
      <c r="A433" s="883"/>
      <c r="B433" s="883"/>
      <c r="C433" s="883"/>
      <c r="D433" s="883"/>
      <c r="E433" s="883"/>
      <c r="F433" s="883"/>
      <c r="G433" s="883"/>
      <c r="H433" s="883"/>
      <c r="I433" s="883"/>
      <c r="J433" s="883"/>
      <c r="K433" s="883"/>
      <c r="L433" s="883"/>
      <c r="M433" s="883"/>
      <c r="N433" s="883"/>
      <c r="O433" s="883"/>
      <c r="P433" s="883"/>
    </row>
    <row r="434" spans="1:16" ht="12.75" x14ac:dyDescent="0.2">
      <c r="A434" s="883"/>
      <c r="B434" s="883"/>
      <c r="C434" s="883"/>
      <c r="D434" s="883"/>
      <c r="E434" s="883"/>
      <c r="F434" s="883"/>
      <c r="G434" s="883"/>
      <c r="H434" s="883"/>
      <c r="I434" s="883"/>
      <c r="J434" s="883"/>
      <c r="K434" s="883"/>
      <c r="L434" s="883"/>
      <c r="M434" s="883"/>
      <c r="N434" s="883"/>
      <c r="O434" s="883"/>
      <c r="P434" s="883"/>
    </row>
    <row r="435" spans="1:16" ht="12.75" x14ac:dyDescent="0.2">
      <c r="A435" s="883"/>
      <c r="B435" s="883"/>
      <c r="C435" s="883"/>
      <c r="D435" s="883"/>
      <c r="E435" s="883"/>
      <c r="F435" s="883"/>
      <c r="G435" s="883"/>
      <c r="H435" s="883"/>
      <c r="I435" s="883"/>
      <c r="J435" s="883"/>
      <c r="K435" s="883"/>
      <c r="L435" s="883"/>
      <c r="M435" s="883"/>
      <c r="N435" s="883"/>
      <c r="O435" s="883"/>
      <c r="P435" s="883"/>
    </row>
    <row r="436" spans="1:16" ht="12.75" x14ac:dyDescent="0.2">
      <c r="A436" s="883"/>
      <c r="B436" s="883"/>
      <c r="C436" s="883"/>
      <c r="D436" s="883"/>
      <c r="E436" s="883"/>
      <c r="F436" s="883"/>
      <c r="G436" s="883"/>
      <c r="H436" s="883"/>
      <c r="I436" s="883"/>
      <c r="J436" s="883"/>
      <c r="K436" s="883"/>
      <c r="L436" s="883"/>
      <c r="M436" s="883"/>
      <c r="N436" s="883"/>
      <c r="O436" s="883"/>
      <c r="P436" s="883"/>
    </row>
    <row r="437" spans="1:16" x14ac:dyDescent="0.2">
      <c r="A437" s="883"/>
      <c r="B437" s="883"/>
    </row>
    <row r="438" spans="1:16" x14ac:dyDescent="0.2">
      <c r="A438" s="883"/>
      <c r="B438" s="883"/>
    </row>
    <row r="439" spans="1:16" x14ac:dyDescent="0.2">
      <c r="A439" s="883"/>
      <c r="B439" s="883"/>
    </row>
    <row r="440" spans="1:16" x14ac:dyDescent="0.2">
      <c r="A440" s="883"/>
      <c r="B440" s="883"/>
    </row>
    <row r="441" spans="1:16" x14ac:dyDescent="0.2">
      <c r="A441" s="883"/>
      <c r="B441" s="883"/>
    </row>
    <row r="442" spans="1:16" x14ac:dyDescent="0.2">
      <c r="A442" s="883"/>
      <c r="B442" s="883"/>
    </row>
    <row r="443" spans="1:16" x14ac:dyDescent="0.2">
      <c r="A443" s="883"/>
      <c r="B443" s="883"/>
    </row>
    <row r="444" spans="1:16" x14ac:dyDescent="0.2">
      <c r="A444" s="883"/>
      <c r="B444" s="883"/>
    </row>
    <row r="445" spans="1:16" x14ac:dyDescent="0.2">
      <c r="A445" s="883"/>
      <c r="B445" s="883"/>
    </row>
    <row r="446" spans="1:16" x14ac:dyDescent="0.2">
      <c r="A446" s="883"/>
      <c r="B446" s="883"/>
    </row>
    <row r="447" spans="1:16" x14ac:dyDescent="0.2">
      <c r="A447" s="883"/>
      <c r="B447" s="883"/>
    </row>
    <row r="448" spans="1:16" x14ac:dyDescent="0.2">
      <c r="A448" s="883"/>
      <c r="B448" s="883"/>
    </row>
    <row r="449" spans="1:2" x14ac:dyDescent="0.2">
      <c r="A449" s="883"/>
      <c r="B449" s="883"/>
    </row>
    <row r="450" spans="1:2" x14ac:dyDescent="0.2">
      <c r="A450" s="883"/>
      <c r="B450" s="883"/>
    </row>
    <row r="451" spans="1:2" x14ac:dyDescent="0.2">
      <c r="A451" s="883"/>
      <c r="B451" s="883"/>
    </row>
    <row r="452" spans="1:2" x14ac:dyDescent="0.2">
      <c r="A452" s="883"/>
      <c r="B452" s="883"/>
    </row>
    <row r="453" spans="1:2" x14ac:dyDescent="0.2">
      <c r="A453" s="883"/>
      <c r="B453" s="883"/>
    </row>
    <row r="454" spans="1:2" x14ac:dyDescent="0.2">
      <c r="A454" s="883"/>
      <c r="B454" s="883"/>
    </row>
    <row r="455" spans="1:2" x14ac:dyDescent="0.2">
      <c r="A455" s="883"/>
      <c r="B455" s="883"/>
    </row>
    <row r="456" spans="1:2" x14ac:dyDescent="0.2">
      <c r="A456" s="883"/>
      <c r="B456" s="883"/>
    </row>
    <row r="457" spans="1:2" x14ac:dyDescent="0.2">
      <c r="A457" s="883"/>
      <c r="B457" s="883"/>
    </row>
    <row r="458" spans="1:2" x14ac:dyDescent="0.2">
      <c r="A458" s="883"/>
      <c r="B458" s="883"/>
    </row>
    <row r="459" spans="1:2" x14ac:dyDescent="0.2">
      <c r="A459" s="883"/>
      <c r="B459" s="883"/>
    </row>
    <row r="460" spans="1:2" x14ac:dyDescent="0.2">
      <c r="A460" s="883"/>
      <c r="B460" s="883"/>
    </row>
  </sheetData>
  <mergeCells count="13">
    <mergeCell ref="A1:B4"/>
    <mergeCell ref="C2:P2"/>
    <mergeCell ref="C3:P3"/>
    <mergeCell ref="A5:A6"/>
    <mergeCell ref="B5:B6"/>
    <mergeCell ref="C5:G5"/>
    <mergeCell ref="H5:K5"/>
    <mergeCell ref="L5:P5"/>
    <mergeCell ref="A8:P8"/>
    <mergeCell ref="D59:J59"/>
    <mergeCell ref="D67:J67"/>
    <mergeCell ref="D70:J70"/>
    <mergeCell ref="D74:J74"/>
  </mergeCells>
  <printOptions horizontalCentered="1" gridLines="1"/>
  <pageMargins left="0.25" right="0" top="0.18" bottom="0.25" header="0.2" footer="0.25"/>
  <pageSetup paperSize="9" scale="43" orientation="landscape" r:id="rId1"/>
  <headerFooter alignWithMargins="0">
    <oddFooter>&amp;R&amp;F, &amp;A, &amp;P из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4"/>
  <dimension ref="A1:H13"/>
  <sheetViews>
    <sheetView workbookViewId="0">
      <selection activeCell="D30" sqref="D30"/>
    </sheetView>
  </sheetViews>
  <sheetFormatPr defaultColWidth="10.83203125" defaultRowHeight="12.75" x14ac:dyDescent="0.2"/>
  <cols>
    <col min="1" max="1" width="45.83203125" style="302" customWidth="1"/>
    <col min="2" max="2" width="51.6640625" style="302" customWidth="1"/>
    <col min="3" max="3" width="32.33203125" style="302" customWidth="1"/>
    <col min="4" max="4" width="25.33203125" style="302" customWidth="1"/>
    <col min="5" max="9" width="10.83203125" style="302"/>
    <col min="10" max="10" width="21.83203125" style="302" customWidth="1"/>
    <col min="11" max="16384" width="10.83203125" style="302"/>
  </cols>
  <sheetData>
    <row r="1" spans="1:8" s="300" customFormat="1" x14ac:dyDescent="0.2"/>
    <row r="2" spans="1:8" s="300" customFormat="1" ht="18.75" x14ac:dyDescent="0.3">
      <c r="A2" s="1502" t="s">
        <v>1025</v>
      </c>
      <c r="B2" s="1502"/>
      <c r="C2" s="1502"/>
      <c r="D2" s="1502"/>
      <c r="E2" s="301"/>
      <c r="F2" s="301"/>
      <c r="G2" s="301"/>
      <c r="H2" s="301"/>
    </row>
    <row r="3" spans="1:8" ht="15.75" x14ac:dyDescent="0.25">
      <c r="A3" s="1531"/>
      <c r="B3" s="1531"/>
      <c r="C3" s="1531"/>
      <c r="D3" s="1531"/>
      <c r="E3" s="300"/>
      <c r="F3" s="300"/>
      <c r="G3" s="300"/>
      <c r="H3" s="300"/>
    </row>
    <row r="4" spans="1:8" s="303" customFormat="1" ht="15.75" x14ac:dyDescent="0.25">
      <c r="A4" s="303" t="s">
        <v>1026</v>
      </c>
    </row>
    <row r="5" spans="1:8" s="303" customFormat="1" ht="15.75" x14ac:dyDescent="0.25">
      <c r="A5" s="303" t="s">
        <v>1027</v>
      </c>
    </row>
    <row r="6" spans="1:8" s="303" customFormat="1" ht="15.75" x14ac:dyDescent="0.25">
      <c r="A6" s="1507" t="str">
        <f>'52.б'!A6:E6</f>
        <v>Август</v>
      </c>
      <c r="B6" s="1507"/>
      <c r="C6" s="1452" t="str">
        <f>'52.б'!F6</f>
        <v>2026</v>
      </c>
    </row>
    <row r="7" spans="1:8" s="300" customFormat="1" x14ac:dyDescent="0.2">
      <c r="A7" s="1503"/>
      <c r="B7" s="1532"/>
      <c r="C7" s="1532"/>
      <c r="D7" s="1532"/>
      <c r="E7" s="304"/>
      <c r="F7" s="304"/>
      <c r="G7" s="304"/>
    </row>
    <row r="8" spans="1:8" s="300" customFormat="1" ht="36" customHeight="1" x14ac:dyDescent="0.3">
      <c r="A8" s="1504" t="s">
        <v>1035</v>
      </c>
      <c r="B8" s="1505"/>
      <c r="C8" s="1505"/>
      <c r="D8" s="1506"/>
      <c r="E8" s="301"/>
      <c r="F8" s="301"/>
      <c r="G8" s="301"/>
    </row>
    <row r="9" spans="1:8" ht="31.5" x14ac:dyDescent="0.2">
      <c r="A9" s="305" t="s">
        <v>1036</v>
      </c>
      <c r="B9" s="305" t="s">
        <v>1037</v>
      </c>
      <c r="C9" s="305" t="s">
        <v>1038</v>
      </c>
      <c r="D9" s="306" t="s">
        <v>1039</v>
      </c>
    </row>
    <row r="10" spans="1:8" ht="31.5" x14ac:dyDescent="0.2">
      <c r="A10" s="308" t="s">
        <v>1040</v>
      </c>
      <c r="B10" s="308" t="s">
        <v>1509</v>
      </c>
      <c r="C10" s="309">
        <f>ЭСК!C9</f>
        <v>206959</v>
      </c>
      <c r="D10" s="310">
        <f>ЭСК!M9/ЭСК!C9</f>
        <v>5.4218795557104551</v>
      </c>
    </row>
    <row r="11" spans="1:8" s="311" customFormat="1" x14ac:dyDescent="0.2">
      <c r="E11" s="312"/>
      <c r="F11" s="312"/>
      <c r="G11" s="312"/>
      <c r="H11" s="312"/>
    </row>
    <row r="12" spans="1:8" s="311" customFormat="1" x14ac:dyDescent="0.2">
      <c r="C12" s="312"/>
      <c r="D12" s="312"/>
      <c r="E12" s="312"/>
      <c r="F12" s="312"/>
      <c r="G12" s="312"/>
      <c r="H12" s="312"/>
    </row>
    <row r="13" spans="1:8" x14ac:dyDescent="0.2">
      <c r="A13" s="300"/>
      <c r="B13" s="300"/>
      <c r="C13" s="300"/>
      <c r="D13" s="300"/>
      <c r="E13" s="300"/>
      <c r="F13" s="300"/>
      <c r="G13" s="300"/>
      <c r="H13" s="300"/>
    </row>
  </sheetData>
  <mergeCells count="5">
    <mergeCell ref="A6:B6"/>
    <mergeCell ref="A2:D2"/>
    <mergeCell ref="A3:D3"/>
    <mergeCell ref="A7:D7"/>
    <mergeCell ref="A8:D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dimension ref="A1:H67"/>
  <sheetViews>
    <sheetView workbookViewId="0">
      <selection activeCell="D44" sqref="D44"/>
    </sheetView>
  </sheetViews>
  <sheetFormatPr defaultColWidth="10.1640625" defaultRowHeight="11.25" x14ac:dyDescent="0.2"/>
  <cols>
    <col min="1" max="1" width="7.83203125" style="319" customWidth="1"/>
    <col min="2" max="2" width="65.6640625" style="319" customWidth="1"/>
    <col min="3" max="3" width="17.1640625" style="319" customWidth="1"/>
    <col min="4" max="8" width="24" style="319" customWidth="1"/>
    <col min="9" max="16384" width="10.1640625" style="319"/>
  </cols>
  <sheetData>
    <row r="1" spans="1:8" s="300" customFormat="1" ht="51" customHeight="1" x14ac:dyDescent="0.3">
      <c r="A1" s="1502" t="s">
        <v>1025</v>
      </c>
      <c r="B1" s="1502"/>
      <c r="C1" s="1502"/>
      <c r="D1" s="1502"/>
      <c r="E1" s="1502"/>
      <c r="F1" s="1502"/>
      <c r="G1" s="1502"/>
      <c r="H1" s="1502"/>
    </row>
    <row r="2" spans="1:8" s="302" customFormat="1" ht="15.75" x14ac:dyDescent="0.25">
      <c r="A2" s="1531"/>
      <c r="B2" s="1531"/>
      <c r="C2" s="1531"/>
      <c r="D2" s="1531"/>
      <c r="E2" s="1531"/>
      <c r="F2" s="1531"/>
      <c r="G2" s="1531"/>
      <c r="H2" s="1531"/>
    </row>
    <row r="3" spans="1:8" s="303" customFormat="1" ht="15.75" x14ac:dyDescent="0.25">
      <c r="A3" s="303" t="s">
        <v>1026</v>
      </c>
    </row>
    <row r="4" spans="1:8" s="303" customFormat="1" ht="15.75" x14ac:dyDescent="0.25">
      <c r="A4" s="303" t="s">
        <v>1027</v>
      </c>
      <c r="E4" s="313"/>
      <c r="F4" s="313"/>
      <c r="G4" s="313"/>
    </row>
    <row r="5" spans="1:8" s="303" customFormat="1" ht="15.75" x14ac:dyDescent="0.25">
      <c r="A5" s="1507" t="str">
        <f>'52.а'!A6:B6</f>
        <v>Август</v>
      </c>
      <c r="B5" s="1507"/>
      <c r="C5" s="1507"/>
      <c r="D5" s="1507"/>
      <c r="E5" s="1553" t="str">
        <f>'52.а'!C6</f>
        <v>2026</v>
      </c>
      <c r="F5" s="1553"/>
      <c r="G5" s="1553"/>
      <c r="H5" s="1553"/>
    </row>
    <row r="6" spans="1:8" s="300" customFormat="1" ht="12" customHeight="1" x14ac:dyDescent="0.2">
      <c r="A6" s="1545"/>
      <c r="B6" s="1546"/>
      <c r="C6" s="1546"/>
      <c r="D6" s="1546"/>
      <c r="E6" s="304"/>
      <c r="F6" s="304"/>
      <c r="G6" s="304"/>
    </row>
    <row r="7" spans="1:8" s="300" customFormat="1" ht="43.5" customHeight="1" x14ac:dyDescent="0.2">
      <c r="A7" s="1547" t="s">
        <v>1041</v>
      </c>
      <c r="B7" s="1548"/>
      <c r="C7" s="1548"/>
      <c r="D7" s="1548"/>
      <c r="E7" s="1548"/>
      <c r="F7" s="1548"/>
      <c r="G7" s="1548"/>
      <c r="H7" s="1549"/>
    </row>
    <row r="8" spans="1:8" s="314" customFormat="1" ht="31.15" customHeight="1" x14ac:dyDescent="0.25">
      <c r="A8" s="1550"/>
      <c r="B8" s="1551"/>
      <c r="C8" s="1551"/>
      <c r="D8" s="1551"/>
      <c r="E8" s="1551"/>
      <c r="F8" s="1551"/>
      <c r="G8" s="1551"/>
      <c r="H8" s="1552"/>
    </row>
    <row r="9" spans="1:8" ht="16.5" x14ac:dyDescent="0.2">
      <c r="A9" s="315" t="s">
        <v>1042</v>
      </c>
      <c r="B9" s="316" t="s">
        <v>1037</v>
      </c>
      <c r="C9" s="317" t="s">
        <v>1029</v>
      </c>
      <c r="D9" s="318" t="s">
        <v>333</v>
      </c>
      <c r="E9" s="318" t="s">
        <v>1043</v>
      </c>
      <c r="F9" s="318" t="s">
        <v>1044</v>
      </c>
      <c r="G9" s="318" t="s">
        <v>336</v>
      </c>
      <c r="H9" s="318" t="s">
        <v>9</v>
      </c>
    </row>
    <row r="10" spans="1:8" ht="12.75" x14ac:dyDescent="0.2">
      <c r="A10" s="315">
        <v>1</v>
      </c>
      <c r="B10" s="320">
        <v>2</v>
      </c>
      <c r="C10" s="321">
        <v>3</v>
      </c>
      <c r="D10" s="320">
        <v>4</v>
      </c>
      <c r="E10" s="320">
        <v>5</v>
      </c>
      <c r="F10" s="320">
        <v>6</v>
      </c>
      <c r="G10" s="320">
        <v>7</v>
      </c>
      <c r="H10" s="320">
        <v>8</v>
      </c>
    </row>
    <row r="11" spans="1:8" ht="20.25" x14ac:dyDescent="0.2">
      <c r="A11" s="1533" t="s">
        <v>1045</v>
      </c>
      <c r="B11" s="1534"/>
      <c r="C11" s="322"/>
      <c r="D11" s="323"/>
      <c r="E11" s="323"/>
      <c r="F11" s="323"/>
      <c r="G11" s="323"/>
      <c r="H11" s="324"/>
    </row>
    <row r="12" spans="1:8" ht="20.25" x14ac:dyDescent="0.2">
      <c r="A12" s="1535" t="s">
        <v>1046</v>
      </c>
      <c r="B12" s="1536"/>
      <c r="C12" s="322"/>
      <c r="D12" s="323"/>
      <c r="E12" s="323"/>
      <c r="F12" s="323"/>
      <c r="G12" s="323"/>
      <c r="H12" s="324"/>
    </row>
    <row r="13" spans="1:8" ht="16.5" x14ac:dyDescent="0.2">
      <c r="A13" s="1537" t="s">
        <v>983</v>
      </c>
      <c r="B13" s="325" t="s">
        <v>1047</v>
      </c>
      <c r="C13" s="1540" t="s">
        <v>1048</v>
      </c>
      <c r="D13" s="326"/>
      <c r="E13" s="327">
        <f>SUM(E14:E18)</f>
        <v>2.2855997280000002</v>
      </c>
      <c r="F13" s="327">
        <f>SUM(F14:F18)</f>
        <v>11.847644632999991</v>
      </c>
      <c r="G13" s="327">
        <f>SUM(G14:G18)</f>
        <v>27.830652477999998</v>
      </c>
      <c r="H13" s="327">
        <f t="shared" ref="H13:H18" si="0">SUM(E13:G13)</f>
        <v>41.963896838999986</v>
      </c>
    </row>
    <row r="14" spans="1:8" ht="16.5" customHeight="1" x14ac:dyDescent="0.2">
      <c r="A14" s="1538"/>
      <c r="B14" s="328" t="s">
        <v>608</v>
      </c>
      <c r="C14" s="1541"/>
      <c r="D14" s="326"/>
      <c r="E14" s="326">
        <f>ПРАЙМ!E14</f>
        <v>2.2855997280000002</v>
      </c>
      <c r="F14" s="326">
        <f>ПРАЙМ!F14</f>
        <v>8.2631687659999908</v>
      </c>
      <c r="G14" s="326">
        <f>ПРАЙМ!G14</f>
        <v>7.2899389990000003</v>
      </c>
      <c r="H14" s="327">
        <f t="shared" si="0"/>
        <v>17.83870749299999</v>
      </c>
    </row>
    <row r="15" spans="1:8" ht="16.5" x14ac:dyDescent="0.2">
      <c r="A15" s="1538"/>
      <c r="B15" s="329" t="s">
        <v>1049</v>
      </c>
      <c r="C15" s="1541"/>
      <c r="D15" s="330"/>
      <c r="E15" s="330"/>
      <c r="F15" s="331"/>
      <c r="G15" s="330"/>
      <c r="H15" s="330">
        <f t="shared" si="0"/>
        <v>0</v>
      </c>
    </row>
    <row r="16" spans="1:8" ht="16.5" x14ac:dyDescent="0.2">
      <c r="A16" s="1538"/>
      <c r="B16" s="329" t="s">
        <v>374</v>
      </c>
      <c r="C16" s="1541"/>
      <c r="D16" s="330"/>
      <c r="E16" s="330"/>
      <c r="F16" s="331">
        <f>ПРАЙМ!F16</f>
        <v>1.0419134220000001</v>
      </c>
      <c r="G16" s="331">
        <f>ПРАЙМ!G16</f>
        <v>1.6779344019999998</v>
      </c>
      <c r="H16" s="330">
        <f t="shared" si="0"/>
        <v>2.7198478239999999</v>
      </c>
    </row>
    <row r="17" spans="1:8" ht="33" x14ac:dyDescent="0.2">
      <c r="A17" s="1538"/>
      <c r="B17" s="329" t="s">
        <v>1050</v>
      </c>
      <c r="C17" s="1541"/>
      <c r="D17" s="332"/>
      <c r="E17" s="332"/>
      <c r="F17" s="333">
        <f>ПРАЙМ!F17</f>
        <v>0</v>
      </c>
      <c r="G17" s="333">
        <f>ПРАЙМ!G17</f>
        <v>0</v>
      </c>
      <c r="H17" s="332">
        <f t="shared" si="0"/>
        <v>0</v>
      </c>
    </row>
    <row r="18" spans="1:8" ht="16.5" x14ac:dyDescent="0.2">
      <c r="A18" s="1543"/>
      <c r="B18" s="334" t="s">
        <v>1051</v>
      </c>
      <c r="C18" s="1544"/>
      <c r="D18" s="335"/>
      <c r="E18" s="335"/>
      <c r="F18" s="336">
        <f>ПРАЙМ!F18</f>
        <v>2.5425624449999997</v>
      </c>
      <c r="G18" s="336">
        <f>ПРАЙМ!G18</f>
        <v>18.862779076999999</v>
      </c>
      <c r="H18" s="335">
        <f t="shared" si="0"/>
        <v>21.405341522000001</v>
      </c>
    </row>
    <row r="19" spans="1:8" ht="16.5" x14ac:dyDescent="0.2">
      <c r="A19" s="337"/>
      <c r="B19" s="338"/>
      <c r="C19" s="339"/>
      <c r="D19" s="340"/>
      <c r="E19" s="341">
        <v>2.6853120000000001</v>
      </c>
      <c r="F19" s="341">
        <v>17.141397000000001</v>
      </c>
      <c r="G19" s="341">
        <v>10.734844000000001</v>
      </c>
      <c r="H19" s="342"/>
    </row>
    <row r="20" spans="1:8" ht="16.5" x14ac:dyDescent="0.2">
      <c r="A20" s="337"/>
      <c r="B20" s="338"/>
      <c r="C20" s="339"/>
      <c r="D20" s="340"/>
      <c r="E20" s="343"/>
      <c r="F20" s="343"/>
      <c r="G20" s="343"/>
      <c r="H20" s="342"/>
    </row>
    <row r="21" spans="1:8" ht="16.5" hidden="1" x14ac:dyDescent="0.2">
      <c r="A21" s="315" t="s">
        <v>1042</v>
      </c>
      <c r="B21" s="316" t="s">
        <v>1037</v>
      </c>
      <c r="C21" s="317" t="s">
        <v>1029</v>
      </c>
      <c r="D21" s="318" t="s">
        <v>333</v>
      </c>
      <c r="E21" s="318" t="s">
        <v>1043</v>
      </c>
      <c r="F21" s="318" t="s">
        <v>1044</v>
      </c>
      <c r="G21" s="318" t="s">
        <v>336</v>
      </c>
      <c r="H21" s="318" t="s">
        <v>9</v>
      </c>
    </row>
    <row r="22" spans="1:8" ht="12.75" hidden="1" x14ac:dyDescent="0.2">
      <c r="A22" s="315">
        <v>1</v>
      </c>
      <c r="B22" s="320">
        <v>2</v>
      </c>
      <c r="C22" s="321">
        <v>3</v>
      </c>
      <c r="D22" s="320">
        <v>4</v>
      </c>
      <c r="E22" s="320">
        <v>5</v>
      </c>
      <c r="F22" s="320">
        <v>6</v>
      </c>
      <c r="G22" s="320">
        <v>7</v>
      </c>
      <c r="H22" s="320">
        <v>8</v>
      </c>
    </row>
    <row r="23" spans="1:8" ht="20.25" hidden="1" x14ac:dyDescent="0.2">
      <c r="A23" s="1533" t="s">
        <v>1045</v>
      </c>
      <c r="B23" s="1534"/>
      <c r="C23" s="322"/>
      <c r="D23" s="323"/>
      <c r="E23" s="323"/>
      <c r="F23" s="323"/>
      <c r="G23" s="323"/>
      <c r="H23" s="324"/>
    </row>
    <row r="24" spans="1:8" ht="20.25" hidden="1" x14ac:dyDescent="0.2">
      <c r="A24" s="1535" t="s">
        <v>1052</v>
      </c>
      <c r="B24" s="1536"/>
      <c r="C24" s="322"/>
      <c r="D24" s="323"/>
      <c r="E24" s="323"/>
      <c r="F24" s="323"/>
      <c r="G24" s="323"/>
      <c r="H24" s="324"/>
    </row>
    <row r="25" spans="1:8" ht="16.5" hidden="1" x14ac:dyDescent="0.2">
      <c r="A25" s="1537" t="s">
        <v>983</v>
      </c>
      <c r="B25" s="325" t="s">
        <v>1047</v>
      </c>
      <c r="C25" s="1540" t="s">
        <v>1048</v>
      </c>
      <c r="D25" s="326"/>
      <c r="E25" s="327"/>
      <c r="F25" s="327">
        <f>SUM(F26:F30)</f>
        <v>0</v>
      </c>
      <c r="G25" s="327"/>
      <c r="H25" s="327">
        <f>SUM(H26:H30)</f>
        <v>0</v>
      </c>
    </row>
    <row r="26" spans="1:8" ht="16.5" hidden="1" customHeight="1" x14ac:dyDescent="0.2">
      <c r="A26" s="1538"/>
      <c r="B26" s="328" t="s">
        <v>608</v>
      </c>
      <c r="C26" s="1541"/>
      <c r="D26" s="331"/>
      <c r="E26" s="331"/>
      <c r="F26" s="331">
        <v>0</v>
      </c>
      <c r="G26" s="331"/>
      <c r="H26" s="330">
        <f>D26+E26+F26+G26</f>
        <v>0</v>
      </c>
    </row>
    <row r="27" spans="1:8" ht="16.5" hidden="1" x14ac:dyDescent="0.2">
      <c r="A27" s="1538"/>
      <c r="B27" s="329" t="s">
        <v>1049</v>
      </c>
      <c r="C27" s="1541"/>
      <c r="D27" s="331"/>
      <c r="E27" s="331"/>
      <c r="F27" s="331"/>
      <c r="G27" s="331"/>
      <c r="H27" s="330"/>
    </row>
    <row r="28" spans="1:8" ht="16.5" hidden="1" x14ac:dyDescent="0.2">
      <c r="A28" s="1538"/>
      <c r="B28" s="329" t="s">
        <v>374</v>
      </c>
      <c r="C28" s="1541"/>
      <c r="D28" s="331"/>
      <c r="E28" s="331"/>
      <c r="F28" s="331"/>
      <c r="G28" s="331"/>
      <c r="H28" s="330"/>
    </row>
    <row r="29" spans="1:8" ht="33" hidden="1" x14ac:dyDescent="0.2">
      <c r="A29" s="1538"/>
      <c r="B29" s="329" t="s">
        <v>1050</v>
      </c>
      <c r="C29" s="1541"/>
      <c r="D29" s="333"/>
      <c r="E29" s="333"/>
      <c r="F29" s="333"/>
      <c r="G29" s="333"/>
      <c r="H29" s="332"/>
    </row>
    <row r="30" spans="1:8" ht="16.5" hidden="1" x14ac:dyDescent="0.2">
      <c r="A30" s="1539"/>
      <c r="B30" s="334" t="s">
        <v>1051</v>
      </c>
      <c r="C30" s="1542"/>
      <c r="D30" s="331"/>
      <c r="E30" s="331"/>
      <c r="F30" s="331">
        <v>0</v>
      </c>
      <c r="G30" s="331"/>
      <c r="H30" s="330">
        <f>D30+E30+F30+G30</f>
        <v>0</v>
      </c>
    </row>
    <row r="31" spans="1:8" hidden="1" x14ac:dyDescent="0.2"/>
    <row r="32" spans="1:8" hidden="1" x14ac:dyDescent="0.2"/>
    <row r="33" spans="1:8" ht="16.5" hidden="1" x14ac:dyDescent="0.2">
      <c r="A33" s="315" t="s">
        <v>1042</v>
      </c>
      <c r="B33" s="316" t="s">
        <v>1037</v>
      </c>
      <c r="C33" s="317" t="s">
        <v>1029</v>
      </c>
      <c r="D33" s="318" t="s">
        <v>333</v>
      </c>
      <c r="E33" s="318" t="s">
        <v>1043</v>
      </c>
      <c r="F33" s="318" t="s">
        <v>1044</v>
      </c>
      <c r="G33" s="318" t="s">
        <v>336</v>
      </c>
      <c r="H33" s="318" t="s">
        <v>9</v>
      </c>
    </row>
    <row r="34" spans="1:8" ht="12.75" hidden="1" x14ac:dyDescent="0.2">
      <c r="A34" s="315">
        <v>1</v>
      </c>
      <c r="B34" s="320">
        <v>2</v>
      </c>
      <c r="C34" s="321">
        <v>3</v>
      </c>
      <c r="D34" s="320">
        <v>4</v>
      </c>
      <c r="E34" s="320">
        <v>5</v>
      </c>
      <c r="F34" s="320">
        <v>6</v>
      </c>
      <c r="G34" s="320">
        <v>7</v>
      </c>
      <c r="H34" s="320">
        <v>8</v>
      </c>
    </row>
    <row r="35" spans="1:8" ht="20.25" hidden="1" x14ac:dyDescent="0.2">
      <c r="A35" s="1533" t="s">
        <v>1045</v>
      </c>
      <c r="B35" s="1534"/>
      <c r="C35" s="322"/>
      <c r="D35" s="323"/>
      <c r="E35" s="323"/>
      <c r="F35" s="323"/>
      <c r="G35" s="323"/>
      <c r="H35" s="324"/>
    </row>
    <row r="36" spans="1:8" ht="20.25" hidden="1" x14ac:dyDescent="0.2">
      <c r="A36" s="1535" t="s">
        <v>1053</v>
      </c>
      <c r="B36" s="1536"/>
      <c r="C36" s="322"/>
      <c r="D36" s="323"/>
      <c r="E36" s="323"/>
      <c r="F36" s="323"/>
      <c r="G36" s="323"/>
      <c r="H36" s="324"/>
    </row>
    <row r="37" spans="1:8" ht="16.5" hidden="1" x14ac:dyDescent="0.2">
      <c r="A37" s="1537" t="s">
        <v>983</v>
      </c>
      <c r="B37" s="325" t="s">
        <v>1047</v>
      </c>
      <c r="C37" s="1540" t="s">
        <v>1048</v>
      </c>
      <c r="D37" s="326"/>
      <c r="E37" s="327"/>
      <c r="F37" s="327">
        <f>SUM(F38:F42)</f>
        <v>0</v>
      </c>
      <c r="G37" s="327"/>
      <c r="H37" s="327">
        <f>SUM(H38:H42)</f>
        <v>0</v>
      </c>
    </row>
    <row r="38" spans="1:8" ht="16.5" hidden="1" customHeight="1" x14ac:dyDescent="0.2">
      <c r="A38" s="1538"/>
      <c r="B38" s="328" t="s">
        <v>608</v>
      </c>
      <c r="C38" s="1541"/>
      <c r="D38" s="331"/>
      <c r="E38" s="331"/>
      <c r="F38" s="331">
        <v>0</v>
      </c>
      <c r="G38" s="331"/>
      <c r="H38" s="330">
        <f>D38+E38+F38+G38</f>
        <v>0</v>
      </c>
    </row>
    <row r="39" spans="1:8" ht="16.5" hidden="1" x14ac:dyDescent="0.2">
      <c r="A39" s="1538"/>
      <c r="B39" s="329" t="s">
        <v>1049</v>
      </c>
      <c r="C39" s="1541"/>
      <c r="D39" s="331"/>
      <c r="E39" s="331"/>
      <c r="F39" s="331"/>
      <c r="G39" s="331"/>
      <c r="H39" s="330"/>
    </row>
    <row r="40" spans="1:8" ht="16.5" hidden="1" x14ac:dyDescent="0.2">
      <c r="A40" s="1538"/>
      <c r="B40" s="329" t="s">
        <v>374</v>
      </c>
      <c r="C40" s="1541"/>
      <c r="D40" s="331"/>
      <c r="E40" s="331"/>
      <c r="F40" s="331"/>
      <c r="G40" s="331"/>
      <c r="H40" s="330"/>
    </row>
    <row r="41" spans="1:8" ht="33" hidden="1" x14ac:dyDescent="0.2">
      <c r="A41" s="1538"/>
      <c r="B41" s="329" t="s">
        <v>1050</v>
      </c>
      <c r="C41" s="1541"/>
      <c r="D41" s="333"/>
      <c r="E41" s="333"/>
      <c r="F41" s="333"/>
      <c r="G41" s="333"/>
      <c r="H41" s="332"/>
    </row>
    <row r="42" spans="1:8" ht="16.5" hidden="1" x14ac:dyDescent="0.2">
      <c r="A42" s="1539"/>
      <c r="B42" s="334" t="s">
        <v>1051</v>
      </c>
      <c r="C42" s="1542"/>
      <c r="D42" s="331"/>
      <c r="E42" s="331"/>
      <c r="F42" s="331"/>
      <c r="G42" s="331"/>
      <c r="H42" s="330">
        <f>D42+E42+F42+G42</f>
        <v>0</v>
      </c>
    </row>
    <row r="45" spans="1:8" s="344" customFormat="1" ht="16.5" hidden="1" thickBot="1" x14ac:dyDescent="0.25">
      <c r="E45" s="345">
        <v>2.6509999999999998</v>
      </c>
      <c r="F45" s="346">
        <v>19.190000000000001</v>
      </c>
      <c r="G45" s="346">
        <v>21.879000000000001</v>
      </c>
      <c r="H45" s="346">
        <v>43.72</v>
      </c>
    </row>
    <row r="46" spans="1:8" s="344" customFormat="1" ht="16.5" hidden="1" thickBot="1" x14ac:dyDescent="0.25">
      <c r="E46" s="347">
        <v>2.6509999999999998</v>
      </c>
      <c r="F46" s="348">
        <v>16.777000000000001</v>
      </c>
      <c r="G46" s="348">
        <v>2.9630000000000001</v>
      </c>
      <c r="H46" s="348">
        <v>22.390999999999998</v>
      </c>
    </row>
    <row r="47" spans="1:8" s="344" customFormat="1" ht="16.5" hidden="1" thickBot="1" x14ac:dyDescent="0.25">
      <c r="E47" s="347"/>
      <c r="F47" s="348"/>
      <c r="G47" s="348"/>
      <c r="H47" s="348"/>
    </row>
    <row r="48" spans="1:8" s="344" customFormat="1" ht="16.5" hidden="1" thickBot="1" x14ac:dyDescent="0.25">
      <c r="E48" s="347"/>
      <c r="F48" s="348">
        <v>1.1819999999999999</v>
      </c>
      <c r="G48" s="348">
        <v>1.722</v>
      </c>
      <c r="H48" s="348">
        <v>2.9039999999999999</v>
      </c>
    </row>
    <row r="49" spans="5:8" s="344" customFormat="1" ht="16.5" hidden="1" thickBot="1" x14ac:dyDescent="0.25">
      <c r="E49" s="347"/>
      <c r="F49" s="348">
        <v>8.6999999999999994E-2</v>
      </c>
      <c r="G49" s="348">
        <v>2E-3</v>
      </c>
      <c r="H49" s="348">
        <v>8.8999999999999996E-2</v>
      </c>
    </row>
    <row r="50" spans="5:8" s="344" customFormat="1" ht="16.5" hidden="1" thickBot="1" x14ac:dyDescent="0.25">
      <c r="E50" s="347"/>
      <c r="F50" s="348">
        <v>1.145</v>
      </c>
      <c r="G50" s="348">
        <v>17.192</v>
      </c>
      <c r="H50" s="348">
        <v>18.337</v>
      </c>
    </row>
    <row r="51" spans="5:8" s="344" customFormat="1" ht="12.75" hidden="1" x14ac:dyDescent="0.2"/>
    <row r="52" spans="5:8" s="344" customFormat="1" ht="13.5" hidden="1" thickBot="1" x14ac:dyDescent="0.25"/>
    <row r="53" spans="5:8" s="344" customFormat="1" ht="16.5" hidden="1" thickBot="1" x14ac:dyDescent="0.25">
      <c r="E53" s="345">
        <v>13.106999999999999</v>
      </c>
      <c r="F53" s="346">
        <v>20.914000000000001</v>
      </c>
      <c r="G53" s="346">
        <v>62.74</v>
      </c>
      <c r="H53" s="346">
        <v>96.762</v>
      </c>
    </row>
    <row r="54" spans="5:8" s="344" customFormat="1" ht="16.5" hidden="1" thickBot="1" x14ac:dyDescent="0.25">
      <c r="E54" s="347">
        <v>13.106999999999999</v>
      </c>
      <c r="F54" s="348">
        <v>14.321</v>
      </c>
      <c r="G54" s="348">
        <v>8.44</v>
      </c>
      <c r="H54" s="348">
        <v>35.868000000000002</v>
      </c>
    </row>
    <row r="55" spans="5:8" s="344" customFormat="1" ht="16.5" hidden="1" thickBot="1" x14ac:dyDescent="0.25">
      <c r="E55" s="347"/>
      <c r="F55" s="348"/>
      <c r="G55" s="348"/>
      <c r="H55" s="348" t="s">
        <v>1054</v>
      </c>
    </row>
    <row r="56" spans="5:8" s="344" customFormat="1" ht="16.5" hidden="1" thickBot="1" x14ac:dyDescent="0.25">
      <c r="E56" s="347"/>
      <c r="F56" s="348">
        <v>2.5950000000000002</v>
      </c>
      <c r="G56" s="348">
        <v>2.4169999999999998</v>
      </c>
      <c r="H56" s="348">
        <v>5.0119999999999996</v>
      </c>
    </row>
    <row r="57" spans="5:8" s="344" customFormat="1" ht="16.5" hidden="1" thickBot="1" x14ac:dyDescent="0.25">
      <c r="E57" s="347"/>
      <c r="F57" s="348">
        <v>0.309</v>
      </c>
      <c r="G57" s="348"/>
      <c r="H57" s="348">
        <v>0.309</v>
      </c>
    </row>
    <row r="58" spans="5:8" s="344" customFormat="1" ht="16.5" hidden="1" thickBot="1" x14ac:dyDescent="0.25">
      <c r="E58" s="347"/>
      <c r="F58" s="348">
        <v>3.6890000000000001</v>
      </c>
      <c r="G58" s="348">
        <v>51.884</v>
      </c>
      <c r="H58" s="348">
        <v>55.573</v>
      </c>
    </row>
    <row r="59" spans="5:8" s="344" customFormat="1" ht="12.75" hidden="1" x14ac:dyDescent="0.2"/>
    <row r="60" spans="5:8" s="344" customFormat="1" ht="13.5" hidden="1" thickBot="1" x14ac:dyDescent="0.25"/>
    <row r="61" spans="5:8" s="344" customFormat="1" ht="16.5" hidden="1" thickBot="1" x14ac:dyDescent="0.25">
      <c r="E61" s="349">
        <f>SUM(E62:E66)</f>
        <v>11.300398202525841</v>
      </c>
      <c r="F61" s="349">
        <f>SUM(F62:F66)</f>
        <v>17.532679922884704</v>
      </c>
      <c r="G61" s="349">
        <f>SUM(G62:G66)</f>
        <v>80.046550935861717</v>
      </c>
      <c r="H61" s="349">
        <f>SUM(H62:H66)</f>
        <v>108.87962906127225</v>
      </c>
    </row>
    <row r="62" spans="5:8" s="344" customFormat="1" ht="16.5" hidden="1" thickBot="1" x14ac:dyDescent="0.25">
      <c r="E62" s="349">
        <f>E54/E46*E14</f>
        <v>11.300398202525841</v>
      </c>
      <c r="F62" s="349">
        <f>F54/F46*F14</f>
        <v>7.0535161171774368</v>
      </c>
      <c r="G62" s="349">
        <f>G54/G46*G14</f>
        <v>20.765131674505568</v>
      </c>
      <c r="H62" s="349">
        <f>SUM(E62:G62)</f>
        <v>39.119045994208847</v>
      </c>
    </row>
    <row r="63" spans="5:8" s="344" customFormat="1" ht="16.5" hidden="1" thickBot="1" x14ac:dyDescent="0.25">
      <c r="E63" s="349"/>
      <c r="F63" s="349"/>
      <c r="G63" s="349"/>
      <c r="H63" s="349">
        <f>SUM(E63:G63)</f>
        <v>0</v>
      </c>
    </row>
    <row r="64" spans="5:8" s="344" customFormat="1" ht="16.5" hidden="1" thickBot="1" x14ac:dyDescent="0.25">
      <c r="E64" s="349"/>
      <c r="F64" s="349">
        <f>F56/F48*F16</f>
        <v>2.2874495178426404</v>
      </c>
      <c r="G64" s="349">
        <f>G56/G48*G16</f>
        <v>2.3551495061753771</v>
      </c>
      <c r="H64" s="349">
        <f>SUM(E64:G64)</f>
        <v>4.6425990240180175</v>
      </c>
    </row>
    <row r="65" spans="5:8" s="344" customFormat="1" ht="16.5" hidden="1" thickBot="1" x14ac:dyDescent="0.25">
      <c r="E65" s="349"/>
      <c r="F65" s="349">
        <f>F57/F49*F17</f>
        <v>0</v>
      </c>
      <c r="G65" s="349"/>
      <c r="H65" s="349">
        <f>SUM(E65:G65)</f>
        <v>0</v>
      </c>
    </row>
    <row r="66" spans="5:8" s="344" customFormat="1" ht="16.5" hidden="1" thickBot="1" x14ac:dyDescent="0.25">
      <c r="E66" s="349"/>
      <c r="F66" s="349">
        <f>F58/F50*F18</f>
        <v>8.1917142878646274</v>
      </c>
      <c r="G66" s="349">
        <f>G58/G50*G18</f>
        <v>56.926269755180776</v>
      </c>
      <c r="H66" s="349">
        <f>SUM(E66:G66)</f>
        <v>65.117984043045396</v>
      </c>
    </row>
    <row r="67" spans="5:8" s="344" customFormat="1" ht="12.75" x14ac:dyDescent="0.2"/>
  </sheetData>
  <mergeCells count="19">
    <mergeCell ref="A11:B11"/>
    <mergeCell ref="A1:H1"/>
    <mergeCell ref="A2:H2"/>
    <mergeCell ref="A6:D6"/>
    <mergeCell ref="A7:H7"/>
    <mergeCell ref="A8:H8"/>
    <mergeCell ref="A5:D5"/>
    <mergeCell ref="E5:H5"/>
    <mergeCell ref="A35:B35"/>
    <mergeCell ref="A36:B36"/>
    <mergeCell ref="A37:A42"/>
    <mergeCell ref="C37:C42"/>
    <mergeCell ref="A12:B12"/>
    <mergeCell ref="A13:A18"/>
    <mergeCell ref="C13:C18"/>
    <mergeCell ref="A23:B23"/>
    <mergeCell ref="A24:B24"/>
    <mergeCell ref="A25:A30"/>
    <mergeCell ref="C25:C3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dimension ref="A1:M32"/>
  <sheetViews>
    <sheetView workbookViewId="0">
      <selection activeCell="M31" sqref="M31"/>
    </sheetView>
  </sheetViews>
  <sheetFormatPr defaultColWidth="9.33203125" defaultRowHeight="11.25" x14ac:dyDescent="0.2"/>
  <cols>
    <col min="1" max="1" width="4.6640625" style="350" customWidth="1"/>
    <col min="2" max="2" width="39.33203125" style="350" customWidth="1"/>
    <col min="3" max="3" width="14.6640625" style="350" customWidth="1"/>
    <col min="4" max="4" width="9.33203125" style="350"/>
    <col min="5" max="5" width="9.83203125" style="350" bestFit="1" customWidth="1"/>
    <col min="6" max="6" width="11.33203125" style="350" customWidth="1"/>
    <col min="7" max="7" width="12" style="350" customWidth="1"/>
    <col min="8" max="8" width="11.6640625" style="350" customWidth="1"/>
    <col min="9" max="10" width="9.33203125" style="350"/>
    <col min="11" max="11" width="9.6640625" style="350" bestFit="1" customWidth="1"/>
    <col min="12" max="16384" width="9.33203125" style="350"/>
  </cols>
  <sheetData>
    <row r="1" spans="1:13" ht="17.25" x14ac:dyDescent="0.2">
      <c r="A1" s="1559" t="s">
        <v>1055</v>
      </c>
      <c r="B1" s="1559"/>
      <c r="C1" s="1559"/>
      <c r="D1" s="1559"/>
      <c r="E1" s="1559"/>
      <c r="F1" s="1559"/>
      <c r="G1" s="1559"/>
      <c r="H1" s="1559"/>
    </row>
    <row r="2" spans="1:13" ht="12.75" x14ac:dyDescent="0.2">
      <c r="A2" s="351" t="s">
        <v>1056</v>
      </c>
    </row>
    <row r="3" spans="1:13" x14ac:dyDescent="0.2">
      <c r="A3" s="352" t="s">
        <v>1057</v>
      </c>
    </row>
    <row r="5" spans="1:13" ht="95.25" customHeight="1" x14ac:dyDescent="0.2">
      <c r="A5" s="1560" t="s">
        <v>1058</v>
      </c>
      <c r="B5" s="1560"/>
      <c r="C5" s="1560"/>
      <c r="D5" s="1560"/>
      <c r="E5" s="1560"/>
      <c r="F5" s="1560"/>
      <c r="G5" s="1560"/>
      <c r="H5" s="1560"/>
    </row>
    <row r="7" spans="1:13" x14ac:dyDescent="0.2">
      <c r="A7" s="1554" t="s">
        <v>1059</v>
      </c>
      <c r="B7" s="1554"/>
      <c r="C7" s="1554"/>
      <c r="D7" s="1554"/>
      <c r="E7" s="1554"/>
      <c r="F7" s="1554"/>
      <c r="G7" s="1554"/>
      <c r="H7" s="1554"/>
    </row>
    <row r="8" spans="1:13" x14ac:dyDescent="0.2">
      <c r="A8" s="1557" t="str">
        <f>'45.г,д.'!A5:D5</f>
        <v>Август</v>
      </c>
      <c r="B8" s="1557"/>
      <c r="C8" s="1557"/>
      <c r="D8" s="1558" t="str">
        <f>'45.г,д.'!E5</f>
        <v>2026</v>
      </c>
      <c r="E8" s="1558"/>
      <c r="F8" s="1558"/>
      <c r="G8" s="1558"/>
      <c r="H8" s="1558"/>
    </row>
    <row r="9" spans="1:13" ht="12" thickBot="1" x14ac:dyDescent="0.25">
      <c r="A9" s="353"/>
    </row>
    <row r="10" spans="1:13" ht="32.25" thickBot="1" x14ac:dyDescent="0.25">
      <c r="A10" s="354" t="s">
        <v>1042</v>
      </c>
      <c r="B10" s="355" t="s">
        <v>1037</v>
      </c>
      <c r="C10" s="355" t="s">
        <v>1029</v>
      </c>
      <c r="D10" s="355" t="s">
        <v>333</v>
      </c>
      <c r="E10" s="355" t="s">
        <v>1043</v>
      </c>
      <c r="F10" s="355" t="s">
        <v>1044</v>
      </c>
      <c r="G10" s="355" t="s">
        <v>336</v>
      </c>
      <c r="H10" s="355" t="s">
        <v>9</v>
      </c>
    </row>
    <row r="11" spans="1:13" ht="21" x14ac:dyDescent="0.2">
      <c r="A11" s="1555"/>
      <c r="B11" s="356" t="s">
        <v>1060</v>
      </c>
      <c r="C11" s="1555"/>
      <c r="D11" s="1561"/>
      <c r="E11" s="1561"/>
      <c r="F11" s="1561"/>
      <c r="G11" s="1561"/>
      <c r="H11" s="1561"/>
    </row>
    <row r="12" spans="1:13" ht="12" thickBot="1" x14ac:dyDescent="0.25">
      <c r="A12" s="1556"/>
      <c r="B12" s="357"/>
      <c r="C12" s="1556"/>
      <c r="D12" s="1562"/>
      <c r="E12" s="1562"/>
      <c r="F12" s="1562"/>
      <c r="G12" s="1562"/>
      <c r="H12" s="1562"/>
    </row>
    <row r="13" spans="1:13" ht="16.5" thickBot="1" x14ac:dyDescent="0.25">
      <c r="A13" s="358"/>
      <c r="B13" s="359" t="s">
        <v>9</v>
      </c>
      <c r="C13" s="359"/>
      <c r="D13" s="360"/>
      <c r="E13" s="361">
        <f>('1'!H18+'1'!V18+'1'!AJ18+'1'!BL18)/1000-E16</f>
        <v>2.2855997280000002</v>
      </c>
      <c r="F13" s="361">
        <f>('1'!I18+'1'!W18+'1'!AK18+'1'!BM18)/1000+F18+'2'!F55/1000</f>
        <v>11.847644632999991</v>
      </c>
      <c r="G13" s="361">
        <f>('1'!J18+'1'!X18+'1'!AL18+'1'!BN18)/1000+G18+'2'!J55/1000</f>
        <v>27.830652477999998</v>
      </c>
      <c r="H13" s="361">
        <f>SUM(E13:G13)</f>
        <v>41.963896838999986</v>
      </c>
      <c r="K13" s="350">
        <v>41963.896838999994</v>
      </c>
    </row>
    <row r="14" spans="1:13" ht="16.5" thickBot="1" x14ac:dyDescent="0.25">
      <c r="A14" s="358">
        <v>1</v>
      </c>
      <c r="B14" s="362" t="s">
        <v>608</v>
      </c>
      <c r="C14" s="359" t="s">
        <v>1061</v>
      </c>
      <c r="D14" s="360"/>
      <c r="E14" s="361">
        <f>E13-E16-E17-E18</f>
        <v>2.2855997280000002</v>
      </c>
      <c r="F14" s="361">
        <f>F13-F16-F17-F18</f>
        <v>8.2631687659999908</v>
      </c>
      <c r="G14" s="361">
        <f>G13-G16-G17-G18</f>
        <v>7.2899389990000003</v>
      </c>
      <c r="H14" s="361">
        <f>SUM(E14:G14)</f>
        <v>17.83870749299999</v>
      </c>
    </row>
    <row r="15" spans="1:13" ht="16.5" thickBot="1" x14ac:dyDescent="0.25">
      <c r="A15" s="358">
        <v>2</v>
      </c>
      <c r="B15" s="362" t="s">
        <v>1049</v>
      </c>
      <c r="C15" s="359" t="s">
        <v>1061</v>
      </c>
      <c r="D15" s="360"/>
      <c r="E15" s="361"/>
      <c r="F15" s="361"/>
      <c r="G15" s="361"/>
      <c r="H15" s="361"/>
      <c r="K15" s="880">
        <f>K13/1000-H13</f>
        <v>0</v>
      </c>
      <c r="M15" s="1453"/>
    </row>
    <row r="16" spans="1:13" ht="16.5" thickBot="1" x14ac:dyDescent="0.25">
      <c r="A16" s="358">
        <v>3</v>
      </c>
      <c r="B16" s="362" t="s">
        <v>374</v>
      </c>
      <c r="C16" s="359" t="s">
        <v>1061</v>
      </c>
      <c r="D16" s="360"/>
      <c r="E16" s="361"/>
      <c r="F16" s="361">
        <f>('1'!I53+'1'!I71+'1'!W71+'1'!W53+'1'!AK53+'1'!AK71+'1'!BM53+'1'!BM71)/1000</f>
        <v>1.0419134220000001</v>
      </c>
      <c r="G16" s="361">
        <f>('1'!J53+'1'!J71+'1'!X71+'1'!X53+'1'!AL53+'1'!AL71+'1'!BN53+'1'!BN71)/1000</f>
        <v>1.6779344019999998</v>
      </c>
      <c r="H16" s="361">
        <f>SUM(E16:G16)</f>
        <v>2.7198478239999999</v>
      </c>
    </row>
    <row r="17" spans="1:8" ht="32.25" thickBot="1" x14ac:dyDescent="0.25">
      <c r="A17" s="358">
        <v>4</v>
      </c>
      <c r="B17" s="362" t="s">
        <v>1062</v>
      </c>
      <c r="C17" s="359" t="s">
        <v>1061</v>
      </c>
      <c r="D17" s="360"/>
      <c r="E17" s="361"/>
      <c r="F17" s="361">
        <v>0</v>
      </c>
      <c r="G17" s="361">
        <v>0</v>
      </c>
      <c r="H17" s="361">
        <f>SUM(E17:G17)</f>
        <v>0</v>
      </c>
    </row>
    <row r="18" spans="1:8" ht="16.5" thickBot="1" x14ac:dyDescent="0.25">
      <c r="A18" s="358">
        <v>5</v>
      </c>
      <c r="B18" s="362" t="s">
        <v>1051</v>
      </c>
      <c r="C18" s="359" t="s">
        <v>1061</v>
      </c>
      <c r="D18" s="360"/>
      <c r="E18" s="361"/>
      <c r="F18" s="361">
        <f>'ИТОГО ПО'!M286/1000000</f>
        <v>2.5425624449999997</v>
      </c>
      <c r="G18" s="361">
        <f>'ИТОГО ПО'!T286/1000000</f>
        <v>18.862779076999999</v>
      </c>
      <c r="H18" s="361">
        <f>SUM(E18:G18)</f>
        <v>21.405341522000001</v>
      </c>
    </row>
    <row r="19" spans="1:8" x14ac:dyDescent="0.2">
      <c r="A19" s="353"/>
    </row>
    <row r="20" spans="1:8" x14ac:dyDescent="0.2">
      <c r="A20" s="353"/>
    </row>
    <row r="21" spans="1:8" x14ac:dyDescent="0.2">
      <c r="A21" s="1554" t="s">
        <v>1063</v>
      </c>
      <c r="B21" s="1554"/>
      <c r="C21" s="1554"/>
      <c r="D21" s="1554"/>
      <c r="E21" s="1554"/>
      <c r="F21" s="1554"/>
      <c r="G21" s="1554"/>
      <c r="H21" s="1554"/>
    </row>
    <row r="22" spans="1:8" x14ac:dyDescent="0.2">
      <c r="A22" s="1557" t="str">
        <f>A8</f>
        <v>Август</v>
      </c>
      <c r="B22" s="1557"/>
      <c r="C22" s="1557"/>
      <c r="D22" s="1558" t="str">
        <f>D8</f>
        <v>2026</v>
      </c>
      <c r="E22" s="1558"/>
      <c r="F22" s="1558"/>
      <c r="G22" s="1558"/>
      <c r="H22" s="1558"/>
    </row>
    <row r="23" spans="1:8" ht="12" thickBot="1" x14ac:dyDescent="0.25">
      <c r="A23" s="353"/>
    </row>
    <row r="24" spans="1:8" ht="32.25" thickBot="1" x14ac:dyDescent="0.25">
      <c r="A24" s="354" t="s">
        <v>1042</v>
      </c>
      <c r="B24" s="355" t="s">
        <v>1037</v>
      </c>
      <c r="C24" s="355" t="s">
        <v>1029</v>
      </c>
      <c r="D24" s="355" t="s">
        <v>333</v>
      </c>
      <c r="E24" s="355" t="s">
        <v>1043</v>
      </c>
      <c r="F24" s="355" t="s">
        <v>1044</v>
      </c>
      <c r="G24" s="355" t="s">
        <v>336</v>
      </c>
      <c r="H24" s="355" t="s">
        <v>9</v>
      </c>
    </row>
    <row r="25" spans="1:8" ht="21" x14ac:dyDescent="0.2">
      <c r="A25" s="1555"/>
      <c r="B25" s="356" t="s">
        <v>1060</v>
      </c>
      <c r="C25" s="1555"/>
      <c r="D25" s="1555"/>
      <c r="E25" s="1555"/>
      <c r="F25" s="1555"/>
      <c r="G25" s="1555"/>
      <c r="H25" s="1555"/>
    </row>
    <row r="26" spans="1:8" ht="12" thickBot="1" x14ac:dyDescent="0.25">
      <c r="A26" s="1556"/>
      <c r="B26" s="357"/>
      <c r="C26" s="1556"/>
      <c r="D26" s="1556"/>
      <c r="E26" s="1556"/>
      <c r="F26" s="1556"/>
      <c r="G26" s="1556"/>
      <c r="H26" s="1556"/>
    </row>
    <row r="27" spans="1:8" ht="16.5" thickBot="1" x14ac:dyDescent="0.25">
      <c r="A27" s="358"/>
      <c r="B27" s="359" t="s">
        <v>9</v>
      </c>
      <c r="C27" s="359"/>
      <c r="D27" s="363"/>
      <c r="E27" s="361">
        <f>E13/7000*12*1000</f>
        <v>3.918170962285715</v>
      </c>
      <c r="F27" s="361">
        <f>F13/7000*12*1000</f>
        <v>20.310247942285702</v>
      </c>
      <c r="G27" s="361">
        <f>G13/7000*12*1000</f>
        <v>47.709689962285708</v>
      </c>
      <c r="H27" s="361">
        <f>SUM(E27:G27)</f>
        <v>71.938108866857121</v>
      </c>
    </row>
    <row r="28" spans="1:8" ht="16.5" thickBot="1" x14ac:dyDescent="0.25">
      <c r="A28" s="358">
        <v>1</v>
      </c>
      <c r="B28" s="362" t="s">
        <v>608</v>
      </c>
      <c r="C28" s="359" t="s">
        <v>1064</v>
      </c>
      <c r="D28" s="363"/>
      <c r="E28" s="361">
        <f>E27-E29-E30-E31-E32</f>
        <v>3.918170962285715</v>
      </c>
      <c r="F28" s="361">
        <f t="shared" ref="F28:G28" si="0">F27-F29-F30-F31-F32</f>
        <v>19.858651664775287</v>
      </c>
      <c r="G28" s="361">
        <f t="shared" si="0"/>
        <v>9.9057953535538346</v>
      </c>
      <c r="H28" s="361">
        <f t="shared" ref="H28:H32" si="1">SUM(E28:G28)</f>
        <v>33.682617980614836</v>
      </c>
    </row>
    <row r="29" spans="1:8" ht="16.5" thickBot="1" x14ac:dyDescent="0.25">
      <c r="A29" s="358">
        <v>2</v>
      </c>
      <c r="B29" s="362" t="s">
        <v>1049</v>
      </c>
      <c r="C29" s="359" t="s">
        <v>1064</v>
      </c>
      <c r="D29" s="363"/>
      <c r="E29" s="361"/>
      <c r="F29" s="361"/>
      <c r="G29" s="361"/>
      <c r="H29" s="361">
        <f t="shared" si="1"/>
        <v>0</v>
      </c>
    </row>
    <row r="30" spans="1:8" ht="16.5" thickBot="1" x14ac:dyDescent="0.25">
      <c r="A30" s="358">
        <v>3</v>
      </c>
      <c r="B30" s="362" t="s">
        <v>374</v>
      </c>
      <c r="C30" s="359" t="s">
        <v>1064</v>
      </c>
      <c r="D30" s="363"/>
      <c r="E30" s="361"/>
      <c r="F30" s="361">
        <f>('1'!AY53+'1'!AY71+'1'!CA53+'1'!CA71)</f>
        <v>0.44651200000000002</v>
      </c>
      <c r="G30" s="361">
        <f>('1'!AZ53+'1'!AZ71+'1'!CB53+'1'!CB71)</f>
        <v>8.4623000000000004E-2</v>
      </c>
      <c r="H30" s="361">
        <f t="shared" si="1"/>
        <v>0.53113500000000002</v>
      </c>
    </row>
    <row r="31" spans="1:8" ht="32.25" thickBot="1" x14ac:dyDescent="0.25">
      <c r="A31" s="358">
        <v>4</v>
      </c>
      <c r="B31" s="362" t="s">
        <v>1062</v>
      </c>
      <c r="C31" s="359" t="s">
        <v>1064</v>
      </c>
      <c r="D31" s="363"/>
      <c r="E31" s="361"/>
      <c r="F31" s="361">
        <v>0</v>
      </c>
      <c r="G31" s="361">
        <v>0</v>
      </c>
      <c r="H31" s="361">
        <f t="shared" si="1"/>
        <v>0</v>
      </c>
    </row>
    <row r="32" spans="1:8" ht="16.5" thickBot="1" x14ac:dyDescent="0.25">
      <c r="A32" s="358">
        <v>5</v>
      </c>
      <c r="B32" s="362" t="s">
        <v>1051</v>
      </c>
      <c r="C32" s="359" t="s">
        <v>1064</v>
      </c>
      <c r="D32" s="363"/>
      <c r="E32" s="361"/>
      <c r="F32" s="361">
        <f>F18/6001*12</f>
        <v>5.0842775104149298E-3</v>
      </c>
      <c r="G32" s="361">
        <f>G18/6001*12*1000</f>
        <v>37.719271608731873</v>
      </c>
      <c r="H32" s="361">
        <f t="shared" si="1"/>
        <v>37.724355886242286</v>
      </c>
    </row>
  </sheetData>
  <mergeCells count="22">
    <mergeCell ref="A1:H1"/>
    <mergeCell ref="A5:H5"/>
    <mergeCell ref="A7:H7"/>
    <mergeCell ref="A11:A12"/>
    <mergeCell ref="C11:C12"/>
    <mergeCell ref="D11:D12"/>
    <mergeCell ref="E11:E12"/>
    <mergeCell ref="F11:F12"/>
    <mergeCell ref="G11:G12"/>
    <mergeCell ref="H11:H12"/>
    <mergeCell ref="A8:C8"/>
    <mergeCell ref="D8:H8"/>
    <mergeCell ref="A21:H21"/>
    <mergeCell ref="A25:A26"/>
    <mergeCell ref="C25:C26"/>
    <mergeCell ref="D25:D26"/>
    <mergeCell ref="E25:E26"/>
    <mergeCell ref="F25:F26"/>
    <mergeCell ref="G25:G26"/>
    <mergeCell ref="H25:H26"/>
    <mergeCell ref="A22:C22"/>
    <mergeCell ref="D22:H22"/>
  </mergeCells>
  <hyperlinks>
    <hyperlink ref="A2" r:id="rId1" display="http://www.prime-tass.ru/news/pressreleases/?sndr=%D0%AD%D0%9A%20%22%D0%92%D0%BE%D1%81%D1%82%D0%BE%D0%BA&amp;d1=25.03.2011&amp;d2=24.05.2011"/>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7"/>
  <dimension ref="A1:H115"/>
  <sheetViews>
    <sheetView workbookViewId="0">
      <selection activeCell="D104" sqref="D104"/>
    </sheetView>
  </sheetViews>
  <sheetFormatPr defaultColWidth="10.1640625" defaultRowHeight="15" x14ac:dyDescent="0.25"/>
  <cols>
    <col min="1" max="1" width="55.5" style="364" customWidth="1"/>
    <col min="2" max="2" width="15.83203125" style="364" customWidth="1"/>
    <col min="3" max="3" width="11.33203125" style="364" customWidth="1"/>
    <col min="4" max="4" width="23" style="403" customWidth="1"/>
    <col min="5" max="16384" width="10.1640625" style="364"/>
  </cols>
  <sheetData>
    <row r="1" spans="1:4" ht="17.25" customHeight="1" x14ac:dyDescent="0.25">
      <c r="A1" s="1610" t="s">
        <v>1065</v>
      </c>
      <c r="B1" s="1611"/>
      <c r="C1" s="1611"/>
      <c r="D1" s="1612"/>
    </row>
    <row r="2" spans="1:4" ht="17.25" customHeight="1" x14ac:dyDescent="0.25">
      <c r="A2" s="1613" t="s">
        <v>1066</v>
      </c>
      <c r="B2" s="1614"/>
      <c r="C2" s="1614"/>
      <c r="D2" s="1615"/>
    </row>
    <row r="3" spans="1:4" ht="15.75" customHeight="1" x14ac:dyDescent="0.25">
      <c r="A3" s="1616" t="str">
        <f>ПРАЙМ!A8</f>
        <v>Август</v>
      </c>
      <c r="B3" s="1611"/>
      <c r="C3" s="1611"/>
      <c r="D3" s="1612"/>
    </row>
    <row r="4" spans="1:4" ht="15.75" thickBot="1" x14ac:dyDescent="0.3">
      <c r="A4" s="1617"/>
      <c r="B4" s="1618"/>
      <c r="C4" s="1618"/>
      <c r="D4" s="1619"/>
    </row>
    <row r="5" spans="1:4" ht="12.75" customHeight="1" x14ac:dyDescent="0.25">
      <c r="A5" s="365" t="s">
        <v>1067</v>
      </c>
      <c r="B5" s="366" t="s">
        <v>1068</v>
      </c>
      <c r="C5" s="366" t="s">
        <v>1068</v>
      </c>
      <c r="D5" s="1566" t="s">
        <v>1069</v>
      </c>
    </row>
    <row r="6" spans="1:4" ht="34.5" customHeight="1" thickBot="1" x14ac:dyDescent="0.3">
      <c r="A6" s="367" t="s">
        <v>1070</v>
      </c>
      <c r="B6" s="368" t="s">
        <v>1071</v>
      </c>
      <c r="C6" s="368" t="s">
        <v>1072</v>
      </c>
      <c r="D6" s="1567"/>
    </row>
    <row r="7" spans="1:4" ht="15" customHeight="1" thickBot="1" x14ac:dyDescent="0.3">
      <c r="A7" s="369">
        <v>1</v>
      </c>
      <c r="B7" s="370">
        <v>2</v>
      </c>
      <c r="C7" s="371">
        <v>3</v>
      </c>
      <c r="D7" s="370">
        <v>4</v>
      </c>
    </row>
    <row r="8" spans="1:4" ht="19.5" customHeight="1" x14ac:dyDescent="0.25">
      <c r="A8" s="1605" t="s">
        <v>1073</v>
      </c>
      <c r="B8" s="372" t="s">
        <v>1074</v>
      </c>
      <c r="C8" s="1568">
        <v>10100</v>
      </c>
      <c r="D8" s="1599"/>
    </row>
    <row r="9" spans="1:4" ht="15.75" thickBot="1" x14ac:dyDescent="0.3">
      <c r="A9" s="1606"/>
      <c r="B9" s="368" t="s">
        <v>1075</v>
      </c>
      <c r="C9" s="1569"/>
      <c r="D9" s="1600"/>
    </row>
    <row r="10" spans="1:4" ht="20.25" customHeight="1" thickBot="1" x14ac:dyDescent="0.3">
      <c r="A10" s="373" t="s">
        <v>332</v>
      </c>
      <c r="B10" s="368"/>
      <c r="C10" s="374"/>
      <c r="D10" s="375"/>
    </row>
    <row r="11" spans="1:4" ht="18.75" customHeight="1" thickBot="1" x14ac:dyDescent="0.3">
      <c r="A11" s="373" t="s">
        <v>1076</v>
      </c>
      <c r="B11" s="370">
        <v>3</v>
      </c>
      <c r="C11" s="371">
        <v>10150</v>
      </c>
      <c r="D11" s="375"/>
    </row>
    <row r="12" spans="1:4" ht="10.5" customHeight="1" x14ac:dyDescent="0.25">
      <c r="A12" s="1605" t="s">
        <v>1077</v>
      </c>
      <c r="B12" s="372" t="s">
        <v>1078</v>
      </c>
      <c r="C12" s="1568">
        <v>10200</v>
      </c>
      <c r="D12" s="1592"/>
    </row>
    <row r="13" spans="1:4" ht="15.75" thickBot="1" x14ac:dyDescent="0.3">
      <c r="A13" s="1606"/>
      <c r="B13" s="376">
        <v>42983</v>
      </c>
      <c r="C13" s="1569"/>
      <c r="D13" s="1593"/>
    </row>
    <row r="14" spans="1:4" x14ac:dyDescent="0.25">
      <c r="A14" s="377" t="s">
        <v>1079</v>
      </c>
      <c r="B14" s="1588"/>
      <c r="C14" s="1607"/>
      <c r="D14" s="1592"/>
    </row>
    <row r="15" spans="1:4" ht="15.75" thickBot="1" x14ac:dyDescent="0.3">
      <c r="A15" s="378" t="s">
        <v>1080</v>
      </c>
      <c r="B15" s="1589"/>
      <c r="C15" s="1608"/>
      <c r="D15" s="1593"/>
    </row>
    <row r="16" spans="1:4" ht="15.75" thickBot="1" x14ac:dyDescent="0.3">
      <c r="A16" s="378" t="s">
        <v>1081</v>
      </c>
      <c r="B16" s="379" t="s">
        <v>1082</v>
      </c>
      <c r="C16" s="380"/>
      <c r="D16" s="375"/>
    </row>
    <row r="17" spans="1:4" ht="15.75" thickBot="1" x14ac:dyDescent="0.3">
      <c r="A17" s="378" t="s">
        <v>1083</v>
      </c>
      <c r="B17" s="379" t="s">
        <v>1082</v>
      </c>
      <c r="C17" s="380"/>
      <c r="D17" s="375"/>
    </row>
    <row r="18" spans="1:4" ht="15.75" thickBot="1" x14ac:dyDescent="0.3">
      <c r="A18" s="378" t="s">
        <v>1084</v>
      </c>
      <c r="B18" s="379" t="s">
        <v>1082</v>
      </c>
      <c r="C18" s="380"/>
      <c r="D18" s="375"/>
    </row>
    <row r="19" spans="1:4" ht="14.25" customHeight="1" x14ac:dyDescent="0.25">
      <c r="A19" s="1605" t="s">
        <v>1085</v>
      </c>
      <c r="B19" s="381" t="s">
        <v>1086</v>
      </c>
      <c r="C19" s="1568">
        <v>10300</v>
      </c>
      <c r="D19" s="1592"/>
    </row>
    <row r="20" spans="1:4" ht="15.75" thickBot="1" x14ac:dyDescent="0.3">
      <c r="A20" s="1606"/>
      <c r="B20" s="382">
        <v>12328</v>
      </c>
      <c r="C20" s="1569"/>
      <c r="D20" s="1593"/>
    </row>
    <row r="21" spans="1:4" ht="15.75" thickBot="1" x14ac:dyDescent="0.3">
      <c r="A21" s="373" t="s">
        <v>332</v>
      </c>
      <c r="B21" s="379"/>
      <c r="C21" s="383"/>
      <c r="D21" s="375"/>
    </row>
    <row r="22" spans="1:4" ht="36" x14ac:dyDescent="0.25">
      <c r="A22" s="384" t="s">
        <v>1087</v>
      </c>
      <c r="B22" s="1588" t="s">
        <v>1088</v>
      </c>
      <c r="C22" s="385" t="s">
        <v>1089</v>
      </c>
      <c r="D22" s="1592"/>
    </row>
    <row r="23" spans="1:4" x14ac:dyDescent="0.25">
      <c r="A23" s="384" t="s">
        <v>1090</v>
      </c>
      <c r="B23" s="1609"/>
      <c r="C23" s="385"/>
      <c r="D23" s="1598"/>
    </row>
    <row r="24" spans="1:4" ht="15.75" thickBot="1" x14ac:dyDescent="0.3">
      <c r="A24" s="386"/>
      <c r="B24" s="1589"/>
      <c r="C24" s="383">
        <v>10301</v>
      </c>
      <c r="D24" s="1593"/>
    </row>
    <row r="25" spans="1:4" x14ac:dyDescent="0.25">
      <c r="A25" s="377" t="s">
        <v>1079</v>
      </c>
      <c r="B25" s="1588"/>
      <c r="C25" s="1590"/>
      <c r="D25" s="1592"/>
    </row>
    <row r="26" spans="1:4" ht="15.75" thickBot="1" x14ac:dyDescent="0.3">
      <c r="A26" s="378" t="s">
        <v>1080</v>
      </c>
      <c r="B26" s="1589"/>
      <c r="C26" s="1591"/>
      <c r="D26" s="1593"/>
    </row>
    <row r="27" spans="1:4" ht="15.75" thickBot="1" x14ac:dyDescent="0.3">
      <c r="A27" s="378" t="s">
        <v>1081</v>
      </c>
      <c r="B27" s="379" t="s">
        <v>1082</v>
      </c>
      <c r="C27" s="380"/>
      <c r="D27" s="375"/>
    </row>
    <row r="28" spans="1:4" ht="15.75" thickBot="1" x14ac:dyDescent="0.3">
      <c r="A28" s="378" t="s">
        <v>1083</v>
      </c>
      <c r="B28" s="379" t="s">
        <v>1082</v>
      </c>
      <c r="C28" s="380"/>
      <c r="D28" s="375"/>
    </row>
    <row r="29" spans="1:4" ht="15.75" thickBot="1" x14ac:dyDescent="0.3">
      <c r="A29" s="378" t="s">
        <v>1091</v>
      </c>
      <c r="B29" s="379" t="s">
        <v>1082</v>
      </c>
      <c r="C29" s="380"/>
      <c r="D29" s="375"/>
    </row>
    <row r="30" spans="1:4" ht="15.75" thickBot="1" x14ac:dyDescent="0.3">
      <c r="A30" s="373" t="s">
        <v>1092</v>
      </c>
      <c r="B30" s="379">
        <v>19</v>
      </c>
      <c r="C30" s="383">
        <v>10302</v>
      </c>
      <c r="D30" s="375"/>
    </row>
    <row r="31" spans="1:4" x14ac:dyDescent="0.25">
      <c r="A31" s="377" t="s">
        <v>1079</v>
      </c>
      <c r="B31" s="1588"/>
      <c r="C31" s="1590"/>
      <c r="D31" s="1592"/>
    </row>
    <row r="32" spans="1:4" ht="15.75" thickBot="1" x14ac:dyDescent="0.3">
      <c r="A32" s="378" t="s">
        <v>1080</v>
      </c>
      <c r="B32" s="1589"/>
      <c r="C32" s="1591"/>
      <c r="D32" s="1593"/>
    </row>
    <row r="33" spans="1:4" ht="15.75" thickBot="1" x14ac:dyDescent="0.3">
      <c r="A33" s="378" t="s">
        <v>1081</v>
      </c>
      <c r="B33" s="379" t="s">
        <v>1082</v>
      </c>
      <c r="C33" s="380"/>
      <c r="D33" s="375"/>
    </row>
    <row r="34" spans="1:4" ht="15.75" thickBot="1" x14ac:dyDescent="0.3">
      <c r="A34" s="378" t="s">
        <v>1083</v>
      </c>
      <c r="B34" s="379" t="s">
        <v>1082</v>
      </c>
      <c r="C34" s="380"/>
      <c r="D34" s="375"/>
    </row>
    <row r="35" spans="1:4" ht="15.75" thickBot="1" x14ac:dyDescent="0.3">
      <c r="A35" s="378" t="s">
        <v>1091</v>
      </c>
      <c r="B35" s="379" t="s">
        <v>1082</v>
      </c>
      <c r="C35" s="380"/>
      <c r="D35" s="375"/>
    </row>
    <row r="36" spans="1:4" ht="15.75" thickBot="1" x14ac:dyDescent="0.3">
      <c r="A36" s="373" t="s">
        <v>1093</v>
      </c>
      <c r="B36" s="379">
        <v>20</v>
      </c>
      <c r="C36" s="383">
        <v>10303</v>
      </c>
      <c r="D36" s="375"/>
    </row>
    <row r="37" spans="1:4" x14ac:dyDescent="0.25">
      <c r="A37" s="377" t="s">
        <v>1079</v>
      </c>
      <c r="B37" s="1588"/>
      <c r="C37" s="1590"/>
      <c r="D37" s="1592"/>
    </row>
    <row r="38" spans="1:4" ht="15.75" thickBot="1" x14ac:dyDescent="0.3">
      <c r="A38" s="378" t="s">
        <v>1080</v>
      </c>
      <c r="B38" s="1589"/>
      <c r="C38" s="1591"/>
      <c r="D38" s="1593"/>
    </row>
    <row r="39" spans="1:4" ht="15.75" thickBot="1" x14ac:dyDescent="0.3">
      <c r="A39" s="378" t="s">
        <v>1081</v>
      </c>
      <c r="B39" s="379" t="s">
        <v>1082</v>
      </c>
      <c r="C39" s="380"/>
      <c r="D39" s="375"/>
    </row>
    <row r="40" spans="1:4" ht="15.75" thickBot="1" x14ac:dyDescent="0.3">
      <c r="A40" s="378" t="s">
        <v>1083</v>
      </c>
      <c r="B40" s="379" t="s">
        <v>1082</v>
      </c>
      <c r="C40" s="380"/>
      <c r="D40" s="375"/>
    </row>
    <row r="41" spans="1:4" ht="15.75" thickBot="1" x14ac:dyDescent="0.3">
      <c r="A41" s="378" t="s">
        <v>1091</v>
      </c>
      <c r="B41" s="379"/>
      <c r="C41" s="380"/>
      <c r="D41" s="375"/>
    </row>
    <row r="42" spans="1:4" ht="15.75" thickBot="1" x14ac:dyDescent="0.3">
      <c r="A42" s="373" t="s">
        <v>1094</v>
      </c>
      <c r="B42" s="379">
        <v>24</v>
      </c>
      <c r="C42" s="383">
        <v>10304</v>
      </c>
      <c r="D42" s="375"/>
    </row>
    <row r="43" spans="1:4" x14ac:dyDescent="0.25">
      <c r="A43" s="377" t="s">
        <v>1079</v>
      </c>
      <c r="B43" s="1588"/>
      <c r="C43" s="1590"/>
      <c r="D43" s="1592"/>
    </row>
    <row r="44" spans="1:4" ht="15.75" thickBot="1" x14ac:dyDescent="0.3">
      <c r="A44" s="378" t="s">
        <v>1080</v>
      </c>
      <c r="B44" s="1589"/>
      <c r="C44" s="1591"/>
      <c r="D44" s="1593"/>
    </row>
    <row r="45" spans="1:4" ht="15.75" thickBot="1" x14ac:dyDescent="0.3">
      <c r="A45" s="378" t="s">
        <v>1081</v>
      </c>
      <c r="B45" s="379" t="s">
        <v>1082</v>
      </c>
      <c r="C45" s="380"/>
      <c r="D45" s="375"/>
    </row>
    <row r="46" spans="1:4" ht="15.75" thickBot="1" x14ac:dyDescent="0.3">
      <c r="A46" s="378" t="s">
        <v>1083</v>
      </c>
      <c r="B46" s="379" t="s">
        <v>1082</v>
      </c>
      <c r="C46" s="380"/>
      <c r="D46" s="375"/>
    </row>
    <row r="47" spans="1:4" ht="15.75" thickBot="1" x14ac:dyDescent="0.3">
      <c r="A47" s="378" t="s">
        <v>1095</v>
      </c>
      <c r="B47" s="379" t="s">
        <v>1082</v>
      </c>
      <c r="C47" s="380"/>
      <c r="D47" s="375"/>
    </row>
    <row r="48" spans="1:4" ht="24" x14ac:dyDescent="0.25">
      <c r="A48" s="387" t="s">
        <v>1096</v>
      </c>
      <c r="B48" s="1588" t="s">
        <v>1097</v>
      </c>
      <c r="C48" s="1607" t="s">
        <v>1089</v>
      </c>
      <c r="D48" s="1592"/>
    </row>
    <row r="49" spans="1:4" ht="15.75" thickBot="1" x14ac:dyDescent="0.3">
      <c r="A49" s="388" t="s">
        <v>1098</v>
      </c>
      <c r="B49" s="1589"/>
      <c r="C49" s="1608"/>
      <c r="D49" s="1593"/>
    </row>
    <row r="50" spans="1:4" x14ac:dyDescent="0.25">
      <c r="A50" s="377" t="s">
        <v>1079</v>
      </c>
      <c r="B50" s="1588"/>
      <c r="C50" s="1607"/>
      <c r="D50" s="1592"/>
    </row>
    <row r="51" spans="1:4" ht="15.75" thickBot="1" x14ac:dyDescent="0.3">
      <c r="A51" s="378" t="s">
        <v>1080</v>
      </c>
      <c r="B51" s="1589"/>
      <c r="C51" s="1608"/>
      <c r="D51" s="1593"/>
    </row>
    <row r="52" spans="1:4" ht="15.75" thickBot="1" x14ac:dyDescent="0.3">
      <c r="A52" s="378" t="s">
        <v>1081</v>
      </c>
      <c r="B52" s="379" t="s">
        <v>1082</v>
      </c>
      <c r="C52" s="383"/>
      <c r="D52" s="375"/>
    </row>
    <row r="53" spans="1:4" ht="15.75" thickBot="1" x14ac:dyDescent="0.3">
      <c r="A53" s="378" t="s">
        <v>1083</v>
      </c>
      <c r="B53" s="370" t="s">
        <v>1082</v>
      </c>
      <c r="C53" s="371"/>
      <c r="D53" s="375"/>
    </row>
    <row r="54" spans="1:4" ht="15.75" thickBot="1" x14ac:dyDescent="0.3">
      <c r="A54" s="378" t="s">
        <v>1091</v>
      </c>
      <c r="B54" s="379" t="s">
        <v>1082</v>
      </c>
      <c r="C54" s="383"/>
      <c r="D54" s="375"/>
    </row>
    <row r="55" spans="1:4" ht="24" x14ac:dyDescent="0.25">
      <c r="A55" s="384" t="s">
        <v>1099</v>
      </c>
      <c r="B55" s="1588">
        <v>28</v>
      </c>
      <c r="C55" s="1607">
        <v>10307</v>
      </c>
      <c r="D55" s="1592"/>
    </row>
    <row r="56" spans="1:4" ht="15.75" thickBot="1" x14ac:dyDescent="0.3">
      <c r="A56" s="373" t="s">
        <v>1100</v>
      </c>
      <c r="B56" s="1589"/>
      <c r="C56" s="1608"/>
      <c r="D56" s="1593"/>
    </row>
    <row r="57" spans="1:4" x14ac:dyDescent="0.25">
      <c r="A57" s="377" t="s">
        <v>1079</v>
      </c>
      <c r="B57" s="1588"/>
      <c r="C57" s="1590"/>
      <c r="D57" s="1592"/>
    </row>
    <row r="58" spans="1:4" ht="15.75" thickBot="1" x14ac:dyDescent="0.3">
      <c r="A58" s="378" t="s">
        <v>1080</v>
      </c>
      <c r="B58" s="1589"/>
      <c r="C58" s="1591"/>
      <c r="D58" s="1593"/>
    </row>
    <row r="59" spans="1:4" ht="15.75" thickBot="1" x14ac:dyDescent="0.3">
      <c r="A59" s="378" t="s">
        <v>1081</v>
      </c>
      <c r="B59" s="379" t="s">
        <v>1082</v>
      </c>
      <c r="C59" s="380"/>
      <c r="D59" s="375"/>
    </row>
    <row r="60" spans="1:4" ht="15.75" thickBot="1" x14ac:dyDescent="0.3">
      <c r="A60" s="378" t="s">
        <v>1083</v>
      </c>
      <c r="B60" s="379" t="s">
        <v>1082</v>
      </c>
      <c r="C60" s="380"/>
      <c r="D60" s="375"/>
    </row>
    <row r="61" spans="1:4" ht="15.75" thickBot="1" x14ac:dyDescent="0.3">
      <c r="A61" s="378" t="s">
        <v>1091</v>
      </c>
      <c r="B61" s="379" t="s">
        <v>1082</v>
      </c>
      <c r="C61" s="380"/>
      <c r="D61" s="375"/>
    </row>
    <row r="62" spans="1:4" ht="24" x14ac:dyDescent="0.25">
      <c r="A62" s="384" t="s">
        <v>1101</v>
      </c>
      <c r="B62" s="1588" t="s">
        <v>1102</v>
      </c>
      <c r="C62" s="385">
        <v>10308</v>
      </c>
      <c r="D62" s="1592"/>
    </row>
    <row r="63" spans="1:4" ht="15.75" thickBot="1" x14ac:dyDescent="0.3">
      <c r="A63" s="373" t="s">
        <v>1103</v>
      </c>
      <c r="B63" s="1589"/>
      <c r="C63" s="383" t="s">
        <v>1089</v>
      </c>
      <c r="D63" s="1593"/>
    </row>
    <row r="64" spans="1:4" x14ac:dyDescent="0.25">
      <c r="A64" s="377" t="s">
        <v>1079</v>
      </c>
      <c r="B64" s="1588"/>
      <c r="C64" s="1590"/>
      <c r="D64" s="1592"/>
    </row>
    <row r="65" spans="1:4" ht="15.75" thickBot="1" x14ac:dyDescent="0.3">
      <c r="A65" s="378" t="s">
        <v>1080</v>
      </c>
      <c r="B65" s="1589"/>
      <c r="C65" s="1591"/>
      <c r="D65" s="1593"/>
    </row>
    <row r="66" spans="1:4" ht="15.75" thickBot="1" x14ac:dyDescent="0.3">
      <c r="A66" s="378" t="s">
        <v>1081</v>
      </c>
      <c r="B66" s="379" t="s">
        <v>1082</v>
      </c>
      <c r="C66" s="380"/>
      <c r="D66" s="375"/>
    </row>
    <row r="67" spans="1:4" ht="15.75" thickBot="1" x14ac:dyDescent="0.3">
      <c r="A67" s="378" t="s">
        <v>1083</v>
      </c>
      <c r="B67" s="379" t="s">
        <v>1082</v>
      </c>
      <c r="C67" s="380"/>
      <c r="D67" s="375"/>
    </row>
    <row r="68" spans="1:4" ht="15.75" thickBot="1" x14ac:dyDescent="0.3">
      <c r="A68" s="378" t="s">
        <v>1091</v>
      </c>
      <c r="B68" s="379" t="s">
        <v>1082</v>
      </c>
      <c r="C68" s="380"/>
      <c r="D68" s="375"/>
    </row>
    <row r="69" spans="1:4" ht="24.75" customHeight="1" x14ac:dyDescent="0.25">
      <c r="A69" s="1594" t="s">
        <v>1104</v>
      </c>
      <c r="B69" s="1601" t="s">
        <v>1105</v>
      </c>
      <c r="C69" s="1603">
        <v>10400</v>
      </c>
      <c r="D69" s="1599" t="e">
        <f>#REF!/1000+#REF!/1000</f>
        <v>#REF!</v>
      </c>
    </row>
    <row r="70" spans="1:4" ht="15.75" thickBot="1" x14ac:dyDescent="0.3">
      <c r="A70" s="1595"/>
      <c r="B70" s="1602"/>
      <c r="C70" s="1604"/>
      <c r="D70" s="1600"/>
    </row>
    <row r="71" spans="1:4" ht="36.75" thickBot="1" x14ac:dyDescent="0.3">
      <c r="A71" s="389" t="s">
        <v>1106</v>
      </c>
      <c r="B71" s="381" t="s">
        <v>1107</v>
      </c>
      <c r="C71" s="390">
        <v>10440</v>
      </c>
      <c r="D71" s="384"/>
    </row>
    <row r="72" spans="1:4" x14ac:dyDescent="0.25">
      <c r="A72" s="1605" t="s">
        <v>1108</v>
      </c>
      <c r="B72" s="391" t="s">
        <v>1109</v>
      </c>
      <c r="C72" s="1603">
        <v>10500</v>
      </c>
      <c r="D72" s="1599"/>
    </row>
    <row r="73" spans="1:4" ht="15.75" thickBot="1" x14ac:dyDescent="0.3">
      <c r="A73" s="1606"/>
      <c r="B73" s="392" t="s">
        <v>1110</v>
      </c>
      <c r="C73" s="1604"/>
      <c r="D73" s="1600"/>
    </row>
    <row r="74" spans="1:4" x14ac:dyDescent="0.25">
      <c r="A74" s="377" t="s">
        <v>1079</v>
      </c>
      <c r="B74" s="1588"/>
      <c r="C74" s="1590"/>
      <c r="D74" s="1592"/>
    </row>
    <row r="75" spans="1:4" ht="15.75" thickBot="1" x14ac:dyDescent="0.3">
      <c r="A75" s="378" t="s">
        <v>1080</v>
      </c>
      <c r="B75" s="1589"/>
      <c r="C75" s="1591"/>
      <c r="D75" s="1593"/>
    </row>
    <row r="76" spans="1:4" ht="15.75" thickBot="1" x14ac:dyDescent="0.3">
      <c r="A76" s="378" t="s">
        <v>1081</v>
      </c>
      <c r="B76" s="379" t="s">
        <v>1082</v>
      </c>
      <c r="C76" s="380"/>
      <c r="D76" s="375"/>
    </row>
    <row r="77" spans="1:4" ht="15.75" thickBot="1" x14ac:dyDescent="0.3">
      <c r="A77" s="378" t="s">
        <v>1083</v>
      </c>
      <c r="B77" s="379" t="s">
        <v>1082</v>
      </c>
      <c r="C77" s="380"/>
      <c r="D77" s="375"/>
    </row>
    <row r="78" spans="1:4" ht="15.75" thickBot="1" x14ac:dyDescent="0.3">
      <c r="A78" s="378" t="s">
        <v>1091</v>
      </c>
      <c r="B78" s="379" t="s">
        <v>1082</v>
      </c>
      <c r="C78" s="380"/>
      <c r="D78" s="375"/>
    </row>
    <row r="79" spans="1:4" x14ac:dyDescent="0.25">
      <c r="A79" s="1594" t="s">
        <v>1111</v>
      </c>
      <c r="B79" s="391" t="s">
        <v>1112</v>
      </c>
      <c r="C79" s="393">
        <v>10610</v>
      </c>
      <c r="D79" s="1592"/>
    </row>
    <row r="80" spans="1:4" ht="15.75" thickBot="1" x14ac:dyDescent="0.3">
      <c r="A80" s="1595"/>
      <c r="B80" s="392" t="s">
        <v>1113</v>
      </c>
      <c r="C80" s="394"/>
      <c r="D80" s="1593"/>
    </row>
    <row r="81" spans="1:4" x14ac:dyDescent="0.25">
      <c r="A81" s="1594" t="s">
        <v>1114</v>
      </c>
      <c r="B81" s="391" t="s">
        <v>1115</v>
      </c>
      <c r="C81" s="393">
        <v>10620</v>
      </c>
      <c r="D81" s="1599"/>
    </row>
    <row r="82" spans="1:4" ht="15.75" thickBot="1" x14ac:dyDescent="0.3">
      <c r="A82" s="1595"/>
      <c r="B82" s="392" t="s">
        <v>1116</v>
      </c>
      <c r="C82" s="395"/>
      <c r="D82" s="1600"/>
    </row>
    <row r="83" spans="1:4" ht="15.75" thickBot="1" x14ac:dyDescent="0.3">
      <c r="A83" s="373" t="s">
        <v>332</v>
      </c>
      <c r="B83" s="379"/>
      <c r="C83" s="383"/>
      <c r="D83" s="375"/>
    </row>
    <row r="84" spans="1:4" ht="24.75" thickBot="1" x14ac:dyDescent="0.3">
      <c r="A84" s="373" t="s">
        <v>1117</v>
      </c>
      <c r="B84" s="379" t="s">
        <v>1118</v>
      </c>
      <c r="C84" s="383">
        <v>10601</v>
      </c>
      <c r="D84" s="375"/>
    </row>
    <row r="85" spans="1:4" x14ac:dyDescent="0.25">
      <c r="A85" s="377" t="s">
        <v>1079</v>
      </c>
      <c r="B85" s="1588"/>
      <c r="C85" s="1590"/>
      <c r="D85" s="1592"/>
    </row>
    <row r="86" spans="1:4" ht="15.75" thickBot="1" x14ac:dyDescent="0.3">
      <c r="A86" s="378" t="s">
        <v>1080</v>
      </c>
      <c r="B86" s="1589"/>
      <c r="C86" s="1591"/>
      <c r="D86" s="1593"/>
    </row>
    <row r="87" spans="1:4" ht="15.75" thickBot="1" x14ac:dyDescent="0.3">
      <c r="A87" s="378" t="s">
        <v>1081</v>
      </c>
      <c r="B87" s="379" t="s">
        <v>1082</v>
      </c>
      <c r="C87" s="380"/>
      <c r="D87" s="375"/>
    </row>
    <row r="88" spans="1:4" ht="15.75" thickBot="1" x14ac:dyDescent="0.3">
      <c r="A88" s="378" t="s">
        <v>1083</v>
      </c>
      <c r="B88" s="379" t="s">
        <v>1082</v>
      </c>
      <c r="C88" s="380"/>
      <c r="D88" s="375"/>
    </row>
    <row r="89" spans="1:4" ht="15.75" thickBot="1" x14ac:dyDescent="0.3">
      <c r="A89" s="378" t="s">
        <v>1091</v>
      </c>
      <c r="B89" s="379" t="s">
        <v>1082</v>
      </c>
      <c r="C89" s="380"/>
      <c r="D89" s="375"/>
    </row>
    <row r="90" spans="1:4" ht="36.75" customHeight="1" thickBot="1" x14ac:dyDescent="0.3">
      <c r="A90" s="373" t="s">
        <v>1119</v>
      </c>
      <c r="B90" s="379" t="s">
        <v>1120</v>
      </c>
      <c r="C90" s="383">
        <v>10602</v>
      </c>
      <c r="D90" s="375"/>
    </row>
    <row r="91" spans="1:4" x14ac:dyDescent="0.25">
      <c r="A91" s="377" t="s">
        <v>1079</v>
      </c>
      <c r="B91" s="1588"/>
      <c r="C91" s="1590"/>
      <c r="D91" s="1592"/>
    </row>
    <row r="92" spans="1:4" ht="15.75" thickBot="1" x14ac:dyDescent="0.3">
      <c r="A92" s="378" t="s">
        <v>1080</v>
      </c>
      <c r="B92" s="1589"/>
      <c r="C92" s="1591"/>
      <c r="D92" s="1593"/>
    </row>
    <row r="93" spans="1:4" ht="15.75" thickBot="1" x14ac:dyDescent="0.3">
      <c r="A93" s="378" t="s">
        <v>1081</v>
      </c>
      <c r="B93" s="379" t="s">
        <v>1082</v>
      </c>
      <c r="C93" s="380"/>
      <c r="D93" s="375"/>
    </row>
    <row r="94" spans="1:4" ht="15.75" thickBot="1" x14ac:dyDescent="0.3">
      <c r="A94" s="378" t="s">
        <v>1083</v>
      </c>
      <c r="B94" s="379" t="s">
        <v>1082</v>
      </c>
      <c r="C94" s="380"/>
      <c r="D94" s="375"/>
    </row>
    <row r="95" spans="1:4" ht="15.75" thickBot="1" x14ac:dyDescent="0.3">
      <c r="A95" s="378" t="s">
        <v>1091</v>
      </c>
      <c r="B95" s="379" t="s">
        <v>1082</v>
      </c>
      <c r="C95" s="380"/>
      <c r="D95" s="375"/>
    </row>
    <row r="96" spans="1:4" ht="15.75" thickBot="1" x14ac:dyDescent="0.3">
      <c r="A96" s="373" t="s">
        <v>1121</v>
      </c>
      <c r="B96" s="379" t="s">
        <v>1122</v>
      </c>
      <c r="C96" s="383">
        <v>10604</v>
      </c>
      <c r="D96" s="375"/>
    </row>
    <row r="97" spans="1:8" x14ac:dyDescent="0.25">
      <c r="A97" s="377" t="s">
        <v>1079</v>
      </c>
      <c r="B97" s="1588"/>
      <c r="C97" s="1590"/>
      <c r="D97" s="1592"/>
    </row>
    <row r="98" spans="1:8" ht="15.75" thickBot="1" x14ac:dyDescent="0.3">
      <c r="A98" s="378" t="s">
        <v>1080</v>
      </c>
      <c r="B98" s="1589"/>
      <c r="C98" s="1591"/>
      <c r="D98" s="1593"/>
    </row>
    <row r="99" spans="1:8" ht="15.75" thickBot="1" x14ac:dyDescent="0.3">
      <c r="A99" s="378" t="s">
        <v>1081</v>
      </c>
      <c r="B99" s="379" t="s">
        <v>1082</v>
      </c>
      <c r="C99" s="380"/>
      <c r="D99" s="375"/>
    </row>
    <row r="100" spans="1:8" ht="15.75" thickBot="1" x14ac:dyDescent="0.3">
      <c r="A100" s="378" t="s">
        <v>1083</v>
      </c>
      <c r="B100" s="379" t="s">
        <v>1082</v>
      </c>
      <c r="C100" s="380"/>
      <c r="D100" s="375"/>
    </row>
    <row r="101" spans="1:8" ht="15.75" thickBot="1" x14ac:dyDescent="0.3">
      <c r="A101" s="378" t="s">
        <v>1091</v>
      </c>
      <c r="B101" s="379" t="s">
        <v>1082</v>
      </c>
      <c r="C101" s="380"/>
      <c r="D101" s="375"/>
    </row>
    <row r="102" spans="1:8" ht="24" customHeight="1" x14ac:dyDescent="0.25">
      <c r="A102" s="1594" t="s">
        <v>1123</v>
      </c>
      <c r="B102" s="1566" t="s">
        <v>1124</v>
      </c>
      <c r="C102" s="1568">
        <v>10510</v>
      </c>
      <c r="D102" s="1592"/>
    </row>
    <row r="103" spans="1:8" ht="3.75" customHeight="1" thickBot="1" x14ac:dyDescent="0.3">
      <c r="A103" s="1595"/>
      <c r="B103" s="1596"/>
      <c r="C103" s="1597"/>
      <c r="D103" s="1598"/>
    </row>
    <row r="104" spans="1:8" ht="24.75" thickBot="1" x14ac:dyDescent="0.3">
      <c r="A104" s="396" t="s">
        <v>1125</v>
      </c>
      <c r="B104" s="397" t="s">
        <v>1089</v>
      </c>
      <c r="C104" s="398">
        <v>10700</v>
      </c>
      <c r="D104" s="399" t="e">
        <f>D106-D105-D81-D72-D69-D8</f>
        <v>#REF!</v>
      </c>
    </row>
    <row r="105" spans="1:8" ht="15.75" thickBot="1" x14ac:dyDescent="0.3">
      <c r="A105" s="400" t="s">
        <v>1126</v>
      </c>
      <c r="B105" s="368" t="s">
        <v>1089</v>
      </c>
      <c r="C105" s="374">
        <v>10800</v>
      </c>
      <c r="D105" s="401" t="e">
        <f>#REF!/1000</f>
        <v>#REF!</v>
      </c>
    </row>
    <row r="106" spans="1:8" x14ac:dyDescent="0.25">
      <c r="A106" s="389" t="s">
        <v>1127</v>
      </c>
      <c r="B106" s="1566" t="s">
        <v>1089</v>
      </c>
      <c r="C106" s="1568">
        <v>10900</v>
      </c>
      <c r="D106" s="1570">
        <f>'6'!F32+'6'!F35</f>
        <v>47787.618999999992</v>
      </c>
    </row>
    <row r="107" spans="1:8" ht="24.75" thickBot="1" x14ac:dyDescent="0.3">
      <c r="A107" s="373" t="s">
        <v>1128</v>
      </c>
      <c r="B107" s="1567"/>
      <c r="C107" s="1569"/>
      <c r="D107" s="1571"/>
      <c r="F107" s="1572"/>
      <c r="G107" s="402"/>
      <c r="H107" s="402"/>
    </row>
    <row r="108" spans="1:8" ht="15.75" x14ac:dyDescent="0.25">
      <c r="A108" s="1573"/>
      <c r="B108" s="1574"/>
      <c r="C108" s="1574"/>
      <c r="D108" s="1575"/>
      <c r="F108" s="1572"/>
      <c r="G108" s="402"/>
      <c r="H108" s="402"/>
    </row>
    <row r="109" spans="1:8" ht="36" customHeight="1" x14ac:dyDescent="0.25">
      <c r="A109" s="1576" t="s">
        <v>1129</v>
      </c>
      <c r="B109" s="1577"/>
      <c r="C109" s="1577"/>
      <c r="D109" s="1578"/>
    </row>
    <row r="110" spans="1:8" ht="36" customHeight="1" x14ac:dyDescent="0.25">
      <c r="A110" s="1576" t="s">
        <v>1130</v>
      </c>
      <c r="B110" s="1577"/>
      <c r="C110" s="1577"/>
      <c r="D110" s="1578"/>
    </row>
    <row r="111" spans="1:8" ht="15.75" x14ac:dyDescent="0.25">
      <c r="A111" s="1579"/>
      <c r="B111" s="1580"/>
      <c r="C111" s="1580"/>
      <c r="D111" s="1581"/>
    </row>
    <row r="112" spans="1:8" ht="15.75" x14ac:dyDescent="0.25">
      <c r="A112" s="1579"/>
      <c r="B112" s="1580"/>
      <c r="C112" s="1580"/>
      <c r="D112" s="1581"/>
    </row>
    <row r="113" spans="1:4" ht="47.25" customHeight="1" x14ac:dyDescent="0.25">
      <c r="A113" s="1582" t="s">
        <v>1131</v>
      </c>
      <c r="B113" s="1583"/>
      <c r="C113" s="1583"/>
      <c r="D113" s="1584"/>
    </row>
    <row r="114" spans="1:4" ht="24" customHeight="1" x14ac:dyDescent="0.25">
      <c r="A114" s="1585" t="s">
        <v>1132</v>
      </c>
      <c r="B114" s="1586"/>
      <c r="C114" s="1586"/>
      <c r="D114" s="1587"/>
    </row>
    <row r="115" spans="1:4" ht="15.75" thickBot="1" x14ac:dyDescent="0.3">
      <c r="A115" s="1563"/>
      <c r="B115" s="1564"/>
      <c r="C115" s="1564"/>
      <c r="D115" s="1565"/>
    </row>
  </sheetData>
  <mergeCells count="87">
    <mergeCell ref="A8:A9"/>
    <mergeCell ref="C8:C9"/>
    <mergeCell ref="D8:D9"/>
    <mergeCell ref="A1:D1"/>
    <mergeCell ref="A2:D2"/>
    <mergeCell ref="A3:D3"/>
    <mergeCell ref="A4:D4"/>
    <mergeCell ref="D5:D6"/>
    <mergeCell ref="B25:B26"/>
    <mergeCell ref="C25:C26"/>
    <mergeCell ref="D25:D26"/>
    <mergeCell ref="A12:A13"/>
    <mergeCell ref="C12:C13"/>
    <mergeCell ref="D12:D13"/>
    <mergeCell ref="B14:B15"/>
    <mergeCell ref="C14:C15"/>
    <mergeCell ref="D14:D15"/>
    <mergeCell ref="A19:A20"/>
    <mergeCell ref="C19:C20"/>
    <mergeCell ref="D19:D20"/>
    <mergeCell ref="B22:B24"/>
    <mergeCell ref="D22:D24"/>
    <mergeCell ref="B31:B32"/>
    <mergeCell ref="C31:C32"/>
    <mergeCell ref="D31:D32"/>
    <mergeCell ref="B37:B38"/>
    <mergeCell ref="C37:C38"/>
    <mergeCell ref="D37:D38"/>
    <mergeCell ref="B43:B44"/>
    <mergeCell ref="C43:C44"/>
    <mergeCell ref="D43:D44"/>
    <mergeCell ref="B48:B49"/>
    <mergeCell ref="C48:C49"/>
    <mergeCell ref="D48:D49"/>
    <mergeCell ref="B64:B65"/>
    <mergeCell ref="C64:C65"/>
    <mergeCell ref="D64:D65"/>
    <mergeCell ref="B50:B51"/>
    <mergeCell ref="C50:C51"/>
    <mergeCell ref="D50:D51"/>
    <mergeCell ref="B55:B56"/>
    <mergeCell ref="C55:C56"/>
    <mergeCell ref="D55:D56"/>
    <mergeCell ref="B57:B58"/>
    <mergeCell ref="C57:C58"/>
    <mergeCell ref="D57:D58"/>
    <mergeCell ref="B62:B63"/>
    <mergeCell ref="D62:D63"/>
    <mergeCell ref="A81:A82"/>
    <mergeCell ref="D81:D82"/>
    <mergeCell ref="A69:A70"/>
    <mergeCell ref="B69:B70"/>
    <mergeCell ref="C69:C70"/>
    <mergeCell ref="D69:D70"/>
    <mergeCell ref="A72:A73"/>
    <mergeCell ref="C72:C73"/>
    <mergeCell ref="D72:D73"/>
    <mergeCell ref="B74:B75"/>
    <mergeCell ref="C74:C75"/>
    <mergeCell ref="D74:D75"/>
    <mergeCell ref="A79:A80"/>
    <mergeCell ref="D79:D80"/>
    <mergeCell ref="B85:B86"/>
    <mergeCell ref="C85:C86"/>
    <mergeCell ref="D85:D86"/>
    <mergeCell ref="B91:B92"/>
    <mergeCell ref="C91:C92"/>
    <mergeCell ref="D91:D92"/>
    <mergeCell ref="B97:B98"/>
    <mergeCell ref="C97:C98"/>
    <mergeCell ref="D97:D98"/>
    <mergeCell ref="A102:A103"/>
    <mergeCell ref="B102:B103"/>
    <mergeCell ref="C102:C103"/>
    <mergeCell ref="D102:D103"/>
    <mergeCell ref="A115:D115"/>
    <mergeCell ref="B106:B107"/>
    <mergeCell ref="C106:C107"/>
    <mergeCell ref="D106:D107"/>
    <mergeCell ref="F107:F108"/>
    <mergeCell ref="A108:D108"/>
    <mergeCell ref="A109:D109"/>
    <mergeCell ref="A110:D110"/>
    <mergeCell ref="A111:D111"/>
    <mergeCell ref="A112:D112"/>
    <mergeCell ref="A113:D113"/>
    <mergeCell ref="A114:D11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8"/>
  <dimension ref="A1:WVZ1395"/>
  <sheetViews>
    <sheetView topLeftCell="A7" workbookViewId="0">
      <selection activeCell="G40" sqref="G40"/>
    </sheetView>
  </sheetViews>
  <sheetFormatPr defaultColWidth="0" defaultRowHeight="15.75" x14ac:dyDescent="0.25"/>
  <cols>
    <col min="1" max="1" width="7" style="537" customWidth="1"/>
    <col min="2" max="2" width="54.6640625" style="405" customWidth="1"/>
    <col min="3" max="3" width="17.83203125" style="415" customWidth="1"/>
    <col min="4" max="4" width="11" style="415" customWidth="1"/>
    <col min="5" max="5" width="11.83203125" style="415" customWidth="1"/>
    <col min="6" max="6" width="14.5" style="415" customWidth="1"/>
    <col min="7" max="7" width="13.1640625" style="415" customWidth="1"/>
    <col min="8" max="8" width="11.83203125" style="415" customWidth="1"/>
    <col min="9" max="9" width="11.1640625" style="415" customWidth="1"/>
    <col min="10" max="11" width="11.5" style="415" customWidth="1"/>
    <col min="12" max="12" width="10.33203125" style="415" customWidth="1"/>
    <col min="13" max="13" width="11.6640625" style="405" customWidth="1"/>
    <col min="14" max="14" width="10.33203125" style="405" customWidth="1"/>
    <col min="15" max="15" width="11" style="405" customWidth="1"/>
    <col min="16" max="16" width="10.5" style="405" customWidth="1"/>
    <col min="17" max="17" width="9.1640625" style="405" customWidth="1"/>
    <col min="18" max="18" width="10.6640625" style="408" customWidth="1"/>
    <col min="19" max="256" width="10.6640625" style="408" hidden="1"/>
    <col min="257" max="257" width="7" style="408" customWidth="1"/>
    <col min="258" max="258" width="17.1640625" style="409" customWidth="1"/>
    <col min="259" max="259" width="13.83203125" style="408" customWidth="1"/>
    <col min="260" max="261" width="11.83203125" style="408" customWidth="1"/>
    <col min="262" max="262" width="11.1640625" style="408" customWidth="1"/>
    <col min="263" max="263" width="10.83203125" style="408" customWidth="1"/>
    <col min="264" max="264" width="11.83203125" style="408" customWidth="1"/>
    <col min="265" max="265" width="11.1640625" style="408" customWidth="1"/>
    <col min="266" max="267" width="11.5" style="408" customWidth="1"/>
    <col min="268" max="268" width="10.33203125" style="408" customWidth="1"/>
    <col min="269" max="269" width="11.6640625" style="408" customWidth="1"/>
    <col min="270" max="270" width="10.33203125" style="408" customWidth="1"/>
    <col min="271" max="271" width="11" style="408" customWidth="1"/>
    <col min="272" max="272" width="10.5" style="408" customWidth="1"/>
    <col min="273" max="273" width="9.1640625" style="408" customWidth="1"/>
    <col min="274" max="274" width="10.6640625" style="408" customWidth="1"/>
    <col min="275" max="512" width="10.6640625" style="408" hidden="1"/>
    <col min="513" max="513" width="7" style="408" customWidth="1"/>
    <col min="514" max="514" width="54.6640625" style="408" customWidth="1"/>
    <col min="515" max="515" width="17.83203125" style="408" customWidth="1"/>
    <col min="516" max="516" width="11" style="408" customWidth="1"/>
    <col min="517" max="517" width="11.83203125" style="408" customWidth="1"/>
    <col min="518" max="518" width="11.1640625" style="408" customWidth="1"/>
    <col min="519" max="519" width="10.83203125" style="408" customWidth="1"/>
    <col min="520" max="520" width="11.83203125" style="408" customWidth="1"/>
    <col min="521" max="521" width="11.1640625" style="408" customWidth="1"/>
    <col min="522" max="523" width="11.5" style="408" customWidth="1"/>
    <col min="524" max="524" width="10.33203125" style="408" customWidth="1"/>
    <col min="525" max="525" width="11.6640625" style="408" customWidth="1"/>
    <col min="526" max="526" width="10.33203125" style="408" customWidth="1"/>
    <col min="527" max="527" width="11" style="408" customWidth="1"/>
    <col min="528" max="528" width="10.5" style="408" customWidth="1"/>
    <col min="529" max="529" width="9.1640625" style="408" customWidth="1"/>
    <col min="530" max="530" width="10.6640625" style="408" customWidth="1"/>
    <col min="531" max="768" width="10.6640625" style="408" hidden="1"/>
    <col min="769" max="769" width="7" style="408" customWidth="1"/>
    <col min="770" max="770" width="54.6640625" style="408" customWidth="1"/>
    <col min="771" max="771" width="17.83203125" style="408" customWidth="1"/>
    <col min="772" max="772" width="11" style="408" customWidth="1"/>
    <col min="773" max="773" width="11.83203125" style="408" customWidth="1"/>
    <col min="774" max="774" width="11.1640625" style="408" customWidth="1"/>
    <col min="775" max="775" width="10.83203125" style="408" customWidth="1"/>
    <col min="776" max="776" width="11.83203125" style="408" customWidth="1"/>
    <col min="777" max="777" width="11.1640625" style="408" customWidth="1"/>
    <col min="778" max="779" width="11.5" style="408" customWidth="1"/>
    <col min="780" max="780" width="10.33203125" style="408" customWidth="1"/>
    <col min="781" max="781" width="11.6640625" style="408" customWidth="1"/>
    <col min="782" max="782" width="10.33203125" style="408" customWidth="1"/>
    <col min="783" max="783" width="11" style="408" customWidth="1"/>
    <col min="784" max="784" width="10.5" style="408" customWidth="1"/>
    <col min="785" max="785" width="9.1640625" style="408" customWidth="1"/>
    <col min="786" max="786" width="10.6640625" style="408" customWidth="1"/>
    <col min="787" max="1024" width="10.6640625" style="408" hidden="1"/>
    <col min="1025" max="1025" width="7" style="408" customWidth="1"/>
    <col min="1026" max="1026" width="54.6640625" style="408" customWidth="1"/>
    <col min="1027" max="1027" width="17.83203125" style="408" customWidth="1"/>
    <col min="1028" max="1028" width="11" style="408" customWidth="1"/>
    <col min="1029" max="1029" width="11.83203125" style="408" customWidth="1"/>
    <col min="1030" max="1030" width="11.1640625" style="408" customWidth="1"/>
    <col min="1031" max="1031" width="10.83203125" style="408" customWidth="1"/>
    <col min="1032" max="1032" width="11.83203125" style="408" customWidth="1"/>
    <col min="1033" max="1033" width="11.1640625" style="408" customWidth="1"/>
    <col min="1034" max="1035" width="11.5" style="408" customWidth="1"/>
    <col min="1036" max="1036" width="10.33203125" style="408" customWidth="1"/>
    <col min="1037" max="1037" width="11.6640625" style="408" customWidth="1"/>
    <col min="1038" max="1038" width="10.33203125" style="408" customWidth="1"/>
    <col min="1039" max="1039" width="11" style="408" customWidth="1"/>
    <col min="1040" max="1040" width="10.5" style="408" customWidth="1"/>
    <col min="1041" max="1041" width="9.1640625" style="408" customWidth="1"/>
    <col min="1042" max="1042" width="10.6640625" style="408" customWidth="1"/>
    <col min="1043" max="1280" width="10.6640625" style="408" hidden="1"/>
    <col min="1281" max="1281" width="7" style="408" customWidth="1"/>
    <col min="1282" max="1282" width="54.6640625" style="408" customWidth="1"/>
    <col min="1283" max="1283" width="17.83203125" style="408" customWidth="1"/>
    <col min="1284" max="1284" width="11" style="408" customWidth="1"/>
    <col min="1285" max="1285" width="11.83203125" style="408" customWidth="1"/>
    <col min="1286" max="1286" width="11.1640625" style="408" customWidth="1"/>
    <col min="1287" max="1287" width="10.83203125" style="408" customWidth="1"/>
    <col min="1288" max="1288" width="11.83203125" style="408" customWidth="1"/>
    <col min="1289" max="1289" width="11.1640625" style="408" customWidth="1"/>
    <col min="1290" max="1291" width="11.5" style="408" customWidth="1"/>
    <col min="1292" max="1292" width="10.33203125" style="408" customWidth="1"/>
    <col min="1293" max="1293" width="11.6640625" style="408" customWidth="1"/>
    <col min="1294" max="1294" width="10.33203125" style="408" customWidth="1"/>
    <col min="1295" max="1295" width="11" style="408" customWidth="1"/>
    <col min="1296" max="1296" width="10.5" style="408" customWidth="1"/>
    <col min="1297" max="1297" width="9.1640625" style="408" customWidth="1"/>
    <col min="1298" max="1298" width="10.6640625" style="408" customWidth="1"/>
    <col min="1299" max="1536" width="10.6640625" style="408" hidden="1"/>
    <col min="1537" max="1537" width="7" style="408" customWidth="1"/>
    <col min="1538" max="1538" width="54.6640625" style="408" customWidth="1"/>
    <col min="1539" max="1539" width="17.83203125" style="408" customWidth="1"/>
    <col min="1540" max="1540" width="11" style="408" customWidth="1"/>
    <col min="1541" max="1541" width="11.83203125" style="408" customWidth="1"/>
    <col min="1542" max="1542" width="11.1640625" style="408" customWidth="1"/>
    <col min="1543" max="1543" width="10.83203125" style="408" customWidth="1"/>
    <col min="1544" max="1544" width="11.83203125" style="408" customWidth="1"/>
    <col min="1545" max="1545" width="11.1640625" style="408" customWidth="1"/>
    <col min="1546" max="1547" width="11.5" style="408" customWidth="1"/>
    <col min="1548" max="1548" width="10.33203125" style="408" customWidth="1"/>
    <col min="1549" max="1549" width="11.6640625" style="408" customWidth="1"/>
    <col min="1550" max="1550" width="10.33203125" style="408" customWidth="1"/>
    <col min="1551" max="1551" width="11" style="408" customWidth="1"/>
    <col min="1552" max="1552" width="10.5" style="408" customWidth="1"/>
    <col min="1553" max="1553" width="9.1640625" style="408" customWidth="1"/>
    <col min="1554" max="1554" width="10.6640625" style="408" customWidth="1"/>
    <col min="1555" max="1792" width="10.6640625" style="408" hidden="1"/>
    <col min="1793" max="1793" width="7" style="408" customWidth="1"/>
    <col min="1794" max="1794" width="54.6640625" style="408" customWidth="1"/>
    <col min="1795" max="1795" width="17.83203125" style="408" customWidth="1"/>
    <col min="1796" max="1796" width="11" style="408" customWidth="1"/>
    <col min="1797" max="1797" width="11.83203125" style="408" customWidth="1"/>
    <col min="1798" max="1798" width="11.1640625" style="408" customWidth="1"/>
    <col min="1799" max="1799" width="10.83203125" style="408" customWidth="1"/>
    <col min="1800" max="1800" width="11.83203125" style="408" customWidth="1"/>
    <col min="1801" max="1801" width="11.1640625" style="408" customWidth="1"/>
    <col min="1802" max="1803" width="11.5" style="408" customWidth="1"/>
    <col min="1804" max="1804" width="10.33203125" style="408" customWidth="1"/>
    <col min="1805" max="1805" width="11.6640625" style="408" customWidth="1"/>
    <col min="1806" max="1806" width="10.33203125" style="408" customWidth="1"/>
    <col min="1807" max="1807" width="11" style="408" customWidth="1"/>
    <col min="1808" max="1808" width="10.5" style="408" customWidth="1"/>
    <col min="1809" max="1809" width="9.1640625" style="408" customWidth="1"/>
    <col min="1810" max="1810" width="10.6640625" style="408" customWidth="1"/>
    <col min="1811" max="2048" width="10.6640625" style="408" hidden="1"/>
    <col min="2049" max="2049" width="7" style="408" customWidth="1"/>
    <col min="2050" max="2050" width="54.6640625" style="408" customWidth="1"/>
    <col min="2051" max="2051" width="17.83203125" style="408" customWidth="1"/>
    <col min="2052" max="2052" width="11" style="408" customWidth="1"/>
    <col min="2053" max="2053" width="11.83203125" style="408" customWidth="1"/>
    <col min="2054" max="2054" width="11.1640625" style="408" customWidth="1"/>
    <col min="2055" max="2055" width="10.83203125" style="408" customWidth="1"/>
    <col min="2056" max="2056" width="11.83203125" style="408" customWidth="1"/>
    <col min="2057" max="2057" width="11.1640625" style="408" customWidth="1"/>
    <col min="2058" max="2059" width="11.5" style="408" customWidth="1"/>
    <col min="2060" max="2060" width="10.33203125" style="408" customWidth="1"/>
    <col min="2061" max="2061" width="11.6640625" style="408" customWidth="1"/>
    <col min="2062" max="2062" width="10.33203125" style="408" customWidth="1"/>
    <col min="2063" max="2063" width="11" style="408" customWidth="1"/>
    <col min="2064" max="2064" width="10.5" style="408" customWidth="1"/>
    <col min="2065" max="2065" width="9.1640625" style="408" customWidth="1"/>
    <col min="2066" max="2066" width="10.6640625" style="408" customWidth="1"/>
    <col min="2067" max="2304" width="10.6640625" style="408" hidden="1"/>
    <col min="2305" max="2305" width="7" style="408" customWidth="1"/>
    <col min="2306" max="2306" width="54.6640625" style="408" customWidth="1"/>
    <col min="2307" max="2307" width="17.83203125" style="408" customWidth="1"/>
    <col min="2308" max="2308" width="11" style="408" customWidth="1"/>
    <col min="2309" max="2309" width="11.83203125" style="408" customWidth="1"/>
    <col min="2310" max="2310" width="11.1640625" style="408" customWidth="1"/>
    <col min="2311" max="2311" width="10.83203125" style="408" customWidth="1"/>
    <col min="2312" max="2312" width="11.83203125" style="408" customWidth="1"/>
    <col min="2313" max="2313" width="11.1640625" style="408" customWidth="1"/>
    <col min="2314" max="2315" width="11.5" style="408" customWidth="1"/>
    <col min="2316" max="2316" width="10.33203125" style="408" customWidth="1"/>
    <col min="2317" max="2317" width="11.6640625" style="408" customWidth="1"/>
    <col min="2318" max="2318" width="10.33203125" style="408" customWidth="1"/>
    <col min="2319" max="2319" width="11" style="408" customWidth="1"/>
    <col min="2320" max="2320" width="10.5" style="408" customWidth="1"/>
    <col min="2321" max="2321" width="9.1640625" style="408" customWidth="1"/>
    <col min="2322" max="2322" width="10.6640625" style="408" customWidth="1"/>
    <col min="2323" max="2560" width="10.6640625" style="408" hidden="1"/>
    <col min="2561" max="2561" width="7" style="408" customWidth="1"/>
    <col min="2562" max="2562" width="54.6640625" style="408" customWidth="1"/>
    <col min="2563" max="2563" width="17.83203125" style="408" customWidth="1"/>
    <col min="2564" max="2564" width="11" style="408" customWidth="1"/>
    <col min="2565" max="2565" width="11.83203125" style="408" customWidth="1"/>
    <col min="2566" max="2566" width="11.1640625" style="408" customWidth="1"/>
    <col min="2567" max="2567" width="10.83203125" style="408" customWidth="1"/>
    <col min="2568" max="2568" width="11.83203125" style="408" customWidth="1"/>
    <col min="2569" max="2569" width="11.1640625" style="408" customWidth="1"/>
    <col min="2570" max="2571" width="11.5" style="408" customWidth="1"/>
    <col min="2572" max="2572" width="10.33203125" style="408" customWidth="1"/>
    <col min="2573" max="2573" width="11.6640625" style="408" customWidth="1"/>
    <col min="2574" max="2574" width="10.33203125" style="408" customWidth="1"/>
    <col min="2575" max="2575" width="11" style="408" customWidth="1"/>
    <col min="2576" max="2576" width="10.5" style="408" customWidth="1"/>
    <col min="2577" max="2577" width="9.1640625" style="408" customWidth="1"/>
    <col min="2578" max="2578" width="10.6640625" style="408" customWidth="1"/>
    <col min="2579" max="2816" width="10.6640625" style="408" hidden="1"/>
    <col min="2817" max="2817" width="7" style="408" customWidth="1"/>
    <col min="2818" max="2818" width="54.6640625" style="408" customWidth="1"/>
    <col min="2819" max="2819" width="17.83203125" style="408" customWidth="1"/>
    <col min="2820" max="2820" width="11" style="408" customWidth="1"/>
    <col min="2821" max="2821" width="11.83203125" style="408" customWidth="1"/>
    <col min="2822" max="2822" width="11.1640625" style="408" customWidth="1"/>
    <col min="2823" max="2823" width="10.83203125" style="408" customWidth="1"/>
    <col min="2824" max="2824" width="11.83203125" style="408" customWidth="1"/>
    <col min="2825" max="2825" width="11.1640625" style="408" customWidth="1"/>
    <col min="2826" max="2827" width="11.5" style="408" customWidth="1"/>
    <col min="2828" max="2828" width="10.33203125" style="408" customWidth="1"/>
    <col min="2829" max="2829" width="11.6640625" style="408" customWidth="1"/>
    <col min="2830" max="2830" width="10.33203125" style="408" customWidth="1"/>
    <col min="2831" max="2831" width="11" style="408" customWidth="1"/>
    <col min="2832" max="2832" width="10.5" style="408" customWidth="1"/>
    <col min="2833" max="2833" width="9.1640625" style="408" customWidth="1"/>
    <col min="2834" max="2834" width="10.6640625" style="408" customWidth="1"/>
    <col min="2835" max="3072" width="10.6640625" style="408" hidden="1"/>
    <col min="3073" max="3073" width="7" style="408" customWidth="1"/>
    <col min="3074" max="3074" width="54.6640625" style="408" customWidth="1"/>
    <col min="3075" max="3075" width="17.83203125" style="408" customWidth="1"/>
    <col min="3076" max="3076" width="11" style="408" customWidth="1"/>
    <col min="3077" max="3077" width="11.83203125" style="408" customWidth="1"/>
    <col min="3078" max="3078" width="11.1640625" style="408" customWidth="1"/>
    <col min="3079" max="3079" width="10.83203125" style="408" customWidth="1"/>
    <col min="3080" max="3080" width="11.83203125" style="408" customWidth="1"/>
    <col min="3081" max="3081" width="11.1640625" style="408" customWidth="1"/>
    <col min="3082" max="3083" width="11.5" style="408" customWidth="1"/>
    <col min="3084" max="3084" width="10.33203125" style="408" customWidth="1"/>
    <col min="3085" max="3085" width="11.6640625" style="408" customWidth="1"/>
    <col min="3086" max="3086" width="10.33203125" style="408" customWidth="1"/>
    <col min="3087" max="3087" width="11" style="408" customWidth="1"/>
    <col min="3088" max="3088" width="10.5" style="408" customWidth="1"/>
    <col min="3089" max="3089" width="9.1640625" style="408" customWidth="1"/>
    <col min="3090" max="3090" width="10.6640625" style="408" customWidth="1"/>
    <col min="3091" max="3328" width="10.6640625" style="408" hidden="1"/>
    <col min="3329" max="3329" width="7" style="408" customWidth="1"/>
    <col min="3330" max="3330" width="54.6640625" style="408" customWidth="1"/>
    <col min="3331" max="3331" width="17.83203125" style="408" customWidth="1"/>
    <col min="3332" max="3332" width="11" style="408" customWidth="1"/>
    <col min="3333" max="3333" width="11.83203125" style="408" customWidth="1"/>
    <col min="3334" max="3334" width="11.1640625" style="408" customWidth="1"/>
    <col min="3335" max="3335" width="10.83203125" style="408" customWidth="1"/>
    <col min="3336" max="3336" width="11.83203125" style="408" customWidth="1"/>
    <col min="3337" max="3337" width="11.1640625" style="408" customWidth="1"/>
    <col min="3338" max="3339" width="11.5" style="408" customWidth="1"/>
    <col min="3340" max="3340" width="10.33203125" style="408" customWidth="1"/>
    <col min="3341" max="3341" width="11.6640625" style="408" customWidth="1"/>
    <col min="3342" max="3342" width="10.33203125" style="408" customWidth="1"/>
    <col min="3343" max="3343" width="11" style="408" customWidth="1"/>
    <col min="3344" max="3344" width="10.5" style="408" customWidth="1"/>
    <col min="3345" max="3345" width="9.1640625" style="408" customWidth="1"/>
    <col min="3346" max="3346" width="10.6640625" style="408" customWidth="1"/>
    <col min="3347" max="3584" width="10.6640625" style="408" hidden="1"/>
    <col min="3585" max="3585" width="7" style="408" customWidth="1"/>
    <col min="3586" max="3586" width="54.6640625" style="408" customWidth="1"/>
    <col min="3587" max="3587" width="17.83203125" style="408" customWidth="1"/>
    <col min="3588" max="3588" width="11" style="408" customWidth="1"/>
    <col min="3589" max="3589" width="11.83203125" style="408" customWidth="1"/>
    <col min="3590" max="3590" width="11.1640625" style="408" customWidth="1"/>
    <col min="3591" max="3591" width="10.83203125" style="408" customWidth="1"/>
    <col min="3592" max="3592" width="11.83203125" style="408" customWidth="1"/>
    <col min="3593" max="3593" width="11.1640625" style="408" customWidth="1"/>
    <col min="3594" max="3595" width="11.5" style="408" customWidth="1"/>
    <col min="3596" max="3596" width="10.33203125" style="408" customWidth="1"/>
    <col min="3597" max="3597" width="11.6640625" style="408" customWidth="1"/>
    <col min="3598" max="3598" width="10.33203125" style="408" customWidth="1"/>
    <col min="3599" max="3599" width="11" style="408" customWidth="1"/>
    <col min="3600" max="3600" width="10.5" style="408" customWidth="1"/>
    <col min="3601" max="3601" width="9.1640625" style="408" customWidth="1"/>
    <col min="3602" max="3602" width="10.6640625" style="408" customWidth="1"/>
    <col min="3603" max="3840" width="10.6640625" style="408" hidden="1"/>
    <col min="3841" max="3841" width="7" style="408" customWidth="1"/>
    <col min="3842" max="3842" width="54.6640625" style="408" customWidth="1"/>
    <col min="3843" max="3843" width="17.83203125" style="408" customWidth="1"/>
    <col min="3844" max="3844" width="11" style="408" customWidth="1"/>
    <col min="3845" max="3845" width="11.83203125" style="408" customWidth="1"/>
    <col min="3846" max="3846" width="11.1640625" style="408" customWidth="1"/>
    <col min="3847" max="3847" width="10.83203125" style="408" customWidth="1"/>
    <col min="3848" max="3848" width="11.83203125" style="408" customWidth="1"/>
    <col min="3849" max="3849" width="11.1640625" style="408" customWidth="1"/>
    <col min="3850" max="3851" width="11.5" style="408" customWidth="1"/>
    <col min="3852" max="3852" width="10.33203125" style="408" customWidth="1"/>
    <col min="3853" max="3853" width="11.6640625" style="408" customWidth="1"/>
    <col min="3854" max="3854" width="10.33203125" style="408" customWidth="1"/>
    <col min="3855" max="3855" width="11" style="408" customWidth="1"/>
    <col min="3856" max="3856" width="10.5" style="408" customWidth="1"/>
    <col min="3857" max="3857" width="9.1640625" style="408" customWidth="1"/>
    <col min="3858" max="3858" width="10.6640625" style="408" customWidth="1"/>
    <col min="3859" max="4096" width="10.6640625" style="408" hidden="1"/>
    <col min="4097" max="4097" width="7" style="408" customWidth="1"/>
    <col min="4098" max="4098" width="54.6640625" style="408" customWidth="1"/>
    <col min="4099" max="4099" width="17.83203125" style="408" customWidth="1"/>
    <col min="4100" max="4100" width="11" style="408" customWidth="1"/>
    <col min="4101" max="4101" width="11.83203125" style="408" customWidth="1"/>
    <col min="4102" max="4102" width="11.1640625" style="408" customWidth="1"/>
    <col min="4103" max="4103" width="10.83203125" style="408" customWidth="1"/>
    <col min="4104" max="4104" width="11.83203125" style="408" customWidth="1"/>
    <col min="4105" max="4105" width="11.1640625" style="408" customWidth="1"/>
    <col min="4106" max="4107" width="11.5" style="408" customWidth="1"/>
    <col min="4108" max="4108" width="10.33203125" style="408" customWidth="1"/>
    <col min="4109" max="4109" width="11.6640625" style="408" customWidth="1"/>
    <col min="4110" max="4110" width="10.33203125" style="408" customWidth="1"/>
    <col min="4111" max="4111" width="11" style="408" customWidth="1"/>
    <col min="4112" max="4112" width="10.5" style="408" customWidth="1"/>
    <col min="4113" max="4113" width="9.1640625" style="408" customWidth="1"/>
    <col min="4114" max="4114" width="10.6640625" style="408" customWidth="1"/>
    <col min="4115" max="4352" width="10.6640625" style="408" hidden="1"/>
    <col min="4353" max="4353" width="7" style="408" customWidth="1"/>
    <col min="4354" max="4354" width="54.6640625" style="408" customWidth="1"/>
    <col min="4355" max="4355" width="17.83203125" style="408" customWidth="1"/>
    <col min="4356" max="4356" width="11" style="408" customWidth="1"/>
    <col min="4357" max="4357" width="11.83203125" style="408" customWidth="1"/>
    <col min="4358" max="4358" width="11.1640625" style="408" customWidth="1"/>
    <col min="4359" max="4359" width="10.83203125" style="408" customWidth="1"/>
    <col min="4360" max="4360" width="11.83203125" style="408" customWidth="1"/>
    <col min="4361" max="4361" width="11.1640625" style="408" customWidth="1"/>
    <col min="4362" max="4363" width="11.5" style="408" customWidth="1"/>
    <col min="4364" max="4364" width="10.33203125" style="408" customWidth="1"/>
    <col min="4365" max="4365" width="11.6640625" style="408" customWidth="1"/>
    <col min="4366" max="4366" width="10.33203125" style="408" customWidth="1"/>
    <col min="4367" max="4367" width="11" style="408" customWidth="1"/>
    <col min="4368" max="4368" width="10.5" style="408" customWidth="1"/>
    <col min="4369" max="4369" width="9.1640625" style="408" customWidth="1"/>
    <col min="4370" max="4370" width="10.6640625" style="408" customWidth="1"/>
    <col min="4371" max="4608" width="10.6640625" style="408" hidden="1"/>
    <col min="4609" max="4609" width="7" style="408" customWidth="1"/>
    <col min="4610" max="4610" width="54.6640625" style="408" customWidth="1"/>
    <col min="4611" max="4611" width="17.83203125" style="408" customWidth="1"/>
    <col min="4612" max="4612" width="11" style="408" customWidth="1"/>
    <col min="4613" max="4613" width="11.83203125" style="408" customWidth="1"/>
    <col min="4614" max="4614" width="11.1640625" style="408" customWidth="1"/>
    <col min="4615" max="4615" width="10.83203125" style="408" customWidth="1"/>
    <col min="4616" max="4616" width="11.83203125" style="408" customWidth="1"/>
    <col min="4617" max="4617" width="11.1640625" style="408" customWidth="1"/>
    <col min="4618" max="4619" width="11.5" style="408" customWidth="1"/>
    <col min="4620" max="4620" width="10.33203125" style="408" customWidth="1"/>
    <col min="4621" max="4621" width="11.6640625" style="408" customWidth="1"/>
    <col min="4622" max="4622" width="10.33203125" style="408" customWidth="1"/>
    <col min="4623" max="4623" width="11" style="408" customWidth="1"/>
    <col min="4624" max="4624" width="10.5" style="408" customWidth="1"/>
    <col min="4625" max="4625" width="9.1640625" style="408" customWidth="1"/>
    <col min="4626" max="4626" width="10.6640625" style="408" customWidth="1"/>
    <col min="4627" max="4864" width="10.6640625" style="408" hidden="1"/>
    <col min="4865" max="4865" width="7" style="408" customWidth="1"/>
    <col min="4866" max="4866" width="54.6640625" style="408" customWidth="1"/>
    <col min="4867" max="4867" width="17.83203125" style="408" customWidth="1"/>
    <col min="4868" max="4868" width="11" style="408" customWidth="1"/>
    <col min="4869" max="4869" width="11.83203125" style="408" customWidth="1"/>
    <col min="4870" max="4870" width="11.1640625" style="408" customWidth="1"/>
    <col min="4871" max="4871" width="10.83203125" style="408" customWidth="1"/>
    <col min="4872" max="4872" width="11.83203125" style="408" customWidth="1"/>
    <col min="4873" max="4873" width="11.1640625" style="408" customWidth="1"/>
    <col min="4874" max="4875" width="11.5" style="408" customWidth="1"/>
    <col min="4876" max="4876" width="10.33203125" style="408" customWidth="1"/>
    <col min="4877" max="4877" width="11.6640625" style="408" customWidth="1"/>
    <col min="4878" max="4878" width="10.33203125" style="408" customWidth="1"/>
    <col min="4879" max="4879" width="11" style="408" customWidth="1"/>
    <col min="4880" max="4880" width="10.5" style="408" customWidth="1"/>
    <col min="4881" max="4881" width="9.1640625" style="408" customWidth="1"/>
    <col min="4882" max="4882" width="10.6640625" style="408" customWidth="1"/>
    <col min="4883" max="5120" width="10.6640625" style="408" hidden="1"/>
    <col min="5121" max="5121" width="7" style="408" customWidth="1"/>
    <col min="5122" max="5122" width="54.6640625" style="408" customWidth="1"/>
    <col min="5123" max="5123" width="17.83203125" style="408" customWidth="1"/>
    <col min="5124" max="5124" width="11" style="408" customWidth="1"/>
    <col min="5125" max="5125" width="11.83203125" style="408" customWidth="1"/>
    <col min="5126" max="5126" width="11.1640625" style="408" customWidth="1"/>
    <col min="5127" max="5127" width="10.83203125" style="408" customWidth="1"/>
    <col min="5128" max="5128" width="11.83203125" style="408" customWidth="1"/>
    <col min="5129" max="5129" width="11.1640625" style="408" customWidth="1"/>
    <col min="5130" max="5131" width="11.5" style="408" customWidth="1"/>
    <col min="5132" max="5132" width="10.33203125" style="408" customWidth="1"/>
    <col min="5133" max="5133" width="11.6640625" style="408" customWidth="1"/>
    <col min="5134" max="5134" width="10.33203125" style="408" customWidth="1"/>
    <col min="5135" max="5135" width="11" style="408" customWidth="1"/>
    <col min="5136" max="5136" width="10.5" style="408" customWidth="1"/>
    <col min="5137" max="5137" width="9.1640625" style="408" customWidth="1"/>
    <col min="5138" max="5138" width="10.6640625" style="408" customWidth="1"/>
    <col min="5139" max="5376" width="10.6640625" style="408" hidden="1"/>
    <col min="5377" max="5377" width="7" style="408" customWidth="1"/>
    <col min="5378" max="5378" width="54.6640625" style="408" customWidth="1"/>
    <col min="5379" max="5379" width="17.83203125" style="408" customWidth="1"/>
    <col min="5380" max="5380" width="11" style="408" customWidth="1"/>
    <col min="5381" max="5381" width="11.83203125" style="408" customWidth="1"/>
    <col min="5382" max="5382" width="11.1640625" style="408" customWidth="1"/>
    <col min="5383" max="5383" width="10.83203125" style="408" customWidth="1"/>
    <col min="5384" max="5384" width="11.83203125" style="408" customWidth="1"/>
    <col min="5385" max="5385" width="11.1640625" style="408" customWidth="1"/>
    <col min="5386" max="5387" width="11.5" style="408" customWidth="1"/>
    <col min="5388" max="5388" width="10.33203125" style="408" customWidth="1"/>
    <col min="5389" max="5389" width="11.6640625" style="408" customWidth="1"/>
    <col min="5390" max="5390" width="10.33203125" style="408" customWidth="1"/>
    <col min="5391" max="5391" width="11" style="408" customWidth="1"/>
    <col min="5392" max="5392" width="10.5" style="408" customWidth="1"/>
    <col min="5393" max="5393" width="9.1640625" style="408" customWidth="1"/>
    <col min="5394" max="5394" width="10.6640625" style="408" customWidth="1"/>
    <col min="5395" max="5632" width="10.6640625" style="408" hidden="1"/>
    <col min="5633" max="5633" width="7" style="408" customWidth="1"/>
    <col min="5634" max="5634" width="54.6640625" style="408" customWidth="1"/>
    <col min="5635" max="5635" width="17.83203125" style="408" customWidth="1"/>
    <col min="5636" max="5636" width="11" style="408" customWidth="1"/>
    <col min="5637" max="5637" width="11.83203125" style="408" customWidth="1"/>
    <col min="5638" max="5638" width="11.1640625" style="408" customWidth="1"/>
    <col min="5639" max="5639" width="10.83203125" style="408" customWidth="1"/>
    <col min="5640" max="5640" width="11.83203125" style="408" customWidth="1"/>
    <col min="5641" max="5641" width="11.1640625" style="408" customWidth="1"/>
    <col min="5642" max="5643" width="11.5" style="408" customWidth="1"/>
    <col min="5644" max="5644" width="10.33203125" style="408" customWidth="1"/>
    <col min="5645" max="5645" width="11.6640625" style="408" customWidth="1"/>
    <col min="5646" max="5646" width="10.33203125" style="408" customWidth="1"/>
    <col min="5647" max="5647" width="11" style="408" customWidth="1"/>
    <col min="5648" max="5648" width="10.5" style="408" customWidth="1"/>
    <col min="5649" max="5649" width="9.1640625" style="408" customWidth="1"/>
    <col min="5650" max="5650" width="10.6640625" style="408" customWidth="1"/>
    <col min="5651" max="5888" width="10.6640625" style="408" hidden="1"/>
    <col min="5889" max="5889" width="7" style="408" customWidth="1"/>
    <col min="5890" max="5890" width="54.6640625" style="408" customWidth="1"/>
    <col min="5891" max="5891" width="17.83203125" style="408" customWidth="1"/>
    <col min="5892" max="5892" width="11" style="408" customWidth="1"/>
    <col min="5893" max="5893" width="11.83203125" style="408" customWidth="1"/>
    <col min="5894" max="5894" width="11.1640625" style="408" customWidth="1"/>
    <col min="5895" max="5895" width="10.83203125" style="408" customWidth="1"/>
    <col min="5896" max="5896" width="11.83203125" style="408" customWidth="1"/>
    <col min="5897" max="5897" width="11.1640625" style="408" customWidth="1"/>
    <col min="5898" max="5899" width="11.5" style="408" customWidth="1"/>
    <col min="5900" max="5900" width="10.33203125" style="408" customWidth="1"/>
    <col min="5901" max="5901" width="11.6640625" style="408" customWidth="1"/>
    <col min="5902" max="5902" width="10.33203125" style="408" customWidth="1"/>
    <col min="5903" max="5903" width="11" style="408" customWidth="1"/>
    <col min="5904" max="5904" width="10.5" style="408" customWidth="1"/>
    <col min="5905" max="5905" width="9.1640625" style="408" customWidth="1"/>
    <col min="5906" max="5906" width="10.6640625" style="408" customWidth="1"/>
    <col min="5907" max="6144" width="10.6640625" style="408" hidden="1"/>
    <col min="6145" max="6145" width="7" style="408" customWidth="1"/>
    <col min="6146" max="6146" width="54.6640625" style="408" customWidth="1"/>
    <col min="6147" max="6147" width="17.83203125" style="408" customWidth="1"/>
    <col min="6148" max="6148" width="11" style="408" customWidth="1"/>
    <col min="6149" max="6149" width="11.83203125" style="408" customWidth="1"/>
    <col min="6150" max="6150" width="11.1640625" style="408" customWidth="1"/>
    <col min="6151" max="6151" width="10.83203125" style="408" customWidth="1"/>
    <col min="6152" max="6152" width="11.83203125" style="408" customWidth="1"/>
    <col min="6153" max="6153" width="11.1640625" style="408" customWidth="1"/>
    <col min="6154" max="6155" width="11.5" style="408" customWidth="1"/>
    <col min="6156" max="6156" width="10.33203125" style="408" customWidth="1"/>
    <col min="6157" max="6157" width="11.6640625" style="408" customWidth="1"/>
    <col min="6158" max="6158" width="10.33203125" style="408" customWidth="1"/>
    <col min="6159" max="6159" width="11" style="408" customWidth="1"/>
    <col min="6160" max="6160" width="10.5" style="408" customWidth="1"/>
    <col min="6161" max="6161" width="9.1640625" style="408" customWidth="1"/>
    <col min="6162" max="6162" width="10.6640625" style="408" customWidth="1"/>
    <col min="6163" max="6400" width="10.6640625" style="408" hidden="1"/>
    <col min="6401" max="6401" width="7" style="408" customWidth="1"/>
    <col min="6402" max="6402" width="54.6640625" style="408" customWidth="1"/>
    <col min="6403" max="6403" width="17.83203125" style="408" customWidth="1"/>
    <col min="6404" max="6404" width="11" style="408" customWidth="1"/>
    <col min="6405" max="6405" width="11.83203125" style="408" customWidth="1"/>
    <col min="6406" max="6406" width="11.1640625" style="408" customWidth="1"/>
    <col min="6407" max="6407" width="10.83203125" style="408" customWidth="1"/>
    <col min="6408" max="6408" width="11.83203125" style="408" customWidth="1"/>
    <col min="6409" max="6409" width="11.1640625" style="408" customWidth="1"/>
    <col min="6410" max="6411" width="11.5" style="408" customWidth="1"/>
    <col min="6412" max="6412" width="10.33203125" style="408" customWidth="1"/>
    <col min="6413" max="6413" width="11.6640625" style="408" customWidth="1"/>
    <col min="6414" max="6414" width="10.33203125" style="408" customWidth="1"/>
    <col min="6415" max="6415" width="11" style="408" customWidth="1"/>
    <col min="6416" max="6416" width="10.5" style="408" customWidth="1"/>
    <col min="6417" max="6417" width="9.1640625" style="408" customWidth="1"/>
    <col min="6418" max="6418" width="10.6640625" style="408" customWidth="1"/>
    <col min="6419" max="6656" width="10.6640625" style="408" hidden="1"/>
    <col min="6657" max="6657" width="7" style="408" customWidth="1"/>
    <col min="6658" max="6658" width="54.6640625" style="408" customWidth="1"/>
    <col min="6659" max="6659" width="17.83203125" style="408" customWidth="1"/>
    <col min="6660" max="6660" width="11" style="408" customWidth="1"/>
    <col min="6661" max="6661" width="11.83203125" style="408" customWidth="1"/>
    <col min="6662" max="6662" width="11.1640625" style="408" customWidth="1"/>
    <col min="6663" max="6663" width="10.83203125" style="408" customWidth="1"/>
    <col min="6664" max="6664" width="11.83203125" style="408" customWidth="1"/>
    <col min="6665" max="6665" width="11.1640625" style="408" customWidth="1"/>
    <col min="6666" max="6667" width="11.5" style="408" customWidth="1"/>
    <col min="6668" max="6668" width="10.33203125" style="408" customWidth="1"/>
    <col min="6669" max="6669" width="11.6640625" style="408" customWidth="1"/>
    <col min="6670" max="6670" width="10.33203125" style="408" customWidth="1"/>
    <col min="6671" max="6671" width="11" style="408" customWidth="1"/>
    <col min="6672" max="6672" width="10.5" style="408" customWidth="1"/>
    <col min="6673" max="6673" width="9.1640625" style="408" customWidth="1"/>
    <col min="6674" max="6674" width="10.6640625" style="408" customWidth="1"/>
    <col min="6675" max="6912" width="10.6640625" style="408" hidden="1"/>
    <col min="6913" max="6913" width="7" style="408" customWidth="1"/>
    <col min="6914" max="6914" width="54.6640625" style="408" customWidth="1"/>
    <col min="6915" max="6915" width="17.83203125" style="408" customWidth="1"/>
    <col min="6916" max="6916" width="11" style="408" customWidth="1"/>
    <col min="6917" max="6917" width="11.83203125" style="408" customWidth="1"/>
    <col min="6918" max="6918" width="11.1640625" style="408" customWidth="1"/>
    <col min="6919" max="6919" width="10.83203125" style="408" customWidth="1"/>
    <col min="6920" max="6920" width="11.83203125" style="408" customWidth="1"/>
    <col min="6921" max="6921" width="11.1640625" style="408" customWidth="1"/>
    <col min="6922" max="6923" width="11.5" style="408" customWidth="1"/>
    <col min="6924" max="6924" width="10.33203125" style="408" customWidth="1"/>
    <col min="6925" max="6925" width="11.6640625" style="408" customWidth="1"/>
    <col min="6926" max="6926" width="10.33203125" style="408" customWidth="1"/>
    <col min="6927" max="6927" width="11" style="408" customWidth="1"/>
    <col min="6928" max="6928" width="10.5" style="408" customWidth="1"/>
    <col min="6929" max="6929" width="9.1640625" style="408" customWidth="1"/>
    <col min="6930" max="6930" width="10.6640625" style="408" customWidth="1"/>
    <col min="6931" max="7168" width="10.6640625" style="408" hidden="1"/>
    <col min="7169" max="7169" width="7" style="408" customWidth="1"/>
    <col min="7170" max="7170" width="54.6640625" style="408" customWidth="1"/>
    <col min="7171" max="7171" width="17.83203125" style="408" customWidth="1"/>
    <col min="7172" max="7172" width="11" style="408" customWidth="1"/>
    <col min="7173" max="7173" width="11.83203125" style="408" customWidth="1"/>
    <col min="7174" max="7174" width="11.1640625" style="408" customWidth="1"/>
    <col min="7175" max="7175" width="10.83203125" style="408" customWidth="1"/>
    <col min="7176" max="7176" width="11.83203125" style="408" customWidth="1"/>
    <col min="7177" max="7177" width="11.1640625" style="408" customWidth="1"/>
    <col min="7178" max="7179" width="11.5" style="408" customWidth="1"/>
    <col min="7180" max="7180" width="10.33203125" style="408" customWidth="1"/>
    <col min="7181" max="7181" width="11.6640625" style="408" customWidth="1"/>
    <col min="7182" max="7182" width="10.33203125" style="408" customWidth="1"/>
    <col min="7183" max="7183" width="11" style="408" customWidth="1"/>
    <col min="7184" max="7184" width="10.5" style="408" customWidth="1"/>
    <col min="7185" max="7185" width="9.1640625" style="408" customWidth="1"/>
    <col min="7186" max="7186" width="10.6640625" style="408" customWidth="1"/>
    <col min="7187" max="7424" width="10.6640625" style="408" hidden="1"/>
    <col min="7425" max="7425" width="7" style="408" customWidth="1"/>
    <col min="7426" max="7426" width="54.6640625" style="408" customWidth="1"/>
    <col min="7427" max="7427" width="17.83203125" style="408" customWidth="1"/>
    <col min="7428" max="7428" width="11" style="408" customWidth="1"/>
    <col min="7429" max="7429" width="11.83203125" style="408" customWidth="1"/>
    <col min="7430" max="7430" width="11.1640625" style="408" customWidth="1"/>
    <col min="7431" max="7431" width="10.83203125" style="408" customWidth="1"/>
    <col min="7432" max="7432" width="11.83203125" style="408" customWidth="1"/>
    <col min="7433" max="7433" width="11.1640625" style="408" customWidth="1"/>
    <col min="7434" max="7435" width="11.5" style="408" customWidth="1"/>
    <col min="7436" max="7436" width="10.33203125" style="408" customWidth="1"/>
    <col min="7437" max="7437" width="11.6640625" style="408" customWidth="1"/>
    <col min="7438" max="7438" width="10.33203125" style="408" customWidth="1"/>
    <col min="7439" max="7439" width="11" style="408" customWidth="1"/>
    <col min="7440" max="7440" width="10.5" style="408" customWidth="1"/>
    <col min="7441" max="7441" width="9.1640625" style="408" customWidth="1"/>
    <col min="7442" max="7442" width="10.6640625" style="408" customWidth="1"/>
    <col min="7443" max="7680" width="10.6640625" style="408" hidden="1"/>
    <col min="7681" max="7681" width="7" style="408" customWidth="1"/>
    <col min="7682" max="7682" width="54.6640625" style="408" customWidth="1"/>
    <col min="7683" max="7683" width="17.83203125" style="408" customWidth="1"/>
    <col min="7684" max="7684" width="11" style="408" customWidth="1"/>
    <col min="7685" max="7685" width="11.83203125" style="408" customWidth="1"/>
    <col min="7686" max="7686" width="11.1640625" style="408" customWidth="1"/>
    <col min="7687" max="7687" width="10.83203125" style="408" customWidth="1"/>
    <col min="7688" max="7688" width="11.83203125" style="408" customWidth="1"/>
    <col min="7689" max="7689" width="11.1640625" style="408" customWidth="1"/>
    <col min="7690" max="7691" width="11.5" style="408" customWidth="1"/>
    <col min="7692" max="7692" width="10.33203125" style="408" customWidth="1"/>
    <col min="7693" max="7693" width="11.6640625" style="408" customWidth="1"/>
    <col min="7694" max="7694" width="10.33203125" style="408" customWidth="1"/>
    <col min="7695" max="7695" width="11" style="408" customWidth="1"/>
    <col min="7696" max="7696" width="10.5" style="408" customWidth="1"/>
    <col min="7697" max="7697" width="9.1640625" style="408" customWidth="1"/>
    <col min="7698" max="7698" width="10.6640625" style="408" customWidth="1"/>
    <col min="7699" max="7936" width="10.6640625" style="408" hidden="1"/>
    <col min="7937" max="7937" width="7" style="408" customWidth="1"/>
    <col min="7938" max="7938" width="54.6640625" style="408" customWidth="1"/>
    <col min="7939" max="7939" width="17.83203125" style="408" customWidth="1"/>
    <col min="7940" max="7940" width="11" style="408" customWidth="1"/>
    <col min="7941" max="7941" width="11.83203125" style="408" customWidth="1"/>
    <col min="7942" max="7942" width="11.1640625" style="408" customWidth="1"/>
    <col min="7943" max="7943" width="10.83203125" style="408" customWidth="1"/>
    <col min="7944" max="7944" width="11.83203125" style="408" customWidth="1"/>
    <col min="7945" max="7945" width="11.1640625" style="408" customWidth="1"/>
    <col min="7946" max="7947" width="11.5" style="408" customWidth="1"/>
    <col min="7948" max="7948" width="10.33203125" style="408" customWidth="1"/>
    <col min="7949" max="7949" width="11.6640625" style="408" customWidth="1"/>
    <col min="7950" max="7950" width="10.33203125" style="408" customWidth="1"/>
    <col min="7951" max="7951" width="11" style="408" customWidth="1"/>
    <col min="7952" max="7952" width="10.5" style="408" customWidth="1"/>
    <col min="7953" max="7953" width="9.1640625" style="408" customWidth="1"/>
    <col min="7954" max="7954" width="10.6640625" style="408" customWidth="1"/>
    <col min="7955" max="8192" width="10.6640625" style="408" hidden="1"/>
    <col min="8193" max="8193" width="7" style="408" customWidth="1"/>
    <col min="8194" max="8194" width="54.6640625" style="408" customWidth="1"/>
    <col min="8195" max="8195" width="17.83203125" style="408" customWidth="1"/>
    <col min="8196" max="8196" width="11" style="408" customWidth="1"/>
    <col min="8197" max="8197" width="11.83203125" style="408" customWidth="1"/>
    <col min="8198" max="8198" width="11.1640625" style="408" customWidth="1"/>
    <col min="8199" max="8199" width="10.83203125" style="408" customWidth="1"/>
    <col min="8200" max="8200" width="11.83203125" style="408" customWidth="1"/>
    <col min="8201" max="8201" width="11.1640625" style="408" customWidth="1"/>
    <col min="8202" max="8203" width="11.5" style="408" customWidth="1"/>
    <col min="8204" max="8204" width="10.33203125" style="408" customWidth="1"/>
    <col min="8205" max="8205" width="11.6640625" style="408" customWidth="1"/>
    <col min="8206" max="8206" width="10.33203125" style="408" customWidth="1"/>
    <col min="8207" max="8207" width="11" style="408" customWidth="1"/>
    <col min="8208" max="8208" width="10.5" style="408" customWidth="1"/>
    <col min="8209" max="8209" width="9.1640625" style="408" customWidth="1"/>
    <col min="8210" max="8210" width="10.6640625" style="408" customWidth="1"/>
    <col min="8211" max="8448" width="10.6640625" style="408" hidden="1"/>
    <col min="8449" max="8449" width="7" style="408" customWidth="1"/>
    <col min="8450" max="8450" width="54.6640625" style="408" customWidth="1"/>
    <col min="8451" max="8451" width="17.83203125" style="408" customWidth="1"/>
    <col min="8452" max="8452" width="11" style="408" customWidth="1"/>
    <col min="8453" max="8453" width="11.83203125" style="408" customWidth="1"/>
    <col min="8454" max="8454" width="11.1640625" style="408" customWidth="1"/>
    <col min="8455" max="8455" width="10.83203125" style="408" customWidth="1"/>
    <col min="8456" max="8456" width="11.83203125" style="408" customWidth="1"/>
    <col min="8457" max="8457" width="11.1640625" style="408" customWidth="1"/>
    <col min="8458" max="8459" width="11.5" style="408" customWidth="1"/>
    <col min="8460" max="8460" width="10.33203125" style="408" customWidth="1"/>
    <col min="8461" max="8461" width="11.6640625" style="408" customWidth="1"/>
    <col min="8462" max="8462" width="10.33203125" style="408" customWidth="1"/>
    <col min="8463" max="8463" width="11" style="408" customWidth="1"/>
    <col min="8464" max="8464" width="10.5" style="408" customWidth="1"/>
    <col min="8465" max="8465" width="9.1640625" style="408" customWidth="1"/>
    <col min="8466" max="8466" width="10.6640625" style="408" customWidth="1"/>
    <col min="8467" max="8704" width="10.6640625" style="408" hidden="1"/>
    <col min="8705" max="8705" width="7" style="408" customWidth="1"/>
    <col min="8706" max="8706" width="54.6640625" style="408" customWidth="1"/>
    <col min="8707" max="8707" width="17.83203125" style="408" customWidth="1"/>
    <col min="8708" max="8708" width="11" style="408" customWidth="1"/>
    <col min="8709" max="8709" width="11.83203125" style="408" customWidth="1"/>
    <col min="8710" max="8710" width="11.1640625" style="408" customWidth="1"/>
    <col min="8711" max="8711" width="10.83203125" style="408" customWidth="1"/>
    <col min="8712" max="8712" width="11.83203125" style="408" customWidth="1"/>
    <col min="8713" max="8713" width="11.1640625" style="408" customWidth="1"/>
    <col min="8714" max="8715" width="11.5" style="408" customWidth="1"/>
    <col min="8716" max="8716" width="10.33203125" style="408" customWidth="1"/>
    <col min="8717" max="8717" width="11.6640625" style="408" customWidth="1"/>
    <col min="8718" max="8718" width="10.33203125" style="408" customWidth="1"/>
    <col min="8719" max="8719" width="11" style="408" customWidth="1"/>
    <col min="8720" max="8720" width="10.5" style="408" customWidth="1"/>
    <col min="8721" max="8721" width="9.1640625" style="408" customWidth="1"/>
    <col min="8722" max="8722" width="10.6640625" style="408" customWidth="1"/>
    <col min="8723" max="8960" width="10.6640625" style="408" hidden="1"/>
    <col min="8961" max="8961" width="7" style="408" customWidth="1"/>
    <col min="8962" max="8962" width="54.6640625" style="408" customWidth="1"/>
    <col min="8963" max="8963" width="17.83203125" style="408" customWidth="1"/>
    <col min="8964" max="8964" width="11" style="408" customWidth="1"/>
    <col min="8965" max="8965" width="11.83203125" style="408" customWidth="1"/>
    <col min="8966" max="8966" width="11.1640625" style="408" customWidth="1"/>
    <col min="8967" max="8967" width="10.83203125" style="408" customWidth="1"/>
    <col min="8968" max="8968" width="11.83203125" style="408" customWidth="1"/>
    <col min="8969" max="8969" width="11.1640625" style="408" customWidth="1"/>
    <col min="8970" max="8971" width="11.5" style="408" customWidth="1"/>
    <col min="8972" max="8972" width="10.33203125" style="408" customWidth="1"/>
    <col min="8973" max="8973" width="11.6640625" style="408" customWidth="1"/>
    <col min="8974" max="8974" width="10.33203125" style="408" customWidth="1"/>
    <col min="8975" max="8975" width="11" style="408" customWidth="1"/>
    <col min="8976" max="8976" width="10.5" style="408" customWidth="1"/>
    <col min="8977" max="8977" width="9.1640625" style="408" customWidth="1"/>
    <col min="8978" max="8978" width="10.6640625" style="408" customWidth="1"/>
    <col min="8979" max="9216" width="10.6640625" style="408" hidden="1"/>
    <col min="9217" max="9217" width="7" style="408" customWidth="1"/>
    <col min="9218" max="9218" width="54.6640625" style="408" customWidth="1"/>
    <col min="9219" max="9219" width="17.83203125" style="408" customWidth="1"/>
    <col min="9220" max="9220" width="11" style="408" customWidth="1"/>
    <col min="9221" max="9221" width="11.83203125" style="408" customWidth="1"/>
    <col min="9222" max="9222" width="11.1640625" style="408" customWidth="1"/>
    <col min="9223" max="9223" width="10.83203125" style="408" customWidth="1"/>
    <col min="9224" max="9224" width="11.83203125" style="408" customWidth="1"/>
    <col min="9225" max="9225" width="11.1640625" style="408" customWidth="1"/>
    <col min="9226" max="9227" width="11.5" style="408" customWidth="1"/>
    <col min="9228" max="9228" width="10.33203125" style="408" customWidth="1"/>
    <col min="9229" max="9229" width="11.6640625" style="408" customWidth="1"/>
    <col min="9230" max="9230" width="10.33203125" style="408" customWidth="1"/>
    <col min="9231" max="9231" width="11" style="408" customWidth="1"/>
    <col min="9232" max="9232" width="10.5" style="408" customWidth="1"/>
    <col min="9233" max="9233" width="9.1640625" style="408" customWidth="1"/>
    <col min="9234" max="9234" width="10.6640625" style="408" customWidth="1"/>
    <col min="9235" max="9472" width="10.6640625" style="408" hidden="1"/>
    <col min="9473" max="9473" width="7" style="408" customWidth="1"/>
    <col min="9474" max="9474" width="54.6640625" style="408" customWidth="1"/>
    <col min="9475" max="9475" width="17.83203125" style="408" customWidth="1"/>
    <col min="9476" max="9476" width="11" style="408" customWidth="1"/>
    <col min="9477" max="9477" width="11.83203125" style="408" customWidth="1"/>
    <col min="9478" max="9478" width="11.1640625" style="408" customWidth="1"/>
    <col min="9479" max="9479" width="10.83203125" style="408" customWidth="1"/>
    <col min="9480" max="9480" width="11.83203125" style="408" customWidth="1"/>
    <col min="9481" max="9481" width="11.1640625" style="408" customWidth="1"/>
    <col min="9482" max="9483" width="11.5" style="408" customWidth="1"/>
    <col min="9484" max="9484" width="10.33203125" style="408" customWidth="1"/>
    <col min="9485" max="9485" width="11.6640625" style="408" customWidth="1"/>
    <col min="9486" max="9486" width="10.33203125" style="408" customWidth="1"/>
    <col min="9487" max="9487" width="11" style="408" customWidth="1"/>
    <col min="9488" max="9488" width="10.5" style="408" customWidth="1"/>
    <col min="9489" max="9489" width="9.1640625" style="408" customWidth="1"/>
    <col min="9490" max="9490" width="10.6640625" style="408" customWidth="1"/>
    <col min="9491" max="9728" width="10.6640625" style="408" hidden="1"/>
    <col min="9729" max="9729" width="7" style="408" customWidth="1"/>
    <col min="9730" max="9730" width="54.6640625" style="408" customWidth="1"/>
    <col min="9731" max="9731" width="17.83203125" style="408" customWidth="1"/>
    <col min="9732" max="9732" width="11" style="408" customWidth="1"/>
    <col min="9733" max="9733" width="11.83203125" style="408" customWidth="1"/>
    <col min="9734" max="9734" width="11.1640625" style="408" customWidth="1"/>
    <col min="9735" max="9735" width="10.83203125" style="408" customWidth="1"/>
    <col min="9736" max="9736" width="11.83203125" style="408" customWidth="1"/>
    <col min="9737" max="9737" width="11.1640625" style="408" customWidth="1"/>
    <col min="9738" max="9739" width="11.5" style="408" customWidth="1"/>
    <col min="9740" max="9740" width="10.33203125" style="408" customWidth="1"/>
    <col min="9741" max="9741" width="11.6640625" style="408" customWidth="1"/>
    <col min="9742" max="9742" width="10.33203125" style="408" customWidth="1"/>
    <col min="9743" max="9743" width="11" style="408" customWidth="1"/>
    <col min="9744" max="9744" width="10.5" style="408" customWidth="1"/>
    <col min="9745" max="9745" width="9.1640625" style="408" customWidth="1"/>
    <col min="9746" max="9746" width="10.6640625" style="408" customWidth="1"/>
    <col min="9747" max="9984" width="10.6640625" style="408" hidden="1"/>
    <col min="9985" max="9985" width="7" style="408" customWidth="1"/>
    <col min="9986" max="9986" width="54.6640625" style="408" customWidth="1"/>
    <col min="9987" max="9987" width="17.83203125" style="408" customWidth="1"/>
    <col min="9988" max="9988" width="11" style="408" customWidth="1"/>
    <col min="9989" max="9989" width="11.83203125" style="408" customWidth="1"/>
    <col min="9990" max="9990" width="11.1640625" style="408" customWidth="1"/>
    <col min="9991" max="9991" width="10.83203125" style="408" customWidth="1"/>
    <col min="9992" max="9992" width="11.83203125" style="408" customWidth="1"/>
    <col min="9993" max="9993" width="11.1640625" style="408" customWidth="1"/>
    <col min="9994" max="9995" width="11.5" style="408" customWidth="1"/>
    <col min="9996" max="9996" width="10.33203125" style="408" customWidth="1"/>
    <col min="9997" max="9997" width="11.6640625" style="408" customWidth="1"/>
    <col min="9998" max="9998" width="10.33203125" style="408" customWidth="1"/>
    <col min="9999" max="9999" width="11" style="408" customWidth="1"/>
    <col min="10000" max="10000" width="10.5" style="408" customWidth="1"/>
    <col min="10001" max="10001" width="9.1640625" style="408" customWidth="1"/>
    <col min="10002" max="10002" width="10.6640625" style="408" customWidth="1"/>
    <col min="10003" max="10240" width="10.6640625" style="408" hidden="1"/>
    <col min="10241" max="10241" width="7" style="408" customWidth="1"/>
    <col min="10242" max="10242" width="54.6640625" style="408" customWidth="1"/>
    <col min="10243" max="10243" width="17.83203125" style="408" customWidth="1"/>
    <col min="10244" max="10244" width="11" style="408" customWidth="1"/>
    <col min="10245" max="10245" width="11.83203125" style="408" customWidth="1"/>
    <col min="10246" max="10246" width="11.1640625" style="408" customWidth="1"/>
    <col min="10247" max="10247" width="10.83203125" style="408" customWidth="1"/>
    <col min="10248" max="10248" width="11.83203125" style="408" customWidth="1"/>
    <col min="10249" max="10249" width="11.1640625" style="408" customWidth="1"/>
    <col min="10250" max="10251" width="11.5" style="408" customWidth="1"/>
    <col min="10252" max="10252" width="10.33203125" style="408" customWidth="1"/>
    <col min="10253" max="10253" width="11.6640625" style="408" customWidth="1"/>
    <col min="10254" max="10254" width="10.33203125" style="408" customWidth="1"/>
    <col min="10255" max="10255" width="11" style="408" customWidth="1"/>
    <col min="10256" max="10256" width="10.5" style="408" customWidth="1"/>
    <col min="10257" max="10257" width="9.1640625" style="408" customWidth="1"/>
    <col min="10258" max="10258" width="10.6640625" style="408" customWidth="1"/>
    <col min="10259" max="10496" width="10.6640625" style="408" hidden="1"/>
    <col min="10497" max="10497" width="7" style="408" customWidth="1"/>
    <col min="10498" max="10498" width="54.6640625" style="408" customWidth="1"/>
    <col min="10499" max="10499" width="17.83203125" style="408" customWidth="1"/>
    <col min="10500" max="10500" width="11" style="408" customWidth="1"/>
    <col min="10501" max="10501" width="11.83203125" style="408" customWidth="1"/>
    <col min="10502" max="10502" width="11.1640625" style="408" customWidth="1"/>
    <col min="10503" max="10503" width="10.83203125" style="408" customWidth="1"/>
    <col min="10504" max="10504" width="11.83203125" style="408" customWidth="1"/>
    <col min="10505" max="10505" width="11.1640625" style="408" customWidth="1"/>
    <col min="10506" max="10507" width="11.5" style="408" customWidth="1"/>
    <col min="10508" max="10508" width="10.33203125" style="408" customWidth="1"/>
    <col min="10509" max="10509" width="11.6640625" style="408" customWidth="1"/>
    <col min="10510" max="10510" width="10.33203125" style="408" customWidth="1"/>
    <col min="10511" max="10511" width="11" style="408" customWidth="1"/>
    <col min="10512" max="10512" width="10.5" style="408" customWidth="1"/>
    <col min="10513" max="10513" width="9.1640625" style="408" customWidth="1"/>
    <col min="10514" max="10514" width="10.6640625" style="408" customWidth="1"/>
    <col min="10515" max="10752" width="10.6640625" style="408" hidden="1"/>
    <col min="10753" max="10753" width="7" style="408" customWidth="1"/>
    <col min="10754" max="10754" width="54.6640625" style="408" customWidth="1"/>
    <col min="10755" max="10755" width="17.83203125" style="408" customWidth="1"/>
    <col min="10756" max="10756" width="11" style="408" customWidth="1"/>
    <col min="10757" max="10757" width="11.83203125" style="408" customWidth="1"/>
    <col min="10758" max="10758" width="11.1640625" style="408" customWidth="1"/>
    <col min="10759" max="10759" width="10.83203125" style="408" customWidth="1"/>
    <col min="10760" max="10760" width="11.83203125" style="408" customWidth="1"/>
    <col min="10761" max="10761" width="11.1640625" style="408" customWidth="1"/>
    <col min="10762" max="10763" width="11.5" style="408" customWidth="1"/>
    <col min="10764" max="10764" width="10.33203125" style="408" customWidth="1"/>
    <col min="10765" max="10765" width="11.6640625" style="408" customWidth="1"/>
    <col min="10766" max="10766" width="10.33203125" style="408" customWidth="1"/>
    <col min="10767" max="10767" width="11" style="408" customWidth="1"/>
    <col min="10768" max="10768" width="10.5" style="408" customWidth="1"/>
    <col min="10769" max="10769" width="9.1640625" style="408" customWidth="1"/>
    <col min="10770" max="10770" width="10.6640625" style="408" customWidth="1"/>
    <col min="10771" max="11008" width="10.6640625" style="408" hidden="1"/>
    <col min="11009" max="11009" width="7" style="408" customWidth="1"/>
    <col min="11010" max="11010" width="54.6640625" style="408" customWidth="1"/>
    <col min="11011" max="11011" width="17.83203125" style="408" customWidth="1"/>
    <col min="11012" max="11012" width="11" style="408" customWidth="1"/>
    <col min="11013" max="11013" width="11.83203125" style="408" customWidth="1"/>
    <col min="11014" max="11014" width="11.1640625" style="408" customWidth="1"/>
    <col min="11015" max="11015" width="10.83203125" style="408" customWidth="1"/>
    <col min="11016" max="11016" width="11.83203125" style="408" customWidth="1"/>
    <col min="11017" max="11017" width="11.1640625" style="408" customWidth="1"/>
    <col min="11018" max="11019" width="11.5" style="408" customWidth="1"/>
    <col min="11020" max="11020" width="10.33203125" style="408" customWidth="1"/>
    <col min="11021" max="11021" width="11.6640625" style="408" customWidth="1"/>
    <col min="11022" max="11022" width="10.33203125" style="408" customWidth="1"/>
    <col min="11023" max="11023" width="11" style="408" customWidth="1"/>
    <col min="11024" max="11024" width="10.5" style="408" customWidth="1"/>
    <col min="11025" max="11025" width="9.1640625" style="408" customWidth="1"/>
    <col min="11026" max="11026" width="10.6640625" style="408" customWidth="1"/>
    <col min="11027" max="11264" width="10.6640625" style="408" hidden="1"/>
    <col min="11265" max="11265" width="7" style="408" customWidth="1"/>
    <col min="11266" max="11266" width="54.6640625" style="408" customWidth="1"/>
    <col min="11267" max="11267" width="17.83203125" style="408" customWidth="1"/>
    <col min="11268" max="11268" width="11" style="408" customWidth="1"/>
    <col min="11269" max="11269" width="11.83203125" style="408" customWidth="1"/>
    <col min="11270" max="11270" width="11.1640625" style="408" customWidth="1"/>
    <col min="11271" max="11271" width="10.83203125" style="408" customWidth="1"/>
    <col min="11272" max="11272" width="11.83203125" style="408" customWidth="1"/>
    <col min="11273" max="11273" width="11.1640625" style="408" customWidth="1"/>
    <col min="11274" max="11275" width="11.5" style="408" customWidth="1"/>
    <col min="11276" max="11276" width="10.33203125" style="408" customWidth="1"/>
    <col min="11277" max="11277" width="11.6640625" style="408" customWidth="1"/>
    <col min="11278" max="11278" width="10.33203125" style="408" customWidth="1"/>
    <col min="11279" max="11279" width="11" style="408" customWidth="1"/>
    <col min="11280" max="11280" width="10.5" style="408" customWidth="1"/>
    <col min="11281" max="11281" width="9.1640625" style="408" customWidth="1"/>
    <col min="11282" max="11282" width="10.6640625" style="408" customWidth="1"/>
    <col min="11283" max="11520" width="10.6640625" style="408" hidden="1"/>
    <col min="11521" max="11521" width="7" style="408" customWidth="1"/>
    <col min="11522" max="11522" width="54.6640625" style="408" customWidth="1"/>
    <col min="11523" max="11523" width="17.83203125" style="408" customWidth="1"/>
    <col min="11524" max="11524" width="11" style="408" customWidth="1"/>
    <col min="11525" max="11525" width="11.83203125" style="408" customWidth="1"/>
    <col min="11526" max="11526" width="11.1640625" style="408" customWidth="1"/>
    <col min="11527" max="11527" width="10.83203125" style="408" customWidth="1"/>
    <col min="11528" max="11528" width="11.83203125" style="408" customWidth="1"/>
    <col min="11529" max="11529" width="11.1640625" style="408" customWidth="1"/>
    <col min="11530" max="11531" width="11.5" style="408" customWidth="1"/>
    <col min="11532" max="11532" width="10.33203125" style="408" customWidth="1"/>
    <col min="11533" max="11533" width="11.6640625" style="408" customWidth="1"/>
    <col min="11534" max="11534" width="10.33203125" style="408" customWidth="1"/>
    <col min="11535" max="11535" width="11" style="408" customWidth="1"/>
    <col min="11536" max="11536" width="10.5" style="408" customWidth="1"/>
    <col min="11537" max="11537" width="9.1640625" style="408" customWidth="1"/>
    <col min="11538" max="11538" width="10.6640625" style="408" customWidth="1"/>
    <col min="11539" max="11776" width="10.6640625" style="408" hidden="1"/>
    <col min="11777" max="11777" width="7" style="408" customWidth="1"/>
    <col min="11778" max="11778" width="54.6640625" style="408" customWidth="1"/>
    <col min="11779" max="11779" width="17.83203125" style="408" customWidth="1"/>
    <col min="11780" max="11780" width="11" style="408" customWidth="1"/>
    <col min="11781" max="11781" width="11.83203125" style="408" customWidth="1"/>
    <col min="11782" max="11782" width="11.1640625" style="408" customWidth="1"/>
    <col min="11783" max="11783" width="10.83203125" style="408" customWidth="1"/>
    <col min="11784" max="11784" width="11.83203125" style="408" customWidth="1"/>
    <col min="11785" max="11785" width="11.1640625" style="408" customWidth="1"/>
    <col min="11786" max="11787" width="11.5" style="408" customWidth="1"/>
    <col min="11788" max="11788" width="10.33203125" style="408" customWidth="1"/>
    <col min="11789" max="11789" width="11.6640625" style="408" customWidth="1"/>
    <col min="11790" max="11790" width="10.33203125" style="408" customWidth="1"/>
    <col min="11791" max="11791" width="11" style="408" customWidth="1"/>
    <col min="11792" max="11792" width="10.5" style="408" customWidth="1"/>
    <col min="11793" max="11793" width="9.1640625" style="408" customWidth="1"/>
    <col min="11794" max="11794" width="10.6640625" style="408" customWidth="1"/>
    <col min="11795" max="12032" width="10.6640625" style="408" hidden="1"/>
    <col min="12033" max="12033" width="7" style="408" customWidth="1"/>
    <col min="12034" max="12034" width="54.6640625" style="408" customWidth="1"/>
    <col min="12035" max="12035" width="17.83203125" style="408" customWidth="1"/>
    <col min="12036" max="12036" width="11" style="408" customWidth="1"/>
    <col min="12037" max="12037" width="11.83203125" style="408" customWidth="1"/>
    <col min="12038" max="12038" width="11.1640625" style="408" customWidth="1"/>
    <col min="12039" max="12039" width="10.83203125" style="408" customWidth="1"/>
    <col min="12040" max="12040" width="11.83203125" style="408" customWidth="1"/>
    <col min="12041" max="12041" width="11.1640625" style="408" customWidth="1"/>
    <col min="12042" max="12043" width="11.5" style="408" customWidth="1"/>
    <col min="12044" max="12044" width="10.33203125" style="408" customWidth="1"/>
    <col min="12045" max="12045" width="11.6640625" style="408" customWidth="1"/>
    <col min="12046" max="12046" width="10.33203125" style="408" customWidth="1"/>
    <col min="12047" max="12047" width="11" style="408" customWidth="1"/>
    <col min="12048" max="12048" width="10.5" style="408" customWidth="1"/>
    <col min="12049" max="12049" width="9.1640625" style="408" customWidth="1"/>
    <col min="12050" max="12050" width="10.6640625" style="408" customWidth="1"/>
    <col min="12051" max="12288" width="10.6640625" style="408" hidden="1"/>
    <col min="12289" max="12289" width="7" style="408" customWidth="1"/>
    <col min="12290" max="12290" width="54.6640625" style="408" customWidth="1"/>
    <col min="12291" max="12291" width="17.83203125" style="408" customWidth="1"/>
    <col min="12292" max="12292" width="11" style="408" customWidth="1"/>
    <col min="12293" max="12293" width="11.83203125" style="408" customWidth="1"/>
    <col min="12294" max="12294" width="11.1640625" style="408" customWidth="1"/>
    <col min="12295" max="12295" width="10.83203125" style="408" customWidth="1"/>
    <col min="12296" max="12296" width="11.83203125" style="408" customWidth="1"/>
    <col min="12297" max="12297" width="11.1640625" style="408" customWidth="1"/>
    <col min="12298" max="12299" width="11.5" style="408" customWidth="1"/>
    <col min="12300" max="12300" width="10.33203125" style="408" customWidth="1"/>
    <col min="12301" max="12301" width="11.6640625" style="408" customWidth="1"/>
    <col min="12302" max="12302" width="10.33203125" style="408" customWidth="1"/>
    <col min="12303" max="12303" width="11" style="408" customWidth="1"/>
    <col min="12304" max="12304" width="10.5" style="408" customWidth="1"/>
    <col min="12305" max="12305" width="9.1640625" style="408" customWidth="1"/>
    <col min="12306" max="12306" width="10.6640625" style="408" customWidth="1"/>
    <col min="12307" max="12544" width="10.6640625" style="408" hidden="1"/>
    <col min="12545" max="12545" width="7" style="408" customWidth="1"/>
    <col min="12546" max="12546" width="54.6640625" style="408" customWidth="1"/>
    <col min="12547" max="12547" width="17.83203125" style="408" customWidth="1"/>
    <col min="12548" max="12548" width="11" style="408" customWidth="1"/>
    <col min="12549" max="12549" width="11.83203125" style="408" customWidth="1"/>
    <col min="12550" max="12550" width="11.1640625" style="408" customWidth="1"/>
    <col min="12551" max="12551" width="10.83203125" style="408" customWidth="1"/>
    <col min="12552" max="12552" width="11.83203125" style="408" customWidth="1"/>
    <col min="12553" max="12553" width="11.1640625" style="408" customWidth="1"/>
    <col min="12554" max="12555" width="11.5" style="408" customWidth="1"/>
    <col min="12556" max="12556" width="10.33203125" style="408" customWidth="1"/>
    <col min="12557" max="12557" width="11.6640625" style="408" customWidth="1"/>
    <col min="12558" max="12558" width="10.33203125" style="408" customWidth="1"/>
    <col min="12559" max="12559" width="11" style="408" customWidth="1"/>
    <col min="12560" max="12560" width="10.5" style="408" customWidth="1"/>
    <col min="12561" max="12561" width="9.1640625" style="408" customWidth="1"/>
    <col min="12562" max="12562" width="10.6640625" style="408" customWidth="1"/>
    <col min="12563" max="12800" width="10.6640625" style="408" hidden="1"/>
    <col min="12801" max="12801" width="7" style="408" customWidth="1"/>
    <col min="12802" max="12802" width="54.6640625" style="408" customWidth="1"/>
    <col min="12803" max="12803" width="17.83203125" style="408" customWidth="1"/>
    <col min="12804" max="12804" width="11" style="408" customWidth="1"/>
    <col min="12805" max="12805" width="11.83203125" style="408" customWidth="1"/>
    <col min="12806" max="12806" width="11.1640625" style="408" customWidth="1"/>
    <col min="12807" max="12807" width="10.83203125" style="408" customWidth="1"/>
    <col min="12808" max="12808" width="11.83203125" style="408" customWidth="1"/>
    <col min="12809" max="12809" width="11.1640625" style="408" customWidth="1"/>
    <col min="12810" max="12811" width="11.5" style="408" customWidth="1"/>
    <col min="12812" max="12812" width="10.33203125" style="408" customWidth="1"/>
    <col min="12813" max="12813" width="11.6640625" style="408" customWidth="1"/>
    <col min="12814" max="12814" width="10.33203125" style="408" customWidth="1"/>
    <col min="12815" max="12815" width="11" style="408" customWidth="1"/>
    <col min="12816" max="12816" width="10.5" style="408" customWidth="1"/>
    <col min="12817" max="12817" width="9.1640625" style="408" customWidth="1"/>
    <col min="12818" max="12818" width="10.6640625" style="408" customWidth="1"/>
    <col min="12819" max="13056" width="10.6640625" style="408" hidden="1"/>
    <col min="13057" max="13057" width="7" style="408" customWidth="1"/>
    <col min="13058" max="13058" width="54.6640625" style="408" customWidth="1"/>
    <col min="13059" max="13059" width="17.83203125" style="408" customWidth="1"/>
    <col min="13060" max="13060" width="11" style="408" customWidth="1"/>
    <col min="13061" max="13061" width="11.83203125" style="408" customWidth="1"/>
    <col min="13062" max="13062" width="11.1640625" style="408" customWidth="1"/>
    <col min="13063" max="13063" width="10.83203125" style="408" customWidth="1"/>
    <col min="13064" max="13064" width="11.83203125" style="408" customWidth="1"/>
    <col min="13065" max="13065" width="11.1640625" style="408" customWidth="1"/>
    <col min="13066" max="13067" width="11.5" style="408" customWidth="1"/>
    <col min="13068" max="13068" width="10.33203125" style="408" customWidth="1"/>
    <col min="13069" max="13069" width="11.6640625" style="408" customWidth="1"/>
    <col min="13070" max="13070" width="10.33203125" style="408" customWidth="1"/>
    <col min="13071" max="13071" width="11" style="408" customWidth="1"/>
    <col min="13072" max="13072" width="10.5" style="408" customWidth="1"/>
    <col min="13073" max="13073" width="9.1640625" style="408" customWidth="1"/>
    <col min="13074" max="13074" width="10.6640625" style="408" customWidth="1"/>
    <col min="13075" max="13312" width="10.6640625" style="408" hidden="1"/>
    <col min="13313" max="13313" width="7" style="408" customWidth="1"/>
    <col min="13314" max="13314" width="54.6640625" style="408" customWidth="1"/>
    <col min="13315" max="13315" width="17.83203125" style="408" customWidth="1"/>
    <col min="13316" max="13316" width="11" style="408" customWidth="1"/>
    <col min="13317" max="13317" width="11.83203125" style="408" customWidth="1"/>
    <col min="13318" max="13318" width="11.1640625" style="408" customWidth="1"/>
    <col min="13319" max="13319" width="10.83203125" style="408" customWidth="1"/>
    <col min="13320" max="13320" width="11.83203125" style="408" customWidth="1"/>
    <col min="13321" max="13321" width="11.1640625" style="408" customWidth="1"/>
    <col min="13322" max="13323" width="11.5" style="408" customWidth="1"/>
    <col min="13324" max="13324" width="10.33203125" style="408" customWidth="1"/>
    <col min="13325" max="13325" width="11.6640625" style="408" customWidth="1"/>
    <col min="13326" max="13326" width="10.33203125" style="408" customWidth="1"/>
    <col min="13327" max="13327" width="11" style="408" customWidth="1"/>
    <col min="13328" max="13328" width="10.5" style="408" customWidth="1"/>
    <col min="13329" max="13329" width="9.1640625" style="408" customWidth="1"/>
    <col min="13330" max="13330" width="10.6640625" style="408" customWidth="1"/>
    <col min="13331" max="13568" width="10.6640625" style="408" hidden="1"/>
    <col min="13569" max="13569" width="7" style="408" customWidth="1"/>
    <col min="13570" max="13570" width="54.6640625" style="408" customWidth="1"/>
    <col min="13571" max="13571" width="17.83203125" style="408" customWidth="1"/>
    <col min="13572" max="13572" width="11" style="408" customWidth="1"/>
    <col min="13573" max="13573" width="11.83203125" style="408" customWidth="1"/>
    <col min="13574" max="13574" width="11.1640625" style="408" customWidth="1"/>
    <col min="13575" max="13575" width="10.83203125" style="408" customWidth="1"/>
    <col min="13576" max="13576" width="11.83203125" style="408" customWidth="1"/>
    <col min="13577" max="13577" width="11.1640625" style="408" customWidth="1"/>
    <col min="13578" max="13579" width="11.5" style="408" customWidth="1"/>
    <col min="13580" max="13580" width="10.33203125" style="408" customWidth="1"/>
    <col min="13581" max="13581" width="11.6640625" style="408" customWidth="1"/>
    <col min="13582" max="13582" width="10.33203125" style="408" customWidth="1"/>
    <col min="13583" max="13583" width="11" style="408" customWidth="1"/>
    <col min="13584" max="13584" width="10.5" style="408" customWidth="1"/>
    <col min="13585" max="13585" width="9.1640625" style="408" customWidth="1"/>
    <col min="13586" max="13586" width="10.6640625" style="408" customWidth="1"/>
    <col min="13587" max="13824" width="10.6640625" style="408" hidden="1"/>
    <col min="13825" max="13825" width="7" style="408" customWidth="1"/>
    <col min="13826" max="13826" width="54.6640625" style="408" customWidth="1"/>
    <col min="13827" max="13827" width="17.83203125" style="408" customWidth="1"/>
    <col min="13828" max="13828" width="11" style="408" customWidth="1"/>
    <col min="13829" max="13829" width="11.83203125" style="408" customWidth="1"/>
    <col min="13830" max="13830" width="11.1640625" style="408" customWidth="1"/>
    <col min="13831" max="13831" width="10.83203125" style="408" customWidth="1"/>
    <col min="13832" max="13832" width="11.83203125" style="408" customWidth="1"/>
    <col min="13833" max="13833" width="11.1640625" style="408" customWidth="1"/>
    <col min="13834" max="13835" width="11.5" style="408" customWidth="1"/>
    <col min="13836" max="13836" width="10.33203125" style="408" customWidth="1"/>
    <col min="13837" max="13837" width="11.6640625" style="408" customWidth="1"/>
    <col min="13838" max="13838" width="10.33203125" style="408" customWidth="1"/>
    <col min="13839" max="13839" width="11" style="408" customWidth="1"/>
    <col min="13840" max="13840" width="10.5" style="408" customWidth="1"/>
    <col min="13841" max="13841" width="9.1640625" style="408" customWidth="1"/>
    <col min="13842" max="13842" width="10.6640625" style="408" customWidth="1"/>
    <col min="13843" max="14080" width="10.6640625" style="408" hidden="1"/>
    <col min="14081" max="14081" width="7" style="408" customWidth="1"/>
    <col min="14082" max="14082" width="54.6640625" style="408" customWidth="1"/>
    <col min="14083" max="14083" width="17.83203125" style="408" customWidth="1"/>
    <col min="14084" max="14084" width="11" style="408" customWidth="1"/>
    <col min="14085" max="14085" width="11.83203125" style="408" customWidth="1"/>
    <col min="14086" max="14086" width="11.1640625" style="408" customWidth="1"/>
    <col min="14087" max="14087" width="10.83203125" style="408" customWidth="1"/>
    <col min="14088" max="14088" width="11.83203125" style="408" customWidth="1"/>
    <col min="14089" max="14089" width="11.1640625" style="408" customWidth="1"/>
    <col min="14090" max="14091" width="11.5" style="408" customWidth="1"/>
    <col min="14092" max="14092" width="10.33203125" style="408" customWidth="1"/>
    <col min="14093" max="14093" width="11.6640625" style="408" customWidth="1"/>
    <col min="14094" max="14094" width="10.33203125" style="408" customWidth="1"/>
    <col min="14095" max="14095" width="11" style="408" customWidth="1"/>
    <col min="14096" max="14096" width="10.5" style="408" customWidth="1"/>
    <col min="14097" max="14097" width="9.1640625" style="408" customWidth="1"/>
    <col min="14098" max="14098" width="10.6640625" style="408" customWidth="1"/>
    <col min="14099" max="14336" width="10.6640625" style="408" hidden="1"/>
    <col min="14337" max="14337" width="7" style="408" customWidth="1"/>
    <col min="14338" max="14338" width="54.6640625" style="408" customWidth="1"/>
    <col min="14339" max="14339" width="17.83203125" style="408" customWidth="1"/>
    <col min="14340" max="14340" width="11" style="408" customWidth="1"/>
    <col min="14341" max="14341" width="11.83203125" style="408" customWidth="1"/>
    <col min="14342" max="14342" width="11.1640625" style="408" customWidth="1"/>
    <col min="14343" max="14343" width="10.83203125" style="408" customWidth="1"/>
    <col min="14344" max="14344" width="11.83203125" style="408" customWidth="1"/>
    <col min="14345" max="14345" width="11.1640625" style="408" customWidth="1"/>
    <col min="14346" max="14347" width="11.5" style="408" customWidth="1"/>
    <col min="14348" max="14348" width="10.33203125" style="408" customWidth="1"/>
    <col min="14349" max="14349" width="11.6640625" style="408" customWidth="1"/>
    <col min="14350" max="14350" width="10.33203125" style="408" customWidth="1"/>
    <col min="14351" max="14351" width="11" style="408" customWidth="1"/>
    <col min="14352" max="14352" width="10.5" style="408" customWidth="1"/>
    <col min="14353" max="14353" width="9.1640625" style="408" customWidth="1"/>
    <col min="14354" max="14354" width="10.6640625" style="408" customWidth="1"/>
    <col min="14355" max="14592" width="10.6640625" style="408" hidden="1"/>
    <col min="14593" max="14593" width="7" style="408" customWidth="1"/>
    <col min="14594" max="14594" width="54.6640625" style="408" customWidth="1"/>
    <col min="14595" max="14595" width="17.83203125" style="408" customWidth="1"/>
    <col min="14596" max="14596" width="11" style="408" customWidth="1"/>
    <col min="14597" max="14597" width="11.83203125" style="408" customWidth="1"/>
    <col min="14598" max="14598" width="11.1640625" style="408" customWidth="1"/>
    <col min="14599" max="14599" width="10.83203125" style="408" customWidth="1"/>
    <col min="14600" max="14600" width="11.83203125" style="408" customWidth="1"/>
    <col min="14601" max="14601" width="11.1640625" style="408" customWidth="1"/>
    <col min="14602" max="14603" width="11.5" style="408" customWidth="1"/>
    <col min="14604" max="14604" width="10.33203125" style="408" customWidth="1"/>
    <col min="14605" max="14605" width="11.6640625" style="408" customWidth="1"/>
    <col min="14606" max="14606" width="10.33203125" style="408" customWidth="1"/>
    <col min="14607" max="14607" width="11" style="408" customWidth="1"/>
    <col min="14608" max="14608" width="10.5" style="408" customWidth="1"/>
    <col min="14609" max="14609" width="9.1640625" style="408" customWidth="1"/>
    <col min="14610" max="14610" width="10.6640625" style="408" customWidth="1"/>
    <col min="14611" max="14848" width="10.6640625" style="408" hidden="1"/>
    <col min="14849" max="14849" width="7" style="408" customWidth="1"/>
    <col min="14850" max="14850" width="54.6640625" style="408" customWidth="1"/>
    <col min="14851" max="14851" width="17.83203125" style="408" customWidth="1"/>
    <col min="14852" max="14852" width="11" style="408" customWidth="1"/>
    <col min="14853" max="14853" width="11.83203125" style="408" customWidth="1"/>
    <col min="14854" max="14854" width="11.1640625" style="408" customWidth="1"/>
    <col min="14855" max="14855" width="10.83203125" style="408" customWidth="1"/>
    <col min="14856" max="14856" width="11.83203125" style="408" customWidth="1"/>
    <col min="14857" max="14857" width="11.1640625" style="408" customWidth="1"/>
    <col min="14858" max="14859" width="11.5" style="408" customWidth="1"/>
    <col min="14860" max="14860" width="10.33203125" style="408" customWidth="1"/>
    <col min="14861" max="14861" width="11.6640625" style="408" customWidth="1"/>
    <col min="14862" max="14862" width="10.33203125" style="408" customWidth="1"/>
    <col min="14863" max="14863" width="11" style="408" customWidth="1"/>
    <col min="14864" max="14864" width="10.5" style="408" customWidth="1"/>
    <col min="14865" max="14865" width="9.1640625" style="408" customWidth="1"/>
    <col min="14866" max="14866" width="10.6640625" style="408" customWidth="1"/>
    <col min="14867" max="15104" width="10.6640625" style="408" hidden="1"/>
    <col min="15105" max="15105" width="7" style="408" customWidth="1"/>
    <col min="15106" max="15106" width="54.6640625" style="408" customWidth="1"/>
    <col min="15107" max="15107" width="17.83203125" style="408" customWidth="1"/>
    <col min="15108" max="15108" width="11" style="408" customWidth="1"/>
    <col min="15109" max="15109" width="11.83203125" style="408" customWidth="1"/>
    <col min="15110" max="15110" width="11.1640625" style="408" customWidth="1"/>
    <col min="15111" max="15111" width="10.83203125" style="408" customWidth="1"/>
    <col min="15112" max="15112" width="11.83203125" style="408" customWidth="1"/>
    <col min="15113" max="15113" width="11.1640625" style="408" customWidth="1"/>
    <col min="15114" max="15115" width="11.5" style="408" customWidth="1"/>
    <col min="15116" max="15116" width="10.33203125" style="408" customWidth="1"/>
    <col min="15117" max="15117" width="11.6640625" style="408" customWidth="1"/>
    <col min="15118" max="15118" width="10.33203125" style="408" customWidth="1"/>
    <col min="15119" max="15119" width="11" style="408" customWidth="1"/>
    <col min="15120" max="15120" width="10.5" style="408" customWidth="1"/>
    <col min="15121" max="15121" width="9.1640625" style="408" customWidth="1"/>
    <col min="15122" max="15122" width="10.6640625" style="408" customWidth="1"/>
    <col min="15123" max="15360" width="10.6640625" style="408" hidden="1"/>
    <col min="15361" max="15361" width="7" style="408" customWidth="1"/>
    <col min="15362" max="15362" width="54.6640625" style="408" customWidth="1"/>
    <col min="15363" max="15363" width="17.83203125" style="408" customWidth="1"/>
    <col min="15364" max="15364" width="11" style="408" customWidth="1"/>
    <col min="15365" max="15365" width="11.83203125" style="408" customWidth="1"/>
    <col min="15366" max="15366" width="11.1640625" style="408" customWidth="1"/>
    <col min="15367" max="15367" width="10.83203125" style="408" customWidth="1"/>
    <col min="15368" max="15368" width="11.83203125" style="408" customWidth="1"/>
    <col min="15369" max="15369" width="11.1640625" style="408" customWidth="1"/>
    <col min="15370" max="15371" width="11.5" style="408" customWidth="1"/>
    <col min="15372" max="15372" width="10.33203125" style="408" customWidth="1"/>
    <col min="15373" max="15373" width="11.6640625" style="408" customWidth="1"/>
    <col min="15374" max="15374" width="10.33203125" style="408" customWidth="1"/>
    <col min="15375" max="15375" width="11" style="408" customWidth="1"/>
    <col min="15376" max="15376" width="10.5" style="408" customWidth="1"/>
    <col min="15377" max="15377" width="9.1640625" style="408" customWidth="1"/>
    <col min="15378" max="15378" width="10.6640625" style="408" customWidth="1"/>
    <col min="15379" max="15616" width="10.6640625" style="408" hidden="1"/>
    <col min="15617" max="15617" width="7" style="408" customWidth="1"/>
    <col min="15618" max="15618" width="54.6640625" style="408" customWidth="1"/>
    <col min="15619" max="15619" width="17.83203125" style="408" customWidth="1"/>
    <col min="15620" max="15620" width="11" style="408" customWidth="1"/>
    <col min="15621" max="15621" width="11.83203125" style="408" customWidth="1"/>
    <col min="15622" max="15622" width="11.1640625" style="408" customWidth="1"/>
    <col min="15623" max="15623" width="10.83203125" style="408" customWidth="1"/>
    <col min="15624" max="15624" width="11.83203125" style="408" customWidth="1"/>
    <col min="15625" max="15625" width="11.1640625" style="408" customWidth="1"/>
    <col min="15626" max="15627" width="11.5" style="408" customWidth="1"/>
    <col min="15628" max="15628" width="10.33203125" style="408" customWidth="1"/>
    <col min="15629" max="15629" width="11.6640625" style="408" customWidth="1"/>
    <col min="15630" max="15630" width="10.33203125" style="408" customWidth="1"/>
    <col min="15631" max="15631" width="11" style="408" customWidth="1"/>
    <col min="15632" max="15632" width="10.5" style="408" customWidth="1"/>
    <col min="15633" max="15633" width="9.1640625" style="408" customWidth="1"/>
    <col min="15634" max="15634" width="10.6640625" style="408" customWidth="1"/>
    <col min="15635" max="15872" width="10.6640625" style="408" hidden="1"/>
    <col min="15873" max="15873" width="7" style="408" customWidth="1"/>
    <col min="15874" max="15874" width="54.6640625" style="408" customWidth="1"/>
    <col min="15875" max="15875" width="17.83203125" style="408" customWidth="1"/>
    <col min="15876" max="15876" width="11" style="408" customWidth="1"/>
    <col min="15877" max="15877" width="11.83203125" style="408" customWidth="1"/>
    <col min="15878" max="15878" width="11.1640625" style="408" customWidth="1"/>
    <col min="15879" max="15879" width="10.83203125" style="408" customWidth="1"/>
    <col min="15880" max="15880" width="11.83203125" style="408" customWidth="1"/>
    <col min="15881" max="15881" width="11.1640625" style="408" customWidth="1"/>
    <col min="15882" max="15883" width="11.5" style="408" customWidth="1"/>
    <col min="15884" max="15884" width="10.33203125" style="408" customWidth="1"/>
    <col min="15885" max="15885" width="11.6640625" style="408" customWidth="1"/>
    <col min="15886" max="15886" width="10.33203125" style="408" customWidth="1"/>
    <col min="15887" max="15887" width="11" style="408" customWidth="1"/>
    <col min="15888" max="15888" width="10.5" style="408" customWidth="1"/>
    <col min="15889" max="15889" width="9.1640625" style="408" customWidth="1"/>
    <col min="15890" max="15890" width="10.6640625" style="408" customWidth="1"/>
    <col min="15891" max="16128" width="10.6640625" style="408" hidden="1"/>
    <col min="16129" max="16129" width="7" style="408" customWidth="1"/>
    <col min="16130" max="16130" width="54.6640625" style="408" customWidth="1"/>
    <col min="16131" max="16131" width="17.83203125" style="408" customWidth="1"/>
    <col min="16132" max="16132" width="11" style="408" customWidth="1"/>
    <col min="16133" max="16133" width="11.83203125" style="408" customWidth="1"/>
    <col min="16134" max="16134" width="11.1640625" style="408" customWidth="1"/>
    <col min="16135" max="16135" width="10.83203125" style="408" customWidth="1"/>
    <col min="16136" max="16136" width="11.83203125" style="408" customWidth="1"/>
    <col min="16137" max="16137" width="11.1640625" style="408" customWidth="1"/>
    <col min="16138" max="16139" width="11.5" style="408" customWidth="1"/>
    <col min="16140" max="16140" width="10.33203125" style="408" customWidth="1"/>
    <col min="16141" max="16141" width="11.6640625" style="408" customWidth="1"/>
    <col min="16142" max="16142" width="10.33203125" style="408" customWidth="1"/>
    <col min="16143" max="16143" width="11" style="408" customWidth="1"/>
    <col min="16144" max="16144" width="10.5" style="408" customWidth="1"/>
    <col min="16145" max="16145" width="9.1640625" style="408" customWidth="1"/>
    <col min="16146" max="16146" width="10.6640625" style="408" customWidth="1"/>
    <col min="16147" max="16384" width="10.6640625" style="408" hidden="1"/>
  </cols>
  <sheetData>
    <row r="1" spans="1:258" ht="20.25" x14ac:dyDescent="0.3">
      <c r="A1" s="404" t="s">
        <v>1133</v>
      </c>
      <c r="C1" s="406"/>
      <c r="D1" s="406"/>
      <c r="E1" s="406"/>
      <c r="F1" s="406"/>
      <c r="G1" s="406"/>
      <c r="H1" s="406"/>
      <c r="I1" s="406"/>
      <c r="J1" s="406"/>
      <c r="K1" s="407" t="s">
        <v>1134</v>
      </c>
      <c r="L1" s="405"/>
    </row>
    <row r="2" spans="1:258" ht="20.25" x14ac:dyDescent="0.3">
      <c r="A2" s="410" t="s">
        <v>1135</v>
      </c>
      <c r="C2" s="406"/>
      <c r="D2" s="406"/>
      <c r="E2" s="406"/>
      <c r="F2" s="406"/>
      <c r="G2" s="406"/>
      <c r="H2" s="406"/>
      <c r="I2" s="406"/>
      <c r="J2" s="406"/>
      <c r="K2" s="411" t="s">
        <v>1136</v>
      </c>
      <c r="L2" s="405"/>
    </row>
    <row r="3" spans="1:258" x14ac:dyDescent="0.25">
      <c r="A3" s="412"/>
      <c r="C3" s="406"/>
      <c r="D3" s="406"/>
      <c r="E3" s="406"/>
      <c r="F3" s="406"/>
      <c r="G3" s="406"/>
      <c r="H3" s="406"/>
      <c r="I3" s="406"/>
      <c r="J3" s="406"/>
      <c r="K3" s="413"/>
      <c r="L3" s="405"/>
    </row>
    <row r="4" spans="1:258" ht="18" x14ac:dyDescent="0.25">
      <c r="A4" s="412"/>
      <c r="C4" s="406"/>
      <c r="D4" s="406"/>
      <c r="E4" s="414"/>
      <c r="F4" s="404"/>
      <c r="G4" s="405"/>
      <c r="I4" s="405"/>
      <c r="J4" s="414"/>
      <c r="K4" s="413"/>
      <c r="L4" s="405"/>
    </row>
    <row r="5" spans="1:258" ht="18" x14ac:dyDescent="0.25">
      <c r="A5" s="410" t="s">
        <v>1137</v>
      </c>
      <c r="C5" s="406"/>
      <c r="D5" s="406"/>
      <c r="E5" s="406"/>
      <c r="F5" s="406"/>
      <c r="G5" s="406"/>
      <c r="H5" s="405"/>
      <c r="I5" s="406"/>
      <c r="J5" s="406"/>
      <c r="K5" s="410" t="s">
        <v>1138</v>
      </c>
      <c r="L5" s="405"/>
    </row>
    <row r="6" spans="1:258" ht="18" x14ac:dyDescent="0.25">
      <c r="A6" s="410"/>
      <c r="C6" s="406"/>
      <c r="D6" s="406"/>
      <c r="E6" s="406"/>
      <c r="F6" s="406"/>
      <c r="G6" s="406"/>
      <c r="H6" s="406"/>
      <c r="I6" s="406"/>
      <c r="J6" s="406"/>
      <c r="K6" s="406"/>
      <c r="L6" s="406"/>
    </row>
    <row r="7" spans="1:258" ht="18" x14ac:dyDescent="0.25">
      <c r="A7" s="404" t="s">
        <v>1139</v>
      </c>
      <c r="C7" s="406"/>
      <c r="D7" s="406"/>
      <c r="E7" s="406"/>
      <c r="F7" s="406"/>
      <c r="G7" s="406"/>
      <c r="H7" s="416"/>
      <c r="I7" s="406"/>
      <c r="J7" s="406"/>
      <c r="K7" s="404" t="s">
        <v>1140</v>
      </c>
      <c r="L7" s="405"/>
    </row>
    <row r="8" spans="1:258" ht="18" x14ac:dyDescent="0.25">
      <c r="A8" s="417" t="s">
        <v>1141</v>
      </c>
      <c r="B8" s="418"/>
      <c r="C8" s="406">
        <v>100</v>
      </c>
      <c r="D8" s="406"/>
      <c r="E8" s="406">
        <v>18</v>
      </c>
      <c r="F8" s="406">
        <v>69</v>
      </c>
      <c r="G8" s="406">
        <v>13</v>
      </c>
      <c r="H8" s="419"/>
      <c r="I8" s="406"/>
      <c r="J8" s="406"/>
      <c r="K8" s="417" t="s">
        <v>1141</v>
      </c>
      <c r="L8" s="418"/>
    </row>
    <row r="10" spans="1:258" s="421" customFormat="1" ht="25.5" customHeight="1" x14ac:dyDescent="0.35">
      <c r="A10" s="1645" t="s">
        <v>1142</v>
      </c>
      <c r="B10" s="1645"/>
      <c r="C10" s="1645"/>
      <c r="D10" s="1645"/>
      <c r="E10" s="1645"/>
      <c r="F10" s="1645"/>
      <c r="G10" s="1645"/>
      <c r="H10" s="1645"/>
      <c r="I10" s="1645"/>
      <c r="J10" s="1645"/>
      <c r="K10" s="1645"/>
      <c r="L10" s="1645"/>
      <c r="M10" s="1645"/>
      <c r="N10" s="1645"/>
      <c r="O10" s="1645"/>
      <c r="P10" s="1645"/>
      <c r="Q10" s="1645"/>
      <c r="R10" s="420"/>
      <c r="IT10" s="420"/>
      <c r="IX10" s="422"/>
    </row>
    <row r="11" spans="1:258" s="421" customFormat="1" ht="19.5" customHeight="1" x14ac:dyDescent="0.2">
      <c r="A11" s="1646" t="s">
        <v>1143</v>
      </c>
      <c r="B11" s="1646"/>
      <c r="C11" s="1647" t="s">
        <v>1144</v>
      </c>
      <c r="D11" s="1648"/>
      <c r="E11" s="1648"/>
      <c r="F11" s="1648"/>
      <c r="G11" s="1648"/>
      <c r="H11" s="1648"/>
      <c r="I11" s="1648"/>
      <c r="J11" s="1648"/>
      <c r="K11" s="1648"/>
      <c r="L11" s="1648"/>
      <c r="M11" s="1648"/>
      <c r="N11" s="1648"/>
      <c r="O11" s="1648"/>
      <c r="P11" s="1648"/>
      <c r="Q11" s="1649"/>
      <c r="R11" s="420"/>
      <c r="IT11" s="420"/>
      <c r="IX11" s="422"/>
    </row>
    <row r="12" spans="1:258" s="421" customFormat="1" ht="21.75" customHeight="1" x14ac:dyDescent="0.25">
      <c r="A12" s="418"/>
      <c r="B12" s="423"/>
      <c r="C12" s="424"/>
      <c r="D12" s="424"/>
      <c r="E12" s="424"/>
      <c r="F12" s="424"/>
      <c r="G12" s="424"/>
      <c r="H12" s="424"/>
      <c r="I12" s="424"/>
      <c r="J12" s="424"/>
      <c r="K12" s="424"/>
      <c r="L12" s="424"/>
      <c r="M12" s="425"/>
      <c r="N12" s="425"/>
      <c r="O12" s="426"/>
      <c r="P12" s="426"/>
      <c r="Q12" s="426"/>
      <c r="R12" s="420"/>
      <c r="IT12" s="420"/>
      <c r="IX12" s="422"/>
    </row>
    <row r="13" spans="1:258" s="428" customFormat="1" ht="31.5" customHeight="1" x14ac:dyDescent="0.2">
      <c r="A13" s="1650" t="s">
        <v>982</v>
      </c>
      <c r="B13" s="1650" t="s">
        <v>1145</v>
      </c>
      <c r="C13" s="1651" t="s">
        <v>1146</v>
      </c>
      <c r="D13" s="1651"/>
      <c r="E13" s="1651"/>
      <c r="F13" s="1651"/>
      <c r="G13" s="1651"/>
      <c r="H13" s="1651" t="s">
        <v>1147</v>
      </c>
      <c r="I13" s="1651"/>
      <c r="J13" s="1651"/>
      <c r="K13" s="1651"/>
      <c r="L13" s="1651"/>
      <c r="M13" s="1650" t="s">
        <v>1148</v>
      </c>
      <c r="N13" s="1650"/>
      <c r="O13" s="1650"/>
      <c r="P13" s="1650"/>
      <c r="Q13" s="1650"/>
      <c r="R13" s="427"/>
      <c r="IT13" s="427"/>
    </row>
    <row r="14" spans="1:258" s="428" customFormat="1" ht="45.75" customHeight="1" x14ac:dyDescent="0.2">
      <c r="A14" s="1650"/>
      <c r="B14" s="1650"/>
      <c r="C14" s="429" t="s">
        <v>1149</v>
      </c>
      <c r="D14" s="429" t="s">
        <v>333</v>
      </c>
      <c r="E14" s="430" t="s">
        <v>1150</v>
      </c>
      <c r="F14" s="430" t="s">
        <v>1151</v>
      </c>
      <c r="G14" s="429" t="s">
        <v>336</v>
      </c>
      <c r="H14" s="429" t="s">
        <v>1149</v>
      </c>
      <c r="I14" s="429" t="s">
        <v>333</v>
      </c>
      <c r="J14" s="430" t="s">
        <v>1150</v>
      </c>
      <c r="K14" s="430" t="s">
        <v>1151</v>
      </c>
      <c r="L14" s="429" t="s">
        <v>336</v>
      </c>
      <c r="M14" s="431" t="s">
        <v>1149</v>
      </c>
      <c r="N14" s="431" t="s">
        <v>333</v>
      </c>
      <c r="O14" s="432" t="s">
        <v>1150</v>
      </c>
      <c r="P14" s="432" t="s">
        <v>1151</v>
      </c>
      <c r="Q14" s="431" t="s">
        <v>336</v>
      </c>
      <c r="R14" s="427"/>
      <c r="IT14" s="427"/>
    </row>
    <row r="15" spans="1:258" s="435" customFormat="1" ht="16.5" thickBot="1" x14ac:dyDescent="0.3">
      <c r="A15" s="433">
        <v>1</v>
      </c>
      <c r="B15" s="433">
        <v>2</v>
      </c>
      <c r="C15" s="433">
        <v>3</v>
      </c>
      <c r="D15" s="433">
        <v>4</v>
      </c>
      <c r="E15" s="433">
        <v>5</v>
      </c>
      <c r="F15" s="433">
        <v>6</v>
      </c>
      <c r="G15" s="433">
        <v>7</v>
      </c>
      <c r="H15" s="433">
        <v>8</v>
      </c>
      <c r="I15" s="433">
        <v>9</v>
      </c>
      <c r="J15" s="433">
        <v>10</v>
      </c>
      <c r="K15" s="433">
        <v>11</v>
      </c>
      <c r="L15" s="433">
        <v>12</v>
      </c>
      <c r="M15" s="433">
        <v>13</v>
      </c>
      <c r="N15" s="433">
        <v>14</v>
      </c>
      <c r="O15" s="433">
        <v>15</v>
      </c>
      <c r="P15" s="433">
        <v>16</v>
      </c>
      <c r="Q15" s="433">
        <v>17</v>
      </c>
      <c r="R15" s="434"/>
      <c r="IT15" s="434"/>
      <c r="IX15" s="436" t="s">
        <v>1152</v>
      </c>
    </row>
    <row r="16" spans="1:258" s="437" customFormat="1" ht="21" thickTop="1" thickBot="1" x14ac:dyDescent="0.4">
      <c r="A16" s="1642" t="str">
        <f>РДУ!A3</f>
        <v>Август</v>
      </c>
      <c r="B16" s="1643"/>
      <c r="C16" s="1643"/>
      <c r="D16" s="1643"/>
      <c r="E16" s="1643"/>
      <c r="F16" s="1643"/>
      <c r="G16" s="1643"/>
      <c r="H16" s="1643"/>
      <c r="I16" s="1643"/>
      <c r="J16" s="1643"/>
      <c r="K16" s="1643"/>
      <c r="L16" s="1643"/>
      <c r="M16" s="1643"/>
      <c r="N16" s="1643"/>
      <c r="O16" s="1643"/>
      <c r="P16" s="1643"/>
      <c r="Q16" s="1643"/>
      <c r="IX16" s="438"/>
    </row>
    <row r="17" spans="1:260" s="446" customFormat="1" ht="18.75" x14ac:dyDescent="0.3">
      <c r="A17" s="439" t="s">
        <v>1153</v>
      </c>
      <c r="B17" s="440" t="s">
        <v>1154</v>
      </c>
      <c r="C17" s="441">
        <f t="shared" ref="C17:C23" si="0">SUM(D17:G17)</f>
        <v>47.787618999999999</v>
      </c>
      <c r="D17" s="441">
        <f>D18</f>
        <v>47.787618999999999</v>
      </c>
      <c r="E17" s="441"/>
      <c r="F17" s="441"/>
      <c r="G17" s="441"/>
      <c r="H17" s="441">
        <f t="shared" ref="H17:H23" si="1">SUM(I17:L17)</f>
        <v>69.116</v>
      </c>
      <c r="I17" s="441">
        <f>I18</f>
        <v>69.116</v>
      </c>
      <c r="J17" s="441"/>
      <c r="K17" s="441"/>
      <c r="L17" s="441"/>
      <c r="M17" s="442">
        <f t="shared" ref="M17:M24" si="2">N17+O17+P17+Q17</f>
        <v>100</v>
      </c>
      <c r="N17" s="442">
        <f>D17/C17*100</f>
        <v>100</v>
      </c>
      <c r="O17" s="443">
        <f t="shared" ref="O17:O24" si="3">E17/C17*100</f>
        <v>0</v>
      </c>
      <c r="P17" s="443">
        <f t="shared" ref="P17:P24" si="4">F17/C17*100</f>
        <v>0</v>
      </c>
      <c r="Q17" s="444">
        <f t="shared" ref="Q17:Q24" si="5">G17/C17*100</f>
        <v>0</v>
      </c>
      <c r="R17" s="445"/>
      <c r="IT17" s="447"/>
      <c r="IX17" s="448"/>
    </row>
    <row r="18" spans="1:260" s="446" customFormat="1" ht="18.75" x14ac:dyDescent="0.3">
      <c r="A18" s="449" t="s">
        <v>986</v>
      </c>
      <c r="B18" s="450" t="s">
        <v>1155</v>
      </c>
      <c r="C18" s="451">
        <f t="shared" si="0"/>
        <v>47.787618999999999</v>
      </c>
      <c r="D18" s="452">
        <f>ОРЭМ!C9/1000</f>
        <v>47.787618999999999</v>
      </c>
      <c r="E18" s="452"/>
      <c r="F18" s="452"/>
      <c r="G18" s="453"/>
      <c r="H18" s="451">
        <f t="shared" si="1"/>
        <v>69.116</v>
      </c>
      <c r="I18" s="452">
        <f>ОРЭМ!C22</f>
        <v>69.116</v>
      </c>
      <c r="J18" s="452"/>
      <c r="K18" s="452"/>
      <c r="L18" s="452"/>
      <c r="M18" s="454">
        <f t="shared" si="2"/>
        <v>100</v>
      </c>
      <c r="N18" s="454">
        <f>D18/C18*100</f>
        <v>100</v>
      </c>
      <c r="O18" s="455">
        <f t="shared" si="3"/>
        <v>0</v>
      </c>
      <c r="P18" s="455">
        <f t="shared" si="4"/>
        <v>0</v>
      </c>
      <c r="Q18" s="456">
        <f t="shared" si="5"/>
        <v>0</v>
      </c>
      <c r="R18" s="447"/>
      <c r="IT18" s="447"/>
      <c r="IX18" s="448">
        <v>8500</v>
      </c>
    </row>
    <row r="19" spans="1:260" s="446" customFormat="1" ht="18.75" hidden="1" x14ac:dyDescent="0.3">
      <c r="A19" s="449"/>
      <c r="B19" s="450" t="s">
        <v>1156</v>
      </c>
      <c r="C19" s="451">
        <f>F19</f>
        <v>0</v>
      </c>
      <c r="D19" s="452"/>
      <c r="E19" s="452"/>
      <c r="F19" s="452"/>
      <c r="G19" s="453"/>
      <c r="H19" s="451">
        <f>K19</f>
        <v>0</v>
      </c>
      <c r="I19" s="452"/>
      <c r="J19" s="452"/>
      <c r="K19" s="452"/>
      <c r="L19" s="457"/>
      <c r="M19" s="454">
        <v>100</v>
      </c>
      <c r="N19" s="454">
        <v>0</v>
      </c>
      <c r="O19" s="455">
        <v>0</v>
      </c>
      <c r="P19" s="455">
        <v>100</v>
      </c>
      <c r="Q19" s="456">
        <v>0</v>
      </c>
      <c r="R19" s="447"/>
      <c r="IT19" s="447"/>
      <c r="IX19" s="448"/>
    </row>
    <row r="20" spans="1:260" s="446" customFormat="1" ht="17.25" customHeight="1" x14ac:dyDescent="0.3">
      <c r="A20" s="458" t="s">
        <v>1157</v>
      </c>
      <c r="B20" s="459" t="s">
        <v>1158</v>
      </c>
      <c r="C20" s="460">
        <f>SUM(D20:G20)</f>
        <v>0.88114855000000003</v>
      </c>
      <c r="D20" s="460"/>
      <c r="E20" s="460">
        <f>SUM(E21:E23)</f>
        <v>0.15843499999999999</v>
      </c>
      <c r="F20" s="460">
        <f>SUM(F21:F23)</f>
        <v>0.60733400000000004</v>
      </c>
      <c r="G20" s="460">
        <f>SUM(G21:G23)</f>
        <v>0.11537954999999998</v>
      </c>
      <c r="H20" s="460">
        <f>SUM(J20:L20)</f>
        <v>1.2426276056470589</v>
      </c>
      <c r="I20" s="460"/>
      <c r="J20" s="460">
        <f>SUM(J21:J23)</f>
        <v>0.2236729411764706</v>
      </c>
      <c r="K20" s="460">
        <f>SUM(K21:K23)</f>
        <v>0.85741270588235285</v>
      </c>
      <c r="L20" s="460">
        <f>SUM(L21:L23)</f>
        <v>0.16154195858823528</v>
      </c>
      <c r="M20" s="461">
        <f t="shared" si="2"/>
        <v>100</v>
      </c>
      <c r="N20" s="461"/>
      <c r="O20" s="462">
        <f t="shared" si="3"/>
        <v>17.98050964278384</v>
      </c>
      <c r="P20" s="462">
        <f t="shared" si="4"/>
        <v>68.925268049297699</v>
      </c>
      <c r="Q20" s="463">
        <f t="shared" si="5"/>
        <v>13.094222307918452</v>
      </c>
      <c r="R20" s="447"/>
      <c r="IT20" s="447"/>
      <c r="IX20" s="448" t="s">
        <v>334</v>
      </c>
      <c r="IY20" s="446" t="s">
        <v>335</v>
      </c>
      <c r="IZ20" s="446" t="s">
        <v>336</v>
      </c>
    </row>
    <row r="21" spans="1:260" s="446" customFormat="1" ht="17.25" customHeight="1" x14ac:dyDescent="0.3">
      <c r="A21" s="458"/>
      <c r="B21" s="464" t="s">
        <v>1159</v>
      </c>
      <c r="C21" s="460">
        <f>880194.554/1000000</f>
        <v>0.88019455400000002</v>
      </c>
      <c r="D21" s="460"/>
      <c r="E21" s="460">
        <f>ROUND(C21*E8%,6)</f>
        <v>0.15843499999999999</v>
      </c>
      <c r="F21" s="460">
        <f>ROUND(C21*F8%,6)</f>
        <v>0.60733400000000004</v>
      </c>
      <c r="G21" s="460">
        <f>C21-E21-F21</f>
        <v>0.11442555399999998</v>
      </c>
      <c r="H21" s="460">
        <f>SUM(J21:L21)</f>
        <v>1.2426276056470589</v>
      </c>
      <c r="I21" s="460"/>
      <c r="J21" s="460">
        <f>E21/IX21*12*1000</f>
        <v>0.2236729411764706</v>
      </c>
      <c r="K21" s="460">
        <f t="shared" ref="K21:L21" si="6">F21/IY21*12*1000</f>
        <v>0.85741270588235285</v>
      </c>
      <c r="L21" s="460">
        <f t="shared" si="6"/>
        <v>0.16154195858823528</v>
      </c>
      <c r="M21" s="461">
        <f t="shared" si="2"/>
        <v>100.00000000000001</v>
      </c>
      <c r="N21" s="461"/>
      <c r="O21" s="462">
        <f t="shared" si="3"/>
        <v>17.999997759586229</v>
      </c>
      <c r="P21" s="462">
        <f t="shared" si="4"/>
        <v>68.999972476539554</v>
      </c>
      <c r="Q21" s="463">
        <f t="shared" si="5"/>
        <v>13.000029763874224</v>
      </c>
      <c r="R21" s="447"/>
      <c r="IT21" s="447"/>
      <c r="IX21" s="448">
        <v>8500</v>
      </c>
      <c r="IY21" s="448">
        <f>IX21</f>
        <v>8500</v>
      </c>
      <c r="IZ21" s="448">
        <f>IY21</f>
        <v>8500</v>
      </c>
    </row>
    <row r="22" spans="1:260" s="446" customFormat="1" ht="17.25" customHeight="1" x14ac:dyDescent="0.3">
      <c r="A22" s="458"/>
      <c r="B22" s="464" t="s">
        <v>2350</v>
      </c>
      <c r="C22" s="465">
        <f>953.996/1000000</f>
        <v>9.5399600000000003E-4</v>
      </c>
      <c r="D22" s="460"/>
      <c r="E22" s="460"/>
      <c r="F22" s="465"/>
      <c r="G22" s="460">
        <f>C22</f>
        <v>9.5399600000000003E-4</v>
      </c>
      <c r="H22" s="460">
        <f t="shared" si="1"/>
        <v>0</v>
      </c>
      <c r="I22" s="460"/>
      <c r="J22" s="460"/>
      <c r="K22" s="460"/>
      <c r="L22" s="460"/>
      <c r="M22" s="461">
        <f>N22+O22+P22+Q22</f>
        <v>100</v>
      </c>
      <c r="N22" s="461"/>
      <c r="O22" s="462">
        <f>E22/C22*100</f>
        <v>0</v>
      </c>
      <c r="P22" s="462">
        <f>F22/C22*100</f>
        <v>0</v>
      </c>
      <c r="Q22" s="463">
        <f>G22/C22*100</f>
        <v>100</v>
      </c>
      <c r="R22" s="447"/>
      <c r="IT22" s="447"/>
      <c r="IX22" s="448"/>
      <c r="IY22" s="448"/>
      <c r="IZ22" s="448"/>
    </row>
    <row r="23" spans="1:260" s="446" customFormat="1" ht="17.25" hidden="1" customHeight="1" x14ac:dyDescent="0.3">
      <c r="A23" s="458"/>
      <c r="B23" s="464" t="s">
        <v>1160</v>
      </c>
      <c r="C23" s="465">
        <f t="shared" si="0"/>
        <v>0</v>
      </c>
      <c r="D23" s="460"/>
      <c r="E23" s="460"/>
      <c r="F23" s="465">
        <v>0</v>
      </c>
      <c r="G23" s="460"/>
      <c r="H23" s="460">
        <f t="shared" si="1"/>
        <v>0</v>
      </c>
      <c r="I23" s="460"/>
      <c r="J23" s="460"/>
      <c r="K23" s="460">
        <v>0</v>
      </c>
      <c r="L23" s="460"/>
      <c r="M23" s="461" t="e">
        <f>N23+O23+P23+Q23</f>
        <v>#DIV/0!</v>
      </c>
      <c r="N23" s="461"/>
      <c r="O23" s="462" t="e">
        <f>E23/C23*100</f>
        <v>#DIV/0!</v>
      </c>
      <c r="P23" s="462" t="e">
        <f>F23/C23*100</f>
        <v>#DIV/0!</v>
      </c>
      <c r="Q23" s="463" t="e">
        <f>G23/C23*100</f>
        <v>#DIV/0!</v>
      </c>
      <c r="R23" s="447"/>
      <c r="IT23" s="447"/>
      <c r="IX23" s="448"/>
      <c r="IY23" s="448"/>
      <c r="IZ23" s="448"/>
    </row>
    <row r="24" spans="1:260" s="446" customFormat="1" ht="21.75" customHeight="1" x14ac:dyDescent="0.3">
      <c r="A24" s="458" t="s">
        <v>1161</v>
      </c>
      <c r="B24" s="466" t="s">
        <v>608</v>
      </c>
      <c r="C24" s="460">
        <f t="shared" ref="C24:C98" si="7">SUM(D24:G24)</f>
        <v>20.392995126999992</v>
      </c>
      <c r="D24" s="460"/>
      <c r="E24" s="460">
        <f>E25+E34+E39+E41+E43+E44</f>
        <v>2.2855997280000002</v>
      </c>
      <c r="F24" s="460">
        <f>F25+F34+F39+F41+F43+F44</f>
        <v>9.1499413559999905</v>
      </c>
      <c r="G24" s="460">
        <f>G25+G34+G39+G41+G43+G44</f>
        <v>8.957454043000002</v>
      </c>
      <c r="H24" s="460">
        <f>J24+K24+L24</f>
        <v>28.790110767529399</v>
      </c>
      <c r="I24" s="460"/>
      <c r="J24" s="460">
        <f>J25+J34+J39+J41+J43+J44</f>
        <v>3.2267290277647063</v>
      </c>
      <c r="K24" s="460">
        <f>K25+K34+K39+K41+K43+K44</f>
        <v>12.917564267294102</v>
      </c>
      <c r="L24" s="460">
        <f>L25+L34+L39+L41+L43+L44</f>
        <v>12.64581747247059</v>
      </c>
      <c r="M24" s="461">
        <f t="shared" si="2"/>
        <v>100</v>
      </c>
      <c r="N24" s="461"/>
      <c r="O24" s="462">
        <f t="shared" si="3"/>
        <v>11.207768715513023</v>
      </c>
      <c r="P24" s="462">
        <f t="shared" si="4"/>
        <v>44.86806032668354</v>
      </c>
      <c r="Q24" s="463">
        <f t="shared" si="5"/>
        <v>43.92417095780344</v>
      </c>
      <c r="R24" s="447"/>
      <c r="IT24" s="447"/>
      <c r="IX24" s="448"/>
      <c r="IY24" s="448"/>
      <c r="IZ24" s="448"/>
    </row>
    <row r="25" spans="1:260" s="446" customFormat="1" ht="17.25" customHeight="1" x14ac:dyDescent="0.3">
      <c r="A25" s="467" t="s">
        <v>1001</v>
      </c>
      <c r="B25" s="468" t="s">
        <v>1162</v>
      </c>
      <c r="C25" s="451">
        <f>SUM(D25:G25)</f>
        <v>12.51607073099999</v>
      </c>
      <c r="D25" s="451"/>
      <c r="E25" s="451">
        <f>E26+E27+E28</f>
        <v>0.12886324799999999</v>
      </c>
      <c r="F25" s="451">
        <f>F26+F27+F28</f>
        <v>7.2979413999999903</v>
      </c>
      <c r="G25" s="451">
        <f>G26+G27+G28</f>
        <v>5.0892660830000001</v>
      </c>
      <c r="H25" s="451">
        <f>J25+K25+L25</f>
        <v>17.669746914352928</v>
      </c>
      <c r="I25" s="451"/>
      <c r="J25" s="451">
        <f>J26+J27+J28</f>
        <v>0.18192458541176471</v>
      </c>
      <c r="K25" s="451">
        <f>K26+K27+K28</f>
        <v>10.302976094117632</v>
      </c>
      <c r="L25" s="451">
        <f>L26+L27+L28</f>
        <v>7.1848462348235298</v>
      </c>
      <c r="M25" s="454"/>
      <c r="N25" s="454"/>
      <c r="O25" s="455"/>
      <c r="P25" s="455"/>
      <c r="Q25" s="456"/>
      <c r="R25" s="447"/>
      <c r="IT25" s="447"/>
      <c r="IX25" s="448"/>
      <c r="IY25" s="448"/>
      <c r="IZ25" s="448"/>
    </row>
    <row r="26" spans="1:260" s="446" customFormat="1" ht="17.25" hidden="1" customHeight="1" x14ac:dyDescent="0.3">
      <c r="A26" s="469"/>
      <c r="B26" s="470" t="s">
        <v>1163</v>
      </c>
      <c r="C26" s="471">
        <f t="shared" si="7"/>
        <v>0</v>
      </c>
      <c r="D26" s="471"/>
      <c r="E26" s="471"/>
      <c r="F26" s="471"/>
      <c r="G26" s="471"/>
      <c r="H26" s="471">
        <f>J26+K26+L26</f>
        <v>0</v>
      </c>
      <c r="I26" s="471"/>
      <c r="J26" s="471"/>
      <c r="K26" s="471"/>
      <c r="L26" s="471"/>
      <c r="M26" s="461" t="e">
        <f>N26+O26+P26+Q26</f>
        <v>#DIV/0!</v>
      </c>
      <c r="N26" s="461"/>
      <c r="O26" s="462" t="e">
        <f>E26/C26*100</f>
        <v>#DIV/0!</v>
      </c>
      <c r="P26" s="462" t="e">
        <f>F26/C26*100</f>
        <v>#DIV/0!</v>
      </c>
      <c r="Q26" s="463" t="e">
        <f>G26/C26*100</f>
        <v>#DIV/0!</v>
      </c>
      <c r="R26" s="447"/>
      <c r="IT26" s="447"/>
      <c r="IX26" s="448"/>
      <c r="IY26" s="448"/>
      <c r="IZ26" s="448"/>
    </row>
    <row r="27" spans="1:260" s="446" customFormat="1" ht="17.25" customHeight="1" x14ac:dyDescent="0.3">
      <c r="A27" s="469"/>
      <c r="B27" s="470" t="s">
        <v>1004</v>
      </c>
      <c r="C27" s="471">
        <f t="shared" si="7"/>
        <v>12.51607073099999</v>
      </c>
      <c r="D27" s="471"/>
      <c r="E27" s="471">
        <f>'1'!H18/1000</f>
        <v>0.12886324799999999</v>
      </c>
      <c r="F27" s="471">
        <f>'1'!I18/1000</f>
        <v>7.2979413999999903</v>
      </c>
      <c r="G27" s="471">
        <f>'1'!J18/1000</f>
        <v>5.0892660830000001</v>
      </c>
      <c r="H27" s="471">
        <f>J27+K27+L27</f>
        <v>17.669746914352928</v>
      </c>
      <c r="I27" s="471"/>
      <c r="J27" s="471">
        <f>E27/IX27*12*1000</f>
        <v>0.18192458541176471</v>
      </c>
      <c r="K27" s="471">
        <f t="shared" ref="K27:L27" si="8">F27/IY27*12*1000</f>
        <v>10.302976094117632</v>
      </c>
      <c r="L27" s="471">
        <f t="shared" si="8"/>
        <v>7.1848462348235298</v>
      </c>
      <c r="M27" s="461">
        <f>N27+O27+P27+Q27</f>
        <v>100</v>
      </c>
      <c r="N27" s="461"/>
      <c r="O27" s="462">
        <f>E27/C27*100</f>
        <v>1.0295822927944116</v>
      </c>
      <c r="P27" s="462">
        <f>F27/C27*100</f>
        <v>58.308566297283228</v>
      </c>
      <c r="Q27" s="463">
        <f>G27/C27*100</f>
        <v>40.66185140992237</v>
      </c>
      <c r="R27" s="447"/>
      <c r="IT27" s="447"/>
      <c r="IX27" s="448">
        <f>IX21</f>
        <v>8500</v>
      </c>
      <c r="IY27" s="448">
        <f>IX27</f>
        <v>8500</v>
      </c>
      <c r="IZ27" s="448">
        <f>IY27</f>
        <v>8500</v>
      </c>
    </row>
    <row r="28" spans="1:260" s="446" customFormat="1" ht="17.25" customHeight="1" x14ac:dyDescent="0.3">
      <c r="A28" s="469"/>
      <c r="B28" s="470" t="s">
        <v>1164</v>
      </c>
      <c r="C28" s="471"/>
      <c r="D28" s="472"/>
      <c r="E28" s="471"/>
      <c r="F28" s="471"/>
      <c r="G28" s="471"/>
      <c r="H28" s="471"/>
      <c r="I28" s="471"/>
      <c r="J28" s="471"/>
      <c r="K28" s="471"/>
      <c r="L28" s="471"/>
      <c r="M28" s="461"/>
      <c r="N28" s="461"/>
      <c r="O28" s="462"/>
      <c r="P28" s="462"/>
      <c r="Q28" s="463"/>
      <c r="R28" s="447"/>
      <c r="IT28" s="447"/>
      <c r="IX28" s="448"/>
      <c r="IY28" s="448"/>
      <c r="IZ28" s="448"/>
    </row>
    <row r="29" spans="1:260" s="446" customFormat="1" ht="17.25" customHeight="1" x14ac:dyDescent="0.3">
      <c r="A29" s="469"/>
      <c r="B29" s="470" t="s">
        <v>1165</v>
      </c>
      <c r="C29" s="471"/>
      <c r="D29" s="471"/>
      <c r="E29" s="471"/>
      <c r="F29" s="471"/>
      <c r="G29" s="471"/>
      <c r="H29" s="471"/>
      <c r="I29" s="471"/>
      <c r="J29" s="471"/>
      <c r="K29" s="471"/>
      <c r="L29" s="471"/>
      <c r="M29" s="461"/>
      <c r="N29" s="461"/>
      <c r="O29" s="462"/>
      <c r="P29" s="462"/>
      <c r="Q29" s="463"/>
      <c r="R29" s="447"/>
      <c r="IT29" s="447"/>
      <c r="IX29" s="448"/>
      <c r="IY29" s="448"/>
      <c r="IZ29" s="448"/>
    </row>
    <row r="30" spans="1:260" s="446" customFormat="1" ht="17.25" hidden="1" customHeight="1" x14ac:dyDescent="0.3">
      <c r="A30" s="467" t="s">
        <v>1001</v>
      </c>
      <c r="B30" s="468" t="s">
        <v>1162</v>
      </c>
      <c r="C30" s="451">
        <f>D30+E30+F30+G30</f>
        <v>54.695082999999997</v>
      </c>
      <c r="D30" s="451"/>
      <c r="E30" s="451">
        <f>E31+E32+E33</f>
        <v>4.651694</v>
      </c>
      <c r="F30" s="451">
        <f>F31+F32+F33</f>
        <v>42.034695999999997</v>
      </c>
      <c r="G30" s="451">
        <f>G31+G32+G33</f>
        <v>8.0086930000000009</v>
      </c>
      <c r="H30" s="451">
        <f>J30+K30+L30</f>
        <v>99.890896999999995</v>
      </c>
      <c r="I30" s="451"/>
      <c r="J30" s="451">
        <f>J31+J32+J33</f>
        <v>21.964803</v>
      </c>
      <c r="K30" s="451">
        <f>K31+K32+K33</f>
        <v>55.025569999999995</v>
      </c>
      <c r="L30" s="451">
        <f>L31+L32+L33</f>
        <v>22.900524000000001</v>
      </c>
      <c r="M30" s="454"/>
      <c r="N30" s="454"/>
      <c r="O30" s="455"/>
      <c r="P30" s="455"/>
      <c r="Q30" s="456"/>
      <c r="R30" s="447"/>
      <c r="IT30" s="447"/>
      <c r="IX30" s="448"/>
      <c r="IY30" s="448"/>
      <c r="IZ30" s="448"/>
    </row>
    <row r="31" spans="1:260" s="446" customFormat="1" ht="17.25" hidden="1" customHeight="1" x14ac:dyDescent="0.3">
      <c r="A31" s="473" t="s">
        <v>1003</v>
      </c>
      <c r="B31" s="474" t="s">
        <v>608</v>
      </c>
      <c r="C31" s="471">
        <f t="shared" si="7"/>
        <v>49.081618999999996</v>
      </c>
      <c r="D31" s="471"/>
      <c r="E31" s="471">
        <v>4.651694</v>
      </c>
      <c r="F31" s="471">
        <v>39.361747999999999</v>
      </c>
      <c r="G31" s="471">
        <v>5.0681770000000004</v>
      </c>
      <c r="H31" s="471">
        <f>SUM(I31:L31)</f>
        <v>89.527083000000005</v>
      </c>
      <c r="I31" s="471"/>
      <c r="J31" s="471">
        <v>21.964803</v>
      </c>
      <c r="K31" s="471">
        <v>49.781959999999998</v>
      </c>
      <c r="L31" s="471">
        <v>17.78032</v>
      </c>
      <c r="M31" s="475">
        <f>N31+O31+P31+Q31</f>
        <v>100.00000000000001</v>
      </c>
      <c r="N31" s="475"/>
      <c r="O31" s="476">
        <f>E31/C31*100</f>
        <v>9.4774665032952559</v>
      </c>
      <c r="P31" s="476">
        <f>F31/C31*100</f>
        <v>80.196515114955773</v>
      </c>
      <c r="Q31" s="477">
        <f>G31/C31*100</f>
        <v>10.326018381748982</v>
      </c>
      <c r="R31" s="447"/>
      <c r="IT31" s="447"/>
      <c r="IX31" s="448"/>
      <c r="IY31" s="448"/>
      <c r="IZ31" s="448"/>
    </row>
    <row r="32" spans="1:260" s="480" customFormat="1" ht="18.75" hidden="1" x14ac:dyDescent="0.3">
      <c r="A32" s="478" t="s">
        <v>1007</v>
      </c>
      <c r="B32" s="474" t="s">
        <v>374</v>
      </c>
      <c r="C32" s="471">
        <f t="shared" si="7"/>
        <v>5.4291280000000004</v>
      </c>
      <c r="D32" s="471"/>
      <c r="E32" s="471"/>
      <c r="F32" s="471">
        <v>2.5001500000000001</v>
      </c>
      <c r="G32" s="471">
        <v>2.9289779999999999</v>
      </c>
      <c r="H32" s="471">
        <f t="shared" ref="H32:H101" si="9">SUM(I32:L32)</f>
        <v>9.8686830000000008</v>
      </c>
      <c r="I32" s="471"/>
      <c r="J32" s="471"/>
      <c r="K32" s="471">
        <v>4.7756169999999996</v>
      </c>
      <c r="L32" s="471">
        <v>5.0930660000000003</v>
      </c>
      <c r="M32" s="475">
        <f>N32+O32+P32+Q32</f>
        <v>100</v>
      </c>
      <c r="N32" s="475"/>
      <c r="O32" s="476">
        <f>E32/C32*100</f>
        <v>0</v>
      </c>
      <c r="P32" s="476">
        <f>F32/C32*100</f>
        <v>46.050673330965857</v>
      </c>
      <c r="Q32" s="477">
        <f>G32/C32*100</f>
        <v>53.949326669034136</v>
      </c>
      <c r="R32" s="479"/>
      <c r="IT32" s="479"/>
      <c r="IX32" s="448"/>
      <c r="IY32" s="448"/>
      <c r="IZ32" s="448"/>
    </row>
    <row r="33" spans="1:260" s="480" customFormat="1" ht="32.25" hidden="1" x14ac:dyDescent="0.3">
      <c r="A33" s="481" t="s">
        <v>1009</v>
      </c>
      <c r="B33" s="482" t="s">
        <v>1166</v>
      </c>
      <c r="C33" s="471">
        <f>SUM(D33:G33)</f>
        <v>0.184336</v>
      </c>
      <c r="D33" s="471"/>
      <c r="E33" s="471"/>
      <c r="F33" s="471">
        <v>0.17279800000000001</v>
      </c>
      <c r="G33" s="471">
        <v>1.1538E-2</v>
      </c>
      <c r="H33" s="471">
        <f>SUM(I33:L33)</f>
        <v>0.49513099999999999</v>
      </c>
      <c r="I33" s="471"/>
      <c r="J33" s="471"/>
      <c r="K33" s="471">
        <v>0.46799299999999999</v>
      </c>
      <c r="L33" s="471">
        <v>2.7137999999999999E-2</v>
      </c>
      <c r="M33" s="475">
        <f>N33+O33+P33+Q33</f>
        <v>100</v>
      </c>
      <c r="N33" s="475"/>
      <c r="O33" s="476">
        <f>E33/C33*100</f>
        <v>0</v>
      </c>
      <c r="P33" s="476">
        <f>F33/C33*100</f>
        <v>93.740777710268205</v>
      </c>
      <c r="Q33" s="477">
        <f>G33/C33*100</f>
        <v>6.2592222897317944</v>
      </c>
      <c r="R33" s="479"/>
      <c r="IT33" s="479"/>
      <c r="IX33" s="448"/>
      <c r="IY33" s="448"/>
      <c r="IZ33" s="448"/>
    </row>
    <row r="34" spans="1:260" s="446" customFormat="1" ht="22.5" customHeight="1" x14ac:dyDescent="0.3">
      <c r="A34" s="483" t="s">
        <v>1011</v>
      </c>
      <c r="B34" s="468" t="s">
        <v>1167</v>
      </c>
      <c r="C34" s="451">
        <f>SUM(D34:G34)</f>
        <v>0.15381360599999999</v>
      </c>
      <c r="D34" s="451"/>
      <c r="E34" s="451"/>
      <c r="F34" s="451">
        <f>F36</f>
        <v>0.15209118299999999</v>
      </c>
      <c r="G34" s="451">
        <f>G36</f>
        <v>1.7224230000000003E-3</v>
      </c>
      <c r="H34" s="451">
        <f>SUM(I34:L34)</f>
        <v>0.21714862023529413</v>
      </c>
      <c r="I34" s="451"/>
      <c r="J34" s="451"/>
      <c r="K34" s="451">
        <f>K36</f>
        <v>0.21471696423529413</v>
      </c>
      <c r="L34" s="451">
        <f>L36</f>
        <v>2.4316560000000008E-3</v>
      </c>
      <c r="M34" s="454">
        <v>100</v>
      </c>
      <c r="N34" s="454"/>
      <c r="O34" s="455">
        <v>0</v>
      </c>
      <c r="P34" s="455">
        <v>99.88</v>
      </c>
      <c r="Q34" s="456">
        <v>0.12</v>
      </c>
      <c r="R34" s="447"/>
      <c r="IT34" s="447"/>
      <c r="IX34" s="448"/>
      <c r="IY34" s="448"/>
      <c r="IZ34" s="448"/>
    </row>
    <row r="35" spans="1:260" s="446" customFormat="1" ht="17.25" customHeight="1" x14ac:dyDescent="0.3">
      <c r="A35" s="469"/>
      <c r="B35" s="470" t="s">
        <v>1004</v>
      </c>
      <c r="C35" s="471">
        <f>SUM(D35:G35)</f>
        <v>0.15381360599999999</v>
      </c>
      <c r="D35" s="471"/>
      <c r="E35" s="471"/>
      <c r="F35" s="471">
        <f>F37+F38</f>
        <v>0.15209118299999999</v>
      </c>
      <c r="G35" s="471">
        <f>G37+G38</f>
        <v>1.7224230000000003E-3</v>
      </c>
      <c r="H35" s="471">
        <v>3.36</v>
      </c>
      <c r="I35" s="471"/>
      <c r="J35" s="471"/>
      <c r="K35" s="471">
        <f>K36</f>
        <v>0.21471696423529413</v>
      </c>
      <c r="L35" s="471">
        <f>L36</f>
        <v>2.4316560000000008E-3</v>
      </c>
      <c r="M35" s="461">
        <f>N35+O35+P35+Q35</f>
        <v>100</v>
      </c>
      <c r="N35" s="461"/>
      <c r="O35" s="462">
        <f>E35/C35*100</f>
        <v>0</v>
      </c>
      <c r="P35" s="462">
        <f>F35/C35*100</f>
        <v>98.880188141483401</v>
      </c>
      <c r="Q35" s="463">
        <f>G35/C35*100</f>
        <v>1.1198118585165999</v>
      </c>
      <c r="R35" s="447"/>
      <c r="IT35" s="447"/>
      <c r="IX35" s="448"/>
      <c r="IY35" s="448"/>
      <c r="IZ35" s="448"/>
    </row>
    <row r="36" spans="1:260" s="480" customFormat="1" ht="18.75" x14ac:dyDescent="0.3">
      <c r="A36" s="484" t="s">
        <v>1013</v>
      </c>
      <c r="B36" s="485" t="s">
        <v>1168</v>
      </c>
      <c r="C36" s="451">
        <f t="shared" si="7"/>
        <v>0.15381360599999999</v>
      </c>
      <c r="D36" s="486"/>
      <c r="E36" s="486"/>
      <c r="F36" s="451">
        <f>F37+F38</f>
        <v>0.15209118299999999</v>
      </c>
      <c r="G36" s="451">
        <f>G37+G38</f>
        <v>1.7224230000000003E-3</v>
      </c>
      <c r="H36" s="451">
        <f t="shared" si="9"/>
        <v>0.21714862023529413</v>
      </c>
      <c r="I36" s="486"/>
      <c r="J36" s="486"/>
      <c r="K36" s="451">
        <f>K37+K38</f>
        <v>0.21471696423529413</v>
      </c>
      <c r="L36" s="451">
        <f>L37+L38</f>
        <v>2.4316560000000008E-3</v>
      </c>
      <c r="M36" s="454">
        <f t="shared" ref="M36:M88" si="10">N36+O36+P36+Q36</f>
        <v>100</v>
      </c>
      <c r="N36" s="454"/>
      <c r="O36" s="455">
        <f>E36/C36*100</f>
        <v>0</v>
      </c>
      <c r="P36" s="455">
        <f>F36/C36*100</f>
        <v>98.880188141483401</v>
      </c>
      <c r="Q36" s="456">
        <f>G36/C36*100</f>
        <v>1.1198118585165999</v>
      </c>
      <c r="R36" s="479"/>
      <c r="IT36" s="479"/>
      <c r="IX36" s="448"/>
      <c r="IY36" s="448"/>
      <c r="IZ36" s="448"/>
    </row>
    <row r="37" spans="1:260" s="480" customFormat="1" ht="18.75" x14ac:dyDescent="0.3">
      <c r="A37" s="487"/>
      <c r="B37" s="488" t="s">
        <v>1169</v>
      </c>
      <c r="C37" s="451">
        <f>SUM(D37:G37)</f>
        <v>6.0270799999999999E-2</v>
      </c>
      <c r="D37" s="453"/>
      <c r="E37" s="453"/>
      <c r="F37" s="453">
        <f>'Продажа на РР - ХМАО'!AE34/1000</f>
        <v>5.9650373E-2</v>
      </c>
      <c r="G37" s="453">
        <f>'Продажа на РР - ХМАО'!AF34/1000</f>
        <v>6.2042700000000011E-4</v>
      </c>
      <c r="H37" s="451">
        <f t="shared" si="9"/>
        <v>8.5088188235294127E-2</v>
      </c>
      <c r="I37" s="452"/>
      <c r="J37" s="452"/>
      <c r="K37" s="452">
        <f t="shared" ref="K37:L38" si="11">F37/IY37*12*1000</f>
        <v>8.4212291294117655E-2</v>
      </c>
      <c r="L37" s="452">
        <f t="shared" si="11"/>
        <v>8.7589694117647077E-4</v>
      </c>
      <c r="M37" s="454">
        <f t="shared" si="10"/>
        <v>100.00000000000001</v>
      </c>
      <c r="N37" s="454"/>
      <c r="O37" s="455">
        <f>E37/C37*100</f>
        <v>0</v>
      </c>
      <c r="P37" s="455">
        <f>F37/C37*100</f>
        <v>98.970601020726463</v>
      </c>
      <c r="Q37" s="456">
        <f>G37/C37*100</f>
        <v>1.0293989792735456</v>
      </c>
      <c r="R37" s="479"/>
      <c r="IT37" s="479"/>
      <c r="IX37" s="448">
        <f>IX27</f>
        <v>8500</v>
      </c>
      <c r="IY37" s="448">
        <f>IX37</f>
        <v>8500</v>
      </c>
      <c r="IZ37" s="448">
        <f>IY37</f>
        <v>8500</v>
      </c>
    </row>
    <row r="38" spans="1:260" s="480" customFormat="1" ht="18.75" x14ac:dyDescent="0.3">
      <c r="A38" s="489"/>
      <c r="B38" s="488" t="s">
        <v>1170</v>
      </c>
      <c r="C38" s="451">
        <f t="shared" si="7"/>
        <v>9.3542805999999992E-2</v>
      </c>
      <c r="D38" s="453"/>
      <c r="E38" s="453"/>
      <c r="F38" s="453">
        <f>'Продажа на РР - ХМАО'!AE33/1000</f>
        <v>9.2440809999999998E-2</v>
      </c>
      <c r="G38" s="453">
        <f>'Продажа на РР - ХМАО'!AF33/1000</f>
        <v>1.1019960000000003E-3</v>
      </c>
      <c r="H38" s="451">
        <f t="shared" si="9"/>
        <v>0.13206043199999998</v>
      </c>
      <c r="I38" s="452"/>
      <c r="J38" s="452"/>
      <c r="K38" s="452">
        <f t="shared" si="11"/>
        <v>0.13050467294117646</v>
      </c>
      <c r="L38" s="452">
        <f t="shared" si="11"/>
        <v>1.5557590588235299E-3</v>
      </c>
      <c r="M38" s="454">
        <f t="shared" si="10"/>
        <v>100.00000000000001</v>
      </c>
      <c r="N38" s="454"/>
      <c r="O38" s="455">
        <f>E38/C38*100</f>
        <v>0</v>
      </c>
      <c r="P38" s="455">
        <f>F38/C38*100</f>
        <v>98.821933992444073</v>
      </c>
      <c r="Q38" s="456">
        <f>G38/C38*100</f>
        <v>1.1780660075559422</v>
      </c>
      <c r="R38" s="479"/>
      <c r="IT38" s="479"/>
      <c r="IX38" s="448">
        <f>IX37</f>
        <v>8500</v>
      </c>
      <c r="IY38" s="448">
        <f>IX38</f>
        <v>8500</v>
      </c>
      <c r="IZ38" s="448">
        <f>IY38</f>
        <v>8500</v>
      </c>
    </row>
    <row r="39" spans="1:260" s="446" customFormat="1" ht="22.5" customHeight="1" x14ac:dyDescent="0.3">
      <c r="A39" s="483" t="s">
        <v>1171</v>
      </c>
      <c r="B39" s="468" t="s">
        <v>1172</v>
      </c>
      <c r="C39" s="451">
        <f>D39+E39+F39+G39</f>
        <v>3.6531381590000001</v>
      </c>
      <c r="D39" s="451"/>
      <c r="E39" s="451">
        <f>E40</f>
        <v>2.1567364800000002</v>
      </c>
      <c r="F39" s="451">
        <f>F40</f>
        <v>1.474204689</v>
      </c>
      <c r="G39" s="451">
        <f>G40</f>
        <v>2.219699E-2</v>
      </c>
      <c r="H39" s="451">
        <f>J39+K39+L39</f>
        <v>5.1573715185882358</v>
      </c>
      <c r="I39" s="451"/>
      <c r="J39" s="451">
        <f>J40</f>
        <v>3.0448044423529415</v>
      </c>
      <c r="K39" s="451">
        <f>K40</f>
        <v>2.0812301491764704</v>
      </c>
      <c r="L39" s="451">
        <f>L40</f>
        <v>3.133692705882353E-2</v>
      </c>
      <c r="M39" s="454"/>
      <c r="N39" s="454"/>
      <c r="O39" s="455"/>
      <c r="P39" s="455"/>
      <c r="Q39" s="456"/>
      <c r="R39" s="447"/>
      <c r="IT39" s="447"/>
      <c r="IX39" s="448"/>
    </row>
    <row r="40" spans="1:260" s="446" customFormat="1" ht="22.5" customHeight="1" x14ac:dyDescent="0.3">
      <c r="A40" s="469"/>
      <c r="B40" s="470" t="s">
        <v>1164</v>
      </c>
      <c r="C40" s="471">
        <f>SUM(E40:G40)</f>
        <v>3.6531381590000001</v>
      </c>
      <c r="D40" s="472"/>
      <c r="E40" s="471">
        <f>'1'!AJ18/1000</f>
        <v>2.1567364800000002</v>
      </c>
      <c r="F40" s="471">
        <f>'1'!AK18/1000+'2'!F18/1000</f>
        <v>1.474204689</v>
      </c>
      <c r="G40" s="471">
        <f>'1'!AL18/1000</f>
        <v>2.219699E-2</v>
      </c>
      <c r="H40" s="471">
        <f>J40+K40+L40</f>
        <v>5.1573715185882358</v>
      </c>
      <c r="I40" s="471"/>
      <c r="J40" s="471">
        <f t="shared" ref="J40:L40" si="12">E40/IX40*12*1000</f>
        <v>3.0448044423529415</v>
      </c>
      <c r="K40" s="471">
        <f t="shared" si="12"/>
        <v>2.0812301491764704</v>
      </c>
      <c r="L40" s="471">
        <f t="shared" si="12"/>
        <v>3.133692705882353E-2</v>
      </c>
      <c r="M40" s="461">
        <f>N40+O40+P40+Q40</f>
        <v>100.00000000000001</v>
      </c>
      <c r="N40" s="461"/>
      <c r="O40" s="462">
        <f>E40/C40*100</f>
        <v>59.037911683865232</v>
      </c>
      <c r="P40" s="462">
        <f>F40/C40*100</f>
        <v>40.354474012106479</v>
      </c>
      <c r="Q40" s="463">
        <f>G40/C40*100</f>
        <v>0.60761430402829719</v>
      </c>
      <c r="R40" s="447"/>
      <c r="IT40" s="447"/>
      <c r="IX40" s="448">
        <f>IX38</f>
        <v>8500</v>
      </c>
      <c r="IY40" s="448">
        <f>IX40</f>
        <v>8500</v>
      </c>
      <c r="IZ40" s="448">
        <f>IY40</f>
        <v>8500</v>
      </c>
    </row>
    <row r="41" spans="1:260" s="446" customFormat="1" ht="22.5" customHeight="1" x14ac:dyDescent="0.3">
      <c r="A41" s="483" t="s">
        <v>1173</v>
      </c>
      <c r="B41" s="468" t="s">
        <v>1174</v>
      </c>
      <c r="C41" s="451">
        <f>D41+E41+F41+G41</f>
        <v>4.0699726310000006</v>
      </c>
      <c r="D41" s="451"/>
      <c r="E41" s="451"/>
      <c r="F41" s="451">
        <f>F42</f>
        <v>0.22570408400000003</v>
      </c>
      <c r="G41" s="451">
        <f>G42</f>
        <v>3.8442685470000004</v>
      </c>
      <c r="H41" s="451">
        <f>J41+K41+L41</f>
        <v>5.7458437143529419</v>
      </c>
      <c r="I41" s="451"/>
      <c r="J41" s="451"/>
      <c r="K41" s="451">
        <f>K42</f>
        <v>0.31864105976470591</v>
      </c>
      <c r="L41" s="451">
        <f>L42</f>
        <v>5.4272026545882364</v>
      </c>
      <c r="M41" s="454"/>
      <c r="N41" s="454"/>
      <c r="O41" s="455"/>
      <c r="P41" s="455"/>
      <c r="Q41" s="456"/>
      <c r="R41" s="447"/>
      <c r="IT41" s="447"/>
      <c r="IX41" s="448"/>
    </row>
    <row r="42" spans="1:260" s="446" customFormat="1" ht="17.25" customHeight="1" x14ac:dyDescent="0.3">
      <c r="A42" s="469"/>
      <c r="B42" s="470" t="s">
        <v>1004</v>
      </c>
      <c r="C42" s="471">
        <f>SUM(D42:G42)</f>
        <v>4.0699726310000006</v>
      </c>
      <c r="D42" s="471"/>
      <c r="E42" s="471"/>
      <c r="F42" s="471">
        <f>'1'!BM18/1000+'2'!J18/1000</f>
        <v>0.22570408400000003</v>
      </c>
      <c r="G42" s="471">
        <f>'1'!BN18/1000</f>
        <v>3.8442685470000004</v>
      </c>
      <c r="H42" s="471">
        <f>J42+K42+L42</f>
        <v>5.7458437143529419</v>
      </c>
      <c r="I42" s="471"/>
      <c r="J42" s="471"/>
      <c r="K42" s="471">
        <f t="shared" ref="K42:L42" si="13">F42/IY42*12*1000</f>
        <v>0.31864105976470591</v>
      </c>
      <c r="L42" s="471">
        <f t="shared" si="13"/>
        <v>5.4272026545882364</v>
      </c>
      <c r="M42" s="461">
        <f>N42+O42+P42+Q42</f>
        <v>100</v>
      </c>
      <c r="N42" s="461"/>
      <c r="O42" s="462">
        <f>E42/C42*100</f>
        <v>0</v>
      </c>
      <c r="P42" s="462">
        <f>F42/C42*100</f>
        <v>5.545592181157839</v>
      </c>
      <c r="Q42" s="463">
        <f>G42/C42*100</f>
        <v>94.454407818842157</v>
      </c>
      <c r="R42" s="447"/>
      <c r="IT42" s="447"/>
      <c r="IX42" s="448">
        <f>IX40</f>
        <v>8500</v>
      </c>
      <c r="IY42" s="448">
        <f>IX42</f>
        <v>8500</v>
      </c>
      <c r="IZ42" s="448">
        <f>IY42</f>
        <v>8500</v>
      </c>
    </row>
    <row r="43" spans="1:260" s="446" customFormat="1" ht="22.5" customHeight="1" x14ac:dyDescent="0.3">
      <c r="A43" s="483" t="s">
        <v>1175</v>
      </c>
      <c r="B43" s="468" t="s">
        <v>1176</v>
      </c>
      <c r="C43" s="451">
        <f>D43+E43+F43+G43</f>
        <v>0</v>
      </c>
      <c r="D43" s="451"/>
      <c r="E43" s="451"/>
      <c r="F43" s="451"/>
      <c r="G43" s="451"/>
      <c r="H43" s="451"/>
      <c r="I43" s="451"/>
      <c r="J43" s="451"/>
      <c r="K43" s="451"/>
      <c r="L43" s="451"/>
      <c r="M43" s="454"/>
      <c r="N43" s="454"/>
      <c r="O43" s="455"/>
      <c r="P43" s="455"/>
      <c r="Q43" s="456"/>
      <c r="R43" s="447"/>
      <c r="IT43" s="447"/>
      <c r="IX43" s="448"/>
    </row>
    <row r="44" spans="1:260" s="446" customFormat="1" ht="22.5" customHeight="1" x14ac:dyDescent="0.3">
      <c r="A44" s="483" t="s">
        <v>1177</v>
      </c>
      <c r="B44" s="468" t="s">
        <v>1178</v>
      </c>
      <c r="C44" s="451">
        <f>D44+E44+F44+G44</f>
        <v>0</v>
      </c>
      <c r="D44" s="451"/>
      <c r="E44" s="451"/>
      <c r="F44" s="451"/>
      <c r="G44" s="451"/>
      <c r="H44" s="451"/>
      <c r="I44" s="451"/>
      <c r="J44" s="451"/>
      <c r="K44" s="451"/>
      <c r="L44" s="451"/>
      <c r="M44" s="454"/>
      <c r="N44" s="454"/>
      <c r="O44" s="455"/>
      <c r="P44" s="455"/>
      <c r="Q44" s="456"/>
      <c r="R44" s="447"/>
      <c r="IT44" s="447"/>
      <c r="IX44" s="448"/>
    </row>
    <row r="45" spans="1:260" s="480" customFormat="1" ht="31.5" x14ac:dyDescent="0.25">
      <c r="A45" s="490" t="s">
        <v>1179</v>
      </c>
      <c r="B45" s="491" t="s">
        <v>1180</v>
      </c>
      <c r="C45" s="460">
        <f>SUM(D45:G45)</f>
        <v>21.138449464999997</v>
      </c>
      <c r="D45" s="460"/>
      <c r="E45" s="460"/>
      <c r="F45" s="460">
        <f>F46+F75</f>
        <v>2.4510181040000001</v>
      </c>
      <c r="G45" s="460">
        <f>G46+G75</f>
        <v>18.687431360999998</v>
      </c>
      <c r="H45" s="460">
        <f>SUM(I45:L45)</f>
        <v>42.276898929999994</v>
      </c>
      <c r="I45" s="460"/>
      <c r="J45" s="460"/>
      <c r="K45" s="460">
        <f>K46+K75</f>
        <v>4.9020362080000002</v>
      </c>
      <c r="L45" s="460">
        <f>L46+L75</f>
        <v>37.374862721999996</v>
      </c>
      <c r="M45" s="461">
        <f t="shared" si="10"/>
        <v>100.00000000000001</v>
      </c>
      <c r="N45" s="461"/>
      <c r="O45" s="462">
        <f t="shared" ref="O45:O88" si="14">E45/C45*100</f>
        <v>0</v>
      </c>
      <c r="P45" s="462">
        <f t="shared" ref="P45:P88" si="15">F45/C45*100</f>
        <v>11.595070433421691</v>
      </c>
      <c r="Q45" s="463">
        <f t="shared" ref="Q45:Q88" si="16">G45/C45*100</f>
        <v>88.404929566578318</v>
      </c>
      <c r="R45" s="479"/>
      <c r="IT45" s="479"/>
      <c r="IX45" s="492"/>
      <c r="IY45" s="480">
        <v>6000</v>
      </c>
      <c r="IZ45" s="480">
        <v>6000</v>
      </c>
    </row>
    <row r="46" spans="1:260" s="480" customFormat="1" x14ac:dyDescent="0.25">
      <c r="A46" s="493" t="s">
        <v>1181</v>
      </c>
      <c r="B46" s="494" t="s">
        <v>1182</v>
      </c>
      <c r="C46" s="451">
        <f t="shared" ref="C46:C92" si="17">SUM(D46:G46)</f>
        <v>19.980446096999998</v>
      </c>
      <c r="D46" s="451"/>
      <c r="E46" s="451"/>
      <c r="F46" s="451">
        <f>F47+F61</f>
        <v>1.4697573939999999</v>
      </c>
      <c r="G46" s="451">
        <f>G47+G61</f>
        <v>18.510688703</v>
      </c>
      <c r="H46" s="451">
        <f t="shared" ref="H46:H92" si="18">SUM(I46:L46)</f>
        <v>39.960892193999996</v>
      </c>
      <c r="I46" s="451"/>
      <c r="J46" s="451"/>
      <c r="K46" s="495">
        <f>K47+K61</f>
        <v>2.9395147879999999</v>
      </c>
      <c r="L46" s="495">
        <f>L47+L61</f>
        <v>37.021377405999999</v>
      </c>
      <c r="M46" s="454">
        <f t="shared" si="10"/>
        <v>100.00000000000001</v>
      </c>
      <c r="N46" s="454"/>
      <c r="O46" s="455">
        <f t="shared" si="14"/>
        <v>0</v>
      </c>
      <c r="P46" s="455">
        <f t="shared" si="15"/>
        <v>7.3559788748694626</v>
      </c>
      <c r="Q46" s="456">
        <f t="shared" si="16"/>
        <v>92.64402112513055</v>
      </c>
      <c r="R46" s="479"/>
      <c r="IT46" s="479"/>
      <c r="IX46" s="492"/>
      <c r="IY46" s="480">
        <v>6000</v>
      </c>
      <c r="IZ46" s="480">
        <v>6000</v>
      </c>
    </row>
    <row r="47" spans="1:260" s="480" customFormat="1" ht="31.5" x14ac:dyDescent="0.25">
      <c r="A47" s="496" t="s">
        <v>1183</v>
      </c>
      <c r="B47" s="497" t="s">
        <v>1184</v>
      </c>
      <c r="C47" s="451">
        <f t="shared" si="17"/>
        <v>0.59474913200000001</v>
      </c>
      <c r="D47" s="451"/>
      <c r="E47" s="451"/>
      <c r="F47" s="451">
        <f>F48+F52</f>
        <v>0</v>
      </c>
      <c r="G47" s="451">
        <f>G48+G52</f>
        <v>0.59474913200000001</v>
      </c>
      <c r="H47" s="451">
        <f t="shared" si="18"/>
        <v>1.189498264</v>
      </c>
      <c r="I47" s="451"/>
      <c r="J47" s="451"/>
      <c r="K47" s="495">
        <f>K48+K52</f>
        <v>0</v>
      </c>
      <c r="L47" s="495">
        <f>L48+L52</f>
        <v>1.189498264</v>
      </c>
      <c r="M47" s="454">
        <f t="shared" si="10"/>
        <v>100</v>
      </c>
      <c r="N47" s="454"/>
      <c r="O47" s="455">
        <f t="shared" si="14"/>
        <v>0</v>
      </c>
      <c r="P47" s="455">
        <f t="shared" si="15"/>
        <v>0</v>
      </c>
      <c r="Q47" s="456">
        <f t="shared" si="16"/>
        <v>100</v>
      </c>
      <c r="R47" s="479"/>
      <c r="IT47" s="479"/>
      <c r="IX47" s="492"/>
      <c r="IY47" s="480">
        <v>6000</v>
      </c>
      <c r="IZ47" s="480">
        <v>6000</v>
      </c>
    </row>
    <row r="48" spans="1:260" s="480" customFormat="1" ht="18.75" x14ac:dyDescent="0.3">
      <c r="A48" s="487"/>
      <c r="B48" s="498" t="s">
        <v>1185</v>
      </c>
      <c r="C48" s="451">
        <f>SUM(D48:G48)</f>
        <v>7.6277607999999983E-2</v>
      </c>
      <c r="D48" s="499"/>
      <c r="E48" s="499"/>
      <c r="F48" s="499">
        <f>'Продажа на РР - ХМАО'!AE46/1000</f>
        <v>0</v>
      </c>
      <c r="G48" s="499">
        <f>'Продажа на РР - ХМАО'!AF46/1000</f>
        <v>7.6277607999999983E-2</v>
      </c>
      <c r="H48" s="451">
        <f t="shared" si="18"/>
        <v>0.15255521599999997</v>
      </c>
      <c r="I48" s="500"/>
      <c r="J48" s="500"/>
      <c r="K48" s="499">
        <f>F48/IY48*12*1000</f>
        <v>0</v>
      </c>
      <c r="L48" s="499">
        <f>G48/IZ48*12*1000</f>
        <v>0.15255521599999997</v>
      </c>
      <c r="M48" s="454">
        <f t="shared" si="10"/>
        <v>100</v>
      </c>
      <c r="N48" s="454"/>
      <c r="O48" s="455">
        <f t="shared" si="14"/>
        <v>0</v>
      </c>
      <c r="P48" s="455">
        <f t="shared" si="15"/>
        <v>0</v>
      </c>
      <c r="Q48" s="456">
        <f t="shared" si="16"/>
        <v>100</v>
      </c>
      <c r="R48" s="479"/>
      <c r="IT48" s="479"/>
      <c r="IX48" s="492"/>
      <c r="IY48" s="448">
        <v>6000</v>
      </c>
      <c r="IZ48" s="448">
        <v>6000</v>
      </c>
    </row>
    <row r="49" spans="1:260" s="480" customFormat="1" ht="18.75" x14ac:dyDescent="0.3">
      <c r="A49" s="501"/>
      <c r="B49" s="502" t="s">
        <v>1186</v>
      </c>
      <c r="C49" s="451">
        <f t="shared" ref="C49:C88" si="19">SUM(D49:G49)</f>
        <v>0</v>
      </c>
      <c r="D49" s="499"/>
      <c r="E49" s="499"/>
      <c r="F49" s="1307"/>
      <c r="G49" s="1307"/>
      <c r="H49" s="451" t="e">
        <f t="shared" si="18"/>
        <v>#DIV/0!</v>
      </c>
      <c r="I49" s="500"/>
      <c r="J49" s="500"/>
      <c r="K49" s="453" t="e">
        <f>F49/IY49*12*1000</f>
        <v>#DIV/0!</v>
      </c>
      <c r="L49" s="453" t="e">
        <f t="shared" ref="K49:L51" si="20">G49/IZ49*12*1000</f>
        <v>#DIV/0!</v>
      </c>
      <c r="M49" s="454" t="e">
        <f t="shared" si="10"/>
        <v>#DIV/0!</v>
      </c>
      <c r="N49" s="454"/>
      <c r="O49" s="455" t="e">
        <f t="shared" si="14"/>
        <v>#DIV/0!</v>
      </c>
      <c r="P49" s="455" t="e">
        <f t="shared" si="15"/>
        <v>#DIV/0!</v>
      </c>
      <c r="Q49" s="456" t="e">
        <f t="shared" si="16"/>
        <v>#DIV/0!</v>
      </c>
      <c r="R49" s="479"/>
      <c r="IT49" s="479"/>
      <c r="IX49" s="492"/>
      <c r="IY49" s="448"/>
      <c r="IZ49" s="448"/>
    </row>
    <row r="50" spans="1:260" s="480" customFormat="1" ht="18.75" x14ac:dyDescent="0.3">
      <c r="A50" s="501"/>
      <c r="B50" s="502" t="s">
        <v>1187</v>
      </c>
      <c r="C50" s="451">
        <f t="shared" si="19"/>
        <v>0</v>
      </c>
      <c r="D50" s="499"/>
      <c r="E50" s="499"/>
      <c r="F50" s="1307"/>
      <c r="G50" s="1307"/>
      <c r="H50" s="451" t="e">
        <f t="shared" si="18"/>
        <v>#DIV/0!</v>
      </c>
      <c r="I50" s="500"/>
      <c r="J50" s="500"/>
      <c r="K50" s="453" t="e">
        <f t="shared" si="20"/>
        <v>#DIV/0!</v>
      </c>
      <c r="L50" s="453" t="e">
        <f t="shared" si="20"/>
        <v>#DIV/0!</v>
      </c>
      <c r="M50" s="454" t="e">
        <f t="shared" si="10"/>
        <v>#DIV/0!</v>
      </c>
      <c r="N50" s="454"/>
      <c r="O50" s="455" t="e">
        <f t="shared" si="14"/>
        <v>#DIV/0!</v>
      </c>
      <c r="P50" s="455" t="e">
        <f t="shared" si="15"/>
        <v>#DIV/0!</v>
      </c>
      <c r="Q50" s="456" t="e">
        <f t="shared" si="16"/>
        <v>#DIV/0!</v>
      </c>
      <c r="R50" s="479"/>
      <c r="IT50" s="479"/>
      <c r="IX50" s="492"/>
      <c r="IY50" s="448"/>
      <c r="IZ50" s="448"/>
    </row>
    <row r="51" spans="1:260" s="480" customFormat="1" ht="18.75" x14ac:dyDescent="0.3">
      <c r="A51" s="501"/>
      <c r="B51" s="502" t="s">
        <v>1188</v>
      </c>
      <c r="C51" s="451">
        <f t="shared" si="19"/>
        <v>0</v>
      </c>
      <c r="D51" s="499"/>
      <c r="E51" s="499"/>
      <c r="F51" s="1307"/>
      <c r="G51" s="1307"/>
      <c r="H51" s="451" t="e">
        <f t="shared" si="18"/>
        <v>#DIV/0!</v>
      </c>
      <c r="I51" s="500"/>
      <c r="J51" s="500"/>
      <c r="K51" s="453" t="e">
        <f t="shared" si="20"/>
        <v>#DIV/0!</v>
      </c>
      <c r="L51" s="453" t="e">
        <f t="shared" si="20"/>
        <v>#DIV/0!</v>
      </c>
      <c r="M51" s="454" t="e">
        <f t="shared" si="10"/>
        <v>#DIV/0!</v>
      </c>
      <c r="N51" s="454"/>
      <c r="O51" s="455" t="e">
        <f t="shared" si="14"/>
        <v>#DIV/0!</v>
      </c>
      <c r="P51" s="455" t="e">
        <f t="shared" si="15"/>
        <v>#DIV/0!</v>
      </c>
      <c r="Q51" s="456" t="e">
        <f t="shared" si="16"/>
        <v>#DIV/0!</v>
      </c>
      <c r="R51" s="479"/>
      <c r="IT51" s="479"/>
      <c r="IX51" s="492"/>
      <c r="IY51" s="448"/>
      <c r="IZ51" s="448"/>
    </row>
    <row r="52" spans="1:260" s="480" customFormat="1" ht="18.75" x14ac:dyDescent="0.3">
      <c r="A52" s="501"/>
      <c r="B52" s="485" t="s">
        <v>1168</v>
      </c>
      <c r="C52" s="451">
        <f t="shared" si="19"/>
        <v>0.51847152400000007</v>
      </c>
      <c r="D52" s="486"/>
      <c r="E52" s="486"/>
      <c r="F52" s="451">
        <f>F53+F57</f>
        <v>0</v>
      </c>
      <c r="G52" s="451">
        <f>G53+G57</f>
        <v>0.51847152400000007</v>
      </c>
      <c r="H52" s="451">
        <f t="shared" si="18"/>
        <v>1.0369430480000001</v>
      </c>
      <c r="I52" s="486"/>
      <c r="J52" s="486"/>
      <c r="K52" s="495">
        <f>K53+K57</f>
        <v>0</v>
      </c>
      <c r="L52" s="495">
        <f>L53+L57</f>
        <v>1.0369430480000001</v>
      </c>
      <c r="M52" s="454">
        <f t="shared" si="10"/>
        <v>100</v>
      </c>
      <c r="N52" s="454"/>
      <c r="O52" s="455">
        <f t="shared" si="14"/>
        <v>0</v>
      </c>
      <c r="P52" s="455">
        <f t="shared" si="15"/>
        <v>0</v>
      </c>
      <c r="Q52" s="456">
        <f t="shared" si="16"/>
        <v>100</v>
      </c>
      <c r="R52" s="479"/>
      <c r="IT52" s="479"/>
      <c r="IX52" s="492"/>
      <c r="IY52" s="448">
        <v>6000</v>
      </c>
      <c r="IZ52" s="480">
        <v>6000</v>
      </c>
    </row>
    <row r="53" spans="1:260" s="480" customFormat="1" ht="18.75" x14ac:dyDescent="0.3">
      <c r="A53" s="501"/>
      <c r="B53" s="488" t="s">
        <v>1169</v>
      </c>
      <c r="C53" s="451">
        <f t="shared" si="19"/>
        <v>0.38925408600000005</v>
      </c>
      <c r="D53" s="453"/>
      <c r="E53" s="453"/>
      <c r="F53" s="499">
        <f>'Продажа на РР - ХМАО'!AE48/1000</f>
        <v>0</v>
      </c>
      <c r="G53" s="499">
        <f>'Продажа на РР - ХМАО'!AF48/1000</f>
        <v>0.38925408600000005</v>
      </c>
      <c r="H53" s="451">
        <f t="shared" si="18"/>
        <v>0.77850817200000011</v>
      </c>
      <c r="I53" s="452"/>
      <c r="J53" s="452"/>
      <c r="K53" s="499">
        <f t="shared" ref="K53:L60" si="21">F53/IY53*12*1000</f>
        <v>0</v>
      </c>
      <c r="L53" s="499">
        <f t="shared" si="21"/>
        <v>0.77850817200000011</v>
      </c>
      <c r="M53" s="454">
        <f t="shared" si="10"/>
        <v>100</v>
      </c>
      <c r="N53" s="454"/>
      <c r="O53" s="455">
        <f t="shared" si="14"/>
        <v>0</v>
      </c>
      <c r="P53" s="455">
        <f t="shared" si="15"/>
        <v>0</v>
      </c>
      <c r="Q53" s="456">
        <f t="shared" si="16"/>
        <v>100</v>
      </c>
      <c r="R53" s="479"/>
      <c r="IT53" s="479"/>
      <c r="IX53" s="492"/>
      <c r="IY53" s="448">
        <v>6000</v>
      </c>
      <c r="IZ53" s="448">
        <v>6000</v>
      </c>
    </row>
    <row r="54" spans="1:260" s="480" customFormat="1" ht="18.75" x14ac:dyDescent="0.3">
      <c r="A54" s="501"/>
      <c r="B54" s="502" t="s">
        <v>1186</v>
      </c>
      <c r="C54" s="451" t="e">
        <f t="shared" si="19"/>
        <v>#REF!</v>
      </c>
      <c r="D54" s="453"/>
      <c r="E54" s="453"/>
      <c r="F54" s="1307"/>
      <c r="G54" s="1307" t="e">
        <f>G53-G55-G56</f>
        <v>#REF!</v>
      </c>
      <c r="H54" s="451" t="e">
        <f t="shared" si="18"/>
        <v>#DIV/0!</v>
      </c>
      <c r="I54" s="452"/>
      <c r="J54" s="452"/>
      <c r="K54" s="453" t="e">
        <f t="shared" si="21"/>
        <v>#DIV/0!</v>
      </c>
      <c r="L54" s="453" t="e">
        <f t="shared" si="21"/>
        <v>#REF!</v>
      </c>
      <c r="M54" s="454" t="e">
        <f t="shared" si="10"/>
        <v>#REF!</v>
      </c>
      <c r="N54" s="454"/>
      <c r="O54" s="455" t="e">
        <f t="shared" si="14"/>
        <v>#REF!</v>
      </c>
      <c r="P54" s="455" t="e">
        <f t="shared" si="15"/>
        <v>#REF!</v>
      </c>
      <c r="Q54" s="456" t="e">
        <f t="shared" si="16"/>
        <v>#REF!</v>
      </c>
      <c r="R54" s="479"/>
      <c r="IT54" s="479"/>
      <c r="IX54" s="492"/>
      <c r="IY54" s="448"/>
      <c r="IZ54" s="448"/>
    </row>
    <row r="55" spans="1:260" s="480" customFormat="1" ht="18.75" x14ac:dyDescent="0.3">
      <c r="A55" s="501"/>
      <c r="B55" s="502" t="s">
        <v>1187</v>
      </c>
      <c r="C55" s="451" t="e">
        <f t="shared" si="19"/>
        <v>#REF!</v>
      </c>
      <c r="D55" s="453"/>
      <c r="E55" s="453"/>
      <c r="F55" s="1307"/>
      <c r="G55" s="1307" t="e">
        <f>#REF!/1000000</f>
        <v>#REF!</v>
      </c>
      <c r="H55" s="451" t="e">
        <f t="shared" si="18"/>
        <v>#DIV/0!</v>
      </c>
      <c r="I55" s="452"/>
      <c r="J55" s="452"/>
      <c r="K55" s="453" t="e">
        <f t="shared" si="21"/>
        <v>#DIV/0!</v>
      </c>
      <c r="L55" s="453" t="e">
        <f t="shared" si="21"/>
        <v>#REF!</v>
      </c>
      <c r="M55" s="454" t="e">
        <f t="shared" si="10"/>
        <v>#REF!</v>
      </c>
      <c r="N55" s="454"/>
      <c r="O55" s="455" t="e">
        <f t="shared" si="14"/>
        <v>#REF!</v>
      </c>
      <c r="P55" s="455" t="e">
        <f t="shared" si="15"/>
        <v>#REF!</v>
      </c>
      <c r="Q55" s="456" t="e">
        <f t="shared" si="16"/>
        <v>#REF!</v>
      </c>
      <c r="R55" s="479"/>
      <c r="IT55" s="479"/>
      <c r="IX55" s="492"/>
      <c r="IY55" s="448"/>
      <c r="IZ55" s="448"/>
    </row>
    <row r="56" spans="1:260" s="480" customFormat="1" ht="18.75" x14ac:dyDescent="0.3">
      <c r="A56" s="501"/>
      <c r="B56" s="502" t="s">
        <v>1188</v>
      </c>
      <c r="C56" s="451">
        <f t="shared" si="19"/>
        <v>0</v>
      </c>
      <c r="D56" s="453"/>
      <c r="E56" s="453"/>
      <c r="F56" s="1307"/>
      <c r="G56" s="1307">
        <v>0</v>
      </c>
      <c r="H56" s="451" t="e">
        <f t="shared" si="18"/>
        <v>#DIV/0!</v>
      </c>
      <c r="I56" s="452"/>
      <c r="J56" s="452"/>
      <c r="K56" s="453" t="e">
        <f t="shared" si="21"/>
        <v>#DIV/0!</v>
      </c>
      <c r="L56" s="453" t="e">
        <f t="shared" si="21"/>
        <v>#DIV/0!</v>
      </c>
      <c r="M56" s="454" t="e">
        <f t="shared" si="10"/>
        <v>#DIV/0!</v>
      </c>
      <c r="N56" s="454"/>
      <c r="O56" s="455" t="e">
        <f t="shared" si="14"/>
        <v>#DIV/0!</v>
      </c>
      <c r="P56" s="455" t="e">
        <f t="shared" si="15"/>
        <v>#DIV/0!</v>
      </c>
      <c r="Q56" s="456" t="e">
        <f t="shared" si="16"/>
        <v>#DIV/0!</v>
      </c>
      <c r="R56" s="479"/>
      <c r="IT56" s="479"/>
      <c r="IX56" s="492"/>
      <c r="IY56" s="448"/>
      <c r="IZ56" s="448"/>
    </row>
    <row r="57" spans="1:260" s="480" customFormat="1" ht="18.75" x14ac:dyDescent="0.3">
      <c r="A57" s="489"/>
      <c r="B57" s="488" t="s">
        <v>1170</v>
      </c>
      <c r="C57" s="451">
        <f t="shared" si="19"/>
        <v>0.12921743799999999</v>
      </c>
      <c r="D57" s="453"/>
      <c r="E57" s="453"/>
      <c r="F57" s="499">
        <f>'Продажа на РР - ХМАО'!AE49/1000</f>
        <v>0</v>
      </c>
      <c r="G57" s="499">
        <f>'Продажа на РР - ХМАО'!AF49/1000</f>
        <v>0.12921743799999999</v>
      </c>
      <c r="H57" s="451">
        <f t="shared" si="18"/>
        <v>0.25843487599999998</v>
      </c>
      <c r="I57" s="452"/>
      <c r="J57" s="452"/>
      <c r="K57" s="499">
        <f t="shared" si="21"/>
        <v>0</v>
      </c>
      <c r="L57" s="499">
        <f t="shared" si="21"/>
        <v>0.25843487599999998</v>
      </c>
      <c r="M57" s="454">
        <f t="shared" si="10"/>
        <v>100</v>
      </c>
      <c r="N57" s="454"/>
      <c r="O57" s="455">
        <f t="shared" si="14"/>
        <v>0</v>
      </c>
      <c r="P57" s="455">
        <f t="shared" si="15"/>
        <v>0</v>
      </c>
      <c r="Q57" s="456">
        <f t="shared" si="16"/>
        <v>100</v>
      </c>
      <c r="R57" s="479"/>
      <c r="IT57" s="479"/>
      <c r="IX57" s="492"/>
      <c r="IY57" s="448">
        <v>6000</v>
      </c>
      <c r="IZ57" s="448">
        <v>6000</v>
      </c>
    </row>
    <row r="58" spans="1:260" s="480" customFormat="1" ht="18.75" x14ac:dyDescent="0.3">
      <c r="A58" s="489"/>
      <c r="B58" s="502" t="s">
        <v>1186</v>
      </c>
      <c r="C58" s="451">
        <f t="shared" si="19"/>
        <v>0.12921743799999999</v>
      </c>
      <c r="D58" s="453"/>
      <c r="E58" s="453"/>
      <c r="F58" s="1307"/>
      <c r="G58" s="1307">
        <f>G57</f>
        <v>0.12921743799999999</v>
      </c>
      <c r="H58" s="451" t="e">
        <f t="shared" si="18"/>
        <v>#DIV/0!</v>
      </c>
      <c r="I58" s="452"/>
      <c r="J58" s="452"/>
      <c r="K58" s="453" t="e">
        <f t="shared" si="21"/>
        <v>#DIV/0!</v>
      </c>
      <c r="L58" s="453" t="e">
        <f t="shared" si="21"/>
        <v>#DIV/0!</v>
      </c>
      <c r="M58" s="454">
        <f t="shared" si="10"/>
        <v>100</v>
      </c>
      <c r="N58" s="454"/>
      <c r="O58" s="455">
        <f t="shared" si="14"/>
        <v>0</v>
      </c>
      <c r="P58" s="455">
        <f t="shared" si="15"/>
        <v>0</v>
      </c>
      <c r="Q58" s="456">
        <f t="shared" si="16"/>
        <v>100</v>
      </c>
      <c r="R58" s="479"/>
      <c r="IT58" s="479"/>
      <c r="IX58" s="492"/>
      <c r="IY58" s="448"/>
      <c r="IZ58" s="448"/>
    </row>
    <row r="59" spans="1:260" s="480" customFormat="1" ht="18.75" x14ac:dyDescent="0.3">
      <c r="A59" s="489"/>
      <c r="B59" s="502" t="s">
        <v>1187</v>
      </c>
      <c r="C59" s="451">
        <f t="shared" si="19"/>
        <v>0</v>
      </c>
      <c r="D59" s="453"/>
      <c r="E59" s="453"/>
      <c r="F59" s="1307"/>
      <c r="G59" s="1307">
        <v>0</v>
      </c>
      <c r="H59" s="451" t="e">
        <f t="shared" si="18"/>
        <v>#DIV/0!</v>
      </c>
      <c r="I59" s="452"/>
      <c r="J59" s="452"/>
      <c r="K59" s="453" t="e">
        <f t="shared" si="21"/>
        <v>#DIV/0!</v>
      </c>
      <c r="L59" s="453" t="e">
        <f t="shared" si="21"/>
        <v>#DIV/0!</v>
      </c>
      <c r="M59" s="454" t="e">
        <f t="shared" si="10"/>
        <v>#DIV/0!</v>
      </c>
      <c r="N59" s="454"/>
      <c r="O59" s="455" t="e">
        <f t="shared" si="14"/>
        <v>#DIV/0!</v>
      </c>
      <c r="P59" s="455" t="e">
        <f t="shared" si="15"/>
        <v>#DIV/0!</v>
      </c>
      <c r="Q59" s="456" t="e">
        <f t="shared" si="16"/>
        <v>#DIV/0!</v>
      </c>
      <c r="R59" s="479"/>
      <c r="IT59" s="479"/>
      <c r="IX59" s="492"/>
      <c r="IY59" s="448"/>
      <c r="IZ59" s="448"/>
    </row>
    <row r="60" spans="1:260" s="480" customFormat="1" ht="18.75" x14ac:dyDescent="0.3">
      <c r="A60" s="489"/>
      <c r="B60" s="502" t="s">
        <v>1188</v>
      </c>
      <c r="C60" s="451">
        <f t="shared" si="19"/>
        <v>0</v>
      </c>
      <c r="D60" s="453"/>
      <c r="E60" s="453"/>
      <c r="F60" s="1307"/>
      <c r="G60" s="1307">
        <v>0</v>
      </c>
      <c r="H60" s="451" t="e">
        <f t="shared" si="18"/>
        <v>#DIV/0!</v>
      </c>
      <c r="I60" s="452"/>
      <c r="J60" s="452"/>
      <c r="K60" s="453" t="e">
        <f t="shared" si="21"/>
        <v>#DIV/0!</v>
      </c>
      <c r="L60" s="453" t="e">
        <f t="shared" si="21"/>
        <v>#DIV/0!</v>
      </c>
      <c r="M60" s="454" t="e">
        <f t="shared" si="10"/>
        <v>#DIV/0!</v>
      </c>
      <c r="N60" s="454"/>
      <c r="O60" s="455" t="e">
        <f t="shared" si="14"/>
        <v>#DIV/0!</v>
      </c>
      <c r="P60" s="455" t="e">
        <f t="shared" si="15"/>
        <v>#DIV/0!</v>
      </c>
      <c r="Q60" s="456" t="e">
        <f t="shared" si="16"/>
        <v>#DIV/0!</v>
      </c>
      <c r="R60" s="479"/>
      <c r="IT60" s="479"/>
      <c r="IX60" s="492"/>
      <c r="IY60" s="448"/>
      <c r="IZ60" s="448"/>
    </row>
    <row r="61" spans="1:260" s="480" customFormat="1" ht="39" customHeight="1" x14ac:dyDescent="0.3">
      <c r="A61" s="503" t="s">
        <v>1189</v>
      </c>
      <c r="B61" s="504" t="s">
        <v>1190</v>
      </c>
      <c r="C61" s="451">
        <f t="shared" si="19"/>
        <v>19.385696964999998</v>
      </c>
      <c r="D61" s="451"/>
      <c r="E61" s="451"/>
      <c r="F61" s="451">
        <f>F62+F66</f>
        <v>1.4697573939999999</v>
      </c>
      <c r="G61" s="451">
        <f>G62+G66</f>
        <v>17.915939570999999</v>
      </c>
      <c r="H61" s="451">
        <f t="shared" si="18"/>
        <v>38.771393929999995</v>
      </c>
      <c r="I61" s="451"/>
      <c r="J61" s="451"/>
      <c r="K61" s="495">
        <f>K62+K66</f>
        <v>2.9395147879999999</v>
      </c>
      <c r="L61" s="495">
        <f>L62+L66</f>
        <v>35.831879141999998</v>
      </c>
      <c r="M61" s="454">
        <f t="shared" si="10"/>
        <v>100.00000000000001</v>
      </c>
      <c r="N61" s="454"/>
      <c r="O61" s="455">
        <f t="shared" si="14"/>
        <v>0</v>
      </c>
      <c r="P61" s="455">
        <f t="shared" si="15"/>
        <v>7.5816587696257747</v>
      </c>
      <c r="Q61" s="456">
        <f t="shared" si="16"/>
        <v>92.418341230374239</v>
      </c>
      <c r="R61" s="479"/>
      <c r="IT61" s="479"/>
      <c r="IX61" s="492"/>
      <c r="IY61" s="448">
        <v>6000</v>
      </c>
      <c r="IZ61" s="480">
        <v>6000</v>
      </c>
    </row>
    <row r="62" spans="1:260" s="480" customFormat="1" ht="18.75" x14ac:dyDescent="0.3">
      <c r="A62" s="487"/>
      <c r="B62" s="498" t="s">
        <v>1185</v>
      </c>
      <c r="C62" s="451">
        <f t="shared" si="19"/>
        <v>7.1636837439999992</v>
      </c>
      <c r="D62" s="499"/>
      <c r="E62" s="499"/>
      <c r="F62" s="499">
        <f>'Продажа на РР - ХМАО'!AE55/1000</f>
        <v>5.9756256000000001E-2</v>
      </c>
      <c r="G62" s="499">
        <f>'Продажа на РР - ХМАО'!AF55/1000</f>
        <v>7.1039274879999992</v>
      </c>
      <c r="H62" s="451">
        <f t="shared" si="18"/>
        <v>14.327367487999998</v>
      </c>
      <c r="I62" s="500"/>
      <c r="J62" s="500"/>
      <c r="K62" s="499">
        <f>F62/IY62*12*1000</f>
        <v>0.11951251200000002</v>
      </c>
      <c r="L62" s="499">
        <f>G62/IZ62*12*1000</f>
        <v>14.207854975999998</v>
      </c>
      <c r="M62" s="454">
        <f t="shared" si="10"/>
        <v>100</v>
      </c>
      <c r="N62" s="454"/>
      <c r="O62" s="455">
        <f t="shared" si="14"/>
        <v>0</v>
      </c>
      <c r="P62" s="455">
        <f t="shared" si="15"/>
        <v>0.83415541689775641</v>
      </c>
      <c r="Q62" s="456">
        <f t="shared" si="16"/>
        <v>99.165844583102242</v>
      </c>
      <c r="R62" s="479"/>
      <c r="IT62" s="479"/>
      <c r="IX62" s="492"/>
      <c r="IY62" s="448">
        <v>6000</v>
      </c>
      <c r="IZ62" s="448">
        <v>6000</v>
      </c>
    </row>
    <row r="63" spans="1:260" s="480" customFormat="1" ht="18.75" x14ac:dyDescent="0.3">
      <c r="A63" s="501"/>
      <c r="B63" s="502" t="s">
        <v>1186</v>
      </c>
      <c r="C63" s="451">
        <f t="shared" si="19"/>
        <v>7.1636837439999992</v>
      </c>
      <c r="D63" s="499"/>
      <c r="E63" s="499"/>
      <c r="F63" s="1307">
        <f>F62-F64-F65</f>
        <v>5.9756256000000001E-2</v>
      </c>
      <c r="G63" s="1307">
        <f>G62-G64-G65</f>
        <v>7.1039274879999992</v>
      </c>
      <c r="H63" s="451" t="e">
        <f t="shared" si="18"/>
        <v>#DIV/0!</v>
      </c>
      <c r="I63" s="500"/>
      <c r="J63" s="500"/>
      <c r="K63" s="453" t="e">
        <f t="shared" ref="K63:L65" si="22">F63/IY63*12*1000</f>
        <v>#DIV/0!</v>
      </c>
      <c r="L63" s="453" t="e">
        <f t="shared" si="22"/>
        <v>#DIV/0!</v>
      </c>
      <c r="M63" s="454">
        <f t="shared" si="10"/>
        <v>100</v>
      </c>
      <c r="N63" s="454"/>
      <c r="O63" s="455">
        <f t="shared" si="14"/>
        <v>0</v>
      </c>
      <c r="P63" s="455">
        <f t="shared" si="15"/>
        <v>0.83415541689775641</v>
      </c>
      <c r="Q63" s="456">
        <f t="shared" si="16"/>
        <v>99.165844583102242</v>
      </c>
      <c r="R63" s="479"/>
      <c r="IT63" s="479"/>
      <c r="IX63" s="492"/>
      <c r="IY63" s="448"/>
      <c r="IZ63" s="448"/>
    </row>
    <row r="64" spans="1:260" s="480" customFormat="1" ht="18.75" x14ac:dyDescent="0.3">
      <c r="A64" s="501"/>
      <c r="B64" s="502" t="s">
        <v>1187</v>
      </c>
      <c r="C64" s="451">
        <f t="shared" si="19"/>
        <v>0</v>
      </c>
      <c r="D64" s="499"/>
      <c r="E64" s="499"/>
      <c r="F64" s="1307">
        <v>0</v>
      </c>
      <c r="G64" s="1307">
        <v>0</v>
      </c>
      <c r="H64" s="451" t="e">
        <f t="shared" si="18"/>
        <v>#DIV/0!</v>
      </c>
      <c r="I64" s="500"/>
      <c r="J64" s="500"/>
      <c r="K64" s="453" t="e">
        <f t="shared" si="22"/>
        <v>#DIV/0!</v>
      </c>
      <c r="L64" s="453" t="e">
        <f t="shared" si="22"/>
        <v>#DIV/0!</v>
      </c>
      <c r="M64" s="454" t="e">
        <f t="shared" si="10"/>
        <v>#DIV/0!</v>
      </c>
      <c r="N64" s="454"/>
      <c r="O64" s="455" t="e">
        <f t="shared" si="14"/>
        <v>#DIV/0!</v>
      </c>
      <c r="P64" s="455" t="e">
        <f t="shared" si="15"/>
        <v>#DIV/0!</v>
      </c>
      <c r="Q64" s="456" t="e">
        <f t="shared" si="16"/>
        <v>#DIV/0!</v>
      </c>
      <c r="R64" s="479"/>
      <c r="IT64" s="479"/>
      <c r="IX64" s="492"/>
      <c r="IY64" s="448"/>
      <c r="IZ64" s="448"/>
    </row>
    <row r="65" spans="1:260" s="480" customFormat="1" ht="18.75" x14ac:dyDescent="0.3">
      <c r="A65" s="501"/>
      <c r="B65" s="502" t="s">
        <v>1188</v>
      </c>
      <c r="C65" s="451">
        <f t="shared" si="19"/>
        <v>0</v>
      </c>
      <c r="D65" s="499"/>
      <c r="E65" s="499"/>
      <c r="F65" s="1307">
        <v>0</v>
      </c>
      <c r="G65" s="1307">
        <v>0</v>
      </c>
      <c r="H65" s="451" t="e">
        <f t="shared" si="18"/>
        <v>#DIV/0!</v>
      </c>
      <c r="I65" s="500"/>
      <c r="J65" s="500"/>
      <c r="K65" s="453" t="e">
        <f t="shared" si="22"/>
        <v>#DIV/0!</v>
      </c>
      <c r="L65" s="453" t="e">
        <f t="shared" si="22"/>
        <v>#DIV/0!</v>
      </c>
      <c r="M65" s="454" t="e">
        <f t="shared" si="10"/>
        <v>#DIV/0!</v>
      </c>
      <c r="N65" s="454"/>
      <c r="O65" s="455" t="e">
        <f t="shared" si="14"/>
        <v>#DIV/0!</v>
      </c>
      <c r="P65" s="455" t="e">
        <f t="shared" si="15"/>
        <v>#DIV/0!</v>
      </c>
      <c r="Q65" s="456" t="e">
        <f t="shared" si="16"/>
        <v>#DIV/0!</v>
      </c>
      <c r="R65" s="479"/>
      <c r="IT65" s="479"/>
      <c r="IX65" s="492"/>
      <c r="IY65" s="448"/>
      <c r="IZ65" s="448"/>
    </row>
    <row r="66" spans="1:260" s="480" customFormat="1" ht="18.75" x14ac:dyDescent="0.3">
      <c r="A66" s="501"/>
      <c r="B66" s="485" t="s">
        <v>1191</v>
      </c>
      <c r="C66" s="451">
        <f t="shared" si="19"/>
        <v>12.222013220999999</v>
      </c>
      <c r="D66" s="486"/>
      <c r="E66" s="486"/>
      <c r="F66" s="451">
        <f>F67+F71</f>
        <v>1.4100011379999999</v>
      </c>
      <c r="G66" s="451">
        <f>G67+G71</f>
        <v>10.812012082999999</v>
      </c>
      <c r="H66" s="451">
        <f t="shared" si="18"/>
        <v>24.444026442000002</v>
      </c>
      <c r="I66" s="486"/>
      <c r="J66" s="486"/>
      <c r="K66" s="495">
        <f>K67+K71</f>
        <v>2.8200022759999999</v>
      </c>
      <c r="L66" s="495">
        <f>L67+L71</f>
        <v>21.624024166000002</v>
      </c>
      <c r="M66" s="454">
        <f t="shared" si="10"/>
        <v>100</v>
      </c>
      <c r="N66" s="454"/>
      <c r="O66" s="455">
        <f t="shared" si="14"/>
        <v>0</v>
      </c>
      <c r="P66" s="455">
        <f t="shared" si="15"/>
        <v>11.536570223777211</v>
      </c>
      <c r="Q66" s="456">
        <f t="shared" si="16"/>
        <v>88.463429776222796</v>
      </c>
      <c r="R66" s="479"/>
      <c r="IT66" s="479"/>
      <c r="IX66" s="492"/>
      <c r="IY66" s="448">
        <v>6000</v>
      </c>
      <c r="IZ66" s="480">
        <v>6000</v>
      </c>
    </row>
    <row r="67" spans="1:260" s="480" customFormat="1" ht="18.75" x14ac:dyDescent="0.3">
      <c r="A67" s="501"/>
      <c r="B67" s="488" t="s">
        <v>1169</v>
      </c>
      <c r="C67" s="451">
        <f t="shared" si="19"/>
        <v>9.0135399770000006</v>
      </c>
      <c r="D67" s="453"/>
      <c r="E67" s="453"/>
      <c r="F67" s="499">
        <f>'Продажа на РР - ХМАО'!AE57/1000</f>
        <v>1.03332333</v>
      </c>
      <c r="G67" s="499">
        <f>'Продажа на РР - ХМАО'!AF57/1000</f>
        <v>7.9802166469999998</v>
      </c>
      <c r="H67" s="451">
        <f t="shared" si="18"/>
        <v>18.027079954000001</v>
      </c>
      <c r="I67" s="452"/>
      <c r="J67" s="452"/>
      <c r="K67" s="499">
        <f>F67/IY67*12*1000</f>
        <v>2.06664666</v>
      </c>
      <c r="L67" s="499">
        <f t="shared" ref="K67:L74" si="23">G67/IZ67*12*1000</f>
        <v>15.960433294000001</v>
      </c>
      <c r="M67" s="454">
        <f t="shared" si="10"/>
        <v>100</v>
      </c>
      <c r="N67" s="454"/>
      <c r="O67" s="455">
        <f t="shared" si="14"/>
        <v>0</v>
      </c>
      <c r="P67" s="455">
        <f t="shared" si="15"/>
        <v>11.464123226132553</v>
      </c>
      <c r="Q67" s="456">
        <f t="shared" si="16"/>
        <v>88.535876773867443</v>
      </c>
      <c r="R67" s="479"/>
      <c r="IT67" s="479"/>
      <c r="IX67" s="492"/>
      <c r="IY67" s="448">
        <v>6000</v>
      </c>
      <c r="IZ67" s="448">
        <v>6000</v>
      </c>
    </row>
    <row r="68" spans="1:260" s="480" customFormat="1" ht="18.75" x14ac:dyDescent="0.3">
      <c r="A68" s="501"/>
      <c r="B68" s="502" t="s">
        <v>1186</v>
      </c>
      <c r="C68" s="451" t="e">
        <f t="shared" si="19"/>
        <v>#REF!</v>
      </c>
      <c r="D68" s="453"/>
      <c r="E68" s="453"/>
      <c r="F68" s="1307">
        <f>F67-F69-F70</f>
        <v>1.03332333</v>
      </c>
      <c r="G68" s="1307" t="e">
        <f>G67-G69-G70</f>
        <v>#REF!</v>
      </c>
      <c r="H68" s="451" t="e">
        <f t="shared" si="18"/>
        <v>#DIV/0!</v>
      </c>
      <c r="I68" s="452"/>
      <c r="J68" s="452"/>
      <c r="K68" s="453" t="e">
        <f t="shared" ref="K68:K69" si="24">F68/IY68*12*1000</f>
        <v>#DIV/0!</v>
      </c>
      <c r="L68" s="453" t="e">
        <f t="shared" si="23"/>
        <v>#REF!</v>
      </c>
      <c r="M68" s="454" t="e">
        <f t="shared" si="10"/>
        <v>#REF!</v>
      </c>
      <c r="N68" s="454"/>
      <c r="O68" s="455" t="e">
        <f t="shared" si="14"/>
        <v>#REF!</v>
      </c>
      <c r="P68" s="455" t="e">
        <f t="shared" si="15"/>
        <v>#REF!</v>
      </c>
      <c r="Q68" s="456" t="e">
        <f t="shared" si="16"/>
        <v>#REF!</v>
      </c>
      <c r="R68" s="479"/>
      <c r="IT68" s="479"/>
      <c r="IX68" s="492"/>
      <c r="IY68" s="448"/>
      <c r="IZ68" s="448"/>
    </row>
    <row r="69" spans="1:260" s="480" customFormat="1" ht="18.75" x14ac:dyDescent="0.3">
      <c r="A69" s="501"/>
      <c r="B69" s="502" t="s">
        <v>1187</v>
      </c>
      <c r="C69" s="451" t="e">
        <f t="shared" si="19"/>
        <v>#REF!</v>
      </c>
      <c r="D69" s="453"/>
      <c r="E69" s="453"/>
      <c r="F69" s="1307">
        <v>0</v>
      </c>
      <c r="G69" s="1307" t="e">
        <f>#REF!/1000000+#REF!/1000000</f>
        <v>#REF!</v>
      </c>
      <c r="H69" s="451" t="e">
        <f t="shared" si="18"/>
        <v>#DIV/0!</v>
      </c>
      <c r="I69" s="452"/>
      <c r="J69" s="452"/>
      <c r="K69" s="453" t="e">
        <f t="shared" si="24"/>
        <v>#DIV/0!</v>
      </c>
      <c r="L69" s="453" t="e">
        <f t="shared" si="23"/>
        <v>#REF!</v>
      </c>
      <c r="M69" s="454" t="e">
        <f t="shared" si="10"/>
        <v>#REF!</v>
      </c>
      <c r="N69" s="454"/>
      <c r="O69" s="455" t="e">
        <f t="shared" si="14"/>
        <v>#REF!</v>
      </c>
      <c r="P69" s="455" t="e">
        <f t="shared" si="15"/>
        <v>#REF!</v>
      </c>
      <c r="Q69" s="456" t="e">
        <f t="shared" si="16"/>
        <v>#REF!</v>
      </c>
      <c r="R69" s="479"/>
      <c r="IT69" s="479"/>
      <c r="IX69" s="492"/>
      <c r="IY69" s="448"/>
      <c r="IZ69" s="448"/>
    </row>
    <row r="70" spans="1:260" s="480" customFormat="1" ht="18.75" x14ac:dyDescent="0.3">
      <c r="A70" s="501"/>
      <c r="B70" s="502" t="s">
        <v>1188</v>
      </c>
      <c r="C70" s="451" t="e">
        <f t="shared" si="19"/>
        <v>#REF!</v>
      </c>
      <c r="D70" s="453"/>
      <c r="E70" s="453"/>
      <c r="F70" s="1307">
        <v>0</v>
      </c>
      <c r="G70" s="1307" t="e">
        <f>#REF!/1000000+#REF!/1000000</f>
        <v>#REF!</v>
      </c>
      <c r="H70" s="451" t="e">
        <f t="shared" si="18"/>
        <v>#DIV/0!</v>
      </c>
      <c r="I70" s="452"/>
      <c r="J70" s="452"/>
      <c r="K70" s="453" t="e">
        <f>F70/IY70*12*1000</f>
        <v>#DIV/0!</v>
      </c>
      <c r="L70" s="453" t="e">
        <f t="shared" si="23"/>
        <v>#REF!</v>
      </c>
      <c r="M70" s="454" t="e">
        <f t="shared" si="10"/>
        <v>#REF!</v>
      </c>
      <c r="N70" s="454"/>
      <c r="O70" s="455" t="e">
        <f t="shared" si="14"/>
        <v>#REF!</v>
      </c>
      <c r="P70" s="455" t="e">
        <f t="shared" si="15"/>
        <v>#REF!</v>
      </c>
      <c r="Q70" s="456" t="e">
        <f t="shared" si="16"/>
        <v>#REF!</v>
      </c>
      <c r="R70" s="479"/>
      <c r="IT70" s="479"/>
      <c r="IX70" s="492"/>
      <c r="IY70" s="448"/>
      <c r="IZ70" s="448"/>
    </row>
    <row r="71" spans="1:260" s="480" customFormat="1" ht="18.75" x14ac:dyDescent="0.3">
      <c r="A71" s="489"/>
      <c r="B71" s="488" t="s">
        <v>1170</v>
      </c>
      <c r="C71" s="451">
        <f t="shared" si="19"/>
        <v>3.2084732439999999</v>
      </c>
      <c r="D71" s="453"/>
      <c r="E71" s="453"/>
      <c r="F71" s="499">
        <f>'Продажа на РР - ХМАО'!AE58/1000</f>
        <v>0.376677808</v>
      </c>
      <c r="G71" s="499">
        <f>'Продажа на РР - ХМАО'!AF58/1000</f>
        <v>2.8317954359999997</v>
      </c>
      <c r="H71" s="451">
        <f t="shared" si="18"/>
        <v>6.4169464879999998</v>
      </c>
      <c r="I71" s="452"/>
      <c r="J71" s="452"/>
      <c r="K71" s="499">
        <f t="shared" si="23"/>
        <v>0.75335561600000001</v>
      </c>
      <c r="L71" s="499">
        <f t="shared" si="23"/>
        <v>5.6635908719999994</v>
      </c>
      <c r="M71" s="454">
        <f t="shared" si="10"/>
        <v>100</v>
      </c>
      <c r="N71" s="454"/>
      <c r="O71" s="455">
        <f t="shared" si="14"/>
        <v>0</v>
      </c>
      <c r="P71" s="455">
        <f t="shared" si="15"/>
        <v>11.74009503443439</v>
      </c>
      <c r="Q71" s="456">
        <f t="shared" si="16"/>
        <v>88.25990496556561</v>
      </c>
      <c r="R71" s="479"/>
      <c r="IT71" s="479"/>
      <c r="IX71" s="492"/>
      <c r="IY71" s="448">
        <v>6000</v>
      </c>
      <c r="IZ71" s="448">
        <v>6000</v>
      </c>
    </row>
    <row r="72" spans="1:260" s="480" customFormat="1" ht="18.75" x14ac:dyDescent="0.3">
      <c r="A72" s="489"/>
      <c r="B72" s="502" t="s">
        <v>1186</v>
      </c>
      <c r="C72" s="451">
        <f t="shared" si="19"/>
        <v>3.2084732439999999</v>
      </c>
      <c r="D72" s="453"/>
      <c r="E72" s="453"/>
      <c r="F72" s="1307">
        <f>F71-F73-F74</f>
        <v>0.376677808</v>
      </c>
      <c r="G72" s="1307">
        <f>G71-G73-G74</f>
        <v>2.8317954359999997</v>
      </c>
      <c r="H72" s="451" t="e">
        <f t="shared" si="18"/>
        <v>#DIV/0!</v>
      </c>
      <c r="I72" s="452"/>
      <c r="J72" s="452"/>
      <c r="K72" s="453" t="e">
        <f t="shared" si="23"/>
        <v>#DIV/0!</v>
      </c>
      <c r="L72" s="453" t="e">
        <f t="shared" si="23"/>
        <v>#DIV/0!</v>
      </c>
      <c r="M72" s="454">
        <f t="shared" si="10"/>
        <v>100</v>
      </c>
      <c r="N72" s="454"/>
      <c r="O72" s="455">
        <f t="shared" si="14"/>
        <v>0</v>
      </c>
      <c r="P72" s="455">
        <f t="shared" si="15"/>
        <v>11.74009503443439</v>
      </c>
      <c r="Q72" s="456">
        <f t="shared" si="16"/>
        <v>88.25990496556561</v>
      </c>
      <c r="R72" s="479"/>
      <c r="IT72" s="479"/>
      <c r="IX72" s="492"/>
      <c r="IY72" s="448"/>
      <c r="IZ72" s="448"/>
    </row>
    <row r="73" spans="1:260" s="480" customFormat="1" ht="18.75" x14ac:dyDescent="0.3">
      <c r="A73" s="489"/>
      <c r="B73" s="502" t="s">
        <v>1187</v>
      </c>
      <c r="C73" s="451">
        <f t="shared" si="19"/>
        <v>0</v>
      </c>
      <c r="D73" s="453"/>
      <c r="E73" s="453"/>
      <c r="F73" s="1307">
        <v>0</v>
      </c>
      <c r="G73" s="1307">
        <v>0</v>
      </c>
      <c r="H73" s="451" t="e">
        <f t="shared" si="18"/>
        <v>#DIV/0!</v>
      </c>
      <c r="I73" s="452"/>
      <c r="J73" s="452"/>
      <c r="K73" s="453" t="e">
        <f t="shared" si="23"/>
        <v>#DIV/0!</v>
      </c>
      <c r="L73" s="453" t="e">
        <f t="shared" si="23"/>
        <v>#DIV/0!</v>
      </c>
      <c r="M73" s="454" t="e">
        <f t="shared" si="10"/>
        <v>#DIV/0!</v>
      </c>
      <c r="N73" s="454"/>
      <c r="O73" s="455" t="e">
        <f t="shared" si="14"/>
        <v>#DIV/0!</v>
      </c>
      <c r="P73" s="455" t="e">
        <f t="shared" si="15"/>
        <v>#DIV/0!</v>
      </c>
      <c r="Q73" s="456" t="e">
        <f t="shared" si="16"/>
        <v>#DIV/0!</v>
      </c>
      <c r="R73" s="479"/>
      <c r="IT73" s="479"/>
      <c r="IX73" s="492"/>
      <c r="IY73" s="448"/>
      <c r="IZ73" s="448"/>
    </row>
    <row r="74" spans="1:260" s="480" customFormat="1" ht="18.75" x14ac:dyDescent="0.3">
      <c r="A74" s="489"/>
      <c r="B74" s="502" t="s">
        <v>1188</v>
      </c>
      <c r="C74" s="451">
        <f t="shared" si="19"/>
        <v>0</v>
      </c>
      <c r="D74" s="453"/>
      <c r="E74" s="453"/>
      <c r="F74" s="1307">
        <v>0</v>
      </c>
      <c r="G74" s="1307">
        <v>0</v>
      </c>
      <c r="H74" s="451" t="e">
        <f t="shared" si="18"/>
        <v>#DIV/0!</v>
      </c>
      <c r="I74" s="452"/>
      <c r="J74" s="452"/>
      <c r="K74" s="453" t="e">
        <f t="shared" si="23"/>
        <v>#DIV/0!</v>
      </c>
      <c r="L74" s="453" t="e">
        <f t="shared" si="23"/>
        <v>#DIV/0!</v>
      </c>
      <c r="M74" s="454" t="e">
        <f t="shared" si="10"/>
        <v>#DIV/0!</v>
      </c>
      <c r="N74" s="454"/>
      <c r="O74" s="455" t="e">
        <f t="shared" si="14"/>
        <v>#DIV/0!</v>
      </c>
      <c r="P74" s="455" t="e">
        <f t="shared" si="15"/>
        <v>#DIV/0!</v>
      </c>
      <c r="Q74" s="456" t="e">
        <f t="shared" si="16"/>
        <v>#DIV/0!</v>
      </c>
      <c r="R74" s="479"/>
      <c r="IT74" s="479"/>
      <c r="IX74" s="492"/>
      <c r="IY74" s="448"/>
      <c r="IZ74" s="448"/>
    </row>
    <row r="75" spans="1:260" s="480" customFormat="1" x14ac:dyDescent="0.25">
      <c r="A75" s="493" t="s">
        <v>1192</v>
      </c>
      <c r="B75" s="494" t="s">
        <v>1193</v>
      </c>
      <c r="C75" s="451">
        <f t="shared" si="19"/>
        <v>1.1580033679999999</v>
      </c>
      <c r="D75" s="451"/>
      <c r="E75" s="451"/>
      <c r="F75" s="451">
        <f>F76+F80</f>
        <v>0.98126070999999992</v>
      </c>
      <c r="G75" s="451">
        <f>G76+G80</f>
        <v>0.176742658</v>
      </c>
      <c r="H75" s="451">
        <f t="shared" si="18"/>
        <v>2.3160067359999998</v>
      </c>
      <c r="I75" s="451"/>
      <c r="J75" s="451"/>
      <c r="K75" s="495">
        <f>K76+K80</f>
        <v>1.9625214199999998</v>
      </c>
      <c r="L75" s="495">
        <f>L76+L80</f>
        <v>0.35348531599999999</v>
      </c>
      <c r="M75" s="454">
        <f t="shared" si="10"/>
        <v>100.00000000000001</v>
      </c>
      <c r="N75" s="454"/>
      <c r="O75" s="455">
        <f t="shared" si="14"/>
        <v>0</v>
      </c>
      <c r="P75" s="455">
        <f t="shared" si="15"/>
        <v>84.737293268390573</v>
      </c>
      <c r="Q75" s="456">
        <f t="shared" si="16"/>
        <v>15.262706731609438</v>
      </c>
      <c r="R75" s="479"/>
      <c r="IT75" s="479"/>
      <c r="IX75" s="492"/>
      <c r="IY75" s="480">
        <v>6000</v>
      </c>
      <c r="IZ75" s="480">
        <v>6000</v>
      </c>
    </row>
    <row r="76" spans="1:260" s="480" customFormat="1" ht="18.75" x14ac:dyDescent="0.3">
      <c r="A76" s="505" t="s">
        <v>1194</v>
      </c>
      <c r="B76" s="498" t="s">
        <v>1185</v>
      </c>
      <c r="C76" s="451">
        <f t="shared" si="19"/>
        <v>5.2845318000000002E-2</v>
      </c>
      <c r="D76" s="499"/>
      <c r="E76" s="499"/>
      <c r="F76" s="499">
        <f>'Продажа на РР - ХМАО'!AE73/1000</f>
        <v>3.0161574E-2</v>
      </c>
      <c r="G76" s="499">
        <f>'Продажа на РР - ХМАО'!AF73/1000</f>
        <v>2.2683743999999999E-2</v>
      </c>
      <c r="H76" s="451">
        <f t="shared" si="18"/>
        <v>0.105690636</v>
      </c>
      <c r="I76" s="500"/>
      <c r="J76" s="500"/>
      <c r="K76" s="499">
        <f t="shared" ref="K76:L79" si="25">F76/IY76*12*1000</f>
        <v>6.0323148E-2</v>
      </c>
      <c r="L76" s="499">
        <f t="shared" si="25"/>
        <v>4.5367487999999997E-2</v>
      </c>
      <c r="M76" s="454">
        <f t="shared" si="10"/>
        <v>99.999999999999986</v>
      </c>
      <c r="N76" s="454"/>
      <c r="O76" s="455">
        <f t="shared" si="14"/>
        <v>0</v>
      </c>
      <c r="P76" s="455">
        <f t="shared" si="15"/>
        <v>57.075205792119554</v>
      </c>
      <c r="Q76" s="456">
        <f t="shared" si="16"/>
        <v>42.924794207880431</v>
      </c>
      <c r="R76" s="479"/>
      <c r="IT76" s="479"/>
      <c r="IX76" s="1310"/>
      <c r="IY76" s="448">
        <v>6000</v>
      </c>
      <c r="IZ76" s="448">
        <v>6000</v>
      </c>
    </row>
    <row r="77" spans="1:260" s="480" customFormat="1" ht="18.75" x14ac:dyDescent="0.3">
      <c r="A77" s="505"/>
      <c r="B77" s="502" t="s">
        <v>1186</v>
      </c>
      <c r="C77" s="451" t="e">
        <f t="shared" si="19"/>
        <v>#REF!</v>
      </c>
      <c r="D77" s="499"/>
      <c r="E77" s="1309"/>
      <c r="F77" s="1307">
        <f>F76-F78-F79</f>
        <v>3.0161574E-2</v>
      </c>
      <c r="G77" s="1307" t="e">
        <f>G76-G78-G79</f>
        <v>#REF!</v>
      </c>
      <c r="H77" s="451" t="e">
        <f t="shared" si="18"/>
        <v>#DIV/0!</v>
      </c>
      <c r="I77" s="500"/>
      <c r="J77" s="500"/>
      <c r="K77" s="453" t="e">
        <f t="shared" si="25"/>
        <v>#DIV/0!</v>
      </c>
      <c r="L77" s="453" t="e">
        <f t="shared" si="25"/>
        <v>#REF!</v>
      </c>
      <c r="M77" s="454" t="e">
        <f t="shared" si="10"/>
        <v>#REF!</v>
      </c>
      <c r="N77" s="454"/>
      <c r="O77" s="455" t="e">
        <f t="shared" si="14"/>
        <v>#REF!</v>
      </c>
      <c r="P77" s="455" t="e">
        <f t="shared" si="15"/>
        <v>#REF!</v>
      </c>
      <c r="Q77" s="456" t="e">
        <f t="shared" si="16"/>
        <v>#REF!</v>
      </c>
      <c r="R77" s="479"/>
      <c r="IT77" s="479"/>
      <c r="IX77" s="492"/>
      <c r="IY77" s="448"/>
      <c r="IZ77" s="448"/>
    </row>
    <row r="78" spans="1:260" s="480" customFormat="1" ht="18.75" x14ac:dyDescent="0.3">
      <c r="A78" s="505"/>
      <c r="B78" s="502" t="s">
        <v>1187</v>
      </c>
      <c r="C78" s="451" t="e">
        <f t="shared" si="19"/>
        <v>#REF!</v>
      </c>
      <c r="D78" s="499"/>
      <c r="E78" s="499"/>
      <c r="F78" s="1307">
        <v>0</v>
      </c>
      <c r="G78" s="1307" t="e">
        <f>#REF!/1000000</f>
        <v>#REF!</v>
      </c>
      <c r="H78" s="451" t="e">
        <f t="shared" si="18"/>
        <v>#DIV/0!</v>
      </c>
      <c r="I78" s="500"/>
      <c r="J78" s="500"/>
      <c r="K78" s="453" t="e">
        <f t="shared" si="25"/>
        <v>#DIV/0!</v>
      </c>
      <c r="L78" s="453" t="e">
        <f t="shared" si="25"/>
        <v>#REF!</v>
      </c>
      <c r="M78" s="454" t="e">
        <f t="shared" si="10"/>
        <v>#REF!</v>
      </c>
      <c r="N78" s="454"/>
      <c r="O78" s="455" t="e">
        <f t="shared" si="14"/>
        <v>#REF!</v>
      </c>
      <c r="P78" s="455" t="e">
        <f t="shared" si="15"/>
        <v>#REF!</v>
      </c>
      <c r="Q78" s="456" t="e">
        <f t="shared" si="16"/>
        <v>#REF!</v>
      </c>
      <c r="R78" s="479"/>
      <c r="IT78" s="479"/>
      <c r="IX78" s="492"/>
      <c r="IY78" s="448"/>
      <c r="IZ78" s="448"/>
    </row>
    <row r="79" spans="1:260" s="480" customFormat="1" ht="18.75" x14ac:dyDescent="0.3">
      <c r="A79" s="505"/>
      <c r="B79" s="502" t="s">
        <v>1188</v>
      </c>
      <c r="C79" s="451" t="e">
        <f t="shared" si="19"/>
        <v>#REF!</v>
      </c>
      <c r="D79" s="499"/>
      <c r="E79" s="499"/>
      <c r="F79" s="1307">
        <v>0</v>
      </c>
      <c r="G79" s="1307" t="e">
        <f>#REF!/1000000</f>
        <v>#REF!</v>
      </c>
      <c r="H79" s="451" t="e">
        <f t="shared" si="18"/>
        <v>#DIV/0!</v>
      </c>
      <c r="I79" s="500"/>
      <c r="J79" s="500"/>
      <c r="K79" s="453" t="e">
        <f t="shared" si="25"/>
        <v>#DIV/0!</v>
      </c>
      <c r="L79" s="453" t="e">
        <f t="shared" si="25"/>
        <v>#REF!</v>
      </c>
      <c r="M79" s="454" t="e">
        <f t="shared" si="10"/>
        <v>#REF!</v>
      </c>
      <c r="N79" s="454"/>
      <c r="O79" s="455" t="e">
        <f t="shared" si="14"/>
        <v>#REF!</v>
      </c>
      <c r="P79" s="455" t="e">
        <f t="shared" si="15"/>
        <v>#REF!</v>
      </c>
      <c r="Q79" s="456" t="e">
        <f t="shared" si="16"/>
        <v>#REF!</v>
      </c>
      <c r="R79" s="479"/>
      <c r="IT79" s="479"/>
      <c r="IX79" s="492"/>
      <c r="IY79" s="448"/>
      <c r="IZ79" s="448"/>
    </row>
    <row r="80" spans="1:260" s="480" customFormat="1" x14ac:dyDescent="0.25">
      <c r="A80" s="484" t="s">
        <v>1195</v>
      </c>
      <c r="B80" s="485" t="s">
        <v>1168</v>
      </c>
      <c r="C80" s="451">
        <f t="shared" si="19"/>
        <v>1.10515805</v>
      </c>
      <c r="D80" s="486"/>
      <c r="E80" s="486"/>
      <c r="F80" s="451">
        <f>F81+F85</f>
        <v>0.95109913599999996</v>
      </c>
      <c r="G80" s="451">
        <f>G81+G85</f>
        <v>0.15405891399999999</v>
      </c>
      <c r="H80" s="451">
        <f t="shared" si="18"/>
        <v>2.2103161</v>
      </c>
      <c r="I80" s="486"/>
      <c r="J80" s="486"/>
      <c r="K80" s="495">
        <f>K81+K85</f>
        <v>1.9021982719999999</v>
      </c>
      <c r="L80" s="495">
        <f>L81+L85</f>
        <v>0.30811782799999998</v>
      </c>
      <c r="M80" s="454">
        <f t="shared" si="10"/>
        <v>100</v>
      </c>
      <c r="N80" s="454"/>
      <c r="O80" s="455">
        <f t="shared" si="14"/>
        <v>0</v>
      </c>
      <c r="P80" s="455">
        <f t="shared" si="15"/>
        <v>86.060010692588264</v>
      </c>
      <c r="Q80" s="456">
        <f t="shared" si="16"/>
        <v>13.939989307411732</v>
      </c>
      <c r="R80" s="479"/>
      <c r="IT80" s="479"/>
      <c r="IX80" s="492"/>
      <c r="IY80" s="480">
        <v>6000</v>
      </c>
      <c r="IZ80" s="480">
        <v>6000</v>
      </c>
    </row>
    <row r="81" spans="1:260" s="480" customFormat="1" ht="18.75" x14ac:dyDescent="0.3">
      <c r="A81" s="487"/>
      <c r="B81" s="488" t="s">
        <v>1169</v>
      </c>
      <c r="C81" s="451">
        <f t="shared" si="19"/>
        <v>0.83178379299999994</v>
      </c>
      <c r="D81" s="453"/>
      <c r="E81" s="453"/>
      <c r="F81" s="499">
        <f>'Продажа на РР - ХМАО'!AE75/1000</f>
        <v>0.71735032799999998</v>
      </c>
      <c r="G81" s="499">
        <f>'Продажа на РР - ХМАО'!AF75/1000</f>
        <v>0.114433465</v>
      </c>
      <c r="H81" s="451">
        <f t="shared" si="18"/>
        <v>1.6635675859999999</v>
      </c>
      <c r="I81" s="452"/>
      <c r="J81" s="452"/>
      <c r="K81" s="499">
        <f>F81/IY81*12*1000</f>
        <v>1.434700656</v>
      </c>
      <c r="L81" s="499">
        <f>G81/IZ81*12*1000</f>
        <v>0.22886693</v>
      </c>
      <c r="M81" s="454">
        <f t="shared" si="10"/>
        <v>100.00000000000001</v>
      </c>
      <c r="N81" s="454"/>
      <c r="O81" s="455">
        <f t="shared" si="14"/>
        <v>0</v>
      </c>
      <c r="P81" s="455">
        <f t="shared" si="15"/>
        <v>86.242402657633903</v>
      </c>
      <c r="Q81" s="456">
        <f t="shared" si="16"/>
        <v>13.757597342366108</v>
      </c>
      <c r="R81" s="479"/>
      <c r="IT81" s="479"/>
      <c r="IX81" s="492"/>
      <c r="IY81" s="448">
        <v>6000</v>
      </c>
      <c r="IZ81" s="448">
        <v>6000</v>
      </c>
    </row>
    <row r="82" spans="1:260" s="480" customFormat="1" ht="18.75" x14ac:dyDescent="0.3">
      <c r="A82" s="501"/>
      <c r="B82" s="502" t="s">
        <v>1186</v>
      </c>
      <c r="C82" s="451" t="e">
        <f t="shared" si="19"/>
        <v>#REF!</v>
      </c>
      <c r="D82" s="453"/>
      <c r="E82" s="1308"/>
      <c r="F82" s="1307" t="e">
        <f>F81-F83-F84</f>
        <v>#REF!</v>
      </c>
      <c r="G82" s="1307" t="e">
        <f>G81-G83-G84</f>
        <v>#REF!</v>
      </c>
      <c r="H82" s="451" t="e">
        <f t="shared" si="18"/>
        <v>#REF!</v>
      </c>
      <c r="I82" s="452"/>
      <c r="J82" s="452"/>
      <c r="K82" s="453" t="e">
        <f>F82/IY82*12*1000</f>
        <v>#REF!</v>
      </c>
      <c r="L82" s="453" t="e">
        <f t="shared" ref="L82:L88" si="26">G82/IZ82*12*1000</f>
        <v>#REF!</v>
      </c>
      <c r="M82" s="454" t="e">
        <f t="shared" si="10"/>
        <v>#REF!</v>
      </c>
      <c r="N82" s="454"/>
      <c r="O82" s="455" t="e">
        <f t="shared" si="14"/>
        <v>#REF!</v>
      </c>
      <c r="P82" s="455" t="e">
        <f t="shared" si="15"/>
        <v>#REF!</v>
      </c>
      <c r="Q82" s="456" t="e">
        <f t="shared" si="16"/>
        <v>#REF!</v>
      </c>
      <c r="R82" s="479"/>
      <c r="IT82" s="479"/>
      <c r="IX82" s="492"/>
      <c r="IY82" s="448"/>
      <c r="IZ82" s="448"/>
    </row>
    <row r="83" spans="1:260" s="480" customFormat="1" ht="18.75" x14ac:dyDescent="0.3">
      <c r="A83" s="501"/>
      <c r="B83" s="502" t="s">
        <v>1187</v>
      </c>
      <c r="C83" s="451" t="e">
        <f t="shared" si="19"/>
        <v>#REF!</v>
      </c>
      <c r="D83" s="453"/>
      <c r="E83" s="453"/>
      <c r="F83" s="1307" t="e">
        <f>#REF!/1000000</f>
        <v>#REF!</v>
      </c>
      <c r="G83" s="1307" t="e">
        <f>#REF!/1000000</f>
        <v>#REF!</v>
      </c>
      <c r="H83" s="451" t="e">
        <f t="shared" si="18"/>
        <v>#REF!</v>
      </c>
      <c r="I83" s="452"/>
      <c r="J83" s="452"/>
      <c r="K83" s="453" t="e">
        <f t="shared" ref="K83:K88" si="27">F83/IY83*12*1000</f>
        <v>#REF!</v>
      </c>
      <c r="L83" s="453" t="e">
        <f>G83/IZ83*12*1000</f>
        <v>#REF!</v>
      </c>
      <c r="M83" s="454" t="e">
        <f t="shared" si="10"/>
        <v>#REF!</v>
      </c>
      <c r="N83" s="454"/>
      <c r="O83" s="455" t="e">
        <f t="shared" si="14"/>
        <v>#REF!</v>
      </c>
      <c r="P83" s="455" t="e">
        <f t="shared" si="15"/>
        <v>#REF!</v>
      </c>
      <c r="Q83" s="456" t="e">
        <f t="shared" si="16"/>
        <v>#REF!</v>
      </c>
      <c r="R83" s="479"/>
      <c r="IT83" s="479"/>
      <c r="IX83" s="492"/>
      <c r="IY83" s="448"/>
      <c r="IZ83" s="448"/>
    </row>
    <row r="84" spans="1:260" s="480" customFormat="1" ht="18.75" x14ac:dyDescent="0.3">
      <c r="A84" s="501"/>
      <c r="B84" s="502" t="s">
        <v>1188</v>
      </c>
      <c r="C84" s="451" t="e">
        <f t="shared" si="19"/>
        <v>#REF!</v>
      </c>
      <c r="D84" s="453"/>
      <c r="E84" s="453"/>
      <c r="F84" s="1307" t="e">
        <f>#REF!/1000000</f>
        <v>#REF!</v>
      </c>
      <c r="G84" s="1307" t="e">
        <f>#REF!/1000000</f>
        <v>#REF!</v>
      </c>
      <c r="H84" s="451" t="e">
        <f t="shared" si="18"/>
        <v>#REF!</v>
      </c>
      <c r="I84" s="452"/>
      <c r="J84" s="452"/>
      <c r="K84" s="453" t="e">
        <f t="shared" si="27"/>
        <v>#REF!</v>
      </c>
      <c r="L84" s="453" t="e">
        <f t="shared" si="26"/>
        <v>#REF!</v>
      </c>
      <c r="M84" s="454" t="e">
        <f t="shared" si="10"/>
        <v>#REF!</v>
      </c>
      <c r="N84" s="454"/>
      <c r="O84" s="455" t="e">
        <f t="shared" si="14"/>
        <v>#REF!</v>
      </c>
      <c r="P84" s="455" t="e">
        <f t="shared" si="15"/>
        <v>#REF!</v>
      </c>
      <c r="Q84" s="456" t="e">
        <f t="shared" si="16"/>
        <v>#REF!</v>
      </c>
      <c r="R84" s="479"/>
      <c r="IT84" s="479"/>
      <c r="IX84" s="492"/>
      <c r="IY84" s="448"/>
      <c r="IZ84" s="448"/>
    </row>
    <row r="85" spans="1:260" s="480" customFormat="1" ht="18.75" x14ac:dyDescent="0.3">
      <c r="A85" s="489"/>
      <c r="B85" s="488" t="s">
        <v>1170</v>
      </c>
      <c r="C85" s="451">
        <f t="shared" si="19"/>
        <v>0.27337425700000001</v>
      </c>
      <c r="D85" s="453"/>
      <c r="E85" s="453"/>
      <c r="F85" s="499">
        <f>'Продажа на РР - ХМАО'!AE76/1000</f>
        <v>0.233748808</v>
      </c>
      <c r="G85" s="499">
        <f>'Продажа на РР - ХМАО'!AF76/1000</f>
        <v>3.9625449E-2</v>
      </c>
      <c r="H85" s="451">
        <f t="shared" si="18"/>
        <v>0.54674851400000002</v>
      </c>
      <c r="I85" s="452"/>
      <c r="J85" s="452"/>
      <c r="K85" s="499">
        <f>F85/IY85*12*1000</f>
        <v>0.467497616</v>
      </c>
      <c r="L85" s="499">
        <f t="shared" si="26"/>
        <v>7.9250898E-2</v>
      </c>
      <c r="M85" s="454">
        <f t="shared" si="10"/>
        <v>100</v>
      </c>
      <c r="N85" s="454"/>
      <c r="O85" s="455">
        <f t="shared" si="14"/>
        <v>0</v>
      </c>
      <c r="P85" s="455">
        <f t="shared" si="15"/>
        <v>85.505054706010597</v>
      </c>
      <c r="Q85" s="456">
        <f t="shared" si="16"/>
        <v>14.494945293989403</v>
      </c>
      <c r="R85" s="479"/>
      <c r="IT85" s="479"/>
      <c r="IX85" s="492"/>
      <c r="IY85" s="448">
        <v>6000</v>
      </c>
      <c r="IZ85" s="448">
        <v>6000</v>
      </c>
    </row>
    <row r="86" spans="1:260" s="480" customFormat="1" ht="18.75" x14ac:dyDescent="0.3">
      <c r="A86" s="489"/>
      <c r="B86" s="502" t="s">
        <v>1186</v>
      </c>
      <c r="C86" s="451">
        <f t="shared" si="19"/>
        <v>0.27337425700000001</v>
      </c>
      <c r="D86" s="453"/>
      <c r="E86" s="453"/>
      <c r="F86" s="1307">
        <f>F85-F87-F88</f>
        <v>0.233748808</v>
      </c>
      <c r="G86" s="1307">
        <f>G85-G87-G88</f>
        <v>3.9625449E-2</v>
      </c>
      <c r="H86" s="451" t="e">
        <f t="shared" si="18"/>
        <v>#DIV/0!</v>
      </c>
      <c r="I86" s="452"/>
      <c r="J86" s="452"/>
      <c r="K86" s="453" t="e">
        <f>F86/IY86*12*1000</f>
        <v>#DIV/0!</v>
      </c>
      <c r="L86" s="453" t="e">
        <f t="shared" si="26"/>
        <v>#DIV/0!</v>
      </c>
      <c r="M86" s="454">
        <f t="shared" si="10"/>
        <v>100</v>
      </c>
      <c r="N86" s="454"/>
      <c r="O86" s="455">
        <f t="shared" si="14"/>
        <v>0</v>
      </c>
      <c r="P86" s="455">
        <f t="shared" si="15"/>
        <v>85.505054706010597</v>
      </c>
      <c r="Q86" s="456">
        <f t="shared" si="16"/>
        <v>14.494945293989403</v>
      </c>
      <c r="R86" s="479"/>
      <c r="IT86" s="479"/>
      <c r="IX86" s="492"/>
      <c r="IY86" s="448"/>
      <c r="IZ86" s="448"/>
    </row>
    <row r="87" spans="1:260" s="480" customFormat="1" ht="18.75" x14ac:dyDescent="0.3">
      <c r="A87" s="489"/>
      <c r="B87" s="502" t="s">
        <v>1187</v>
      </c>
      <c r="C87" s="451">
        <f t="shared" si="19"/>
        <v>0</v>
      </c>
      <c r="D87" s="453"/>
      <c r="E87" s="453"/>
      <c r="F87" s="1307">
        <v>0</v>
      </c>
      <c r="G87" s="1307">
        <v>0</v>
      </c>
      <c r="H87" s="451" t="e">
        <f t="shared" si="18"/>
        <v>#DIV/0!</v>
      </c>
      <c r="I87" s="452"/>
      <c r="J87" s="452"/>
      <c r="K87" s="453" t="e">
        <f t="shared" si="27"/>
        <v>#DIV/0!</v>
      </c>
      <c r="L87" s="453" t="e">
        <f t="shared" si="26"/>
        <v>#DIV/0!</v>
      </c>
      <c r="M87" s="454" t="e">
        <f t="shared" si="10"/>
        <v>#DIV/0!</v>
      </c>
      <c r="N87" s="454"/>
      <c r="O87" s="455" t="e">
        <f t="shared" si="14"/>
        <v>#DIV/0!</v>
      </c>
      <c r="P87" s="455" t="e">
        <f t="shared" si="15"/>
        <v>#DIV/0!</v>
      </c>
      <c r="Q87" s="456" t="e">
        <f t="shared" si="16"/>
        <v>#DIV/0!</v>
      </c>
      <c r="R87" s="479"/>
      <c r="IT87" s="479"/>
      <c r="IX87" s="492"/>
      <c r="IY87" s="448"/>
      <c r="IZ87" s="448"/>
    </row>
    <row r="88" spans="1:260" s="480" customFormat="1" ht="18.75" x14ac:dyDescent="0.3">
      <c r="A88" s="489"/>
      <c r="B88" s="502" t="s">
        <v>1188</v>
      </c>
      <c r="C88" s="451">
        <f t="shared" si="19"/>
        <v>0</v>
      </c>
      <c r="D88" s="453"/>
      <c r="E88" s="453"/>
      <c r="F88" s="1307">
        <v>0</v>
      </c>
      <c r="G88" s="1307">
        <v>0</v>
      </c>
      <c r="H88" s="451" t="e">
        <f t="shared" si="18"/>
        <v>#DIV/0!</v>
      </c>
      <c r="I88" s="452"/>
      <c r="J88" s="452"/>
      <c r="K88" s="453" t="e">
        <f t="shared" si="27"/>
        <v>#DIV/0!</v>
      </c>
      <c r="L88" s="453" t="e">
        <f t="shared" si="26"/>
        <v>#DIV/0!</v>
      </c>
      <c r="M88" s="454" t="e">
        <f t="shared" si="10"/>
        <v>#DIV/0!</v>
      </c>
      <c r="N88" s="454"/>
      <c r="O88" s="455" t="e">
        <f t="shared" si="14"/>
        <v>#DIV/0!</v>
      </c>
      <c r="P88" s="455" t="e">
        <f t="shared" si="15"/>
        <v>#DIV/0!</v>
      </c>
      <c r="Q88" s="456" t="e">
        <f t="shared" si="16"/>
        <v>#DIV/0!</v>
      </c>
      <c r="R88" s="479"/>
      <c r="IT88" s="479"/>
      <c r="IX88" s="492"/>
      <c r="IY88" s="448"/>
      <c r="IZ88" s="448"/>
    </row>
    <row r="89" spans="1:260" ht="15" customHeight="1" x14ac:dyDescent="0.25">
      <c r="A89" s="484" t="s">
        <v>1196</v>
      </c>
      <c r="B89" s="485" t="s">
        <v>1168</v>
      </c>
      <c r="C89" s="451">
        <f t="shared" si="17"/>
        <v>0</v>
      </c>
      <c r="D89" s="486"/>
      <c r="E89" s="486"/>
      <c r="F89" s="1311">
        <v>0</v>
      </c>
      <c r="G89" s="486"/>
      <c r="H89" s="451">
        <f t="shared" si="18"/>
        <v>0</v>
      </c>
      <c r="I89" s="486"/>
      <c r="J89" s="486"/>
      <c r="K89" s="486"/>
      <c r="L89" s="506"/>
      <c r="M89" s="454"/>
      <c r="N89" s="454"/>
      <c r="O89" s="455"/>
      <c r="P89" s="455"/>
      <c r="Q89" s="456"/>
      <c r="IY89" s="408">
        <v>6000</v>
      </c>
      <c r="IZ89" s="408">
        <v>6000</v>
      </c>
    </row>
    <row r="90" spans="1:260" ht="15.75" customHeight="1" x14ac:dyDescent="0.25">
      <c r="A90" s="487"/>
      <c r="B90" s="488" t="s">
        <v>1169</v>
      </c>
      <c r="C90" s="451">
        <f t="shared" si="17"/>
        <v>0</v>
      </c>
      <c r="D90" s="453"/>
      <c r="E90" s="453"/>
      <c r="F90" s="1307"/>
      <c r="G90" s="453"/>
      <c r="H90" s="451">
        <f t="shared" si="18"/>
        <v>0</v>
      </c>
      <c r="I90" s="452"/>
      <c r="J90" s="452"/>
      <c r="K90" s="452"/>
      <c r="L90" s="457"/>
      <c r="M90" s="454"/>
      <c r="N90" s="454"/>
      <c r="O90" s="455"/>
      <c r="P90" s="455"/>
      <c r="Q90" s="456"/>
      <c r="IY90" s="408">
        <v>6000</v>
      </c>
      <c r="IZ90" s="408">
        <v>6000</v>
      </c>
    </row>
    <row r="91" spans="1:260" ht="15.75" customHeight="1" x14ac:dyDescent="0.25">
      <c r="A91" s="489"/>
      <c r="B91" s="488" t="s">
        <v>1170</v>
      </c>
      <c r="C91" s="451">
        <f t="shared" si="17"/>
        <v>0</v>
      </c>
      <c r="D91" s="453"/>
      <c r="E91" s="453"/>
      <c r="F91" s="1307"/>
      <c r="G91" s="453"/>
      <c r="H91" s="451">
        <f t="shared" si="18"/>
        <v>0</v>
      </c>
      <c r="I91" s="452"/>
      <c r="J91" s="452"/>
      <c r="K91" s="452"/>
      <c r="L91" s="457"/>
      <c r="M91" s="454"/>
      <c r="N91" s="454"/>
      <c r="O91" s="455"/>
      <c r="P91" s="455"/>
      <c r="Q91" s="456"/>
      <c r="IY91" s="408">
        <v>6000</v>
      </c>
      <c r="IZ91" s="408">
        <v>6000</v>
      </c>
    </row>
    <row r="92" spans="1:260" ht="15.75" customHeight="1" x14ac:dyDescent="0.25">
      <c r="A92" s="493" t="s">
        <v>1197</v>
      </c>
      <c r="B92" s="507" t="s">
        <v>1198</v>
      </c>
      <c r="C92" s="451">
        <f t="shared" si="17"/>
        <v>0</v>
      </c>
      <c r="D92" s="508"/>
      <c r="E92" s="508"/>
      <c r="F92" s="1311">
        <v>0</v>
      </c>
      <c r="G92" s="508"/>
      <c r="H92" s="451">
        <f t="shared" si="18"/>
        <v>0</v>
      </c>
      <c r="I92" s="451"/>
      <c r="J92" s="451"/>
      <c r="K92" s="451"/>
      <c r="L92" s="506"/>
      <c r="M92" s="454"/>
      <c r="N92" s="454"/>
      <c r="O92" s="455"/>
      <c r="P92" s="455"/>
      <c r="Q92" s="456"/>
      <c r="IY92" s="408">
        <v>6000</v>
      </c>
      <c r="IZ92" s="408">
        <v>6000</v>
      </c>
    </row>
    <row r="93" spans="1:260" ht="15.6" customHeight="1" x14ac:dyDescent="0.25">
      <c r="A93" s="509" t="s">
        <v>1199</v>
      </c>
      <c r="B93" s="510" t="s">
        <v>1200</v>
      </c>
      <c r="C93" s="511">
        <f t="shared" si="7"/>
        <v>41.531444591999993</v>
      </c>
      <c r="D93" s="511"/>
      <c r="E93" s="511">
        <f>E24+E45</f>
        <v>2.2855997280000002</v>
      </c>
      <c r="F93" s="511">
        <f>F24+F45</f>
        <v>11.600959459999991</v>
      </c>
      <c r="G93" s="511">
        <f>G24+G45</f>
        <v>27.644885404</v>
      </c>
      <c r="H93" s="511">
        <f t="shared" si="9"/>
        <v>71.067009697529386</v>
      </c>
      <c r="I93" s="511"/>
      <c r="J93" s="511">
        <f>J24+J45</f>
        <v>3.2267290277647063</v>
      </c>
      <c r="K93" s="511">
        <f>K24+K45</f>
        <v>17.819600475294102</v>
      </c>
      <c r="L93" s="511">
        <f>L24+L45</f>
        <v>50.020680194470586</v>
      </c>
      <c r="M93" s="512">
        <v>100</v>
      </c>
      <c r="N93" s="512"/>
      <c r="O93" s="513">
        <f t="shared" ref="O93:O98" si="28">E93/C93*100</f>
        <v>5.5032993685951981</v>
      </c>
      <c r="P93" s="513">
        <f t="shared" ref="P93:P98" si="29">F93/C93*100</f>
        <v>27.932954352940158</v>
      </c>
      <c r="Q93" s="514">
        <f t="shared" ref="Q93:Q98" si="30">G93/C93*100</f>
        <v>66.563746278464635</v>
      </c>
    </row>
    <row r="94" spans="1:260" s="480" customFormat="1" ht="47.25" x14ac:dyDescent="0.25">
      <c r="A94" s="515" t="s">
        <v>1201</v>
      </c>
      <c r="B94" s="516" t="s">
        <v>1202</v>
      </c>
      <c r="C94" s="451">
        <f t="shared" si="7"/>
        <v>41.531444591999993</v>
      </c>
      <c r="D94" s="517"/>
      <c r="E94" s="499">
        <f>E95+E96</f>
        <v>2.2855997280000002</v>
      </c>
      <c r="F94" s="499">
        <f>F95+F96</f>
        <v>11.600959459999991</v>
      </c>
      <c r="G94" s="499">
        <f>G95+G96</f>
        <v>27.644885404</v>
      </c>
      <c r="H94" s="451">
        <f t="shared" si="9"/>
        <v>71.067009697529386</v>
      </c>
      <c r="I94" s="452"/>
      <c r="J94" s="499">
        <f>J95+J96</f>
        <v>3.2267290277647063</v>
      </c>
      <c r="K94" s="499">
        <f>K95+K96</f>
        <v>17.819600475294102</v>
      </c>
      <c r="L94" s="499">
        <f>L95+L96</f>
        <v>50.020680194470586</v>
      </c>
      <c r="M94" s="454">
        <f t="shared" ref="M94:M100" si="31">N94+O94+P94+Q94</f>
        <v>100</v>
      </c>
      <c r="N94" s="454"/>
      <c r="O94" s="454">
        <f t="shared" si="28"/>
        <v>5.5032993685951981</v>
      </c>
      <c r="P94" s="454">
        <f t="shared" si="29"/>
        <v>27.932954352940158</v>
      </c>
      <c r="Q94" s="454">
        <f t="shared" si="30"/>
        <v>66.563746278464635</v>
      </c>
      <c r="R94" s="479"/>
      <c r="IT94" s="479"/>
      <c r="IX94" s="492"/>
    </row>
    <row r="95" spans="1:260" s="480" customFormat="1" x14ac:dyDescent="0.25">
      <c r="A95" s="515"/>
      <c r="B95" s="518" t="s">
        <v>1203</v>
      </c>
      <c r="C95" s="451">
        <f t="shared" si="7"/>
        <v>20.392995126999992</v>
      </c>
      <c r="D95" s="517"/>
      <c r="E95" s="453">
        <f>E24</f>
        <v>2.2855997280000002</v>
      </c>
      <c r="F95" s="453">
        <f>F24-F100</f>
        <v>9.1499413559999905</v>
      </c>
      <c r="G95" s="453">
        <f>G24</f>
        <v>8.957454043000002</v>
      </c>
      <c r="H95" s="451">
        <f t="shared" si="9"/>
        <v>28.790110767529399</v>
      </c>
      <c r="I95" s="452"/>
      <c r="J95" s="453">
        <f>J24</f>
        <v>3.2267290277647063</v>
      </c>
      <c r="K95" s="453">
        <f>K24-K100</f>
        <v>12.917564267294102</v>
      </c>
      <c r="L95" s="453">
        <f>L24</f>
        <v>12.64581747247059</v>
      </c>
      <c r="M95" s="454">
        <f t="shared" si="31"/>
        <v>100</v>
      </c>
      <c r="N95" s="454"/>
      <c r="O95" s="454">
        <f t="shared" si="28"/>
        <v>11.207768715513023</v>
      </c>
      <c r="P95" s="454">
        <f t="shared" si="29"/>
        <v>44.86806032668354</v>
      </c>
      <c r="Q95" s="454">
        <f t="shared" si="30"/>
        <v>43.92417095780344</v>
      </c>
      <c r="R95" s="479"/>
      <c r="IT95" s="479"/>
      <c r="IX95" s="492"/>
    </row>
    <row r="96" spans="1:260" s="480" customFormat="1" x14ac:dyDescent="0.25">
      <c r="A96" s="515"/>
      <c r="B96" s="518" t="s">
        <v>1204</v>
      </c>
      <c r="C96" s="451">
        <f t="shared" si="7"/>
        <v>21.138449464999997</v>
      </c>
      <c r="D96" s="517"/>
      <c r="E96" s="453"/>
      <c r="F96" s="453">
        <f>F97+F98</f>
        <v>2.4510181040000001</v>
      </c>
      <c r="G96" s="453">
        <f>G97+G98</f>
        <v>18.687431360999998</v>
      </c>
      <c r="H96" s="451">
        <f t="shared" si="9"/>
        <v>42.276898929999994</v>
      </c>
      <c r="I96" s="452"/>
      <c r="J96" s="453"/>
      <c r="K96" s="453">
        <f>K97+K98</f>
        <v>4.9020362080000002</v>
      </c>
      <c r="L96" s="453">
        <f>L97+L98</f>
        <v>37.374862721999996</v>
      </c>
      <c r="M96" s="454">
        <f t="shared" si="31"/>
        <v>100.00000000000001</v>
      </c>
      <c r="N96" s="454"/>
      <c r="O96" s="454">
        <f t="shared" si="28"/>
        <v>0</v>
      </c>
      <c r="P96" s="454">
        <f t="shared" si="29"/>
        <v>11.595070433421691</v>
      </c>
      <c r="Q96" s="454">
        <f t="shared" si="30"/>
        <v>88.404929566578318</v>
      </c>
      <c r="R96" s="479"/>
      <c r="IT96" s="479"/>
      <c r="IX96" s="492"/>
    </row>
    <row r="97" spans="1:258" s="480" customFormat="1" x14ac:dyDescent="0.25">
      <c r="A97" s="515"/>
      <c r="B97" s="518" t="s">
        <v>1205</v>
      </c>
      <c r="C97" s="451">
        <f t="shared" si="7"/>
        <v>19.385696964999998</v>
      </c>
      <c r="D97" s="517"/>
      <c r="E97" s="453"/>
      <c r="F97" s="519">
        <f>F61</f>
        <v>1.4697573939999999</v>
      </c>
      <c r="G97" s="519">
        <f>G61</f>
        <v>17.915939570999999</v>
      </c>
      <c r="H97" s="451">
        <f t="shared" si="9"/>
        <v>38.771393929999995</v>
      </c>
      <c r="I97" s="452"/>
      <c r="J97" s="453"/>
      <c r="K97" s="519">
        <f>K61</f>
        <v>2.9395147879999999</v>
      </c>
      <c r="L97" s="519">
        <f>L61</f>
        <v>35.831879141999998</v>
      </c>
      <c r="M97" s="454">
        <f t="shared" si="31"/>
        <v>100.00000000000001</v>
      </c>
      <c r="N97" s="454"/>
      <c r="O97" s="454">
        <f t="shared" si="28"/>
        <v>0</v>
      </c>
      <c r="P97" s="454">
        <f t="shared" si="29"/>
        <v>7.5816587696257747</v>
      </c>
      <c r="Q97" s="454">
        <f t="shared" si="30"/>
        <v>92.418341230374239</v>
      </c>
      <c r="R97" s="479"/>
      <c r="IT97" s="479"/>
      <c r="IX97" s="492"/>
    </row>
    <row r="98" spans="1:258" s="480" customFormat="1" x14ac:dyDescent="0.25">
      <c r="A98" s="515"/>
      <c r="B98" s="518" t="s">
        <v>1206</v>
      </c>
      <c r="C98" s="451">
        <f t="shared" si="7"/>
        <v>1.7527524999999999</v>
      </c>
      <c r="D98" s="517"/>
      <c r="E98" s="453"/>
      <c r="F98" s="519">
        <f>F47+F75</f>
        <v>0.98126070999999992</v>
      </c>
      <c r="G98" s="519">
        <f>G47+G75</f>
        <v>0.77149179000000001</v>
      </c>
      <c r="H98" s="451">
        <f t="shared" si="9"/>
        <v>3.5055049999999999</v>
      </c>
      <c r="I98" s="452"/>
      <c r="J98" s="453"/>
      <c r="K98" s="519">
        <f>K47+K75</f>
        <v>1.9625214199999998</v>
      </c>
      <c r="L98" s="519">
        <f>L47+L75</f>
        <v>1.54298358</v>
      </c>
      <c r="M98" s="454">
        <f t="shared" si="31"/>
        <v>100</v>
      </c>
      <c r="N98" s="454"/>
      <c r="O98" s="454">
        <f t="shared" si="28"/>
        <v>0</v>
      </c>
      <c r="P98" s="454">
        <f t="shared" si="29"/>
        <v>55.983985759541063</v>
      </c>
      <c r="Q98" s="454">
        <f t="shared" si="30"/>
        <v>44.016014240458937</v>
      </c>
      <c r="R98" s="479"/>
      <c r="IT98" s="479"/>
      <c r="IX98" s="492"/>
    </row>
    <row r="99" spans="1:258" s="480" customFormat="1" hidden="1" x14ac:dyDescent="0.25">
      <c r="A99" s="515" t="s">
        <v>1207</v>
      </c>
      <c r="B99" s="516" t="s">
        <v>1208</v>
      </c>
      <c r="C99" s="451">
        <f>SUM(D99:G99)</f>
        <v>0</v>
      </c>
      <c r="D99" s="517"/>
      <c r="E99" s="453"/>
      <c r="F99" s="499">
        <f>F100</f>
        <v>0</v>
      </c>
      <c r="G99" s="499"/>
      <c r="H99" s="451">
        <f t="shared" si="9"/>
        <v>0</v>
      </c>
      <c r="I99" s="452"/>
      <c r="J99" s="452"/>
      <c r="K99" s="499">
        <f>K100</f>
        <v>0</v>
      </c>
      <c r="L99" s="452"/>
      <c r="M99" s="454" t="e">
        <f t="shared" si="31"/>
        <v>#DIV/0!</v>
      </c>
      <c r="N99" s="454"/>
      <c r="O99" s="454" t="e">
        <f>E99/C99*100</f>
        <v>#DIV/0!</v>
      </c>
      <c r="P99" s="454" t="e">
        <f>F99/C99*100</f>
        <v>#DIV/0!</v>
      </c>
      <c r="Q99" s="454" t="e">
        <f>G99/C99*100</f>
        <v>#DIV/0!</v>
      </c>
      <c r="R99" s="479"/>
      <c r="IT99" s="479"/>
      <c r="IX99" s="492"/>
    </row>
    <row r="100" spans="1:258" s="480" customFormat="1" hidden="1" x14ac:dyDescent="0.25">
      <c r="A100" s="515"/>
      <c r="B100" s="518" t="s">
        <v>1203</v>
      </c>
      <c r="C100" s="451">
        <f>SUM(D100:G100)</f>
        <v>0</v>
      </c>
      <c r="D100" s="517"/>
      <c r="E100" s="520"/>
      <c r="F100" s="520">
        <v>0</v>
      </c>
      <c r="G100" s="521"/>
      <c r="H100" s="451">
        <f t="shared" si="9"/>
        <v>0</v>
      </c>
      <c r="I100" s="522"/>
      <c r="J100" s="522"/>
      <c r="K100" s="520">
        <v>0</v>
      </c>
      <c r="L100" s="522"/>
      <c r="M100" s="454" t="e">
        <f t="shared" si="31"/>
        <v>#DIV/0!</v>
      </c>
      <c r="N100" s="454"/>
      <c r="O100" s="454" t="e">
        <f>E100/C100*100</f>
        <v>#DIV/0!</v>
      </c>
      <c r="P100" s="454" t="e">
        <f>F100/C100*100</f>
        <v>#DIV/0!</v>
      </c>
      <c r="Q100" s="454" t="e">
        <f>G100/C100*100</f>
        <v>#DIV/0!</v>
      </c>
      <c r="R100" s="479"/>
      <c r="IT100" s="479"/>
      <c r="IX100" s="492"/>
    </row>
    <row r="101" spans="1:258" s="480" customFormat="1" ht="16.5" thickBot="1" x14ac:dyDescent="0.3">
      <c r="A101" s="523" t="s">
        <v>1209</v>
      </c>
      <c r="B101" s="524" t="s">
        <v>1210</v>
      </c>
      <c r="C101" s="525">
        <f>SUM(D101:G101)</f>
        <v>42.412593141999992</v>
      </c>
      <c r="D101" s="525"/>
      <c r="E101" s="525">
        <f>E20+E93</f>
        <v>2.4440347280000001</v>
      </c>
      <c r="F101" s="525">
        <f>F20+F93</f>
        <v>12.208293459999991</v>
      </c>
      <c r="G101" s="525">
        <f>G20+G93</f>
        <v>27.760264954</v>
      </c>
      <c r="H101" s="525">
        <f t="shared" si="9"/>
        <v>72.309637303176459</v>
      </c>
      <c r="I101" s="525"/>
      <c r="J101" s="525">
        <f>J20+J93</f>
        <v>3.4504019689411769</v>
      </c>
      <c r="K101" s="525">
        <f>K20+K93</f>
        <v>18.677013181176456</v>
      </c>
      <c r="L101" s="525">
        <f>L20+L93</f>
        <v>50.182222153058824</v>
      </c>
      <c r="M101" s="526">
        <v>100</v>
      </c>
      <c r="N101" s="526"/>
      <c r="O101" s="527">
        <f>E101/C101*100</f>
        <v>5.7625213337397705</v>
      </c>
      <c r="P101" s="527">
        <f>F101/C101*100</f>
        <v>28.784595695730907</v>
      </c>
      <c r="Q101" s="528">
        <f>G101/C101*100</f>
        <v>65.45288297052933</v>
      </c>
      <c r="R101" s="479"/>
      <c r="IT101" s="479"/>
      <c r="IX101" s="492"/>
    </row>
    <row r="102" spans="1:258" s="530" customFormat="1" ht="20.25" x14ac:dyDescent="0.3">
      <c r="A102" s="529"/>
      <c r="C102" s="1644"/>
      <c r="D102" s="1644"/>
      <c r="E102" s="1644"/>
      <c r="F102" s="1644"/>
      <c r="G102" s="1644"/>
      <c r="H102" s="1644"/>
      <c r="I102" s="531"/>
      <c r="J102" s="531"/>
      <c r="K102" s="531"/>
      <c r="L102" s="531"/>
      <c r="IX102" s="529"/>
    </row>
    <row r="103" spans="1:258" x14ac:dyDescent="0.25">
      <c r="A103" s="409"/>
      <c r="B103" s="408"/>
      <c r="C103" s="532">
        <f>C17-C101</f>
        <v>5.3750258580000079</v>
      </c>
      <c r="D103" s="533"/>
      <c r="E103" s="534"/>
      <c r="F103" s="533"/>
      <c r="G103" s="533"/>
      <c r="H103" s="535">
        <f>H17-H101</f>
        <v>-3.1936373031764589</v>
      </c>
      <c r="I103" s="536"/>
      <c r="J103" s="536"/>
      <c r="K103" s="533"/>
      <c r="L103" s="533"/>
      <c r="M103" s="408"/>
      <c r="N103" s="408"/>
      <c r="O103" s="408"/>
      <c r="P103" s="408"/>
      <c r="Q103" s="408"/>
    </row>
    <row r="104" spans="1:258" x14ac:dyDescent="0.25">
      <c r="C104" s="538"/>
      <c r="E104" s="539"/>
      <c r="F104" s="539"/>
      <c r="G104" s="539"/>
      <c r="J104" s="539"/>
      <c r="K104" s="539"/>
      <c r="L104" s="539"/>
    </row>
    <row r="105" spans="1:258" s="546" customFormat="1" x14ac:dyDescent="0.25">
      <c r="A105" s="540"/>
      <c r="B105" s="541"/>
      <c r="C105" s="542"/>
      <c r="D105" s="543"/>
      <c r="E105" s="544"/>
      <c r="F105" s="543"/>
      <c r="G105" s="545"/>
      <c r="H105" s="543"/>
      <c r="I105" s="543"/>
      <c r="J105" s="543"/>
      <c r="K105" s="543"/>
      <c r="L105" s="545"/>
      <c r="IX105" s="540"/>
    </row>
    <row r="106" spans="1:258" s="425" customFormat="1" x14ac:dyDescent="0.25">
      <c r="A106" s="547"/>
      <c r="B106" s="548"/>
      <c r="C106" s="538"/>
      <c r="D106" s="549"/>
      <c r="E106" s="549"/>
      <c r="F106" s="549"/>
      <c r="G106" s="549"/>
      <c r="H106" s="549"/>
      <c r="I106" s="549"/>
      <c r="J106" s="549"/>
      <c r="K106" s="549"/>
      <c r="L106" s="549"/>
      <c r="M106" s="550"/>
      <c r="N106" s="550"/>
      <c r="O106" s="550"/>
      <c r="P106" s="550"/>
      <c r="Q106" s="550"/>
      <c r="IX106" s="551"/>
    </row>
    <row r="107" spans="1:258" s="425" customFormat="1" x14ac:dyDescent="0.25">
      <c r="A107" s="547"/>
      <c r="B107" s="552"/>
      <c r="C107" s="542"/>
      <c r="D107" s="549"/>
      <c r="E107" s="549"/>
      <c r="F107" s="549"/>
      <c r="G107" s="549"/>
      <c r="H107" s="549"/>
      <c r="I107" s="549"/>
      <c r="J107" s="549"/>
      <c r="K107" s="549"/>
      <c r="L107" s="553"/>
      <c r="M107" s="550"/>
      <c r="N107" s="550"/>
      <c r="O107" s="550"/>
      <c r="P107" s="550"/>
      <c r="Q107" s="550"/>
      <c r="IX107" s="551"/>
    </row>
    <row r="108" spans="1:258" s="425" customFormat="1" x14ac:dyDescent="0.25">
      <c r="A108" s="547"/>
      <c r="B108" s="554"/>
      <c r="C108" s="549"/>
      <c r="D108" s="549"/>
      <c r="E108" s="549"/>
      <c r="F108" s="549"/>
      <c r="G108" s="549"/>
      <c r="H108" s="549"/>
      <c r="I108" s="549"/>
      <c r="J108" s="549"/>
      <c r="K108" s="549"/>
      <c r="L108" s="553"/>
      <c r="M108" s="550"/>
      <c r="N108" s="550"/>
      <c r="O108" s="550"/>
      <c r="P108" s="550"/>
      <c r="Q108" s="550"/>
      <c r="IX108" s="551"/>
    </row>
    <row r="109" spans="1:258" s="425" customFormat="1" x14ac:dyDescent="0.25">
      <c r="A109" s="547"/>
      <c r="B109" s="555"/>
      <c r="C109" s="556">
        <f>(C57+C71+C85)/C45</f>
        <v>0.17082922496179406</v>
      </c>
      <c r="D109" s="549"/>
      <c r="E109" s="556"/>
      <c r="F109" s="549"/>
      <c r="G109" s="557"/>
      <c r="H109" s="549"/>
      <c r="I109" s="549"/>
      <c r="J109" s="549"/>
      <c r="K109" s="549"/>
      <c r="L109" s="557"/>
      <c r="M109" s="550"/>
      <c r="N109" s="550"/>
      <c r="O109" s="550"/>
      <c r="P109" s="550"/>
      <c r="Q109" s="550"/>
      <c r="IX109" s="551"/>
    </row>
    <row r="110" spans="1:258" s="425" customFormat="1" x14ac:dyDescent="0.25">
      <c r="A110" s="547"/>
      <c r="B110" s="555"/>
      <c r="C110" s="556">
        <f>(C47+C75)/C45</f>
        <v>8.2917742046412682E-2</v>
      </c>
      <c r="D110" s="549"/>
      <c r="E110" s="556"/>
      <c r="F110" s="549"/>
      <c r="G110" s="557"/>
      <c r="H110" s="549"/>
      <c r="I110" s="549"/>
      <c r="J110" s="549"/>
      <c r="K110" s="549"/>
      <c r="L110" s="557"/>
      <c r="M110" s="550"/>
      <c r="N110" s="550"/>
      <c r="O110" s="550"/>
      <c r="P110" s="550"/>
      <c r="Q110" s="550"/>
      <c r="IX110" s="551"/>
    </row>
    <row r="111" spans="1:258" s="425" customFormat="1" hidden="1" x14ac:dyDescent="0.25">
      <c r="A111" s="547"/>
      <c r="B111" s="548"/>
      <c r="C111" s="549"/>
      <c r="D111" s="549"/>
      <c r="E111" s="549"/>
      <c r="F111" s="549"/>
      <c r="G111" s="558"/>
      <c r="H111" s="549"/>
      <c r="I111" s="549"/>
      <c r="J111" s="549"/>
      <c r="K111" s="549"/>
      <c r="L111" s="558"/>
      <c r="M111" s="550"/>
      <c r="N111" s="550"/>
      <c r="O111" s="550"/>
      <c r="P111" s="550"/>
      <c r="Q111" s="550"/>
      <c r="IX111" s="551"/>
    </row>
    <row r="112" spans="1:258" s="425" customFormat="1" hidden="1" x14ac:dyDescent="0.25">
      <c r="A112" s="547"/>
      <c r="B112" s="552"/>
      <c r="C112" s="549"/>
      <c r="D112" s="549"/>
      <c r="E112" s="549"/>
      <c r="F112" s="549"/>
      <c r="G112" s="553"/>
      <c r="H112" s="549"/>
      <c r="I112" s="549"/>
      <c r="J112" s="549"/>
      <c r="K112" s="549"/>
      <c r="L112" s="553"/>
      <c r="M112" s="550"/>
      <c r="N112" s="550"/>
      <c r="O112" s="550"/>
      <c r="P112" s="550"/>
      <c r="Q112" s="550"/>
      <c r="IX112" s="551"/>
    </row>
    <row r="113" spans="1:258" s="425" customFormat="1" hidden="1" x14ac:dyDescent="0.25">
      <c r="A113" s="547"/>
      <c r="B113" s="554" t="s">
        <v>689</v>
      </c>
      <c r="C113" s="549" t="e">
        <f>#REF!+#REF!</f>
        <v>#REF!</v>
      </c>
      <c r="D113" s="549"/>
      <c r="E113" s="549"/>
      <c r="F113" s="549"/>
      <c r="G113" s="553"/>
      <c r="H113" s="549" t="e">
        <f>#REF!+#REF!</f>
        <v>#REF!</v>
      </c>
      <c r="I113" s="549"/>
      <c r="J113" s="549"/>
      <c r="K113" s="549"/>
      <c r="L113" s="553"/>
      <c r="M113" s="550"/>
      <c r="N113" s="550"/>
      <c r="O113" s="550"/>
      <c r="P113" s="550"/>
      <c r="Q113" s="550"/>
      <c r="IX113" s="551"/>
    </row>
    <row r="114" spans="1:258" s="425" customFormat="1" hidden="1" x14ac:dyDescent="0.25">
      <c r="A114" s="547"/>
      <c r="B114" s="555"/>
      <c r="C114" s="549"/>
      <c r="D114" s="549"/>
      <c r="E114" s="549"/>
      <c r="F114" s="549"/>
      <c r="G114" s="557"/>
      <c r="H114" s="549"/>
      <c r="I114" s="549"/>
      <c r="J114" s="549"/>
      <c r="K114" s="549"/>
      <c r="L114" s="557"/>
      <c r="M114" s="550"/>
      <c r="N114" s="550"/>
      <c r="O114" s="550"/>
      <c r="P114" s="550"/>
      <c r="Q114" s="550"/>
      <c r="IX114" s="551"/>
    </row>
    <row r="115" spans="1:258" s="425" customFormat="1" hidden="1" x14ac:dyDescent="0.25">
      <c r="A115" s="547"/>
      <c r="B115" s="555" t="s">
        <v>1211</v>
      </c>
      <c r="C115" s="451"/>
      <c r="D115" s="451"/>
      <c r="E115" s="451">
        <f>E98-E45</f>
        <v>0</v>
      </c>
      <c r="F115" s="451">
        <f>F98-F45</f>
        <v>-1.4697573940000002</v>
      </c>
      <c r="G115" s="451">
        <f>G98-G45</f>
        <v>-17.915939570999999</v>
      </c>
      <c r="H115" s="451"/>
      <c r="I115" s="451"/>
      <c r="J115" s="451">
        <f>J98-J45</f>
        <v>0</v>
      </c>
      <c r="K115" s="451">
        <f>K98-K45</f>
        <v>-2.9395147880000003</v>
      </c>
      <c r="L115" s="451">
        <f>L98-L45</f>
        <v>-35.831879141999998</v>
      </c>
      <c r="M115" s="550"/>
      <c r="N115" s="550"/>
      <c r="O115" s="550"/>
      <c r="P115" s="550"/>
      <c r="Q115" s="550"/>
      <c r="IX115" s="551"/>
    </row>
    <row r="116" spans="1:258" s="425" customFormat="1" hidden="1" x14ac:dyDescent="0.25">
      <c r="A116" s="547"/>
      <c r="B116" s="559"/>
      <c r="C116" s="471"/>
      <c r="D116" s="471"/>
      <c r="E116" s="471"/>
      <c r="F116" s="471"/>
      <c r="G116" s="471"/>
      <c r="H116" s="471"/>
      <c r="I116" s="471"/>
      <c r="J116" s="471"/>
      <c r="K116" s="471"/>
      <c r="L116" s="471"/>
      <c r="M116" s="550"/>
      <c r="N116" s="550"/>
      <c r="O116" s="550"/>
      <c r="P116" s="550"/>
      <c r="Q116" s="550"/>
      <c r="IX116" s="551"/>
    </row>
    <row r="117" spans="1:258" s="425" customFormat="1" hidden="1" x14ac:dyDescent="0.25">
      <c r="A117" s="547"/>
      <c r="B117" s="552"/>
      <c r="C117" s="471"/>
      <c r="D117" s="471"/>
      <c r="E117" s="471"/>
      <c r="F117" s="471"/>
      <c r="G117" s="471"/>
      <c r="H117" s="471"/>
      <c r="I117" s="471"/>
      <c r="J117" s="471"/>
      <c r="K117" s="471"/>
      <c r="L117" s="471"/>
      <c r="M117" s="550"/>
      <c r="N117" s="550"/>
      <c r="O117" s="550"/>
      <c r="P117" s="550"/>
      <c r="Q117" s="550"/>
      <c r="IX117" s="551"/>
    </row>
    <row r="118" spans="1:258" s="425" customFormat="1" hidden="1" x14ac:dyDescent="0.25">
      <c r="A118" s="547"/>
      <c r="B118" s="554"/>
      <c r="C118" s="549"/>
      <c r="D118" s="549"/>
      <c r="E118" s="549"/>
      <c r="F118" s="549"/>
      <c r="G118" s="553"/>
      <c r="H118" s="549"/>
      <c r="I118" s="549"/>
      <c r="J118" s="549"/>
      <c r="K118" s="549"/>
      <c r="L118" s="553"/>
      <c r="M118" s="550"/>
      <c r="N118" s="550"/>
      <c r="O118" s="550"/>
      <c r="P118" s="550"/>
      <c r="Q118" s="550"/>
      <c r="IX118" s="551"/>
    </row>
    <row r="119" spans="1:258" s="425" customFormat="1" hidden="1" x14ac:dyDescent="0.25">
      <c r="A119" s="547"/>
      <c r="B119" s="555"/>
      <c r="C119" s="549"/>
      <c r="D119" s="549"/>
      <c r="E119" s="549"/>
      <c r="F119" s="549"/>
      <c r="G119" s="557"/>
      <c r="H119" s="549"/>
      <c r="I119" s="549"/>
      <c r="J119" s="549"/>
      <c r="K119" s="549"/>
      <c r="L119" s="557"/>
      <c r="M119" s="550"/>
      <c r="N119" s="550"/>
      <c r="O119" s="550"/>
      <c r="P119" s="550"/>
      <c r="Q119" s="550"/>
      <c r="IX119" s="551"/>
    </row>
    <row r="120" spans="1:258" s="425" customFormat="1" hidden="1" x14ac:dyDescent="0.25">
      <c r="A120" s="547"/>
      <c r="B120" s="555" t="s">
        <v>1212</v>
      </c>
      <c r="C120" s="451"/>
      <c r="D120" s="451"/>
      <c r="E120" s="451"/>
      <c r="F120" s="451">
        <f>F45</f>
        <v>2.4510181040000001</v>
      </c>
      <c r="G120" s="451">
        <f>G45</f>
        <v>18.687431360999998</v>
      </c>
      <c r="H120" s="451"/>
      <c r="I120" s="451"/>
      <c r="J120" s="451"/>
      <c r="K120" s="451">
        <f>K45</f>
        <v>4.9020362080000002</v>
      </c>
      <c r="L120" s="451">
        <f>L45</f>
        <v>37.374862721999996</v>
      </c>
      <c r="M120" s="550"/>
      <c r="N120" s="550"/>
      <c r="O120" s="550"/>
      <c r="P120" s="550"/>
      <c r="Q120" s="550"/>
      <c r="IX120" s="551"/>
    </row>
    <row r="121" spans="1:258" s="425" customFormat="1" hidden="1" x14ac:dyDescent="0.25">
      <c r="A121" s="547"/>
      <c r="B121" s="552"/>
      <c r="C121" s="471"/>
      <c r="D121" s="471"/>
      <c r="E121" s="471"/>
      <c r="F121" s="471"/>
      <c r="G121" s="471"/>
      <c r="H121" s="471"/>
      <c r="I121" s="471"/>
      <c r="J121" s="471"/>
      <c r="K121" s="471"/>
      <c r="L121" s="471"/>
      <c r="M121" s="550"/>
      <c r="N121" s="550"/>
      <c r="O121" s="550"/>
      <c r="P121" s="550"/>
      <c r="Q121" s="550"/>
      <c r="IX121" s="551"/>
    </row>
    <row r="122" spans="1:258" s="425" customFormat="1" hidden="1" x14ac:dyDescent="0.25">
      <c r="A122" s="547"/>
      <c r="B122" s="554"/>
      <c r="C122" s="471"/>
      <c r="D122" s="471"/>
      <c r="E122" s="471"/>
      <c r="F122" s="471"/>
      <c r="G122" s="471"/>
      <c r="H122" s="471"/>
      <c r="I122" s="471"/>
      <c r="J122" s="471"/>
      <c r="K122" s="471"/>
      <c r="L122" s="471"/>
      <c r="M122" s="550"/>
      <c r="N122" s="550"/>
      <c r="O122" s="550"/>
      <c r="P122" s="550"/>
      <c r="Q122" s="550"/>
      <c r="IX122" s="551"/>
    </row>
    <row r="123" spans="1:258" s="425" customFormat="1" hidden="1" x14ac:dyDescent="0.25">
      <c r="A123" s="547"/>
      <c r="B123" s="555"/>
      <c r="C123" s="549"/>
      <c r="D123" s="549"/>
      <c r="E123" s="549"/>
      <c r="F123" s="549"/>
      <c r="G123" s="557"/>
      <c r="H123" s="549"/>
      <c r="I123" s="549"/>
      <c r="J123" s="549"/>
      <c r="K123" s="549"/>
      <c r="L123" s="557"/>
      <c r="M123" s="550"/>
      <c r="N123" s="550"/>
      <c r="O123" s="550"/>
      <c r="P123" s="550"/>
      <c r="Q123" s="550"/>
      <c r="IX123" s="551"/>
    </row>
    <row r="124" spans="1:258" s="425" customFormat="1" hidden="1" x14ac:dyDescent="0.25">
      <c r="A124" s="547"/>
      <c r="B124" s="555"/>
      <c r="C124" s="549"/>
      <c r="D124" s="549"/>
      <c r="E124" s="549"/>
      <c r="F124" s="549"/>
      <c r="G124" s="557"/>
      <c r="H124" s="549"/>
      <c r="I124" s="549"/>
      <c r="J124" s="549"/>
      <c r="K124" s="549"/>
      <c r="L124" s="557"/>
      <c r="M124" s="550"/>
      <c r="N124" s="550"/>
      <c r="O124" s="550"/>
      <c r="P124" s="550"/>
      <c r="Q124" s="550"/>
      <c r="IX124" s="551"/>
    </row>
    <row r="125" spans="1:258" s="425" customFormat="1" hidden="1" x14ac:dyDescent="0.25">
      <c r="A125" s="547"/>
      <c r="B125" s="550"/>
      <c r="C125" s="549"/>
      <c r="D125" s="549"/>
      <c r="E125" s="549"/>
      <c r="F125" s="549"/>
      <c r="G125" s="549"/>
      <c r="H125" s="549"/>
      <c r="I125" s="549"/>
      <c r="J125" s="549"/>
      <c r="K125" s="549"/>
      <c r="L125" s="549"/>
      <c r="M125" s="550"/>
      <c r="N125" s="550"/>
      <c r="O125" s="550"/>
      <c r="P125" s="550"/>
      <c r="Q125" s="550"/>
      <c r="IX125" s="551"/>
    </row>
    <row r="126" spans="1:258" hidden="1" x14ac:dyDescent="0.25"/>
    <row r="127" spans="1:258" hidden="1" x14ac:dyDescent="0.25"/>
    <row r="128" spans="1:258" hidden="1" x14ac:dyDescent="0.25"/>
    <row r="129" spans="1:12" hidden="1" x14ac:dyDescent="0.25"/>
    <row r="130" spans="1:12" hidden="1" x14ac:dyDescent="0.25"/>
    <row r="131" spans="1:12" hidden="1" x14ac:dyDescent="0.25">
      <c r="C131" s="415">
        <v>34.573070000000001</v>
      </c>
      <c r="H131" s="415">
        <v>84.433000000000007</v>
      </c>
    </row>
    <row r="132" spans="1:12" ht="31.5" hidden="1" x14ac:dyDescent="0.25">
      <c r="A132" s="490" t="s">
        <v>1179</v>
      </c>
      <c r="B132" s="491" t="s">
        <v>1180</v>
      </c>
      <c r="C132" s="460">
        <f t="shared" ref="C132:C151" si="32">SUM(D132:G132)</f>
        <v>149.18179999999995</v>
      </c>
      <c r="D132" s="460"/>
      <c r="E132" s="460"/>
      <c r="F132" s="460">
        <f>F133+F144</f>
        <v>13.9749</v>
      </c>
      <c r="G132" s="460">
        <f>G133+G144</f>
        <v>135.20689999999996</v>
      </c>
      <c r="H132" s="460">
        <f>SUM(I132:L132)</f>
        <v>62.340900000000005</v>
      </c>
      <c r="I132" s="460"/>
      <c r="J132" s="460"/>
      <c r="K132" s="460">
        <f>K133+K144</f>
        <v>6.68</v>
      </c>
      <c r="L132" s="460">
        <f>L133+L144</f>
        <v>55.660900000000005</v>
      </c>
    </row>
    <row r="133" spans="1:12" hidden="1" x14ac:dyDescent="0.25">
      <c r="A133" s="493" t="s">
        <v>1181</v>
      </c>
      <c r="B133" s="494" t="s">
        <v>1182</v>
      </c>
      <c r="C133" s="451">
        <f t="shared" si="32"/>
        <v>134.02149999999997</v>
      </c>
      <c r="D133" s="451"/>
      <c r="E133" s="451"/>
      <c r="F133" s="495"/>
      <c r="G133" s="495">
        <f>G134+G139</f>
        <v>134.02149999999997</v>
      </c>
      <c r="H133" s="451">
        <f t="shared" ref="H133:H151" si="33">SUM(I133:L133)</f>
        <v>55.170900000000003</v>
      </c>
      <c r="I133" s="451"/>
      <c r="J133" s="451"/>
      <c r="K133" s="495"/>
      <c r="L133" s="495">
        <f>L134+L139</f>
        <v>55.170900000000003</v>
      </c>
    </row>
    <row r="134" spans="1:12" ht="31.5" hidden="1" x14ac:dyDescent="0.25">
      <c r="A134" s="496" t="s">
        <v>1183</v>
      </c>
      <c r="B134" s="497" t="s">
        <v>1184</v>
      </c>
      <c r="C134" s="451">
        <f t="shared" si="32"/>
        <v>4.8403999999999998</v>
      </c>
      <c r="D134" s="451"/>
      <c r="E134" s="451"/>
      <c r="F134" s="495"/>
      <c r="G134" s="495">
        <f>G135+G136</f>
        <v>4.8403999999999998</v>
      </c>
      <c r="H134" s="451">
        <f t="shared" si="33"/>
        <v>2.0209000000000001</v>
      </c>
      <c r="I134" s="451"/>
      <c r="J134" s="451"/>
      <c r="K134" s="495"/>
      <c r="L134" s="495">
        <f>L135+L136</f>
        <v>2.0209000000000001</v>
      </c>
    </row>
    <row r="135" spans="1:12" hidden="1" x14ac:dyDescent="0.25">
      <c r="A135" s="487"/>
      <c r="B135" s="498" t="s">
        <v>1185</v>
      </c>
      <c r="C135" s="451">
        <f t="shared" si="32"/>
        <v>2.3201999999999998</v>
      </c>
      <c r="D135" s="500"/>
      <c r="E135" s="500"/>
      <c r="F135" s="500"/>
      <c r="G135" s="453">
        <v>2.3201999999999998</v>
      </c>
      <c r="H135" s="451">
        <f t="shared" si="33"/>
        <v>0.97099999999999997</v>
      </c>
      <c r="I135" s="500"/>
      <c r="J135" s="500"/>
      <c r="K135" s="500"/>
      <c r="L135" s="452">
        <v>0.97099999999999997</v>
      </c>
    </row>
    <row r="136" spans="1:12" hidden="1" x14ac:dyDescent="0.25">
      <c r="A136" s="501"/>
      <c r="B136" s="485" t="s">
        <v>1168</v>
      </c>
      <c r="C136" s="451">
        <f t="shared" si="32"/>
        <v>2.5202</v>
      </c>
      <c r="D136" s="486"/>
      <c r="E136" s="486"/>
      <c r="F136" s="495"/>
      <c r="G136" s="495">
        <f>G137+G138</f>
        <v>2.5202</v>
      </c>
      <c r="H136" s="451">
        <f t="shared" si="33"/>
        <v>1.0499000000000001</v>
      </c>
      <c r="I136" s="486"/>
      <c r="J136" s="486"/>
      <c r="K136" s="495"/>
      <c r="L136" s="495">
        <f>L137+L138</f>
        <v>1.0499000000000001</v>
      </c>
    </row>
    <row r="137" spans="1:12" hidden="1" x14ac:dyDescent="0.25">
      <c r="A137" s="501"/>
      <c r="B137" s="488" t="s">
        <v>1169</v>
      </c>
      <c r="C137" s="451">
        <f t="shared" si="32"/>
        <v>1.3504</v>
      </c>
      <c r="D137" s="452"/>
      <c r="E137" s="452"/>
      <c r="F137" s="452"/>
      <c r="G137" s="453">
        <v>1.3504</v>
      </c>
      <c r="H137" s="451">
        <f t="shared" si="33"/>
        <v>0.55990000000000006</v>
      </c>
      <c r="I137" s="452"/>
      <c r="J137" s="452"/>
      <c r="K137" s="452"/>
      <c r="L137" s="452">
        <v>0.55990000000000006</v>
      </c>
    </row>
    <row r="138" spans="1:12" hidden="1" x14ac:dyDescent="0.25">
      <c r="A138" s="489"/>
      <c r="B138" s="488" t="s">
        <v>1170</v>
      </c>
      <c r="C138" s="451">
        <f t="shared" si="32"/>
        <v>1.1698</v>
      </c>
      <c r="D138" s="452"/>
      <c r="E138" s="452"/>
      <c r="F138" s="452"/>
      <c r="G138" s="453">
        <v>1.1698</v>
      </c>
      <c r="H138" s="451">
        <f t="shared" si="33"/>
        <v>0.49</v>
      </c>
      <c r="I138" s="452"/>
      <c r="J138" s="452"/>
      <c r="K138" s="452"/>
      <c r="L138" s="452">
        <v>0.49</v>
      </c>
    </row>
    <row r="139" spans="1:12" ht="51.75" hidden="1" x14ac:dyDescent="0.25">
      <c r="A139" s="503" t="s">
        <v>1189</v>
      </c>
      <c r="B139" s="504" t="s">
        <v>1190</v>
      </c>
      <c r="C139" s="451">
        <f t="shared" si="32"/>
        <v>129.18109999999999</v>
      </c>
      <c r="D139" s="451"/>
      <c r="E139" s="451"/>
      <c r="F139" s="495"/>
      <c r="G139" s="495">
        <f>G140+G141</f>
        <v>129.18109999999999</v>
      </c>
      <c r="H139" s="451">
        <f t="shared" si="33"/>
        <v>53.150000000000006</v>
      </c>
      <c r="I139" s="451"/>
      <c r="J139" s="451"/>
      <c r="K139" s="495"/>
      <c r="L139" s="495">
        <f>L140+L141</f>
        <v>53.150000000000006</v>
      </c>
    </row>
    <row r="140" spans="1:12" hidden="1" x14ac:dyDescent="0.25">
      <c r="A140" s="487"/>
      <c r="B140" s="498" t="s">
        <v>1185</v>
      </c>
      <c r="C140" s="451">
        <f t="shared" si="32"/>
        <v>46.464199999999998</v>
      </c>
      <c r="D140" s="500"/>
      <c r="E140" s="500"/>
      <c r="F140" s="500"/>
      <c r="G140" s="453">
        <v>46.464199999999998</v>
      </c>
      <c r="H140" s="451">
        <f t="shared" si="33"/>
        <v>22.5</v>
      </c>
      <c r="I140" s="500"/>
      <c r="J140" s="500"/>
      <c r="K140" s="500"/>
      <c r="L140" s="452">
        <v>22.5</v>
      </c>
    </row>
    <row r="141" spans="1:12" hidden="1" x14ac:dyDescent="0.25">
      <c r="A141" s="501"/>
      <c r="B141" s="485" t="s">
        <v>1191</v>
      </c>
      <c r="C141" s="451">
        <f t="shared" si="32"/>
        <v>82.716899999999995</v>
      </c>
      <c r="D141" s="486"/>
      <c r="E141" s="486"/>
      <c r="F141" s="495"/>
      <c r="G141" s="495">
        <f>G142+G143</f>
        <v>82.716899999999995</v>
      </c>
      <c r="H141" s="451">
        <f t="shared" si="33"/>
        <v>30.650000000000002</v>
      </c>
      <c r="I141" s="486"/>
      <c r="J141" s="486"/>
      <c r="K141" s="495"/>
      <c r="L141" s="495">
        <f>L142+L143</f>
        <v>30.650000000000002</v>
      </c>
    </row>
    <row r="142" spans="1:12" hidden="1" x14ac:dyDescent="0.25">
      <c r="A142" s="501"/>
      <c r="B142" s="488" t="s">
        <v>1169</v>
      </c>
      <c r="C142" s="451">
        <f t="shared" si="32"/>
        <v>59.158099999999997</v>
      </c>
      <c r="D142" s="452"/>
      <c r="E142" s="452"/>
      <c r="F142" s="452"/>
      <c r="G142" s="453">
        <f>53.1581+6</f>
        <v>59.158099999999997</v>
      </c>
      <c r="H142" s="451">
        <f t="shared" si="33"/>
        <v>18.510000000000002</v>
      </c>
      <c r="I142" s="452"/>
      <c r="J142" s="452"/>
      <c r="K142" s="452"/>
      <c r="L142" s="452">
        <v>18.510000000000002</v>
      </c>
    </row>
    <row r="143" spans="1:12" hidden="1" x14ac:dyDescent="0.25">
      <c r="A143" s="489"/>
      <c r="B143" s="488" t="s">
        <v>1170</v>
      </c>
      <c r="C143" s="451">
        <f t="shared" si="32"/>
        <v>23.558800000000002</v>
      </c>
      <c r="D143" s="452"/>
      <c r="E143" s="452"/>
      <c r="F143" s="452"/>
      <c r="G143" s="453">
        <v>23.558800000000002</v>
      </c>
      <c r="H143" s="451">
        <f t="shared" si="33"/>
        <v>12.14</v>
      </c>
      <c r="I143" s="452"/>
      <c r="J143" s="452"/>
      <c r="K143" s="452"/>
      <c r="L143" s="452">
        <v>12.14</v>
      </c>
    </row>
    <row r="144" spans="1:12" hidden="1" x14ac:dyDescent="0.25">
      <c r="A144" s="493" t="s">
        <v>1192</v>
      </c>
      <c r="B144" s="494" t="s">
        <v>1193</v>
      </c>
      <c r="C144" s="451">
        <f t="shared" si="32"/>
        <v>15.160299999999999</v>
      </c>
      <c r="D144" s="451"/>
      <c r="E144" s="451"/>
      <c r="F144" s="495">
        <f>F145+F146</f>
        <v>13.9749</v>
      </c>
      <c r="G144" s="495">
        <f>G145+G146</f>
        <v>1.1854</v>
      </c>
      <c r="H144" s="451">
        <f t="shared" si="33"/>
        <v>7.17</v>
      </c>
      <c r="I144" s="451"/>
      <c r="J144" s="451"/>
      <c r="K144" s="495">
        <f>K145+K146</f>
        <v>6.68</v>
      </c>
      <c r="L144" s="495">
        <f>L145+L146</f>
        <v>0.49</v>
      </c>
    </row>
    <row r="145" spans="1:12" hidden="1" x14ac:dyDescent="0.25">
      <c r="A145" s="505" t="s">
        <v>1194</v>
      </c>
      <c r="B145" s="498" t="s">
        <v>1185</v>
      </c>
      <c r="C145" s="451">
        <f t="shared" si="32"/>
        <v>3.5913999999999997</v>
      </c>
      <c r="D145" s="500"/>
      <c r="E145" s="500"/>
      <c r="F145" s="453">
        <v>2.8222999999999998</v>
      </c>
      <c r="G145" s="453">
        <v>0.76910000000000001</v>
      </c>
      <c r="H145" s="451">
        <f t="shared" si="33"/>
        <v>1.5</v>
      </c>
      <c r="I145" s="500"/>
      <c r="J145" s="500"/>
      <c r="K145" s="452">
        <v>1.18</v>
      </c>
      <c r="L145" s="452">
        <v>0.32</v>
      </c>
    </row>
    <row r="146" spans="1:12" hidden="1" x14ac:dyDescent="0.25">
      <c r="A146" s="484" t="s">
        <v>1195</v>
      </c>
      <c r="B146" s="485" t="s">
        <v>1168</v>
      </c>
      <c r="C146" s="451">
        <f t="shared" si="32"/>
        <v>11.568899999999999</v>
      </c>
      <c r="D146" s="486"/>
      <c r="E146" s="486"/>
      <c r="F146" s="495">
        <f>F147+F148</f>
        <v>11.1526</v>
      </c>
      <c r="G146" s="495">
        <f>G147+G148</f>
        <v>0.41629999999999989</v>
      </c>
      <c r="H146" s="451">
        <f t="shared" si="33"/>
        <v>5.67</v>
      </c>
      <c r="I146" s="486"/>
      <c r="J146" s="486"/>
      <c r="K146" s="495">
        <f>K147+K148</f>
        <v>5.5</v>
      </c>
      <c r="L146" s="495">
        <f>L147+L148</f>
        <v>0.16999999999999998</v>
      </c>
    </row>
    <row r="147" spans="1:12" hidden="1" x14ac:dyDescent="0.25">
      <c r="A147" s="487"/>
      <c r="B147" s="488" t="s">
        <v>1169</v>
      </c>
      <c r="C147" s="451">
        <f t="shared" si="32"/>
        <v>6.7407999999999992</v>
      </c>
      <c r="D147" s="452"/>
      <c r="E147" s="452"/>
      <c r="F147" s="453">
        <v>6.4605999999999995</v>
      </c>
      <c r="G147" s="453">
        <v>0.2802</v>
      </c>
      <c r="H147" s="451">
        <f t="shared" si="33"/>
        <v>3.65</v>
      </c>
      <c r="I147" s="452"/>
      <c r="J147" s="452"/>
      <c r="K147" s="452">
        <v>3.54</v>
      </c>
      <c r="L147" s="452">
        <v>0.11</v>
      </c>
    </row>
    <row r="148" spans="1:12" hidden="1" x14ac:dyDescent="0.25">
      <c r="A148" s="489"/>
      <c r="B148" s="488" t="s">
        <v>1170</v>
      </c>
      <c r="C148" s="451">
        <f t="shared" si="32"/>
        <v>4.8281000000000001</v>
      </c>
      <c r="D148" s="452"/>
      <c r="E148" s="452"/>
      <c r="F148" s="453">
        <v>4.6920000000000002</v>
      </c>
      <c r="G148" s="453">
        <v>0.13609999999999989</v>
      </c>
      <c r="H148" s="451">
        <f t="shared" si="33"/>
        <v>2.02</v>
      </c>
      <c r="I148" s="452"/>
      <c r="J148" s="452"/>
      <c r="K148" s="452">
        <v>1.96</v>
      </c>
      <c r="L148" s="452">
        <v>0.06</v>
      </c>
    </row>
    <row r="149" spans="1:12" hidden="1" x14ac:dyDescent="0.25">
      <c r="A149" s="484" t="s">
        <v>1196</v>
      </c>
      <c r="B149" s="485" t="s">
        <v>1168</v>
      </c>
      <c r="C149" s="451">
        <f t="shared" si="32"/>
        <v>0</v>
      </c>
      <c r="D149" s="486"/>
      <c r="E149" s="486"/>
      <c r="F149" s="486"/>
      <c r="G149" s="486"/>
      <c r="H149" s="451">
        <f t="shared" si="33"/>
        <v>0</v>
      </c>
      <c r="I149" s="486"/>
      <c r="J149" s="486"/>
      <c r="K149" s="486"/>
      <c r="L149" s="506"/>
    </row>
    <row r="150" spans="1:12" hidden="1" x14ac:dyDescent="0.25">
      <c r="A150" s="487"/>
      <c r="B150" s="488" t="s">
        <v>1169</v>
      </c>
      <c r="C150" s="451">
        <f t="shared" si="32"/>
        <v>0</v>
      </c>
      <c r="D150" s="453"/>
      <c r="E150" s="453"/>
      <c r="F150" s="453"/>
      <c r="G150" s="453"/>
      <c r="H150" s="451">
        <f t="shared" si="33"/>
        <v>0</v>
      </c>
      <c r="I150" s="452"/>
      <c r="J150" s="452"/>
      <c r="K150" s="452"/>
      <c r="L150" s="457"/>
    </row>
    <row r="151" spans="1:12" hidden="1" x14ac:dyDescent="0.25">
      <c r="A151" s="489"/>
      <c r="B151" s="488" t="s">
        <v>1170</v>
      </c>
      <c r="C151" s="451">
        <f t="shared" si="32"/>
        <v>0</v>
      </c>
      <c r="D151" s="453"/>
      <c r="E151" s="453"/>
      <c r="F151" s="453"/>
      <c r="G151" s="453"/>
      <c r="H151" s="451">
        <f t="shared" si="33"/>
        <v>0</v>
      </c>
      <c r="I151" s="452"/>
      <c r="J151" s="452"/>
      <c r="K151" s="452"/>
      <c r="L151" s="457"/>
    </row>
    <row r="152" spans="1:12" hidden="1" x14ac:dyDescent="0.25"/>
    <row r="153" spans="1:12" hidden="1" x14ac:dyDescent="0.25">
      <c r="C153" s="415">
        <v>149.18179999999995</v>
      </c>
      <c r="D153" s="415">
        <f>C132-C153</f>
        <v>0</v>
      </c>
    </row>
    <row r="154" spans="1:12" hidden="1" x14ac:dyDescent="0.25"/>
    <row r="155" spans="1:12" hidden="1" x14ac:dyDescent="0.25">
      <c r="C155" s="560">
        <f>(C138+C143+C148)/C132</f>
        <v>0.19812537454300733</v>
      </c>
      <c r="E155" s="560">
        <v>0.224</v>
      </c>
    </row>
    <row r="156" spans="1:12" hidden="1" x14ac:dyDescent="0.25">
      <c r="C156" s="560">
        <f>(C134+C144)/C132</f>
        <v>0.13406930336006137</v>
      </c>
      <c r="E156" s="560">
        <v>0.1305</v>
      </c>
    </row>
    <row r="157" spans="1:12" hidden="1" x14ac:dyDescent="0.25"/>
    <row r="158" spans="1:12" hidden="1" x14ac:dyDescent="0.25"/>
    <row r="159" spans="1:12" hidden="1" x14ac:dyDescent="0.25"/>
    <row r="160" spans="1:12"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spans="1:258" hidden="1" x14ac:dyDescent="0.25"/>
    <row r="178" spans="1:258" hidden="1" x14ac:dyDescent="0.25">
      <c r="C178" s="415">
        <v>6.2623250944902897E-2</v>
      </c>
      <c r="F178" s="415">
        <f>ROUND(F192/C179*C178,6)</f>
        <v>1.6396000000000001E-2</v>
      </c>
      <c r="I178" s="561"/>
    </row>
    <row r="179" spans="1:258" hidden="1" x14ac:dyDescent="0.25">
      <c r="C179" s="415">
        <v>3.7694999999999999E-2</v>
      </c>
    </row>
    <row r="180" spans="1:258" hidden="1" x14ac:dyDescent="0.25"/>
    <row r="181" spans="1:258" hidden="1" x14ac:dyDescent="0.25"/>
    <row r="182" spans="1:258" s="563" customFormat="1" ht="19.5" hidden="1" customHeight="1" x14ac:dyDescent="0.2">
      <c r="A182" s="1630" t="s">
        <v>1143</v>
      </c>
      <c r="B182" s="1631"/>
      <c r="C182" s="1632" t="s">
        <v>1144</v>
      </c>
      <c r="D182" s="1632"/>
      <c r="E182" s="1632"/>
      <c r="F182" s="1632"/>
      <c r="G182" s="1632"/>
      <c r="H182" s="1632"/>
      <c r="I182" s="1632"/>
      <c r="J182" s="1632"/>
      <c r="K182" s="1632"/>
      <c r="L182" s="1632"/>
      <c r="M182" s="1632"/>
      <c r="N182" s="1632"/>
      <c r="O182" s="1632"/>
      <c r="P182" s="1632"/>
      <c r="Q182" s="1633"/>
      <c r="R182" s="562"/>
      <c r="IT182" s="564"/>
      <c r="IX182" s="565"/>
    </row>
    <row r="183" spans="1:258" s="563" customFormat="1" ht="21.75" hidden="1" customHeight="1" x14ac:dyDescent="0.2">
      <c r="A183" s="1634" t="s">
        <v>1213</v>
      </c>
      <c r="B183" s="1635"/>
      <c r="C183" s="1636" t="s">
        <v>1052</v>
      </c>
      <c r="D183" s="1636"/>
      <c r="E183" s="1636"/>
      <c r="F183" s="1636"/>
      <c r="G183" s="1636"/>
      <c r="H183" s="1636"/>
      <c r="I183" s="1636"/>
      <c r="J183" s="1636"/>
      <c r="K183" s="1636"/>
      <c r="L183" s="1636"/>
      <c r="M183" s="1636"/>
      <c r="N183" s="1636"/>
      <c r="O183" s="1636"/>
      <c r="P183" s="1636"/>
      <c r="Q183" s="1637"/>
      <c r="R183" s="562"/>
      <c r="IT183" s="564"/>
      <c r="IX183" s="565"/>
    </row>
    <row r="184" spans="1:258" s="567" customFormat="1" ht="31.5" hidden="1" customHeight="1" x14ac:dyDescent="0.2">
      <c r="A184" s="1638" t="s">
        <v>982</v>
      </c>
      <c r="B184" s="1639" t="s">
        <v>1145</v>
      </c>
      <c r="C184" s="1640" t="s">
        <v>1146</v>
      </c>
      <c r="D184" s="1640"/>
      <c r="E184" s="1640"/>
      <c r="F184" s="1640"/>
      <c r="G184" s="1640"/>
      <c r="H184" s="1640" t="s">
        <v>1147</v>
      </c>
      <c r="I184" s="1640"/>
      <c r="J184" s="1640"/>
      <c r="K184" s="1640"/>
      <c r="L184" s="1640"/>
      <c r="M184" s="1639" t="s">
        <v>1148</v>
      </c>
      <c r="N184" s="1639"/>
      <c r="O184" s="1639"/>
      <c r="P184" s="1639"/>
      <c r="Q184" s="1641"/>
      <c r="R184" s="566"/>
      <c r="IT184" s="568"/>
    </row>
    <row r="185" spans="1:258" s="575" customFormat="1" ht="45.75" hidden="1" customHeight="1" x14ac:dyDescent="0.2">
      <c r="A185" s="1638"/>
      <c r="B185" s="1639"/>
      <c r="C185" s="569" t="s">
        <v>1149</v>
      </c>
      <c r="D185" s="569" t="s">
        <v>333</v>
      </c>
      <c r="E185" s="570" t="s">
        <v>1150</v>
      </c>
      <c r="F185" s="570" t="s">
        <v>1151</v>
      </c>
      <c r="G185" s="569" t="s">
        <v>336</v>
      </c>
      <c r="H185" s="569" t="s">
        <v>1149</v>
      </c>
      <c r="I185" s="569" t="s">
        <v>333</v>
      </c>
      <c r="J185" s="570" t="s">
        <v>1150</v>
      </c>
      <c r="K185" s="570" t="s">
        <v>1151</v>
      </c>
      <c r="L185" s="569" t="s">
        <v>336</v>
      </c>
      <c r="M185" s="571" t="s">
        <v>1149</v>
      </c>
      <c r="N185" s="571" t="s">
        <v>333</v>
      </c>
      <c r="O185" s="572" t="s">
        <v>1150</v>
      </c>
      <c r="P185" s="572" t="s">
        <v>1151</v>
      </c>
      <c r="Q185" s="573" t="s">
        <v>336</v>
      </c>
      <c r="R185" s="574">
        <v>24</v>
      </c>
    </row>
    <row r="186" spans="1:258" s="580" customFormat="1" ht="12.75" hidden="1" x14ac:dyDescent="0.2">
      <c r="A186" s="576">
        <v>1</v>
      </c>
      <c r="B186" s="577">
        <v>2</v>
      </c>
      <c r="C186" s="577">
        <v>3</v>
      </c>
      <c r="D186" s="577">
        <v>4</v>
      </c>
      <c r="E186" s="577">
        <v>5</v>
      </c>
      <c r="F186" s="577">
        <v>6</v>
      </c>
      <c r="G186" s="577">
        <v>7</v>
      </c>
      <c r="H186" s="577">
        <v>8</v>
      </c>
      <c r="I186" s="577">
        <v>9</v>
      </c>
      <c r="J186" s="577">
        <v>10</v>
      </c>
      <c r="K186" s="577">
        <v>11</v>
      </c>
      <c r="L186" s="577">
        <v>12</v>
      </c>
      <c r="M186" s="577">
        <v>13</v>
      </c>
      <c r="N186" s="577">
        <v>14</v>
      </c>
      <c r="O186" s="577">
        <v>15</v>
      </c>
      <c r="P186" s="577">
        <v>16</v>
      </c>
      <c r="Q186" s="578">
        <v>17</v>
      </c>
      <c r="R186" s="579">
        <v>31</v>
      </c>
      <c r="IX186" s="581"/>
    </row>
    <row r="187" spans="1:258" s="583" customFormat="1" ht="12.75" hidden="1" x14ac:dyDescent="0.2">
      <c r="A187" s="1622" t="s">
        <v>1214</v>
      </c>
      <c r="B187" s="1623"/>
      <c r="C187" s="1623"/>
      <c r="D187" s="1623"/>
      <c r="E187" s="1623"/>
      <c r="F187" s="1623"/>
      <c r="G187" s="1623"/>
      <c r="H187" s="1623"/>
      <c r="I187" s="1623"/>
      <c r="J187" s="1623"/>
      <c r="K187" s="1623"/>
      <c r="L187" s="1623"/>
      <c r="M187" s="1623"/>
      <c r="N187" s="1623"/>
      <c r="O187" s="1623"/>
      <c r="P187" s="1623"/>
      <c r="Q187" s="1624"/>
      <c r="R187" s="582">
        <v>0.59699999999999998</v>
      </c>
      <c r="IX187" s="584"/>
    </row>
    <row r="188" spans="1:258" s="592" customFormat="1" ht="12.75" hidden="1" x14ac:dyDescent="0.2">
      <c r="A188" s="585" t="s">
        <v>1153</v>
      </c>
      <c r="B188" s="586" t="s">
        <v>1154</v>
      </c>
      <c r="C188" s="587">
        <f t="shared" ref="C188:C193" si="34">SUM(D188:G188)</f>
        <v>0.66953559940000007</v>
      </c>
      <c r="D188" s="587"/>
      <c r="E188" s="587"/>
      <c r="F188" s="587">
        <f>F189</f>
        <v>0.66953559940000007</v>
      </c>
      <c r="G188" s="587"/>
      <c r="H188" s="587">
        <f>SUM(I188:L188)</f>
        <v>1.4037848916008382</v>
      </c>
      <c r="I188" s="587"/>
      <c r="J188" s="587"/>
      <c r="K188" s="587">
        <f>K189</f>
        <v>1.4037848916008382</v>
      </c>
      <c r="L188" s="587"/>
      <c r="M188" s="588">
        <f>N188+O188+P188+Q188</f>
        <v>100</v>
      </c>
      <c r="N188" s="588">
        <f>D188/C188*100</f>
        <v>0</v>
      </c>
      <c r="O188" s="589">
        <f>E188/C188*100</f>
        <v>0</v>
      </c>
      <c r="P188" s="589">
        <f>F188/C188*100</f>
        <v>100</v>
      </c>
      <c r="Q188" s="590">
        <f>G188/C188*100</f>
        <v>0</v>
      </c>
      <c r="R188" s="591"/>
      <c r="IT188" s="593"/>
      <c r="IX188" s="594"/>
    </row>
    <row r="189" spans="1:258" s="592" customFormat="1" ht="12.75" hidden="1" x14ac:dyDescent="0.2">
      <c r="A189" s="595" t="s">
        <v>986</v>
      </c>
      <c r="B189" s="596" t="s">
        <v>1215</v>
      </c>
      <c r="C189" s="597">
        <f t="shared" si="34"/>
        <v>0.66953559940000007</v>
      </c>
      <c r="D189" s="598"/>
      <c r="E189" s="598"/>
      <c r="F189" s="598">
        <v>0.66953559940000007</v>
      </c>
      <c r="G189" s="599"/>
      <c r="H189" s="597">
        <f>SUM(I189:L189)</f>
        <v>1.4037848916008382</v>
      </c>
      <c r="I189" s="598"/>
      <c r="J189" s="598"/>
      <c r="K189" s="598">
        <f>K235</f>
        <v>1.4037848916008382</v>
      </c>
      <c r="L189" s="598"/>
      <c r="M189" s="600">
        <f>N189+O189+P189+Q189</f>
        <v>100</v>
      </c>
      <c r="N189" s="600">
        <f>D189/C189*100</f>
        <v>0</v>
      </c>
      <c r="O189" s="601">
        <f>E189/C189*100</f>
        <v>0</v>
      </c>
      <c r="P189" s="601">
        <f>F189/C189*100</f>
        <v>100</v>
      </c>
      <c r="Q189" s="602">
        <f>G189/C189*100</f>
        <v>0</v>
      </c>
      <c r="R189" s="591"/>
      <c r="IT189" s="593"/>
      <c r="IX189" s="594"/>
    </row>
    <row r="190" spans="1:258" s="592" customFormat="1" ht="12.75" hidden="1" x14ac:dyDescent="0.2">
      <c r="A190" s="595"/>
      <c r="B190" s="596" t="s">
        <v>1216</v>
      </c>
      <c r="C190" s="597">
        <f t="shared" si="34"/>
        <v>0.66953559940000007</v>
      </c>
      <c r="D190" s="597"/>
      <c r="E190" s="597"/>
      <c r="F190" s="598">
        <v>0.66953559940000007</v>
      </c>
      <c r="G190" s="603"/>
      <c r="H190" s="597">
        <f>SUM(I190:L190)</f>
        <v>1.4037848916008382</v>
      </c>
      <c r="I190" s="598"/>
      <c r="J190" s="598"/>
      <c r="K190" s="598">
        <f>K189</f>
        <v>1.4037848916008382</v>
      </c>
      <c r="L190" s="598"/>
      <c r="M190" s="600">
        <f>N190+O190+P190+Q190</f>
        <v>100</v>
      </c>
      <c r="N190" s="600">
        <f>D190/C190*100</f>
        <v>0</v>
      </c>
      <c r="O190" s="601">
        <f>E190/C190*100</f>
        <v>0</v>
      </c>
      <c r="P190" s="601">
        <f>F190/C190*100</f>
        <v>100</v>
      </c>
      <c r="Q190" s="602">
        <f>G190/C190*100</f>
        <v>0</v>
      </c>
      <c r="R190" s="591"/>
      <c r="IT190" s="593"/>
      <c r="IX190" s="594"/>
    </row>
    <row r="191" spans="1:258" s="592" customFormat="1" ht="12.75" hidden="1" x14ac:dyDescent="0.2">
      <c r="A191" s="595"/>
      <c r="B191" s="596" t="s">
        <v>1217</v>
      </c>
      <c r="C191" s="597">
        <f t="shared" si="34"/>
        <v>0</v>
      </c>
      <c r="D191" s="598"/>
      <c r="E191" s="598"/>
      <c r="F191" s="598"/>
      <c r="G191" s="599"/>
      <c r="H191" s="597">
        <f>SUM(I191:L191)</f>
        <v>0</v>
      </c>
      <c r="I191" s="598"/>
      <c r="J191" s="598"/>
      <c r="K191" s="598"/>
      <c r="L191" s="598"/>
      <c r="M191" s="600"/>
      <c r="N191" s="600"/>
      <c r="O191" s="601"/>
      <c r="P191" s="601"/>
      <c r="Q191" s="602"/>
      <c r="R191" s="604"/>
      <c r="IT191" s="593"/>
      <c r="IX191" s="594"/>
    </row>
    <row r="192" spans="1:258" s="592" customFormat="1" ht="17.25" hidden="1" customHeight="1" x14ac:dyDescent="0.2">
      <c r="A192" s="605" t="s">
        <v>1157</v>
      </c>
      <c r="B192" s="586" t="s">
        <v>1158</v>
      </c>
      <c r="C192" s="587">
        <f t="shared" si="34"/>
        <v>9.8689999999999993E-3</v>
      </c>
      <c r="D192" s="587"/>
      <c r="E192" s="587"/>
      <c r="F192" s="587">
        <f>ROUND(C188*1.474%,6)</f>
        <v>9.8689999999999993E-3</v>
      </c>
      <c r="G192" s="587"/>
      <c r="H192" s="587">
        <f>SUM(I192:L192)</f>
        <v>8.1658544982566902E-2</v>
      </c>
      <c r="I192" s="587"/>
      <c r="J192" s="587"/>
      <c r="K192" s="587">
        <v>8.1658544982566902E-2</v>
      </c>
      <c r="L192" s="587"/>
      <c r="M192" s="588">
        <f>N192+O192+P192+Q192</f>
        <v>100</v>
      </c>
      <c r="N192" s="588"/>
      <c r="O192" s="589">
        <f>E192/C192*100</f>
        <v>0</v>
      </c>
      <c r="P192" s="589">
        <f>F192/C192*100</f>
        <v>100</v>
      </c>
      <c r="Q192" s="590">
        <f>G192/C192*100</f>
        <v>0</v>
      </c>
      <c r="R192" s="604"/>
      <c r="IT192" s="593"/>
      <c r="IX192" s="594"/>
    </row>
    <row r="193" spans="1:258" s="592" customFormat="1" ht="21.75" hidden="1" customHeight="1" x14ac:dyDescent="0.2">
      <c r="A193" s="605" t="s">
        <v>1161</v>
      </c>
      <c r="B193" s="586" t="s">
        <v>608</v>
      </c>
      <c r="C193" s="587">
        <f t="shared" si="34"/>
        <v>1.1969E-2</v>
      </c>
      <c r="D193" s="587"/>
      <c r="E193" s="587"/>
      <c r="F193" s="587">
        <f>F194+F203+F208+F210+F211+F212</f>
        <v>1.1969E-2</v>
      </c>
      <c r="G193" s="587"/>
      <c r="H193" s="587">
        <f>J193+K193+L193</f>
        <v>2.694701104086742E-2</v>
      </c>
      <c r="I193" s="587"/>
      <c r="J193" s="587"/>
      <c r="K193" s="587">
        <f>K194+K203+K208+K210+K211+K212</f>
        <v>2.694701104086742E-2</v>
      </c>
      <c r="L193" s="587"/>
      <c r="M193" s="588">
        <f>N193+O193+P193+Q193</f>
        <v>100</v>
      </c>
      <c r="N193" s="588"/>
      <c r="O193" s="589">
        <f>E193/C193*100</f>
        <v>0</v>
      </c>
      <c r="P193" s="589">
        <f>F193/C193*100</f>
        <v>100</v>
      </c>
      <c r="Q193" s="590">
        <f>G193/C193*100</f>
        <v>0</v>
      </c>
      <c r="R193" s="604"/>
      <c r="IT193" s="593"/>
      <c r="IX193" s="594"/>
    </row>
    <row r="194" spans="1:258" s="592" customFormat="1" ht="17.25" hidden="1" customHeight="1" x14ac:dyDescent="0.2">
      <c r="A194" s="606" t="s">
        <v>1001</v>
      </c>
      <c r="B194" s="607" t="s">
        <v>1162</v>
      </c>
      <c r="C194" s="608">
        <f>D194+E194+F194+G194</f>
        <v>1.1969E-2</v>
      </c>
      <c r="D194" s="608"/>
      <c r="E194" s="608"/>
      <c r="F194" s="608">
        <f>F195+F196+F197</f>
        <v>1.1969E-2</v>
      </c>
      <c r="G194" s="608"/>
      <c r="H194" s="608">
        <f>K194</f>
        <v>2.694701104086742E-2</v>
      </c>
      <c r="I194" s="608"/>
      <c r="J194" s="608"/>
      <c r="K194" s="608">
        <f>K195+K196+K197</f>
        <v>2.694701104086742E-2</v>
      </c>
      <c r="L194" s="608"/>
      <c r="M194" s="609"/>
      <c r="N194" s="609"/>
      <c r="O194" s="610"/>
      <c r="P194" s="610"/>
      <c r="Q194" s="611"/>
      <c r="R194" s="604"/>
      <c r="IT194" s="593"/>
      <c r="IX194" s="594"/>
    </row>
    <row r="195" spans="1:258" s="592" customFormat="1" ht="17.25" hidden="1" customHeight="1" x14ac:dyDescent="0.2">
      <c r="A195" s="612"/>
      <c r="B195" s="613" t="s">
        <v>1163</v>
      </c>
      <c r="C195" s="597">
        <f>SUM(D195:G195)</f>
        <v>1.1969E-2</v>
      </c>
      <c r="D195" s="597"/>
      <c r="E195" s="598"/>
      <c r="F195" s="598">
        <v>1.1969E-2</v>
      </c>
      <c r="G195" s="597"/>
      <c r="H195" s="597">
        <f>J195+K195+L195</f>
        <v>2.694701104086742E-2</v>
      </c>
      <c r="I195" s="597"/>
      <c r="J195" s="598"/>
      <c r="K195" s="598">
        <f>+F195*1000/R185/R186/R187</f>
        <v>2.694701104086742E-2</v>
      </c>
      <c r="L195" s="597"/>
      <c r="M195" s="600">
        <f>N195+O195+P195+Q195</f>
        <v>100</v>
      </c>
      <c r="N195" s="600"/>
      <c r="O195" s="601">
        <f>E195/C195*100</f>
        <v>0</v>
      </c>
      <c r="P195" s="601">
        <f>F195/C195*100</f>
        <v>100</v>
      </c>
      <c r="Q195" s="602">
        <f>G195/C195*100</f>
        <v>0</v>
      </c>
      <c r="R195" s="604"/>
      <c r="IT195" s="593"/>
      <c r="IX195" s="594"/>
    </row>
    <row r="196" spans="1:258" s="592" customFormat="1" ht="17.25" hidden="1" customHeight="1" x14ac:dyDescent="0.2">
      <c r="A196" s="612"/>
      <c r="B196" s="613" t="s">
        <v>1218</v>
      </c>
      <c r="C196" s="597"/>
      <c r="D196" s="597"/>
      <c r="E196" s="597"/>
      <c r="F196" s="597"/>
      <c r="G196" s="597"/>
      <c r="H196" s="597"/>
      <c r="I196" s="597"/>
      <c r="J196" s="597"/>
      <c r="K196" s="597"/>
      <c r="L196" s="597"/>
      <c r="M196" s="600"/>
      <c r="N196" s="600"/>
      <c r="O196" s="601"/>
      <c r="P196" s="601"/>
      <c r="Q196" s="602"/>
      <c r="R196" s="604"/>
      <c r="IT196" s="593"/>
      <c r="IX196" s="594"/>
    </row>
    <row r="197" spans="1:258" s="592" customFormat="1" ht="17.25" hidden="1" customHeight="1" x14ac:dyDescent="0.2">
      <c r="A197" s="612"/>
      <c r="B197" s="613" t="s">
        <v>1164</v>
      </c>
      <c r="C197" s="597"/>
      <c r="D197" s="614"/>
      <c r="E197" s="597"/>
      <c r="F197" s="597"/>
      <c r="G197" s="597"/>
      <c r="H197" s="597"/>
      <c r="I197" s="597"/>
      <c r="J197" s="597"/>
      <c r="K197" s="597"/>
      <c r="L197" s="597"/>
      <c r="M197" s="600"/>
      <c r="N197" s="600"/>
      <c r="O197" s="601"/>
      <c r="P197" s="601"/>
      <c r="Q197" s="602"/>
      <c r="R197" s="604"/>
      <c r="IT197" s="593"/>
      <c r="IX197" s="594"/>
    </row>
    <row r="198" spans="1:258" s="592" customFormat="1" ht="17.25" hidden="1" customHeight="1" x14ac:dyDescent="0.2">
      <c r="A198" s="612"/>
      <c r="B198" s="613" t="s">
        <v>1165</v>
      </c>
      <c r="C198" s="597"/>
      <c r="D198" s="597"/>
      <c r="E198" s="597"/>
      <c r="F198" s="597"/>
      <c r="G198" s="597"/>
      <c r="H198" s="597"/>
      <c r="I198" s="597"/>
      <c r="J198" s="597"/>
      <c r="K198" s="597"/>
      <c r="L198" s="597"/>
      <c r="M198" s="600"/>
      <c r="N198" s="600"/>
      <c r="O198" s="601"/>
      <c r="P198" s="601"/>
      <c r="Q198" s="602"/>
      <c r="R198" s="604"/>
      <c r="IT198" s="593"/>
      <c r="IX198" s="594"/>
    </row>
    <row r="199" spans="1:258" s="592" customFormat="1" ht="17.25" hidden="1" customHeight="1" x14ac:dyDescent="0.2">
      <c r="A199" s="612"/>
      <c r="B199" s="615" t="s">
        <v>1162</v>
      </c>
      <c r="C199" s="597"/>
      <c r="D199" s="597"/>
      <c r="E199" s="597"/>
      <c r="F199" s="597"/>
      <c r="G199" s="597"/>
      <c r="H199" s="597"/>
      <c r="I199" s="597"/>
      <c r="J199" s="597"/>
      <c r="K199" s="597"/>
      <c r="L199" s="597"/>
      <c r="M199" s="600"/>
      <c r="N199" s="600"/>
      <c r="O199" s="601"/>
      <c r="P199" s="601"/>
      <c r="Q199" s="602"/>
      <c r="R199" s="604"/>
      <c r="IT199" s="593"/>
      <c r="IX199" s="594"/>
    </row>
    <row r="200" spans="1:258" s="592" customFormat="1" ht="17.25" hidden="1" customHeight="1" x14ac:dyDescent="0.2">
      <c r="A200" s="616"/>
      <c r="B200" s="617" t="s">
        <v>608</v>
      </c>
      <c r="C200" s="597"/>
      <c r="D200" s="597"/>
      <c r="E200" s="597"/>
      <c r="F200" s="597"/>
      <c r="G200" s="597"/>
      <c r="H200" s="597"/>
      <c r="I200" s="597"/>
      <c r="J200" s="597"/>
      <c r="K200" s="597"/>
      <c r="L200" s="597"/>
      <c r="M200" s="600"/>
      <c r="N200" s="600"/>
      <c r="O200" s="601"/>
      <c r="P200" s="601"/>
      <c r="Q200" s="602"/>
      <c r="R200" s="604"/>
      <c r="IT200" s="593"/>
      <c r="IX200" s="594"/>
    </row>
    <row r="201" spans="1:258" s="619" customFormat="1" ht="12.75" hidden="1" x14ac:dyDescent="0.2">
      <c r="A201" s="616"/>
      <c r="B201" s="617" t="s">
        <v>374</v>
      </c>
      <c r="C201" s="597"/>
      <c r="D201" s="597"/>
      <c r="E201" s="597"/>
      <c r="F201" s="597"/>
      <c r="G201" s="597"/>
      <c r="H201" s="597"/>
      <c r="I201" s="597"/>
      <c r="J201" s="597"/>
      <c r="K201" s="597"/>
      <c r="L201" s="597"/>
      <c r="M201" s="600"/>
      <c r="N201" s="600"/>
      <c r="O201" s="601"/>
      <c r="P201" s="601"/>
      <c r="Q201" s="602"/>
      <c r="R201" s="618"/>
      <c r="IT201" s="620"/>
      <c r="IX201" s="621"/>
    </row>
    <row r="202" spans="1:258" s="619" customFormat="1" ht="25.5" hidden="1" x14ac:dyDescent="0.2">
      <c r="A202" s="622"/>
      <c r="B202" s="623" t="s">
        <v>1166</v>
      </c>
      <c r="C202" s="597"/>
      <c r="D202" s="597"/>
      <c r="E202" s="597"/>
      <c r="F202" s="597"/>
      <c r="G202" s="597"/>
      <c r="H202" s="597"/>
      <c r="I202" s="597"/>
      <c r="J202" s="597"/>
      <c r="K202" s="597"/>
      <c r="L202" s="597"/>
      <c r="M202" s="600"/>
      <c r="N202" s="600"/>
      <c r="O202" s="601"/>
      <c r="P202" s="601"/>
      <c r="Q202" s="602"/>
      <c r="R202" s="618"/>
      <c r="IT202" s="620"/>
      <c r="IX202" s="621"/>
    </row>
    <row r="203" spans="1:258" s="592" customFormat="1" ht="22.5" hidden="1" customHeight="1" x14ac:dyDescent="0.2">
      <c r="A203" s="606" t="s">
        <v>1011</v>
      </c>
      <c r="B203" s="607" t="s">
        <v>1167</v>
      </c>
      <c r="C203" s="608"/>
      <c r="D203" s="608"/>
      <c r="E203" s="608"/>
      <c r="F203" s="608"/>
      <c r="G203" s="608"/>
      <c r="H203" s="608"/>
      <c r="I203" s="608"/>
      <c r="J203" s="608"/>
      <c r="K203" s="608"/>
      <c r="L203" s="608"/>
      <c r="M203" s="609"/>
      <c r="N203" s="609"/>
      <c r="O203" s="610"/>
      <c r="P203" s="610"/>
      <c r="Q203" s="611"/>
      <c r="R203" s="604"/>
      <c r="IT203" s="593"/>
      <c r="IX203" s="594"/>
    </row>
    <row r="204" spans="1:258" s="592" customFormat="1" ht="17.25" hidden="1" customHeight="1" x14ac:dyDescent="0.2">
      <c r="A204" s="612"/>
      <c r="B204" s="613" t="s">
        <v>1163</v>
      </c>
      <c r="C204" s="597"/>
      <c r="D204" s="597"/>
      <c r="E204" s="597"/>
      <c r="F204" s="597"/>
      <c r="G204" s="597"/>
      <c r="H204" s="597"/>
      <c r="I204" s="597"/>
      <c r="J204" s="597"/>
      <c r="K204" s="597"/>
      <c r="L204" s="597"/>
      <c r="M204" s="600"/>
      <c r="N204" s="600"/>
      <c r="O204" s="601"/>
      <c r="P204" s="601"/>
      <c r="Q204" s="602"/>
      <c r="R204" s="593"/>
      <c r="IT204" s="593"/>
      <c r="IX204" s="594"/>
    </row>
    <row r="205" spans="1:258" s="619" customFormat="1" ht="12.75" hidden="1" x14ac:dyDescent="0.2">
      <c r="A205" s="595" t="s">
        <v>1013</v>
      </c>
      <c r="B205" s="624" t="s">
        <v>1168</v>
      </c>
      <c r="C205" s="597"/>
      <c r="D205" s="598"/>
      <c r="E205" s="598"/>
      <c r="F205" s="597"/>
      <c r="G205" s="597"/>
      <c r="H205" s="597"/>
      <c r="I205" s="598"/>
      <c r="J205" s="598"/>
      <c r="K205" s="597"/>
      <c r="L205" s="597"/>
      <c r="M205" s="600"/>
      <c r="N205" s="600"/>
      <c r="O205" s="601"/>
      <c r="P205" s="601"/>
      <c r="Q205" s="602"/>
      <c r="R205" s="620"/>
      <c r="IT205" s="620"/>
      <c r="IX205" s="621"/>
    </row>
    <row r="206" spans="1:258" s="619" customFormat="1" ht="12.75" hidden="1" x14ac:dyDescent="0.2">
      <c r="A206" s="595"/>
      <c r="B206" s="625" t="s">
        <v>1169</v>
      </c>
      <c r="C206" s="597"/>
      <c r="D206" s="599"/>
      <c r="E206" s="599"/>
      <c r="F206" s="599"/>
      <c r="G206" s="599"/>
      <c r="H206" s="597"/>
      <c r="I206" s="598"/>
      <c r="J206" s="598"/>
      <c r="K206" s="598"/>
      <c r="L206" s="598"/>
      <c r="M206" s="600"/>
      <c r="N206" s="600"/>
      <c r="O206" s="601"/>
      <c r="P206" s="601"/>
      <c r="Q206" s="602"/>
      <c r="R206" s="593"/>
      <c r="IT206" s="620"/>
      <c r="IX206" s="621"/>
    </row>
    <row r="207" spans="1:258" s="619" customFormat="1" ht="12.75" hidden="1" x14ac:dyDescent="0.2">
      <c r="A207" s="595"/>
      <c r="B207" s="625" t="s">
        <v>1170</v>
      </c>
      <c r="C207" s="597"/>
      <c r="D207" s="599"/>
      <c r="E207" s="599"/>
      <c r="F207" s="599"/>
      <c r="G207" s="599"/>
      <c r="H207" s="597"/>
      <c r="I207" s="598"/>
      <c r="J207" s="598"/>
      <c r="K207" s="598"/>
      <c r="L207" s="598"/>
      <c r="M207" s="600"/>
      <c r="N207" s="600"/>
      <c r="O207" s="601"/>
      <c r="P207" s="601"/>
      <c r="Q207" s="602"/>
      <c r="R207" s="620"/>
      <c r="IT207" s="620"/>
      <c r="IX207" s="621"/>
    </row>
    <row r="208" spans="1:258" s="592" customFormat="1" ht="22.5" hidden="1" customHeight="1" x14ac:dyDescent="0.2">
      <c r="A208" s="606" t="s">
        <v>1219</v>
      </c>
      <c r="B208" s="607" t="s">
        <v>1172</v>
      </c>
      <c r="C208" s="608"/>
      <c r="D208" s="608"/>
      <c r="E208" s="608"/>
      <c r="F208" s="608"/>
      <c r="G208" s="608"/>
      <c r="H208" s="608"/>
      <c r="I208" s="608"/>
      <c r="J208" s="608"/>
      <c r="K208" s="608"/>
      <c r="L208" s="608"/>
      <c r="M208" s="609"/>
      <c r="N208" s="609"/>
      <c r="O208" s="610"/>
      <c r="P208" s="610"/>
      <c r="Q208" s="611"/>
      <c r="R208" s="593"/>
      <c r="IT208" s="593"/>
      <c r="IX208" s="594"/>
    </row>
    <row r="209" spans="1:258" s="592" customFormat="1" ht="22.5" hidden="1" customHeight="1" x14ac:dyDescent="0.2">
      <c r="A209" s="612"/>
      <c r="B209" s="613" t="s">
        <v>1164</v>
      </c>
      <c r="C209" s="597"/>
      <c r="D209" s="614"/>
      <c r="E209" s="597"/>
      <c r="F209" s="597"/>
      <c r="G209" s="597"/>
      <c r="H209" s="597"/>
      <c r="I209" s="597"/>
      <c r="J209" s="597"/>
      <c r="K209" s="597"/>
      <c r="L209" s="597"/>
      <c r="M209" s="600"/>
      <c r="N209" s="600"/>
      <c r="O209" s="601"/>
      <c r="P209" s="601"/>
      <c r="Q209" s="602"/>
      <c r="R209" s="593"/>
      <c r="IT209" s="593"/>
      <c r="IX209" s="594"/>
    </row>
    <row r="210" spans="1:258" s="592" customFormat="1" ht="22.5" hidden="1" customHeight="1" x14ac:dyDescent="0.2">
      <c r="A210" s="606" t="s">
        <v>1220</v>
      </c>
      <c r="B210" s="607" t="s">
        <v>1174</v>
      </c>
      <c r="C210" s="608"/>
      <c r="D210" s="608"/>
      <c r="E210" s="608"/>
      <c r="F210" s="608"/>
      <c r="G210" s="608"/>
      <c r="H210" s="608"/>
      <c r="I210" s="608"/>
      <c r="J210" s="608"/>
      <c r="K210" s="608"/>
      <c r="L210" s="608"/>
      <c r="M210" s="609"/>
      <c r="N210" s="609"/>
      <c r="O210" s="610"/>
      <c r="P210" s="610"/>
      <c r="Q210" s="611"/>
      <c r="R210" s="593"/>
      <c r="IT210" s="593"/>
      <c r="IX210" s="594"/>
    </row>
    <row r="211" spans="1:258" s="592" customFormat="1" ht="22.5" hidden="1" customHeight="1" x14ac:dyDescent="0.2">
      <c r="A211" s="606" t="s">
        <v>1221</v>
      </c>
      <c r="B211" s="607" t="s">
        <v>1176</v>
      </c>
      <c r="C211" s="608"/>
      <c r="D211" s="608"/>
      <c r="E211" s="608"/>
      <c r="F211" s="608"/>
      <c r="G211" s="608"/>
      <c r="H211" s="608"/>
      <c r="I211" s="608"/>
      <c r="J211" s="608"/>
      <c r="K211" s="608"/>
      <c r="L211" s="608"/>
      <c r="M211" s="609"/>
      <c r="N211" s="609"/>
      <c r="O211" s="610"/>
      <c r="P211" s="610"/>
      <c r="Q211" s="611"/>
      <c r="R211" s="593"/>
      <c r="IT211" s="593"/>
      <c r="IX211" s="594"/>
    </row>
    <row r="212" spans="1:258" s="592" customFormat="1" ht="22.5" hidden="1" customHeight="1" x14ac:dyDescent="0.2">
      <c r="A212" s="606" t="s">
        <v>1222</v>
      </c>
      <c r="B212" s="607" t="s">
        <v>1178</v>
      </c>
      <c r="C212" s="608"/>
      <c r="D212" s="608"/>
      <c r="E212" s="608"/>
      <c r="F212" s="608"/>
      <c r="G212" s="608"/>
      <c r="H212" s="608"/>
      <c r="I212" s="608"/>
      <c r="J212" s="608"/>
      <c r="K212" s="608"/>
      <c r="L212" s="608"/>
      <c r="M212" s="609"/>
      <c r="N212" s="609"/>
      <c r="O212" s="610"/>
      <c r="P212" s="610"/>
      <c r="Q212" s="611"/>
      <c r="R212" s="593"/>
      <c r="IT212" s="593"/>
      <c r="IX212" s="594"/>
    </row>
    <row r="213" spans="1:258" s="619" customFormat="1" ht="25.5" hidden="1" x14ac:dyDescent="0.2">
      <c r="A213" s="626" t="s">
        <v>1223</v>
      </c>
      <c r="B213" s="627" t="s">
        <v>1180</v>
      </c>
      <c r="C213" s="587">
        <f>SUM(D213:G213)</f>
        <v>0.64769759940000005</v>
      </c>
      <c r="D213" s="587"/>
      <c r="E213" s="587"/>
      <c r="F213" s="587">
        <f>F214+F225</f>
        <v>0.64769759940000005</v>
      </c>
      <c r="G213" s="587"/>
      <c r="H213" s="587">
        <f>SUM(I213:L213)</f>
        <v>1.2951793355774039</v>
      </c>
      <c r="I213" s="587"/>
      <c r="J213" s="587"/>
      <c r="K213" s="587">
        <f>K214+K225</f>
        <v>1.2951793355774039</v>
      </c>
      <c r="L213" s="587"/>
      <c r="M213" s="588">
        <f>N213+O213+P213+Q213</f>
        <v>100</v>
      </c>
      <c r="N213" s="588"/>
      <c r="O213" s="589">
        <f>E213/C213*100</f>
        <v>0</v>
      </c>
      <c r="P213" s="589">
        <f>F213/C213*100</f>
        <v>100</v>
      </c>
      <c r="Q213" s="590">
        <f>G213/C213*100</f>
        <v>0</v>
      </c>
      <c r="R213" s="620"/>
      <c r="IT213" s="620"/>
      <c r="IX213" s="621"/>
    </row>
    <row r="214" spans="1:258" s="619" customFormat="1" ht="12.75" hidden="1" x14ac:dyDescent="0.2">
      <c r="A214" s="628" t="s">
        <v>1224</v>
      </c>
      <c r="B214" s="629" t="s">
        <v>1182</v>
      </c>
      <c r="C214" s="608">
        <f>SUM(D214:G214)</f>
        <v>0.14426400000000009</v>
      </c>
      <c r="D214" s="608"/>
      <c r="E214" s="608"/>
      <c r="F214" s="608">
        <f>F215+F220</f>
        <v>0.14426400000000009</v>
      </c>
      <c r="G214" s="608"/>
      <c r="H214" s="608">
        <f>SUM(I214:L214)</f>
        <v>0.28847992001333128</v>
      </c>
      <c r="I214" s="608"/>
      <c r="J214" s="608"/>
      <c r="K214" s="608">
        <f>K215+K220</f>
        <v>0.28847992001333128</v>
      </c>
      <c r="L214" s="608"/>
      <c r="M214" s="609">
        <f>N214+O214+P214+Q214</f>
        <v>100</v>
      </c>
      <c r="N214" s="609"/>
      <c r="O214" s="610">
        <f>E214/C214*100</f>
        <v>0</v>
      </c>
      <c r="P214" s="610">
        <f>F214/C214*100</f>
        <v>100</v>
      </c>
      <c r="Q214" s="611">
        <f>G214/C214*100</f>
        <v>0</v>
      </c>
      <c r="R214" s="620"/>
      <c r="IT214" s="620"/>
      <c r="IX214" s="621"/>
    </row>
    <row r="215" spans="1:258" s="619" customFormat="1" ht="25.5" hidden="1" x14ac:dyDescent="0.2">
      <c r="A215" s="630" t="s">
        <v>1225</v>
      </c>
      <c r="B215" s="631" t="s">
        <v>1184</v>
      </c>
      <c r="C215" s="597">
        <v>0.14426400000000009</v>
      </c>
      <c r="D215" s="597"/>
      <c r="E215" s="598"/>
      <c r="F215" s="597">
        <v>0.14426400000000009</v>
      </c>
      <c r="G215" s="598"/>
      <c r="H215" s="597">
        <v>0.28847992001333128</v>
      </c>
      <c r="I215" s="597"/>
      <c r="J215" s="598"/>
      <c r="K215" s="597">
        <v>0.28847992001333128</v>
      </c>
      <c r="L215" s="597"/>
      <c r="M215" s="600">
        <v>100</v>
      </c>
      <c r="N215" s="600"/>
      <c r="O215" s="601">
        <v>0</v>
      </c>
      <c r="P215" s="601">
        <v>100</v>
      </c>
      <c r="Q215" s="602">
        <v>0</v>
      </c>
      <c r="R215" s="620"/>
      <c r="IT215" s="620"/>
      <c r="IX215" s="621"/>
    </row>
    <row r="216" spans="1:258" s="619" customFormat="1" ht="12.75" hidden="1" x14ac:dyDescent="0.2">
      <c r="A216" s="595"/>
      <c r="B216" s="632"/>
      <c r="C216" s="597"/>
      <c r="D216" s="603"/>
      <c r="E216" s="603"/>
      <c r="F216" s="603"/>
      <c r="G216" s="603"/>
      <c r="H216" s="597"/>
      <c r="I216" s="597"/>
      <c r="J216" s="597"/>
      <c r="K216" s="597"/>
      <c r="L216" s="603"/>
      <c r="M216" s="600"/>
      <c r="N216" s="600"/>
      <c r="O216" s="601"/>
      <c r="P216" s="601"/>
      <c r="Q216" s="602"/>
      <c r="R216" s="620"/>
      <c r="IT216" s="620"/>
      <c r="IX216" s="621"/>
    </row>
    <row r="217" spans="1:258" s="619" customFormat="1" ht="12.75" hidden="1" x14ac:dyDescent="0.2">
      <c r="A217" s="595"/>
      <c r="B217" s="624" t="s">
        <v>1168</v>
      </c>
      <c r="C217" s="597">
        <v>0.14426400000000009</v>
      </c>
      <c r="D217" s="598"/>
      <c r="E217" s="598"/>
      <c r="F217" s="597">
        <v>0.14426400000000009</v>
      </c>
      <c r="G217" s="597"/>
      <c r="H217" s="597">
        <v>0.28847992001333128</v>
      </c>
      <c r="I217" s="598"/>
      <c r="J217" s="598"/>
      <c r="K217" s="597">
        <v>0.28847992001333128</v>
      </c>
      <c r="L217" s="597"/>
      <c r="M217" s="600">
        <v>100</v>
      </c>
      <c r="N217" s="600"/>
      <c r="O217" s="601">
        <v>0</v>
      </c>
      <c r="P217" s="601">
        <v>100</v>
      </c>
      <c r="Q217" s="602">
        <v>0</v>
      </c>
      <c r="R217" s="620"/>
      <c r="IT217" s="620"/>
      <c r="IX217" s="621"/>
    </row>
    <row r="218" spans="1:258" s="619" customFormat="1" ht="12.75" hidden="1" x14ac:dyDescent="0.2">
      <c r="A218" s="595"/>
      <c r="B218" s="625" t="s">
        <v>1169</v>
      </c>
      <c r="C218" s="597">
        <v>0.10048100000000008</v>
      </c>
      <c r="D218" s="599"/>
      <c r="E218" s="599"/>
      <c r="F218" s="599">
        <v>0.10048100000000008</v>
      </c>
      <c r="G218" s="603"/>
      <c r="H218" s="597">
        <v>0.20092851191468106</v>
      </c>
      <c r="I218" s="598"/>
      <c r="J218" s="598"/>
      <c r="K218" s="598">
        <v>0.20092851191468106</v>
      </c>
      <c r="L218" s="603"/>
      <c r="M218" s="600">
        <v>100</v>
      </c>
      <c r="N218" s="600"/>
      <c r="O218" s="601">
        <v>0</v>
      </c>
      <c r="P218" s="601">
        <v>100</v>
      </c>
      <c r="Q218" s="602">
        <v>0</v>
      </c>
      <c r="R218" s="620"/>
      <c r="IT218" s="620"/>
      <c r="IX218" s="621"/>
    </row>
    <row r="219" spans="1:258" s="619" customFormat="1" ht="12.75" hidden="1" x14ac:dyDescent="0.2">
      <c r="A219" s="595"/>
      <c r="B219" s="625" t="s">
        <v>1170</v>
      </c>
      <c r="C219" s="597">
        <v>4.3783000000000002E-2</v>
      </c>
      <c r="D219" s="599"/>
      <c r="E219" s="599"/>
      <c r="F219" s="599">
        <v>4.3783000000000002E-2</v>
      </c>
      <c r="G219" s="603"/>
      <c r="H219" s="597">
        <v>8.7551408098650224E-2</v>
      </c>
      <c r="I219" s="598"/>
      <c r="J219" s="598"/>
      <c r="K219" s="598">
        <v>8.7551408098650224E-2</v>
      </c>
      <c r="L219" s="603"/>
      <c r="M219" s="600">
        <v>100</v>
      </c>
      <c r="N219" s="600"/>
      <c r="O219" s="601">
        <v>0</v>
      </c>
      <c r="P219" s="601">
        <v>100</v>
      </c>
      <c r="Q219" s="602">
        <v>0</v>
      </c>
      <c r="R219" s="620"/>
      <c r="IT219" s="620"/>
      <c r="IX219" s="621"/>
    </row>
    <row r="220" spans="1:258" s="619" customFormat="1" ht="39" hidden="1" customHeight="1" x14ac:dyDescent="0.2">
      <c r="A220" s="630" t="s">
        <v>1226</v>
      </c>
      <c r="B220" s="631" t="s">
        <v>1190</v>
      </c>
      <c r="C220" s="597"/>
      <c r="D220" s="597"/>
      <c r="E220" s="597"/>
      <c r="F220" s="597"/>
      <c r="G220" s="597"/>
      <c r="H220" s="597"/>
      <c r="I220" s="597"/>
      <c r="J220" s="597"/>
      <c r="K220" s="597"/>
      <c r="L220" s="597"/>
      <c r="M220" s="600"/>
      <c r="N220" s="600"/>
      <c r="O220" s="601"/>
      <c r="P220" s="601"/>
      <c r="Q220" s="602"/>
      <c r="R220" s="620"/>
      <c r="IT220" s="620"/>
      <c r="IX220" s="621"/>
    </row>
    <row r="221" spans="1:258" s="619" customFormat="1" ht="12.75" hidden="1" x14ac:dyDescent="0.2">
      <c r="A221" s="595"/>
      <c r="B221" s="632" t="s">
        <v>1185</v>
      </c>
      <c r="C221" s="597"/>
      <c r="D221" s="603"/>
      <c r="E221" s="603"/>
      <c r="F221" s="603"/>
      <c r="G221" s="603"/>
      <c r="H221" s="597"/>
      <c r="I221" s="597"/>
      <c r="J221" s="597"/>
      <c r="K221" s="597"/>
      <c r="L221" s="603"/>
      <c r="M221" s="600"/>
      <c r="N221" s="600"/>
      <c r="O221" s="601"/>
      <c r="P221" s="601"/>
      <c r="Q221" s="602"/>
      <c r="R221" s="620"/>
      <c r="IT221" s="620"/>
      <c r="IX221" s="621"/>
    </row>
    <row r="222" spans="1:258" s="619" customFormat="1" ht="12.75" hidden="1" x14ac:dyDescent="0.2">
      <c r="A222" s="595"/>
      <c r="B222" s="624" t="s">
        <v>1191</v>
      </c>
      <c r="C222" s="597"/>
      <c r="D222" s="598"/>
      <c r="E222" s="598"/>
      <c r="F222" s="598"/>
      <c r="G222" s="597"/>
      <c r="H222" s="597"/>
      <c r="I222" s="598"/>
      <c r="J222" s="598"/>
      <c r="K222" s="597"/>
      <c r="L222" s="597"/>
      <c r="M222" s="600"/>
      <c r="N222" s="600"/>
      <c r="O222" s="601"/>
      <c r="P222" s="601"/>
      <c r="Q222" s="602"/>
      <c r="R222" s="620"/>
      <c r="IT222" s="620"/>
      <c r="IX222" s="621"/>
    </row>
    <row r="223" spans="1:258" s="619" customFormat="1" ht="12.75" hidden="1" x14ac:dyDescent="0.2">
      <c r="A223" s="595"/>
      <c r="B223" s="625" t="s">
        <v>1169</v>
      </c>
      <c r="C223" s="597"/>
      <c r="D223" s="599"/>
      <c r="E223" s="599"/>
      <c r="F223" s="603"/>
      <c r="G223" s="603"/>
      <c r="H223" s="597"/>
      <c r="I223" s="598"/>
      <c r="J223" s="598"/>
      <c r="K223" s="598"/>
      <c r="L223" s="603"/>
      <c r="M223" s="600"/>
      <c r="N223" s="600"/>
      <c r="O223" s="601"/>
      <c r="P223" s="601"/>
      <c r="Q223" s="602"/>
      <c r="R223" s="620"/>
      <c r="IT223" s="620"/>
      <c r="IX223" s="621"/>
    </row>
    <row r="224" spans="1:258" s="619" customFormat="1" ht="12.75" hidden="1" x14ac:dyDescent="0.2">
      <c r="A224" s="595"/>
      <c r="B224" s="625" t="s">
        <v>1170</v>
      </c>
      <c r="C224" s="597"/>
      <c r="D224" s="599"/>
      <c r="E224" s="599"/>
      <c r="F224" s="603"/>
      <c r="G224" s="603"/>
      <c r="H224" s="597"/>
      <c r="I224" s="598"/>
      <c r="J224" s="598"/>
      <c r="K224" s="598"/>
      <c r="L224" s="603"/>
      <c r="M224" s="600"/>
      <c r="N224" s="600"/>
      <c r="O224" s="601"/>
      <c r="P224" s="601"/>
      <c r="Q224" s="602"/>
      <c r="R224" s="620"/>
      <c r="IT224" s="620"/>
      <c r="IX224" s="621"/>
    </row>
    <row r="225" spans="1:258" s="619" customFormat="1" ht="12.75" hidden="1" x14ac:dyDescent="0.2">
      <c r="A225" s="628" t="s">
        <v>1227</v>
      </c>
      <c r="B225" s="629" t="s">
        <v>1193</v>
      </c>
      <c r="C225" s="608">
        <v>0.50343359939999999</v>
      </c>
      <c r="D225" s="608"/>
      <c r="E225" s="608"/>
      <c r="F225" s="608">
        <v>0.50343359939999999</v>
      </c>
      <c r="G225" s="608"/>
      <c r="H225" s="608">
        <v>1.0066994155640727</v>
      </c>
      <c r="I225" s="608"/>
      <c r="J225" s="608"/>
      <c r="K225" s="608">
        <v>1.0066994155640727</v>
      </c>
      <c r="L225" s="608"/>
      <c r="M225" s="609">
        <v>100</v>
      </c>
      <c r="N225" s="609"/>
      <c r="O225" s="610">
        <v>0</v>
      </c>
      <c r="P225" s="610">
        <v>100</v>
      </c>
      <c r="Q225" s="611">
        <v>0</v>
      </c>
      <c r="R225" s="620"/>
      <c r="IT225" s="620"/>
      <c r="IX225" s="621"/>
    </row>
    <row r="226" spans="1:258" s="619" customFormat="1" ht="12.75" hidden="1" x14ac:dyDescent="0.2">
      <c r="A226" s="595" t="s">
        <v>1228</v>
      </c>
      <c r="B226" s="632" t="s">
        <v>1185</v>
      </c>
      <c r="C226" s="597">
        <v>0</v>
      </c>
      <c r="D226" s="603"/>
      <c r="E226" s="603"/>
      <c r="F226" s="603"/>
      <c r="G226" s="603"/>
      <c r="H226" s="597">
        <v>0</v>
      </c>
      <c r="I226" s="597"/>
      <c r="J226" s="597"/>
      <c r="K226" s="603"/>
      <c r="L226" s="603"/>
      <c r="M226" s="600"/>
      <c r="N226" s="600"/>
      <c r="O226" s="601"/>
      <c r="P226" s="601"/>
      <c r="Q226" s="602"/>
      <c r="R226" s="620"/>
      <c r="IT226" s="620"/>
      <c r="IX226" s="621"/>
    </row>
    <row r="227" spans="1:258" s="619" customFormat="1" ht="12.75" hidden="1" x14ac:dyDescent="0.2">
      <c r="A227" s="595" t="s">
        <v>1229</v>
      </c>
      <c r="B227" s="624" t="s">
        <v>1168</v>
      </c>
      <c r="C227" s="597">
        <v>0.50343359939999999</v>
      </c>
      <c r="D227" s="598"/>
      <c r="E227" s="597"/>
      <c r="F227" s="597">
        <v>0.50343359939999999</v>
      </c>
      <c r="G227" s="597"/>
      <c r="H227" s="597">
        <v>1.0066994155640727</v>
      </c>
      <c r="I227" s="598"/>
      <c r="J227" s="597"/>
      <c r="K227" s="597">
        <v>1.0066994155640727</v>
      </c>
      <c r="L227" s="597"/>
      <c r="M227" s="600">
        <v>100</v>
      </c>
      <c r="N227" s="600"/>
      <c r="O227" s="601">
        <v>0</v>
      </c>
      <c r="P227" s="601">
        <v>100</v>
      </c>
      <c r="Q227" s="602">
        <v>0</v>
      </c>
      <c r="R227" s="620"/>
      <c r="IT227" s="620"/>
      <c r="IX227" s="621"/>
    </row>
    <row r="228" spans="1:258" s="619" customFormat="1" ht="12.75" hidden="1" x14ac:dyDescent="0.2">
      <c r="A228" s="595"/>
      <c r="B228" s="625" t="s">
        <v>1169</v>
      </c>
      <c r="C228" s="597">
        <v>0.343634</v>
      </c>
      <c r="D228" s="599"/>
      <c r="E228" s="599"/>
      <c r="F228" s="599">
        <v>0.343634</v>
      </c>
      <c r="G228" s="603"/>
      <c r="H228" s="597">
        <v>0.68715347442092989</v>
      </c>
      <c r="I228" s="598"/>
      <c r="J228" s="598"/>
      <c r="K228" s="598">
        <v>0.68715347442092989</v>
      </c>
      <c r="L228" s="603"/>
      <c r="M228" s="600">
        <v>100</v>
      </c>
      <c r="N228" s="600"/>
      <c r="O228" s="601">
        <v>0</v>
      </c>
      <c r="P228" s="601">
        <v>100</v>
      </c>
      <c r="Q228" s="602">
        <v>0</v>
      </c>
      <c r="R228" s="620"/>
      <c r="IT228" s="620"/>
      <c r="IX228" s="621"/>
    </row>
    <row r="229" spans="1:258" s="619" customFormat="1" ht="12.75" hidden="1" x14ac:dyDescent="0.2">
      <c r="A229" s="595"/>
      <c r="B229" s="625" t="s">
        <v>1170</v>
      </c>
      <c r="C229" s="597">
        <v>0.15979959939999999</v>
      </c>
      <c r="D229" s="599"/>
      <c r="E229" s="599"/>
      <c r="F229" s="599">
        <v>0.15979959939999999</v>
      </c>
      <c r="G229" s="603"/>
      <c r="H229" s="597">
        <v>0.31954594114314283</v>
      </c>
      <c r="I229" s="598"/>
      <c r="J229" s="598"/>
      <c r="K229" s="598">
        <v>0.31954594114314283</v>
      </c>
      <c r="L229" s="603"/>
      <c r="M229" s="600">
        <v>100</v>
      </c>
      <c r="N229" s="600"/>
      <c r="O229" s="601">
        <v>0</v>
      </c>
      <c r="P229" s="601">
        <v>100</v>
      </c>
      <c r="Q229" s="602">
        <v>0</v>
      </c>
      <c r="R229" s="620"/>
      <c r="IT229" s="620"/>
      <c r="IX229" s="621"/>
    </row>
    <row r="230" spans="1:258" s="564" customFormat="1" ht="15" hidden="1" customHeight="1" x14ac:dyDescent="0.2">
      <c r="A230" s="595" t="s">
        <v>1196</v>
      </c>
      <c r="B230" s="624" t="s">
        <v>1168</v>
      </c>
      <c r="C230" s="597">
        <f t="shared" ref="C230:C235" si="35">SUM(D230:G230)</f>
        <v>0</v>
      </c>
      <c r="D230" s="598"/>
      <c r="E230" s="598"/>
      <c r="F230" s="598"/>
      <c r="G230" s="598"/>
      <c r="H230" s="597">
        <f t="shared" ref="H230:H235" si="36">SUM(I230:L230)</f>
        <v>0</v>
      </c>
      <c r="I230" s="598"/>
      <c r="J230" s="598"/>
      <c r="K230" s="598"/>
      <c r="L230" s="598"/>
      <c r="M230" s="600"/>
      <c r="N230" s="600"/>
      <c r="O230" s="601"/>
      <c r="P230" s="601"/>
      <c r="Q230" s="602"/>
      <c r="IX230" s="633"/>
    </row>
    <row r="231" spans="1:258" s="564" customFormat="1" ht="15.75" hidden="1" customHeight="1" x14ac:dyDescent="0.2">
      <c r="A231" s="595"/>
      <c r="B231" s="625" t="s">
        <v>1169</v>
      </c>
      <c r="C231" s="597">
        <f t="shared" si="35"/>
        <v>0</v>
      </c>
      <c r="D231" s="599"/>
      <c r="E231" s="599"/>
      <c r="F231" s="599"/>
      <c r="G231" s="599"/>
      <c r="H231" s="597">
        <f t="shared" si="36"/>
        <v>0</v>
      </c>
      <c r="I231" s="598"/>
      <c r="J231" s="598"/>
      <c r="K231" s="598"/>
      <c r="L231" s="598"/>
      <c r="M231" s="600"/>
      <c r="N231" s="600"/>
      <c r="O231" s="601"/>
      <c r="P231" s="601"/>
      <c r="Q231" s="602"/>
      <c r="IX231" s="633"/>
    </row>
    <row r="232" spans="1:258" s="564" customFormat="1" ht="15.75" hidden="1" customHeight="1" x14ac:dyDescent="0.2">
      <c r="A232" s="595"/>
      <c r="B232" s="625" t="s">
        <v>1170</v>
      </c>
      <c r="C232" s="597">
        <f t="shared" si="35"/>
        <v>0</v>
      </c>
      <c r="D232" s="599"/>
      <c r="E232" s="599"/>
      <c r="F232" s="599"/>
      <c r="G232" s="599"/>
      <c r="H232" s="597">
        <f t="shared" si="36"/>
        <v>0</v>
      </c>
      <c r="I232" s="598"/>
      <c r="J232" s="598"/>
      <c r="K232" s="598"/>
      <c r="L232" s="598"/>
      <c r="M232" s="600"/>
      <c r="N232" s="600"/>
      <c r="O232" s="601"/>
      <c r="P232" s="601"/>
      <c r="Q232" s="602"/>
      <c r="IX232" s="633"/>
    </row>
    <row r="233" spans="1:258" s="564" customFormat="1" ht="17.25" hidden="1" customHeight="1" x14ac:dyDescent="0.2">
      <c r="A233" s="634" t="s">
        <v>1173</v>
      </c>
      <c r="B233" s="627" t="s">
        <v>1198</v>
      </c>
      <c r="C233" s="587">
        <f t="shared" si="35"/>
        <v>0</v>
      </c>
      <c r="D233" s="635"/>
      <c r="E233" s="635"/>
      <c r="F233" s="635"/>
      <c r="G233" s="635"/>
      <c r="H233" s="587">
        <f t="shared" si="36"/>
        <v>0</v>
      </c>
      <c r="I233" s="587"/>
      <c r="J233" s="587"/>
      <c r="K233" s="587"/>
      <c r="L233" s="636"/>
      <c r="M233" s="588"/>
      <c r="N233" s="588"/>
      <c r="O233" s="589"/>
      <c r="P233" s="589"/>
      <c r="Q233" s="590"/>
      <c r="IX233" s="633"/>
    </row>
    <row r="234" spans="1:258" s="564" customFormat="1" ht="17.25" hidden="1" customHeight="1" x14ac:dyDescent="0.2">
      <c r="A234" s="634" t="s">
        <v>1175</v>
      </c>
      <c r="B234" s="627" t="s">
        <v>1200</v>
      </c>
      <c r="C234" s="587">
        <f t="shared" si="35"/>
        <v>0.65966659940000005</v>
      </c>
      <c r="D234" s="587"/>
      <c r="E234" s="587"/>
      <c r="F234" s="587">
        <f>F193+F213</f>
        <v>0.65966659940000005</v>
      </c>
      <c r="G234" s="587"/>
      <c r="H234" s="587">
        <f t="shared" si="36"/>
        <v>1.3221263466182713</v>
      </c>
      <c r="I234" s="587"/>
      <c r="J234" s="587"/>
      <c r="K234" s="587">
        <f>K193+K213</f>
        <v>1.3221263466182713</v>
      </c>
      <c r="L234" s="587"/>
      <c r="M234" s="588">
        <v>100</v>
      </c>
      <c r="N234" s="588"/>
      <c r="O234" s="589">
        <f>E234/C234*100</f>
        <v>0</v>
      </c>
      <c r="P234" s="589">
        <f>F234/C234*100</f>
        <v>100</v>
      </c>
      <c r="Q234" s="590">
        <f>G234/C234*100</f>
        <v>0</v>
      </c>
      <c r="IX234" s="633"/>
    </row>
    <row r="235" spans="1:258" s="564" customFormat="1" ht="17.25" hidden="1" customHeight="1" x14ac:dyDescent="0.2">
      <c r="A235" s="637" t="s">
        <v>1177</v>
      </c>
      <c r="B235" s="638" t="s">
        <v>1210</v>
      </c>
      <c r="C235" s="639">
        <f t="shared" si="35"/>
        <v>0.66953559940000007</v>
      </c>
      <c r="D235" s="639"/>
      <c r="E235" s="639"/>
      <c r="F235" s="639">
        <f>F192+F234</f>
        <v>0.66953559940000007</v>
      </c>
      <c r="G235" s="639"/>
      <c r="H235" s="639">
        <f t="shared" si="36"/>
        <v>1.4037848916008382</v>
      </c>
      <c r="I235" s="639"/>
      <c r="J235" s="639"/>
      <c r="K235" s="639">
        <f>K192+K234</f>
        <v>1.4037848916008382</v>
      </c>
      <c r="L235" s="639"/>
      <c r="M235" s="640">
        <v>100</v>
      </c>
      <c r="N235" s="640"/>
      <c r="O235" s="640">
        <f>E235/C235*100</f>
        <v>0</v>
      </c>
      <c r="P235" s="640">
        <f>F235/C235*100</f>
        <v>100</v>
      </c>
      <c r="Q235" s="641">
        <f>G235/C235*100</f>
        <v>0</v>
      </c>
      <c r="IX235" s="633"/>
    </row>
    <row r="236" spans="1:258" s="564" customFormat="1" ht="12.75" hidden="1" x14ac:dyDescent="0.2">
      <c r="A236" s="633"/>
      <c r="C236" s="1625"/>
      <c r="D236" s="1625"/>
      <c r="E236" s="1625"/>
      <c r="F236" s="1625"/>
      <c r="G236" s="1625"/>
      <c r="H236" s="1625"/>
      <c r="I236" s="642"/>
      <c r="J236" s="642"/>
      <c r="K236" s="642"/>
      <c r="L236" s="642"/>
      <c r="IX236" s="633"/>
    </row>
    <row r="237" spans="1:258" hidden="1" x14ac:dyDescent="0.25"/>
    <row r="238" spans="1:258" hidden="1" x14ac:dyDescent="0.25">
      <c r="C238" s="415">
        <f>C188-C235</f>
        <v>0</v>
      </c>
      <c r="H238" s="415">
        <f>H188-H235</f>
        <v>0</v>
      </c>
    </row>
    <row r="239" spans="1:258" hidden="1" x14ac:dyDescent="0.25"/>
    <row r="240" spans="1:258"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spans="1:258" hidden="1" x14ac:dyDescent="0.25"/>
    <row r="258" spans="1:258" hidden="1" x14ac:dyDescent="0.25"/>
    <row r="259" spans="1:258" hidden="1" x14ac:dyDescent="0.25"/>
    <row r="260" spans="1:258" hidden="1" x14ac:dyDescent="0.25"/>
    <row r="261" spans="1:258" hidden="1" x14ac:dyDescent="0.25"/>
    <row r="262" spans="1:258" ht="17.100000000000001" hidden="1" customHeight="1" x14ac:dyDescent="0.25"/>
    <row r="263" spans="1:258" hidden="1" x14ac:dyDescent="0.25">
      <c r="E263" s="415">
        <f>ROUND(E21/C21*E105,6)</f>
        <v>0</v>
      </c>
      <c r="F263" s="415">
        <f>ROUND(F21/C21*E105,6)</f>
        <v>0</v>
      </c>
      <c r="G263" s="415">
        <f>E105-E263-F263</f>
        <v>0</v>
      </c>
    </row>
    <row r="264" spans="1:258" hidden="1" x14ac:dyDescent="0.25"/>
    <row r="265" spans="1:258" hidden="1" x14ac:dyDescent="0.25"/>
    <row r="266" spans="1:258" hidden="1" x14ac:dyDescent="0.25"/>
    <row r="267" spans="1:258" hidden="1" x14ac:dyDescent="0.25"/>
    <row r="268" spans="1:258" hidden="1" x14ac:dyDescent="0.25"/>
    <row r="269" spans="1:258" s="563" customFormat="1" ht="19.5" hidden="1" customHeight="1" x14ac:dyDescent="0.2">
      <c r="A269" s="1630" t="s">
        <v>1143</v>
      </c>
      <c r="B269" s="1631"/>
      <c r="C269" s="1632" t="s">
        <v>1144</v>
      </c>
      <c r="D269" s="1632"/>
      <c r="E269" s="1632"/>
      <c r="F269" s="1632"/>
      <c r="G269" s="1632"/>
      <c r="H269" s="1632"/>
      <c r="I269" s="1632"/>
      <c r="J269" s="1632"/>
      <c r="K269" s="1632"/>
      <c r="L269" s="1632"/>
      <c r="M269" s="1632"/>
      <c r="N269" s="1632"/>
      <c r="O269" s="1632"/>
      <c r="P269" s="1632"/>
      <c r="Q269" s="1633"/>
      <c r="R269" s="564"/>
      <c r="IT269" s="564"/>
      <c r="IX269" s="565"/>
    </row>
    <row r="270" spans="1:258" s="563" customFormat="1" ht="21.75" hidden="1" customHeight="1" x14ac:dyDescent="0.2">
      <c r="A270" s="1634" t="s">
        <v>1213</v>
      </c>
      <c r="B270" s="1635"/>
      <c r="C270" s="1636" t="s">
        <v>1230</v>
      </c>
      <c r="D270" s="1636"/>
      <c r="E270" s="1636"/>
      <c r="F270" s="1636"/>
      <c r="G270" s="1636"/>
      <c r="H270" s="1636"/>
      <c r="I270" s="1636"/>
      <c r="J270" s="1636"/>
      <c r="K270" s="1636"/>
      <c r="L270" s="1636"/>
      <c r="M270" s="1636"/>
      <c r="N270" s="1636"/>
      <c r="O270" s="1636"/>
      <c r="P270" s="1636"/>
      <c r="Q270" s="1637"/>
      <c r="R270" s="564"/>
      <c r="IT270" s="564"/>
      <c r="IX270" s="565"/>
    </row>
    <row r="271" spans="1:258" s="567" customFormat="1" ht="31.5" hidden="1" customHeight="1" x14ac:dyDescent="0.2">
      <c r="A271" s="1638" t="s">
        <v>982</v>
      </c>
      <c r="B271" s="1639" t="s">
        <v>1145</v>
      </c>
      <c r="C271" s="1640" t="s">
        <v>1146</v>
      </c>
      <c r="D271" s="1640"/>
      <c r="E271" s="1640"/>
      <c r="F271" s="1640"/>
      <c r="G271" s="1640"/>
      <c r="H271" s="1640" t="s">
        <v>1147</v>
      </c>
      <c r="I271" s="1640"/>
      <c r="J271" s="1640"/>
      <c r="K271" s="1640"/>
      <c r="L271" s="1640"/>
      <c r="M271" s="1639" t="s">
        <v>1148</v>
      </c>
      <c r="N271" s="1639"/>
      <c r="O271" s="1639"/>
      <c r="P271" s="1639"/>
      <c r="Q271" s="1641"/>
      <c r="R271" s="643"/>
      <c r="IT271" s="568"/>
    </row>
    <row r="272" spans="1:258" s="575" customFormat="1" ht="45.75" hidden="1" customHeight="1" x14ac:dyDescent="0.2">
      <c r="A272" s="1638"/>
      <c r="B272" s="1639"/>
      <c r="C272" s="569" t="s">
        <v>1149</v>
      </c>
      <c r="D272" s="569" t="s">
        <v>333</v>
      </c>
      <c r="E272" s="570" t="s">
        <v>1150</v>
      </c>
      <c r="F272" s="570" t="s">
        <v>1151</v>
      </c>
      <c r="G272" s="569" t="s">
        <v>336</v>
      </c>
      <c r="H272" s="569" t="s">
        <v>1149</v>
      </c>
      <c r="I272" s="569" t="s">
        <v>333</v>
      </c>
      <c r="J272" s="570" t="s">
        <v>1150</v>
      </c>
      <c r="K272" s="570" t="s">
        <v>1151</v>
      </c>
      <c r="L272" s="569" t="s">
        <v>336</v>
      </c>
      <c r="M272" s="571" t="s">
        <v>1149</v>
      </c>
      <c r="N272" s="571" t="s">
        <v>333</v>
      </c>
      <c r="O272" s="572" t="s">
        <v>1150</v>
      </c>
      <c r="P272" s="572" t="s">
        <v>1151</v>
      </c>
      <c r="Q272" s="573" t="s">
        <v>336</v>
      </c>
      <c r="R272" s="644">
        <v>24</v>
      </c>
    </row>
    <row r="273" spans="1:258" s="580" customFormat="1" ht="12.75" hidden="1" x14ac:dyDescent="0.2">
      <c r="A273" s="576">
        <v>1</v>
      </c>
      <c r="B273" s="577">
        <v>2</v>
      </c>
      <c r="C273" s="577">
        <v>3</v>
      </c>
      <c r="D273" s="577">
        <v>4</v>
      </c>
      <c r="E273" s="577">
        <v>5</v>
      </c>
      <c r="F273" s="577">
        <v>6</v>
      </c>
      <c r="G273" s="577">
        <v>7</v>
      </c>
      <c r="H273" s="577">
        <v>8</v>
      </c>
      <c r="I273" s="577">
        <v>9</v>
      </c>
      <c r="J273" s="577">
        <v>10</v>
      </c>
      <c r="K273" s="577">
        <v>11</v>
      </c>
      <c r="L273" s="577">
        <v>12</v>
      </c>
      <c r="M273" s="577">
        <v>13</v>
      </c>
      <c r="N273" s="577">
        <v>14</v>
      </c>
      <c r="O273" s="577">
        <v>15</v>
      </c>
      <c r="P273" s="577">
        <v>16</v>
      </c>
      <c r="Q273" s="578">
        <v>17</v>
      </c>
      <c r="R273" s="645">
        <v>31</v>
      </c>
      <c r="IX273" s="581"/>
    </row>
    <row r="274" spans="1:258" s="583" customFormat="1" ht="12.75" hidden="1" x14ac:dyDescent="0.2">
      <c r="A274" s="1622" t="s">
        <v>1231</v>
      </c>
      <c r="B274" s="1623"/>
      <c r="C274" s="1623"/>
      <c r="D274" s="1623"/>
      <c r="E274" s="1623"/>
      <c r="F274" s="1623"/>
      <c r="G274" s="1623"/>
      <c r="H274" s="1623"/>
      <c r="I274" s="1623"/>
      <c r="J274" s="1623"/>
      <c r="K274" s="1623"/>
      <c r="L274" s="1623"/>
      <c r="M274" s="1623"/>
      <c r="N274" s="1623"/>
      <c r="O274" s="1623"/>
      <c r="P274" s="1623"/>
      <c r="Q274" s="1624"/>
      <c r="R274" s="646">
        <v>1</v>
      </c>
      <c r="IX274" s="584"/>
    </row>
    <row r="275" spans="1:258" s="592" customFormat="1" ht="12.75" hidden="1" x14ac:dyDescent="0.2">
      <c r="A275" s="585" t="s">
        <v>1153</v>
      </c>
      <c r="B275" s="586" t="s">
        <v>1154</v>
      </c>
      <c r="C275" s="587">
        <v>0.343584</v>
      </c>
      <c r="D275" s="587">
        <v>0</v>
      </c>
      <c r="E275" s="587">
        <v>0</v>
      </c>
      <c r="F275" s="587">
        <v>0.343584</v>
      </c>
      <c r="G275" s="587"/>
      <c r="H275" s="587">
        <v>0.46180645161290323</v>
      </c>
      <c r="I275" s="587">
        <v>0</v>
      </c>
      <c r="J275" s="587">
        <v>0</v>
      </c>
      <c r="K275" s="587">
        <v>0.46180645161290323</v>
      </c>
      <c r="L275" s="647"/>
      <c r="M275" s="588">
        <f>N275+O275+P275+Q275</f>
        <v>100</v>
      </c>
      <c r="N275" s="588">
        <f>D275/C275*100</f>
        <v>0</v>
      </c>
      <c r="O275" s="589">
        <f>E275/C275*100</f>
        <v>0</v>
      </c>
      <c r="P275" s="589">
        <f>F275/C275*100</f>
        <v>100</v>
      </c>
      <c r="Q275" s="590">
        <f>G275/C275*100</f>
        <v>0</v>
      </c>
      <c r="IT275" s="593"/>
      <c r="IX275" s="594"/>
    </row>
    <row r="276" spans="1:258" s="592" customFormat="1" ht="12.75" hidden="1" x14ac:dyDescent="0.2">
      <c r="A276" s="595" t="s">
        <v>986</v>
      </c>
      <c r="B276" s="596" t="s">
        <v>1215</v>
      </c>
      <c r="C276" s="597">
        <v>0.343584</v>
      </c>
      <c r="D276" s="598"/>
      <c r="E276" s="598"/>
      <c r="F276" s="598">
        <v>0.343584</v>
      </c>
      <c r="G276" s="599"/>
      <c r="H276" s="597">
        <v>0.46180645161290323</v>
      </c>
      <c r="I276" s="598"/>
      <c r="J276" s="598">
        <v>0</v>
      </c>
      <c r="K276" s="598">
        <v>0.46180645161290323</v>
      </c>
      <c r="L276" s="648"/>
      <c r="M276" s="600">
        <f>N276+O276+P276+Q276</f>
        <v>100</v>
      </c>
      <c r="N276" s="600">
        <f>D276/C276*100</f>
        <v>0</v>
      </c>
      <c r="O276" s="601">
        <f>E276/C276*100</f>
        <v>0</v>
      </c>
      <c r="P276" s="601">
        <f>F276/C276*100</f>
        <v>100</v>
      </c>
      <c r="Q276" s="602">
        <f>G276/C276*100</f>
        <v>0</v>
      </c>
      <c r="IT276" s="593"/>
      <c r="IX276" s="594"/>
    </row>
    <row r="277" spans="1:258" s="592" customFormat="1" ht="12.75" hidden="1" x14ac:dyDescent="0.2">
      <c r="A277" s="595"/>
      <c r="B277" s="596" t="s">
        <v>1216</v>
      </c>
      <c r="C277" s="597">
        <v>0.343584</v>
      </c>
      <c r="D277" s="597"/>
      <c r="E277" s="597">
        <v>0</v>
      </c>
      <c r="F277" s="597">
        <v>0.343584</v>
      </c>
      <c r="G277" s="603"/>
      <c r="H277" s="597">
        <v>0.46180645161290323</v>
      </c>
      <c r="I277" s="598">
        <v>0</v>
      </c>
      <c r="J277" s="598">
        <v>0</v>
      </c>
      <c r="K277" s="598">
        <v>0.46180645161290323</v>
      </c>
      <c r="L277" s="648"/>
      <c r="M277" s="600">
        <f>N277+O277+P277+Q277</f>
        <v>100</v>
      </c>
      <c r="N277" s="600">
        <f>D277/C277*100</f>
        <v>0</v>
      </c>
      <c r="O277" s="601">
        <f>E277/C277*100</f>
        <v>0</v>
      </c>
      <c r="P277" s="601">
        <f>F277/C277*100</f>
        <v>100</v>
      </c>
      <c r="Q277" s="602">
        <f>G277/C277*100</f>
        <v>0</v>
      </c>
      <c r="R277" s="649"/>
      <c r="IT277" s="593"/>
      <c r="IX277" s="594"/>
    </row>
    <row r="278" spans="1:258" s="592" customFormat="1" ht="12.75" hidden="1" x14ac:dyDescent="0.2">
      <c r="A278" s="595"/>
      <c r="B278" s="596" t="s">
        <v>1217</v>
      </c>
      <c r="C278" s="597">
        <v>0</v>
      </c>
      <c r="D278" s="598"/>
      <c r="E278" s="598"/>
      <c r="F278" s="598"/>
      <c r="G278" s="599"/>
      <c r="H278" s="597">
        <v>0</v>
      </c>
      <c r="I278" s="598"/>
      <c r="J278" s="598"/>
      <c r="K278" s="598"/>
      <c r="L278" s="648"/>
      <c r="M278" s="600"/>
      <c r="N278" s="600"/>
      <c r="O278" s="601"/>
      <c r="P278" s="601"/>
      <c r="Q278" s="602"/>
      <c r="R278" s="593"/>
      <c r="IT278" s="593"/>
      <c r="IX278" s="594"/>
    </row>
    <row r="279" spans="1:258" s="592" customFormat="1" ht="17.25" hidden="1" customHeight="1" x14ac:dyDescent="0.2">
      <c r="A279" s="605" t="s">
        <v>1157</v>
      </c>
      <c r="B279" s="586" t="s">
        <v>1158</v>
      </c>
      <c r="C279" s="587">
        <v>5.8E-5</v>
      </c>
      <c r="D279" s="587"/>
      <c r="E279" s="587">
        <v>0</v>
      </c>
      <c r="F279" s="587">
        <v>5.8E-5</v>
      </c>
      <c r="G279" s="587"/>
      <c r="H279" s="587">
        <v>7.7956989247311831E-5</v>
      </c>
      <c r="I279" s="587"/>
      <c r="J279" s="587">
        <v>0</v>
      </c>
      <c r="K279" s="587">
        <v>7.7956989247311831E-5</v>
      </c>
      <c r="L279" s="647"/>
      <c r="M279" s="588">
        <f>N279+O279+P279+Q279</f>
        <v>100</v>
      </c>
      <c r="N279" s="588"/>
      <c r="O279" s="589">
        <f>E279/C279*100</f>
        <v>0</v>
      </c>
      <c r="P279" s="589">
        <f>F279/C279*100</f>
        <v>100</v>
      </c>
      <c r="Q279" s="590">
        <f>G279/C279*100</f>
        <v>0</v>
      </c>
      <c r="R279" s="593"/>
      <c r="IT279" s="593"/>
      <c r="IX279" s="594"/>
    </row>
    <row r="280" spans="1:258" s="592" customFormat="1" ht="21.75" hidden="1" customHeight="1" x14ac:dyDescent="0.2">
      <c r="A280" s="605" t="s">
        <v>1161</v>
      </c>
      <c r="B280" s="586" t="s">
        <v>608</v>
      </c>
      <c r="C280" s="587">
        <v>0.33310399999999996</v>
      </c>
      <c r="D280" s="587"/>
      <c r="E280" s="587">
        <v>0</v>
      </c>
      <c r="F280" s="587">
        <v>0.32949299999999998</v>
      </c>
      <c r="G280" s="587">
        <v>3.6110000000000001E-3</v>
      </c>
      <c r="H280" s="587">
        <v>0.44772043010752688</v>
      </c>
      <c r="I280" s="587"/>
      <c r="J280" s="587">
        <v>0</v>
      </c>
      <c r="K280" s="587">
        <v>0.44286693548387096</v>
      </c>
      <c r="L280" s="587">
        <v>4.8534946236559141E-3</v>
      </c>
      <c r="M280" s="588">
        <f>N280+O280+P280+Q280</f>
        <v>100</v>
      </c>
      <c r="N280" s="588"/>
      <c r="O280" s="589">
        <f>E280/C280*100</f>
        <v>0</v>
      </c>
      <c r="P280" s="589">
        <f>F280/C280*100</f>
        <v>98.91595417647342</v>
      </c>
      <c r="Q280" s="590">
        <f>G280/C280*100</f>
        <v>1.0840458235265864</v>
      </c>
      <c r="R280" s="593"/>
      <c r="IT280" s="593"/>
      <c r="IX280" s="594"/>
    </row>
    <row r="281" spans="1:258" s="592" customFormat="1" ht="17.25" hidden="1" customHeight="1" x14ac:dyDescent="0.2">
      <c r="A281" s="606" t="s">
        <v>1001</v>
      </c>
      <c r="B281" s="607" t="s">
        <v>1162</v>
      </c>
      <c r="C281" s="608">
        <v>0.33310399999999996</v>
      </c>
      <c r="D281" s="608"/>
      <c r="E281" s="608">
        <v>0</v>
      </c>
      <c r="F281" s="608">
        <v>0.32949299999999998</v>
      </c>
      <c r="G281" s="608">
        <v>3.6110000000000001E-3</v>
      </c>
      <c r="H281" s="608">
        <v>25.751999999999981</v>
      </c>
      <c r="I281" s="608"/>
      <c r="J281" s="608">
        <v>0</v>
      </c>
      <c r="K281" s="608">
        <v>0.44286693548387096</v>
      </c>
      <c r="L281" s="608">
        <v>4.8534946236559141E-3</v>
      </c>
      <c r="M281" s="609"/>
      <c r="N281" s="609"/>
      <c r="O281" s="610"/>
      <c r="P281" s="610"/>
      <c r="Q281" s="611"/>
      <c r="R281" s="593"/>
      <c r="IT281" s="593"/>
      <c r="IX281" s="594"/>
    </row>
    <row r="282" spans="1:258" s="592" customFormat="1" ht="17.25" hidden="1" customHeight="1" x14ac:dyDescent="0.2">
      <c r="A282" s="612"/>
      <c r="B282" s="613" t="s">
        <v>1163</v>
      </c>
      <c r="C282" s="597">
        <v>0</v>
      </c>
      <c r="D282" s="597"/>
      <c r="E282" s="598"/>
      <c r="F282" s="598"/>
      <c r="G282" s="598"/>
      <c r="H282" s="597">
        <v>0</v>
      </c>
      <c r="I282" s="597"/>
      <c r="J282" s="598">
        <v>0</v>
      </c>
      <c r="K282" s="598"/>
      <c r="L282" s="650"/>
      <c r="M282" s="600" t="e">
        <f>N282+O282+P282+Q282</f>
        <v>#DIV/0!</v>
      </c>
      <c r="N282" s="600"/>
      <c r="O282" s="601" t="e">
        <f>E282/C282*100</f>
        <v>#DIV/0!</v>
      </c>
      <c r="P282" s="601" t="e">
        <f>F282/C282*100</f>
        <v>#DIV/0!</v>
      </c>
      <c r="Q282" s="602" t="e">
        <f>G282/C282*100</f>
        <v>#DIV/0!</v>
      </c>
      <c r="R282" s="593"/>
      <c r="IT282" s="593"/>
      <c r="IX282" s="594"/>
    </row>
    <row r="283" spans="1:258" s="592" customFormat="1" ht="17.25" hidden="1" customHeight="1" x14ac:dyDescent="0.2">
      <c r="A283" s="612"/>
      <c r="B283" s="613" t="s">
        <v>1218</v>
      </c>
      <c r="C283" s="597">
        <v>0.33310399999999996</v>
      </c>
      <c r="D283" s="597"/>
      <c r="E283" s="597"/>
      <c r="F283" s="598">
        <v>0.32949299999999998</v>
      </c>
      <c r="G283" s="651">
        <v>3.6110000000000001E-3</v>
      </c>
      <c r="H283" s="597">
        <v>0.44772043010752688</v>
      </c>
      <c r="I283" s="597"/>
      <c r="J283" s="598"/>
      <c r="K283" s="598">
        <v>0.44286693548387096</v>
      </c>
      <c r="L283" s="598">
        <v>4.8534946236559141E-3</v>
      </c>
      <c r="M283" s="600">
        <f t="shared" ref="M283:M289" si="37">N283+O283+P283+Q283</f>
        <v>100</v>
      </c>
      <c r="N283" s="600"/>
      <c r="O283" s="601">
        <f t="shared" ref="O283:O289" si="38">E283/C283*100</f>
        <v>0</v>
      </c>
      <c r="P283" s="601">
        <f t="shared" ref="P283:P289" si="39">F283/C283*100</f>
        <v>98.91595417647342</v>
      </c>
      <c r="Q283" s="602">
        <f t="shared" ref="Q283:Q289" si="40">G283/C283*100</f>
        <v>1.0840458235265864</v>
      </c>
      <c r="R283" s="593"/>
      <c r="IT283" s="593"/>
      <c r="IX283" s="594"/>
    </row>
    <row r="284" spans="1:258" s="592" customFormat="1" ht="17.25" hidden="1" customHeight="1" x14ac:dyDescent="0.2">
      <c r="A284" s="612"/>
      <c r="B284" s="613" t="s">
        <v>1164</v>
      </c>
      <c r="C284" s="597"/>
      <c r="D284" s="614"/>
      <c r="E284" s="597"/>
      <c r="F284" s="597"/>
      <c r="G284" s="597"/>
      <c r="H284" s="597">
        <v>0</v>
      </c>
      <c r="I284" s="597"/>
      <c r="J284" s="598"/>
      <c r="K284" s="598"/>
      <c r="L284" s="650"/>
      <c r="M284" s="600" t="e">
        <f t="shared" si="37"/>
        <v>#DIV/0!</v>
      </c>
      <c r="N284" s="600"/>
      <c r="O284" s="601" t="e">
        <f t="shared" si="38"/>
        <v>#DIV/0!</v>
      </c>
      <c r="P284" s="601" t="e">
        <f t="shared" si="39"/>
        <v>#DIV/0!</v>
      </c>
      <c r="Q284" s="602" t="e">
        <f t="shared" si="40"/>
        <v>#DIV/0!</v>
      </c>
      <c r="R284" s="593"/>
      <c r="IT284" s="593"/>
      <c r="IX284" s="594"/>
    </row>
    <row r="285" spans="1:258" s="592" customFormat="1" ht="17.25" hidden="1" customHeight="1" x14ac:dyDescent="0.2">
      <c r="A285" s="612"/>
      <c r="B285" s="613" t="s">
        <v>1165</v>
      </c>
      <c r="C285" s="597"/>
      <c r="D285" s="597"/>
      <c r="E285" s="597"/>
      <c r="F285" s="597"/>
      <c r="G285" s="597"/>
      <c r="H285" s="597">
        <v>0</v>
      </c>
      <c r="I285" s="597"/>
      <c r="J285" s="598"/>
      <c r="K285" s="598"/>
      <c r="L285" s="650"/>
      <c r="M285" s="600" t="e">
        <f t="shared" si="37"/>
        <v>#DIV/0!</v>
      </c>
      <c r="N285" s="600"/>
      <c r="O285" s="601" t="e">
        <f t="shared" si="38"/>
        <v>#DIV/0!</v>
      </c>
      <c r="P285" s="601" t="e">
        <f t="shared" si="39"/>
        <v>#DIV/0!</v>
      </c>
      <c r="Q285" s="602" t="e">
        <f t="shared" si="40"/>
        <v>#DIV/0!</v>
      </c>
      <c r="R285" s="593"/>
      <c r="IT285" s="593"/>
      <c r="IX285" s="594"/>
    </row>
    <row r="286" spans="1:258" s="592" customFormat="1" ht="17.25" hidden="1" customHeight="1" x14ac:dyDescent="0.2">
      <c r="A286" s="612"/>
      <c r="B286" s="615" t="s">
        <v>1162</v>
      </c>
      <c r="C286" s="597">
        <v>4.651694</v>
      </c>
      <c r="D286" s="597"/>
      <c r="E286" s="597">
        <v>4.651694</v>
      </c>
      <c r="F286" s="597">
        <v>0</v>
      </c>
      <c r="G286" s="597">
        <v>0</v>
      </c>
      <c r="H286" s="597">
        <v>0</v>
      </c>
      <c r="I286" s="597"/>
      <c r="J286" s="598"/>
      <c r="K286" s="598"/>
      <c r="L286" s="650"/>
      <c r="M286" s="600">
        <f t="shared" si="37"/>
        <v>100</v>
      </c>
      <c r="N286" s="600"/>
      <c r="O286" s="601">
        <f t="shared" si="38"/>
        <v>100</v>
      </c>
      <c r="P286" s="601">
        <f t="shared" si="39"/>
        <v>0</v>
      </c>
      <c r="Q286" s="602">
        <f t="shared" si="40"/>
        <v>0</v>
      </c>
      <c r="R286" s="593"/>
      <c r="IT286" s="593"/>
      <c r="IX286" s="594"/>
    </row>
    <row r="287" spans="1:258" s="592" customFormat="1" ht="17.25" hidden="1" customHeight="1" x14ac:dyDescent="0.2">
      <c r="A287" s="616"/>
      <c r="B287" s="617" t="s">
        <v>608</v>
      </c>
      <c r="C287" s="597">
        <v>4.651694</v>
      </c>
      <c r="D287" s="597"/>
      <c r="E287" s="597">
        <v>4.651694</v>
      </c>
      <c r="F287" s="597"/>
      <c r="G287" s="597"/>
      <c r="H287" s="597">
        <v>0</v>
      </c>
      <c r="I287" s="597"/>
      <c r="J287" s="598"/>
      <c r="K287" s="598"/>
      <c r="L287" s="650"/>
      <c r="M287" s="600">
        <f t="shared" si="37"/>
        <v>100</v>
      </c>
      <c r="N287" s="600"/>
      <c r="O287" s="601">
        <f t="shared" si="38"/>
        <v>100</v>
      </c>
      <c r="P287" s="601">
        <f t="shared" si="39"/>
        <v>0</v>
      </c>
      <c r="Q287" s="602">
        <f t="shared" si="40"/>
        <v>0</v>
      </c>
      <c r="R287" s="593"/>
      <c r="IT287" s="593"/>
      <c r="IX287" s="594"/>
    </row>
    <row r="288" spans="1:258" s="619" customFormat="1" ht="12.75" hidden="1" x14ac:dyDescent="0.2">
      <c r="A288" s="616"/>
      <c r="B288" s="617" t="s">
        <v>374</v>
      </c>
      <c r="C288" s="597">
        <v>0</v>
      </c>
      <c r="D288" s="597"/>
      <c r="E288" s="597"/>
      <c r="F288" s="597"/>
      <c r="G288" s="597"/>
      <c r="H288" s="597">
        <v>0</v>
      </c>
      <c r="I288" s="597"/>
      <c r="J288" s="598"/>
      <c r="K288" s="598"/>
      <c r="L288" s="650"/>
      <c r="M288" s="600" t="e">
        <f t="shared" si="37"/>
        <v>#DIV/0!</v>
      </c>
      <c r="N288" s="600"/>
      <c r="O288" s="601" t="e">
        <f t="shared" si="38"/>
        <v>#DIV/0!</v>
      </c>
      <c r="P288" s="601" t="e">
        <f t="shared" si="39"/>
        <v>#DIV/0!</v>
      </c>
      <c r="Q288" s="602" t="e">
        <f t="shared" si="40"/>
        <v>#DIV/0!</v>
      </c>
      <c r="R288" s="620"/>
      <c r="IT288" s="620"/>
      <c r="IX288" s="621"/>
    </row>
    <row r="289" spans="1:258" s="619" customFormat="1" ht="25.5" hidden="1" x14ac:dyDescent="0.2">
      <c r="A289" s="622"/>
      <c r="B289" s="623" t="s">
        <v>1166</v>
      </c>
      <c r="C289" s="597">
        <v>0</v>
      </c>
      <c r="D289" s="597"/>
      <c r="E289" s="597"/>
      <c r="F289" s="597"/>
      <c r="G289" s="597"/>
      <c r="H289" s="597">
        <v>0</v>
      </c>
      <c r="I289" s="597"/>
      <c r="J289" s="598"/>
      <c r="K289" s="598"/>
      <c r="L289" s="650"/>
      <c r="M289" s="600" t="e">
        <f t="shared" si="37"/>
        <v>#DIV/0!</v>
      </c>
      <c r="N289" s="600"/>
      <c r="O289" s="601" t="e">
        <f t="shared" si="38"/>
        <v>#DIV/0!</v>
      </c>
      <c r="P289" s="601" t="e">
        <f t="shared" si="39"/>
        <v>#DIV/0!</v>
      </c>
      <c r="Q289" s="602" t="e">
        <f t="shared" si="40"/>
        <v>#DIV/0!</v>
      </c>
      <c r="R289" s="620"/>
      <c r="IT289" s="620"/>
      <c r="IX289" s="621"/>
    </row>
    <row r="290" spans="1:258" s="592" customFormat="1" ht="22.5" hidden="1" customHeight="1" x14ac:dyDescent="0.2">
      <c r="A290" s="606" t="s">
        <v>1011</v>
      </c>
      <c r="B290" s="607" t="s">
        <v>1167</v>
      </c>
      <c r="C290" s="608"/>
      <c r="D290" s="608"/>
      <c r="E290" s="608"/>
      <c r="F290" s="608"/>
      <c r="G290" s="608"/>
      <c r="H290" s="608"/>
      <c r="I290" s="608"/>
      <c r="J290" s="608"/>
      <c r="K290" s="608"/>
      <c r="L290" s="652"/>
      <c r="M290" s="609"/>
      <c r="N290" s="609"/>
      <c r="O290" s="610"/>
      <c r="P290" s="610"/>
      <c r="Q290" s="611"/>
      <c r="R290" s="593"/>
      <c r="IT290" s="593"/>
      <c r="IX290" s="594"/>
    </row>
    <row r="291" spans="1:258" s="592" customFormat="1" ht="17.25" hidden="1" customHeight="1" x14ac:dyDescent="0.2">
      <c r="A291" s="612"/>
      <c r="B291" s="613" t="s">
        <v>1163</v>
      </c>
      <c r="C291" s="597"/>
      <c r="D291" s="597"/>
      <c r="E291" s="597"/>
      <c r="F291" s="597"/>
      <c r="G291" s="597"/>
      <c r="H291" s="597"/>
      <c r="I291" s="597"/>
      <c r="J291" s="597"/>
      <c r="K291" s="597"/>
      <c r="L291" s="650"/>
      <c r="M291" s="600"/>
      <c r="N291" s="600"/>
      <c r="O291" s="601"/>
      <c r="P291" s="601"/>
      <c r="Q291" s="602"/>
      <c r="R291" s="593"/>
      <c r="IT291" s="593"/>
      <c r="IX291" s="594"/>
    </row>
    <row r="292" spans="1:258" s="619" customFormat="1" ht="12.75" hidden="1" x14ac:dyDescent="0.2">
      <c r="A292" s="595" t="s">
        <v>1013</v>
      </c>
      <c r="B292" s="624" t="s">
        <v>1168</v>
      </c>
      <c r="C292" s="597"/>
      <c r="D292" s="598"/>
      <c r="E292" s="598"/>
      <c r="F292" s="597"/>
      <c r="G292" s="597"/>
      <c r="H292" s="597"/>
      <c r="I292" s="598"/>
      <c r="J292" s="598"/>
      <c r="K292" s="597"/>
      <c r="L292" s="650"/>
      <c r="M292" s="600"/>
      <c r="N292" s="600"/>
      <c r="O292" s="601"/>
      <c r="P292" s="601"/>
      <c r="Q292" s="602"/>
      <c r="R292" s="620"/>
      <c r="IT292" s="620"/>
      <c r="IX292" s="621"/>
    </row>
    <row r="293" spans="1:258" s="619" customFormat="1" ht="12.75" hidden="1" x14ac:dyDescent="0.2">
      <c r="A293" s="595"/>
      <c r="B293" s="625" t="s">
        <v>1169</v>
      </c>
      <c r="C293" s="597"/>
      <c r="D293" s="599"/>
      <c r="E293" s="599"/>
      <c r="F293" s="599"/>
      <c r="G293" s="599"/>
      <c r="H293" s="597"/>
      <c r="I293" s="598"/>
      <c r="J293" s="598"/>
      <c r="K293" s="598"/>
      <c r="L293" s="648"/>
      <c r="M293" s="600"/>
      <c r="N293" s="600"/>
      <c r="O293" s="601"/>
      <c r="P293" s="601"/>
      <c r="Q293" s="602"/>
      <c r="R293" s="593"/>
      <c r="IT293" s="620"/>
      <c r="IX293" s="621"/>
    </row>
    <row r="294" spans="1:258" s="619" customFormat="1" ht="12.75" hidden="1" x14ac:dyDescent="0.2">
      <c r="A294" s="595"/>
      <c r="B294" s="625" t="s">
        <v>1170</v>
      </c>
      <c r="C294" s="597"/>
      <c r="D294" s="599"/>
      <c r="E294" s="599"/>
      <c r="F294" s="599"/>
      <c r="G294" s="599"/>
      <c r="H294" s="597"/>
      <c r="I294" s="598"/>
      <c r="J294" s="598"/>
      <c r="K294" s="598"/>
      <c r="L294" s="648"/>
      <c r="M294" s="600"/>
      <c r="N294" s="600"/>
      <c r="O294" s="601"/>
      <c r="P294" s="601"/>
      <c r="Q294" s="602"/>
      <c r="R294" s="620"/>
      <c r="IT294" s="620"/>
      <c r="IX294" s="621"/>
    </row>
    <row r="295" spans="1:258" s="592" customFormat="1" ht="22.5" hidden="1" customHeight="1" x14ac:dyDescent="0.2">
      <c r="A295" s="606" t="s">
        <v>1219</v>
      </c>
      <c r="B295" s="607" t="s">
        <v>1172</v>
      </c>
      <c r="C295" s="608"/>
      <c r="D295" s="608"/>
      <c r="E295" s="608"/>
      <c r="F295" s="608"/>
      <c r="G295" s="608"/>
      <c r="H295" s="608"/>
      <c r="I295" s="608"/>
      <c r="J295" s="608"/>
      <c r="K295" s="608"/>
      <c r="L295" s="652"/>
      <c r="M295" s="609"/>
      <c r="N295" s="609"/>
      <c r="O295" s="610"/>
      <c r="P295" s="610"/>
      <c r="Q295" s="611"/>
      <c r="R295" s="593"/>
      <c r="IT295" s="593"/>
      <c r="IX295" s="594"/>
    </row>
    <row r="296" spans="1:258" s="592" customFormat="1" ht="22.5" hidden="1" customHeight="1" x14ac:dyDescent="0.2">
      <c r="A296" s="612"/>
      <c r="B296" s="613" t="s">
        <v>1164</v>
      </c>
      <c r="C296" s="597"/>
      <c r="D296" s="614"/>
      <c r="E296" s="597"/>
      <c r="F296" s="597"/>
      <c r="G296" s="597"/>
      <c r="H296" s="597"/>
      <c r="I296" s="597"/>
      <c r="J296" s="597"/>
      <c r="K296" s="597"/>
      <c r="L296" s="650"/>
      <c r="M296" s="600"/>
      <c r="N296" s="600"/>
      <c r="O296" s="601"/>
      <c r="P296" s="601"/>
      <c r="Q296" s="602"/>
      <c r="R296" s="593"/>
      <c r="IT296" s="593"/>
      <c r="IX296" s="594"/>
    </row>
    <row r="297" spans="1:258" s="592" customFormat="1" ht="22.5" hidden="1" customHeight="1" x14ac:dyDescent="0.2">
      <c r="A297" s="606" t="s">
        <v>1232</v>
      </c>
      <c r="B297" s="607" t="s">
        <v>1174</v>
      </c>
      <c r="C297" s="608"/>
      <c r="D297" s="608"/>
      <c r="E297" s="608"/>
      <c r="F297" s="608"/>
      <c r="G297" s="608"/>
      <c r="H297" s="608"/>
      <c r="I297" s="608"/>
      <c r="J297" s="608"/>
      <c r="K297" s="608"/>
      <c r="L297" s="652"/>
      <c r="M297" s="609"/>
      <c r="N297" s="609"/>
      <c r="O297" s="610"/>
      <c r="P297" s="610"/>
      <c r="Q297" s="611"/>
      <c r="R297" s="593"/>
      <c r="IT297" s="593"/>
      <c r="IX297" s="594"/>
    </row>
    <row r="298" spans="1:258" s="592" customFormat="1" ht="22.5" hidden="1" customHeight="1" x14ac:dyDescent="0.2">
      <c r="A298" s="606" t="s">
        <v>1233</v>
      </c>
      <c r="B298" s="607" t="s">
        <v>1176</v>
      </c>
      <c r="C298" s="608"/>
      <c r="D298" s="608"/>
      <c r="E298" s="608"/>
      <c r="F298" s="608"/>
      <c r="G298" s="608"/>
      <c r="H298" s="608"/>
      <c r="I298" s="608"/>
      <c r="J298" s="608"/>
      <c r="K298" s="608"/>
      <c r="L298" s="652"/>
      <c r="M298" s="609"/>
      <c r="N298" s="609"/>
      <c r="O298" s="610"/>
      <c r="P298" s="610"/>
      <c r="Q298" s="611"/>
      <c r="R298" s="593"/>
      <c r="IT298" s="593"/>
      <c r="IX298" s="594"/>
    </row>
    <row r="299" spans="1:258" s="592" customFormat="1" ht="22.5" hidden="1" customHeight="1" x14ac:dyDescent="0.2">
      <c r="A299" s="606" t="s">
        <v>1234</v>
      </c>
      <c r="B299" s="607" t="s">
        <v>1178</v>
      </c>
      <c r="C299" s="608"/>
      <c r="D299" s="608"/>
      <c r="E299" s="608"/>
      <c r="F299" s="608"/>
      <c r="G299" s="608"/>
      <c r="H299" s="608"/>
      <c r="I299" s="608"/>
      <c r="J299" s="608"/>
      <c r="K299" s="608"/>
      <c r="L299" s="652"/>
      <c r="M299" s="609"/>
      <c r="N299" s="609"/>
      <c r="O299" s="610"/>
      <c r="P299" s="610"/>
      <c r="Q299" s="611"/>
      <c r="R299" s="593"/>
      <c r="IT299" s="593"/>
      <c r="IX299" s="594"/>
    </row>
    <row r="300" spans="1:258" s="619" customFormat="1" ht="25.5" hidden="1" x14ac:dyDescent="0.2">
      <c r="A300" s="626" t="s">
        <v>1223</v>
      </c>
      <c r="B300" s="627" t="s">
        <v>1180</v>
      </c>
      <c r="C300" s="587">
        <v>1.048E-2</v>
      </c>
      <c r="D300" s="587"/>
      <c r="E300" s="587">
        <v>0</v>
      </c>
      <c r="F300" s="587">
        <v>1.048E-2</v>
      </c>
      <c r="G300" s="587">
        <v>0</v>
      </c>
      <c r="H300" s="587">
        <v>1.4086021505376346E-2</v>
      </c>
      <c r="I300" s="587"/>
      <c r="J300" s="587">
        <v>0</v>
      </c>
      <c r="K300" s="587">
        <v>1.4086021505376346E-2</v>
      </c>
      <c r="L300" s="647">
        <v>0</v>
      </c>
      <c r="M300" s="588">
        <f>N300+O300+P300+Q300</f>
        <v>0</v>
      </c>
      <c r="N300" s="588"/>
      <c r="O300" s="589"/>
      <c r="P300" s="589"/>
      <c r="Q300" s="590"/>
      <c r="R300" s="620"/>
      <c r="IT300" s="620"/>
      <c r="IX300" s="621"/>
    </row>
    <row r="301" spans="1:258" s="619" customFormat="1" ht="12.75" hidden="1" x14ac:dyDescent="0.2">
      <c r="A301" s="628" t="s">
        <v>1235</v>
      </c>
      <c r="B301" s="629" t="s">
        <v>1182</v>
      </c>
      <c r="C301" s="608">
        <v>0</v>
      </c>
      <c r="D301" s="608"/>
      <c r="E301" s="608">
        <v>0</v>
      </c>
      <c r="F301" s="608">
        <v>0</v>
      </c>
      <c r="G301" s="608">
        <v>0</v>
      </c>
      <c r="H301" s="608">
        <v>0</v>
      </c>
      <c r="I301" s="608"/>
      <c r="J301" s="608"/>
      <c r="K301" s="608">
        <v>0</v>
      </c>
      <c r="L301" s="652">
        <v>0</v>
      </c>
      <c r="M301" s="609" t="e">
        <f>N301+O301+P301+Q301</f>
        <v>#DIV/0!</v>
      </c>
      <c r="N301" s="609"/>
      <c r="O301" s="610" t="e">
        <f t="shared" ref="O301:O306" si="41">E301/C301*100</f>
        <v>#DIV/0!</v>
      </c>
      <c r="P301" s="610" t="e">
        <f t="shared" ref="P301:P306" si="42">F301/C301*100</f>
        <v>#DIV/0!</v>
      </c>
      <c r="Q301" s="611" t="e">
        <f t="shared" ref="Q301:Q306" si="43">G301/C301*100</f>
        <v>#DIV/0!</v>
      </c>
      <c r="R301" s="620"/>
      <c r="IT301" s="620"/>
      <c r="IX301" s="621"/>
    </row>
    <row r="302" spans="1:258" s="619" customFormat="1" ht="25.5" hidden="1" x14ac:dyDescent="0.2">
      <c r="A302" s="630" t="s">
        <v>1225</v>
      </c>
      <c r="B302" s="631" t="s">
        <v>1184</v>
      </c>
      <c r="C302" s="597">
        <v>0</v>
      </c>
      <c r="D302" s="597">
        <v>0</v>
      </c>
      <c r="E302" s="598"/>
      <c r="F302" s="598"/>
      <c r="G302" s="598"/>
      <c r="H302" s="597">
        <v>0</v>
      </c>
      <c r="I302" s="597"/>
      <c r="J302" s="598"/>
      <c r="K302" s="598"/>
      <c r="L302" s="650">
        <v>0</v>
      </c>
      <c r="M302" s="600" t="e">
        <f>N302+O302+P302+Q302</f>
        <v>#DIV/0!</v>
      </c>
      <c r="N302" s="600"/>
      <c r="O302" s="601" t="e">
        <f t="shared" si="41"/>
        <v>#DIV/0!</v>
      </c>
      <c r="P302" s="601" t="e">
        <f t="shared" si="42"/>
        <v>#DIV/0!</v>
      </c>
      <c r="Q302" s="602" t="e">
        <f t="shared" si="43"/>
        <v>#DIV/0!</v>
      </c>
      <c r="R302" s="620"/>
      <c r="IT302" s="620"/>
      <c r="IX302" s="621"/>
    </row>
    <row r="303" spans="1:258" s="619" customFormat="1" ht="12.75" hidden="1" x14ac:dyDescent="0.2">
      <c r="A303" s="595"/>
      <c r="B303" s="632" t="s">
        <v>1185</v>
      </c>
      <c r="C303" s="597">
        <v>0</v>
      </c>
      <c r="D303" s="603"/>
      <c r="E303" s="603"/>
      <c r="F303" s="603"/>
      <c r="G303" s="603"/>
      <c r="H303" s="597">
        <v>0</v>
      </c>
      <c r="I303" s="597"/>
      <c r="J303" s="597"/>
      <c r="K303" s="597"/>
      <c r="L303" s="653"/>
      <c r="M303" s="600"/>
      <c r="N303" s="600"/>
      <c r="O303" s="601"/>
      <c r="P303" s="601"/>
      <c r="Q303" s="602"/>
      <c r="R303" s="620"/>
      <c r="IT303" s="620"/>
      <c r="IX303" s="621"/>
    </row>
    <row r="304" spans="1:258" s="619" customFormat="1" ht="12.75" hidden="1" x14ac:dyDescent="0.2">
      <c r="A304" s="595"/>
      <c r="B304" s="624" t="s">
        <v>1168</v>
      </c>
      <c r="C304" s="597">
        <v>0</v>
      </c>
      <c r="D304" s="598"/>
      <c r="E304" s="598"/>
      <c r="F304" s="597">
        <v>0</v>
      </c>
      <c r="G304" s="597"/>
      <c r="H304" s="597">
        <v>0</v>
      </c>
      <c r="I304" s="598"/>
      <c r="J304" s="598"/>
      <c r="K304" s="597">
        <v>0</v>
      </c>
      <c r="L304" s="650">
        <v>0</v>
      </c>
      <c r="M304" s="600" t="e">
        <f>N304+O304+P304+Q304</f>
        <v>#DIV/0!</v>
      </c>
      <c r="N304" s="600"/>
      <c r="O304" s="601" t="e">
        <f t="shared" si="41"/>
        <v>#DIV/0!</v>
      </c>
      <c r="P304" s="601" t="e">
        <f t="shared" si="42"/>
        <v>#DIV/0!</v>
      </c>
      <c r="Q304" s="602" t="e">
        <f t="shared" si="43"/>
        <v>#DIV/0!</v>
      </c>
      <c r="R304" s="620"/>
      <c r="IT304" s="620"/>
      <c r="IX304" s="621"/>
    </row>
    <row r="305" spans="1:258" s="619" customFormat="1" ht="12.75" hidden="1" x14ac:dyDescent="0.2">
      <c r="A305" s="595"/>
      <c r="B305" s="625" t="s">
        <v>1169</v>
      </c>
      <c r="C305" s="597">
        <v>0</v>
      </c>
      <c r="D305" s="599"/>
      <c r="E305" s="599"/>
      <c r="F305" s="599"/>
      <c r="G305" s="603"/>
      <c r="H305" s="597">
        <v>0</v>
      </c>
      <c r="I305" s="598"/>
      <c r="J305" s="598"/>
      <c r="K305" s="597">
        <v>0</v>
      </c>
      <c r="L305" s="653"/>
      <c r="M305" s="600" t="e">
        <f>N305+O305+P305+Q305</f>
        <v>#DIV/0!</v>
      </c>
      <c r="N305" s="600"/>
      <c r="O305" s="601" t="e">
        <f t="shared" si="41"/>
        <v>#DIV/0!</v>
      </c>
      <c r="P305" s="601" t="e">
        <f t="shared" si="42"/>
        <v>#DIV/0!</v>
      </c>
      <c r="Q305" s="602" t="e">
        <f t="shared" si="43"/>
        <v>#DIV/0!</v>
      </c>
      <c r="R305" s="620"/>
      <c r="IT305" s="620"/>
      <c r="IX305" s="621"/>
    </row>
    <row r="306" spans="1:258" s="619" customFormat="1" ht="12.75" hidden="1" x14ac:dyDescent="0.2">
      <c r="A306" s="595"/>
      <c r="B306" s="625" t="s">
        <v>1170</v>
      </c>
      <c r="C306" s="597">
        <v>0</v>
      </c>
      <c r="D306" s="599"/>
      <c r="E306" s="599"/>
      <c r="F306" s="599"/>
      <c r="G306" s="603"/>
      <c r="H306" s="597">
        <v>0</v>
      </c>
      <c r="I306" s="598"/>
      <c r="J306" s="598"/>
      <c r="K306" s="597">
        <v>0</v>
      </c>
      <c r="L306" s="653"/>
      <c r="M306" s="600" t="e">
        <f>N306+O306+P306+Q306</f>
        <v>#DIV/0!</v>
      </c>
      <c r="N306" s="600"/>
      <c r="O306" s="601" t="e">
        <f t="shared" si="41"/>
        <v>#DIV/0!</v>
      </c>
      <c r="P306" s="601" t="e">
        <f t="shared" si="42"/>
        <v>#DIV/0!</v>
      </c>
      <c r="Q306" s="602" t="e">
        <f t="shared" si="43"/>
        <v>#DIV/0!</v>
      </c>
      <c r="R306" s="620"/>
      <c r="IT306" s="620"/>
      <c r="IX306" s="621"/>
    </row>
    <row r="307" spans="1:258" s="619" customFormat="1" ht="39" hidden="1" customHeight="1" x14ac:dyDescent="0.2">
      <c r="A307" s="630" t="s">
        <v>1226</v>
      </c>
      <c r="B307" s="631" t="s">
        <v>1190</v>
      </c>
      <c r="C307" s="597"/>
      <c r="D307" s="597"/>
      <c r="E307" s="597"/>
      <c r="F307" s="597"/>
      <c r="G307" s="597"/>
      <c r="H307" s="597"/>
      <c r="I307" s="597"/>
      <c r="J307" s="597"/>
      <c r="K307" s="597"/>
      <c r="L307" s="650"/>
      <c r="M307" s="600"/>
      <c r="N307" s="600"/>
      <c r="O307" s="601"/>
      <c r="P307" s="601"/>
      <c r="Q307" s="602"/>
      <c r="R307" s="620"/>
      <c r="IT307" s="620"/>
      <c r="IX307" s="621"/>
    </row>
    <row r="308" spans="1:258" s="619" customFormat="1" ht="12.75" hidden="1" x14ac:dyDescent="0.2">
      <c r="A308" s="595"/>
      <c r="B308" s="632" t="s">
        <v>1185</v>
      </c>
      <c r="C308" s="597"/>
      <c r="D308" s="603"/>
      <c r="E308" s="603"/>
      <c r="F308" s="603"/>
      <c r="G308" s="603"/>
      <c r="H308" s="597"/>
      <c r="I308" s="597"/>
      <c r="J308" s="597"/>
      <c r="K308" s="597"/>
      <c r="L308" s="653"/>
      <c r="M308" s="600"/>
      <c r="N308" s="600"/>
      <c r="O308" s="601"/>
      <c r="P308" s="601"/>
      <c r="Q308" s="602"/>
      <c r="R308" s="620"/>
      <c r="IT308" s="620"/>
      <c r="IX308" s="621"/>
    </row>
    <row r="309" spans="1:258" s="619" customFormat="1" ht="12.75" hidden="1" x14ac:dyDescent="0.2">
      <c r="A309" s="595"/>
      <c r="B309" s="624" t="s">
        <v>1191</v>
      </c>
      <c r="C309" s="597"/>
      <c r="D309" s="598"/>
      <c r="E309" s="598"/>
      <c r="F309" s="598"/>
      <c r="G309" s="597"/>
      <c r="H309" s="597"/>
      <c r="I309" s="598"/>
      <c r="J309" s="598"/>
      <c r="K309" s="597"/>
      <c r="L309" s="650"/>
      <c r="M309" s="600"/>
      <c r="N309" s="600"/>
      <c r="O309" s="601"/>
      <c r="P309" s="601"/>
      <c r="Q309" s="602"/>
      <c r="R309" s="620"/>
      <c r="IT309" s="620"/>
      <c r="IX309" s="621"/>
    </row>
    <row r="310" spans="1:258" s="619" customFormat="1" ht="12.75" hidden="1" x14ac:dyDescent="0.2">
      <c r="A310" s="595"/>
      <c r="B310" s="625" t="s">
        <v>1169</v>
      </c>
      <c r="C310" s="597"/>
      <c r="D310" s="599"/>
      <c r="E310" s="599"/>
      <c r="F310" s="603"/>
      <c r="G310" s="603"/>
      <c r="H310" s="597"/>
      <c r="I310" s="598"/>
      <c r="J310" s="598"/>
      <c r="K310" s="598"/>
      <c r="L310" s="653"/>
      <c r="M310" s="600"/>
      <c r="N310" s="600"/>
      <c r="O310" s="601"/>
      <c r="P310" s="601"/>
      <c r="Q310" s="602"/>
      <c r="R310" s="620"/>
      <c r="IT310" s="620"/>
      <c r="IX310" s="621"/>
    </row>
    <row r="311" spans="1:258" s="619" customFormat="1" ht="12.75" hidden="1" x14ac:dyDescent="0.2">
      <c r="A311" s="595"/>
      <c r="B311" s="625" t="s">
        <v>1170</v>
      </c>
      <c r="C311" s="597"/>
      <c r="D311" s="599"/>
      <c r="E311" s="599"/>
      <c r="F311" s="603"/>
      <c r="G311" s="603"/>
      <c r="H311" s="597"/>
      <c r="I311" s="598"/>
      <c r="J311" s="598"/>
      <c r="K311" s="598"/>
      <c r="L311" s="653"/>
      <c r="M311" s="600"/>
      <c r="N311" s="600"/>
      <c r="O311" s="601"/>
      <c r="P311" s="601"/>
      <c r="Q311" s="602"/>
      <c r="R311" s="620"/>
      <c r="IT311" s="620"/>
      <c r="IX311" s="621"/>
    </row>
    <row r="312" spans="1:258" s="619" customFormat="1" ht="12.75" hidden="1" x14ac:dyDescent="0.2">
      <c r="A312" s="628" t="s">
        <v>1227</v>
      </c>
      <c r="B312" s="629" t="s">
        <v>1193</v>
      </c>
      <c r="C312" s="608">
        <v>1.048E-2</v>
      </c>
      <c r="D312" s="608"/>
      <c r="E312" s="608">
        <v>0</v>
      </c>
      <c r="F312" s="608">
        <v>1.048E-2</v>
      </c>
      <c r="G312" s="608">
        <v>0</v>
      </c>
      <c r="H312" s="608">
        <v>1.4086021505376346E-2</v>
      </c>
      <c r="I312" s="608"/>
      <c r="J312" s="608">
        <v>0</v>
      </c>
      <c r="K312" s="608">
        <v>1.4086021505376346E-2</v>
      </c>
      <c r="L312" s="652">
        <v>0</v>
      </c>
      <c r="M312" s="609">
        <f>N312+O312+P312+Q312</f>
        <v>100</v>
      </c>
      <c r="N312" s="609"/>
      <c r="O312" s="610">
        <f>E312/C312*100</f>
        <v>0</v>
      </c>
      <c r="P312" s="610">
        <f>F312/C312*100</f>
        <v>100</v>
      </c>
      <c r="Q312" s="611">
        <f>G312/C312*100</f>
        <v>0</v>
      </c>
      <c r="R312" s="620"/>
      <c r="IT312" s="620"/>
      <c r="IX312" s="621"/>
    </row>
    <row r="313" spans="1:258" s="619" customFormat="1" ht="12.75" hidden="1" x14ac:dyDescent="0.2">
      <c r="A313" s="595" t="s">
        <v>1228</v>
      </c>
      <c r="B313" s="632" t="s">
        <v>1185</v>
      </c>
      <c r="C313" s="597">
        <v>1.048E-2</v>
      </c>
      <c r="D313" s="603"/>
      <c r="E313" s="603"/>
      <c r="F313" s="603">
        <v>1.048E-2</v>
      </c>
      <c r="G313" s="603"/>
      <c r="H313" s="597">
        <v>1.4086021505376346E-2</v>
      </c>
      <c r="I313" s="597"/>
      <c r="J313" s="597"/>
      <c r="K313" s="598">
        <v>1.4086021505376346E-2</v>
      </c>
      <c r="L313" s="653"/>
      <c r="M313" s="600"/>
      <c r="N313" s="600"/>
      <c r="O313" s="601"/>
      <c r="P313" s="601"/>
      <c r="Q313" s="602"/>
      <c r="R313" s="620"/>
      <c r="IT313" s="620"/>
      <c r="IX313" s="621"/>
    </row>
    <row r="314" spans="1:258" s="619" customFormat="1" ht="12.75" hidden="1" x14ac:dyDescent="0.2">
      <c r="A314" s="595" t="s">
        <v>1229</v>
      </c>
      <c r="B314" s="624" t="s">
        <v>1168</v>
      </c>
      <c r="C314" s="597">
        <v>0</v>
      </c>
      <c r="D314" s="598"/>
      <c r="E314" s="597">
        <v>0</v>
      </c>
      <c r="F314" s="597">
        <v>0</v>
      </c>
      <c r="G314" s="597"/>
      <c r="H314" s="597">
        <v>0</v>
      </c>
      <c r="I314" s="598"/>
      <c r="J314" s="597">
        <v>0</v>
      </c>
      <c r="K314" s="597">
        <v>0</v>
      </c>
      <c r="L314" s="650">
        <v>0</v>
      </c>
      <c r="M314" s="600" t="e">
        <f>N314+O314+P314+Q314</f>
        <v>#DIV/0!</v>
      </c>
      <c r="N314" s="600"/>
      <c r="O314" s="601" t="e">
        <f>E314/C314*100</f>
        <v>#DIV/0!</v>
      </c>
      <c r="P314" s="601" t="e">
        <f>F314/C314*100</f>
        <v>#DIV/0!</v>
      </c>
      <c r="Q314" s="602" t="e">
        <f>G314/C314*100</f>
        <v>#DIV/0!</v>
      </c>
      <c r="R314" s="620"/>
      <c r="IT314" s="620"/>
      <c r="IX314" s="621"/>
    </row>
    <row r="315" spans="1:258" s="619" customFormat="1" ht="12.75" hidden="1" x14ac:dyDescent="0.2">
      <c r="A315" s="595"/>
      <c r="B315" s="625" t="s">
        <v>1169</v>
      </c>
      <c r="C315" s="597">
        <v>0</v>
      </c>
      <c r="D315" s="599"/>
      <c r="E315" s="599"/>
      <c r="F315" s="599"/>
      <c r="G315" s="603"/>
      <c r="H315" s="597">
        <v>0</v>
      </c>
      <c r="I315" s="598"/>
      <c r="J315" s="598"/>
      <c r="K315" s="599"/>
      <c r="L315" s="653"/>
      <c r="M315" s="600" t="e">
        <f>N315+O315+P315+Q315</f>
        <v>#DIV/0!</v>
      </c>
      <c r="N315" s="600"/>
      <c r="O315" s="601" t="e">
        <f>E315/C315*100</f>
        <v>#DIV/0!</v>
      </c>
      <c r="P315" s="601" t="e">
        <f>F315/C315*100</f>
        <v>#DIV/0!</v>
      </c>
      <c r="Q315" s="602" t="e">
        <f>G315/C315*100</f>
        <v>#DIV/0!</v>
      </c>
      <c r="R315" s="620"/>
      <c r="IT315" s="620"/>
      <c r="IX315" s="621"/>
    </row>
    <row r="316" spans="1:258" s="619" customFormat="1" ht="12.75" hidden="1" x14ac:dyDescent="0.2">
      <c r="A316" s="595"/>
      <c r="B316" s="625" t="s">
        <v>1170</v>
      </c>
      <c r="C316" s="597">
        <v>0</v>
      </c>
      <c r="D316" s="599"/>
      <c r="E316" s="599"/>
      <c r="F316" s="599"/>
      <c r="G316" s="603"/>
      <c r="H316" s="597">
        <v>0</v>
      </c>
      <c r="I316" s="598"/>
      <c r="J316" s="598"/>
      <c r="K316" s="599"/>
      <c r="L316" s="653"/>
      <c r="M316" s="600" t="e">
        <f>N316+O316+P316+Q316</f>
        <v>#DIV/0!</v>
      </c>
      <c r="N316" s="600"/>
      <c r="O316" s="601" t="e">
        <f>E316/C316*100</f>
        <v>#DIV/0!</v>
      </c>
      <c r="P316" s="601" t="e">
        <f>F316/C316*100</f>
        <v>#DIV/0!</v>
      </c>
      <c r="Q316" s="602" t="e">
        <f>G316/C316*100</f>
        <v>#DIV/0!</v>
      </c>
      <c r="R316" s="620"/>
      <c r="IT316" s="620"/>
      <c r="IX316" s="621"/>
    </row>
    <row r="317" spans="1:258" s="564" customFormat="1" ht="15" hidden="1" customHeight="1" x14ac:dyDescent="0.2">
      <c r="A317" s="595" t="s">
        <v>1196</v>
      </c>
      <c r="B317" s="624" t="s">
        <v>1168</v>
      </c>
      <c r="C317" s="597">
        <v>0</v>
      </c>
      <c r="D317" s="598"/>
      <c r="E317" s="598"/>
      <c r="F317" s="598"/>
      <c r="G317" s="598"/>
      <c r="H317" s="597">
        <v>0</v>
      </c>
      <c r="I317" s="598"/>
      <c r="J317" s="598"/>
      <c r="K317" s="598"/>
      <c r="L317" s="648"/>
      <c r="M317" s="600"/>
      <c r="N317" s="600"/>
      <c r="O317" s="601"/>
      <c r="P317" s="601"/>
      <c r="Q317" s="602"/>
      <c r="IX317" s="633"/>
    </row>
    <row r="318" spans="1:258" s="564" customFormat="1" ht="15.75" hidden="1" customHeight="1" x14ac:dyDescent="0.2">
      <c r="A318" s="595"/>
      <c r="B318" s="625" t="s">
        <v>1169</v>
      </c>
      <c r="C318" s="597">
        <v>0</v>
      </c>
      <c r="D318" s="599"/>
      <c r="E318" s="599"/>
      <c r="F318" s="599"/>
      <c r="G318" s="599"/>
      <c r="H318" s="597">
        <v>0</v>
      </c>
      <c r="I318" s="598"/>
      <c r="J318" s="598"/>
      <c r="K318" s="598"/>
      <c r="L318" s="648"/>
      <c r="M318" s="600"/>
      <c r="N318" s="600"/>
      <c r="O318" s="601"/>
      <c r="P318" s="601"/>
      <c r="Q318" s="602"/>
      <c r="IX318" s="633"/>
    </row>
    <row r="319" spans="1:258" s="564" customFormat="1" ht="15.75" hidden="1" customHeight="1" x14ac:dyDescent="0.2">
      <c r="A319" s="595"/>
      <c r="B319" s="625" t="s">
        <v>1170</v>
      </c>
      <c r="C319" s="597">
        <v>0</v>
      </c>
      <c r="D319" s="599"/>
      <c r="E319" s="599"/>
      <c r="F319" s="599"/>
      <c r="G319" s="599"/>
      <c r="H319" s="597">
        <v>0</v>
      </c>
      <c r="I319" s="598"/>
      <c r="J319" s="598"/>
      <c r="K319" s="598"/>
      <c r="L319" s="648"/>
      <c r="M319" s="600"/>
      <c r="N319" s="600"/>
      <c r="O319" s="601"/>
      <c r="P319" s="601"/>
      <c r="Q319" s="602"/>
      <c r="IX319" s="633"/>
    </row>
    <row r="320" spans="1:258" s="564" customFormat="1" ht="17.25" hidden="1" customHeight="1" x14ac:dyDescent="0.2">
      <c r="A320" s="634" t="s">
        <v>1173</v>
      </c>
      <c r="B320" s="627" t="s">
        <v>1198</v>
      </c>
      <c r="C320" s="587">
        <v>0</v>
      </c>
      <c r="D320" s="635"/>
      <c r="E320" s="635"/>
      <c r="F320" s="635"/>
      <c r="G320" s="635"/>
      <c r="H320" s="587">
        <v>0</v>
      </c>
      <c r="I320" s="587"/>
      <c r="J320" s="587"/>
      <c r="K320" s="587"/>
      <c r="L320" s="654"/>
      <c r="M320" s="588"/>
      <c r="N320" s="588"/>
      <c r="O320" s="589"/>
      <c r="P320" s="589"/>
      <c r="Q320" s="590"/>
      <c r="IX320" s="633"/>
    </row>
    <row r="321" spans="1:258" s="564" customFormat="1" ht="17.25" hidden="1" customHeight="1" x14ac:dyDescent="0.2">
      <c r="A321" s="634" t="s">
        <v>1175</v>
      </c>
      <c r="B321" s="627" t="s">
        <v>1200</v>
      </c>
      <c r="C321" s="587">
        <v>0.34358399999999995</v>
      </c>
      <c r="D321" s="587"/>
      <c r="E321" s="587">
        <v>0</v>
      </c>
      <c r="F321" s="587">
        <v>0.33997299999999997</v>
      </c>
      <c r="G321" s="587">
        <v>3.6110000000000001E-3</v>
      </c>
      <c r="H321" s="587">
        <v>0.46180645161290323</v>
      </c>
      <c r="I321" s="587"/>
      <c r="J321" s="587">
        <v>0</v>
      </c>
      <c r="K321" s="587">
        <v>0.45695295698924732</v>
      </c>
      <c r="L321" s="647">
        <v>4.8534946236559141E-3</v>
      </c>
      <c r="M321" s="588">
        <v>100</v>
      </c>
      <c r="N321" s="588"/>
      <c r="O321" s="589">
        <f>E321/C321*100</f>
        <v>0</v>
      </c>
      <c r="P321" s="589">
        <f>F321/C321*100</f>
        <v>98.949019744807686</v>
      </c>
      <c r="Q321" s="590">
        <f>G321/C321*100</f>
        <v>1.0509802551923257</v>
      </c>
      <c r="IX321" s="633"/>
    </row>
    <row r="322" spans="1:258" s="564" customFormat="1" ht="17.25" hidden="1" customHeight="1" x14ac:dyDescent="0.2">
      <c r="A322" s="637" t="s">
        <v>1177</v>
      </c>
      <c r="B322" s="638" t="s">
        <v>1210</v>
      </c>
      <c r="C322" s="639">
        <v>0.34364199999999995</v>
      </c>
      <c r="D322" s="639"/>
      <c r="E322" s="639">
        <v>0</v>
      </c>
      <c r="F322" s="639">
        <v>0.34003099999999997</v>
      </c>
      <c r="G322" s="639">
        <v>3.6110000000000001E-3</v>
      </c>
      <c r="H322" s="639">
        <v>0.46188440860215052</v>
      </c>
      <c r="I322" s="639"/>
      <c r="J322" s="639">
        <v>0</v>
      </c>
      <c r="K322" s="639">
        <v>0.4570309139784946</v>
      </c>
      <c r="L322" s="655">
        <v>4.8534946236559141E-3</v>
      </c>
      <c r="M322" s="640">
        <v>100</v>
      </c>
      <c r="N322" s="640"/>
      <c r="O322" s="640">
        <f>E322/C322*100</f>
        <v>0</v>
      </c>
      <c r="P322" s="640">
        <f>F322/C322*100</f>
        <v>98.949197129570905</v>
      </c>
      <c r="Q322" s="641">
        <f>G322/C322*100</f>
        <v>1.0508028704291095</v>
      </c>
      <c r="IX322" s="633"/>
    </row>
    <row r="323" spans="1:258" s="564" customFormat="1" ht="12.75" hidden="1" x14ac:dyDescent="0.2">
      <c r="A323" s="633"/>
      <c r="C323" s="1625"/>
      <c r="D323" s="1625"/>
      <c r="E323" s="1625"/>
      <c r="F323" s="1625"/>
      <c r="G323" s="1625"/>
      <c r="H323" s="1625"/>
      <c r="I323" s="642"/>
      <c r="J323" s="642"/>
      <c r="K323" s="642"/>
      <c r="L323" s="642"/>
      <c r="IX323" s="633"/>
    </row>
    <row r="324" spans="1:258" hidden="1" x14ac:dyDescent="0.25"/>
    <row r="325" spans="1:258" hidden="1" x14ac:dyDescent="0.25"/>
    <row r="326" spans="1:258" hidden="1" x14ac:dyDescent="0.25"/>
    <row r="327" spans="1:258" hidden="1" x14ac:dyDescent="0.25"/>
    <row r="328" spans="1:258" hidden="1" x14ac:dyDescent="0.25"/>
    <row r="329" spans="1:258" hidden="1" x14ac:dyDescent="0.25"/>
    <row r="330" spans="1:258" hidden="1" x14ac:dyDescent="0.25"/>
    <row r="331" spans="1:258" hidden="1" x14ac:dyDescent="0.25"/>
    <row r="332" spans="1:258" hidden="1" x14ac:dyDescent="0.25"/>
    <row r="333" spans="1:258" hidden="1" x14ac:dyDescent="0.25"/>
    <row r="334" spans="1:258" hidden="1" x14ac:dyDescent="0.25"/>
    <row r="335" spans="1:258" hidden="1" x14ac:dyDescent="0.25"/>
    <row r="336" spans="1:258" hidden="1" x14ac:dyDescent="0.25"/>
    <row r="337" spans="3:3" hidden="1" x14ac:dyDescent="0.25"/>
    <row r="338" spans="3:3" hidden="1" x14ac:dyDescent="0.25"/>
    <row r="339" spans="3:3" hidden="1" x14ac:dyDescent="0.25"/>
    <row r="340" spans="3:3" hidden="1" x14ac:dyDescent="0.25"/>
    <row r="341" spans="3:3" hidden="1" x14ac:dyDescent="0.25"/>
    <row r="342" spans="3:3" hidden="1" x14ac:dyDescent="0.25"/>
    <row r="343" spans="3:3" hidden="1" x14ac:dyDescent="0.25"/>
    <row r="344" spans="3:3" hidden="1" x14ac:dyDescent="0.25"/>
    <row r="345" spans="3:3" hidden="1" x14ac:dyDescent="0.25"/>
    <row r="346" spans="3:3" hidden="1" x14ac:dyDescent="0.25">
      <c r="C346" s="656"/>
    </row>
    <row r="347" spans="3:3" hidden="1" x14ac:dyDescent="0.25"/>
    <row r="348" spans="3:3" hidden="1" x14ac:dyDescent="0.25"/>
    <row r="349" spans="3:3" hidden="1" x14ac:dyDescent="0.25"/>
    <row r="350" spans="3:3" hidden="1" x14ac:dyDescent="0.25"/>
    <row r="351" spans="3:3" hidden="1" x14ac:dyDescent="0.25"/>
    <row r="352" spans="3:3" hidden="1" x14ac:dyDescent="0.25"/>
    <row r="353" spans="1:12" hidden="1" x14ac:dyDescent="0.25"/>
    <row r="354" spans="1:12" hidden="1" x14ac:dyDescent="0.25"/>
    <row r="355" spans="1:12" hidden="1" x14ac:dyDescent="0.25"/>
    <row r="356" spans="1:12" hidden="1" x14ac:dyDescent="0.25"/>
    <row r="357" spans="1:12" hidden="1" x14ac:dyDescent="0.25"/>
    <row r="358" spans="1:12" hidden="1" x14ac:dyDescent="0.25"/>
    <row r="359" spans="1:12" hidden="1" x14ac:dyDescent="0.25"/>
    <row r="360" spans="1:12" ht="32.450000000000003" hidden="1" customHeight="1" x14ac:dyDescent="0.25">
      <c r="A360" s="1626" t="s">
        <v>1042</v>
      </c>
      <c r="B360" s="1626" t="s">
        <v>1236</v>
      </c>
      <c r="C360" s="1626" t="s">
        <v>1237</v>
      </c>
      <c r="D360" s="1627" t="s">
        <v>125</v>
      </c>
      <c r="E360" s="1627"/>
      <c r="F360" s="1627"/>
      <c r="G360" s="1627"/>
      <c r="H360" s="657"/>
      <c r="I360" s="1628" t="s">
        <v>1238</v>
      </c>
      <c r="J360" s="1626"/>
      <c r="K360" s="1626"/>
      <c r="L360" s="1629"/>
    </row>
    <row r="361" spans="1:12" ht="35.1" hidden="1" customHeight="1" x14ac:dyDescent="0.25">
      <c r="A361" s="1626"/>
      <c r="B361" s="1626"/>
      <c r="C361" s="1626"/>
      <c r="D361" s="658" t="s">
        <v>1239</v>
      </c>
      <c r="E361" s="658" t="s">
        <v>1240</v>
      </c>
      <c r="F361" s="658">
        <v>2015</v>
      </c>
      <c r="G361" s="658">
        <v>2016</v>
      </c>
      <c r="H361" s="659"/>
      <c r="I361" s="660" t="s">
        <v>1239</v>
      </c>
      <c r="J361" s="661" t="s">
        <v>1240</v>
      </c>
      <c r="K361" s="661">
        <v>2015</v>
      </c>
      <c r="L361" s="662">
        <v>2016</v>
      </c>
    </row>
    <row r="362" spans="1:12" ht="16.5" hidden="1" thickTop="1" x14ac:dyDescent="0.25">
      <c r="A362" s="663" t="s">
        <v>1241</v>
      </c>
      <c r="B362" s="664" t="s">
        <v>1242</v>
      </c>
      <c r="C362" s="664"/>
      <c r="D362" s="665"/>
      <c r="E362" s="665"/>
      <c r="F362" s="665"/>
      <c r="G362" s="666"/>
      <c r="H362" s="667"/>
      <c r="I362" s="668"/>
      <c r="J362" s="664"/>
      <c r="K362" s="664"/>
      <c r="L362" s="669"/>
    </row>
    <row r="363" spans="1:12" hidden="1" x14ac:dyDescent="0.25">
      <c r="A363" s="670" t="s">
        <v>1243</v>
      </c>
      <c r="B363" s="671" t="s">
        <v>1244</v>
      </c>
      <c r="C363" s="672" t="s">
        <v>1245</v>
      </c>
      <c r="D363" s="673">
        <f t="shared" ref="D363:G376" si="44">SUMIF($K$8:$P$8,"="&amp;D$8,$K363:$P363)</f>
        <v>47.787618999999999</v>
      </c>
      <c r="E363" s="673">
        <f t="shared" si="44"/>
        <v>0</v>
      </c>
      <c r="F363" s="673">
        <f t="shared" si="44"/>
        <v>0</v>
      </c>
      <c r="G363" s="674">
        <f t="shared" si="44"/>
        <v>0</v>
      </c>
      <c r="H363" s="675"/>
      <c r="I363" s="676">
        <v>93.111199999999997</v>
      </c>
      <c r="J363" s="676">
        <v>93.649237999999997</v>
      </c>
      <c r="K363" s="677">
        <v>97.495531999999997</v>
      </c>
      <c r="L363" s="677">
        <f>C17</f>
        <v>47.787618999999999</v>
      </c>
    </row>
    <row r="364" spans="1:12" hidden="1" x14ac:dyDescent="0.25">
      <c r="A364" s="670" t="s">
        <v>1246</v>
      </c>
      <c r="B364" s="671" t="s">
        <v>1247</v>
      </c>
      <c r="C364" s="672" t="s">
        <v>1245</v>
      </c>
      <c r="D364" s="673">
        <f t="shared" si="44"/>
        <v>47.787618999999999</v>
      </c>
      <c r="E364" s="673">
        <f t="shared" si="44"/>
        <v>0</v>
      </c>
      <c r="F364" s="673">
        <f t="shared" si="44"/>
        <v>0</v>
      </c>
      <c r="G364" s="674">
        <f t="shared" si="44"/>
        <v>0</v>
      </c>
      <c r="H364" s="675"/>
      <c r="I364" s="678">
        <f>I365+I369</f>
        <v>93.111199999999997</v>
      </c>
      <c r="J364" s="678">
        <f>J365+J369</f>
        <v>93.649237999999997</v>
      </c>
      <c r="K364" s="679">
        <f>K365+K369</f>
        <v>97.495531999999997</v>
      </c>
      <c r="L364" s="679">
        <f>L365+L369</f>
        <v>47.787618999999999</v>
      </c>
    </row>
    <row r="365" spans="1:12" hidden="1" x14ac:dyDescent="0.25">
      <c r="A365" s="670" t="s">
        <v>1248</v>
      </c>
      <c r="B365" s="680" t="s">
        <v>1249</v>
      </c>
      <c r="C365" s="672" t="s">
        <v>1245</v>
      </c>
      <c r="D365" s="673">
        <f t="shared" si="44"/>
        <v>47.787618999999999</v>
      </c>
      <c r="E365" s="673">
        <f t="shared" si="44"/>
        <v>0</v>
      </c>
      <c r="F365" s="673">
        <f t="shared" si="44"/>
        <v>0</v>
      </c>
      <c r="G365" s="674">
        <f t="shared" si="44"/>
        <v>0</v>
      </c>
      <c r="H365" s="675"/>
      <c r="I365" s="676">
        <v>93.111199999999997</v>
      </c>
      <c r="J365" s="676">
        <f>J363</f>
        <v>93.649237999999997</v>
      </c>
      <c r="K365" s="677">
        <v>97.495531999999997</v>
      </c>
      <c r="L365" s="677">
        <f>L363</f>
        <v>47.787618999999999</v>
      </c>
    </row>
    <row r="366" spans="1:12" ht="22.5" hidden="1" x14ac:dyDescent="0.25">
      <c r="A366" s="670" t="s">
        <v>1250</v>
      </c>
      <c r="B366" s="681" t="s">
        <v>1251</v>
      </c>
      <c r="C366" s="672" t="s">
        <v>1245</v>
      </c>
      <c r="D366" s="673">
        <f t="shared" si="44"/>
        <v>21.138449464999997</v>
      </c>
      <c r="E366" s="673">
        <f t="shared" si="44"/>
        <v>0</v>
      </c>
      <c r="F366" s="673">
        <f t="shared" si="44"/>
        <v>0</v>
      </c>
      <c r="G366" s="674">
        <f t="shared" si="44"/>
        <v>0</v>
      </c>
      <c r="H366" s="675"/>
      <c r="I366" s="678">
        <f>SUM(I367:I368)</f>
        <v>34.573059540000003</v>
      </c>
      <c r="J366" s="678">
        <f>SUM(J367:J368)</f>
        <v>34.573059540000003</v>
      </c>
      <c r="K366" s="679">
        <f>SUM(K367:K368)</f>
        <v>34.573059540000003</v>
      </c>
      <c r="L366" s="679">
        <f>SUM(L367:L368)</f>
        <v>21.138449464999997</v>
      </c>
    </row>
    <row r="367" spans="1:12" ht="22.5" hidden="1" x14ac:dyDescent="0.25">
      <c r="A367" s="670" t="s">
        <v>1252</v>
      </c>
      <c r="B367" s="682" t="s">
        <v>497</v>
      </c>
      <c r="C367" s="672" t="s">
        <v>1245</v>
      </c>
      <c r="D367" s="673">
        <f t="shared" si="44"/>
        <v>0</v>
      </c>
      <c r="E367" s="673">
        <f t="shared" si="44"/>
        <v>0</v>
      </c>
      <c r="F367" s="673">
        <f t="shared" si="44"/>
        <v>0</v>
      </c>
      <c r="G367" s="674">
        <f t="shared" si="44"/>
        <v>0</v>
      </c>
      <c r="H367" s="675"/>
      <c r="I367" s="676"/>
      <c r="J367" s="676"/>
      <c r="K367" s="677"/>
      <c r="L367" s="677"/>
    </row>
    <row r="368" spans="1:12" ht="22.5" hidden="1" x14ac:dyDescent="0.25">
      <c r="A368" s="670" t="s">
        <v>1253</v>
      </c>
      <c r="B368" s="682" t="s">
        <v>499</v>
      </c>
      <c r="C368" s="672" t="s">
        <v>1245</v>
      </c>
      <c r="D368" s="673">
        <f t="shared" si="44"/>
        <v>21.138449464999997</v>
      </c>
      <c r="E368" s="673">
        <f t="shared" si="44"/>
        <v>0</v>
      </c>
      <c r="F368" s="673">
        <f t="shared" si="44"/>
        <v>0</v>
      </c>
      <c r="G368" s="674">
        <f t="shared" si="44"/>
        <v>0</v>
      </c>
      <c r="H368" s="675"/>
      <c r="I368" s="676">
        <v>34.573059540000003</v>
      </c>
      <c r="J368" s="676">
        <f>I368</f>
        <v>34.573059540000003</v>
      </c>
      <c r="K368" s="677">
        <v>34.573059540000003</v>
      </c>
      <c r="L368" s="677">
        <f>C45</f>
        <v>21.138449464999997</v>
      </c>
    </row>
    <row r="369" spans="1:13" hidden="1" x14ac:dyDescent="0.25">
      <c r="A369" s="670" t="s">
        <v>1254</v>
      </c>
      <c r="B369" s="683" t="s">
        <v>1255</v>
      </c>
      <c r="C369" s="672" t="s">
        <v>1245</v>
      </c>
      <c r="D369" s="673">
        <f t="shared" si="44"/>
        <v>0</v>
      </c>
      <c r="E369" s="673">
        <f t="shared" si="44"/>
        <v>0</v>
      </c>
      <c r="F369" s="673">
        <f t="shared" si="44"/>
        <v>0</v>
      </c>
      <c r="G369" s="674">
        <f t="shared" si="44"/>
        <v>0</v>
      </c>
      <c r="H369" s="675"/>
      <c r="I369" s="676"/>
      <c r="J369" s="676"/>
      <c r="K369" s="677"/>
      <c r="L369" s="677"/>
    </row>
    <row r="370" spans="1:13" ht="22.5" hidden="1" x14ac:dyDescent="0.25">
      <c r="A370" s="670" t="s">
        <v>1256</v>
      </c>
      <c r="B370" s="684" t="s">
        <v>1251</v>
      </c>
      <c r="C370" s="672" t="s">
        <v>1245</v>
      </c>
      <c r="D370" s="673">
        <f t="shared" si="44"/>
        <v>0</v>
      </c>
      <c r="E370" s="673">
        <f t="shared" si="44"/>
        <v>0</v>
      </c>
      <c r="F370" s="673">
        <f t="shared" si="44"/>
        <v>0</v>
      </c>
      <c r="G370" s="674">
        <f t="shared" si="44"/>
        <v>0</v>
      </c>
      <c r="H370" s="675"/>
      <c r="I370" s="678">
        <f>SUM(I371:I372)</f>
        <v>0</v>
      </c>
      <c r="J370" s="678">
        <f>SUM(J371:J372)</f>
        <v>0</v>
      </c>
      <c r="K370" s="679">
        <f>SUM(K371:K372)</f>
        <v>0</v>
      </c>
      <c r="L370" s="679">
        <f>SUM(L371:L372)</f>
        <v>0</v>
      </c>
    </row>
    <row r="371" spans="1:13" ht="22.5" hidden="1" x14ac:dyDescent="0.25">
      <c r="A371" s="670" t="s">
        <v>1257</v>
      </c>
      <c r="B371" s="685" t="s">
        <v>497</v>
      </c>
      <c r="C371" s="672" t="s">
        <v>1245</v>
      </c>
      <c r="D371" s="673">
        <f t="shared" si="44"/>
        <v>0</v>
      </c>
      <c r="E371" s="673">
        <f t="shared" si="44"/>
        <v>0</v>
      </c>
      <c r="F371" s="673">
        <f t="shared" si="44"/>
        <v>0</v>
      </c>
      <c r="G371" s="674">
        <f t="shared" si="44"/>
        <v>0</v>
      </c>
      <c r="H371" s="675"/>
      <c r="I371" s="676"/>
      <c r="J371" s="676"/>
      <c r="K371" s="677"/>
      <c r="L371" s="677"/>
    </row>
    <row r="372" spans="1:13" ht="22.5" hidden="1" x14ac:dyDescent="0.25">
      <c r="A372" s="670" t="s">
        <v>1258</v>
      </c>
      <c r="B372" s="685" t="s">
        <v>499</v>
      </c>
      <c r="C372" s="672" t="s">
        <v>1245</v>
      </c>
      <c r="D372" s="673">
        <f t="shared" si="44"/>
        <v>0</v>
      </c>
      <c r="E372" s="673">
        <f t="shared" si="44"/>
        <v>0</v>
      </c>
      <c r="F372" s="673">
        <f t="shared" si="44"/>
        <v>0</v>
      </c>
      <c r="G372" s="674">
        <f t="shared" si="44"/>
        <v>0</v>
      </c>
      <c r="H372" s="675"/>
      <c r="I372" s="676"/>
      <c r="J372" s="676"/>
      <c r="K372" s="677"/>
      <c r="L372" s="677"/>
    </row>
    <row r="373" spans="1:13" ht="22.5" hidden="1" x14ac:dyDescent="0.25">
      <c r="A373" s="670" t="s">
        <v>1259</v>
      </c>
      <c r="B373" s="671" t="s">
        <v>1260</v>
      </c>
      <c r="C373" s="672" t="s">
        <v>1245</v>
      </c>
      <c r="D373" s="673">
        <f t="shared" si="44"/>
        <v>41.531444591999993</v>
      </c>
      <c r="E373" s="673">
        <f t="shared" si="44"/>
        <v>0</v>
      </c>
      <c r="F373" s="673">
        <f t="shared" si="44"/>
        <v>0</v>
      </c>
      <c r="G373" s="674">
        <f t="shared" si="44"/>
        <v>0</v>
      </c>
      <c r="H373" s="675"/>
      <c r="I373" s="678">
        <f>I374+I375</f>
        <v>83.856799999999993</v>
      </c>
      <c r="J373" s="678">
        <f>J374+J375</f>
        <v>85.017830000000004</v>
      </c>
      <c r="K373" s="679">
        <f>K374+K375</f>
        <v>88.486944539999996</v>
      </c>
      <c r="L373" s="679">
        <f>L374+L375</f>
        <v>41.531444591999993</v>
      </c>
      <c r="M373" s="686"/>
    </row>
    <row r="374" spans="1:13" ht="22.5" hidden="1" x14ac:dyDescent="0.25">
      <c r="A374" s="670" t="s">
        <v>1261</v>
      </c>
      <c r="B374" s="680" t="s">
        <v>1251</v>
      </c>
      <c r="C374" s="672" t="s">
        <v>1245</v>
      </c>
      <c r="D374" s="673">
        <f t="shared" si="44"/>
        <v>21.138449464999997</v>
      </c>
      <c r="E374" s="673">
        <f t="shared" si="44"/>
        <v>0</v>
      </c>
      <c r="F374" s="673">
        <f t="shared" si="44"/>
        <v>0</v>
      </c>
      <c r="G374" s="674">
        <f t="shared" si="44"/>
        <v>0</v>
      </c>
      <c r="H374" s="675"/>
      <c r="I374" s="676">
        <v>34.573059540000003</v>
      </c>
      <c r="J374" s="676">
        <v>35.233114</v>
      </c>
      <c r="K374" s="677">
        <v>34.573059540000003</v>
      </c>
      <c r="L374" s="677">
        <f>L368</f>
        <v>21.138449464999997</v>
      </c>
    </row>
    <row r="375" spans="1:13" hidden="1" x14ac:dyDescent="0.25">
      <c r="A375" s="670" t="s">
        <v>1262</v>
      </c>
      <c r="B375" s="680" t="s">
        <v>1263</v>
      </c>
      <c r="C375" s="672" t="s">
        <v>1245</v>
      </c>
      <c r="D375" s="673">
        <f t="shared" si="44"/>
        <v>20.392995126999995</v>
      </c>
      <c r="E375" s="673">
        <f t="shared" si="44"/>
        <v>0</v>
      </c>
      <c r="F375" s="673">
        <f t="shared" si="44"/>
        <v>0</v>
      </c>
      <c r="G375" s="674">
        <f t="shared" si="44"/>
        <v>0</v>
      </c>
      <c r="H375" s="675"/>
      <c r="I375" s="676">
        <v>49.28374045999999</v>
      </c>
      <c r="J375" s="676">
        <v>49.784715999999996</v>
      </c>
      <c r="K375" s="677">
        <v>53.913885000000001</v>
      </c>
      <c r="L375" s="677">
        <f>C93-L374</f>
        <v>20.392995126999995</v>
      </c>
      <c r="M375" s="686"/>
    </row>
    <row r="376" spans="1:13" hidden="1" x14ac:dyDescent="0.25">
      <c r="A376" s="670" t="s">
        <v>1223</v>
      </c>
      <c r="B376" s="671" t="s">
        <v>1264</v>
      </c>
      <c r="C376" s="672" t="s">
        <v>1245</v>
      </c>
      <c r="D376" s="673">
        <f t="shared" si="44"/>
        <v>0.88114855000000003</v>
      </c>
      <c r="E376" s="673">
        <f t="shared" si="44"/>
        <v>0</v>
      </c>
      <c r="F376" s="673">
        <f t="shared" si="44"/>
        <v>0</v>
      </c>
      <c r="G376" s="674">
        <f t="shared" si="44"/>
        <v>0</v>
      </c>
      <c r="H376" s="675"/>
      <c r="I376" s="676">
        <v>9.2544000000000004</v>
      </c>
      <c r="J376" s="676">
        <v>8.6314080000000004</v>
      </c>
      <c r="K376" s="677">
        <v>9.0085870000000003</v>
      </c>
      <c r="L376" s="677">
        <f>C20</f>
        <v>0.88114855000000003</v>
      </c>
    </row>
    <row r="377" spans="1:13" hidden="1" x14ac:dyDescent="0.25">
      <c r="A377" s="687" t="s">
        <v>1265</v>
      </c>
      <c r="B377" s="688" t="s">
        <v>1266</v>
      </c>
      <c r="C377" s="688"/>
      <c r="D377" s="689"/>
      <c r="E377" s="689"/>
      <c r="F377" s="689"/>
      <c r="G377" s="690"/>
      <c r="H377" s="691"/>
      <c r="I377" s="688"/>
      <c r="J377" s="688"/>
      <c r="K377" s="692"/>
      <c r="L377" s="692"/>
    </row>
    <row r="378" spans="1:13" hidden="1" x14ac:dyDescent="0.25">
      <c r="A378" s="693" t="s">
        <v>1267</v>
      </c>
      <c r="B378" s="694" t="s">
        <v>1268</v>
      </c>
      <c r="C378" s="672" t="s">
        <v>341</v>
      </c>
      <c r="D378" s="673">
        <f t="shared" ref="D378:G388" si="45">SUMIF($K$8:$P$8,"="&amp;D$8,$K378:$P378)</f>
        <v>69.116</v>
      </c>
      <c r="E378" s="673">
        <f t="shared" si="45"/>
        <v>0</v>
      </c>
      <c r="F378" s="673">
        <f t="shared" si="45"/>
        <v>0</v>
      </c>
      <c r="G378" s="674">
        <f t="shared" si="45"/>
        <v>0</v>
      </c>
      <c r="H378" s="675"/>
      <c r="I378" s="676">
        <v>196.8227</v>
      </c>
      <c r="J378" s="677">
        <v>147.61702500000001</v>
      </c>
      <c r="K378" s="677">
        <v>147.61702500000001</v>
      </c>
      <c r="L378" s="677">
        <f>H17</f>
        <v>69.116</v>
      </c>
    </row>
    <row r="379" spans="1:13" hidden="1" x14ac:dyDescent="0.25">
      <c r="A379" s="693" t="s">
        <v>1269</v>
      </c>
      <c r="B379" s="680" t="s">
        <v>1270</v>
      </c>
      <c r="C379" s="672" t="s">
        <v>341</v>
      </c>
      <c r="D379" s="673">
        <f t="shared" si="45"/>
        <v>69.116</v>
      </c>
      <c r="E379" s="673">
        <f t="shared" si="45"/>
        <v>0</v>
      </c>
      <c r="F379" s="673">
        <f t="shared" si="45"/>
        <v>0</v>
      </c>
      <c r="G379" s="674">
        <f t="shared" si="45"/>
        <v>0</v>
      </c>
      <c r="H379" s="675"/>
      <c r="I379" s="676">
        <v>196.8227</v>
      </c>
      <c r="J379" s="677">
        <v>147.61702500000001</v>
      </c>
      <c r="K379" s="677">
        <v>147.61702500000001</v>
      </c>
      <c r="L379" s="677">
        <f>L378</f>
        <v>69.116</v>
      </c>
    </row>
    <row r="380" spans="1:13" ht="22.5" hidden="1" x14ac:dyDescent="0.25">
      <c r="A380" s="693" t="s">
        <v>1271</v>
      </c>
      <c r="B380" s="681" t="s">
        <v>1272</v>
      </c>
      <c r="C380" s="672" t="s">
        <v>341</v>
      </c>
      <c r="D380" s="673">
        <f t="shared" si="45"/>
        <v>42.276898929999994</v>
      </c>
      <c r="E380" s="673">
        <f t="shared" si="45"/>
        <v>0</v>
      </c>
      <c r="F380" s="673">
        <f t="shared" si="45"/>
        <v>0</v>
      </c>
      <c r="G380" s="674">
        <f t="shared" si="45"/>
        <v>0</v>
      </c>
      <c r="H380" s="675"/>
      <c r="I380" s="678">
        <f>SUM(I381:I382)</f>
        <v>84.433098700000002</v>
      </c>
      <c r="J380" s="679">
        <f>SUM(J381:J382)</f>
        <v>84.433098700000002</v>
      </c>
      <c r="K380" s="679">
        <f>SUM(K381:K382)</f>
        <v>84.433098700000002</v>
      </c>
      <c r="L380" s="679">
        <f>SUM(L381:L382)</f>
        <v>42.276898929999994</v>
      </c>
    </row>
    <row r="381" spans="1:13" ht="22.5" hidden="1" x14ac:dyDescent="0.25">
      <c r="A381" s="693" t="s">
        <v>1273</v>
      </c>
      <c r="B381" s="682" t="s">
        <v>497</v>
      </c>
      <c r="C381" s="672" t="s">
        <v>341</v>
      </c>
      <c r="D381" s="673">
        <f t="shared" si="45"/>
        <v>0</v>
      </c>
      <c r="E381" s="673">
        <f t="shared" si="45"/>
        <v>0</v>
      </c>
      <c r="F381" s="673">
        <f t="shared" si="45"/>
        <v>0</v>
      </c>
      <c r="G381" s="674">
        <f t="shared" si="45"/>
        <v>0</v>
      </c>
      <c r="H381" s="675"/>
      <c r="I381" s="676"/>
      <c r="J381" s="677"/>
      <c r="K381" s="677"/>
      <c r="L381" s="677"/>
    </row>
    <row r="382" spans="1:13" ht="22.5" hidden="1" x14ac:dyDescent="0.25">
      <c r="A382" s="693" t="s">
        <v>1274</v>
      </c>
      <c r="B382" s="682" t="s">
        <v>499</v>
      </c>
      <c r="C382" s="672" t="s">
        <v>341</v>
      </c>
      <c r="D382" s="673">
        <f t="shared" si="45"/>
        <v>42.276898929999994</v>
      </c>
      <c r="E382" s="673">
        <f t="shared" si="45"/>
        <v>0</v>
      </c>
      <c r="F382" s="673">
        <f t="shared" si="45"/>
        <v>0</v>
      </c>
      <c r="G382" s="674">
        <f t="shared" si="45"/>
        <v>0</v>
      </c>
      <c r="H382" s="675"/>
      <c r="I382" s="676">
        <v>84.433098700000002</v>
      </c>
      <c r="J382" s="677">
        <v>84.433098700000002</v>
      </c>
      <c r="K382" s="677">
        <v>84.433098700000002</v>
      </c>
      <c r="L382" s="677">
        <f>H45</f>
        <v>42.276898929999994</v>
      </c>
    </row>
    <row r="383" spans="1:13" ht="22.5" hidden="1" x14ac:dyDescent="0.25">
      <c r="A383" s="693" t="s">
        <v>1275</v>
      </c>
      <c r="B383" s="683" t="s">
        <v>1276</v>
      </c>
      <c r="C383" s="672" t="s">
        <v>341</v>
      </c>
      <c r="D383" s="673">
        <f t="shared" si="45"/>
        <v>0</v>
      </c>
      <c r="E383" s="673">
        <f t="shared" si="45"/>
        <v>0</v>
      </c>
      <c r="F383" s="673">
        <f t="shared" si="45"/>
        <v>0</v>
      </c>
      <c r="G383" s="674">
        <f t="shared" si="45"/>
        <v>0</v>
      </c>
      <c r="H383" s="675"/>
      <c r="I383" s="676"/>
      <c r="J383" s="677"/>
      <c r="K383" s="677"/>
      <c r="L383" s="677"/>
    </row>
    <row r="384" spans="1:13" ht="22.5" hidden="1" x14ac:dyDescent="0.25">
      <c r="A384" s="693" t="s">
        <v>1277</v>
      </c>
      <c r="B384" s="684" t="s">
        <v>1272</v>
      </c>
      <c r="C384" s="672" t="s">
        <v>341</v>
      </c>
      <c r="D384" s="673">
        <f t="shared" si="45"/>
        <v>0</v>
      </c>
      <c r="E384" s="673">
        <f t="shared" si="45"/>
        <v>0</v>
      </c>
      <c r="F384" s="673">
        <f t="shared" si="45"/>
        <v>0</v>
      </c>
      <c r="G384" s="674">
        <f t="shared" si="45"/>
        <v>0</v>
      </c>
      <c r="H384" s="675"/>
      <c r="I384" s="678">
        <f>SUM(I385:I386)</f>
        <v>0</v>
      </c>
      <c r="J384" s="679">
        <f>SUM(J385:J386)</f>
        <v>0</v>
      </c>
      <c r="K384" s="679">
        <f>SUM(K385:K386)</f>
        <v>0</v>
      </c>
      <c r="L384" s="679">
        <f>SUM(L385:L386)</f>
        <v>0</v>
      </c>
    </row>
    <row r="385" spans="1:25" ht="22.5" hidden="1" x14ac:dyDescent="0.25">
      <c r="A385" s="693" t="s">
        <v>1278</v>
      </c>
      <c r="B385" s="685" t="s">
        <v>497</v>
      </c>
      <c r="C385" s="672" t="s">
        <v>341</v>
      </c>
      <c r="D385" s="673">
        <f t="shared" si="45"/>
        <v>0</v>
      </c>
      <c r="E385" s="673">
        <f t="shared" si="45"/>
        <v>0</v>
      </c>
      <c r="F385" s="673">
        <f t="shared" si="45"/>
        <v>0</v>
      </c>
      <c r="G385" s="674">
        <f t="shared" si="45"/>
        <v>0</v>
      </c>
      <c r="H385" s="675"/>
      <c r="I385" s="676"/>
      <c r="J385" s="677"/>
      <c r="K385" s="677"/>
      <c r="L385" s="677"/>
    </row>
    <row r="386" spans="1:25" ht="22.5" hidden="1" x14ac:dyDescent="0.25">
      <c r="A386" s="693" t="s">
        <v>1279</v>
      </c>
      <c r="B386" s="685" t="s">
        <v>499</v>
      </c>
      <c r="C386" s="672" t="s">
        <v>341</v>
      </c>
      <c r="D386" s="673">
        <f t="shared" si="45"/>
        <v>0</v>
      </c>
      <c r="E386" s="673">
        <f t="shared" si="45"/>
        <v>0</v>
      </c>
      <c r="F386" s="673">
        <f t="shared" si="45"/>
        <v>0</v>
      </c>
      <c r="G386" s="674">
        <f t="shared" si="45"/>
        <v>0</v>
      </c>
      <c r="H386" s="675"/>
      <c r="I386" s="676"/>
      <c r="J386" s="677"/>
      <c r="K386" s="677"/>
      <c r="L386" s="677"/>
    </row>
    <row r="387" spans="1:25" ht="22.5" hidden="1" x14ac:dyDescent="0.25">
      <c r="A387" s="693" t="s">
        <v>1280</v>
      </c>
      <c r="B387" s="671" t="s">
        <v>1281</v>
      </c>
      <c r="C387" s="672" t="s">
        <v>341</v>
      </c>
      <c r="D387" s="673">
        <f t="shared" si="45"/>
        <v>71.067009697529386</v>
      </c>
      <c r="E387" s="673">
        <f t="shared" si="45"/>
        <v>0</v>
      </c>
      <c r="F387" s="673">
        <f t="shared" si="45"/>
        <v>0</v>
      </c>
      <c r="G387" s="674">
        <f t="shared" si="45"/>
        <v>0</v>
      </c>
      <c r="H387" s="675"/>
      <c r="I387" s="676">
        <v>177.26032732216962</v>
      </c>
      <c r="J387" s="677">
        <v>133.97721143092787</v>
      </c>
      <c r="K387" s="677">
        <v>133.97721143092787</v>
      </c>
      <c r="L387" s="677">
        <f>H93</f>
        <v>71.067009697529386</v>
      </c>
    </row>
    <row r="388" spans="1:25" ht="22.5" hidden="1" x14ac:dyDescent="0.25">
      <c r="A388" s="693" t="s">
        <v>1282</v>
      </c>
      <c r="B388" s="671" t="s">
        <v>1283</v>
      </c>
      <c r="C388" s="672" t="s">
        <v>341</v>
      </c>
      <c r="D388" s="673">
        <f t="shared" si="45"/>
        <v>0</v>
      </c>
      <c r="E388" s="673">
        <f t="shared" si="45"/>
        <v>0</v>
      </c>
      <c r="F388" s="673">
        <f t="shared" si="45"/>
        <v>0</v>
      </c>
      <c r="G388" s="674">
        <f t="shared" si="45"/>
        <v>0</v>
      </c>
      <c r="H388" s="675"/>
      <c r="I388" s="676"/>
      <c r="J388" s="677"/>
      <c r="K388" s="677"/>
      <c r="L388" s="677"/>
    </row>
    <row r="389" spans="1:25" hidden="1" x14ac:dyDescent="0.25"/>
    <row r="390" spans="1:25" hidden="1" x14ac:dyDescent="0.25"/>
    <row r="391" spans="1:25" hidden="1" x14ac:dyDescent="0.25">
      <c r="B391" s="695">
        <f>SUM(B392:B395)</f>
        <v>0.25</v>
      </c>
      <c r="C391" s="695">
        <f>SUM(C392:C395)</f>
        <v>0.26200000000000001</v>
      </c>
      <c r="D391" s="695">
        <f>(B391+C391)/2</f>
        <v>0.25600000000000001</v>
      </c>
      <c r="E391" s="695">
        <f>SUM(E392:E395)</f>
        <v>0.219</v>
      </c>
      <c r="F391" s="695">
        <f>(B391+C391+E391)/3</f>
        <v>0.24366666666666667</v>
      </c>
      <c r="G391" s="695">
        <f>SUM(G392:G395)</f>
        <v>0.24299999999999999</v>
      </c>
      <c r="H391" s="695">
        <f>(B391+C391+E391+G391)/4</f>
        <v>0.24349999999999999</v>
      </c>
      <c r="I391" s="695">
        <f>SUM(I392:I395)</f>
        <v>0.184</v>
      </c>
      <c r="J391" s="695">
        <f>(B391+C391+E391+G391+I391)/5</f>
        <v>0.23159999999999997</v>
      </c>
      <c r="K391" s="695">
        <f>SUM(K392:K395)</f>
        <v>0.17599999999999999</v>
      </c>
      <c r="L391" s="695">
        <f>(G391+I391+K391)/3</f>
        <v>0.20099999999999998</v>
      </c>
      <c r="M391" s="695">
        <f>SUM(M392:M395)</f>
        <v>0.22700000000000001</v>
      </c>
      <c r="N391" s="695">
        <f>(B391+C391+E391+G391+I391+K391+M391)/7</f>
        <v>0.223</v>
      </c>
      <c r="O391" s="695">
        <f>SUM(O392:O395)</f>
        <v>0.20499999999999999</v>
      </c>
      <c r="P391" s="695">
        <f>(B391+C391+E391+G391+I391+K391+M391+O391)/8</f>
        <v>0.22075</v>
      </c>
      <c r="Q391" s="695">
        <f>SUM(Q392:Q395)</f>
        <v>0.20799999999999999</v>
      </c>
      <c r="R391" s="695">
        <f>(M391+O391+Q391)/3</f>
        <v>0.21333333333333335</v>
      </c>
      <c r="S391" s="695">
        <f>(B391+C391+E391+G391+I391+K391+M391+O391+Q391)/9</f>
        <v>0.21933333333333332</v>
      </c>
      <c r="T391" s="695">
        <f>SUM(T392:T395)</f>
        <v>0.215</v>
      </c>
      <c r="U391" s="695">
        <f>(B391+C391+E391+G391+I391+K391+M391+O391+Q391+T391)/10</f>
        <v>0.21890000000000001</v>
      </c>
      <c r="V391" s="695">
        <f>SUM(V392:V395)</f>
        <v>0.247</v>
      </c>
      <c r="W391" s="695">
        <f>(B391+C391+E391+G391+I391+K391+M391+O391+Q391+T391+V391)/11</f>
        <v>0.22145454545454546</v>
      </c>
      <c r="X391" s="695">
        <f>SUM(X392:X395)</f>
        <v>0.24</v>
      </c>
      <c r="Y391" s="695">
        <f>(T391+V391+X391)/3</f>
        <v>0.23399999999999999</v>
      </c>
    </row>
    <row r="392" spans="1:25" ht="15.6" hidden="1" customHeight="1" x14ac:dyDescent="0.25">
      <c r="A392" s="1620" t="s">
        <v>982</v>
      </c>
      <c r="B392" s="696"/>
      <c r="C392" s="696"/>
      <c r="D392" s="697">
        <f>(B392+C392)/2</f>
        <v>0</v>
      </c>
      <c r="E392" s="696"/>
      <c r="F392" s="697">
        <f>(B392+C392+E392)/3</f>
        <v>0</v>
      </c>
      <c r="G392" s="696"/>
      <c r="H392" s="697">
        <f>(B392+C392+E392+G392)/4</f>
        <v>0</v>
      </c>
      <c r="I392" s="696"/>
      <c r="J392" s="697">
        <f>(B392+C392+E392+G392+I392)/5</f>
        <v>0</v>
      </c>
      <c r="K392" s="696"/>
      <c r="L392" s="697">
        <f>(G392+I392+K392)/3</f>
        <v>0</v>
      </c>
      <c r="M392" s="696"/>
      <c r="N392" s="697">
        <f>(B392+C392+E392+G392+I392+K392+M392)/7</f>
        <v>0</v>
      </c>
      <c r="O392" s="696"/>
      <c r="P392" s="697">
        <f>(B392+C392+E392+G392+I392+K392+M392+O392)/8</f>
        <v>0</v>
      </c>
      <c r="Q392" s="696"/>
      <c r="R392" s="697">
        <f>(M392+O392+Q392)/3</f>
        <v>0</v>
      </c>
      <c r="S392" s="697">
        <f>(B392+C392+E392+G392+I392+K392+M392+O392+Q392)/9</f>
        <v>0</v>
      </c>
      <c r="T392" s="696"/>
      <c r="U392" s="697">
        <f>(B392+C392+E392+G392+I392+K392+M392+O392+Q392+T392)/10</f>
        <v>0</v>
      </c>
      <c r="V392" s="696"/>
      <c r="W392" s="697">
        <f>(B392+C392+E392+G392+I392+K392+M392+O392+Q392+T392+V392)/11</f>
        <v>0</v>
      </c>
      <c r="X392" s="696"/>
      <c r="Y392" s="697">
        <f>(T392+V392+X392)/3</f>
        <v>0</v>
      </c>
    </row>
    <row r="393" spans="1:25" ht="24.95" hidden="1" customHeight="1" x14ac:dyDescent="0.25">
      <c r="A393" s="1621"/>
      <c r="B393" s="696"/>
      <c r="C393" s="696"/>
      <c r="D393" s="697">
        <f>(B393+C393)/2</f>
        <v>0</v>
      </c>
      <c r="E393" s="696"/>
      <c r="F393" s="697">
        <f>(B393+C393+E393)/3</f>
        <v>0</v>
      </c>
      <c r="G393" s="696"/>
      <c r="H393" s="697">
        <f>(B393+C393+E393+G393)/4</f>
        <v>0</v>
      </c>
      <c r="I393" s="696"/>
      <c r="J393" s="697">
        <f>(B393+C393+E393+G393+I393)/5</f>
        <v>0</v>
      </c>
      <c r="K393" s="696"/>
      <c r="L393" s="697">
        <f>(G393+I393+K393)/3</f>
        <v>0</v>
      </c>
      <c r="M393" s="696"/>
      <c r="N393" s="697">
        <f>(B393+C393+E393+G393+I393+K393+M393)/7</f>
        <v>0</v>
      </c>
      <c r="O393" s="696"/>
      <c r="P393" s="697">
        <f>(B393+C393+E393+G393+I393+K393+M393+O393)/8</f>
        <v>0</v>
      </c>
      <c r="Q393" s="696"/>
      <c r="R393" s="697">
        <f>(M393+O393+Q393)/3</f>
        <v>0</v>
      </c>
      <c r="S393" s="697">
        <f>(B393+C393+E393+G393+I393+K393+M393+O393+Q393)/9</f>
        <v>0</v>
      </c>
      <c r="T393" s="696"/>
      <c r="U393" s="697">
        <f>(B393+C393+E393+G393+I393+K393+M393+O393+Q393+T393)/10</f>
        <v>0</v>
      </c>
      <c r="V393" s="696"/>
      <c r="W393" s="697">
        <f>(B393+C393+E393+G393+I393+K393+M393+O393+Q393+T393+V393)/11</f>
        <v>0</v>
      </c>
      <c r="X393" s="696"/>
      <c r="Y393" s="697">
        <f>(T393+V393+X393)/3</f>
        <v>0</v>
      </c>
    </row>
    <row r="394" spans="1:25" ht="17.45" hidden="1" customHeight="1" x14ac:dyDescent="0.25">
      <c r="A394" s="698" t="s">
        <v>1153</v>
      </c>
      <c r="B394" s="696">
        <v>0.25</v>
      </c>
      <c r="C394" s="696">
        <v>0.26200000000000001</v>
      </c>
      <c r="D394" s="697">
        <f>(B394+C394)/2</f>
        <v>0.25600000000000001</v>
      </c>
      <c r="E394" s="696">
        <v>0.219</v>
      </c>
      <c r="F394" s="697">
        <f>(B394+C394+E394)/3</f>
        <v>0.24366666666666667</v>
      </c>
      <c r="G394" s="696">
        <v>0.24299999999999999</v>
      </c>
      <c r="H394" s="697">
        <f>(B394+C394+E394+G394)/4</f>
        <v>0.24349999999999999</v>
      </c>
      <c r="I394" s="696">
        <v>0.184</v>
      </c>
      <c r="J394" s="697">
        <f>(B394+C394+E394+G394+I394)/5</f>
        <v>0.23159999999999997</v>
      </c>
      <c r="K394" s="696">
        <v>0.17599999999999999</v>
      </c>
      <c r="L394" s="697">
        <f>(G394+I394+K394)/3</f>
        <v>0.20099999999999998</v>
      </c>
      <c r="M394" s="696">
        <v>0.22700000000000001</v>
      </c>
      <c r="N394" s="697">
        <f>(B394+C394+E394+G394+I394+K394+M394)/7</f>
        <v>0.223</v>
      </c>
      <c r="O394" s="696">
        <v>0.20499999999999999</v>
      </c>
      <c r="P394" s="697">
        <f>(B394+C394+E394+G394+I394+K394+M394+O394)/8</f>
        <v>0.22075</v>
      </c>
      <c r="Q394" s="696">
        <v>0.20799999999999999</v>
      </c>
      <c r="R394" s="697">
        <f>(M394+O394+Q394)/3</f>
        <v>0.21333333333333335</v>
      </c>
      <c r="S394" s="697">
        <f>(B394+C394+E394+G394+I394+K394+M394+O394+Q394)/9</f>
        <v>0.21933333333333332</v>
      </c>
      <c r="T394" s="696">
        <v>0.215</v>
      </c>
      <c r="U394" s="697">
        <f>(B394+C394+E394+G394+I394+K394+M394+O394+Q394+T394)/10</f>
        <v>0.21890000000000001</v>
      </c>
      <c r="V394" s="696">
        <v>0.247</v>
      </c>
      <c r="W394" s="697">
        <f>(B394+C394+E394+G394+I394+K394+M394+O394+Q394+T394+V394)/11</f>
        <v>0.22145454545454546</v>
      </c>
      <c r="X394" s="696">
        <v>0.24</v>
      </c>
      <c r="Y394" s="697">
        <f>(T394+V394+X394)/3</f>
        <v>0.23399999999999999</v>
      </c>
    </row>
    <row r="395" spans="1:25" ht="15.6" hidden="1" customHeight="1" x14ac:dyDescent="0.25">
      <c r="A395" s="699"/>
      <c r="B395" s="696"/>
      <c r="C395" s="696"/>
      <c r="D395" s="697">
        <f>(B395+C395)/2</f>
        <v>0</v>
      </c>
      <c r="E395" s="696"/>
      <c r="F395" s="697">
        <f>(B395+C395+E395)/3</f>
        <v>0</v>
      </c>
      <c r="G395" s="696"/>
      <c r="H395" s="697">
        <f>(B395+C395+E395+G395)/4</f>
        <v>0</v>
      </c>
      <c r="I395" s="696"/>
      <c r="J395" s="697">
        <f>(B395+C395+E395+G395+I395)/5</f>
        <v>0</v>
      </c>
      <c r="K395" s="696"/>
      <c r="L395" s="697">
        <f>(G395+I395+K395)/3</f>
        <v>0</v>
      </c>
      <c r="M395" s="696"/>
      <c r="N395" s="697">
        <f>(B395+C395+E395+G395+I395+K395+M395)/7</f>
        <v>0</v>
      </c>
      <c r="O395" s="696"/>
      <c r="P395" s="697">
        <f>(B395+C395+E395+G395+I395+K395+M395+O395)/8</f>
        <v>0</v>
      </c>
      <c r="Q395" s="696"/>
      <c r="R395" s="697">
        <f>(M395+O395+Q395)/3</f>
        <v>0</v>
      </c>
      <c r="S395" s="697">
        <f>(B395+C395+E395+G395+I395+K395+M395+O395+Q395)/9</f>
        <v>0</v>
      </c>
      <c r="T395" s="696"/>
      <c r="U395" s="697">
        <f>(B395+C395+E395+G395+I395+K395+M395+O395+Q395+T395)/10</f>
        <v>0</v>
      </c>
      <c r="V395" s="696"/>
      <c r="W395" s="697">
        <f>(B395+C395+E395+G395+I395+K395+M395+O395+Q395+T395+V395)/11</f>
        <v>0</v>
      </c>
      <c r="X395" s="696"/>
      <c r="Y395" s="697">
        <f>(T395+V395+X395)/3</f>
        <v>0</v>
      </c>
    </row>
    <row r="396" spans="1:25" ht="15.6" hidden="1" customHeight="1" x14ac:dyDescent="0.25">
      <c r="A396" s="699"/>
      <c r="B396" s="697" t="e">
        <f>SUM(B397:B400)</f>
        <v>#REF!</v>
      </c>
      <c r="C396" s="697" t="e">
        <f>SUM(C397:C400)</f>
        <v>#REF!</v>
      </c>
      <c r="D396" s="697" t="e">
        <f>B396+C396</f>
        <v>#REF!</v>
      </c>
      <c r="E396" s="697" t="e">
        <f>SUM(E397:E400)</f>
        <v>#REF!</v>
      </c>
      <c r="F396" s="697" t="e">
        <f>B396+C396+E396</f>
        <v>#REF!</v>
      </c>
      <c r="G396" s="697" t="e">
        <f>SUM(G397:G400)</f>
        <v>#REF!</v>
      </c>
      <c r="H396" s="697" t="e">
        <f>B396+C396+E396+G396</f>
        <v>#REF!</v>
      </c>
      <c r="I396" s="697" t="e">
        <f>SUM(I397:I400)</f>
        <v>#REF!</v>
      </c>
      <c r="J396" s="697" t="e">
        <f>B396+C396+E396+G396+I396</f>
        <v>#REF!</v>
      </c>
      <c r="K396" s="697" t="e">
        <f>SUM(K397:K400)</f>
        <v>#REF!</v>
      </c>
      <c r="L396" s="697" t="e">
        <f>G396+I396+K396</f>
        <v>#REF!</v>
      </c>
      <c r="M396" s="697" t="e">
        <f>SUM(M397:M400)</f>
        <v>#REF!</v>
      </c>
      <c r="N396" s="697" t="e">
        <f>B396+C396+E396+G396+I396+K396+M396</f>
        <v>#REF!</v>
      </c>
      <c r="O396" s="697">
        <f>SUM(O397:O400)</f>
        <v>0</v>
      </c>
      <c r="P396" s="697" t="e">
        <f>B396+C396+E396+G396+I396+K396+M396+O396</f>
        <v>#REF!</v>
      </c>
      <c r="Q396" s="697">
        <f>SUM(Q397:Q400)</f>
        <v>0</v>
      </c>
      <c r="R396" s="697" t="e">
        <f>M396+O396+Q396</f>
        <v>#REF!</v>
      </c>
      <c r="S396" s="697" t="e">
        <f>B396+C396+E396+G396+I396+K396+M396+O396+Q396</f>
        <v>#REF!</v>
      </c>
      <c r="T396" s="697">
        <f>SUM(T397:T400)</f>
        <v>0</v>
      </c>
      <c r="U396" s="697" t="e">
        <f>B396+C396+E396+G396+I396+K396+M396+O396+Q396+T396</f>
        <v>#REF!</v>
      </c>
      <c r="V396" s="697">
        <f>SUM(V397:V400)</f>
        <v>0</v>
      </c>
      <c r="W396" s="697" t="e">
        <f>B396+C396+E396+G396+I396+K396+M396+O396+Q396+T396+V396</f>
        <v>#REF!</v>
      </c>
      <c r="X396" s="697">
        <f>SUM(X397:X400)</f>
        <v>0</v>
      </c>
      <c r="Y396" s="697">
        <f>T396+V396+X396</f>
        <v>0</v>
      </c>
    </row>
    <row r="397" spans="1:25" ht="15.6" hidden="1" customHeight="1" x14ac:dyDescent="0.25">
      <c r="A397" s="699"/>
      <c r="B397" s="696"/>
      <c r="C397" s="696"/>
      <c r="D397" s="697">
        <f>B397+C397</f>
        <v>0</v>
      </c>
      <c r="E397" s="696"/>
      <c r="F397" s="697">
        <f>B397+C397+E397</f>
        <v>0</v>
      </c>
      <c r="G397" s="696"/>
      <c r="H397" s="697">
        <f>B397+C397+E397+G397</f>
        <v>0</v>
      </c>
      <c r="I397" s="696"/>
      <c r="J397" s="697">
        <f>B397+C397+E397+G397+I397</f>
        <v>0</v>
      </c>
      <c r="K397" s="696"/>
      <c r="L397" s="697">
        <f>G397+I397+K397</f>
        <v>0</v>
      </c>
      <c r="M397" s="696"/>
      <c r="N397" s="697">
        <f>B397+C397+E397+G397+I397+K397+M397</f>
        <v>0</v>
      </c>
      <c r="O397" s="696"/>
      <c r="P397" s="697">
        <f>B397+C397+E397+G397+I397+K397+M397+O397</f>
        <v>0</v>
      </c>
      <c r="Q397" s="696"/>
      <c r="R397" s="697">
        <f>M397+O397+Q397</f>
        <v>0</v>
      </c>
      <c r="S397" s="697">
        <f>B397+C397+E397+G397+I397+K397+M397+O397+Q397</f>
        <v>0</v>
      </c>
      <c r="T397" s="696"/>
      <c r="U397" s="697">
        <f>B397+C397+E397+G397+I397+K397+M397+O397+Q397+T397</f>
        <v>0</v>
      </c>
      <c r="V397" s="696"/>
      <c r="W397" s="697">
        <f>B397+C397+E397+G397+I397+K397+M397+O397+Q397+T397+V397</f>
        <v>0</v>
      </c>
      <c r="X397" s="696"/>
      <c r="Y397" s="697">
        <f>T397+V397+X397</f>
        <v>0</v>
      </c>
    </row>
    <row r="398" spans="1:25" ht="15.6" hidden="1" customHeight="1" x14ac:dyDescent="0.25">
      <c r="A398" s="699"/>
      <c r="B398" s="696"/>
      <c r="C398" s="696"/>
      <c r="D398" s="697">
        <f>B398+C398</f>
        <v>0</v>
      </c>
      <c r="E398" s="696"/>
      <c r="F398" s="697">
        <f>B398+C398+E398</f>
        <v>0</v>
      </c>
      <c r="G398" s="696"/>
      <c r="H398" s="697">
        <f>B398+C398+E398+G398</f>
        <v>0</v>
      </c>
      <c r="I398" s="696"/>
      <c r="J398" s="697">
        <f>B398+C398+E398+G398+I398</f>
        <v>0</v>
      </c>
      <c r="K398" s="696"/>
      <c r="L398" s="697">
        <f>G398+I398+K398</f>
        <v>0</v>
      </c>
      <c r="M398" s="696"/>
      <c r="N398" s="697">
        <f>B398+C398+E398+G398+I398+K398+M398</f>
        <v>0</v>
      </c>
      <c r="O398" s="696"/>
      <c r="P398" s="697">
        <f>B398+C398+E398+G398+I398+K398+M398+O398</f>
        <v>0</v>
      </c>
      <c r="Q398" s="696"/>
      <c r="R398" s="697">
        <f>M398+O398+Q398</f>
        <v>0</v>
      </c>
      <c r="S398" s="697">
        <f>B398+C398+E398+G398+I398+K398+M398+O398+Q398</f>
        <v>0</v>
      </c>
      <c r="T398" s="696"/>
      <c r="U398" s="697">
        <f>B398+C398+E398+G398+I398+K398+M398+O398+Q398+T398</f>
        <v>0</v>
      </c>
      <c r="V398" s="696"/>
      <c r="W398" s="697">
        <f>B398+C398+E398+G398+I398+K398+M398+O398+Q398+T398+V398</f>
        <v>0</v>
      </c>
      <c r="X398" s="696"/>
      <c r="Y398" s="697">
        <f>T398+V398+X398</f>
        <v>0</v>
      </c>
    </row>
    <row r="399" spans="1:25" ht="15.6" hidden="1" customHeight="1" x14ac:dyDescent="0.25">
      <c r="A399" s="699"/>
      <c r="B399" s="696" t="e">
        <v>#REF!</v>
      </c>
      <c r="C399" s="696" t="e">
        <v>#REF!</v>
      </c>
      <c r="D399" s="697" t="e">
        <f>B399+C399</f>
        <v>#REF!</v>
      </c>
      <c r="E399" s="696" t="e">
        <v>#REF!</v>
      </c>
      <c r="F399" s="697" t="e">
        <f>B399+C399+E399</f>
        <v>#REF!</v>
      </c>
      <c r="G399" s="696" t="e">
        <v>#REF!</v>
      </c>
      <c r="H399" s="697" t="e">
        <f>B399+C399+E399+G399</f>
        <v>#REF!</v>
      </c>
      <c r="I399" s="696" t="e">
        <v>#REF!</v>
      </c>
      <c r="J399" s="697" t="e">
        <f>B399+C399+E399+G399+I399</f>
        <v>#REF!</v>
      </c>
      <c r="K399" s="696" t="e">
        <v>#REF!</v>
      </c>
      <c r="L399" s="697" t="e">
        <f>G399+I399+K399</f>
        <v>#REF!</v>
      </c>
      <c r="M399" s="696" t="e">
        <v>#REF!</v>
      </c>
      <c r="N399" s="697" t="e">
        <f>B399+C399+E399+G399+I399+K399+M399</f>
        <v>#REF!</v>
      </c>
      <c r="O399" s="696">
        <v>0</v>
      </c>
      <c r="P399" s="697" t="e">
        <f>B399+C399+E399+G399+I399+K399+M399+O399</f>
        <v>#REF!</v>
      </c>
      <c r="Q399" s="696">
        <v>0</v>
      </c>
      <c r="R399" s="697" t="e">
        <f>M399+O399+Q399</f>
        <v>#REF!</v>
      </c>
      <c r="S399" s="697" t="e">
        <f>B399+C399+E399+G399+I399+K399+M399+O399+Q399</f>
        <v>#REF!</v>
      </c>
      <c r="T399" s="696">
        <v>0</v>
      </c>
      <c r="U399" s="697" t="e">
        <f>B399+C399+E399+G399+I399+K399+M399+O399+Q399+T399</f>
        <v>#REF!</v>
      </c>
      <c r="V399" s="696">
        <v>0</v>
      </c>
      <c r="W399" s="697" t="e">
        <f>B399+C399+E399+G399+I399+K399+M399+O399+Q399+T399+V399</f>
        <v>#REF!</v>
      </c>
      <c r="X399" s="696">
        <v>0</v>
      </c>
      <c r="Y399" s="697">
        <f>T399+V399+X399</f>
        <v>0</v>
      </c>
    </row>
    <row r="400" spans="1:25" ht="15.6" hidden="1" customHeight="1" x14ac:dyDescent="0.25">
      <c r="A400" s="699"/>
      <c r="B400" s="696"/>
      <c r="C400" s="696"/>
      <c r="D400" s="697">
        <f>B400+C400</f>
        <v>0</v>
      </c>
      <c r="E400" s="696"/>
      <c r="F400" s="697">
        <f>B400+C400+E400</f>
        <v>0</v>
      </c>
      <c r="G400" s="696"/>
      <c r="H400" s="697">
        <f>B400+C400+E400+G400</f>
        <v>0</v>
      </c>
      <c r="I400" s="696"/>
      <c r="J400" s="697">
        <f>B400+C400+E400+G400+I400</f>
        <v>0</v>
      </c>
      <c r="K400" s="696"/>
      <c r="L400" s="697">
        <f>G400+I400+K400</f>
        <v>0</v>
      </c>
      <c r="M400" s="696"/>
      <c r="N400" s="697">
        <f>B400+C400+E400+G400+I400+K400+M400</f>
        <v>0</v>
      </c>
      <c r="O400" s="696"/>
      <c r="P400" s="697">
        <f>B400+C400+E400+G400+I400+K400+M400+O400</f>
        <v>0</v>
      </c>
      <c r="Q400" s="696"/>
      <c r="R400" s="697">
        <f>M400+O400+Q400</f>
        <v>0</v>
      </c>
      <c r="S400" s="697">
        <f>B400+C400+E400+G400+I400+K400+M400+O400+Q400</f>
        <v>0</v>
      </c>
      <c r="T400" s="696"/>
      <c r="U400" s="697">
        <f>B400+C400+E400+G400+I400+K400+M400+O400+Q400+T400</f>
        <v>0</v>
      </c>
      <c r="V400" s="696"/>
      <c r="W400" s="697">
        <f>B400+C400+E400+G400+I400+K400+M400+O400+Q400+T400+V400</f>
        <v>0</v>
      </c>
      <c r="X400" s="696"/>
      <c r="Y400" s="697">
        <f>T400+V400+X400</f>
        <v>0</v>
      </c>
    </row>
    <row r="401" spans="1:17" ht="28.15" hidden="1" customHeight="1" x14ac:dyDescent="0.25">
      <c r="A401" s="699"/>
      <c r="B401" s="700" t="s">
        <v>1284</v>
      </c>
      <c r="C401" s="701" t="s">
        <v>1285</v>
      </c>
      <c r="D401" s="702">
        <v>1.7967550000000001</v>
      </c>
      <c r="E401" s="408"/>
      <c r="F401" s="408"/>
      <c r="G401" s="408"/>
      <c r="H401" s="408"/>
      <c r="I401" s="408"/>
      <c r="J401" s="408"/>
      <c r="K401" s="408"/>
      <c r="L401" s="408"/>
      <c r="M401" s="408"/>
      <c r="N401" s="408"/>
      <c r="O401" s="408"/>
      <c r="P401" s="408"/>
      <c r="Q401" s="408"/>
    </row>
    <row r="402" spans="1:17" ht="15.6" hidden="1" customHeight="1" x14ac:dyDescent="0.25">
      <c r="A402" s="699"/>
      <c r="B402" s="703" t="s">
        <v>1286</v>
      </c>
      <c r="C402" s="701" t="s">
        <v>1285</v>
      </c>
      <c r="D402" s="704"/>
      <c r="E402" s="408"/>
      <c r="F402" s="408"/>
      <c r="G402" s="408"/>
      <c r="H402" s="408"/>
      <c r="I402" s="408"/>
      <c r="J402" s="408"/>
      <c r="K402" s="408"/>
      <c r="L402" s="408"/>
      <c r="M402" s="408"/>
      <c r="N402" s="408"/>
      <c r="O402" s="408"/>
      <c r="P402" s="408"/>
      <c r="Q402" s="408"/>
    </row>
    <row r="403" spans="1:17" ht="15.6" hidden="1" customHeight="1" x14ac:dyDescent="0.25">
      <c r="A403" s="705" t="s">
        <v>986</v>
      </c>
      <c r="B403" s="706" t="s">
        <v>1287</v>
      </c>
      <c r="C403" s="707" t="s">
        <v>1285</v>
      </c>
      <c r="D403" s="708">
        <v>191.79956101953863</v>
      </c>
      <c r="E403" s="408"/>
      <c r="F403" s="408"/>
      <c r="G403" s="408"/>
      <c r="H403" s="408"/>
      <c r="I403" s="408"/>
      <c r="J403" s="408"/>
      <c r="K403" s="408"/>
      <c r="L403" s="408"/>
      <c r="M403" s="408"/>
      <c r="N403" s="408"/>
      <c r="O403" s="408"/>
      <c r="P403" s="408"/>
      <c r="Q403" s="408"/>
    </row>
    <row r="404" spans="1:17" ht="15.6" hidden="1" customHeight="1" x14ac:dyDescent="0.25">
      <c r="A404" s="709"/>
      <c r="B404" s="710" t="s">
        <v>1288</v>
      </c>
      <c r="C404" s="707" t="s">
        <v>1285</v>
      </c>
      <c r="D404" s="708">
        <v>133.09982519954764</v>
      </c>
      <c r="E404" s="408"/>
      <c r="F404" s="408"/>
      <c r="G404" s="408"/>
      <c r="H404" s="408"/>
      <c r="I404" s="408"/>
      <c r="J404" s="408"/>
      <c r="K404" s="408"/>
      <c r="L404" s="408"/>
      <c r="M404" s="408"/>
      <c r="N404" s="408"/>
      <c r="O404" s="408"/>
      <c r="P404" s="408"/>
      <c r="Q404" s="408"/>
    </row>
    <row r="405" spans="1:17" ht="15.6" hidden="1" customHeight="1" x14ac:dyDescent="0.25">
      <c r="A405" s="711"/>
      <c r="B405" s="712" t="s">
        <v>1163</v>
      </c>
      <c r="C405" s="713"/>
      <c r="D405" s="714">
        <v>64.968431780009752</v>
      </c>
      <c r="E405" s="408"/>
      <c r="F405" s="408"/>
      <c r="G405" s="408"/>
      <c r="H405" s="408"/>
      <c r="I405" s="408"/>
      <c r="J405" s="408"/>
      <c r="K405" s="408"/>
      <c r="L405" s="408"/>
      <c r="M405" s="408"/>
      <c r="N405" s="408"/>
      <c r="O405" s="408"/>
      <c r="P405" s="408"/>
      <c r="Q405" s="408"/>
    </row>
    <row r="406" spans="1:17" ht="15.6" hidden="1" customHeight="1" x14ac:dyDescent="0.25">
      <c r="A406" s="711"/>
      <c r="B406" s="715" t="s">
        <v>1289</v>
      </c>
      <c r="C406" s="716" t="s">
        <v>1285</v>
      </c>
      <c r="D406" s="717">
        <v>2.2978499999836001E-3</v>
      </c>
      <c r="E406" s="408"/>
      <c r="F406" s="408"/>
      <c r="G406" s="408"/>
      <c r="H406" s="408"/>
      <c r="I406" s="408"/>
      <c r="J406" s="408"/>
      <c r="K406" s="408"/>
      <c r="L406" s="408"/>
      <c r="M406" s="408"/>
      <c r="N406" s="408"/>
      <c r="O406" s="408"/>
      <c r="P406" s="408"/>
      <c r="Q406" s="408"/>
    </row>
    <row r="407" spans="1:17" ht="15.6" hidden="1" customHeight="1" x14ac:dyDescent="0.25">
      <c r="A407" s="711"/>
      <c r="B407" s="715" t="s">
        <v>1290</v>
      </c>
      <c r="C407" s="716" t="s">
        <v>1285</v>
      </c>
      <c r="D407" s="717">
        <v>41.015857140108643</v>
      </c>
      <c r="E407" s="408"/>
      <c r="F407" s="408"/>
      <c r="G407" s="408"/>
      <c r="H407" s="408"/>
      <c r="I407" s="408"/>
      <c r="J407" s="408"/>
      <c r="K407" s="408"/>
      <c r="L407" s="408"/>
      <c r="M407" s="408"/>
      <c r="N407" s="408"/>
      <c r="O407" s="408"/>
      <c r="P407" s="408"/>
      <c r="Q407" s="408"/>
    </row>
    <row r="408" spans="1:17" ht="15.6" hidden="1" customHeight="1" x14ac:dyDescent="0.25">
      <c r="A408" s="711"/>
      <c r="B408" s="715" t="s">
        <v>1291</v>
      </c>
      <c r="C408" s="716" t="s">
        <v>1285</v>
      </c>
      <c r="D408" s="717">
        <v>23.950276789901121</v>
      </c>
      <c r="E408" s="408"/>
      <c r="F408" s="408"/>
      <c r="G408" s="408"/>
      <c r="H408" s="408"/>
      <c r="I408" s="408"/>
      <c r="J408" s="408"/>
      <c r="K408" s="408"/>
      <c r="L408" s="408"/>
      <c r="M408" s="408"/>
      <c r="N408" s="408"/>
      <c r="O408" s="408"/>
      <c r="P408" s="408"/>
      <c r="Q408" s="408"/>
    </row>
    <row r="409" spans="1:17" ht="15.6" hidden="1" customHeight="1" x14ac:dyDescent="0.25">
      <c r="A409" s="711"/>
      <c r="B409" s="712" t="s">
        <v>1218</v>
      </c>
      <c r="C409" s="713"/>
      <c r="D409" s="714">
        <v>68.131393419537872</v>
      </c>
      <c r="E409" s="408"/>
      <c r="F409" s="408"/>
      <c r="G409" s="408"/>
      <c r="H409" s="408"/>
      <c r="I409" s="408"/>
      <c r="J409" s="408"/>
      <c r="K409" s="408"/>
      <c r="L409" s="408"/>
      <c r="M409" s="408"/>
      <c r="N409" s="408"/>
      <c r="O409" s="408"/>
      <c r="P409" s="408"/>
      <c r="Q409" s="408"/>
    </row>
    <row r="410" spans="1:17" ht="15.6" hidden="1" customHeight="1" x14ac:dyDescent="0.25">
      <c r="A410" s="711"/>
      <c r="B410" s="715" t="s">
        <v>1289</v>
      </c>
      <c r="C410" s="716" t="s">
        <v>1285</v>
      </c>
      <c r="D410" s="717">
        <v>2.5561719399738663</v>
      </c>
      <c r="E410" s="408"/>
      <c r="F410" s="408"/>
      <c r="G410" s="408"/>
      <c r="H410" s="408"/>
      <c r="I410" s="408"/>
      <c r="J410" s="408"/>
      <c r="K410" s="408"/>
      <c r="L410" s="408"/>
      <c r="M410" s="408"/>
      <c r="N410" s="408"/>
      <c r="O410" s="408"/>
      <c r="P410" s="408"/>
      <c r="Q410" s="408"/>
    </row>
    <row r="411" spans="1:17" ht="15.6" hidden="1" customHeight="1" x14ac:dyDescent="0.25">
      <c r="A411" s="711"/>
      <c r="B411" s="715" t="s">
        <v>1290</v>
      </c>
      <c r="C411" s="716" t="s">
        <v>1285</v>
      </c>
      <c r="D411" s="717">
        <v>56.821990709492773</v>
      </c>
      <c r="E411" s="408"/>
      <c r="F411" s="408"/>
      <c r="G411" s="408"/>
      <c r="H411" s="408"/>
      <c r="I411" s="408"/>
      <c r="J411" s="408"/>
      <c r="K411" s="408"/>
      <c r="L411" s="408"/>
      <c r="M411" s="408"/>
      <c r="N411" s="408"/>
      <c r="O411" s="408"/>
      <c r="P411" s="408"/>
      <c r="Q411" s="408"/>
    </row>
    <row r="412" spans="1:17" ht="15.6" hidden="1" customHeight="1" x14ac:dyDescent="0.25">
      <c r="A412" s="711"/>
      <c r="B412" s="715" t="s">
        <v>1291</v>
      </c>
      <c r="C412" s="716" t="s">
        <v>1285</v>
      </c>
      <c r="D412" s="717">
        <v>8.7532307700712391</v>
      </c>
      <c r="E412" s="408"/>
      <c r="F412" s="408"/>
      <c r="G412" s="408"/>
      <c r="H412" s="408"/>
      <c r="I412" s="408"/>
      <c r="J412" s="408"/>
      <c r="K412" s="408"/>
      <c r="L412" s="408"/>
      <c r="M412" s="408"/>
      <c r="N412" s="408"/>
      <c r="O412" s="408"/>
      <c r="P412" s="408"/>
      <c r="Q412" s="408"/>
    </row>
    <row r="413" spans="1:17" ht="15.6" hidden="1" customHeight="1" x14ac:dyDescent="0.25">
      <c r="A413" s="709"/>
      <c r="B413" s="710" t="s">
        <v>1292</v>
      </c>
      <c r="C413" s="707" t="s">
        <v>1285</v>
      </c>
      <c r="D413" s="708">
        <v>4.4949029499910118</v>
      </c>
      <c r="E413" s="408"/>
      <c r="F413" s="408"/>
      <c r="G413" s="408"/>
      <c r="H413" s="408"/>
      <c r="I413" s="408"/>
      <c r="J413" s="408"/>
      <c r="K413" s="408"/>
      <c r="L413" s="408"/>
      <c r="M413" s="408"/>
      <c r="N413" s="408"/>
      <c r="O413" s="408"/>
      <c r="P413" s="408"/>
      <c r="Q413" s="408"/>
    </row>
    <row r="414" spans="1:17" ht="15.6" hidden="1" customHeight="1" x14ac:dyDescent="0.25">
      <c r="A414" s="711"/>
      <c r="B414" s="712" t="s">
        <v>1163</v>
      </c>
      <c r="C414" s="713"/>
      <c r="D414" s="714">
        <v>4.4949029499910118</v>
      </c>
      <c r="E414" s="408"/>
      <c r="F414" s="408"/>
      <c r="G414" s="408"/>
      <c r="H414" s="408"/>
      <c r="I414" s="408"/>
      <c r="J414" s="408"/>
      <c r="K414" s="408"/>
      <c r="L414" s="408"/>
      <c r="M414" s="408"/>
      <c r="N414" s="408"/>
      <c r="O414" s="408"/>
      <c r="P414" s="408"/>
      <c r="Q414" s="408"/>
    </row>
    <row r="415" spans="1:17" ht="15.6" hidden="1" customHeight="1" x14ac:dyDescent="0.25">
      <c r="A415" s="711"/>
      <c r="B415" s="715" t="s">
        <v>1289</v>
      </c>
      <c r="C415" s="716" t="s">
        <v>1285</v>
      </c>
      <c r="D415" s="717"/>
      <c r="E415" s="408"/>
      <c r="F415" s="408"/>
      <c r="G415" s="408"/>
      <c r="H415" s="408"/>
      <c r="I415" s="408"/>
      <c r="J415" s="408"/>
      <c r="K415" s="408"/>
      <c r="L415" s="408"/>
      <c r="M415" s="408"/>
      <c r="N415" s="408"/>
      <c r="O415" s="408"/>
      <c r="P415" s="408"/>
      <c r="Q415" s="408"/>
    </row>
    <row r="416" spans="1:17" ht="15.6" hidden="1" customHeight="1" x14ac:dyDescent="0.25">
      <c r="A416" s="711"/>
      <c r="B416" s="715" t="s">
        <v>1290</v>
      </c>
      <c r="C416" s="716" t="s">
        <v>1285</v>
      </c>
      <c r="D416" s="717">
        <v>4.4219930299905901</v>
      </c>
      <c r="E416" s="408"/>
      <c r="F416" s="408"/>
      <c r="G416" s="408"/>
      <c r="H416" s="408"/>
      <c r="I416" s="408"/>
      <c r="J416" s="408"/>
      <c r="K416" s="408"/>
      <c r="L416" s="408"/>
      <c r="M416" s="408"/>
      <c r="N416" s="408"/>
      <c r="O416" s="408"/>
      <c r="P416" s="408"/>
      <c r="Q416" s="408"/>
    </row>
    <row r="417" spans="1:17" ht="15.6" hidden="1" customHeight="1" x14ac:dyDescent="0.25">
      <c r="A417" s="711"/>
      <c r="B417" s="715" t="s">
        <v>1291</v>
      </c>
      <c r="C417" s="716" t="s">
        <v>1285</v>
      </c>
      <c r="D417" s="717">
        <v>7.2909920000421596E-2</v>
      </c>
      <c r="E417" s="408"/>
      <c r="F417" s="408"/>
      <c r="G417" s="408"/>
      <c r="H417" s="408"/>
      <c r="I417" s="408"/>
      <c r="J417" s="408"/>
      <c r="K417" s="408"/>
      <c r="L417" s="408"/>
      <c r="M417" s="408"/>
      <c r="N417" s="408"/>
      <c r="O417" s="408"/>
      <c r="P417" s="408"/>
      <c r="Q417" s="408"/>
    </row>
    <row r="418" spans="1:17" ht="15.6" hidden="1" customHeight="1" x14ac:dyDescent="0.25">
      <c r="A418" s="711"/>
      <c r="B418" s="712" t="s">
        <v>1218</v>
      </c>
      <c r="C418" s="713"/>
      <c r="D418" s="714">
        <v>0</v>
      </c>
      <c r="E418" s="408"/>
      <c r="F418" s="408"/>
      <c r="G418" s="408"/>
      <c r="H418" s="408"/>
      <c r="I418" s="408"/>
      <c r="J418" s="408"/>
      <c r="K418" s="408"/>
      <c r="L418" s="408"/>
      <c r="M418" s="408"/>
      <c r="N418" s="408"/>
      <c r="O418" s="408"/>
      <c r="P418" s="408"/>
      <c r="Q418" s="408"/>
    </row>
    <row r="419" spans="1:17" ht="15.6" hidden="1" customHeight="1" x14ac:dyDescent="0.25">
      <c r="A419" s="711"/>
      <c r="B419" s="715" t="s">
        <v>1289</v>
      </c>
      <c r="C419" s="716" t="s">
        <v>1285</v>
      </c>
      <c r="D419" s="717"/>
      <c r="E419" s="408"/>
      <c r="F419" s="408"/>
      <c r="G419" s="408"/>
      <c r="H419" s="408"/>
      <c r="I419" s="408"/>
      <c r="J419" s="408"/>
      <c r="K419" s="408"/>
      <c r="L419" s="408"/>
      <c r="M419" s="408"/>
      <c r="N419" s="408"/>
      <c r="O419" s="408"/>
      <c r="P419" s="408"/>
      <c r="Q419" s="408"/>
    </row>
    <row r="420" spans="1:17" ht="15.6" hidden="1" customHeight="1" x14ac:dyDescent="0.25">
      <c r="A420" s="711"/>
      <c r="B420" s="715" t="s">
        <v>1290</v>
      </c>
      <c r="C420" s="716" t="s">
        <v>1285</v>
      </c>
      <c r="D420" s="717"/>
      <c r="E420" s="408"/>
      <c r="F420" s="408"/>
      <c r="G420" s="408"/>
      <c r="H420" s="408"/>
      <c r="I420" s="408"/>
      <c r="J420" s="408"/>
      <c r="K420" s="408"/>
      <c r="L420" s="408"/>
      <c r="M420" s="408"/>
      <c r="N420" s="408"/>
      <c r="O420" s="408"/>
      <c r="P420" s="408"/>
      <c r="Q420" s="408"/>
    </row>
    <row r="421" spans="1:17" ht="15.6" hidden="1" customHeight="1" x14ac:dyDescent="0.25">
      <c r="A421" s="711"/>
      <c r="B421" s="715" t="s">
        <v>1291</v>
      </c>
      <c r="C421" s="716" t="s">
        <v>1285</v>
      </c>
      <c r="D421" s="717"/>
      <c r="E421" s="408"/>
      <c r="F421" s="408"/>
      <c r="G421" s="408"/>
      <c r="H421" s="408"/>
      <c r="I421" s="408"/>
      <c r="J421" s="408"/>
      <c r="K421" s="408"/>
      <c r="L421" s="408"/>
      <c r="M421" s="408"/>
      <c r="N421" s="408"/>
      <c r="O421" s="408"/>
      <c r="P421" s="408"/>
      <c r="Q421" s="408"/>
    </row>
    <row r="422" spans="1:17" ht="15.6" hidden="1" customHeight="1" x14ac:dyDescent="0.25">
      <c r="A422" s="711"/>
      <c r="B422" s="718" t="s">
        <v>1164</v>
      </c>
      <c r="C422" s="719"/>
      <c r="D422" s="714">
        <v>0</v>
      </c>
      <c r="E422" s="408"/>
      <c r="F422" s="408"/>
      <c r="G422" s="408"/>
      <c r="H422" s="408"/>
      <c r="I422" s="408"/>
      <c r="J422" s="408"/>
      <c r="K422" s="408"/>
      <c r="L422" s="408"/>
      <c r="M422" s="408"/>
      <c r="N422" s="408"/>
      <c r="O422" s="408"/>
      <c r="P422" s="408"/>
      <c r="Q422" s="408"/>
    </row>
    <row r="423" spans="1:17" ht="15.6" hidden="1" customHeight="1" x14ac:dyDescent="0.25">
      <c r="A423" s="711"/>
      <c r="B423" s="715" t="s">
        <v>1289</v>
      </c>
      <c r="C423" s="716" t="s">
        <v>1285</v>
      </c>
      <c r="D423" s="717"/>
      <c r="E423" s="408"/>
      <c r="F423" s="408"/>
      <c r="G423" s="408"/>
      <c r="H423" s="408"/>
      <c r="I423" s="408"/>
      <c r="J423" s="408"/>
      <c r="K423" s="408"/>
      <c r="L423" s="408"/>
      <c r="M423" s="408"/>
      <c r="N423" s="408"/>
      <c r="O423" s="408"/>
      <c r="P423" s="408"/>
      <c r="Q423" s="408"/>
    </row>
    <row r="424" spans="1:17" hidden="1" x14ac:dyDescent="0.25">
      <c r="A424" s="711"/>
      <c r="B424" s="715" t="s">
        <v>1290</v>
      </c>
      <c r="C424" s="716" t="s">
        <v>1285</v>
      </c>
      <c r="D424" s="717"/>
      <c r="E424" s="408"/>
      <c r="F424" s="408"/>
      <c r="G424" s="408"/>
      <c r="H424" s="408"/>
      <c r="I424" s="408"/>
      <c r="J424" s="408"/>
      <c r="K424" s="408"/>
      <c r="L424" s="408"/>
      <c r="M424" s="408"/>
      <c r="N424" s="408"/>
      <c r="O424" s="408"/>
      <c r="P424" s="408"/>
      <c r="Q424" s="408"/>
    </row>
    <row r="425" spans="1:17" hidden="1" x14ac:dyDescent="0.25">
      <c r="A425" s="711"/>
      <c r="B425" s="715" t="s">
        <v>1291</v>
      </c>
      <c r="C425" s="716" t="s">
        <v>1285</v>
      </c>
      <c r="D425" s="717"/>
      <c r="E425" s="408"/>
      <c r="F425" s="408"/>
      <c r="G425" s="408"/>
      <c r="H425" s="408"/>
      <c r="I425" s="408"/>
      <c r="J425" s="408"/>
      <c r="K425" s="408"/>
      <c r="L425" s="408"/>
      <c r="M425" s="408"/>
      <c r="N425" s="408"/>
      <c r="O425" s="408"/>
      <c r="P425" s="408"/>
      <c r="Q425" s="408"/>
    </row>
    <row r="426" spans="1:17" hidden="1" x14ac:dyDescent="0.25">
      <c r="A426" s="709"/>
      <c r="B426" s="710" t="s">
        <v>1293</v>
      </c>
      <c r="C426" s="707" t="s">
        <v>1285</v>
      </c>
      <c r="D426" s="708">
        <v>50.59831329</v>
      </c>
      <c r="E426" s="408"/>
      <c r="F426" s="408"/>
      <c r="G426" s="408"/>
      <c r="H426" s="408"/>
      <c r="I426" s="408"/>
      <c r="J426" s="408"/>
      <c r="K426" s="408"/>
      <c r="L426" s="408"/>
      <c r="M426" s="408"/>
      <c r="N426" s="408"/>
      <c r="O426" s="408"/>
      <c r="P426" s="408"/>
      <c r="Q426" s="408"/>
    </row>
    <row r="427" spans="1:17" hidden="1" x14ac:dyDescent="0.25">
      <c r="A427" s="711"/>
      <c r="B427" s="712" t="s">
        <v>1164</v>
      </c>
      <c r="C427" s="713"/>
      <c r="D427" s="714">
        <v>50.59831329</v>
      </c>
      <c r="E427" s="408"/>
      <c r="F427" s="408"/>
      <c r="G427" s="408"/>
      <c r="H427" s="408"/>
      <c r="I427" s="408"/>
      <c r="J427" s="408"/>
      <c r="K427" s="408"/>
      <c r="L427" s="408"/>
      <c r="M427" s="408"/>
      <c r="N427" s="408"/>
      <c r="O427" s="408"/>
      <c r="P427" s="408"/>
      <c r="Q427" s="408"/>
    </row>
    <row r="428" spans="1:17" hidden="1" x14ac:dyDescent="0.25">
      <c r="A428" s="711"/>
      <c r="B428" s="715" t="s">
        <v>1289</v>
      </c>
      <c r="C428" s="716" t="s">
        <v>1285</v>
      </c>
      <c r="D428" s="717">
        <v>15.36020025</v>
      </c>
      <c r="E428" s="408"/>
      <c r="F428" s="408"/>
      <c r="G428" s="408"/>
      <c r="H428" s="408"/>
      <c r="I428" s="408"/>
      <c r="J428" s="408"/>
      <c r="K428" s="408"/>
      <c r="L428" s="408"/>
      <c r="M428" s="408"/>
      <c r="N428" s="408"/>
      <c r="O428" s="408"/>
      <c r="P428" s="408"/>
      <c r="Q428" s="408"/>
    </row>
    <row r="429" spans="1:17" hidden="1" x14ac:dyDescent="0.25">
      <c r="A429" s="711"/>
      <c r="B429" s="715" t="s">
        <v>1290</v>
      </c>
      <c r="C429" s="716" t="s">
        <v>1285</v>
      </c>
      <c r="D429" s="717">
        <v>35.034673470000001</v>
      </c>
      <c r="E429" s="408"/>
      <c r="F429" s="408"/>
      <c r="G429" s="408"/>
      <c r="H429" s="408"/>
      <c r="I429" s="408"/>
      <c r="J429" s="408"/>
      <c r="K429" s="408"/>
      <c r="L429" s="408"/>
      <c r="M429" s="408"/>
      <c r="N429" s="408"/>
      <c r="O429" s="408"/>
      <c r="P429" s="408"/>
      <c r="Q429" s="408"/>
    </row>
    <row r="430" spans="1:17" hidden="1" x14ac:dyDescent="0.25">
      <c r="A430" s="711"/>
      <c r="B430" s="715" t="s">
        <v>1291</v>
      </c>
      <c r="C430" s="716" t="s">
        <v>1285</v>
      </c>
      <c r="D430" s="717">
        <v>0.20343956999999999</v>
      </c>
      <c r="E430" s="408"/>
      <c r="F430" s="408"/>
      <c r="G430" s="408"/>
      <c r="H430" s="408"/>
      <c r="I430" s="408"/>
      <c r="J430" s="408"/>
      <c r="K430" s="408"/>
      <c r="L430" s="408"/>
      <c r="M430" s="408"/>
      <c r="N430" s="408"/>
      <c r="O430" s="408"/>
      <c r="P430" s="408"/>
      <c r="Q430" s="408"/>
    </row>
    <row r="431" spans="1:17" hidden="1" x14ac:dyDescent="0.25">
      <c r="A431" s="709"/>
      <c r="B431" s="710" t="s">
        <v>1294</v>
      </c>
      <c r="C431" s="707" t="s">
        <v>1285</v>
      </c>
      <c r="D431" s="708">
        <v>3.6065195800000001</v>
      </c>
      <c r="E431" s="408"/>
      <c r="F431" s="408"/>
      <c r="G431" s="408"/>
      <c r="H431" s="408"/>
      <c r="I431" s="408"/>
      <c r="J431" s="408"/>
      <c r="K431" s="408"/>
      <c r="L431" s="408"/>
      <c r="M431" s="408"/>
      <c r="N431" s="408"/>
      <c r="O431" s="408"/>
      <c r="P431" s="408"/>
      <c r="Q431" s="408"/>
    </row>
    <row r="432" spans="1:17" hidden="1" x14ac:dyDescent="0.25">
      <c r="A432" s="711"/>
      <c r="B432" s="712" t="s">
        <v>1163</v>
      </c>
      <c r="C432" s="713"/>
      <c r="D432" s="714">
        <v>3.6065195800000001</v>
      </c>
      <c r="E432" s="408"/>
      <c r="F432" s="408"/>
      <c r="G432" s="408"/>
      <c r="H432" s="408"/>
      <c r="I432" s="408"/>
      <c r="J432" s="408"/>
      <c r="K432" s="408"/>
      <c r="L432" s="408"/>
      <c r="M432" s="408"/>
      <c r="N432" s="408"/>
      <c r="O432" s="408"/>
      <c r="P432" s="408"/>
      <c r="Q432" s="408"/>
    </row>
    <row r="433" spans="1:17" hidden="1" x14ac:dyDescent="0.25">
      <c r="A433" s="711"/>
      <c r="B433" s="715" t="s">
        <v>1289</v>
      </c>
      <c r="C433" s="716" t="s">
        <v>1285</v>
      </c>
      <c r="D433" s="717">
        <v>0</v>
      </c>
      <c r="E433" s="408"/>
      <c r="F433" s="408"/>
      <c r="G433" s="408"/>
      <c r="H433" s="408"/>
      <c r="I433" s="408"/>
      <c r="J433" s="408"/>
      <c r="K433" s="408"/>
      <c r="L433" s="408"/>
      <c r="M433" s="408"/>
      <c r="N433" s="408"/>
      <c r="O433" s="408"/>
      <c r="P433" s="408"/>
      <c r="Q433" s="408"/>
    </row>
    <row r="434" spans="1:17" hidden="1" x14ac:dyDescent="0.25">
      <c r="A434" s="711"/>
      <c r="B434" s="715" t="s">
        <v>1290</v>
      </c>
      <c r="C434" s="716" t="s">
        <v>1285</v>
      </c>
      <c r="D434" s="717">
        <v>1.2221329999999999E-2</v>
      </c>
      <c r="E434" s="408"/>
      <c r="F434" s="408"/>
      <c r="G434" s="408"/>
      <c r="H434" s="408"/>
      <c r="I434" s="408"/>
      <c r="J434" s="408"/>
      <c r="K434" s="408"/>
      <c r="L434" s="408"/>
      <c r="M434" s="408"/>
      <c r="N434" s="408"/>
      <c r="O434" s="408"/>
      <c r="P434" s="408"/>
      <c r="Q434" s="408"/>
    </row>
    <row r="435" spans="1:17" hidden="1" x14ac:dyDescent="0.25">
      <c r="A435" s="711"/>
      <c r="B435" s="715" t="s">
        <v>1291</v>
      </c>
      <c r="C435" s="716" t="s">
        <v>1285</v>
      </c>
      <c r="D435" s="717">
        <v>3.59429825</v>
      </c>
      <c r="E435" s="408"/>
      <c r="F435" s="408"/>
      <c r="G435" s="408"/>
      <c r="H435" s="408"/>
      <c r="I435" s="408"/>
      <c r="J435" s="408"/>
      <c r="K435" s="408"/>
      <c r="L435" s="408"/>
      <c r="M435" s="408"/>
      <c r="N435" s="408"/>
      <c r="O435" s="408"/>
      <c r="P435" s="408"/>
      <c r="Q435" s="408"/>
    </row>
    <row r="436" spans="1:17" hidden="1" x14ac:dyDescent="0.25">
      <c r="A436" s="709"/>
      <c r="B436" s="710" t="s">
        <v>1051</v>
      </c>
      <c r="C436" s="707" t="s">
        <v>1285</v>
      </c>
      <c r="D436" s="708">
        <v>56.750421550847442</v>
      </c>
      <c r="E436" s="408"/>
      <c r="F436" s="408"/>
      <c r="G436" s="408"/>
      <c r="H436" s="408"/>
      <c r="I436" s="408"/>
      <c r="J436" s="408"/>
      <c r="K436" s="408"/>
      <c r="L436" s="408"/>
      <c r="M436" s="408"/>
      <c r="N436" s="408"/>
      <c r="O436" s="408"/>
      <c r="P436" s="408"/>
      <c r="Q436" s="408"/>
    </row>
    <row r="437" spans="1:17" hidden="1" x14ac:dyDescent="0.25">
      <c r="A437" s="709"/>
      <c r="B437" s="720" t="s">
        <v>1295</v>
      </c>
      <c r="C437" s="707" t="s">
        <v>1285</v>
      </c>
      <c r="D437" s="708">
        <v>56.568943644067787</v>
      </c>
      <c r="E437" s="408"/>
      <c r="F437" s="408"/>
      <c r="G437" s="408"/>
      <c r="H437" s="408"/>
      <c r="I437" s="408"/>
      <c r="J437" s="408"/>
      <c r="K437" s="408"/>
      <c r="L437" s="408"/>
      <c r="M437" s="408"/>
      <c r="N437" s="408"/>
      <c r="O437" s="408"/>
      <c r="P437" s="408"/>
      <c r="Q437" s="408"/>
    </row>
    <row r="438" spans="1:17" hidden="1" x14ac:dyDescent="0.25">
      <c r="A438" s="709"/>
      <c r="B438" s="720" t="s">
        <v>1296</v>
      </c>
      <c r="C438" s="707" t="s">
        <v>1285</v>
      </c>
      <c r="D438" s="708">
        <v>0</v>
      </c>
      <c r="E438" s="408"/>
      <c r="F438" s="408"/>
      <c r="G438" s="408"/>
      <c r="H438" s="408"/>
      <c r="I438" s="408"/>
      <c r="J438" s="408"/>
      <c r="K438" s="408"/>
      <c r="L438" s="408"/>
      <c r="M438" s="408"/>
      <c r="N438" s="408"/>
      <c r="O438" s="408"/>
      <c r="P438" s="408"/>
      <c r="Q438" s="408"/>
    </row>
    <row r="439" spans="1:17" hidden="1" x14ac:dyDescent="0.25">
      <c r="A439" s="711"/>
      <c r="B439" s="721" t="s">
        <v>1297</v>
      </c>
      <c r="C439" s="722" t="s">
        <v>1285</v>
      </c>
      <c r="D439" s="714">
        <v>11.068340949152544</v>
      </c>
      <c r="E439" s="408"/>
      <c r="F439" s="408"/>
      <c r="G439" s="408"/>
      <c r="H439" s="408"/>
      <c r="I439" s="408"/>
      <c r="J439" s="408"/>
      <c r="K439" s="408"/>
      <c r="L439" s="408"/>
      <c r="M439" s="408"/>
      <c r="N439" s="408"/>
      <c r="O439" s="408"/>
      <c r="P439" s="408"/>
      <c r="Q439" s="408"/>
    </row>
    <row r="440" spans="1:17" hidden="1" x14ac:dyDescent="0.25">
      <c r="A440" s="723"/>
      <c r="B440" s="724" t="s">
        <v>1295</v>
      </c>
      <c r="C440" s="725" t="s">
        <v>1285</v>
      </c>
      <c r="D440" s="726">
        <v>10.886863042372884</v>
      </c>
      <c r="E440" s="408"/>
      <c r="F440" s="408"/>
      <c r="G440" s="408"/>
      <c r="H440" s="408"/>
      <c r="I440" s="408"/>
      <c r="J440" s="408"/>
      <c r="K440" s="408"/>
      <c r="L440" s="408"/>
      <c r="M440" s="408"/>
      <c r="N440" s="408"/>
      <c r="O440" s="408"/>
      <c r="P440" s="408"/>
      <c r="Q440" s="408"/>
    </row>
    <row r="441" spans="1:17" hidden="1" x14ac:dyDescent="0.25">
      <c r="A441" s="727"/>
      <c r="B441" s="728" t="s">
        <v>1296</v>
      </c>
      <c r="C441" s="729" t="s">
        <v>1285</v>
      </c>
      <c r="D441" s="730"/>
      <c r="E441" s="408"/>
      <c r="F441" s="408"/>
      <c r="G441" s="408"/>
      <c r="H441" s="408"/>
      <c r="I441" s="408"/>
      <c r="J441" s="408"/>
      <c r="K441" s="408"/>
      <c r="L441" s="408"/>
      <c r="M441" s="408"/>
      <c r="N441" s="408"/>
      <c r="O441" s="408"/>
      <c r="P441" s="408"/>
      <c r="Q441" s="408"/>
    </row>
    <row r="442" spans="1:17" hidden="1" x14ac:dyDescent="0.25">
      <c r="A442" s="711"/>
      <c r="B442" s="731" t="s">
        <v>1298</v>
      </c>
      <c r="C442" s="722" t="s">
        <v>1285</v>
      </c>
      <c r="D442" s="717">
        <v>0</v>
      </c>
      <c r="E442" s="408"/>
      <c r="F442" s="408"/>
      <c r="G442" s="408"/>
      <c r="H442" s="408"/>
      <c r="I442" s="408"/>
      <c r="J442" s="408"/>
      <c r="K442" s="408"/>
      <c r="L442" s="408"/>
      <c r="M442" s="408"/>
      <c r="N442" s="408"/>
      <c r="O442" s="408"/>
      <c r="P442" s="408"/>
      <c r="Q442" s="408"/>
    </row>
    <row r="443" spans="1:17" hidden="1" x14ac:dyDescent="0.25">
      <c r="A443" s="723"/>
      <c r="B443" s="724" t="s">
        <v>1295</v>
      </c>
      <c r="C443" s="725" t="s">
        <v>1285</v>
      </c>
      <c r="D443" s="726">
        <v>0</v>
      </c>
      <c r="E443" s="408"/>
      <c r="F443" s="408"/>
      <c r="G443" s="408"/>
      <c r="H443" s="408"/>
      <c r="I443" s="408"/>
      <c r="J443" s="408"/>
      <c r="K443" s="408"/>
      <c r="L443" s="408"/>
      <c r="M443" s="408"/>
      <c r="N443" s="408"/>
      <c r="O443" s="408"/>
      <c r="P443" s="408"/>
      <c r="Q443" s="408"/>
    </row>
    <row r="444" spans="1:17" hidden="1" x14ac:dyDescent="0.25">
      <c r="A444" s="727"/>
      <c r="B444" s="728" t="s">
        <v>1296</v>
      </c>
      <c r="C444" s="729" t="s">
        <v>1285</v>
      </c>
      <c r="D444" s="730"/>
      <c r="E444" s="408"/>
      <c r="F444" s="408"/>
      <c r="G444" s="408"/>
      <c r="H444" s="408"/>
      <c r="I444" s="408"/>
      <c r="J444" s="408"/>
      <c r="K444" s="408"/>
      <c r="L444" s="408"/>
      <c r="M444" s="408"/>
      <c r="N444" s="408"/>
      <c r="O444" s="408"/>
      <c r="P444" s="408"/>
      <c r="Q444" s="408"/>
    </row>
    <row r="445" spans="1:17" hidden="1" x14ac:dyDescent="0.25">
      <c r="A445" s="711"/>
      <c r="B445" s="732" t="s">
        <v>1299</v>
      </c>
      <c r="C445" s="722" t="s">
        <v>1285</v>
      </c>
      <c r="D445" s="714">
        <v>0.22653655084745764</v>
      </c>
      <c r="E445" s="408"/>
      <c r="F445" s="408"/>
      <c r="G445" s="408"/>
      <c r="H445" s="408"/>
      <c r="I445" s="408"/>
      <c r="J445" s="408"/>
      <c r="K445" s="408"/>
      <c r="L445" s="408"/>
      <c r="M445" s="408"/>
      <c r="N445" s="408"/>
      <c r="O445" s="408"/>
      <c r="P445" s="408"/>
      <c r="Q445" s="408"/>
    </row>
    <row r="446" spans="1:17" hidden="1" x14ac:dyDescent="0.25">
      <c r="A446" s="723"/>
      <c r="B446" s="724" t="s">
        <v>1295</v>
      </c>
      <c r="C446" s="725" t="s">
        <v>1285</v>
      </c>
      <c r="D446" s="726">
        <v>4.505864406779661E-2</v>
      </c>
      <c r="E446" s="408"/>
      <c r="F446" s="408"/>
      <c r="G446" s="408"/>
      <c r="H446" s="408"/>
      <c r="I446" s="408"/>
      <c r="J446" s="408"/>
      <c r="K446" s="408"/>
      <c r="L446" s="408"/>
      <c r="M446" s="408"/>
      <c r="N446" s="408"/>
      <c r="O446" s="408"/>
      <c r="P446" s="408"/>
      <c r="Q446" s="408"/>
    </row>
    <row r="447" spans="1:17" hidden="1" x14ac:dyDescent="0.25">
      <c r="A447" s="727"/>
      <c r="B447" s="728" t="s">
        <v>1296</v>
      </c>
      <c r="C447" s="729" t="s">
        <v>1285</v>
      </c>
      <c r="D447" s="730"/>
      <c r="E447" s="408"/>
      <c r="F447" s="408"/>
      <c r="G447" s="408"/>
      <c r="H447" s="408"/>
      <c r="I447" s="408"/>
      <c r="J447" s="408"/>
      <c r="K447" s="408"/>
      <c r="L447" s="408"/>
      <c r="M447" s="408"/>
      <c r="N447" s="408"/>
      <c r="O447" s="408"/>
      <c r="P447" s="408"/>
      <c r="Q447" s="408"/>
    </row>
    <row r="448" spans="1:17" hidden="1" x14ac:dyDescent="0.25">
      <c r="A448" s="711"/>
      <c r="B448" s="715" t="s">
        <v>1169</v>
      </c>
      <c r="C448" s="716" t="s">
        <v>1285</v>
      </c>
      <c r="D448" s="717">
        <v>0.18147790677966102</v>
      </c>
      <c r="E448" s="408"/>
      <c r="F448" s="408"/>
      <c r="G448" s="408"/>
      <c r="H448" s="408"/>
      <c r="I448" s="408"/>
      <c r="J448" s="408"/>
      <c r="K448" s="408"/>
      <c r="L448" s="408"/>
      <c r="M448" s="408"/>
      <c r="N448" s="408"/>
      <c r="O448" s="408"/>
      <c r="P448" s="408"/>
      <c r="Q448" s="408"/>
    </row>
    <row r="449" spans="1:17" hidden="1" x14ac:dyDescent="0.25">
      <c r="A449" s="723"/>
      <c r="B449" s="724" t="s">
        <v>1295</v>
      </c>
      <c r="C449" s="725" t="s">
        <v>1285</v>
      </c>
      <c r="D449" s="726">
        <v>0.18147790677966102</v>
      </c>
      <c r="E449" s="408"/>
      <c r="F449" s="408"/>
      <c r="G449" s="408"/>
      <c r="H449" s="408"/>
      <c r="I449" s="408"/>
      <c r="J449" s="408"/>
      <c r="K449" s="408"/>
      <c r="L449" s="408"/>
      <c r="M449" s="408"/>
      <c r="N449" s="408"/>
      <c r="O449" s="408"/>
      <c r="P449" s="408"/>
      <c r="Q449" s="408"/>
    </row>
    <row r="450" spans="1:17" hidden="1" x14ac:dyDescent="0.25">
      <c r="A450" s="727"/>
      <c r="B450" s="728" t="s">
        <v>1296</v>
      </c>
      <c r="C450" s="729" t="s">
        <v>1285</v>
      </c>
      <c r="D450" s="730"/>
      <c r="E450" s="408"/>
      <c r="F450" s="408"/>
      <c r="G450" s="408"/>
      <c r="H450" s="408"/>
      <c r="I450" s="408"/>
      <c r="J450" s="408"/>
      <c r="K450" s="408"/>
      <c r="L450" s="408"/>
      <c r="M450" s="408"/>
      <c r="N450" s="408"/>
      <c r="O450" s="408"/>
      <c r="P450" s="408"/>
      <c r="Q450" s="408"/>
    </row>
    <row r="451" spans="1:17" hidden="1" x14ac:dyDescent="0.25">
      <c r="A451" s="711"/>
      <c r="B451" s="715" t="s">
        <v>1170</v>
      </c>
      <c r="C451" s="716" t="s">
        <v>1285</v>
      </c>
      <c r="D451" s="717">
        <v>4.505864406779661E-2</v>
      </c>
      <c r="E451" s="408"/>
      <c r="F451" s="408"/>
      <c r="G451" s="408"/>
      <c r="H451" s="408"/>
      <c r="I451" s="408"/>
      <c r="J451" s="408"/>
      <c r="K451" s="408"/>
      <c r="L451" s="408"/>
      <c r="M451" s="408"/>
      <c r="N451" s="408"/>
      <c r="O451" s="408"/>
      <c r="P451" s="408"/>
      <c r="Q451" s="408"/>
    </row>
    <row r="452" spans="1:17" hidden="1" x14ac:dyDescent="0.25">
      <c r="A452" s="723"/>
      <c r="B452" s="724" t="s">
        <v>1295</v>
      </c>
      <c r="C452" s="725" t="s">
        <v>1285</v>
      </c>
      <c r="D452" s="726">
        <v>4.505864406779661E-2</v>
      </c>
      <c r="E452" s="408"/>
      <c r="F452" s="408"/>
      <c r="G452" s="408"/>
      <c r="H452" s="408"/>
      <c r="I452" s="408"/>
      <c r="J452" s="408"/>
      <c r="K452" s="408"/>
      <c r="L452" s="408"/>
      <c r="M452" s="408"/>
      <c r="N452" s="408"/>
      <c r="O452" s="408"/>
      <c r="P452" s="408"/>
      <c r="Q452" s="408"/>
    </row>
    <row r="453" spans="1:17" hidden="1" x14ac:dyDescent="0.25">
      <c r="A453" s="727"/>
      <c r="B453" s="728" t="s">
        <v>1296</v>
      </c>
      <c r="C453" s="729" t="s">
        <v>1285</v>
      </c>
      <c r="D453" s="730"/>
      <c r="E453" s="408"/>
      <c r="F453" s="408"/>
      <c r="G453" s="408"/>
      <c r="H453" s="408"/>
      <c r="I453" s="408"/>
      <c r="J453" s="408"/>
      <c r="K453" s="408"/>
      <c r="L453" s="408"/>
      <c r="M453" s="408"/>
      <c r="N453" s="408"/>
      <c r="O453" s="408"/>
      <c r="P453" s="408"/>
      <c r="Q453" s="408"/>
    </row>
    <row r="454" spans="1:17" hidden="1" x14ac:dyDescent="0.25">
      <c r="A454" s="711"/>
      <c r="B454" s="731" t="s">
        <v>1300</v>
      </c>
      <c r="C454" s="722" t="s">
        <v>1285</v>
      </c>
      <c r="D454" s="717">
        <v>10.271043220338985</v>
      </c>
      <c r="E454" s="408"/>
      <c r="F454" s="408"/>
      <c r="G454" s="408"/>
      <c r="H454" s="408"/>
      <c r="I454" s="408"/>
      <c r="J454" s="408"/>
      <c r="K454" s="408"/>
      <c r="L454" s="408"/>
      <c r="M454" s="408"/>
      <c r="N454" s="408"/>
      <c r="O454" s="408"/>
      <c r="P454" s="408"/>
      <c r="Q454" s="408"/>
    </row>
    <row r="455" spans="1:17" hidden="1" x14ac:dyDescent="0.25">
      <c r="A455" s="723"/>
      <c r="B455" s="724" t="s">
        <v>1295</v>
      </c>
      <c r="C455" s="725" t="s">
        <v>1285</v>
      </c>
      <c r="D455" s="726">
        <v>10.271043220338985</v>
      </c>
      <c r="E455" s="408"/>
      <c r="F455" s="408"/>
      <c r="G455" s="408"/>
      <c r="H455" s="408"/>
      <c r="I455" s="408"/>
      <c r="J455" s="408"/>
      <c r="K455" s="408"/>
      <c r="L455" s="408"/>
      <c r="M455" s="408"/>
      <c r="N455" s="408"/>
      <c r="O455" s="408"/>
      <c r="P455" s="408"/>
      <c r="Q455" s="408"/>
    </row>
    <row r="456" spans="1:17" hidden="1" x14ac:dyDescent="0.25">
      <c r="A456" s="727"/>
      <c r="B456" s="728" t="s">
        <v>1296</v>
      </c>
      <c r="C456" s="729" t="s">
        <v>1285</v>
      </c>
      <c r="D456" s="730"/>
      <c r="E456" s="408"/>
      <c r="F456" s="408"/>
      <c r="G456" s="408"/>
      <c r="H456" s="408"/>
      <c r="I456" s="408"/>
      <c r="J456" s="408"/>
      <c r="K456" s="408"/>
      <c r="L456" s="408"/>
      <c r="M456" s="408"/>
      <c r="N456" s="408"/>
      <c r="O456" s="408"/>
      <c r="P456" s="408"/>
      <c r="Q456" s="408"/>
    </row>
    <row r="457" spans="1:17" hidden="1" x14ac:dyDescent="0.25">
      <c r="A457" s="711"/>
      <c r="B457" s="732" t="s">
        <v>1301</v>
      </c>
      <c r="C457" s="722" t="s">
        <v>1285</v>
      </c>
      <c r="D457" s="714">
        <v>0.57076117796610182</v>
      </c>
      <c r="E457" s="408"/>
      <c r="F457" s="408"/>
      <c r="G457" s="408"/>
      <c r="H457" s="408"/>
      <c r="I457" s="408"/>
      <c r="J457" s="408"/>
      <c r="K457" s="408"/>
      <c r="L457" s="408"/>
      <c r="M457" s="408"/>
      <c r="N457" s="408"/>
      <c r="O457" s="408"/>
      <c r="P457" s="408"/>
      <c r="Q457" s="408"/>
    </row>
    <row r="458" spans="1:17" hidden="1" x14ac:dyDescent="0.25">
      <c r="A458" s="723"/>
      <c r="B458" s="724" t="s">
        <v>1295</v>
      </c>
      <c r="C458" s="725" t="s">
        <v>1285</v>
      </c>
      <c r="D458" s="726">
        <v>0.57076117796610182</v>
      </c>
      <c r="E458" s="408"/>
      <c r="F458" s="408"/>
      <c r="G458" s="408"/>
      <c r="H458" s="408"/>
      <c r="I458" s="408"/>
      <c r="J458" s="408"/>
      <c r="K458" s="408"/>
      <c r="L458" s="408"/>
      <c r="M458" s="408"/>
      <c r="N458" s="408"/>
      <c r="O458" s="408"/>
      <c r="P458" s="408"/>
      <c r="Q458" s="408"/>
    </row>
    <row r="459" spans="1:17" hidden="1" x14ac:dyDescent="0.25">
      <c r="A459" s="727"/>
      <c r="B459" s="728" t="s">
        <v>1296</v>
      </c>
      <c r="C459" s="729" t="s">
        <v>1285</v>
      </c>
      <c r="D459" s="730"/>
      <c r="E459" s="408"/>
      <c r="F459" s="408"/>
      <c r="G459" s="408"/>
      <c r="H459" s="408"/>
      <c r="I459" s="408"/>
      <c r="J459" s="408"/>
      <c r="K459" s="408"/>
      <c r="L459" s="408"/>
      <c r="M459" s="408"/>
      <c r="N459" s="408"/>
      <c r="O459" s="408"/>
      <c r="P459" s="408"/>
      <c r="Q459" s="408"/>
    </row>
    <row r="460" spans="1:17" hidden="1" x14ac:dyDescent="0.25">
      <c r="A460" s="711"/>
      <c r="B460" s="715" t="s">
        <v>1169</v>
      </c>
      <c r="C460" s="716" t="s">
        <v>1285</v>
      </c>
      <c r="D460" s="717">
        <v>0.47047385593220348</v>
      </c>
      <c r="E460" s="408"/>
      <c r="F460" s="408"/>
      <c r="G460" s="408"/>
      <c r="H460" s="408"/>
      <c r="I460" s="408"/>
      <c r="J460" s="408"/>
      <c r="K460" s="408"/>
      <c r="L460" s="408"/>
      <c r="M460" s="408"/>
      <c r="N460" s="408"/>
      <c r="O460" s="408"/>
      <c r="P460" s="408"/>
      <c r="Q460" s="408"/>
    </row>
    <row r="461" spans="1:17" hidden="1" x14ac:dyDescent="0.25">
      <c r="A461" s="723"/>
      <c r="B461" s="724" t="s">
        <v>1295</v>
      </c>
      <c r="C461" s="725" t="s">
        <v>1285</v>
      </c>
      <c r="D461" s="726">
        <v>0.47047385593220348</v>
      </c>
      <c r="E461" s="408"/>
      <c r="F461" s="408"/>
      <c r="G461" s="408"/>
      <c r="H461" s="408"/>
      <c r="I461" s="408"/>
      <c r="J461" s="408"/>
      <c r="K461" s="408"/>
      <c r="L461" s="408"/>
      <c r="M461" s="408"/>
      <c r="N461" s="408"/>
      <c r="O461" s="408"/>
      <c r="P461" s="408"/>
      <c r="Q461" s="408"/>
    </row>
    <row r="462" spans="1:17" hidden="1" x14ac:dyDescent="0.25">
      <c r="A462" s="727"/>
      <c r="B462" s="728" t="s">
        <v>1296</v>
      </c>
      <c r="C462" s="729" t="s">
        <v>1285</v>
      </c>
      <c r="D462" s="730"/>
      <c r="E462" s="408"/>
      <c r="F462" s="408"/>
      <c r="G462" s="408"/>
      <c r="H462" s="408"/>
      <c r="I462" s="408"/>
      <c r="J462" s="408"/>
      <c r="K462" s="408"/>
      <c r="L462" s="408"/>
      <c r="M462" s="408"/>
      <c r="N462" s="408"/>
      <c r="O462" s="408"/>
      <c r="P462" s="408"/>
      <c r="Q462" s="408"/>
    </row>
    <row r="463" spans="1:17" hidden="1" x14ac:dyDescent="0.25">
      <c r="A463" s="711"/>
      <c r="B463" s="715" t="s">
        <v>1170</v>
      </c>
      <c r="C463" s="716" t="s">
        <v>1285</v>
      </c>
      <c r="D463" s="717">
        <v>0.10028732203389831</v>
      </c>
      <c r="E463" s="408"/>
      <c r="F463" s="408"/>
      <c r="G463" s="408"/>
      <c r="H463" s="408"/>
      <c r="I463" s="408"/>
      <c r="J463" s="408"/>
      <c r="K463" s="408"/>
      <c r="L463" s="408"/>
      <c r="M463" s="408"/>
      <c r="N463" s="408"/>
      <c r="O463" s="408"/>
      <c r="P463" s="408"/>
      <c r="Q463" s="408"/>
    </row>
    <row r="464" spans="1:17" hidden="1" x14ac:dyDescent="0.25">
      <c r="A464" s="723"/>
      <c r="B464" s="724" t="s">
        <v>1295</v>
      </c>
      <c r="C464" s="725" t="s">
        <v>1285</v>
      </c>
      <c r="D464" s="726">
        <v>0.10028732203389831</v>
      </c>
      <c r="E464" s="408"/>
      <c r="F464" s="408"/>
      <c r="G464" s="408"/>
      <c r="H464" s="408"/>
      <c r="I464" s="408"/>
      <c r="J464" s="408"/>
      <c r="K464" s="408"/>
      <c r="L464" s="408"/>
      <c r="M464" s="408"/>
      <c r="N464" s="408"/>
      <c r="O464" s="408"/>
      <c r="P464" s="408"/>
      <c r="Q464" s="408"/>
    </row>
    <row r="465" spans="1:17" hidden="1" x14ac:dyDescent="0.25">
      <c r="A465" s="727"/>
      <c r="B465" s="728" t="s">
        <v>1296</v>
      </c>
      <c r="C465" s="729" t="s">
        <v>1285</v>
      </c>
      <c r="D465" s="730"/>
      <c r="E465" s="408"/>
      <c r="F465" s="408"/>
      <c r="G465" s="408"/>
      <c r="H465" s="408"/>
      <c r="I465" s="408"/>
      <c r="J465" s="408"/>
      <c r="K465" s="408"/>
      <c r="L465" s="408"/>
      <c r="M465" s="408"/>
      <c r="N465" s="408"/>
      <c r="O465" s="408"/>
      <c r="P465" s="408"/>
      <c r="Q465" s="408"/>
    </row>
    <row r="466" spans="1:17" hidden="1" x14ac:dyDescent="0.25">
      <c r="A466" s="711"/>
      <c r="B466" s="721" t="s">
        <v>1302</v>
      </c>
      <c r="C466" s="722" t="s">
        <v>1285</v>
      </c>
      <c r="D466" s="714">
        <v>36.533161711864388</v>
      </c>
      <c r="E466" s="408"/>
      <c r="F466" s="408"/>
      <c r="G466" s="408"/>
      <c r="H466" s="408"/>
      <c r="I466" s="408"/>
      <c r="J466" s="408"/>
      <c r="K466" s="408"/>
      <c r="L466" s="408"/>
      <c r="M466" s="408"/>
      <c r="N466" s="408"/>
      <c r="O466" s="408"/>
      <c r="P466" s="408"/>
      <c r="Q466" s="408"/>
    </row>
    <row r="467" spans="1:17" hidden="1" x14ac:dyDescent="0.25">
      <c r="A467" s="723"/>
      <c r="B467" s="724" t="s">
        <v>1295</v>
      </c>
      <c r="C467" s="725" t="s">
        <v>1285</v>
      </c>
      <c r="D467" s="726">
        <v>36.533161711864388</v>
      </c>
      <c r="E467" s="408"/>
      <c r="F467" s="408"/>
      <c r="G467" s="408"/>
      <c r="H467" s="408"/>
      <c r="I467" s="408"/>
      <c r="J467" s="408"/>
      <c r="K467" s="408"/>
      <c r="L467" s="408"/>
      <c r="M467" s="408"/>
      <c r="N467" s="408"/>
      <c r="O467" s="408"/>
      <c r="P467" s="408"/>
      <c r="Q467" s="408"/>
    </row>
    <row r="468" spans="1:17" hidden="1" x14ac:dyDescent="0.25">
      <c r="A468" s="727"/>
      <c r="B468" s="728" t="s">
        <v>1296</v>
      </c>
      <c r="C468" s="729" t="s">
        <v>1285</v>
      </c>
      <c r="D468" s="730"/>
      <c r="E468" s="408"/>
      <c r="F468" s="408"/>
      <c r="G468" s="408"/>
      <c r="H468" s="408"/>
      <c r="I468" s="408"/>
      <c r="J468" s="408"/>
      <c r="K468" s="408"/>
      <c r="L468" s="408"/>
      <c r="M468" s="408"/>
      <c r="N468" s="408"/>
      <c r="O468" s="408"/>
      <c r="P468" s="408"/>
      <c r="Q468" s="408"/>
    </row>
    <row r="469" spans="1:17" hidden="1" x14ac:dyDescent="0.25">
      <c r="A469" s="711"/>
      <c r="B469" s="731" t="s">
        <v>1185</v>
      </c>
      <c r="C469" s="722" t="s">
        <v>1285</v>
      </c>
      <c r="D469" s="717">
        <v>16.888737830508472</v>
      </c>
      <c r="E469" s="408"/>
      <c r="F469" s="408"/>
      <c r="G469" s="408"/>
      <c r="H469" s="408"/>
      <c r="I469" s="408"/>
      <c r="J469" s="408"/>
      <c r="K469" s="408"/>
      <c r="L469" s="408"/>
      <c r="M469" s="408"/>
      <c r="N469" s="408"/>
      <c r="O469" s="408"/>
      <c r="P469" s="408"/>
      <c r="Q469" s="408"/>
    </row>
    <row r="470" spans="1:17" hidden="1" x14ac:dyDescent="0.25">
      <c r="A470" s="723"/>
      <c r="B470" s="724" t="s">
        <v>1295</v>
      </c>
      <c r="C470" s="725" t="s">
        <v>1285</v>
      </c>
      <c r="D470" s="726">
        <v>16.888737830508472</v>
      </c>
      <c r="E470" s="408"/>
      <c r="F470" s="408"/>
      <c r="G470" s="408"/>
      <c r="H470" s="408"/>
      <c r="I470" s="408"/>
      <c r="J470" s="408"/>
      <c r="K470" s="408"/>
      <c r="L470" s="408"/>
      <c r="M470" s="408"/>
      <c r="N470" s="408"/>
      <c r="O470" s="408"/>
      <c r="P470" s="408"/>
      <c r="Q470" s="408"/>
    </row>
    <row r="471" spans="1:17" hidden="1" x14ac:dyDescent="0.25">
      <c r="A471" s="727"/>
      <c r="B471" s="728" t="s">
        <v>1296</v>
      </c>
      <c r="C471" s="729" t="s">
        <v>1285</v>
      </c>
      <c r="D471" s="730"/>
      <c r="E471" s="408"/>
      <c r="F471" s="408"/>
      <c r="G471" s="408"/>
      <c r="H471" s="408"/>
      <c r="I471" s="408"/>
      <c r="J471" s="408"/>
      <c r="K471" s="408"/>
      <c r="L471" s="408"/>
      <c r="M471" s="408"/>
      <c r="N471" s="408"/>
      <c r="O471" s="408"/>
      <c r="P471" s="408"/>
      <c r="Q471" s="408"/>
    </row>
    <row r="472" spans="1:17" hidden="1" x14ac:dyDescent="0.25">
      <c r="A472" s="711"/>
      <c r="B472" s="732" t="s">
        <v>1303</v>
      </c>
      <c r="C472" s="722" t="s">
        <v>1285</v>
      </c>
      <c r="D472" s="714">
        <v>19.644423881355916</v>
      </c>
      <c r="E472" s="408"/>
      <c r="F472" s="408"/>
      <c r="G472" s="408"/>
      <c r="H472" s="408"/>
      <c r="I472" s="408"/>
      <c r="J472" s="408"/>
      <c r="K472" s="408"/>
      <c r="L472" s="408"/>
      <c r="M472" s="408"/>
      <c r="N472" s="408"/>
      <c r="O472" s="408"/>
      <c r="P472" s="408"/>
      <c r="Q472" s="408"/>
    </row>
    <row r="473" spans="1:17" hidden="1" x14ac:dyDescent="0.25">
      <c r="A473" s="723"/>
      <c r="B473" s="724" t="s">
        <v>1295</v>
      </c>
      <c r="C473" s="725" t="s">
        <v>1285</v>
      </c>
      <c r="D473" s="726">
        <v>19.644423881355916</v>
      </c>
      <c r="E473" s="408"/>
      <c r="F473" s="408"/>
      <c r="G473" s="408"/>
      <c r="H473" s="408"/>
      <c r="I473" s="408"/>
      <c r="J473" s="408"/>
      <c r="K473" s="408"/>
      <c r="L473" s="408"/>
      <c r="M473" s="408"/>
      <c r="N473" s="408"/>
      <c r="O473" s="408"/>
      <c r="P473" s="408"/>
      <c r="Q473" s="408"/>
    </row>
    <row r="474" spans="1:17" hidden="1" x14ac:dyDescent="0.25">
      <c r="A474" s="727"/>
      <c r="B474" s="728" t="s">
        <v>1296</v>
      </c>
      <c r="C474" s="729" t="s">
        <v>1285</v>
      </c>
      <c r="D474" s="730"/>
      <c r="E474" s="408"/>
      <c r="F474" s="408"/>
      <c r="G474" s="408"/>
      <c r="H474" s="408"/>
      <c r="I474" s="408"/>
      <c r="J474" s="408"/>
      <c r="K474" s="408"/>
      <c r="L474" s="408"/>
      <c r="M474" s="408"/>
      <c r="N474" s="408"/>
      <c r="O474" s="408"/>
      <c r="P474" s="408"/>
      <c r="Q474" s="408"/>
    </row>
    <row r="475" spans="1:17" hidden="1" x14ac:dyDescent="0.25">
      <c r="A475" s="711"/>
      <c r="B475" s="715" t="s">
        <v>1169</v>
      </c>
      <c r="C475" s="716" t="s">
        <v>1285</v>
      </c>
      <c r="D475" s="717">
        <v>16.724814644067777</v>
      </c>
      <c r="E475" s="408"/>
      <c r="F475" s="408"/>
      <c r="G475" s="408"/>
      <c r="H475" s="408"/>
      <c r="I475" s="408"/>
      <c r="J475" s="408"/>
      <c r="K475" s="408"/>
      <c r="L475" s="408"/>
      <c r="M475" s="408"/>
      <c r="N475" s="408"/>
      <c r="O475" s="408"/>
      <c r="P475" s="408"/>
      <c r="Q475" s="408"/>
    </row>
    <row r="476" spans="1:17" hidden="1" x14ac:dyDescent="0.25">
      <c r="A476" s="723"/>
      <c r="B476" s="724" t="s">
        <v>1295</v>
      </c>
      <c r="C476" s="725" t="s">
        <v>1285</v>
      </c>
      <c r="D476" s="726">
        <v>16.724814644067777</v>
      </c>
      <c r="E476" s="408"/>
      <c r="F476" s="408"/>
      <c r="G476" s="408"/>
      <c r="H476" s="408"/>
      <c r="I476" s="408"/>
      <c r="J476" s="408"/>
      <c r="K476" s="408"/>
      <c r="L476" s="408"/>
      <c r="M476" s="408"/>
      <c r="N476" s="408"/>
      <c r="O476" s="408"/>
      <c r="P476" s="408"/>
      <c r="Q476" s="408"/>
    </row>
    <row r="477" spans="1:17" hidden="1" x14ac:dyDescent="0.25">
      <c r="A477" s="727"/>
      <c r="B477" s="728" t="s">
        <v>1296</v>
      </c>
      <c r="C477" s="729" t="s">
        <v>1285</v>
      </c>
      <c r="D477" s="730"/>
      <c r="E477" s="408"/>
      <c r="F477" s="408"/>
      <c r="G477" s="408"/>
      <c r="H477" s="408"/>
      <c r="I477" s="408"/>
      <c r="J477" s="408"/>
      <c r="K477" s="408"/>
      <c r="L477" s="408"/>
      <c r="M477" s="408"/>
      <c r="N477" s="408"/>
      <c r="O477" s="408"/>
      <c r="P477" s="408"/>
      <c r="Q477" s="408"/>
    </row>
    <row r="478" spans="1:17" hidden="1" x14ac:dyDescent="0.25">
      <c r="A478" s="711"/>
      <c r="B478" s="715" t="s">
        <v>1170</v>
      </c>
      <c r="C478" s="716" t="s">
        <v>1285</v>
      </c>
      <c r="D478" s="717">
        <v>2.9196092372881375</v>
      </c>
      <c r="E478" s="408"/>
      <c r="F478" s="408"/>
      <c r="G478" s="408"/>
      <c r="H478" s="408"/>
      <c r="I478" s="408"/>
      <c r="J478" s="408"/>
      <c r="K478" s="408"/>
      <c r="L478" s="408"/>
      <c r="M478" s="408"/>
      <c r="N478" s="408"/>
      <c r="O478" s="408"/>
      <c r="P478" s="408"/>
      <c r="Q478" s="408"/>
    </row>
    <row r="479" spans="1:17" hidden="1" x14ac:dyDescent="0.25">
      <c r="A479" s="723"/>
      <c r="B479" s="724" t="s">
        <v>1295</v>
      </c>
      <c r="C479" s="725" t="s">
        <v>1285</v>
      </c>
      <c r="D479" s="726">
        <v>2.9196092372881375</v>
      </c>
      <c r="E479" s="408"/>
      <c r="F479" s="408"/>
      <c r="G479" s="408"/>
      <c r="H479" s="408"/>
      <c r="I479" s="408"/>
      <c r="J479" s="408"/>
      <c r="K479" s="408"/>
      <c r="L479" s="408"/>
      <c r="M479" s="408"/>
      <c r="N479" s="408"/>
      <c r="O479" s="408"/>
      <c r="P479" s="408"/>
      <c r="Q479" s="408"/>
    </row>
    <row r="480" spans="1:17" hidden="1" x14ac:dyDescent="0.25">
      <c r="A480" s="727"/>
      <c r="B480" s="728" t="s">
        <v>1296</v>
      </c>
      <c r="C480" s="729" t="s">
        <v>1285</v>
      </c>
      <c r="D480" s="730"/>
      <c r="E480" s="408"/>
      <c r="F480" s="408"/>
      <c r="G480" s="408"/>
      <c r="H480" s="408"/>
      <c r="I480" s="408"/>
      <c r="J480" s="408"/>
      <c r="K480" s="408"/>
      <c r="L480" s="408"/>
      <c r="M480" s="408"/>
      <c r="N480" s="408"/>
      <c r="O480" s="408"/>
      <c r="P480" s="408"/>
      <c r="Q480" s="408"/>
    </row>
    <row r="481" spans="1:17" hidden="1" x14ac:dyDescent="0.25">
      <c r="A481" s="711"/>
      <c r="B481" s="733" t="s">
        <v>1193</v>
      </c>
      <c r="C481" s="722" t="s">
        <v>1285</v>
      </c>
      <c r="D481" s="714">
        <v>9.1489188898305098</v>
      </c>
      <c r="E481" s="408"/>
      <c r="F481" s="408"/>
      <c r="G481" s="408"/>
      <c r="H481" s="408"/>
      <c r="I481" s="408"/>
      <c r="J481" s="408"/>
      <c r="K481" s="408"/>
      <c r="L481" s="408"/>
      <c r="M481" s="408"/>
      <c r="N481" s="408"/>
      <c r="O481" s="408"/>
      <c r="P481" s="408"/>
      <c r="Q481" s="408"/>
    </row>
    <row r="482" spans="1:17" hidden="1" x14ac:dyDescent="0.25">
      <c r="A482" s="723"/>
      <c r="B482" s="724" t="s">
        <v>1295</v>
      </c>
      <c r="C482" s="725" t="s">
        <v>1285</v>
      </c>
      <c r="D482" s="726">
        <v>9.1489188898305098</v>
      </c>
      <c r="E482" s="408"/>
      <c r="F482" s="408"/>
      <c r="G482" s="408"/>
      <c r="H482" s="408"/>
      <c r="I482" s="408"/>
      <c r="J482" s="408"/>
      <c r="K482" s="408"/>
      <c r="L482" s="408"/>
      <c r="M482" s="408"/>
      <c r="N482" s="408"/>
      <c r="O482" s="408"/>
      <c r="P482" s="408"/>
      <c r="Q482" s="408"/>
    </row>
    <row r="483" spans="1:17" hidden="1" x14ac:dyDescent="0.25">
      <c r="A483" s="727"/>
      <c r="B483" s="728" t="s">
        <v>1296</v>
      </c>
      <c r="C483" s="729" t="s">
        <v>1285</v>
      </c>
      <c r="D483" s="730"/>
      <c r="E483" s="408"/>
      <c r="F483" s="408"/>
      <c r="G483" s="408"/>
      <c r="H483" s="408"/>
      <c r="I483" s="408"/>
      <c r="J483" s="408"/>
      <c r="K483" s="408"/>
      <c r="L483" s="408"/>
      <c r="M483" s="408"/>
      <c r="N483" s="408"/>
      <c r="O483" s="408"/>
      <c r="P483" s="408"/>
      <c r="Q483" s="408"/>
    </row>
    <row r="484" spans="1:17" hidden="1" x14ac:dyDescent="0.25">
      <c r="A484" s="711"/>
      <c r="B484" s="731" t="s">
        <v>1298</v>
      </c>
      <c r="C484" s="722" t="s">
        <v>1285</v>
      </c>
      <c r="D484" s="717">
        <v>0</v>
      </c>
      <c r="E484" s="408"/>
      <c r="F484" s="408"/>
      <c r="G484" s="408"/>
      <c r="H484" s="408"/>
      <c r="I484" s="408"/>
      <c r="J484" s="408"/>
      <c r="K484" s="408"/>
      <c r="L484" s="408"/>
      <c r="M484" s="408"/>
      <c r="N484" s="408"/>
      <c r="O484" s="408"/>
      <c r="P484" s="408"/>
      <c r="Q484" s="408"/>
    </row>
    <row r="485" spans="1:17" hidden="1" x14ac:dyDescent="0.25">
      <c r="A485" s="723"/>
      <c r="B485" s="724" t="s">
        <v>1295</v>
      </c>
      <c r="C485" s="725" t="s">
        <v>1285</v>
      </c>
      <c r="D485" s="726">
        <v>0</v>
      </c>
      <c r="E485" s="408"/>
      <c r="F485" s="408"/>
      <c r="G485" s="408"/>
      <c r="H485" s="408"/>
      <c r="I485" s="408"/>
      <c r="J485" s="408"/>
      <c r="K485" s="408"/>
      <c r="L485" s="408"/>
      <c r="M485" s="408"/>
      <c r="N485" s="408"/>
      <c r="O485" s="408"/>
      <c r="P485" s="408"/>
      <c r="Q485" s="408"/>
    </row>
    <row r="486" spans="1:17" hidden="1" x14ac:dyDescent="0.25">
      <c r="A486" s="727"/>
      <c r="B486" s="728" t="s">
        <v>1296</v>
      </c>
      <c r="C486" s="729" t="s">
        <v>1285</v>
      </c>
      <c r="D486" s="730"/>
      <c r="E486" s="408"/>
      <c r="F486" s="408"/>
      <c r="G486" s="408"/>
      <c r="H486" s="408"/>
      <c r="I486" s="408"/>
      <c r="J486" s="408"/>
      <c r="K486" s="408"/>
      <c r="L486" s="408"/>
      <c r="M486" s="408"/>
      <c r="N486" s="408"/>
      <c r="O486" s="408"/>
      <c r="P486" s="408"/>
      <c r="Q486" s="408"/>
    </row>
    <row r="487" spans="1:17" hidden="1" x14ac:dyDescent="0.25">
      <c r="A487" s="711"/>
      <c r="B487" s="732" t="s">
        <v>1299</v>
      </c>
      <c r="C487" s="722" t="s">
        <v>1285</v>
      </c>
      <c r="D487" s="714">
        <v>0</v>
      </c>
      <c r="E487" s="408"/>
      <c r="F487" s="408"/>
      <c r="G487" s="408"/>
      <c r="H487" s="408"/>
      <c r="I487" s="408"/>
      <c r="J487" s="408"/>
      <c r="K487" s="408"/>
      <c r="L487" s="408"/>
      <c r="M487" s="408"/>
      <c r="N487" s="408"/>
      <c r="O487" s="408"/>
      <c r="P487" s="408"/>
      <c r="Q487" s="408"/>
    </row>
    <row r="488" spans="1:17" hidden="1" x14ac:dyDescent="0.25">
      <c r="A488" s="723"/>
      <c r="B488" s="724" t="s">
        <v>1295</v>
      </c>
      <c r="C488" s="725" t="s">
        <v>1285</v>
      </c>
      <c r="D488" s="726">
        <v>0</v>
      </c>
      <c r="E488" s="408"/>
      <c r="F488" s="408"/>
      <c r="G488" s="408"/>
      <c r="H488" s="408"/>
      <c r="I488" s="408"/>
      <c r="J488" s="408"/>
      <c r="K488" s="408"/>
      <c r="L488" s="408"/>
      <c r="M488" s="408"/>
      <c r="N488" s="408"/>
      <c r="O488" s="408"/>
      <c r="P488" s="408"/>
      <c r="Q488" s="408"/>
    </row>
    <row r="489" spans="1:17" hidden="1" x14ac:dyDescent="0.25">
      <c r="A489" s="727"/>
      <c r="B489" s="728" t="s">
        <v>1296</v>
      </c>
      <c r="C489" s="729" t="s">
        <v>1285</v>
      </c>
      <c r="D489" s="730"/>
      <c r="E489" s="408"/>
      <c r="F489" s="408"/>
      <c r="G489" s="408"/>
      <c r="H489" s="408"/>
      <c r="I489" s="408"/>
      <c r="J489" s="408"/>
      <c r="K489" s="408"/>
      <c r="L489" s="408"/>
      <c r="M489" s="408"/>
      <c r="N489" s="408"/>
      <c r="O489" s="408"/>
      <c r="P489" s="408"/>
      <c r="Q489" s="408"/>
    </row>
    <row r="490" spans="1:17" hidden="1" x14ac:dyDescent="0.25">
      <c r="A490" s="711"/>
      <c r="B490" s="715" t="s">
        <v>1169</v>
      </c>
      <c r="C490" s="716" t="s">
        <v>1285</v>
      </c>
      <c r="D490" s="717">
        <v>0</v>
      </c>
      <c r="E490" s="408"/>
      <c r="F490" s="408"/>
      <c r="G490" s="408"/>
      <c r="H490" s="408"/>
      <c r="I490" s="408"/>
      <c r="J490" s="408"/>
      <c r="K490" s="408"/>
      <c r="L490" s="408"/>
      <c r="M490" s="408"/>
      <c r="N490" s="408"/>
      <c r="O490" s="408"/>
      <c r="P490" s="408"/>
      <c r="Q490" s="408"/>
    </row>
    <row r="491" spans="1:17" hidden="1" x14ac:dyDescent="0.25">
      <c r="A491" s="723"/>
      <c r="B491" s="724" t="s">
        <v>1295</v>
      </c>
      <c r="C491" s="725" t="s">
        <v>1285</v>
      </c>
      <c r="D491" s="726">
        <v>0</v>
      </c>
      <c r="E491" s="408"/>
      <c r="F491" s="408"/>
      <c r="G491" s="408"/>
      <c r="H491" s="408"/>
      <c r="I491" s="408"/>
      <c r="J491" s="408"/>
      <c r="K491" s="408"/>
      <c r="L491" s="408"/>
      <c r="M491" s="408"/>
      <c r="N491" s="408"/>
      <c r="O491" s="408"/>
      <c r="P491" s="408"/>
      <c r="Q491" s="408"/>
    </row>
    <row r="492" spans="1:17" hidden="1" x14ac:dyDescent="0.25">
      <c r="A492" s="727"/>
      <c r="B492" s="728" t="s">
        <v>1296</v>
      </c>
      <c r="C492" s="729" t="s">
        <v>1285</v>
      </c>
      <c r="D492" s="730"/>
      <c r="E492" s="408"/>
      <c r="F492" s="408"/>
      <c r="G492" s="408"/>
      <c r="H492" s="408"/>
      <c r="I492" s="408"/>
      <c r="J492" s="408"/>
      <c r="K492" s="408"/>
      <c r="L492" s="408"/>
      <c r="M492" s="408"/>
      <c r="N492" s="408"/>
      <c r="O492" s="408"/>
      <c r="P492" s="408"/>
      <c r="Q492" s="408"/>
    </row>
    <row r="493" spans="1:17" hidden="1" x14ac:dyDescent="0.25">
      <c r="A493" s="711"/>
      <c r="B493" s="715" t="s">
        <v>1170</v>
      </c>
      <c r="C493" s="716" t="s">
        <v>1285</v>
      </c>
      <c r="D493" s="717">
        <v>0</v>
      </c>
      <c r="E493" s="408"/>
      <c r="F493" s="408"/>
      <c r="G493" s="408"/>
      <c r="H493" s="408"/>
      <c r="I493" s="408"/>
      <c r="J493" s="408"/>
      <c r="K493" s="408"/>
      <c r="L493" s="408"/>
      <c r="M493" s="408"/>
      <c r="N493" s="408"/>
      <c r="O493" s="408"/>
      <c r="P493" s="408"/>
      <c r="Q493" s="408"/>
    </row>
    <row r="494" spans="1:17" hidden="1" x14ac:dyDescent="0.25">
      <c r="A494" s="723"/>
      <c r="B494" s="724" t="s">
        <v>1295</v>
      </c>
      <c r="C494" s="725" t="s">
        <v>1285</v>
      </c>
      <c r="D494" s="726">
        <v>0</v>
      </c>
      <c r="E494" s="408"/>
      <c r="F494" s="408"/>
      <c r="G494" s="408"/>
      <c r="H494" s="408"/>
      <c r="I494" s="408"/>
      <c r="J494" s="408"/>
      <c r="K494" s="408"/>
      <c r="L494" s="408"/>
      <c r="M494" s="408"/>
      <c r="N494" s="408"/>
      <c r="O494" s="408"/>
      <c r="P494" s="408"/>
      <c r="Q494" s="408"/>
    </row>
    <row r="495" spans="1:17" hidden="1" x14ac:dyDescent="0.25">
      <c r="A495" s="727"/>
      <c r="B495" s="728" t="s">
        <v>1296</v>
      </c>
      <c r="C495" s="729" t="s">
        <v>1285</v>
      </c>
      <c r="D495" s="730"/>
      <c r="E495" s="408"/>
      <c r="F495" s="408"/>
      <c r="G495" s="408"/>
      <c r="H495" s="408"/>
      <c r="I495" s="408"/>
      <c r="J495" s="408"/>
      <c r="K495" s="408"/>
      <c r="L495" s="408"/>
      <c r="M495" s="408"/>
      <c r="N495" s="408"/>
      <c r="O495" s="408"/>
      <c r="P495" s="408"/>
      <c r="Q495" s="408"/>
    </row>
    <row r="496" spans="1:17" hidden="1" x14ac:dyDescent="0.25">
      <c r="A496" s="711"/>
      <c r="B496" s="731" t="s">
        <v>1304</v>
      </c>
      <c r="C496" s="722" t="s">
        <v>1285</v>
      </c>
      <c r="D496" s="717">
        <v>0.56897535593220339</v>
      </c>
      <c r="E496" s="408"/>
      <c r="F496" s="408"/>
      <c r="G496" s="408"/>
      <c r="H496" s="408"/>
      <c r="I496" s="408"/>
      <c r="J496" s="408"/>
      <c r="K496" s="408"/>
      <c r="L496" s="408"/>
      <c r="M496" s="408"/>
      <c r="N496" s="408"/>
      <c r="O496" s="408"/>
      <c r="P496" s="408"/>
      <c r="Q496" s="408"/>
    </row>
    <row r="497" spans="1:17" hidden="1" x14ac:dyDescent="0.25">
      <c r="A497" s="723"/>
      <c r="B497" s="724" t="s">
        <v>1295</v>
      </c>
      <c r="C497" s="725" t="s">
        <v>1285</v>
      </c>
      <c r="D497" s="726">
        <v>0.56897535593220339</v>
      </c>
      <c r="E497" s="408"/>
      <c r="F497" s="408"/>
      <c r="G497" s="408"/>
      <c r="H497" s="408"/>
      <c r="I497" s="408"/>
      <c r="J497" s="408"/>
      <c r="K497" s="408"/>
      <c r="L497" s="408"/>
      <c r="M497" s="408"/>
      <c r="N497" s="408"/>
      <c r="O497" s="408"/>
      <c r="P497" s="408"/>
      <c r="Q497" s="408"/>
    </row>
    <row r="498" spans="1:17" hidden="1" x14ac:dyDescent="0.25">
      <c r="A498" s="727"/>
      <c r="B498" s="728" t="s">
        <v>1296</v>
      </c>
      <c r="C498" s="729" t="s">
        <v>1285</v>
      </c>
      <c r="D498" s="730"/>
      <c r="E498" s="408"/>
      <c r="F498" s="408"/>
      <c r="G498" s="408"/>
      <c r="H498" s="408"/>
      <c r="I498" s="408"/>
      <c r="J498" s="408"/>
      <c r="K498" s="408"/>
      <c r="L498" s="408"/>
      <c r="M498" s="408"/>
      <c r="N498" s="408"/>
      <c r="O498" s="408"/>
      <c r="P498" s="408"/>
      <c r="Q498" s="408"/>
    </row>
    <row r="499" spans="1:17" hidden="1" x14ac:dyDescent="0.25">
      <c r="A499" s="711"/>
      <c r="B499" s="732" t="s">
        <v>1305</v>
      </c>
      <c r="C499" s="722" t="s">
        <v>1285</v>
      </c>
      <c r="D499" s="714">
        <v>8.3679281355932211</v>
      </c>
      <c r="E499" s="408"/>
      <c r="F499" s="408"/>
      <c r="G499" s="408"/>
      <c r="H499" s="408"/>
      <c r="I499" s="408"/>
      <c r="J499" s="408"/>
      <c r="K499" s="408"/>
      <c r="L499" s="408"/>
      <c r="M499" s="408"/>
      <c r="N499" s="408"/>
      <c r="O499" s="408"/>
      <c r="P499" s="408"/>
      <c r="Q499" s="408"/>
    </row>
    <row r="500" spans="1:17" hidden="1" x14ac:dyDescent="0.25">
      <c r="A500" s="723"/>
      <c r="B500" s="724" t="s">
        <v>1295</v>
      </c>
      <c r="C500" s="725" t="s">
        <v>1285</v>
      </c>
      <c r="D500" s="726">
        <v>8.3679281355932211</v>
      </c>
      <c r="E500" s="408"/>
      <c r="F500" s="408"/>
      <c r="G500" s="408"/>
      <c r="H500" s="408"/>
      <c r="I500" s="408"/>
      <c r="J500" s="408"/>
      <c r="K500" s="408"/>
      <c r="L500" s="408"/>
      <c r="M500" s="408"/>
      <c r="N500" s="408"/>
      <c r="O500" s="408"/>
      <c r="P500" s="408"/>
      <c r="Q500" s="408"/>
    </row>
    <row r="501" spans="1:17" hidden="1" x14ac:dyDescent="0.25">
      <c r="A501" s="727"/>
      <c r="B501" s="728" t="s">
        <v>1296</v>
      </c>
      <c r="C501" s="729" t="s">
        <v>1285</v>
      </c>
      <c r="D501" s="730"/>
      <c r="E501" s="408"/>
      <c r="F501" s="408"/>
      <c r="G501" s="408"/>
      <c r="H501" s="408"/>
      <c r="I501" s="408"/>
      <c r="J501" s="408"/>
      <c r="K501" s="408"/>
      <c r="L501" s="408"/>
      <c r="M501" s="408"/>
      <c r="N501" s="408"/>
      <c r="O501" s="408"/>
      <c r="P501" s="408"/>
      <c r="Q501" s="408"/>
    </row>
    <row r="502" spans="1:17" hidden="1" x14ac:dyDescent="0.25">
      <c r="A502" s="711"/>
      <c r="B502" s="715" t="s">
        <v>1169</v>
      </c>
      <c r="C502" s="716" t="s">
        <v>1285</v>
      </c>
      <c r="D502" s="717">
        <v>6.7274788474576281</v>
      </c>
      <c r="E502" s="408"/>
      <c r="F502" s="408"/>
      <c r="G502" s="408"/>
      <c r="H502" s="408"/>
      <c r="I502" s="408"/>
      <c r="J502" s="408"/>
      <c r="K502" s="408"/>
      <c r="L502" s="408"/>
      <c r="M502" s="408"/>
      <c r="N502" s="408"/>
      <c r="O502" s="408"/>
      <c r="P502" s="408"/>
      <c r="Q502" s="408"/>
    </row>
    <row r="503" spans="1:17" hidden="1" x14ac:dyDescent="0.25">
      <c r="A503" s="723"/>
      <c r="B503" s="724" t="s">
        <v>1295</v>
      </c>
      <c r="C503" s="725" t="s">
        <v>1285</v>
      </c>
      <c r="D503" s="726">
        <v>6.7274788474576281</v>
      </c>
      <c r="E503" s="408"/>
      <c r="F503" s="408"/>
      <c r="G503" s="408"/>
      <c r="H503" s="408"/>
      <c r="I503" s="408"/>
      <c r="J503" s="408"/>
      <c r="K503" s="408"/>
      <c r="L503" s="408"/>
      <c r="M503" s="408"/>
      <c r="N503" s="408"/>
      <c r="O503" s="408"/>
      <c r="P503" s="408"/>
      <c r="Q503" s="408"/>
    </row>
    <row r="504" spans="1:17" hidden="1" x14ac:dyDescent="0.25">
      <c r="A504" s="727"/>
      <c r="B504" s="728" t="s">
        <v>1296</v>
      </c>
      <c r="C504" s="729" t="s">
        <v>1285</v>
      </c>
      <c r="D504" s="730"/>
      <c r="E504" s="408"/>
      <c r="F504" s="408"/>
      <c r="G504" s="408"/>
      <c r="H504" s="408"/>
      <c r="I504" s="408"/>
      <c r="J504" s="408"/>
      <c r="K504" s="408"/>
      <c r="L504" s="408"/>
      <c r="M504" s="408"/>
      <c r="N504" s="408"/>
      <c r="O504" s="408"/>
      <c r="P504" s="408"/>
      <c r="Q504" s="408"/>
    </row>
    <row r="505" spans="1:17" hidden="1" x14ac:dyDescent="0.25">
      <c r="A505" s="711"/>
      <c r="B505" s="715" t="s">
        <v>1170</v>
      </c>
      <c r="C505" s="716" t="s">
        <v>1285</v>
      </c>
      <c r="D505" s="717">
        <v>1.6404492881355937</v>
      </c>
      <c r="E505" s="408"/>
      <c r="F505" s="408"/>
      <c r="G505" s="408"/>
      <c r="H505" s="408"/>
      <c r="I505" s="408"/>
      <c r="J505" s="408"/>
      <c r="K505" s="408"/>
      <c r="L505" s="408"/>
      <c r="M505" s="408"/>
      <c r="N505" s="408"/>
      <c r="O505" s="408"/>
      <c r="P505" s="408"/>
      <c r="Q505" s="408"/>
    </row>
    <row r="506" spans="1:17" hidden="1" x14ac:dyDescent="0.25">
      <c r="A506" s="723"/>
      <c r="B506" s="724" t="s">
        <v>1295</v>
      </c>
      <c r="C506" s="725" t="s">
        <v>1285</v>
      </c>
      <c r="D506" s="726">
        <v>1.6404492881355937</v>
      </c>
      <c r="E506" s="408"/>
      <c r="F506" s="408"/>
      <c r="G506" s="408"/>
      <c r="H506" s="408"/>
      <c r="I506" s="408"/>
      <c r="J506" s="408"/>
      <c r="K506" s="408"/>
      <c r="L506" s="408"/>
      <c r="M506" s="408"/>
      <c r="N506" s="408"/>
      <c r="O506" s="408"/>
      <c r="P506" s="408"/>
      <c r="Q506" s="408"/>
    </row>
    <row r="507" spans="1:17" hidden="1" x14ac:dyDescent="0.25">
      <c r="A507" s="727"/>
      <c r="B507" s="728" t="s">
        <v>1296</v>
      </c>
      <c r="C507" s="729" t="s">
        <v>1285</v>
      </c>
      <c r="D507" s="730"/>
      <c r="E507" s="408"/>
      <c r="F507" s="408"/>
      <c r="G507" s="408"/>
      <c r="H507" s="408"/>
      <c r="I507" s="408"/>
      <c r="J507" s="408"/>
      <c r="K507" s="408"/>
      <c r="L507" s="408"/>
      <c r="M507" s="408"/>
      <c r="N507" s="408"/>
      <c r="O507" s="408"/>
      <c r="P507" s="408"/>
      <c r="Q507" s="408"/>
    </row>
    <row r="508" spans="1:17" hidden="1" x14ac:dyDescent="0.25">
      <c r="A508" s="711"/>
      <c r="B508" s="731" t="s">
        <v>1300</v>
      </c>
      <c r="C508" s="722" t="s">
        <v>1285</v>
      </c>
      <c r="D508" s="717">
        <v>3.676596610169492E-2</v>
      </c>
      <c r="E508" s="408"/>
      <c r="F508" s="408"/>
      <c r="G508" s="408"/>
      <c r="H508" s="408"/>
      <c r="I508" s="408"/>
      <c r="J508" s="408"/>
      <c r="K508" s="408"/>
      <c r="L508" s="408"/>
      <c r="M508" s="408"/>
      <c r="N508" s="408"/>
      <c r="O508" s="408"/>
      <c r="P508" s="408"/>
      <c r="Q508" s="408"/>
    </row>
    <row r="509" spans="1:17" hidden="1" x14ac:dyDescent="0.25">
      <c r="A509" s="723"/>
      <c r="B509" s="724" t="s">
        <v>1295</v>
      </c>
      <c r="C509" s="725" t="s">
        <v>1285</v>
      </c>
      <c r="D509" s="726">
        <v>3.676596610169492E-2</v>
      </c>
      <c r="E509" s="408"/>
      <c r="F509" s="408"/>
      <c r="G509" s="408"/>
      <c r="H509" s="408"/>
      <c r="I509" s="408"/>
      <c r="J509" s="408"/>
      <c r="K509" s="408"/>
      <c r="L509" s="408"/>
      <c r="M509" s="408"/>
      <c r="N509" s="408"/>
      <c r="O509" s="408"/>
      <c r="P509" s="408"/>
      <c r="Q509" s="408"/>
    </row>
    <row r="510" spans="1:17" hidden="1" x14ac:dyDescent="0.25">
      <c r="A510" s="727"/>
      <c r="B510" s="728" t="s">
        <v>1296</v>
      </c>
      <c r="C510" s="729" t="s">
        <v>1285</v>
      </c>
      <c r="D510" s="730"/>
      <c r="E510" s="408"/>
      <c r="F510" s="408"/>
      <c r="G510" s="408"/>
      <c r="H510" s="408"/>
      <c r="I510" s="408"/>
      <c r="J510" s="408"/>
      <c r="K510" s="408"/>
      <c r="L510" s="408"/>
      <c r="M510" s="408"/>
      <c r="N510" s="408"/>
      <c r="O510" s="408"/>
      <c r="P510" s="408"/>
      <c r="Q510" s="408"/>
    </row>
    <row r="511" spans="1:17" hidden="1" x14ac:dyDescent="0.25">
      <c r="A511" s="711"/>
      <c r="B511" s="732" t="s">
        <v>1301</v>
      </c>
      <c r="C511" s="722" t="s">
        <v>1285</v>
      </c>
      <c r="D511" s="714">
        <v>0.17524943220338982</v>
      </c>
      <c r="E511" s="408"/>
      <c r="F511" s="408"/>
      <c r="G511" s="408"/>
      <c r="H511" s="408"/>
      <c r="I511" s="408"/>
      <c r="J511" s="408"/>
      <c r="K511" s="408"/>
      <c r="L511" s="408"/>
      <c r="M511" s="408"/>
      <c r="N511" s="408"/>
      <c r="O511" s="408"/>
      <c r="P511" s="408"/>
      <c r="Q511" s="408"/>
    </row>
    <row r="512" spans="1:17" hidden="1" x14ac:dyDescent="0.25">
      <c r="A512" s="723"/>
      <c r="B512" s="724" t="s">
        <v>1295</v>
      </c>
      <c r="C512" s="725" t="s">
        <v>1285</v>
      </c>
      <c r="D512" s="726">
        <v>0.17524943220338982</v>
      </c>
      <c r="E512" s="408"/>
      <c r="F512" s="408"/>
      <c r="G512" s="408"/>
      <c r="H512" s="408"/>
      <c r="I512" s="408"/>
      <c r="J512" s="408"/>
      <c r="K512" s="408"/>
      <c r="L512" s="408"/>
      <c r="M512" s="408"/>
      <c r="N512" s="408"/>
      <c r="O512" s="408"/>
      <c r="P512" s="408"/>
      <c r="Q512" s="408"/>
    </row>
    <row r="513" spans="1:17" hidden="1" x14ac:dyDescent="0.25">
      <c r="A513" s="727"/>
      <c r="B513" s="728" t="s">
        <v>1296</v>
      </c>
      <c r="C513" s="729" t="s">
        <v>1285</v>
      </c>
      <c r="D513" s="730"/>
      <c r="E513" s="408"/>
      <c r="F513" s="408"/>
      <c r="G513" s="408"/>
      <c r="H513" s="408"/>
      <c r="I513" s="408"/>
      <c r="J513" s="408"/>
      <c r="K513" s="408"/>
      <c r="L513" s="408"/>
      <c r="M513" s="408"/>
      <c r="N513" s="408"/>
      <c r="O513" s="408"/>
      <c r="P513" s="408"/>
      <c r="Q513" s="408"/>
    </row>
    <row r="514" spans="1:17" hidden="1" x14ac:dyDescent="0.25">
      <c r="A514" s="711"/>
      <c r="B514" s="715" t="s">
        <v>1169</v>
      </c>
      <c r="C514" s="716" t="s">
        <v>1285</v>
      </c>
      <c r="D514" s="717">
        <v>0.12889533050847457</v>
      </c>
      <c r="E514" s="408"/>
      <c r="F514" s="408"/>
      <c r="G514" s="408"/>
      <c r="H514" s="408"/>
      <c r="I514" s="408"/>
      <c r="J514" s="408"/>
      <c r="K514" s="408"/>
      <c r="L514" s="408"/>
      <c r="M514" s="408"/>
      <c r="N514" s="408"/>
      <c r="O514" s="408"/>
      <c r="P514" s="408"/>
      <c r="Q514" s="408"/>
    </row>
    <row r="515" spans="1:17" hidden="1" x14ac:dyDescent="0.25">
      <c r="A515" s="723"/>
      <c r="B515" s="724" t="s">
        <v>1295</v>
      </c>
      <c r="C515" s="725" t="s">
        <v>1285</v>
      </c>
      <c r="D515" s="726">
        <v>0.12889533050847457</v>
      </c>
      <c r="E515" s="408"/>
      <c r="F515" s="408"/>
      <c r="G515" s="408"/>
      <c r="H515" s="408"/>
      <c r="I515" s="408"/>
      <c r="J515" s="408"/>
      <c r="K515" s="408"/>
      <c r="L515" s="408"/>
      <c r="M515" s="408"/>
      <c r="N515" s="408"/>
      <c r="O515" s="408"/>
      <c r="P515" s="408"/>
      <c r="Q515" s="408"/>
    </row>
    <row r="516" spans="1:17" hidden="1" x14ac:dyDescent="0.25">
      <c r="A516" s="727"/>
      <c r="B516" s="728" t="s">
        <v>1296</v>
      </c>
      <c r="C516" s="729" t="s">
        <v>1285</v>
      </c>
      <c r="D516" s="730"/>
      <c r="E516" s="408"/>
      <c r="F516" s="408"/>
      <c r="G516" s="408"/>
      <c r="H516" s="408"/>
      <c r="I516" s="408"/>
      <c r="J516" s="408"/>
      <c r="K516" s="408"/>
      <c r="L516" s="408"/>
      <c r="M516" s="408"/>
      <c r="N516" s="408"/>
      <c r="O516" s="408"/>
      <c r="P516" s="408"/>
      <c r="Q516" s="408"/>
    </row>
    <row r="517" spans="1:17" hidden="1" x14ac:dyDescent="0.25">
      <c r="A517" s="711"/>
      <c r="B517" s="715" t="s">
        <v>1170</v>
      </c>
      <c r="C517" s="716" t="s">
        <v>1285</v>
      </c>
      <c r="D517" s="717">
        <v>4.6354101694915252E-2</v>
      </c>
      <c r="E517" s="408"/>
      <c r="F517" s="408"/>
      <c r="G517" s="408"/>
      <c r="H517" s="408"/>
      <c r="I517" s="408"/>
      <c r="J517" s="408"/>
      <c r="K517" s="408"/>
      <c r="L517" s="408"/>
      <c r="M517" s="408"/>
      <c r="N517" s="408"/>
      <c r="O517" s="408"/>
      <c r="P517" s="408"/>
      <c r="Q517" s="408"/>
    </row>
    <row r="518" spans="1:17" hidden="1" x14ac:dyDescent="0.25">
      <c r="A518" s="723"/>
      <c r="B518" s="724" t="s">
        <v>1295</v>
      </c>
      <c r="C518" s="725" t="s">
        <v>1285</v>
      </c>
      <c r="D518" s="726">
        <v>4.6354101694915252E-2</v>
      </c>
      <c r="E518" s="408"/>
      <c r="F518" s="408"/>
      <c r="G518" s="408"/>
      <c r="H518" s="408"/>
      <c r="I518" s="408"/>
      <c r="J518" s="408"/>
      <c r="K518" s="408"/>
      <c r="L518" s="408"/>
      <c r="M518" s="408"/>
      <c r="N518" s="408"/>
      <c r="O518" s="408"/>
      <c r="P518" s="408"/>
      <c r="Q518" s="408"/>
    </row>
    <row r="519" spans="1:17" hidden="1" x14ac:dyDescent="0.25">
      <c r="A519" s="727"/>
      <c r="B519" s="728" t="s">
        <v>1296</v>
      </c>
      <c r="C519" s="729" t="s">
        <v>1285</v>
      </c>
      <c r="D519" s="730"/>
      <c r="E519" s="408"/>
      <c r="F519" s="408"/>
      <c r="G519" s="408"/>
      <c r="H519" s="408"/>
      <c r="I519" s="408"/>
      <c r="J519" s="408"/>
      <c r="K519" s="408"/>
      <c r="L519" s="408"/>
      <c r="M519" s="408"/>
      <c r="N519" s="408"/>
      <c r="O519" s="408"/>
      <c r="P519" s="408"/>
      <c r="Q519" s="408"/>
    </row>
    <row r="520" spans="1:17" hidden="1" x14ac:dyDescent="0.25">
      <c r="A520" s="709"/>
      <c r="B520" s="710" t="s">
        <v>1306</v>
      </c>
      <c r="C520" s="707" t="s">
        <v>1285</v>
      </c>
      <c r="D520" s="708">
        <v>14.59280266329</v>
      </c>
      <c r="E520" s="408"/>
      <c r="F520" s="408"/>
      <c r="G520" s="408"/>
      <c r="H520" s="408"/>
      <c r="I520" s="408"/>
      <c r="J520" s="408"/>
      <c r="K520" s="408"/>
      <c r="L520" s="408"/>
      <c r="M520" s="408"/>
      <c r="N520" s="408"/>
      <c r="O520" s="408"/>
      <c r="P520" s="408"/>
      <c r="Q520" s="408"/>
    </row>
    <row r="521" spans="1:17" hidden="1" x14ac:dyDescent="0.25">
      <c r="A521" s="734"/>
      <c r="B521" s="715" t="s">
        <v>1289</v>
      </c>
      <c r="C521" s="716" t="s">
        <v>1285</v>
      </c>
      <c r="D521" s="717">
        <v>1.3095715860000001</v>
      </c>
      <c r="E521" s="408"/>
      <c r="F521" s="408"/>
      <c r="G521" s="408"/>
      <c r="H521" s="408"/>
      <c r="I521" s="408"/>
      <c r="J521" s="408"/>
      <c r="K521" s="408"/>
      <c r="L521" s="408"/>
      <c r="M521" s="408"/>
      <c r="N521" s="408"/>
      <c r="O521" s="408"/>
      <c r="P521" s="408"/>
      <c r="Q521" s="408"/>
    </row>
    <row r="522" spans="1:17" hidden="1" x14ac:dyDescent="0.25">
      <c r="A522" s="734"/>
      <c r="B522" s="715" t="s">
        <v>1290</v>
      </c>
      <c r="C522" s="716" t="s">
        <v>1285</v>
      </c>
      <c r="D522" s="717">
        <v>4.9892776992899996</v>
      </c>
      <c r="E522" s="408"/>
      <c r="F522" s="408"/>
      <c r="G522" s="408"/>
      <c r="H522" s="408"/>
      <c r="I522" s="408"/>
      <c r="J522" s="408"/>
      <c r="K522" s="408"/>
      <c r="L522" s="408"/>
      <c r="M522" s="408"/>
      <c r="N522" s="408"/>
      <c r="O522" s="408"/>
      <c r="P522" s="408"/>
      <c r="Q522" s="408"/>
    </row>
    <row r="523" spans="1:17" hidden="1" x14ac:dyDescent="0.25">
      <c r="A523" s="734"/>
      <c r="B523" s="715" t="s">
        <v>1291</v>
      </c>
      <c r="C523" s="716" t="s">
        <v>1285</v>
      </c>
      <c r="D523" s="717">
        <v>8.2939533779999994</v>
      </c>
      <c r="E523" s="408"/>
      <c r="F523" s="408"/>
      <c r="G523" s="408"/>
      <c r="H523" s="408"/>
      <c r="I523" s="408"/>
      <c r="J523" s="408"/>
      <c r="K523" s="408"/>
      <c r="L523" s="408"/>
      <c r="M523" s="408"/>
      <c r="N523" s="408"/>
      <c r="O523" s="408"/>
      <c r="P523" s="408"/>
      <c r="Q523" s="408"/>
    </row>
    <row r="524" spans="1:17" hidden="1" x14ac:dyDescent="0.25">
      <c r="A524" s="709"/>
      <c r="B524" s="720" t="s">
        <v>1307</v>
      </c>
      <c r="C524" s="707" t="s">
        <v>1285</v>
      </c>
      <c r="D524" s="708">
        <v>14.5507954</v>
      </c>
      <c r="E524" s="408"/>
      <c r="F524" s="408"/>
      <c r="G524" s="408"/>
      <c r="H524" s="408"/>
      <c r="I524" s="408"/>
      <c r="J524" s="408"/>
      <c r="K524" s="408"/>
      <c r="L524" s="408"/>
      <c r="M524" s="408"/>
      <c r="N524" s="408"/>
      <c r="O524" s="408"/>
      <c r="P524" s="408"/>
      <c r="Q524" s="408"/>
    </row>
    <row r="525" spans="1:17" hidden="1" x14ac:dyDescent="0.25">
      <c r="A525" s="734"/>
      <c r="B525" s="715" t="s">
        <v>1289</v>
      </c>
      <c r="C525" s="716" t="s">
        <v>1285</v>
      </c>
      <c r="D525" s="717">
        <v>1.3095715860000001</v>
      </c>
      <c r="E525" s="408"/>
      <c r="F525" s="408"/>
      <c r="G525" s="408"/>
      <c r="H525" s="408"/>
      <c r="I525" s="408"/>
      <c r="J525" s="408"/>
      <c r="K525" s="408"/>
      <c r="L525" s="408"/>
      <c r="M525" s="408"/>
      <c r="N525" s="408"/>
      <c r="O525" s="408"/>
      <c r="P525" s="408"/>
      <c r="Q525" s="408"/>
    </row>
    <row r="526" spans="1:17" hidden="1" x14ac:dyDescent="0.25">
      <c r="A526" s="734"/>
      <c r="B526" s="715" t="s">
        <v>1290</v>
      </c>
      <c r="C526" s="716" t="s">
        <v>1285</v>
      </c>
      <c r="D526" s="717">
        <v>4.9472704360000002</v>
      </c>
      <c r="E526" s="408"/>
      <c r="F526" s="408"/>
      <c r="G526" s="408"/>
      <c r="H526" s="408"/>
      <c r="I526" s="408"/>
      <c r="J526" s="408"/>
      <c r="K526" s="408"/>
      <c r="L526" s="408"/>
      <c r="M526" s="408"/>
      <c r="N526" s="408"/>
      <c r="O526" s="408"/>
      <c r="P526" s="408"/>
      <c r="Q526" s="408"/>
    </row>
    <row r="527" spans="1:17" hidden="1" x14ac:dyDescent="0.25">
      <c r="A527" s="734"/>
      <c r="B527" s="715" t="s">
        <v>1291</v>
      </c>
      <c r="C527" s="716" t="s">
        <v>1285</v>
      </c>
      <c r="D527" s="717">
        <v>8.2939533779999994</v>
      </c>
      <c r="E527" s="408"/>
      <c r="F527" s="408"/>
      <c r="G527" s="408"/>
      <c r="H527" s="408"/>
      <c r="I527" s="408"/>
      <c r="J527" s="408"/>
      <c r="K527" s="408"/>
      <c r="L527" s="408"/>
      <c r="M527" s="408"/>
      <c r="N527" s="408"/>
      <c r="O527" s="408"/>
      <c r="P527" s="408"/>
      <c r="Q527" s="408"/>
    </row>
    <row r="528" spans="1:17" hidden="1" x14ac:dyDescent="0.25">
      <c r="A528" s="709"/>
      <c r="B528" s="720" t="s">
        <v>1308</v>
      </c>
      <c r="C528" s="707" t="s">
        <v>1285</v>
      </c>
      <c r="D528" s="708">
        <v>3.3749015029999996E-2</v>
      </c>
      <c r="E528" s="408"/>
      <c r="F528" s="408"/>
      <c r="G528" s="408"/>
      <c r="H528" s="408"/>
      <c r="I528" s="408"/>
      <c r="J528" s="408"/>
      <c r="K528" s="408"/>
      <c r="L528" s="408"/>
      <c r="M528" s="408"/>
      <c r="N528" s="408"/>
      <c r="O528" s="408"/>
      <c r="P528" s="408"/>
      <c r="Q528" s="408"/>
    </row>
    <row r="529" spans="1:17" hidden="1" x14ac:dyDescent="0.25">
      <c r="A529" s="734"/>
      <c r="B529" s="715" t="s">
        <v>1289</v>
      </c>
      <c r="C529" s="716" t="s">
        <v>1285</v>
      </c>
      <c r="D529" s="717">
        <v>0</v>
      </c>
      <c r="E529" s="408"/>
      <c r="F529" s="408"/>
      <c r="G529" s="408"/>
      <c r="H529" s="408"/>
      <c r="I529" s="408"/>
      <c r="J529" s="408"/>
      <c r="K529" s="408"/>
      <c r="L529" s="408"/>
      <c r="M529" s="408"/>
      <c r="N529" s="408"/>
      <c r="O529" s="408"/>
      <c r="P529" s="408"/>
      <c r="Q529" s="408"/>
    </row>
    <row r="530" spans="1:17" hidden="1" x14ac:dyDescent="0.25">
      <c r="A530" s="734"/>
      <c r="B530" s="715" t="s">
        <v>1290</v>
      </c>
      <c r="C530" s="716" t="s">
        <v>1285</v>
      </c>
      <c r="D530" s="717">
        <v>3.3749015029999996E-2</v>
      </c>
      <c r="E530" s="408"/>
      <c r="F530" s="408"/>
      <c r="G530" s="408"/>
      <c r="H530" s="408"/>
      <c r="I530" s="408"/>
      <c r="J530" s="408"/>
      <c r="K530" s="408"/>
      <c r="L530" s="408"/>
      <c r="M530" s="408"/>
      <c r="N530" s="408"/>
      <c r="O530" s="408"/>
      <c r="P530" s="408"/>
      <c r="Q530" s="408"/>
    </row>
    <row r="531" spans="1:17" hidden="1" x14ac:dyDescent="0.25">
      <c r="A531" s="734"/>
      <c r="B531" s="715" t="s">
        <v>1291</v>
      </c>
      <c r="C531" s="716" t="s">
        <v>1285</v>
      </c>
      <c r="D531" s="717">
        <v>0</v>
      </c>
      <c r="E531" s="408"/>
      <c r="F531" s="408"/>
      <c r="G531" s="408"/>
      <c r="H531" s="408"/>
      <c r="I531" s="408"/>
      <c r="J531" s="408"/>
      <c r="K531" s="408"/>
      <c r="L531" s="408"/>
      <c r="M531" s="408"/>
      <c r="N531" s="408"/>
      <c r="O531" s="408"/>
      <c r="P531" s="408"/>
      <c r="Q531" s="408"/>
    </row>
    <row r="532" spans="1:17" hidden="1" x14ac:dyDescent="0.25">
      <c r="A532" s="709"/>
      <c r="B532" s="720" t="s">
        <v>1309</v>
      </c>
      <c r="C532" s="707" t="s">
        <v>1285</v>
      </c>
      <c r="D532" s="708">
        <v>8.25824826E-3</v>
      </c>
      <c r="E532" s="408"/>
      <c r="F532" s="408"/>
      <c r="G532" s="408"/>
      <c r="H532" s="408"/>
      <c r="I532" s="408"/>
      <c r="J532" s="408"/>
      <c r="K532" s="408"/>
      <c r="L532" s="408"/>
      <c r="M532" s="408"/>
      <c r="N532" s="408"/>
      <c r="O532" s="408"/>
      <c r="P532" s="408"/>
      <c r="Q532" s="408"/>
    </row>
    <row r="533" spans="1:17" hidden="1" x14ac:dyDescent="0.25">
      <c r="A533" s="734"/>
      <c r="B533" s="715" t="s">
        <v>1289</v>
      </c>
      <c r="C533" s="716" t="s">
        <v>1285</v>
      </c>
      <c r="D533" s="717">
        <v>0</v>
      </c>
      <c r="E533" s="408"/>
      <c r="F533" s="408"/>
      <c r="G533" s="408"/>
      <c r="H533" s="408"/>
      <c r="I533" s="408"/>
      <c r="J533" s="408"/>
      <c r="K533" s="408"/>
      <c r="L533" s="408"/>
      <c r="M533" s="408"/>
      <c r="N533" s="408"/>
      <c r="O533" s="408"/>
      <c r="P533" s="408"/>
      <c r="Q533" s="408"/>
    </row>
    <row r="534" spans="1:17" hidden="1" x14ac:dyDescent="0.25">
      <c r="A534" s="734"/>
      <c r="B534" s="715" t="s">
        <v>1290</v>
      </c>
      <c r="C534" s="716" t="s">
        <v>1285</v>
      </c>
      <c r="D534" s="717">
        <v>8.25824826E-3</v>
      </c>
      <c r="E534" s="408"/>
      <c r="F534" s="408"/>
      <c r="G534" s="408"/>
      <c r="H534" s="408"/>
      <c r="I534" s="408"/>
      <c r="J534" s="408"/>
      <c r="K534" s="408"/>
      <c r="L534" s="408"/>
      <c r="M534" s="408"/>
      <c r="N534" s="408"/>
      <c r="O534" s="408"/>
      <c r="P534" s="408"/>
      <c r="Q534" s="408"/>
    </row>
    <row r="535" spans="1:17" hidden="1" x14ac:dyDescent="0.25">
      <c r="A535" s="734"/>
      <c r="B535" s="715" t="s">
        <v>1291</v>
      </c>
      <c r="C535" s="716" t="s">
        <v>1285</v>
      </c>
      <c r="D535" s="717">
        <v>0</v>
      </c>
      <c r="E535" s="408"/>
      <c r="F535" s="408"/>
      <c r="G535" s="408"/>
      <c r="H535" s="408"/>
      <c r="I535" s="408"/>
      <c r="J535" s="408"/>
      <c r="K535" s="408"/>
      <c r="L535" s="408"/>
      <c r="M535" s="408"/>
      <c r="N535" s="408"/>
      <c r="O535" s="408"/>
      <c r="P535" s="408"/>
      <c r="Q535" s="408"/>
    </row>
    <row r="536" spans="1:17" ht="18" hidden="1" x14ac:dyDescent="0.25">
      <c r="A536" s="698" t="s">
        <v>1157</v>
      </c>
      <c r="B536" s="735" t="s">
        <v>1310</v>
      </c>
      <c r="C536" s="736" t="s">
        <v>1245</v>
      </c>
      <c r="D536" s="737">
        <v>86.503527000000005</v>
      </c>
      <c r="E536" s="408"/>
      <c r="F536" s="408"/>
      <c r="G536" s="408"/>
      <c r="H536" s="408"/>
      <c r="I536" s="408"/>
      <c r="J536" s="408"/>
      <c r="K536" s="408"/>
      <c r="L536" s="408"/>
      <c r="M536" s="408"/>
      <c r="N536" s="408"/>
      <c r="O536" s="408"/>
      <c r="P536" s="408"/>
      <c r="Q536" s="408"/>
    </row>
    <row r="537" spans="1:17" hidden="1" x14ac:dyDescent="0.25">
      <c r="A537" s="709"/>
      <c r="B537" s="710" t="s">
        <v>1287</v>
      </c>
      <c r="C537" s="707" t="s">
        <v>1245</v>
      </c>
      <c r="D537" s="708">
        <v>44.179210000000005</v>
      </c>
      <c r="E537" s="408"/>
      <c r="F537" s="408"/>
      <c r="G537" s="408"/>
      <c r="H537" s="408"/>
      <c r="I537" s="408"/>
      <c r="J537" s="408"/>
      <c r="K537" s="408"/>
      <c r="L537" s="408"/>
      <c r="M537" s="408"/>
      <c r="N537" s="408"/>
      <c r="O537" s="408"/>
      <c r="P537" s="408"/>
      <c r="Q537" s="408"/>
    </row>
    <row r="538" spans="1:17" hidden="1" x14ac:dyDescent="0.25">
      <c r="A538" s="709"/>
      <c r="B538" s="710" t="s">
        <v>1288</v>
      </c>
      <c r="C538" s="707" t="s">
        <v>1245</v>
      </c>
      <c r="D538" s="708">
        <v>30.339748</v>
      </c>
      <c r="E538" s="408"/>
      <c r="F538" s="408"/>
      <c r="G538" s="408"/>
      <c r="H538" s="408"/>
      <c r="I538" s="408"/>
      <c r="J538" s="408"/>
      <c r="K538" s="408"/>
      <c r="L538" s="408"/>
      <c r="M538" s="408"/>
      <c r="N538" s="408"/>
      <c r="O538" s="408"/>
      <c r="P538" s="408"/>
      <c r="Q538" s="408"/>
    </row>
    <row r="539" spans="1:17" hidden="1" x14ac:dyDescent="0.25">
      <c r="A539" s="711"/>
      <c r="B539" s="712" t="s">
        <v>1163</v>
      </c>
      <c r="C539" s="713"/>
      <c r="D539" s="714">
        <v>14.708271</v>
      </c>
      <c r="E539" s="408"/>
      <c r="F539" s="408"/>
      <c r="G539" s="408"/>
      <c r="H539" s="408"/>
      <c r="I539" s="408"/>
      <c r="J539" s="408"/>
      <c r="K539" s="408"/>
      <c r="L539" s="408"/>
      <c r="M539" s="408"/>
      <c r="N539" s="408"/>
      <c r="O539" s="408"/>
      <c r="P539" s="408"/>
      <c r="Q539" s="408"/>
    </row>
    <row r="540" spans="1:17" hidden="1" x14ac:dyDescent="0.25">
      <c r="A540" s="711"/>
      <c r="B540" s="715" t="s">
        <v>1289</v>
      </c>
      <c r="C540" s="716" t="s">
        <v>1245</v>
      </c>
      <c r="D540" s="717">
        <v>5.4100000000000003E-4</v>
      </c>
      <c r="E540" s="408"/>
      <c r="F540" s="408"/>
      <c r="G540" s="408"/>
      <c r="H540" s="408"/>
      <c r="I540" s="408"/>
      <c r="J540" s="408"/>
      <c r="K540" s="408"/>
      <c r="L540" s="408"/>
      <c r="M540" s="408"/>
      <c r="N540" s="408"/>
      <c r="O540" s="408"/>
      <c r="P540" s="408"/>
      <c r="Q540" s="408"/>
    </row>
    <row r="541" spans="1:17" hidden="1" x14ac:dyDescent="0.25">
      <c r="A541" s="711"/>
      <c r="B541" s="715" t="s">
        <v>1290</v>
      </c>
      <c r="C541" s="716" t="s">
        <v>1245</v>
      </c>
      <c r="D541" s="717">
        <v>9.3866259999999997</v>
      </c>
      <c r="E541" s="408"/>
      <c r="F541" s="408"/>
      <c r="G541" s="408"/>
      <c r="H541" s="408"/>
      <c r="I541" s="408"/>
      <c r="J541" s="408"/>
      <c r="K541" s="408"/>
      <c r="L541" s="408"/>
      <c r="M541" s="408"/>
      <c r="N541" s="408"/>
      <c r="O541" s="408"/>
      <c r="P541" s="408"/>
      <c r="Q541" s="408"/>
    </row>
    <row r="542" spans="1:17" hidden="1" x14ac:dyDescent="0.25">
      <c r="A542" s="711"/>
      <c r="B542" s="715" t="s">
        <v>1291</v>
      </c>
      <c r="C542" s="716" t="s">
        <v>1245</v>
      </c>
      <c r="D542" s="717">
        <v>5.3211040000000001</v>
      </c>
      <c r="E542" s="408"/>
      <c r="F542" s="408"/>
      <c r="G542" s="408"/>
      <c r="H542" s="408"/>
      <c r="I542" s="408"/>
      <c r="J542" s="408"/>
      <c r="K542" s="408"/>
      <c r="L542" s="408"/>
      <c r="M542" s="408"/>
      <c r="N542" s="408"/>
      <c r="O542" s="408"/>
      <c r="P542" s="408"/>
      <c r="Q542" s="408"/>
    </row>
    <row r="543" spans="1:17" hidden="1" x14ac:dyDescent="0.25">
      <c r="A543" s="711"/>
      <c r="B543" s="712" t="s">
        <v>1218</v>
      </c>
      <c r="C543" s="713"/>
      <c r="D543" s="714">
        <v>15.631477</v>
      </c>
      <c r="E543" s="408"/>
      <c r="F543" s="408"/>
      <c r="G543" s="408"/>
      <c r="H543" s="408"/>
      <c r="I543" s="408"/>
      <c r="J543" s="408"/>
      <c r="K543" s="408"/>
      <c r="L543" s="408"/>
      <c r="M543" s="408"/>
      <c r="N543" s="408"/>
      <c r="O543" s="408"/>
      <c r="P543" s="408"/>
      <c r="Q543" s="408"/>
    </row>
    <row r="544" spans="1:17" hidden="1" x14ac:dyDescent="0.25">
      <c r="A544" s="711"/>
      <c r="B544" s="715" t="s">
        <v>1289</v>
      </c>
      <c r="C544" s="716" t="s">
        <v>1245</v>
      </c>
      <c r="D544" s="717">
        <v>0.607298</v>
      </c>
      <c r="E544" s="408"/>
      <c r="F544" s="408"/>
      <c r="G544" s="408"/>
      <c r="H544" s="408"/>
      <c r="I544" s="408"/>
      <c r="J544" s="408"/>
      <c r="K544" s="408"/>
      <c r="L544" s="408"/>
      <c r="M544" s="408"/>
      <c r="N544" s="408"/>
      <c r="O544" s="408"/>
      <c r="P544" s="408"/>
      <c r="Q544" s="408"/>
    </row>
    <row r="545" spans="1:258" hidden="1" x14ac:dyDescent="0.25">
      <c r="A545" s="711"/>
      <c r="B545" s="715" t="s">
        <v>1290</v>
      </c>
      <c r="C545" s="716" t="s">
        <v>1245</v>
      </c>
      <c r="D545" s="717">
        <v>13.063848</v>
      </c>
      <c r="E545" s="408"/>
      <c r="F545" s="408"/>
      <c r="G545" s="408"/>
      <c r="H545" s="408"/>
      <c r="I545" s="408"/>
      <c r="J545" s="408"/>
      <c r="K545" s="408"/>
      <c r="L545" s="408"/>
      <c r="M545" s="408"/>
      <c r="N545" s="408"/>
      <c r="O545" s="408"/>
      <c r="P545" s="408"/>
      <c r="Q545" s="408"/>
    </row>
    <row r="546" spans="1:258" hidden="1" x14ac:dyDescent="0.25">
      <c r="A546" s="711"/>
      <c r="B546" s="715" t="s">
        <v>1291</v>
      </c>
      <c r="C546" s="716" t="s">
        <v>1245</v>
      </c>
      <c r="D546" s="717">
        <v>1.960331</v>
      </c>
      <c r="E546" s="408"/>
      <c r="F546" s="408"/>
      <c r="G546" s="408"/>
      <c r="H546" s="408"/>
      <c r="I546" s="408"/>
      <c r="J546" s="408"/>
      <c r="K546" s="408"/>
      <c r="L546" s="408"/>
      <c r="M546" s="408"/>
      <c r="N546" s="408"/>
      <c r="O546" s="408"/>
      <c r="P546" s="408"/>
      <c r="Q546" s="408"/>
    </row>
    <row r="547" spans="1:258" hidden="1" x14ac:dyDescent="0.25">
      <c r="A547" s="709"/>
      <c r="B547" s="710" t="s">
        <v>1292</v>
      </c>
      <c r="C547" s="707" t="s">
        <v>1245</v>
      </c>
      <c r="D547" s="708">
        <v>0.88874200000000003</v>
      </c>
      <c r="E547" s="408"/>
      <c r="F547" s="408"/>
      <c r="G547" s="408"/>
      <c r="H547" s="408"/>
      <c r="I547" s="408"/>
      <c r="J547" s="408"/>
      <c r="K547" s="408"/>
      <c r="L547" s="408"/>
      <c r="M547" s="408"/>
      <c r="N547" s="408"/>
      <c r="O547" s="408"/>
      <c r="P547" s="408"/>
      <c r="Q547" s="408"/>
    </row>
    <row r="548" spans="1:258" hidden="1" x14ac:dyDescent="0.25">
      <c r="A548" s="711"/>
      <c r="B548" s="712" t="s">
        <v>1163</v>
      </c>
      <c r="C548" s="713"/>
      <c r="D548" s="714">
        <v>0.88874200000000003</v>
      </c>
      <c r="E548" s="408"/>
      <c r="F548" s="408"/>
      <c r="G548" s="408"/>
      <c r="H548" s="408"/>
      <c r="I548" s="408"/>
      <c r="J548" s="408"/>
      <c r="K548" s="408"/>
      <c r="L548" s="408"/>
      <c r="M548" s="408"/>
      <c r="N548" s="408"/>
      <c r="O548" s="408"/>
      <c r="P548" s="408"/>
      <c r="Q548" s="408"/>
    </row>
    <row r="549" spans="1:258" hidden="1" x14ac:dyDescent="0.25">
      <c r="A549" s="711"/>
      <c r="B549" s="715" t="s">
        <v>1289</v>
      </c>
      <c r="C549" s="716" t="s">
        <v>1245</v>
      </c>
      <c r="D549" s="717"/>
      <c r="E549" s="408"/>
      <c r="F549" s="408"/>
      <c r="G549" s="408"/>
      <c r="H549" s="408"/>
      <c r="I549" s="408"/>
      <c r="J549" s="408"/>
      <c r="K549" s="408"/>
      <c r="L549" s="408"/>
      <c r="M549" s="408"/>
      <c r="N549" s="408"/>
      <c r="O549" s="408"/>
      <c r="P549" s="408"/>
      <c r="Q549" s="408"/>
    </row>
    <row r="550" spans="1:258" hidden="1" x14ac:dyDescent="0.25">
      <c r="A550" s="711"/>
      <c r="B550" s="715" t="s">
        <v>1290</v>
      </c>
      <c r="C550" s="716" t="s">
        <v>1245</v>
      </c>
      <c r="D550" s="717">
        <v>0.87414599999999998</v>
      </c>
      <c r="E550" s="408"/>
      <c r="F550" s="408"/>
      <c r="G550" s="408"/>
      <c r="H550" s="408"/>
      <c r="I550" s="408"/>
      <c r="J550" s="408"/>
      <c r="K550" s="408"/>
      <c r="L550" s="408"/>
      <c r="M550" s="408"/>
      <c r="N550" s="408"/>
      <c r="O550" s="408"/>
      <c r="P550" s="408"/>
      <c r="Q550" s="408"/>
    </row>
    <row r="551" spans="1:258" hidden="1" x14ac:dyDescent="0.25">
      <c r="A551" s="711"/>
      <c r="B551" s="715" t="s">
        <v>1291</v>
      </c>
      <c r="C551" s="716" t="s">
        <v>1245</v>
      </c>
      <c r="D551" s="717">
        <v>1.4596E-2</v>
      </c>
      <c r="E551" s="408"/>
      <c r="F551" s="408"/>
      <c r="G551" s="408"/>
      <c r="H551" s="408"/>
      <c r="I551" s="408"/>
      <c r="J551" s="408"/>
      <c r="K551" s="408"/>
      <c r="L551" s="408"/>
      <c r="M551" s="408"/>
      <c r="N551" s="408"/>
      <c r="O551" s="408"/>
      <c r="P551" s="408"/>
      <c r="Q551" s="408"/>
    </row>
    <row r="552" spans="1:258" hidden="1" x14ac:dyDescent="0.25">
      <c r="A552" s="711"/>
      <c r="B552" s="712" t="s">
        <v>1218</v>
      </c>
      <c r="C552" s="713"/>
      <c r="D552" s="714">
        <v>0</v>
      </c>
      <c r="E552" s="408"/>
      <c r="F552" s="408"/>
      <c r="G552" s="408"/>
      <c r="H552" s="408"/>
      <c r="I552" s="408"/>
      <c r="J552" s="408"/>
      <c r="K552" s="408"/>
      <c r="L552" s="408"/>
      <c r="M552" s="408"/>
      <c r="N552" s="408"/>
      <c r="O552" s="408"/>
      <c r="P552" s="408"/>
      <c r="Q552" s="408"/>
    </row>
    <row r="553" spans="1:258" hidden="1" x14ac:dyDescent="0.25">
      <c r="A553" s="711"/>
      <c r="B553" s="715" t="s">
        <v>1289</v>
      </c>
      <c r="C553" s="716" t="s">
        <v>1245</v>
      </c>
      <c r="D553" s="717"/>
      <c r="E553" s="408"/>
      <c r="F553" s="408"/>
      <c r="G553" s="408"/>
      <c r="H553" s="408"/>
      <c r="I553" s="408"/>
      <c r="J553" s="408"/>
      <c r="K553" s="408"/>
      <c r="L553" s="408"/>
      <c r="M553" s="408"/>
      <c r="N553" s="408"/>
      <c r="O553" s="408"/>
      <c r="P553" s="408"/>
      <c r="Q553" s="408"/>
    </row>
    <row r="554" spans="1:258" hidden="1" x14ac:dyDescent="0.25">
      <c r="A554" s="711"/>
      <c r="B554" s="715" t="s">
        <v>1290</v>
      </c>
      <c r="C554" s="716" t="s">
        <v>1245</v>
      </c>
      <c r="D554" s="717"/>
      <c r="E554" s="408"/>
      <c r="F554" s="408"/>
      <c r="G554" s="408"/>
      <c r="H554" s="408"/>
      <c r="I554" s="408"/>
      <c r="J554" s="408"/>
      <c r="K554" s="408"/>
      <c r="L554" s="408"/>
      <c r="M554" s="408"/>
      <c r="N554" s="408"/>
      <c r="O554" s="408"/>
      <c r="P554" s="408"/>
      <c r="Q554" s="408"/>
    </row>
    <row r="555" spans="1:258" hidden="1" x14ac:dyDescent="0.25">
      <c r="A555" s="711"/>
      <c r="B555" s="715" t="s">
        <v>1291</v>
      </c>
      <c r="C555" s="716" t="s">
        <v>1245</v>
      </c>
      <c r="D555" s="717"/>
      <c r="E555" s="408"/>
      <c r="F555" s="408"/>
      <c r="G555" s="408"/>
      <c r="H555" s="408"/>
      <c r="I555" s="408"/>
      <c r="J555" s="408"/>
      <c r="K555" s="408"/>
      <c r="L555" s="408"/>
      <c r="M555" s="408"/>
      <c r="N555" s="408"/>
      <c r="O555" s="408"/>
      <c r="P555" s="408"/>
      <c r="Q555" s="408"/>
    </row>
    <row r="556" spans="1:258" hidden="1" x14ac:dyDescent="0.25">
      <c r="A556" s="711"/>
      <c r="B556" s="718" t="s">
        <v>1164</v>
      </c>
      <c r="C556" s="719"/>
      <c r="D556" s="714">
        <v>0</v>
      </c>
      <c r="E556" s="408"/>
      <c r="F556" s="408"/>
      <c r="G556" s="408"/>
      <c r="H556" s="408"/>
      <c r="I556" s="408"/>
      <c r="J556" s="408"/>
      <c r="K556" s="408"/>
      <c r="L556" s="408"/>
      <c r="M556" s="408"/>
      <c r="N556" s="408"/>
      <c r="O556" s="408"/>
      <c r="P556" s="408"/>
      <c r="Q556" s="408"/>
    </row>
    <row r="557" spans="1:258" hidden="1" x14ac:dyDescent="0.25">
      <c r="A557" s="711"/>
      <c r="B557" s="715" t="s">
        <v>1289</v>
      </c>
      <c r="C557" s="716" t="s">
        <v>1245</v>
      </c>
      <c r="D557" s="717"/>
      <c r="E557" s="408"/>
      <c r="F557" s="408"/>
      <c r="G557" s="408"/>
      <c r="H557" s="408"/>
      <c r="I557" s="408"/>
      <c r="J557" s="408"/>
      <c r="K557" s="408"/>
      <c r="L557" s="408"/>
      <c r="M557" s="408"/>
      <c r="N557" s="408"/>
      <c r="O557" s="408"/>
      <c r="P557" s="408"/>
      <c r="Q557" s="408"/>
    </row>
    <row r="558" spans="1:258" hidden="1" x14ac:dyDescent="0.25">
      <c r="A558" s="711"/>
      <c r="B558" s="715" t="s">
        <v>1290</v>
      </c>
      <c r="C558" s="716" t="s">
        <v>1245</v>
      </c>
      <c r="D558" s="717"/>
      <c r="E558" s="408"/>
      <c r="F558" s="408"/>
      <c r="G558" s="408"/>
      <c r="H558" s="408"/>
      <c r="I558" s="408"/>
      <c r="J558" s="408"/>
      <c r="K558" s="408"/>
      <c r="L558" s="408"/>
      <c r="M558" s="408"/>
      <c r="N558" s="408"/>
      <c r="O558" s="408"/>
      <c r="P558" s="408"/>
      <c r="Q558" s="408"/>
    </row>
    <row r="559" spans="1:258" hidden="1" x14ac:dyDescent="0.25">
      <c r="A559" s="711"/>
      <c r="B559" s="715" t="s">
        <v>1291</v>
      </c>
      <c r="C559" s="716" t="s">
        <v>1245</v>
      </c>
      <c r="D559" s="717"/>
      <c r="E559" s="408"/>
      <c r="F559" s="408"/>
      <c r="G559" s="408"/>
      <c r="H559" s="408"/>
      <c r="I559" s="408"/>
      <c r="J559" s="408"/>
      <c r="K559" s="408"/>
      <c r="L559" s="408"/>
      <c r="M559" s="408"/>
      <c r="N559" s="408"/>
      <c r="O559" s="408"/>
      <c r="P559" s="408"/>
      <c r="Q559" s="408"/>
    </row>
    <row r="560" spans="1:258" s="446" customFormat="1" ht="17.25" hidden="1" customHeight="1" x14ac:dyDescent="0.3">
      <c r="A560" s="709"/>
      <c r="B560" s="710" t="s">
        <v>1293</v>
      </c>
      <c r="C560" s="707" t="s">
        <v>1245</v>
      </c>
      <c r="D560" s="708">
        <v>12.037420000000001</v>
      </c>
      <c r="IB560" s="447"/>
      <c r="IX560" s="448"/>
    </row>
    <row r="561" spans="1:258" s="446" customFormat="1" ht="17.25" hidden="1" customHeight="1" x14ac:dyDescent="0.3">
      <c r="A561" s="711"/>
      <c r="B561" s="712" t="s">
        <v>1164</v>
      </c>
      <c r="C561" s="713"/>
      <c r="D561" s="714">
        <v>12.037420000000001</v>
      </c>
      <c r="IB561" s="447"/>
      <c r="IX561" s="448"/>
    </row>
    <row r="562" spans="1:258" hidden="1" x14ac:dyDescent="0.25">
      <c r="A562" s="711"/>
      <c r="B562" s="715" t="s">
        <v>1289</v>
      </c>
      <c r="C562" s="716" t="s">
        <v>1245</v>
      </c>
      <c r="D562" s="717">
        <v>3.7690790000000001</v>
      </c>
      <c r="E562" s="408"/>
      <c r="F562" s="408"/>
      <c r="G562" s="408"/>
      <c r="H562" s="408"/>
      <c r="I562" s="408"/>
      <c r="J562" s="408"/>
      <c r="K562" s="408"/>
      <c r="L562" s="408"/>
      <c r="M562" s="408"/>
      <c r="N562" s="408"/>
      <c r="O562" s="408"/>
      <c r="P562" s="408"/>
      <c r="Q562" s="408"/>
    </row>
    <row r="563" spans="1:258" hidden="1" x14ac:dyDescent="0.25">
      <c r="A563" s="711"/>
      <c r="B563" s="715" t="s">
        <v>1290</v>
      </c>
      <c r="C563" s="716" t="s">
        <v>1245</v>
      </c>
      <c r="D563" s="717">
        <v>8.2241610000000005</v>
      </c>
      <c r="E563" s="408"/>
      <c r="F563" s="408"/>
      <c r="G563" s="408"/>
      <c r="H563" s="408"/>
      <c r="I563" s="408"/>
      <c r="J563" s="408"/>
      <c r="K563" s="408"/>
      <c r="L563" s="408"/>
      <c r="M563" s="408"/>
      <c r="N563" s="408"/>
      <c r="O563" s="408"/>
      <c r="P563" s="408"/>
      <c r="Q563" s="408"/>
    </row>
    <row r="564" spans="1:258" hidden="1" x14ac:dyDescent="0.25">
      <c r="A564" s="711"/>
      <c r="B564" s="715" t="s">
        <v>1291</v>
      </c>
      <c r="C564" s="716" t="s">
        <v>1245</v>
      </c>
      <c r="D564" s="717">
        <v>4.4179999999999997E-2</v>
      </c>
      <c r="E564" s="408"/>
      <c r="F564" s="408"/>
      <c r="G564" s="408"/>
      <c r="H564" s="408"/>
      <c r="I564" s="408"/>
      <c r="J564" s="408"/>
      <c r="K564" s="408"/>
      <c r="L564" s="408"/>
      <c r="M564" s="408"/>
      <c r="N564" s="408"/>
      <c r="O564" s="408"/>
      <c r="P564" s="408"/>
      <c r="Q564" s="408"/>
    </row>
    <row r="565" spans="1:258" hidden="1" x14ac:dyDescent="0.25">
      <c r="A565" s="709"/>
      <c r="B565" s="710" t="s">
        <v>1294</v>
      </c>
      <c r="C565" s="707" t="s">
        <v>1245</v>
      </c>
      <c r="D565" s="708">
        <v>0.9133</v>
      </c>
      <c r="E565" s="408"/>
      <c r="F565" s="408"/>
      <c r="G565" s="408"/>
      <c r="H565" s="408"/>
      <c r="I565" s="408"/>
      <c r="J565" s="408"/>
      <c r="K565" s="408"/>
      <c r="L565" s="408"/>
      <c r="M565" s="408"/>
      <c r="N565" s="408"/>
      <c r="O565" s="408"/>
      <c r="P565" s="408"/>
      <c r="Q565" s="408"/>
    </row>
    <row r="566" spans="1:258" s="446" customFormat="1" ht="17.25" hidden="1" customHeight="1" x14ac:dyDescent="0.3">
      <c r="A566" s="711"/>
      <c r="B566" s="712" t="s">
        <v>1163</v>
      </c>
      <c r="C566" s="713"/>
      <c r="D566" s="714">
        <v>0.9133</v>
      </c>
      <c r="IB566" s="447"/>
      <c r="IX566" s="448"/>
    </row>
    <row r="567" spans="1:258" s="446" customFormat="1" ht="17.25" hidden="1" customHeight="1" x14ac:dyDescent="0.3">
      <c r="A567" s="711"/>
      <c r="B567" s="715" t="s">
        <v>1289</v>
      </c>
      <c r="C567" s="716" t="s">
        <v>1245</v>
      </c>
      <c r="D567" s="717">
        <v>0</v>
      </c>
      <c r="IB567" s="447"/>
      <c r="IX567" s="448"/>
    </row>
    <row r="568" spans="1:258" hidden="1" x14ac:dyDescent="0.25">
      <c r="A568" s="711"/>
      <c r="B568" s="715" t="s">
        <v>1290</v>
      </c>
      <c r="C568" s="716" t="s">
        <v>1245</v>
      </c>
      <c r="D568" s="717">
        <v>2.6870000000000002E-3</v>
      </c>
      <c r="E568" s="408"/>
      <c r="F568" s="408"/>
      <c r="G568" s="408"/>
      <c r="H568" s="408"/>
      <c r="I568" s="408"/>
      <c r="J568" s="408"/>
      <c r="K568" s="408"/>
      <c r="L568" s="408"/>
      <c r="M568" s="408"/>
      <c r="N568" s="408"/>
      <c r="O568" s="408"/>
      <c r="P568" s="408"/>
      <c r="Q568" s="408"/>
    </row>
    <row r="569" spans="1:258" hidden="1" x14ac:dyDescent="0.25">
      <c r="A569" s="711"/>
      <c r="B569" s="715" t="s">
        <v>1291</v>
      </c>
      <c r="C569" s="716" t="s">
        <v>1245</v>
      </c>
      <c r="D569" s="717">
        <v>0.91061300000000001</v>
      </c>
      <c r="E569" s="408"/>
      <c r="F569" s="408"/>
      <c r="G569" s="408"/>
      <c r="H569" s="408"/>
      <c r="I569" s="408"/>
      <c r="J569" s="408"/>
      <c r="K569" s="408"/>
      <c r="L569" s="408"/>
      <c r="M569" s="408"/>
      <c r="N569" s="408"/>
      <c r="O569" s="408"/>
      <c r="P569" s="408"/>
      <c r="Q569" s="408"/>
    </row>
    <row r="570" spans="1:258" hidden="1" x14ac:dyDescent="0.25">
      <c r="A570" s="709"/>
      <c r="B570" s="710" t="s">
        <v>1051</v>
      </c>
      <c r="C570" s="707" t="s">
        <v>1245</v>
      </c>
      <c r="D570" s="708">
        <v>34.183495999999998</v>
      </c>
      <c r="E570" s="408"/>
      <c r="F570" s="408"/>
      <c r="G570" s="408"/>
      <c r="H570" s="408"/>
      <c r="I570" s="408"/>
      <c r="J570" s="408"/>
      <c r="K570" s="408"/>
      <c r="L570" s="408"/>
      <c r="M570" s="408"/>
      <c r="N570" s="408"/>
      <c r="O570" s="408"/>
      <c r="P570" s="408"/>
      <c r="Q570" s="408"/>
    </row>
    <row r="571" spans="1:258" hidden="1" x14ac:dyDescent="0.25">
      <c r="A571" s="738"/>
      <c r="B571" s="739" t="s">
        <v>1295</v>
      </c>
      <c r="C571" s="740" t="s">
        <v>1245</v>
      </c>
      <c r="D571" s="708">
        <v>34.183495999999998</v>
      </c>
      <c r="E571" s="408"/>
      <c r="F571" s="408"/>
      <c r="G571" s="408"/>
      <c r="H571" s="408"/>
      <c r="I571" s="408"/>
      <c r="J571" s="408"/>
      <c r="K571" s="408"/>
      <c r="L571" s="408"/>
      <c r="M571" s="408"/>
      <c r="N571" s="408"/>
      <c r="O571" s="408"/>
      <c r="P571" s="408"/>
      <c r="Q571" s="408"/>
    </row>
    <row r="572" spans="1:258" hidden="1" x14ac:dyDescent="0.25">
      <c r="A572" s="738"/>
      <c r="B572" s="739" t="s">
        <v>1311</v>
      </c>
      <c r="C572" s="740" t="s">
        <v>1245</v>
      </c>
      <c r="D572" s="708">
        <v>0</v>
      </c>
      <c r="E572" s="408"/>
      <c r="F572" s="408"/>
      <c r="G572" s="408"/>
      <c r="H572" s="408"/>
      <c r="I572" s="408"/>
      <c r="J572" s="408"/>
      <c r="K572" s="408"/>
      <c r="L572" s="408"/>
      <c r="M572" s="408"/>
      <c r="N572" s="408"/>
      <c r="O572" s="408"/>
      <c r="P572" s="408"/>
      <c r="Q572" s="408"/>
    </row>
    <row r="573" spans="1:258" hidden="1" x14ac:dyDescent="0.25">
      <c r="A573" s="711"/>
      <c r="B573" s="721" t="s">
        <v>1297</v>
      </c>
      <c r="C573" s="722" t="s">
        <v>1245</v>
      </c>
      <c r="D573" s="714">
        <v>4.9302300000000008</v>
      </c>
      <c r="E573" s="408"/>
      <c r="F573" s="408"/>
      <c r="G573" s="408"/>
      <c r="H573" s="408"/>
      <c r="I573" s="408"/>
      <c r="J573" s="408"/>
      <c r="K573" s="408"/>
      <c r="L573" s="408"/>
      <c r="M573" s="408"/>
      <c r="N573" s="408"/>
      <c r="O573" s="408"/>
      <c r="P573" s="408"/>
      <c r="Q573" s="408"/>
    </row>
    <row r="574" spans="1:258" hidden="1" x14ac:dyDescent="0.25">
      <c r="A574" s="723"/>
      <c r="B574" s="724" t="s">
        <v>1295</v>
      </c>
      <c r="C574" s="725" t="s">
        <v>1245</v>
      </c>
      <c r="D574" s="726">
        <v>4.9302300000000008</v>
      </c>
      <c r="E574" s="408"/>
      <c r="F574" s="408"/>
      <c r="G574" s="408"/>
      <c r="H574" s="408"/>
      <c r="I574" s="408"/>
      <c r="J574" s="408"/>
      <c r="K574" s="408"/>
      <c r="L574" s="408"/>
      <c r="M574" s="408"/>
      <c r="N574" s="408"/>
      <c r="O574" s="408"/>
      <c r="P574" s="408"/>
      <c r="Q574" s="408"/>
    </row>
    <row r="575" spans="1:258" hidden="1" x14ac:dyDescent="0.25">
      <c r="A575" s="727"/>
      <c r="B575" s="728" t="s">
        <v>1296</v>
      </c>
      <c r="C575" s="729" t="s">
        <v>1245</v>
      </c>
      <c r="D575" s="730"/>
      <c r="E575" s="408"/>
      <c r="F575" s="408"/>
      <c r="G575" s="408"/>
      <c r="H575" s="408"/>
      <c r="I575" s="408"/>
      <c r="J575" s="408"/>
      <c r="K575" s="408"/>
      <c r="L575" s="408"/>
      <c r="M575" s="408"/>
      <c r="N575" s="408"/>
      <c r="O575" s="408"/>
      <c r="P575" s="408"/>
      <c r="Q575" s="408"/>
    </row>
    <row r="576" spans="1:258" hidden="1" x14ac:dyDescent="0.25">
      <c r="A576" s="711"/>
      <c r="B576" s="731" t="s">
        <v>1298</v>
      </c>
      <c r="C576" s="722" t="s">
        <v>1245</v>
      </c>
      <c r="D576" s="714">
        <v>0</v>
      </c>
      <c r="E576" s="408"/>
      <c r="F576" s="408"/>
      <c r="G576" s="408"/>
      <c r="H576" s="408"/>
      <c r="I576" s="408"/>
      <c r="J576" s="408"/>
      <c r="K576" s="408"/>
      <c r="L576" s="408"/>
      <c r="M576" s="408"/>
      <c r="N576" s="408"/>
      <c r="O576" s="408"/>
      <c r="P576" s="408"/>
      <c r="Q576" s="408"/>
    </row>
    <row r="577" spans="1:17" hidden="1" x14ac:dyDescent="0.25">
      <c r="A577" s="723"/>
      <c r="B577" s="724" t="s">
        <v>1295</v>
      </c>
      <c r="C577" s="725" t="s">
        <v>1245</v>
      </c>
      <c r="D577" s="726">
        <v>0</v>
      </c>
      <c r="E577" s="408"/>
      <c r="F577" s="408"/>
      <c r="G577" s="408"/>
      <c r="H577" s="408"/>
      <c r="I577" s="408"/>
      <c r="J577" s="408"/>
      <c r="K577" s="408"/>
      <c r="L577" s="408"/>
      <c r="M577" s="408"/>
      <c r="N577" s="408"/>
      <c r="O577" s="408"/>
      <c r="P577" s="408"/>
      <c r="Q577" s="408"/>
    </row>
    <row r="578" spans="1:17" hidden="1" x14ac:dyDescent="0.25">
      <c r="A578" s="727"/>
      <c r="B578" s="728" t="s">
        <v>1296</v>
      </c>
      <c r="C578" s="729" t="s">
        <v>1245</v>
      </c>
      <c r="D578" s="730"/>
      <c r="E578" s="408"/>
      <c r="F578" s="408"/>
      <c r="G578" s="408"/>
      <c r="H578" s="408"/>
      <c r="I578" s="408"/>
      <c r="J578" s="408"/>
      <c r="K578" s="408"/>
      <c r="L578" s="408"/>
      <c r="M578" s="408"/>
      <c r="N578" s="408"/>
      <c r="O578" s="408"/>
      <c r="P578" s="408"/>
      <c r="Q578" s="408"/>
    </row>
    <row r="579" spans="1:17" hidden="1" x14ac:dyDescent="0.25">
      <c r="A579" s="711"/>
      <c r="B579" s="732" t="s">
        <v>1312</v>
      </c>
      <c r="C579" s="722" t="s">
        <v>1245</v>
      </c>
      <c r="D579" s="714">
        <v>0.117536</v>
      </c>
      <c r="E579" s="408"/>
      <c r="F579" s="408"/>
      <c r="G579" s="408"/>
      <c r="H579" s="408"/>
      <c r="I579" s="408"/>
      <c r="J579" s="408"/>
      <c r="K579" s="408"/>
      <c r="L579" s="408"/>
      <c r="M579" s="408"/>
      <c r="N579" s="408"/>
      <c r="O579" s="408"/>
      <c r="P579" s="408"/>
      <c r="Q579" s="408"/>
    </row>
    <row r="580" spans="1:17" hidden="1" x14ac:dyDescent="0.25">
      <c r="A580" s="723"/>
      <c r="B580" s="724" t="s">
        <v>1295</v>
      </c>
      <c r="C580" s="725" t="s">
        <v>1245</v>
      </c>
      <c r="D580" s="726">
        <v>0.117536</v>
      </c>
      <c r="E580" s="408"/>
      <c r="F580" s="408"/>
      <c r="G580" s="408"/>
      <c r="H580" s="408"/>
      <c r="I580" s="408"/>
      <c r="J580" s="408"/>
      <c r="K580" s="408"/>
      <c r="L580" s="408"/>
      <c r="M580" s="408"/>
      <c r="N580" s="408"/>
      <c r="O580" s="408"/>
      <c r="P580" s="408"/>
      <c r="Q580" s="408"/>
    </row>
    <row r="581" spans="1:17" hidden="1" x14ac:dyDescent="0.25">
      <c r="A581" s="727"/>
      <c r="B581" s="728" t="s">
        <v>1296</v>
      </c>
      <c r="C581" s="729" t="s">
        <v>1245</v>
      </c>
      <c r="D581" s="730"/>
      <c r="E581" s="408"/>
      <c r="F581" s="408"/>
      <c r="G581" s="408"/>
      <c r="H581" s="408"/>
      <c r="I581" s="408"/>
      <c r="J581" s="408"/>
      <c r="K581" s="408"/>
      <c r="L581" s="408"/>
      <c r="M581" s="408"/>
      <c r="N581" s="408"/>
      <c r="O581" s="408"/>
      <c r="P581" s="408"/>
      <c r="Q581" s="408"/>
    </row>
    <row r="582" spans="1:17" hidden="1" x14ac:dyDescent="0.25">
      <c r="A582" s="711"/>
      <c r="B582" s="715" t="s">
        <v>1169</v>
      </c>
      <c r="C582" s="716" t="s">
        <v>1245</v>
      </c>
      <c r="D582" s="717">
        <v>7.8440999999999997E-2</v>
      </c>
      <c r="E582" s="408"/>
      <c r="F582" s="408"/>
      <c r="G582" s="408"/>
      <c r="H582" s="408"/>
      <c r="I582" s="408"/>
      <c r="J582" s="408"/>
      <c r="K582" s="408"/>
      <c r="L582" s="408"/>
      <c r="M582" s="408"/>
      <c r="N582" s="408"/>
      <c r="O582" s="408"/>
      <c r="P582" s="408"/>
      <c r="Q582" s="408"/>
    </row>
    <row r="583" spans="1:17" hidden="1" x14ac:dyDescent="0.25">
      <c r="A583" s="723"/>
      <c r="B583" s="724" t="s">
        <v>1295</v>
      </c>
      <c r="C583" s="725" t="s">
        <v>1245</v>
      </c>
      <c r="D583" s="726">
        <v>7.8440999999999997E-2</v>
      </c>
      <c r="E583" s="408"/>
      <c r="F583" s="408"/>
      <c r="G583" s="408"/>
      <c r="H583" s="408"/>
      <c r="I583" s="408"/>
      <c r="J583" s="408"/>
      <c r="K583" s="408"/>
      <c r="L583" s="408"/>
      <c r="M583" s="408"/>
      <c r="N583" s="408"/>
      <c r="O583" s="408"/>
      <c r="P583" s="408"/>
      <c r="Q583" s="408"/>
    </row>
    <row r="584" spans="1:17" hidden="1" x14ac:dyDescent="0.25">
      <c r="A584" s="727"/>
      <c r="B584" s="728" t="s">
        <v>1296</v>
      </c>
      <c r="C584" s="729" t="s">
        <v>1245</v>
      </c>
      <c r="D584" s="730"/>
      <c r="E584" s="408"/>
      <c r="F584" s="408"/>
      <c r="G584" s="408"/>
      <c r="H584" s="408"/>
      <c r="I584" s="408"/>
      <c r="J584" s="408"/>
      <c r="K584" s="408"/>
      <c r="L584" s="408"/>
      <c r="M584" s="408"/>
      <c r="N584" s="408"/>
      <c r="O584" s="408"/>
      <c r="P584" s="408"/>
      <c r="Q584" s="408"/>
    </row>
    <row r="585" spans="1:17" hidden="1" x14ac:dyDescent="0.25">
      <c r="A585" s="711"/>
      <c r="B585" s="715" t="s">
        <v>1170</v>
      </c>
      <c r="C585" s="716" t="s">
        <v>1245</v>
      </c>
      <c r="D585" s="717">
        <v>3.9094999999999998E-2</v>
      </c>
      <c r="E585" s="408"/>
      <c r="F585" s="408"/>
      <c r="G585" s="408"/>
      <c r="H585" s="408"/>
      <c r="I585" s="408"/>
      <c r="J585" s="408"/>
      <c r="K585" s="408"/>
      <c r="L585" s="408"/>
      <c r="M585" s="408"/>
      <c r="N585" s="408"/>
      <c r="O585" s="408"/>
      <c r="P585" s="408"/>
      <c r="Q585" s="408"/>
    </row>
    <row r="586" spans="1:17" hidden="1" x14ac:dyDescent="0.25">
      <c r="A586" s="723"/>
      <c r="B586" s="724" t="s">
        <v>1295</v>
      </c>
      <c r="C586" s="725" t="s">
        <v>1245</v>
      </c>
      <c r="D586" s="726">
        <v>3.9094999999999998E-2</v>
      </c>
      <c r="E586" s="408"/>
      <c r="F586" s="408"/>
      <c r="G586" s="408"/>
      <c r="H586" s="408"/>
      <c r="I586" s="408"/>
      <c r="J586" s="408"/>
      <c r="K586" s="408"/>
      <c r="L586" s="408"/>
      <c r="M586" s="408"/>
      <c r="N586" s="408"/>
      <c r="O586" s="408"/>
      <c r="P586" s="408"/>
      <c r="Q586" s="408"/>
    </row>
    <row r="587" spans="1:17" hidden="1" x14ac:dyDescent="0.25">
      <c r="A587" s="727"/>
      <c r="B587" s="728" t="s">
        <v>1296</v>
      </c>
      <c r="C587" s="729" t="s">
        <v>1245</v>
      </c>
      <c r="D587" s="730"/>
      <c r="E587" s="408"/>
      <c r="F587" s="408"/>
      <c r="G587" s="408"/>
      <c r="H587" s="408"/>
      <c r="I587" s="408"/>
      <c r="J587" s="408"/>
      <c r="K587" s="408"/>
      <c r="L587" s="408"/>
      <c r="M587" s="408"/>
      <c r="N587" s="408"/>
      <c r="O587" s="408"/>
      <c r="P587" s="408"/>
      <c r="Q587" s="408"/>
    </row>
    <row r="588" spans="1:17" hidden="1" x14ac:dyDescent="0.25">
      <c r="A588" s="727"/>
      <c r="B588" s="731" t="s">
        <v>1300</v>
      </c>
      <c r="C588" s="729" t="s">
        <v>1245</v>
      </c>
      <c r="D588" s="714">
        <v>4.5223250000000004</v>
      </c>
      <c r="E588" s="408"/>
      <c r="F588" s="408"/>
      <c r="G588" s="408"/>
      <c r="H588" s="408"/>
      <c r="I588" s="408"/>
      <c r="J588" s="408"/>
      <c r="K588" s="408"/>
      <c r="L588" s="408"/>
      <c r="M588" s="408"/>
      <c r="N588" s="408"/>
      <c r="O588" s="408"/>
      <c r="P588" s="408"/>
      <c r="Q588" s="408"/>
    </row>
    <row r="589" spans="1:17" hidden="1" x14ac:dyDescent="0.25">
      <c r="A589" s="723"/>
      <c r="B589" s="724" t="s">
        <v>1295</v>
      </c>
      <c r="C589" s="725" t="s">
        <v>1245</v>
      </c>
      <c r="D589" s="726">
        <v>4.5223250000000004</v>
      </c>
      <c r="E589" s="408"/>
      <c r="F589" s="408"/>
      <c r="G589" s="408"/>
      <c r="H589" s="408"/>
      <c r="I589" s="408"/>
      <c r="J589" s="408"/>
      <c r="K589" s="408"/>
      <c r="L589" s="408"/>
      <c r="M589" s="408"/>
      <c r="N589" s="408"/>
      <c r="O589" s="408"/>
      <c r="P589" s="408"/>
      <c r="Q589" s="408"/>
    </row>
    <row r="590" spans="1:17" hidden="1" x14ac:dyDescent="0.25">
      <c r="A590" s="727"/>
      <c r="B590" s="728" t="s">
        <v>1296</v>
      </c>
      <c r="C590" s="729" t="s">
        <v>1245</v>
      </c>
      <c r="D590" s="730"/>
      <c r="E590" s="408"/>
      <c r="F590" s="408"/>
      <c r="G590" s="408"/>
      <c r="H590" s="408"/>
      <c r="I590" s="408"/>
      <c r="J590" s="408"/>
      <c r="K590" s="408"/>
      <c r="L590" s="408"/>
      <c r="M590" s="408"/>
      <c r="N590" s="408"/>
      <c r="O590" s="408"/>
      <c r="P590" s="408"/>
      <c r="Q590" s="408"/>
    </row>
    <row r="591" spans="1:17" hidden="1" x14ac:dyDescent="0.25">
      <c r="A591" s="711"/>
      <c r="B591" s="732" t="s">
        <v>1301</v>
      </c>
      <c r="C591" s="722" t="s">
        <v>1245</v>
      </c>
      <c r="D591" s="714">
        <v>0.29036899999999999</v>
      </c>
      <c r="E591" s="408"/>
      <c r="F591" s="408"/>
      <c r="G591" s="408"/>
      <c r="H591" s="408"/>
      <c r="I591" s="408"/>
      <c r="J591" s="408"/>
      <c r="K591" s="408"/>
      <c r="L591" s="408"/>
      <c r="M591" s="408"/>
      <c r="N591" s="408"/>
      <c r="O591" s="408"/>
      <c r="P591" s="408"/>
      <c r="Q591" s="408"/>
    </row>
    <row r="592" spans="1:17" hidden="1" x14ac:dyDescent="0.25">
      <c r="A592" s="723"/>
      <c r="B592" s="724" t="s">
        <v>1295</v>
      </c>
      <c r="C592" s="725" t="s">
        <v>1245</v>
      </c>
      <c r="D592" s="726">
        <v>0.29036899999999999</v>
      </c>
      <c r="E592" s="408"/>
      <c r="F592" s="408"/>
      <c r="G592" s="408"/>
      <c r="H592" s="408"/>
      <c r="I592" s="408"/>
      <c r="J592" s="408"/>
      <c r="K592" s="408"/>
      <c r="L592" s="408"/>
      <c r="M592" s="408"/>
      <c r="N592" s="408"/>
      <c r="O592" s="408"/>
      <c r="P592" s="408"/>
      <c r="Q592" s="408"/>
    </row>
    <row r="593" spans="1:17" hidden="1" x14ac:dyDescent="0.25">
      <c r="A593" s="727"/>
      <c r="B593" s="728" t="s">
        <v>1296</v>
      </c>
      <c r="C593" s="729" t="s">
        <v>1245</v>
      </c>
      <c r="D593" s="730"/>
      <c r="E593" s="408"/>
      <c r="F593" s="408"/>
      <c r="G593" s="408"/>
      <c r="H593" s="408"/>
      <c r="I593" s="408"/>
      <c r="J593" s="408"/>
      <c r="K593" s="408"/>
      <c r="L593" s="408"/>
      <c r="M593" s="408"/>
      <c r="N593" s="408"/>
      <c r="O593" s="408"/>
      <c r="P593" s="408"/>
      <c r="Q593" s="408"/>
    </row>
    <row r="594" spans="1:17" hidden="1" x14ac:dyDescent="0.25">
      <c r="A594" s="711"/>
      <c r="B594" s="715" t="s">
        <v>1169</v>
      </c>
      <c r="C594" s="716" t="s">
        <v>1245</v>
      </c>
      <c r="D594" s="717">
        <v>0.20335500000000001</v>
      </c>
      <c r="E594" s="408"/>
      <c r="F594" s="408"/>
      <c r="G594" s="408"/>
      <c r="H594" s="408"/>
      <c r="I594" s="408"/>
      <c r="J594" s="408"/>
      <c r="K594" s="408"/>
      <c r="L594" s="408"/>
      <c r="M594" s="408"/>
      <c r="N594" s="408"/>
      <c r="O594" s="408"/>
      <c r="P594" s="408"/>
      <c r="Q594" s="408"/>
    </row>
    <row r="595" spans="1:17" hidden="1" x14ac:dyDescent="0.25">
      <c r="A595" s="723"/>
      <c r="B595" s="724" t="s">
        <v>1295</v>
      </c>
      <c r="C595" s="725" t="s">
        <v>1245</v>
      </c>
      <c r="D595" s="726">
        <v>0.20335500000000001</v>
      </c>
      <c r="E595" s="408"/>
      <c r="F595" s="408"/>
      <c r="G595" s="408"/>
      <c r="H595" s="408"/>
      <c r="I595" s="408"/>
      <c r="J595" s="408"/>
      <c r="K595" s="408"/>
      <c r="L595" s="408"/>
      <c r="M595" s="408"/>
      <c r="N595" s="408"/>
      <c r="O595" s="408"/>
      <c r="P595" s="408"/>
      <c r="Q595" s="408"/>
    </row>
    <row r="596" spans="1:17" hidden="1" x14ac:dyDescent="0.25">
      <c r="A596" s="727"/>
      <c r="B596" s="728" t="s">
        <v>1296</v>
      </c>
      <c r="C596" s="729" t="s">
        <v>1245</v>
      </c>
      <c r="D596" s="730"/>
      <c r="E596" s="408"/>
      <c r="F596" s="408"/>
      <c r="G596" s="408"/>
      <c r="H596" s="408"/>
      <c r="I596" s="408"/>
      <c r="J596" s="408"/>
      <c r="K596" s="408"/>
      <c r="L596" s="408"/>
      <c r="M596" s="408"/>
      <c r="N596" s="408"/>
      <c r="O596" s="408"/>
      <c r="P596" s="408"/>
      <c r="Q596" s="408"/>
    </row>
    <row r="597" spans="1:17" hidden="1" x14ac:dyDescent="0.25">
      <c r="A597" s="711"/>
      <c r="B597" s="715" t="s">
        <v>1170</v>
      </c>
      <c r="C597" s="716" t="s">
        <v>1245</v>
      </c>
      <c r="D597" s="717">
        <v>8.7013999999999994E-2</v>
      </c>
      <c r="E597" s="408"/>
      <c r="F597" s="408"/>
      <c r="G597" s="408"/>
      <c r="H597" s="408"/>
      <c r="I597" s="408"/>
      <c r="J597" s="408"/>
      <c r="K597" s="408"/>
      <c r="L597" s="408"/>
      <c r="M597" s="408"/>
      <c r="N597" s="408"/>
      <c r="O597" s="408"/>
      <c r="P597" s="408"/>
      <c r="Q597" s="408"/>
    </row>
    <row r="598" spans="1:17" hidden="1" x14ac:dyDescent="0.25">
      <c r="A598" s="723"/>
      <c r="B598" s="724" t="s">
        <v>1295</v>
      </c>
      <c r="C598" s="725" t="s">
        <v>1245</v>
      </c>
      <c r="D598" s="726">
        <v>8.7013999999999994E-2</v>
      </c>
      <c r="E598" s="408"/>
      <c r="F598" s="408"/>
      <c r="G598" s="408"/>
      <c r="H598" s="408"/>
      <c r="I598" s="408"/>
      <c r="J598" s="408"/>
      <c r="K598" s="408"/>
      <c r="L598" s="408"/>
      <c r="M598" s="408"/>
      <c r="N598" s="408"/>
      <c r="O598" s="408"/>
      <c r="P598" s="408"/>
      <c r="Q598" s="408"/>
    </row>
    <row r="599" spans="1:17" hidden="1" x14ac:dyDescent="0.25">
      <c r="A599" s="727"/>
      <c r="B599" s="728" t="s">
        <v>1296</v>
      </c>
      <c r="C599" s="729" t="s">
        <v>1245</v>
      </c>
      <c r="D599" s="730"/>
      <c r="E599" s="408"/>
      <c r="F599" s="408"/>
      <c r="G599" s="408"/>
      <c r="H599" s="408"/>
      <c r="I599" s="408"/>
      <c r="J599" s="408"/>
      <c r="K599" s="408"/>
      <c r="L599" s="408"/>
      <c r="M599" s="408"/>
      <c r="N599" s="408"/>
      <c r="O599" s="408"/>
      <c r="P599" s="408"/>
      <c r="Q599" s="408"/>
    </row>
    <row r="600" spans="1:17" hidden="1" x14ac:dyDescent="0.25">
      <c r="A600" s="711"/>
      <c r="B600" s="721" t="s">
        <v>1302</v>
      </c>
      <c r="C600" s="722" t="s">
        <v>1245</v>
      </c>
      <c r="D600" s="714">
        <v>24.559447999999996</v>
      </c>
      <c r="E600" s="408"/>
      <c r="F600" s="408"/>
      <c r="G600" s="408"/>
      <c r="H600" s="408"/>
      <c r="I600" s="408"/>
      <c r="J600" s="408"/>
      <c r="K600" s="408"/>
      <c r="L600" s="408"/>
      <c r="M600" s="408"/>
      <c r="N600" s="408"/>
      <c r="O600" s="408"/>
      <c r="P600" s="408"/>
      <c r="Q600" s="408"/>
    </row>
    <row r="601" spans="1:17" hidden="1" x14ac:dyDescent="0.25">
      <c r="A601" s="723"/>
      <c r="B601" s="724" t="s">
        <v>1295</v>
      </c>
      <c r="C601" s="725" t="s">
        <v>1245</v>
      </c>
      <c r="D601" s="726">
        <v>24.559447999999996</v>
      </c>
      <c r="E601" s="408"/>
      <c r="F601" s="408"/>
      <c r="G601" s="408"/>
      <c r="H601" s="408"/>
      <c r="I601" s="408"/>
      <c r="J601" s="408"/>
      <c r="K601" s="408"/>
      <c r="L601" s="408"/>
      <c r="M601" s="408"/>
      <c r="N601" s="408"/>
      <c r="O601" s="408"/>
      <c r="P601" s="408"/>
      <c r="Q601" s="408"/>
    </row>
    <row r="602" spans="1:17" hidden="1" x14ac:dyDescent="0.25">
      <c r="A602" s="727"/>
      <c r="B602" s="728" t="s">
        <v>1296</v>
      </c>
      <c r="C602" s="729" t="s">
        <v>1245</v>
      </c>
      <c r="D602" s="730"/>
      <c r="E602" s="408"/>
      <c r="F602" s="408"/>
      <c r="G602" s="408"/>
      <c r="H602" s="408"/>
      <c r="I602" s="408"/>
      <c r="J602" s="408"/>
      <c r="K602" s="408"/>
      <c r="L602" s="408"/>
      <c r="M602" s="408"/>
      <c r="N602" s="408"/>
      <c r="O602" s="408"/>
      <c r="P602" s="408"/>
      <c r="Q602" s="408"/>
    </row>
    <row r="603" spans="1:17" hidden="1" x14ac:dyDescent="0.25">
      <c r="A603" s="711"/>
      <c r="B603" s="731" t="s">
        <v>1185</v>
      </c>
      <c r="C603" s="722" t="s">
        <v>1245</v>
      </c>
      <c r="D603" s="714">
        <v>10.600377999999999</v>
      </c>
      <c r="E603" s="408"/>
      <c r="F603" s="408"/>
      <c r="G603" s="408"/>
      <c r="H603" s="408"/>
      <c r="I603" s="408"/>
      <c r="J603" s="408"/>
      <c r="K603" s="408"/>
      <c r="L603" s="408"/>
      <c r="M603" s="408"/>
      <c r="N603" s="408"/>
      <c r="O603" s="408"/>
      <c r="P603" s="408"/>
      <c r="Q603" s="408"/>
    </row>
    <row r="604" spans="1:17" hidden="1" x14ac:dyDescent="0.25">
      <c r="A604" s="723"/>
      <c r="B604" s="724" t="s">
        <v>1295</v>
      </c>
      <c r="C604" s="725" t="s">
        <v>1245</v>
      </c>
      <c r="D604" s="726">
        <v>10.600377999999999</v>
      </c>
      <c r="E604" s="408"/>
      <c r="F604" s="408"/>
      <c r="G604" s="408"/>
      <c r="H604" s="408"/>
      <c r="I604" s="408"/>
      <c r="J604" s="408"/>
      <c r="K604" s="408"/>
      <c r="L604" s="408"/>
      <c r="M604" s="408"/>
      <c r="N604" s="408"/>
      <c r="O604" s="408"/>
      <c r="P604" s="408"/>
      <c r="Q604" s="408"/>
    </row>
    <row r="605" spans="1:17" hidden="1" x14ac:dyDescent="0.25">
      <c r="A605" s="727"/>
      <c r="B605" s="728" t="s">
        <v>1296</v>
      </c>
      <c r="C605" s="729" t="s">
        <v>1245</v>
      </c>
      <c r="D605" s="730"/>
      <c r="E605" s="408"/>
      <c r="F605" s="408"/>
      <c r="G605" s="408"/>
      <c r="H605" s="408"/>
      <c r="I605" s="408"/>
      <c r="J605" s="408"/>
      <c r="K605" s="408"/>
      <c r="L605" s="408"/>
      <c r="M605" s="408"/>
      <c r="N605" s="408"/>
      <c r="O605" s="408"/>
      <c r="P605" s="408"/>
      <c r="Q605" s="408"/>
    </row>
    <row r="606" spans="1:17" hidden="1" x14ac:dyDescent="0.25">
      <c r="A606" s="711"/>
      <c r="B606" s="732" t="s">
        <v>1303</v>
      </c>
      <c r="C606" s="722" t="s">
        <v>1245</v>
      </c>
      <c r="D606" s="714">
        <v>13.959069999999999</v>
      </c>
      <c r="E606" s="408"/>
      <c r="F606" s="408"/>
      <c r="G606" s="408"/>
      <c r="H606" s="408"/>
      <c r="I606" s="408"/>
      <c r="J606" s="408"/>
      <c r="K606" s="408"/>
      <c r="L606" s="408"/>
      <c r="M606" s="408"/>
      <c r="N606" s="408"/>
      <c r="O606" s="408"/>
      <c r="P606" s="408"/>
      <c r="Q606" s="408"/>
    </row>
    <row r="607" spans="1:17" hidden="1" x14ac:dyDescent="0.25">
      <c r="A607" s="723"/>
      <c r="B607" s="724" t="s">
        <v>1295</v>
      </c>
      <c r="C607" s="725" t="s">
        <v>1245</v>
      </c>
      <c r="D607" s="726">
        <v>13.959069999999999</v>
      </c>
      <c r="E607" s="408"/>
      <c r="F607" s="408"/>
      <c r="G607" s="408"/>
      <c r="H607" s="408"/>
      <c r="I607" s="408"/>
      <c r="J607" s="408"/>
      <c r="K607" s="408"/>
      <c r="L607" s="408"/>
      <c r="M607" s="408"/>
      <c r="N607" s="408"/>
      <c r="O607" s="408"/>
      <c r="P607" s="408"/>
      <c r="Q607" s="408"/>
    </row>
    <row r="608" spans="1:17" hidden="1" x14ac:dyDescent="0.25">
      <c r="A608" s="727"/>
      <c r="B608" s="728" t="s">
        <v>1296</v>
      </c>
      <c r="C608" s="729" t="s">
        <v>1245</v>
      </c>
      <c r="D608" s="730"/>
      <c r="E608" s="408"/>
      <c r="F608" s="408"/>
      <c r="G608" s="408"/>
      <c r="H608" s="408"/>
      <c r="I608" s="408"/>
      <c r="J608" s="408"/>
      <c r="K608" s="408"/>
      <c r="L608" s="408"/>
      <c r="M608" s="408"/>
      <c r="N608" s="408"/>
      <c r="O608" s="408"/>
      <c r="P608" s="408"/>
      <c r="Q608" s="408"/>
    </row>
    <row r="609" spans="1:17" hidden="1" x14ac:dyDescent="0.25">
      <c r="A609" s="711"/>
      <c r="B609" s="715" t="s">
        <v>1169</v>
      </c>
      <c r="C609" s="716" t="s">
        <v>1245</v>
      </c>
      <c r="D609" s="717">
        <v>10.332607999999999</v>
      </c>
      <c r="E609" s="408"/>
      <c r="F609" s="408"/>
      <c r="G609" s="408"/>
      <c r="H609" s="408"/>
      <c r="I609" s="408"/>
      <c r="J609" s="408"/>
      <c r="K609" s="408"/>
      <c r="L609" s="408"/>
      <c r="M609" s="408"/>
      <c r="N609" s="408"/>
      <c r="O609" s="408"/>
      <c r="P609" s="408"/>
      <c r="Q609" s="408"/>
    </row>
    <row r="610" spans="1:17" hidden="1" x14ac:dyDescent="0.25">
      <c r="A610" s="723"/>
      <c r="B610" s="724" t="s">
        <v>1295</v>
      </c>
      <c r="C610" s="725" t="s">
        <v>1245</v>
      </c>
      <c r="D610" s="726">
        <v>10.332607999999999</v>
      </c>
      <c r="E610" s="408"/>
      <c r="F610" s="408"/>
      <c r="G610" s="408"/>
      <c r="H610" s="408"/>
      <c r="I610" s="408"/>
      <c r="J610" s="408"/>
      <c r="K610" s="408"/>
      <c r="L610" s="408"/>
      <c r="M610" s="408"/>
      <c r="N610" s="408"/>
      <c r="O610" s="408"/>
      <c r="P610" s="408"/>
      <c r="Q610" s="408"/>
    </row>
    <row r="611" spans="1:17" hidden="1" x14ac:dyDescent="0.25">
      <c r="A611" s="727"/>
      <c r="B611" s="728" t="s">
        <v>1296</v>
      </c>
      <c r="C611" s="729" t="s">
        <v>1245</v>
      </c>
      <c r="D611" s="730"/>
      <c r="E611" s="408"/>
      <c r="F611" s="408"/>
      <c r="G611" s="408"/>
      <c r="H611" s="408"/>
      <c r="I611" s="408"/>
      <c r="J611" s="408"/>
      <c r="K611" s="408"/>
      <c r="L611" s="408"/>
      <c r="M611" s="408"/>
      <c r="N611" s="408"/>
      <c r="O611" s="408"/>
      <c r="P611" s="408"/>
      <c r="Q611" s="408"/>
    </row>
    <row r="612" spans="1:17" hidden="1" x14ac:dyDescent="0.25">
      <c r="A612" s="727"/>
      <c r="B612" s="715" t="s">
        <v>1170</v>
      </c>
      <c r="C612" s="741" t="s">
        <v>1245</v>
      </c>
      <c r="D612" s="717">
        <v>3.6264619999999996</v>
      </c>
      <c r="E612" s="408"/>
      <c r="F612" s="408"/>
      <c r="G612" s="408"/>
      <c r="H612" s="408"/>
      <c r="I612" s="408"/>
      <c r="J612" s="408"/>
      <c r="K612" s="408"/>
      <c r="L612" s="408"/>
      <c r="M612" s="408"/>
      <c r="N612" s="408"/>
      <c r="O612" s="408"/>
      <c r="P612" s="408"/>
      <c r="Q612" s="408"/>
    </row>
    <row r="613" spans="1:17" hidden="1" x14ac:dyDescent="0.25">
      <c r="A613" s="723"/>
      <c r="B613" s="724" t="s">
        <v>1295</v>
      </c>
      <c r="C613" s="725" t="s">
        <v>1245</v>
      </c>
      <c r="D613" s="726">
        <v>3.6264619999999996</v>
      </c>
      <c r="E613" s="408"/>
      <c r="F613" s="408"/>
      <c r="G613" s="408"/>
      <c r="H613" s="408"/>
      <c r="I613" s="408"/>
      <c r="J613" s="408"/>
      <c r="K613" s="408"/>
      <c r="L613" s="408"/>
      <c r="M613" s="408"/>
      <c r="N613" s="408"/>
      <c r="O613" s="408"/>
      <c r="P613" s="408"/>
      <c r="Q613" s="408"/>
    </row>
    <row r="614" spans="1:17" hidden="1" x14ac:dyDescent="0.25">
      <c r="A614" s="727"/>
      <c r="B614" s="728" t="s">
        <v>1296</v>
      </c>
      <c r="C614" s="729" t="s">
        <v>1245</v>
      </c>
      <c r="D614" s="730"/>
      <c r="E614" s="408"/>
      <c r="F614" s="408"/>
      <c r="G614" s="408"/>
      <c r="H614" s="408"/>
      <c r="I614" s="408"/>
      <c r="J614" s="408"/>
      <c r="K614" s="408"/>
      <c r="L614" s="408"/>
      <c r="M614" s="408"/>
      <c r="N614" s="408"/>
      <c r="O614" s="408"/>
      <c r="P614" s="408"/>
      <c r="Q614" s="408"/>
    </row>
    <row r="615" spans="1:17" hidden="1" x14ac:dyDescent="0.25">
      <c r="A615" s="711"/>
      <c r="B615" s="733" t="s">
        <v>1193</v>
      </c>
      <c r="C615" s="722" t="s">
        <v>1245</v>
      </c>
      <c r="D615" s="714">
        <v>4.6938180000000003</v>
      </c>
      <c r="E615" s="408"/>
      <c r="F615" s="408"/>
      <c r="G615" s="408"/>
      <c r="H615" s="408"/>
      <c r="I615" s="408"/>
      <c r="J615" s="408"/>
      <c r="K615" s="408"/>
      <c r="L615" s="408"/>
      <c r="M615" s="408"/>
      <c r="N615" s="408"/>
      <c r="O615" s="408"/>
      <c r="P615" s="408"/>
      <c r="Q615" s="408"/>
    </row>
    <row r="616" spans="1:17" hidden="1" x14ac:dyDescent="0.25">
      <c r="A616" s="723"/>
      <c r="B616" s="724" t="s">
        <v>1295</v>
      </c>
      <c r="C616" s="725" t="s">
        <v>1245</v>
      </c>
      <c r="D616" s="726">
        <v>4.6938180000000003</v>
      </c>
      <c r="E616" s="408"/>
      <c r="F616" s="408"/>
      <c r="G616" s="408"/>
      <c r="H616" s="408"/>
      <c r="I616" s="408"/>
      <c r="J616" s="408"/>
      <c r="K616" s="408"/>
      <c r="L616" s="408"/>
      <c r="M616" s="408"/>
      <c r="N616" s="408"/>
      <c r="O616" s="408"/>
      <c r="P616" s="408"/>
      <c r="Q616" s="408"/>
    </row>
    <row r="617" spans="1:17" hidden="1" x14ac:dyDescent="0.25">
      <c r="A617" s="727"/>
      <c r="B617" s="728" t="s">
        <v>1296</v>
      </c>
      <c r="C617" s="729" t="s">
        <v>1245</v>
      </c>
      <c r="D617" s="730"/>
      <c r="E617" s="408"/>
      <c r="F617" s="408"/>
      <c r="G617" s="408"/>
      <c r="H617" s="408"/>
      <c r="I617" s="408"/>
      <c r="J617" s="408"/>
      <c r="K617" s="408"/>
      <c r="L617" s="408"/>
      <c r="M617" s="408"/>
      <c r="N617" s="408"/>
      <c r="O617" s="408"/>
      <c r="P617" s="408"/>
      <c r="Q617" s="408"/>
    </row>
    <row r="618" spans="1:17" hidden="1" x14ac:dyDescent="0.25">
      <c r="A618" s="711"/>
      <c r="B618" s="731" t="s">
        <v>1298</v>
      </c>
      <c r="C618" s="722" t="s">
        <v>1245</v>
      </c>
      <c r="D618" s="714">
        <v>0</v>
      </c>
      <c r="E618" s="408"/>
      <c r="F618" s="408"/>
      <c r="G618" s="408"/>
      <c r="H618" s="408"/>
      <c r="I618" s="408"/>
      <c r="J618" s="408"/>
      <c r="K618" s="408"/>
      <c r="L618" s="408"/>
      <c r="M618" s="408"/>
      <c r="N618" s="408"/>
      <c r="O618" s="408"/>
      <c r="P618" s="408"/>
      <c r="Q618" s="408"/>
    </row>
    <row r="619" spans="1:17" hidden="1" x14ac:dyDescent="0.25">
      <c r="A619" s="723"/>
      <c r="B619" s="724" t="s">
        <v>1295</v>
      </c>
      <c r="C619" s="725" t="s">
        <v>1245</v>
      </c>
      <c r="D619" s="726">
        <v>0</v>
      </c>
      <c r="E619" s="408"/>
      <c r="F619" s="408"/>
      <c r="G619" s="408"/>
      <c r="H619" s="408"/>
      <c r="I619" s="408"/>
      <c r="J619" s="408"/>
      <c r="K619" s="408"/>
      <c r="L619" s="408"/>
      <c r="M619" s="408"/>
      <c r="N619" s="408"/>
      <c r="O619" s="408"/>
      <c r="P619" s="408"/>
      <c r="Q619" s="408"/>
    </row>
    <row r="620" spans="1:17" hidden="1" x14ac:dyDescent="0.25">
      <c r="A620" s="727"/>
      <c r="B620" s="728" t="s">
        <v>1296</v>
      </c>
      <c r="C620" s="729" t="s">
        <v>1245</v>
      </c>
      <c r="D620" s="730"/>
      <c r="E620" s="408"/>
      <c r="F620" s="408"/>
      <c r="G620" s="408"/>
      <c r="H620" s="408"/>
      <c r="I620" s="408"/>
      <c r="J620" s="408"/>
      <c r="K620" s="408"/>
      <c r="L620" s="408"/>
      <c r="M620" s="408"/>
      <c r="N620" s="408"/>
      <c r="O620" s="408"/>
      <c r="P620" s="408"/>
      <c r="Q620" s="408"/>
    </row>
    <row r="621" spans="1:17" hidden="1" x14ac:dyDescent="0.25">
      <c r="A621" s="711"/>
      <c r="B621" s="732" t="s">
        <v>1299</v>
      </c>
      <c r="C621" s="722" t="s">
        <v>1245</v>
      </c>
      <c r="D621" s="714">
        <v>0</v>
      </c>
      <c r="E621" s="408"/>
      <c r="F621" s="408"/>
      <c r="G621" s="408"/>
      <c r="H621" s="408"/>
      <c r="I621" s="408"/>
      <c r="J621" s="408"/>
      <c r="K621" s="408"/>
      <c r="L621" s="408"/>
      <c r="M621" s="408"/>
      <c r="N621" s="408"/>
      <c r="O621" s="408"/>
      <c r="P621" s="408"/>
      <c r="Q621" s="408"/>
    </row>
    <row r="622" spans="1:17" hidden="1" x14ac:dyDescent="0.25">
      <c r="A622" s="723"/>
      <c r="B622" s="724" t="s">
        <v>1295</v>
      </c>
      <c r="C622" s="725" t="s">
        <v>1245</v>
      </c>
      <c r="D622" s="726">
        <v>0</v>
      </c>
      <c r="E622" s="408"/>
      <c r="F622" s="408"/>
      <c r="G622" s="408"/>
      <c r="H622" s="408"/>
      <c r="I622" s="408"/>
      <c r="J622" s="408"/>
      <c r="K622" s="408"/>
      <c r="L622" s="408"/>
      <c r="M622" s="408"/>
      <c r="N622" s="408"/>
      <c r="O622" s="408"/>
      <c r="P622" s="408"/>
      <c r="Q622" s="408"/>
    </row>
    <row r="623" spans="1:17" hidden="1" x14ac:dyDescent="0.25">
      <c r="A623" s="727"/>
      <c r="B623" s="728" t="s">
        <v>1296</v>
      </c>
      <c r="C623" s="729" t="s">
        <v>1245</v>
      </c>
      <c r="D623" s="730"/>
      <c r="E623" s="408"/>
      <c r="F623" s="408"/>
      <c r="G623" s="408"/>
      <c r="H623" s="408"/>
      <c r="I623" s="408"/>
      <c r="J623" s="408"/>
      <c r="K623" s="408"/>
      <c r="L623" s="408"/>
      <c r="M623" s="408"/>
      <c r="N623" s="408"/>
      <c r="O623" s="408"/>
      <c r="P623" s="408"/>
      <c r="Q623" s="408"/>
    </row>
    <row r="624" spans="1:17" hidden="1" x14ac:dyDescent="0.25">
      <c r="A624" s="711"/>
      <c r="B624" s="715" t="s">
        <v>1169</v>
      </c>
      <c r="C624" s="716" t="s">
        <v>1245</v>
      </c>
      <c r="D624" s="717">
        <v>0</v>
      </c>
      <c r="E624" s="408"/>
      <c r="F624" s="408"/>
      <c r="G624" s="408"/>
      <c r="H624" s="408"/>
      <c r="I624" s="408"/>
      <c r="J624" s="408"/>
      <c r="K624" s="408"/>
      <c r="L624" s="408"/>
      <c r="M624" s="408"/>
      <c r="N624" s="408"/>
      <c r="O624" s="408"/>
      <c r="P624" s="408"/>
      <c r="Q624" s="408"/>
    </row>
    <row r="625" spans="1:17" hidden="1" x14ac:dyDescent="0.25">
      <c r="A625" s="723"/>
      <c r="B625" s="724" t="s">
        <v>1295</v>
      </c>
      <c r="C625" s="725" t="s">
        <v>1245</v>
      </c>
      <c r="D625" s="726">
        <v>0</v>
      </c>
      <c r="E625" s="408"/>
      <c r="F625" s="408"/>
      <c r="G625" s="408"/>
      <c r="H625" s="408"/>
      <c r="I625" s="408"/>
      <c r="J625" s="408"/>
      <c r="K625" s="408"/>
      <c r="L625" s="408"/>
      <c r="M625" s="408"/>
      <c r="N625" s="408"/>
      <c r="O625" s="408"/>
      <c r="P625" s="408"/>
      <c r="Q625" s="408"/>
    </row>
    <row r="626" spans="1:17" hidden="1" x14ac:dyDescent="0.25">
      <c r="A626" s="727"/>
      <c r="B626" s="728" t="s">
        <v>1296</v>
      </c>
      <c r="C626" s="729" t="s">
        <v>1245</v>
      </c>
      <c r="D626" s="730"/>
      <c r="E626" s="408"/>
      <c r="F626" s="408"/>
      <c r="G626" s="408"/>
      <c r="H626" s="408"/>
      <c r="I626" s="408"/>
      <c r="J626" s="408"/>
      <c r="K626" s="408"/>
      <c r="L626" s="408"/>
      <c r="M626" s="408"/>
      <c r="N626" s="408"/>
      <c r="O626" s="408"/>
      <c r="P626" s="408"/>
      <c r="Q626" s="408"/>
    </row>
    <row r="627" spans="1:17" hidden="1" x14ac:dyDescent="0.25">
      <c r="A627" s="711"/>
      <c r="B627" s="715" t="s">
        <v>1170</v>
      </c>
      <c r="C627" s="716" t="s">
        <v>1245</v>
      </c>
      <c r="D627" s="717">
        <v>0</v>
      </c>
      <c r="E627" s="408"/>
      <c r="F627" s="408"/>
      <c r="G627" s="408"/>
      <c r="H627" s="408"/>
      <c r="I627" s="408"/>
      <c r="J627" s="408"/>
      <c r="K627" s="408"/>
      <c r="L627" s="408"/>
      <c r="M627" s="408"/>
      <c r="N627" s="408"/>
      <c r="O627" s="408"/>
      <c r="P627" s="408"/>
      <c r="Q627" s="408"/>
    </row>
    <row r="628" spans="1:17" hidden="1" x14ac:dyDescent="0.25">
      <c r="A628" s="723"/>
      <c r="B628" s="724" t="s">
        <v>1295</v>
      </c>
      <c r="C628" s="725" t="s">
        <v>1245</v>
      </c>
      <c r="D628" s="726">
        <v>0</v>
      </c>
      <c r="E628" s="408"/>
      <c r="F628" s="408"/>
      <c r="G628" s="408"/>
      <c r="H628" s="408"/>
      <c r="I628" s="408"/>
      <c r="J628" s="408"/>
      <c r="K628" s="408"/>
      <c r="L628" s="408"/>
      <c r="M628" s="408"/>
      <c r="N628" s="408"/>
      <c r="O628" s="408"/>
      <c r="P628" s="408"/>
      <c r="Q628" s="408"/>
    </row>
    <row r="629" spans="1:17" hidden="1" x14ac:dyDescent="0.25">
      <c r="A629" s="727"/>
      <c r="B629" s="728" t="s">
        <v>1296</v>
      </c>
      <c r="C629" s="729" t="s">
        <v>1245</v>
      </c>
      <c r="D629" s="730"/>
      <c r="E629" s="408"/>
      <c r="F629" s="408"/>
      <c r="G629" s="408"/>
      <c r="H629" s="408"/>
      <c r="I629" s="408"/>
      <c r="J629" s="408"/>
      <c r="K629" s="408"/>
      <c r="L629" s="408"/>
      <c r="M629" s="408"/>
      <c r="N629" s="408"/>
      <c r="O629" s="408"/>
      <c r="P629" s="408"/>
      <c r="Q629" s="408"/>
    </row>
    <row r="630" spans="1:17" hidden="1" x14ac:dyDescent="0.25">
      <c r="A630" s="711"/>
      <c r="B630" s="731" t="s">
        <v>1304</v>
      </c>
      <c r="C630" s="722" t="s">
        <v>1245</v>
      </c>
      <c r="D630" s="714">
        <v>0.25051899999999999</v>
      </c>
      <c r="E630" s="408"/>
      <c r="F630" s="408"/>
      <c r="G630" s="408"/>
      <c r="H630" s="408"/>
      <c r="I630" s="408"/>
      <c r="J630" s="408"/>
      <c r="K630" s="408"/>
      <c r="L630" s="408"/>
      <c r="M630" s="408"/>
      <c r="N630" s="408"/>
      <c r="O630" s="408"/>
      <c r="P630" s="408"/>
      <c r="Q630" s="408"/>
    </row>
    <row r="631" spans="1:17" hidden="1" x14ac:dyDescent="0.25">
      <c r="A631" s="723"/>
      <c r="B631" s="724" t="s">
        <v>1295</v>
      </c>
      <c r="C631" s="725" t="s">
        <v>1245</v>
      </c>
      <c r="D631" s="726">
        <v>0.25051899999999999</v>
      </c>
      <c r="E631" s="408"/>
      <c r="F631" s="408"/>
      <c r="G631" s="408"/>
      <c r="H631" s="408"/>
      <c r="I631" s="408"/>
      <c r="J631" s="408"/>
      <c r="K631" s="408"/>
      <c r="L631" s="408"/>
      <c r="M631" s="408"/>
      <c r="N631" s="408"/>
      <c r="O631" s="408"/>
      <c r="P631" s="408"/>
      <c r="Q631" s="408"/>
    </row>
    <row r="632" spans="1:17" hidden="1" x14ac:dyDescent="0.25">
      <c r="A632" s="727"/>
      <c r="B632" s="728" t="s">
        <v>1296</v>
      </c>
      <c r="C632" s="729" t="s">
        <v>1245</v>
      </c>
      <c r="D632" s="730"/>
      <c r="E632" s="408"/>
      <c r="F632" s="408"/>
      <c r="G632" s="408"/>
      <c r="H632" s="408"/>
      <c r="I632" s="408"/>
      <c r="J632" s="408"/>
      <c r="K632" s="408"/>
      <c r="L632" s="408"/>
      <c r="M632" s="408"/>
      <c r="N632" s="408"/>
      <c r="O632" s="408"/>
      <c r="P632" s="408"/>
      <c r="Q632" s="408"/>
    </row>
    <row r="633" spans="1:17" hidden="1" x14ac:dyDescent="0.25">
      <c r="A633" s="711"/>
      <c r="B633" s="732" t="s">
        <v>1305</v>
      </c>
      <c r="C633" s="722" t="s">
        <v>1245</v>
      </c>
      <c r="D633" s="714">
        <v>4.3311790000000006</v>
      </c>
      <c r="E633" s="408"/>
      <c r="F633" s="408"/>
      <c r="G633" s="408"/>
      <c r="H633" s="408"/>
      <c r="I633" s="408"/>
      <c r="J633" s="408"/>
      <c r="K633" s="408"/>
      <c r="L633" s="408"/>
      <c r="M633" s="408"/>
      <c r="N633" s="408"/>
      <c r="O633" s="408"/>
      <c r="P633" s="408"/>
      <c r="Q633" s="408"/>
    </row>
    <row r="634" spans="1:17" hidden="1" x14ac:dyDescent="0.25">
      <c r="A634" s="723"/>
      <c r="B634" s="724" t="s">
        <v>1295</v>
      </c>
      <c r="C634" s="725" t="s">
        <v>1245</v>
      </c>
      <c r="D634" s="726">
        <v>4.3311790000000006</v>
      </c>
      <c r="E634" s="408"/>
      <c r="F634" s="408"/>
      <c r="G634" s="408"/>
      <c r="H634" s="408"/>
      <c r="I634" s="408"/>
      <c r="J634" s="408"/>
      <c r="K634" s="408"/>
      <c r="L634" s="408"/>
      <c r="M634" s="408"/>
      <c r="N634" s="408"/>
      <c r="O634" s="408"/>
      <c r="P634" s="408"/>
      <c r="Q634" s="408"/>
    </row>
    <row r="635" spans="1:17" hidden="1" x14ac:dyDescent="0.25">
      <c r="A635" s="727"/>
      <c r="B635" s="728" t="s">
        <v>1296</v>
      </c>
      <c r="C635" s="729" t="s">
        <v>1245</v>
      </c>
      <c r="D635" s="730"/>
      <c r="E635" s="408"/>
      <c r="F635" s="408"/>
      <c r="G635" s="408"/>
      <c r="H635" s="408"/>
      <c r="I635" s="408"/>
      <c r="J635" s="408"/>
      <c r="K635" s="408"/>
      <c r="L635" s="408"/>
      <c r="M635" s="408"/>
      <c r="N635" s="408"/>
      <c r="O635" s="408"/>
      <c r="P635" s="408"/>
      <c r="Q635" s="408"/>
    </row>
    <row r="636" spans="1:17" hidden="1" x14ac:dyDescent="0.25">
      <c r="A636" s="711"/>
      <c r="B636" s="715" t="s">
        <v>1169</v>
      </c>
      <c r="C636" s="716" t="s">
        <v>1245</v>
      </c>
      <c r="D636" s="717">
        <v>2.907848</v>
      </c>
      <c r="E636" s="408"/>
      <c r="F636" s="408"/>
      <c r="G636" s="408"/>
      <c r="H636" s="408"/>
      <c r="I636" s="408"/>
      <c r="J636" s="408"/>
      <c r="K636" s="408"/>
      <c r="L636" s="408"/>
      <c r="M636" s="408"/>
      <c r="N636" s="408"/>
      <c r="O636" s="408"/>
      <c r="P636" s="408"/>
      <c r="Q636" s="408"/>
    </row>
    <row r="637" spans="1:17" hidden="1" x14ac:dyDescent="0.25">
      <c r="A637" s="723"/>
      <c r="B637" s="724" t="s">
        <v>1295</v>
      </c>
      <c r="C637" s="725" t="s">
        <v>1245</v>
      </c>
      <c r="D637" s="726">
        <v>2.907848</v>
      </c>
      <c r="E637" s="408"/>
      <c r="F637" s="408"/>
      <c r="G637" s="408"/>
      <c r="H637" s="408"/>
      <c r="I637" s="408"/>
      <c r="J637" s="408"/>
      <c r="K637" s="408"/>
      <c r="L637" s="408"/>
      <c r="M637" s="408"/>
      <c r="N637" s="408"/>
      <c r="O637" s="408"/>
      <c r="P637" s="408"/>
      <c r="Q637" s="408"/>
    </row>
    <row r="638" spans="1:17" hidden="1" x14ac:dyDescent="0.25">
      <c r="A638" s="727"/>
      <c r="B638" s="728" t="s">
        <v>1296</v>
      </c>
      <c r="C638" s="729" t="s">
        <v>1245</v>
      </c>
      <c r="D638" s="730"/>
      <c r="E638" s="408"/>
      <c r="F638" s="408"/>
      <c r="G638" s="408"/>
      <c r="H638" s="408"/>
      <c r="I638" s="408"/>
      <c r="J638" s="408"/>
      <c r="K638" s="408"/>
      <c r="L638" s="408"/>
      <c r="M638" s="408"/>
      <c r="N638" s="408"/>
      <c r="O638" s="408"/>
      <c r="P638" s="408"/>
      <c r="Q638" s="408"/>
    </row>
    <row r="639" spans="1:17" hidden="1" x14ac:dyDescent="0.25">
      <c r="A639" s="711"/>
      <c r="B639" s="715" t="s">
        <v>1170</v>
      </c>
      <c r="C639" s="716" t="s">
        <v>1245</v>
      </c>
      <c r="D639" s="717">
        <v>1.4233310000000001</v>
      </c>
      <c r="E639" s="408"/>
      <c r="F639" s="408"/>
      <c r="G639" s="408"/>
      <c r="H639" s="408"/>
      <c r="I639" s="408"/>
      <c r="J639" s="408"/>
      <c r="K639" s="408"/>
      <c r="L639" s="408"/>
      <c r="M639" s="408"/>
      <c r="N639" s="408"/>
      <c r="O639" s="408"/>
      <c r="P639" s="408"/>
      <c r="Q639" s="408"/>
    </row>
    <row r="640" spans="1:17" hidden="1" x14ac:dyDescent="0.25">
      <c r="A640" s="723"/>
      <c r="B640" s="724" t="s">
        <v>1295</v>
      </c>
      <c r="C640" s="725" t="s">
        <v>1245</v>
      </c>
      <c r="D640" s="726">
        <v>1.4233310000000001</v>
      </c>
      <c r="E640" s="408"/>
      <c r="F640" s="408"/>
      <c r="G640" s="408"/>
      <c r="H640" s="408"/>
      <c r="I640" s="408"/>
      <c r="J640" s="408"/>
      <c r="K640" s="408"/>
      <c r="L640" s="408"/>
      <c r="M640" s="408"/>
      <c r="N640" s="408"/>
      <c r="O640" s="408"/>
      <c r="P640" s="408"/>
      <c r="Q640" s="408"/>
    </row>
    <row r="641" spans="1:17" hidden="1" x14ac:dyDescent="0.25">
      <c r="A641" s="727"/>
      <c r="B641" s="728" t="s">
        <v>1296</v>
      </c>
      <c r="C641" s="729" t="s">
        <v>1245</v>
      </c>
      <c r="D641" s="730"/>
      <c r="E641" s="408"/>
      <c r="F641" s="408"/>
      <c r="G641" s="408"/>
      <c r="H641" s="408"/>
      <c r="I641" s="408"/>
      <c r="J641" s="408"/>
      <c r="K641" s="408"/>
      <c r="L641" s="408"/>
      <c r="M641" s="408"/>
      <c r="N641" s="408"/>
      <c r="O641" s="408"/>
      <c r="P641" s="408"/>
      <c r="Q641" s="408"/>
    </row>
    <row r="642" spans="1:17" hidden="1" x14ac:dyDescent="0.25">
      <c r="A642" s="711"/>
      <c r="B642" s="731" t="s">
        <v>1300</v>
      </c>
      <c r="C642" s="722" t="s">
        <v>1245</v>
      </c>
      <c r="D642" s="714">
        <v>1.6188000000000001E-2</v>
      </c>
      <c r="E642" s="408"/>
      <c r="F642" s="408"/>
      <c r="G642" s="408"/>
      <c r="H642" s="408"/>
      <c r="I642" s="408"/>
      <c r="J642" s="408"/>
      <c r="K642" s="408"/>
      <c r="L642" s="408"/>
      <c r="M642" s="408"/>
      <c r="N642" s="408"/>
      <c r="O642" s="408"/>
      <c r="P642" s="408"/>
      <c r="Q642" s="408"/>
    </row>
    <row r="643" spans="1:17" hidden="1" x14ac:dyDescent="0.25">
      <c r="A643" s="723"/>
      <c r="B643" s="724" t="s">
        <v>1295</v>
      </c>
      <c r="C643" s="725" t="s">
        <v>1245</v>
      </c>
      <c r="D643" s="726">
        <v>1.6188000000000001E-2</v>
      </c>
      <c r="E643" s="408"/>
      <c r="F643" s="408"/>
      <c r="G643" s="408"/>
      <c r="H643" s="408"/>
      <c r="I643" s="408"/>
      <c r="J643" s="408"/>
      <c r="K643" s="408"/>
      <c r="L643" s="408"/>
      <c r="M643" s="408"/>
      <c r="N643" s="408"/>
      <c r="O643" s="408"/>
      <c r="P643" s="408"/>
      <c r="Q643" s="408"/>
    </row>
    <row r="644" spans="1:17" hidden="1" x14ac:dyDescent="0.25">
      <c r="A644" s="727"/>
      <c r="B644" s="728" t="s">
        <v>1296</v>
      </c>
      <c r="C644" s="729" t="s">
        <v>1245</v>
      </c>
      <c r="D644" s="730"/>
      <c r="E644" s="408"/>
      <c r="F644" s="408"/>
      <c r="G644" s="408"/>
      <c r="H644" s="408"/>
      <c r="I644" s="408"/>
      <c r="J644" s="408"/>
      <c r="K644" s="408"/>
      <c r="L644" s="408"/>
      <c r="M644" s="408"/>
      <c r="N644" s="408"/>
      <c r="O644" s="408"/>
      <c r="P644" s="408"/>
      <c r="Q644" s="408"/>
    </row>
    <row r="645" spans="1:17" hidden="1" x14ac:dyDescent="0.25">
      <c r="A645" s="711"/>
      <c r="B645" s="732" t="s">
        <v>1301</v>
      </c>
      <c r="C645" s="722" t="s">
        <v>1245</v>
      </c>
      <c r="D645" s="714">
        <v>9.593199999999999E-2</v>
      </c>
      <c r="E645" s="408"/>
      <c r="F645" s="408"/>
      <c r="G645" s="408"/>
      <c r="H645" s="408"/>
      <c r="I645" s="408"/>
      <c r="J645" s="408"/>
      <c r="K645" s="408"/>
      <c r="L645" s="408"/>
      <c r="M645" s="408"/>
      <c r="N645" s="408"/>
      <c r="O645" s="408"/>
      <c r="P645" s="408"/>
      <c r="Q645" s="408"/>
    </row>
    <row r="646" spans="1:17" hidden="1" x14ac:dyDescent="0.25">
      <c r="A646" s="723"/>
      <c r="B646" s="724" t="s">
        <v>1295</v>
      </c>
      <c r="C646" s="725" t="s">
        <v>1245</v>
      </c>
      <c r="D646" s="726">
        <v>9.593199999999999E-2</v>
      </c>
      <c r="E646" s="408"/>
      <c r="F646" s="408"/>
      <c r="G646" s="408"/>
      <c r="H646" s="408"/>
      <c r="I646" s="408"/>
      <c r="J646" s="408"/>
      <c r="K646" s="408"/>
      <c r="L646" s="408"/>
      <c r="M646" s="408"/>
      <c r="N646" s="408"/>
      <c r="O646" s="408"/>
      <c r="P646" s="408"/>
      <c r="Q646" s="408"/>
    </row>
    <row r="647" spans="1:17" hidden="1" x14ac:dyDescent="0.25">
      <c r="A647" s="727"/>
      <c r="B647" s="728" t="s">
        <v>1296</v>
      </c>
      <c r="C647" s="729" t="s">
        <v>1245</v>
      </c>
      <c r="D647" s="730"/>
      <c r="E647" s="408"/>
      <c r="F647" s="408"/>
      <c r="G647" s="408"/>
      <c r="H647" s="408"/>
      <c r="I647" s="408"/>
      <c r="J647" s="408"/>
      <c r="K647" s="408"/>
      <c r="L647" s="408"/>
      <c r="M647" s="408"/>
      <c r="N647" s="408"/>
      <c r="O647" s="408"/>
      <c r="P647" s="408"/>
      <c r="Q647" s="408"/>
    </row>
    <row r="648" spans="1:17" hidden="1" x14ac:dyDescent="0.25">
      <c r="A648" s="711"/>
      <c r="B648" s="715" t="s">
        <v>1169</v>
      </c>
      <c r="C648" s="716" t="s">
        <v>1245</v>
      </c>
      <c r="D648" s="717">
        <v>5.5712999999999999E-2</v>
      </c>
      <c r="E648" s="408"/>
      <c r="F648" s="408"/>
      <c r="G648" s="408"/>
      <c r="H648" s="408"/>
      <c r="I648" s="408"/>
      <c r="J648" s="408"/>
      <c r="K648" s="408"/>
      <c r="L648" s="408"/>
      <c r="M648" s="408"/>
      <c r="N648" s="408"/>
      <c r="O648" s="408"/>
      <c r="P648" s="408"/>
      <c r="Q648" s="408"/>
    </row>
    <row r="649" spans="1:17" hidden="1" x14ac:dyDescent="0.25">
      <c r="A649" s="723"/>
      <c r="B649" s="724" t="s">
        <v>1295</v>
      </c>
      <c r="C649" s="725" t="s">
        <v>1245</v>
      </c>
      <c r="D649" s="726">
        <v>5.5712999999999999E-2</v>
      </c>
      <c r="E649" s="408"/>
      <c r="F649" s="408"/>
      <c r="G649" s="408"/>
      <c r="H649" s="408"/>
      <c r="I649" s="408"/>
      <c r="J649" s="408"/>
      <c r="K649" s="408"/>
      <c r="L649" s="408"/>
      <c r="M649" s="408"/>
      <c r="N649" s="408"/>
      <c r="O649" s="408"/>
      <c r="P649" s="408"/>
      <c r="Q649" s="408"/>
    </row>
    <row r="650" spans="1:17" hidden="1" x14ac:dyDescent="0.25">
      <c r="A650" s="727"/>
      <c r="B650" s="728" t="s">
        <v>1296</v>
      </c>
      <c r="C650" s="729" t="s">
        <v>1245</v>
      </c>
      <c r="D650" s="730"/>
      <c r="E650" s="408"/>
      <c r="F650" s="408"/>
      <c r="G650" s="408"/>
      <c r="H650" s="408"/>
      <c r="I650" s="408"/>
      <c r="J650" s="408"/>
      <c r="K650" s="408"/>
      <c r="L650" s="408"/>
      <c r="M650" s="408"/>
      <c r="N650" s="408"/>
      <c r="O650" s="408"/>
      <c r="P650" s="408"/>
      <c r="Q650" s="408"/>
    </row>
    <row r="651" spans="1:17" hidden="1" x14ac:dyDescent="0.25">
      <c r="A651" s="711"/>
      <c r="B651" s="715" t="s">
        <v>1170</v>
      </c>
      <c r="C651" s="716" t="s">
        <v>1245</v>
      </c>
      <c r="D651" s="717">
        <v>4.0218999999999998E-2</v>
      </c>
      <c r="E651" s="408"/>
      <c r="F651" s="408"/>
      <c r="G651" s="408"/>
      <c r="H651" s="408"/>
      <c r="I651" s="408"/>
      <c r="J651" s="408"/>
      <c r="K651" s="408"/>
      <c r="L651" s="408"/>
      <c r="M651" s="408"/>
      <c r="N651" s="408"/>
      <c r="O651" s="408"/>
      <c r="P651" s="408"/>
      <c r="Q651" s="408"/>
    </row>
    <row r="652" spans="1:17" hidden="1" x14ac:dyDescent="0.25">
      <c r="A652" s="723"/>
      <c r="B652" s="724" t="s">
        <v>1295</v>
      </c>
      <c r="C652" s="725" t="s">
        <v>1245</v>
      </c>
      <c r="D652" s="726">
        <v>4.0218999999999998E-2</v>
      </c>
      <c r="E652" s="408"/>
      <c r="F652" s="408"/>
      <c r="G652" s="408"/>
      <c r="H652" s="408"/>
      <c r="I652" s="408"/>
      <c r="J652" s="408"/>
      <c r="K652" s="408"/>
      <c r="L652" s="408"/>
      <c r="M652" s="408"/>
      <c r="N652" s="408"/>
      <c r="O652" s="408"/>
      <c r="P652" s="408"/>
      <c r="Q652" s="408"/>
    </row>
    <row r="653" spans="1:17" hidden="1" x14ac:dyDescent="0.25">
      <c r="A653" s="727"/>
      <c r="B653" s="728" t="s">
        <v>1296</v>
      </c>
      <c r="C653" s="729" t="s">
        <v>1245</v>
      </c>
      <c r="D653" s="730"/>
      <c r="E653" s="408"/>
      <c r="F653" s="408"/>
      <c r="G653" s="408"/>
      <c r="H653" s="408"/>
      <c r="I653" s="408"/>
      <c r="J653" s="408"/>
      <c r="K653" s="408"/>
      <c r="L653" s="408"/>
      <c r="M653" s="408"/>
      <c r="N653" s="408"/>
      <c r="O653" s="408"/>
      <c r="P653" s="408"/>
      <c r="Q653" s="408"/>
    </row>
    <row r="654" spans="1:17" hidden="1" x14ac:dyDescent="0.25">
      <c r="A654" s="709"/>
      <c r="B654" s="710" t="s">
        <v>1306</v>
      </c>
      <c r="C654" s="707" t="s">
        <v>1245</v>
      </c>
      <c r="D654" s="708">
        <v>7.6018829999999991</v>
      </c>
      <c r="E654" s="408"/>
      <c r="F654" s="408"/>
      <c r="G654" s="408"/>
      <c r="H654" s="408"/>
      <c r="I654" s="408"/>
      <c r="J654" s="408"/>
      <c r="K654" s="408"/>
      <c r="L654" s="408"/>
      <c r="M654" s="408"/>
      <c r="N654" s="408"/>
      <c r="O654" s="408"/>
      <c r="P654" s="408"/>
      <c r="Q654" s="408"/>
    </row>
    <row r="655" spans="1:17" hidden="1" x14ac:dyDescent="0.25">
      <c r="A655" s="734"/>
      <c r="B655" s="715" t="s">
        <v>1289</v>
      </c>
      <c r="C655" s="716" t="s">
        <v>1245</v>
      </c>
      <c r="D655" s="717">
        <v>0.68220000000000003</v>
      </c>
      <c r="E655" s="408"/>
      <c r="F655" s="408"/>
      <c r="G655" s="408"/>
      <c r="H655" s="408"/>
      <c r="I655" s="408"/>
      <c r="J655" s="408"/>
      <c r="K655" s="408"/>
      <c r="L655" s="408"/>
      <c r="M655" s="408"/>
      <c r="N655" s="408"/>
      <c r="O655" s="408"/>
      <c r="P655" s="408"/>
      <c r="Q655" s="408"/>
    </row>
    <row r="656" spans="1:17" hidden="1" x14ac:dyDescent="0.25">
      <c r="A656" s="734"/>
      <c r="B656" s="715" t="s">
        <v>1290</v>
      </c>
      <c r="C656" s="716" t="s">
        <v>1245</v>
      </c>
      <c r="D656" s="717">
        <v>2.5990829999999998</v>
      </c>
      <c r="E656" s="408"/>
      <c r="F656" s="408"/>
      <c r="G656" s="408"/>
      <c r="H656" s="408"/>
      <c r="I656" s="408"/>
      <c r="J656" s="408"/>
      <c r="K656" s="408"/>
      <c r="L656" s="408"/>
      <c r="M656" s="408"/>
      <c r="N656" s="408"/>
      <c r="O656" s="408"/>
      <c r="P656" s="408"/>
      <c r="Q656" s="408"/>
    </row>
    <row r="657" spans="1:17" hidden="1" x14ac:dyDescent="0.25">
      <c r="A657" s="734"/>
      <c r="B657" s="715" t="s">
        <v>1291</v>
      </c>
      <c r="C657" s="716" t="s">
        <v>1245</v>
      </c>
      <c r="D657" s="717">
        <v>4.3205999999999998</v>
      </c>
      <c r="E657" s="408"/>
      <c r="F657" s="408"/>
      <c r="G657" s="408"/>
      <c r="H657" s="408"/>
      <c r="I657" s="408"/>
      <c r="J657" s="408"/>
      <c r="K657" s="408"/>
      <c r="L657" s="408"/>
      <c r="M657" s="408"/>
      <c r="N657" s="408"/>
      <c r="O657" s="408"/>
      <c r="P657" s="408"/>
      <c r="Q657" s="408"/>
    </row>
    <row r="658" spans="1:17" hidden="1" x14ac:dyDescent="0.25">
      <c r="A658" s="709"/>
      <c r="B658" s="720" t="s">
        <v>1307</v>
      </c>
      <c r="C658" s="707" t="s">
        <v>1245</v>
      </c>
      <c r="D658" s="708">
        <v>7.58</v>
      </c>
      <c r="E658" s="408"/>
      <c r="F658" s="408"/>
      <c r="G658" s="408"/>
      <c r="H658" s="408"/>
      <c r="I658" s="408"/>
      <c r="J658" s="408"/>
      <c r="K658" s="408"/>
      <c r="L658" s="408"/>
      <c r="M658" s="408"/>
      <c r="N658" s="408"/>
      <c r="O658" s="408"/>
      <c r="P658" s="408"/>
      <c r="Q658" s="408"/>
    </row>
    <row r="659" spans="1:17" hidden="1" x14ac:dyDescent="0.25">
      <c r="A659" s="734"/>
      <c r="B659" s="715" t="s">
        <v>1289</v>
      </c>
      <c r="C659" s="716" t="s">
        <v>1245</v>
      </c>
      <c r="D659" s="717">
        <v>0.68220000000000003</v>
      </c>
      <c r="E659" s="408"/>
      <c r="F659" s="408"/>
      <c r="G659" s="408"/>
      <c r="H659" s="408"/>
      <c r="I659" s="408"/>
      <c r="J659" s="408"/>
      <c r="K659" s="408"/>
      <c r="L659" s="408"/>
      <c r="M659" s="408"/>
      <c r="N659" s="408"/>
      <c r="O659" s="408"/>
      <c r="P659" s="408"/>
      <c r="Q659" s="408"/>
    </row>
    <row r="660" spans="1:17" hidden="1" x14ac:dyDescent="0.25">
      <c r="A660" s="734"/>
      <c r="B660" s="715" t="s">
        <v>1290</v>
      </c>
      <c r="C660" s="716" t="s">
        <v>1245</v>
      </c>
      <c r="D660" s="717">
        <v>2.5771999999999999</v>
      </c>
      <c r="E660" s="408"/>
      <c r="F660" s="408"/>
      <c r="G660" s="408"/>
      <c r="H660" s="408"/>
      <c r="I660" s="408"/>
      <c r="J660" s="408"/>
      <c r="K660" s="408"/>
      <c r="L660" s="408"/>
      <c r="M660" s="408"/>
      <c r="N660" s="408"/>
      <c r="O660" s="408"/>
      <c r="P660" s="408"/>
      <c r="Q660" s="408"/>
    </row>
    <row r="661" spans="1:17" hidden="1" x14ac:dyDescent="0.25">
      <c r="A661" s="734"/>
      <c r="B661" s="715" t="s">
        <v>1291</v>
      </c>
      <c r="C661" s="716" t="s">
        <v>1245</v>
      </c>
      <c r="D661" s="717">
        <v>4.3205999999999998</v>
      </c>
      <c r="E661" s="408"/>
      <c r="F661" s="408"/>
      <c r="G661" s="408"/>
      <c r="H661" s="408"/>
      <c r="I661" s="408"/>
      <c r="J661" s="408"/>
      <c r="K661" s="408"/>
      <c r="L661" s="408"/>
      <c r="M661" s="408"/>
      <c r="N661" s="408"/>
      <c r="O661" s="408"/>
      <c r="P661" s="408"/>
      <c r="Q661" s="408"/>
    </row>
    <row r="662" spans="1:17" hidden="1" x14ac:dyDescent="0.25">
      <c r="A662" s="709"/>
      <c r="B662" s="720" t="s">
        <v>1308</v>
      </c>
      <c r="C662" s="707" t="s">
        <v>1245</v>
      </c>
      <c r="D662" s="708">
        <v>1.7580999999999999E-2</v>
      </c>
      <c r="E662" s="408"/>
      <c r="F662" s="408"/>
      <c r="G662" s="408"/>
      <c r="H662" s="408"/>
      <c r="I662" s="408"/>
      <c r="J662" s="408"/>
      <c r="K662" s="408"/>
      <c r="L662" s="408"/>
      <c r="M662" s="408"/>
      <c r="N662" s="408"/>
      <c r="O662" s="408"/>
      <c r="P662" s="408"/>
      <c r="Q662" s="408"/>
    </row>
    <row r="663" spans="1:17" hidden="1" x14ac:dyDescent="0.25">
      <c r="A663" s="734"/>
      <c r="B663" s="715" t="s">
        <v>1289</v>
      </c>
      <c r="C663" s="716" t="s">
        <v>1245</v>
      </c>
      <c r="D663" s="717"/>
      <c r="E663" s="408"/>
      <c r="F663" s="408"/>
      <c r="G663" s="408"/>
      <c r="H663" s="408"/>
      <c r="I663" s="408"/>
      <c r="J663" s="408"/>
      <c r="K663" s="408"/>
      <c r="L663" s="408"/>
      <c r="M663" s="408"/>
      <c r="N663" s="408"/>
      <c r="O663" s="408"/>
      <c r="P663" s="408"/>
      <c r="Q663" s="408"/>
    </row>
    <row r="664" spans="1:17" hidden="1" x14ac:dyDescent="0.25">
      <c r="A664" s="734"/>
      <c r="B664" s="715" t="s">
        <v>1290</v>
      </c>
      <c r="C664" s="716" t="s">
        <v>1245</v>
      </c>
      <c r="D664" s="717">
        <v>1.7580999999999999E-2</v>
      </c>
      <c r="E664" s="408"/>
      <c r="F664" s="408"/>
      <c r="G664" s="408"/>
      <c r="H664" s="408"/>
      <c r="I664" s="408"/>
      <c r="J664" s="408"/>
      <c r="K664" s="408"/>
      <c r="L664" s="408"/>
      <c r="M664" s="408"/>
      <c r="N664" s="408"/>
      <c r="O664" s="408"/>
      <c r="P664" s="408"/>
      <c r="Q664" s="408"/>
    </row>
    <row r="665" spans="1:17" hidden="1" x14ac:dyDescent="0.25">
      <c r="A665" s="734"/>
      <c r="B665" s="715" t="s">
        <v>1291</v>
      </c>
      <c r="C665" s="716" t="s">
        <v>1245</v>
      </c>
      <c r="D665" s="717"/>
      <c r="E665" s="408"/>
      <c r="F665" s="408"/>
      <c r="G665" s="408"/>
      <c r="H665" s="408"/>
      <c r="I665" s="408"/>
      <c r="J665" s="408"/>
      <c r="K665" s="408"/>
      <c r="L665" s="408"/>
      <c r="M665" s="408"/>
      <c r="N665" s="408"/>
      <c r="O665" s="408"/>
      <c r="P665" s="408"/>
      <c r="Q665" s="408"/>
    </row>
    <row r="666" spans="1:17" hidden="1" x14ac:dyDescent="0.25">
      <c r="A666" s="709"/>
      <c r="B666" s="720" t="s">
        <v>1309</v>
      </c>
      <c r="C666" s="707" t="s">
        <v>1245</v>
      </c>
      <c r="D666" s="708">
        <v>4.3020000000000003E-3</v>
      </c>
      <c r="E666" s="408"/>
      <c r="F666" s="408"/>
      <c r="G666" s="408"/>
      <c r="H666" s="408"/>
      <c r="I666" s="408"/>
      <c r="J666" s="408"/>
      <c r="K666" s="408"/>
      <c r="L666" s="408"/>
      <c r="M666" s="408"/>
      <c r="N666" s="408"/>
      <c r="O666" s="408"/>
      <c r="P666" s="408"/>
      <c r="Q666" s="408"/>
    </row>
    <row r="667" spans="1:17" hidden="1" x14ac:dyDescent="0.25">
      <c r="A667" s="734"/>
      <c r="B667" s="715" t="s">
        <v>1289</v>
      </c>
      <c r="C667" s="716" t="s">
        <v>1245</v>
      </c>
      <c r="D667" s="717"/>
      <c r="E667" s="408"/>
      <c r="F667" s="408"/>
      <c r="G667" s="408"/>
      <c r="H667" s="408"/>
      <c r="I667" s="408"/>
      <c r="J667" s="408"/>
      <c r="K667" s="408"/>
      <c r="L667" s="408"/>
      <c r="M667" s="408"/>
      <c r="N667" s="408"/>
      <c r="O667" s="408"/>
      <c r="P667" s="408"/>
      <c r="Q667" s="408"/>
    </row>
    <row r="668" spans="1:17" hidden="1" x14ac:dyDescent="0.25">
      <c r="A668" s="734"/>
      <c r="B668" s="715" t="s">
        <v>1290</v>
      </c>
      <c r="C668" s="716" t="s">
        <v>1245</v>
      </c>
      <c r="D668" s="717">
        <v>4.3020000000000003E-3</v>
      </c>
      <c r="E668" s="408"/>
      <c r="F668" s="408"/>
      <c r="G668" s="408"/>
      <c r="H668" s="408"/>
      <c r="I668" s="408"/>
      <c r="J668" s="408"/>
      <c r="K668" s="408"/>
      <c r="L668" s="408"/>
      <c r="M668" s="408"/>
      <c r="N668" s="408"/>
      <c r="O668" s="408"/>
      <c r="P668" s="408"/>
      <c r="Q668" s="408"/>
    </row>
    <row r="669" spans="1:17" hidden="1" x14ac:dyDescent="0.25">
      <c r="A669" s="734"/>
      <c r="B669" s="715" t="s">
        <v>1291</v>
      </c>
      <c r="C669" s="716" t="s">
        <v>1245</v>
      </c>
      <c r="D669" s="717"/>
      <c r="E669" s="408"/>
      <c r="F669" s="408"/>
      <c r="G669" s="408"/>
      <c r="H669" s="408"/>
      <c r="I669" s="408"/>
      <c r="J669" s="408"/>
      <c r="K669" s="408"/>
      <c r="L669" s="408"/>
      <c r="M669" s="408"/>
      <c r="N669" s="408"/>
      <c r="O669" s="408"/>
      <c r="P669" s="408"/>
      <c r="Q669" s="408"/>
    </row>
    <row r="670" spans="1:17" hidden="1" x14ac:dyDescent="0.25">
      <c r="A670" s="738"/>
      <c r="B670" s="742" t="s">
        <v>1313</v>
      </c>
      <c r="C670" s="743"/>
      <c r="D670" s="744"/>
      <c r="E670" s="408"/>
      <c r="F670" s="408"/>
      <c r="G670" s="408"/>
      <c r="H670" s="408"/>
      <c r="I670" s="408"/>
      <c r="J670" s="408"/>
      <c r="K670" s="408"/>
      <c r="L670" s="408"/>
      <c r="M670" s="408"/>
      <c r="N670" s="408"/>
      <c r="O670" s="408"/>
      <c r="P670" s="408"/>
      <c r="Q670" s="408"/>
    </row>
    <row r="671" spans="1:17" hidden="1" x14ac:dyDescent="0.25">
      <c r="A671" s="711"/>
      <c r="B671" s="703" t="s">
        <v>1314</v>
      </c>
      <c r="C671" s="701" t="s">
        <v>1245</v>
      </c>
      <c r="D671" s="745">
        <v>0.53893800000000003</v>
      </c>
      <c r="E671" s="408"/>
      <c r="F671" s="408"/>
      <c r="G671" s="408"/>
      <c r="H671" s="408"/>
      <c r="I671" s="408"/>
      <c r="J671" s="408"/>
      <c r="K671" s="408"/>
      <c r="L671" s="408"/>
      <c r="M671" s="408"/>
      <c r="N671" s="408"/>
      <c r="O671" s="408"/>
      <c r="P671" s="408"/>
      <c r="Q671" s="408"/>
    </row>
    <row r="672" spans="1:17" hidden="1" x14ac:dyDescent="0.25">
      <c r="A672" s="734"/>
      <c r="B672" s="703" t="s">
        <v>1315</v>
      </c>
      <c r="C672" s="701" t="s">
        <v>1245</v>
      </c>
      <c r="D672" s="704">
        <v>78.362706000000003</v>
      </c>
      <c r="E672" s="408"/>
      <c r="F672" s="408"/>
      <c r="G672" s="408"/>
      <c r="H672" s="408"/>
      <c r="I672" s="408"/>
      <c r="J672" s="408"/>
      <c r="K672" s="408"/>
      <c r="L672" s="408"/>
      <c r="M672" s="408"/>
      <c r="N672" s="408"/>
      <c r="O672" s="408"/>
      <c r="P672" s="408"/>
      <c r="Q672" s="408"/>
    </row>
    <row r="673" spans="1:17" hidden="1" x14ac:dyDescent="0.25">
      <c r="A673" s="734"/>
      <c r="B673" s="746" t="s">
        <v>1316</v>
      </c>
      <c r="C673" s="747" t="s">
        <v>1245</v>
      </c>
      <c r="D673" s="748">
        <v>5.7342300000000002</v>
      </c>
      <c r="E673" s="408"/>
      <c r="F673" s="408"/>
      <c r="G673" s="408"/>
      <c r="H673" s="408"/>
      <c r="I673" s="408"/>
      <c r="J673" s="408"/>
      <c r="K673" s="408"/>
      <c r="L673" s="408"/>
      <c r="M673" s="408"/>
      <c r="N673" s="408"/>
      <c r="O673" s="408"/>
      <c r="P673" s="408"/>
      <c r="Q673" s="408"/>
    </row>
    <row r="674" spans="1:17" hidden="1" x14ac:dyDescent="0.25">
      <c r="A674" s="734"/>
      <c r="B674" s="746" t="s">
        <v>1317</v>
      </c>
      <c r="C674" s="747" t="s">
        <v>1245</v>
      </c>
      <c r="D674" s="748">
        <v>34.183495999999998</v>
      </c>
      <c r="E674" s="408"/>
      <c r="F674" s="408"/>
      <c r="G674" s="408"/>
      <c r="H674" s="408"/>
      <c r="I674" s="408"/>
      <c r="J674" s="408"/>
      <c r="K674" s="408"/>
      <c r="L674" s="408"/>
      <c r="M674" s="408"/>
      <c r="N674" s="408"/>
      <c r="O674" s="408"/>
      <c r="P674" s="408"/>
      <c r="Q674" s="408"/>
    </row>
    <row r="675" spans="1:17" hidden="1" x14ac:dyDescent="0.25">
      <c r="A675" s="734"/>
      <c r="B675" s="746" t="s">
        <v>1318</v>
      </c>
      <c r="C675" s="747" t="s">
        <v>1245</v>
      </c>
      <c r="D675" s="748">
        <v>38.444980000000008</v>
      </c>
      <c r="E675" s="408"/>
      <c r="F675" s="408"/>
      <c r="G675" s="408"/>
      <c r="H675" s="408"/>
      <c r="I675" s="408"/>
      <c r="J675" s="408"/>
      <c r="K675" s="408"/>
      <c r="L675" s="408"/>
      <c r="M675" s="408"/>
      <c r="N675" s="408"/>
      <c r="O675" s="408"/>
      <c r="P675" s="408"/>
      <c r="Q675" s="408"/>
    </row>
    <row r="676" spans="1:17" hidden="1" x14ac:dyDescent="0.25">
      <c r="A676" s="734"/>
      <c r="B676" s="703" t="s">
        <v>1319</v>
      </c>
      <c r="C676" s="701" t="s">
        <v>1245</v>
      </c>
      <c r="D676" s="704">
        <v>7.6018829999999991</v>
      </c>
      <c r="E676" s="408"/>
      <c r="F676" s="408"/>
      <c r="G676" s="408"/>
      <c r="H676" s="408"/>
      <c r="I676" s="408"/>
      <c r="J676" s="408"/>
      <c r="K676" s="408"/>
      <c r="L676" s="408"/>
      <c r="M676" s="408"/>
      <c r="N676" s="408"/>
      <c r="O676" s="408"/>
      <c r="P676" s="408"/>
      <c r="Q676" s="408"/>
    </row>
    <row r="677" spans="1:17" ht="18" hidden="1" x14ac:dyDescent="0.25">
      <c r="A677" s="698" t="s">
        <v>1161</v>
      </c>
      <c r="B677" s="749" t="s">
        <v>1320</v>
      </c>
      <c r="C677" s="750" t="s">
        <v>1321</v>
      </c>
      <c r="D677" s="737">
        <v>3.0681807005820243</v>
      </c>
      <c r="E677" s="408"/>
      <c r="F677" s="408"/>
      <c r="G677" s="408"/>
      <c r="H677" s="408"/>
      <c r="I677" s="408"/>
      <c r="J677" s="408"/>
      <c r="K677" s="408"/>
      <c r="L677" s="408"/>
      <c r="M677" s="408"/>
      <c r="N677" s="408"/>
      <c r="O677" s="408"/>
      <c r="P677" s="408"/>
      <c r="Q677" s="408"/>
    </row>
    <row r="678" spans="1:17" hidden="1" x14ac:dyDescent="0.25">
      <c r="A678" s="751"/>
      <c r="B678" s="752" t="s">
        <v>1315</v>
      </c>
      <c r="C678" s="753" t="s">
        <v>1321</v>
      </c>
      <c r="D678" s="754">
        <v>4.2890765740016468</v>
      </c>
      <c r="E678" s="408"/>
      <c r="F678" s="408"/>
      <c r="G678" s="408"/>
      <c r="H678" s="408"/>
      <c r="I678" s="408"/>
      <c r="J678" s="408"/>
      <c r="K678" s="408"/>
      <c r="L678" s="408"/>
      <c r="M678" s="408"/>
      <c r="N678" s="408"/>
      <c r="O678" s="408"/>
      <c r="P678" s="408"/>
      <c r="Q678" s="408"/>
    </row>
    <row r="679" spans="1:17" hidden="1" x14ac:dyDescent="0.25">
      <c r="A679" s="751"/>
      <c r="B679" s="752" t="s">
        <v>1316</v>
      </c>
      <c r="C679" s="753" t="s">
        <v>1321</v>
      </c>
      <c r="D679" s="754">
        <v>2.7447708067980008</v>
      </c>
      <c r="E679" s="408"/>
      <c r="F679" s="408"/>
      <c r="G679" s="408"/>
      <c r="H679" s="408"/>
      <c r="I679" s="408"/>
      <c r="J679" s="408"/>
      <c r="K679" s="408"/>
      <c r="L679" s="408"/>
      <c r="M679" s="408"/>
      <c r="N679" s="408"/>
      <c r="O679" s="408"/>
      <c r="P679" s="408"/>
      <c r="Q679" s="408"/>
    </row>
    <row r="680" spans="1:17" hidden="1" x14ac:dyDescent="0.25">
      <c r="A680" s="751"/>
      <c r="B680" s="752" t="s">
        <v>1317</v>
      </c>
      <c r="C680" s="753" t="s">
        <v>1321</v>
      </c>
      <c r="D680" s="754">
        <v>1.3</v>
      </c>
      <c r="E680" s="408"/>
      <c r="F680" s="408"/>
      <c r="G680" s="408"/>
      <c r="H680" s="408"/>
      <c r="I680" s="408"/>
      <c r="J680" s="408"/>
      <c r="K680" s="408"/>
      <c r="L680" s="408"/>
      <c r="M680" s="408"/>
      <c r="N680" s="408"/>
      <c r="O680" s="408"/>
      <c r="P680" s="408"/>
      <c r="Q680" s="408"/>
    </row>
    <row r="681" spans="1:17" hidden="1" x14ac:dyDescent="0.25">
      <c r="A681" s="751"/>
      <c r="B681" s="752" t="s">
        <v>1318</v>
      </c>
      <c r="C681" s="753" t="s">
        <v>1321</v>
      </c>
      <c r="D681" s="754">
        <v>2.7447708067980008</v>
      </c>
      <c r="E681" s="408"/>
      <c r="F681" s="408"/>
      <c r="G681" s="408"/>
      <c r="H681" s="408"/>
      <c r="I681" s="408"/>
      <c r="J681" s="408"/>
      <c r="K681" s="408"/>
      <c r="L681" s="408"/>
      <c r="M681" s="408"/>
      <c r="N681" s="408"/>
      <c r="O681" s="408"/>
      <c r="P681" s="408"/>
      <c r="Q681" s="408"/>
    </row>
    <row r="682" spans="1:17" hidden="1" x14ac:dyDescent="0.25">
      <c r="A682" s="751"/>
      <c r="B682" s="752" t="s">
        <v>1319</v>
      </c>
      <c r="C682" s="753" t="s">
        <v>1321</v>
      </c>
      <c r="D682" s="754">
        <v>1.9196300000000002</v>
      </c>
      <c r="E682" s="408"/>
      <c r="F682" s="408"/>
      <c r="G682" s="408"/>
      <c r="H682" s="408"/>
      <c r="I682" s="408"/>
      <c r="J682" s="408"/>
      <c r="K682" s="408"/>
      <c r="L682" s="408"/>
      <c r="M682" s="408"/>
      <c r="N682" s="408"/>
      <c r="O682" s="408"/>
      <c r="P682" s="408"/>
      <c r="Q682" s="408"/>
    </row>
    <row r="683" spans="1:17" hidden="1" x14ac:dyDescent="0.25">
      <c r="A683" s="755"/>
      <c r="B683" s="706" t="s">
        <v>1287</v>
      </c>
      <c r="C683" s="756" t="s">
        <v>1321</v>
      </c>
      <c r="D683" s="757">
        <v>4.3413986130475992</v>
      </c>
      <c r="E683" s="408"/>
      <c r="F683" s="408"/>
      <c r="G683" s="408"/>
      <c r="H683" s="408"/>
      <c r="I683" s="408"/>
      <c r="J683" s="408"/>
      <c r="K683" s="408"/>
      <c r="L683" s="408"/>
      <c r="M683" s="408"/>
      <c r="N683" s="408"/>
      <c r="O683" s="408"/>
      <c r="P683" s="408"/>
      <c r="Q683" s="408"/>
    </row>
    <row r="684" spans="1:17" hidden="1" x14ac:dyDescent="0.25">
      <c r="A684" s="755"/>
      <c r="B684" s="758" t="s">
        <v>1288</v>
      </c>
      <c r="C684" s="756" t="s">
        <v>1321</v>
      </c>
      <c r="D684" s="757">
        <v>4.3869785998073434</v>
      </c>
      <c r="E684" s="408"/>
      <c r="F684" s="408"/>
      <c r="G684" s="408"/>
      <c r="H684" s="408"/>
      <c r="I684" s="408"/>
      <c r="J684" s="408"/>
      <c r="K684" s="408"/>
      <c r="L684" s="408"/>
      <c r="M684" s="408"/>
      <c r="N684" s="408"/>
      <c r="O684" s="408"/>
      <c r="P684" s="408"/>
      <c r="Q684" s="408"/>
    </row>
    <row r="685" spans="1:17" hidden="1" x14ac:dyDescent="0.25">
      <c r="A685" s="759"/>
      <c r="B685" s="760" t="s">
        <v>1163</v>
      </c>
      <c r="C685" s="761"/>
      <c r="D685" s="762">
        <v>4.4171358944915928</v>
      </c>
      <c r="E685" s="408"/>
      <c r="F685" s="408"/>
      <c r="G685" s="408"/>
      <c r="H685" s="408"/>
      <c r="I685" s="408"/>
      <c r="J685" s="408"/>
      <c r="K685" s="408"/>
      <c r="L685" s="408"/>
      <c r="M685" s="408"/>
      <c r="N685" s="408"/>
      <c r="O685" s="408"/>
      <c r="P685" s="408"/>
      <c r="Q685" s="408"/>
    </row>
    <row r="686" spans="1:17" hidden="1" x14ac:dyDescent="0.25">
      <c r="A686" s="759"/>
      <c r="B686" s="763" t="s">
        <v>1289</v>
      </c>
      <c r="C686" s="764" t="s">
        <v>1321</v>
      </c>
      <c r="D686" s="754">
        <v>4.2474121996000003</v>
      </c>
      <c r="E686" s="408"/>
      <c r="F686" s="408"/>
      <c r="G686" s="408"/>
      <c r="H686" s="408"/>
      <c r="I686" s="408"/>
      <c r="J686" s="408"/>
      <c r="K686" s="408"/>
      <c r="L686" s="408"/>
      <c r="M686" s="408"/>
      <c r="N686" s="408"/>
      <c r="O686" s="408"/>
      <c r="P686" s="408"/>
      <c r="Q686" s="408"/>
    </row>
    <row r="687" spans="1:17" hidden="1" x14ac:dyDescent="0.25">
      <c r="A687" s="759"/>
      <c r="B687" s="763" t="s">
        <v>1290</v>
      </c>
      <c r="C687" s="764" t="s">
        <v>1321</v>
      </c>
      <c r="D687" s="754">
        <v>4.3696059840999997</v>
      </c>
      <c r="E687" s="408"/>
      <c r="F687" s="408"/>
      <c r="G687" s="408"/>
      <c r="H687" s="408"/>
      <c r="I687" s="408"/>
      <c r="J687" s="408"/>
      <c r="K687" s="408"/>
      <c r="L687" s="408"/>
      <c r="M687" s="408"/>
      <c r="N687" s="408"/>
      <c r="O687" s="408"/>
      <c r="P687" s="408"/>
      <c r="Q687" s="408"/>
    </row>
    <row r="688" spans="1:17" hidden="1" x14ac:dyDescent="0.25">
      <c r="A688" s="759"/>
      <c r="B688" s="763" t="s">
        <v>1291</v>
      </c>
      <c r="C688" s="764" t="s">
        <v>1321</v>
      </c>
      <c r="D688" s="754">
        <v>4.5009976857999998</v>
      </c>
      <c r="E688" s="408"/>
      <c r="F688" s="408"/>
      <c r="G688" s="408"/>
      <c r="H688" s="408"/>
      <c r="I688" s="408"/>
      <c r="J688" s="408"/>
      <c r="K688" s="408"/>
      <c r="L688" s="408"/>
      <c r="M688" s="408"/>
      <c r="N688" s="408"/>
      <c r="O688" s="408"/>
      <c r="P688" s="408"/>
      <c r="Q688" s="408"/>
    </row>
    <row r="689" spans="1:17" hidden="1" x14ac:dyDescent="0.25">
      <c r="A689" s="759"/>
      <c r="B689" s="760" t="s">
        <v>1218</v>
      </c>
      <c r="C689" s="761"/>
      <c r="D689" s="762">
        <v>4.358602416108079</v>
      </c>
      <c r="E689" s="408"/>
      <c r="F689" s="408"/>
      <c r="G689" s="408"/>
      <c r="H689" s="408"/>
      <c r="I689" s="408"/>
      <c r="J689" s="408"/>
      <c r="K689" s="408"/>
      <c r="L689" s="408"/>
      <c r="M689" s="408"/>
      <c r="N689" s="408"/>
      <c r="O689" s="408"/>
      <c r="P689" s="408"/>
      <c r="Q689" s="408"/>
    </row>
    <row r="690" spans="1:17" hidden="1" x14ac:dyDescent="0.25">
      <c r="A690" s="759"/>
      <c r="B690" s="763" t="s">
        <v>1289</v>
      </c>
      <c r="C690" s="764" t="s">
        <v>1321</v>
      </c>
      <c r="D690" s="754">
        <v>4.2090900018999999</v>
      </c>
      <c r="E690" s="408"/>
      <c r="F690" s="408"/>
      <c r="G690" s="408"/>
      <c r="H690" s="408"/>
      <c r="I690" s="408"/>
      <c r="J690" s="408"/>
      <c r="K690" s="408"/>
      <c r="L690" s="408"/>
      <c r="M690" s="408"/>
      <c r="N690" s="408"/>
      <c r="O690" s="408"/>
      <c r="P690" s="408"/>
      <c r="Q690" s="408"/>
    </row>
    <row r="691" spans="1:17" hidden="1" x14ac:dyDescent="0.25">
      <c r="A691" s="759"/>
      <c r="B691" s="763" t="s">
        <v>1290</v>
      </c>
      <c r="C691" s="764" t="s">
        <v>1321</v>
      </c>
      <c r="D691" s="754">
        <v>4.3495600002000003</v>
      </c>
      <c r="E691" s="408"/>
      <c r="F691" s="408"/>
      <c r="G691" s="408"/>
      <c r="H691" s="408"/>
      <c r="I691" s="408"/>
      <c r="J691" s="408"/>
      <c r="K691" s="408"/>
      <c r="L691" s="408"/>
      <c r="M691" s="408"/>
      <c r="N691" s="408"/>
      <c r="O691" s="408"/>
      <c r="P691" s="408"/>
      <c r="Q691" s="408"/>
    </row>
    <row r="692" spans="1:17" hidden="1" x14ac:dyDescent="0.25">
      <c r="A692" s="759"/>
      <c r="B692" s="763" t="s">
        <v>1291</v>
      </c>
      <c r="C692" s="764" t="s">
        <v>1321</v>
      </c>
      <c r="D692" s="754">
        <v>4.4651799977</v>
      </c>
      <c r="E692" s="408"/>
      <c r="F692" s="408"/>
      <c r="G692" s="408"/>
      <c r="H692" s="408"/>
      <c r="I692" s="408"/>
      <c r="J692" s="408"/>
      <c r="K692" s="408"/>
      <c r="L692" s="408"/>
      <c r="M692" s="408"/>
      <c r="N692" s="408"/>
      <c r="O692" s="408"/>
      <c r="P692" s="408"/>
      <c r="Q692" s="408"/>
    </row>
    <row r="693" spans="1:17" hidden="1" x14ac:dyDescent="0.25">
      <c r="A693" s="755"/>
      <c r="B693" s="758" t="s">
        <v>1292</v>
      </c>
      <c r="C693" s="756" t="s">
        <v>1321</v>
      </c>
      <c r="D693" s="757">
        <v>5.057601587402206</v>
      </c>
      <c r="E693" s="408"/>
      <c r="F693" s="408"/>
      <c r="G693" s="408"/>
      <c r="H693" s="408"/>
      <c r="I693" s="408"/>
      <c r="J693" s="408"/>
      <c r="K693" s="408"/>
      <c r="L693" s="408"/>
      <c r="M693" s="408"/>
      <c r="N693" s="408"/>
      <c r="O693" s="408"/>
      <c r="P693" s="408"/>
      <c r="Q693" s="408"/>
    </row>
    <row r="694" spans="1:17" hidden="1" x14ac:dyDescent="0.25">
      <c r="A694" s="759"/>
      <c r="B694" s="760" t="s">
        <v>1163</v>
      </c>
      <c r="C694" s="761"/>
      <c r="D694" s="762">
        <v>5.057601587402206</v>
      </c>
      <c r="E694" s="408"/>
      <c r="F694" s="408"/>
      <c r="G694" s="408"/>
      <c r="H694" s="408"/>
      <c r="I694" s="408"/>
      <c r="J694" s="408"/>
      <c r="K694" s="408"/>
      <c r="L694" s="408"/>
      <c r="M694" s="408"/>
      <c r="N694" s="408"/>
      <c r="O694" s="408"/>
      <c r="P694" s="408"/>
      <c r="Q694" s="408"/>
    </row>
    <row r="695" spans="1:17" hidden="1" x14ac:dyDescent="0.25">
      <c r="A695" s="759"/>
      <c r="B695" s="763" t="s">
        <v>1289</v>
      </c>
      <c r="C695" s="764" t="s">
        <v>1245</v>
      </c>
      <c r="D695" s="754"/>
      <c r="E695" s="408"/>
      <c r="F695" s="408"/>
      <c r="G695" s="408"/>
      <c r="H695" s="408"/>
      <c r="I695" s="408"/>
      <c r="J695" s="408"/>
      <c r="K695" s="408"/>
      <c r="L695" s="408"/>
      <c r="M695" s="408"/>
      <c r="N695" s="408"/>
      <c r="O695" s="408"/>
      <c r="P695" s="408"/>
      <c r="Q695" s="408"/>
    </row>
    <row r="696" spans="1:17" hidden="1" x14ac:dyDescent="0.25">
      <c r="A696" s="759"/>
      <c r="B696" s="763" t="s">
        <v>1290</v>
      </c>
      <c r="C696" s="764" t="s">
        <v>1321</v>
      </c>
      <c r="D696" s="754">
        <v>5.0586435560999998</v>
      </c>
      <c r="E696" s="408"/>
      <c r="F696" s="408"/>
      <c r="G696" s="408"/>
      <c r="H696" s="408"/>
      <c r="I696" s="408"/>
      <c r="J696" s="408"/>
      <c r="K696" s="408"/>
      <c r="L696" s="408"/>
      <c r="M696" s="408"/>
      <c r="N696" s="408"/>
      <c r="O696" s="408"/>
      <c r="P696" s="408"/>
      <c r="Q696" s="408"/>
    </row>
    <row r="697" spans="1:17" hidden="1" x14ac:dyDescent="0.25">
      <c r="A697" s="759"/>
      <c r="B697" s="763" t="s">
        <v>1291</v>
      </c>
      <c r="C697" s="764" t="s">
        <v>1321</v>
      </c>
      <c r="D697" s="754">
        <v>4.9951986846</v>
      </c>
      <c r="E697" s="408"/>
      <c r="F697" s="408"/>
      <c r="G697" s="408"/>
      <c r="H697" s="408"/>
      <c r="I697" s="408"/>
      <c r="J697" s="408"/>
      <c r="K697" s="408"/>
      <c r="L697" s="408"/>
      <c r="M697" s="408"/>
      <c r="N697" s="408"/>
      <c r="O697" s="408"/>
      <c r="P697" s="408"/>
      <c r="Q697" s="408"/>
    </row>
    <row r="698" spans="1:17" hidden="1" x14ac:dyDescent="0.25">
      <c r="A698" s="759"/>
      <c r="B698" s="760" t="s">
        <v>1218</v>
      </c>
      <c r="C698" s="761"/>
      <c r="D698" s="765">
        <v>0</v>
      </c>
      <c r="E698" s="408"/>
      <c r="F698" s="408"/>
      <c r="G698" s="408"/>
      <c r="H698" s="408"/>
      <c r="I698" s="408"/>
      <c r="J698" s="408"/>
      <c r="K698" s="408"/>
      <c r="L698" s="408"/>
      <c r="M698" s="408"/>
      <c r="N698" s="408"/>
      <c r="O698" s="408"/>
      <c r="P698" s="408"/>
      <c r="Q698" s="408"/>
    </row>
    <row r="699" spans="1:17" hidden="1" x14ac:dyDescent="0.25">
      <c r="A699" s="759"/>
      <c r="B699" s="763" t="s">
        <v>1289</v>
      </c>
      <c r="C699" s="764" t="s">
        <v>1245</v>
      </c>
      <c r="D699" s="754"/>
      <c r="E699" s="408"/>
      <c r="F699" s="408"/>
      <c r="G699" s="408"/>
      <c r="H699" s="408"/>
      <c r="I699" s="408"/>
      <c r="J699" s="408"/>
      <c r="K699" s="408"/>
      <c r="L699" s="408"/>
      <c r="M699" s="408"/>
      <c r="N699" s="408"/>
      <c r="O699" s="408"/>
      <c r="P699" s="408"/>
      <c r="Q699" s="408"/>
    </row>
    <row r="700" spans="1:17" hidden="1" x14ac:dyDescent="0.25">
      <c r="A700" s="759"/>
      <c r="B700" s="763" t="s">
        <v>1290</v>
      </c>
      <c r="C700" s="764" t="s">
        <v>1245</v>
      </c>
      <c r="D700" s="754"/>
      <c r="E700" s="408"/>
      <c r="F700" s="408"/>
      <c r="G700" s="408"/>
      <c r="H700" s="408"/>
      <c r="I700" s="408"/>
      <c r="J700" s="408"/>
      <c r="K700" s="408"/>
      <c r="L700" s="408"/>
      <c r="M700" s="408"/>
      <c r="N700" s="408"/>
      <c r="O700" s="408"/>
      <c r="P700" s="408"/>
      <c r="Q700" s="408"/>
    </row>
    <row r="701" spans="1:17" hidden="1" x14ac:dyDescent="0.25">
      <c r="A701" s="759"/>
      <c r="B701" s="763" t="s">
        <v>1291</v>
      </c>
      <c r="C701" s="764" t="s">
        <v>1245</v>
      </c>
      <c r="D701" s="754"/>
      <c r="E701" s="408"/>
      <c r="F701" s="408"/>
      <c r="G701" s="408"/>
      <c r="H701" s="408"/>
      <c r="I701" s="408"/>
      <c r="J701" s="408"/>
      <c r="K701" s="408"/>
      <c r="L701" s="408"/>
      <c r="M701" s="408"/>
      <c r="N701" s="408"/>
      <c r="O701" s="408"/>
      <c r="P701" s="408"/>
      <c r="Q701" s="408"/>
    </row>
    <row r="702" spans="1:17" hidden="1" x14ac:dyDescent="0.25">
      <c r="A702" s="759"/>
      <c r="B702" s="766" t="s">
        <v>1164</v>
      </c>
      <c r="C702" s="767"/>
      <c r="D702" s="765">
        <v>0</v>
      </c>
      <c r="E702" s="408"/>
      <c r="F702" s="408"/>
      <c r="G702" s="408"/>
      <c r="H702" s="408"/>
      <c r="I702" s="408"/>
      <c r="J702" s="408"/>
      <c r="K702" s="408"/>
      <c r="L702" s="408"/>
      <c r="M702" s="408"/>
      <c r="N702" s="408"/>
      <c r="O702" s="408"/>
      <c r="P702" s="408"/>
      <c r="Q702" s="408"/>
    </row>
    <row r="703" spans="1:17" hidden="1" x14ac:dyDescent="0.25">
      <c r="A703" s="759"/>
      <c r="B703" s="763" t="s">
        <v>1289</v>
      </c>
      <c r="C703" s="764" t="s">
        <v>1245</v>
      </c>
      <c r="D703" s="754"/>
      <c r="E703" s="408"/>
      <c r="F703" s="408"/>
      <c r="G703" s="408"/>
      <c r="H703" s="408"/>
      <c r="I703" s="408"/>
      <c r="J703" s="408"/>
      <c r="K703" s="408"/>
      <c r="L703" s="408"/>
      <c r="M703" s="408"/>
      <c r="N703" s="408"/>
      <c r="O703" s="408"/>
      <c r="P703" s="408"/>
      <c r="Q703" s="408"/>
    </row>
    <row r="704" spans="1:17" hidden="1" x14ac:dyDescent="0.25">
      <c r="A704" s="759"/>
      <c r="B704" s="763" t="s">
        <v>1290</v>
      </c>
      <c r="C704" s="764" t="s">
        <v>1245</v>
      </c>
      <c r="D704" s="754"/>
      <c r="E704" s="408"/>
      <c r="F704" s="408"/>
      <c r="G704" s="408"/>
      <c r="H704" s="408"/>
      <c r="I704" s="408"/>
      <c r="J704" s="408"/>
      <c r="K704" s="408"/>
      <c r="L704" s="408"/>
      <c r="M704" s="408"/>
      <c r="N704" s="408"/>
      <c r="O704" s="408"/>
      <c r="P704" s="408"/>
      <c r="Q704" s="408"/>
    </row>
    <row r="705" spans="1:17" hidden="1" x14ac:dyDescent="0.25">
      <c r="A705" s="759"/>
      <c r="B705" s="763" t="s">
        <v>1291</v>
      </c>
      <c r="C705" s="764" t="s">
        <v>1245</v>
      </c>
      <c r="D705" s="754"/>
      <c r="E705" s="408"/>
      <c r="F705" s="408"/>
      <c r="G705" s="408"/>
      <c r="H705" s="408"/>
      <c r="I705" s="408"/>
      <c r="J705" s="408"/>
      <c r="K705" s="408"/>
      <c r="L705" s="408"/>
      <c r="M705" s="408"/>
      <c r="N705" s="408"/>
      <c r="O705" s="408"/>
      <c r="P705" s="408"/>
      <c r="Q705" s="408"/>
    </row>
    <row r="706" spans="1:17" hidden="1" x14ac:dyDescent="0.25">
      <c r="A706" s="755"/>
      <c r="B706" s="758" t="s">
        <v>1293</v>
      </c>
      <c r="C706" s="756" t="s">
        <v>1321</v>
      </c>
      <c r="D706" s="757">
        <v>4.2034184476407734</v>
      </c>
      <c r="E706" s="408"/>
      <c r="F706" s="408"/>
      <c r="G706" s="408"/>
      <c r="H706" s="408"/>
      <c r="I706" s="408"/>
      <c r="J706" s="408"/>
      <c r="K706" s="408"/>
      <c r="L706" s="408"/>
      <c r="M706" s="408"/>
      <c r="N706" s="408"/>
      <c r="O706" s="408"/>
      <c r="P706" s="408"/>
      <c r="Q706" s="408"/>
    </row>
    <row r="707" spans="1:17" hidden="1" x14ac:dyDescent="0.25">
      <c r="A707" s="759"/>
      <c r="B707" s="760" t="s">
        <v>1164</v>
      </c>
      <c r="C707" s="761"/>
      <c r="D707" s="762">
        <v>4.2034184476407734</v>
      </c>
      <c r="E707" s="408"/>
      <c r="F707" s="408"/>
      <c r="G707" s="408"/>
      <c r="H707" s="408"/>
      <c r="I707" s="408"/>
      <c r="J707" s="408"/>
      <c r="K707" s="408"/>
      <c r="L707" s="408"/>
      <c r="M707" s="408"/>
      <c r="N707" s="408"/>
      <c r="O707" s="408"/>
      <c r="P707" s="408"/>
      <c r="Q707" s="408"/>
    </row>
    <row r="708" spans="1:17" hidden="1" x14ac:dyDescent="0.25">
      <c r="A708" s="759"/>
      <c r="B708" s="763" t="s">
        <v>1289</v>
      </c>
      <c r="C708" s="764" t="s">
        <v>1321</v>
      </c>
      <c r="D708" s="754">
        <v>3.0215852042368971</v>
      </c>
      <c r="E708" s="408"/>
      <c r="F708" s="408"/>
      <c r="G708" s="408"/>
      <c r="H708" s="408"/>
      <c r="I708" s="408"/>
      <c r="J708" s="408"/>
      <c r="K708" s="408"/>
      <c r="L708" s="408"/>
      <c r="M708" s="408"/>
      <c r="N708" s="408"/>
      <c r="O708" s="408"/>
      <c r="P708" s="408"/>
      <c r="Q708" s="408"/>
    </row>
    <row r="709" spans="1:17" hidden="1" x14ac:dyDescent="0.25">
      <c r="A709" s="759"/>
      <c r="B709" s="763" t="s">
        <v>1290</v>
      </c>
      <c r="C709" s="764" t="s">
        <v>1321</v>
      </c>
      <c r="D709" s="754">
        <v>3.1655784742054536</v>
      </c>
      <c r="E709" s="408"/>
      <c r="F709" s="408"/>
      <c r="G709" s="408"/>
      <c r="H709" s="408"/>
      <c r="I709" s="408"/>
      <c r="J709" s="408"/>
      <c r="K709" s="408"/>
      <c r="L709" s="408"/>
      <c r="M709" s="408"/>
      <c r="N709" s="408"/>
      <c r="O709" s="408"/>
      <c r="P709" s="408"/>
      <c r="Q709" s="408"/>
    </row>
    <row r="710" spans="1:17" hidden="1" x14ac:dyDescent="0.25">
      <c r="A710" s="759"/>
      <c r="B710" s="763" t="s">
        <v>1291</v>
      </c>
      <c r="C710" s="764" t="s">
        <v>1321</v>
      </c>
      <c r="D710" s="754">
        <v>3.2901299230421004</v>
      </c>
      <c r="E710" s="408"/>
      <c r="F710" s="408"/>
      <c r="G710" s="408"/>
      <c r="H710" s="408"/>
      <c r="I710" s="408"/>
      <c r="J710" s="408"/>
      <c r="K710" s="408"/>
      <c r="L710" s="408"/>
      <c r="M710" s="408"/>
      <c r="N710" s="408"/>
      <c r="O710" s="408"/>
      <c r="P710" s="408"/>
      <c r="Q710" s="408"/>
    </row>
    <row r="711" spans="1:17" hidden="1" x14ac:dyDescent="0.25">
      <c r="A711" s="755"/>
      <c r="B711" s="758" t="s">
        <v>1294</v>
      </c>
      <c r="C711" s="756" t="s">
        <v>1321</v>
      </c>
      <c r="D711" s="757">
        <v>3.9488881857002083</v>
      </c>
      <c r="E711" s="408"/>
      <c r="F711" s="408"/>
      <c r="G711" s="408"/>
      <c r="H711" s="408"/>
      <c r="I711" s="408"/>
      <c r="J711" s="408"/>
      <c r="K711" s="408"/>
      <c r="L711" s="408"/>
      <c r="M711" s="408"/>
      <c r="N711" s="408"/>
      <c r="O711" s="408"/>
      <c r="P711" s="408"/>
      <c r="Q711" s="408"/>
    </row>
    <row r="712" spans="1:17" hidden="1" x14ac:dyDescent="0.25">
      <c r="A712" s="759"/>
      <c r="B712" s="760" t="s">
        <v>1164</v>
      </c>
      <c r="C712" s="761"/>
      <c r="D712" s="762">
        <v>3.9488881857002083</v>
      </c>
      <c r="E712" s="408"/>
      <c r="F712" s="408"/>
      <c r="G712" s="408"/>
      <c r="H712" s="408"/>
      <c r="I712" s="408"/>
      <c r="J712" s="408"/>
      <c r="K712" s="408"/>
      <c r="L712" s="408"/>
      <c r="M712" s="408"/>
      <c r="N712" s="408"/>
      <c r="O712" s="408"/>
      <c r="P712" s="408"/>
      <c r="Q712" s="408"/>
    </row>
    <row r="713" spans="1:17" hidden="1" x14ac:dyDescent="0.25">
      <c r="A713" s="759"/>
      <c r="B713" s="763" t="s">
        <v>1289</v>
      </c>
      <c r="C713" s="764" t="s">
        <v>1321</v>
      </c>
      <c r="D713" s="754">
        <v>0</v>
      </c>
      <c r="E713" s="408"/>
      <c r="F713" s="408"/>
      <c r="G713" s="408"/>
      <c r="H713" s="408"/>
      <c r="I713" s="408"/>
      <c r="J713" s="408"/>
      <c r="K713" s="408"/>
      <c r="L713" s="408"/>
      <c r="M713" s="408"/>
      <c r="N713" s="408"/>
      <c r="O713" s="408"/>
      <c r="P713" s="408"/>
      <c r="Q713" s="408"/>
    </row>
    <row r="714" spans="1:17" hidden="1" x14ac:dyDescent="0.25">
      <c r="A714" s="759"/>
      <c r="B714" s="763" t="s">
        <v>1290</v>
      </c>
      <c r="C714" s="764" t="s">
        <v>1321</v>
      </c>
      <c r="D714" s="754">
        <v>1.345548939337551</v>
      </c>
      <c r="E714" s="408"/>
      <c r="F714" s="408"/>
      <c r="G714" s="408"/>
      <c r="H714" s="408"/>
      <c r="I714" s="408"/>
      <c r="J714" s="408"/>
      <c r="K714" s="408"/>
      <c r="L714" s="408"/>
      <c r="M714" s="408"/>
      <c r="N714" s="408"/>
      <c r="O714" s="408"/>
      <c r="P714" s="408"/>
      <c r="Q714" s="408"/>
    </row>
    <row r="715" spans="1:17" hidden="1" x14ac:dyDescent="0.25">
      <c r="A715" s="759"/>
      <c r="B715" s="763" t="s">
        <v>1291</v>
      </c>
      <c r="C715" s="764" t="s">
        <v>1321</v>
      </c>
      <c r="D715" s="754">
        <v>1.4905744262381495</v>
      </c>
      <c r="E715" s="408"/>
      <c r="F715" s="408"/>
      <c r="G715" s="408"/>
      <c r="H715" s="408"/>
      <c r="I715" s="408"/>
      <c r="J715" s="408"/>
      <c r="K715" s="408"/>
      <c r="L715" s="408"/>
      <c r="M715" s="408"/>
      <c r="N715" s="408"/>
      <c r="O715" s="408"/>
      <c r="P715" s="408"/>
      <c r="Q715" s="408"/>
    </row>
    <row r="716" spans="1:17" hidden="1" x14ac:dyDescent="0.25">
      <c r="A716" s="755"/>
      <c r="B716" s="758" t="s">
        <v>1051</v>
      </c>
      <c r="C716" s="756" t="s">
        <v>1321</v>
      </c>
      <c r="D716" s="757">
        <v>1.6601702046755968</v>
      </c>
      <c r="E716" s="408"/>
      <c r="F716" s="408"/>
      <c r="G716" s="408"/>
      <c r="H716" s="408"/>
      <c r="I716" s="408"/>
      <c r="J716" s="408"/>
      <c r="K716" s="408"/>
      <c r="L716" s="408"/>
      <c r="M716" s="408"/>
      <c r="N716" s="408"/>
      <c r="O716" s="408"/>
      <c r="P716" s="408"/>
      <c r="Q716" s="408"/>
    </row>
    <row r="717" spans="1:17" hidden="1" x14ac:dyDescent="0.25">
      <c r="A717" s="738"/>
      <c r="B717" s="739" t="s">
        <v>1295</v>
      </c>
      <c r="C717" s="740" t="s">
        <v>1245</v>
      </c>
      <c r="D717" s="757"/>
      <c r="E717" s="408"/>
      <c r="F717" s="408"/>
      <c r="G717" s="408"/>
      <c r="H717" s="408"/>
      <c r="I717" s="408"/>
      <c r="J717" s="408"/>
      <c r="K717" s="408"/>
      <c r="L717" s="408"/>
      <c r="M717" s="408"/>
      <c r="N717" s="408"/>
      <c r="O717" s="408"/>
      <c r="P717" s="408"/>
      <c r="Q717" s="408"/>
    </row>
    <row r="718" spans="1:17" hidden="1" x14ac:dyDescent="0.25">
      <c r="A718" s="738"/>
      <c r="B718" s="739" t="s">
        <v>1311</v>
      </c>
      <c r="C718" s="740" t="s">
        <v>1245</v>
      </c>
      <c r="D718" s="757"/>
      <c r="E718" s="408"/>
      <c r="F718" s="408"/>
      <c r="G718" s="408"/>
      <c r="H718" s="408"/>
      <c r="I718" s="408"/>
      <c r="J718" s="408"/>
      <c r="K718" s="408"/>
      <c r="L718" s="408"/>
      <c r="M718" s="408"/>
      <c r="N718" s="408"/>
      <c r="O718" s="408"/>
      <c r="P718" s="408"/>
      <c r="Q718" s="408"/>
    </row>
    <row r="719" spans="1:17" hidden="1" x14ac:dyDescent="0.25">
      <c r="A719" s="759"/>
      <c r="B719" s="768" t="s">
        <v>1297</v>
      </c>
      <c r="C719" s="769" t="s">
        <v>1321</v>
      </c>
      <c r="D719" s="762">
        <v>2.2449948479386443</v>
      </c>
      <c r="E719" s="408"/>
      <c r="F719" s="408"/>
      <c r="G719" s="408"/>
      <c r="H719" s="408"/>
      <c r="I719" s="408"/>
      <c r="J719" s="408"/>
      <c r="K719" s="408"/>
      <c r="L719" s="408"/>
      <c r="M719" s="408"/>
      <c r="N719" s="408"/>
      <c r="O719" s="408"/>
      <c r="P719" s="408"/>
      <c r="Q719" s="408"/>
    </row>
    <row r="720" spans="1:17" hidden="1" x14ac:dyDescent="0.25">
      <c r="A720" s="723"/>
      <c r="B720" s="724" t="s">
        <v>1295</v>
      </c>
      <c r="C720" s="725" t="s">
        <v>1321</v>
      </c>
      <c r="D720" s="726"/>
      <c r="E720" s="408"/>
      <c r="F720" s="408"/>
      <c r="G720" s="408"/>
      <c r="H720" s="408"/>
      <c r="I720" s="408"/>
      <c r="J720" s="408"/>
      <c r="K720" s="408"/>
      <c r="L720" s="408"/>
      <c r="M720" s="408"/>
      <c r="N720" s="408"/>
      <c r="O720" s="408"/>
      <c r="P720" s="408"/>
      <c r="Q720" s="408"/>
    </row>
    <row r="721" spans="1:17" hidden="1" x14ac:dyDescent="0.25">
      <c r="A721" s="727"/>
      <c r="B721" s="728" t="s">
        <v>1296</v>
      </c>
      <c r="C721" s="729" t="s">
        <v>1321</v>
      </c>
      <c r="D721" s="730"/>
      <c r="E721" s="408"/>
      <c r="F721" s="408"/>
      <c r="G721" s="408"/>
      <c r="H721" s="408"/>
      <c r="I721" s="408"/>
      <c r="J721" s="408"/>
      <c r="K721" s="408"/>
      <c r="L721" s="408"/>
      <c r="M721" s="408"/>
      <c r="N721" s="408"/>
      <c r="O721" s="408"/>
      <c r="P721" s="408"/>
      <c r="Q721" s="408"/>
    </row>
    <row r="722" spans="1:17" hidden="1" x14ac:dyDescent="0.25">
      <c r="A722" s="759"/>
      <c r="B722" s="731" t="s">
        <v>1298</v>
      </c>
      <c r="C722" s="769" t="s">
        <v>1321</v>
      </c>
      <c r="D722" s="770">
        <v>2.68</v>
      </c>
      <c r="E722" s="408"/>
      <c r="F722" s="408"/>
      <c r="G722" s="408"/>
      <c r="H722" s="408"/>
      <c r="I722" s="408"/>
      <c r="J722" s="408"/>
      <c r="K722" s="408"/>
      <c r="L722" s="408"/>
      <c r="M722" s="408"/>
      <c r="N722" s="408"/>
      <c r="O722" s="408"/>
      <c r="P722" s="408"/>
      <c r="Q722" s="408"/>
    </row>
    <row r="723" spans="1:17" hidden="1" x14ac:dyDescent="0.25">
      <c r="A723" s="723"/>
      <c r="B723" s="724" t="s">
        <v>1295</v>
      </c>
      <c r="C723" s="725" t="s">
        <v>1321</v>
      </c>
      <c r="D723" s="726">
        <v>2.68</v>
      </c>
      <c r="E723" s="408"/>
      <c r="F723" s="408"/>
      <c r="G723" s="408"/>
      <c r="H723" s="408"/>
      <c r="I723" s="408"/>
      <c r="J723" s="408"/>
      <c r="K723" s="408"/>
      <c r="L723" s="408"/>
      <c r="M723" s="408"/>
      <c r="N723" s="408"/>
      <c r="O723" s="408"/>
      <c r="P723" s="408"/>
      <c r="Q723" s="408"/>
    </row>
    <row r="724" spans="1:17" hidden="1" x14ac:dyDescent="0.25">
      <c r="A724" s="727"/>
      <c r="B724" s="728" t="s">
        <v>1296</v>
      </c>
      <c r="C724" s="729" t="s">
        <v>1321</v>
      </c>
      <c r="D724" s="730"/>
      <c r="E724" s="408"/>
      <c r="F724" s="408"/>
      <c r="G724" s="408"/>
      <c r="H724" s="408"/>
      <c r="I724" s="408"/>
      <c r="J724" s="408"/>
      <c r="K724" s="408"/>
      <c r="L724" s="408"/>
      <c r="M724" s="408"/>
      <c r="N724" s="408"/>
      <c r="O724" s="408"/>
      <c r="P724" s="408"/>
      <c r="Q724" s="408"/>
    </row>
    <row r="725" spans="1:17" hidden="1" x14ac:dyDescent="0.25">
      <c r="A725" s="759"/>
      <c r="B725" s="732" t="s">
        <v>1322</v>
      </c>
      <c r="C725" s="769" t="s">
        <v>1321</v>
      </c>
      <c r="D725" s="765"/>
      <c r="E725" s="408"/>
      <c r="F725" s="408"/>
      <c r="G725" s="408"/>
      <c r="H725" s="408"/>
      <c r="I725" s="408"/>
      <c r="J725" s="408"/>
      <c r="K725" s="408"/>
      <c r="L725" s="408"/>
      <c r="M725" s="408"/>
      <c r="N725" s="408"/>
      <c r="O725" s="408"/>
      <c r="P725" s="408"/>
      <c r="Q725" s="408"/>
    </row>
    <row r="726" spans="1:17" hidden="1" x14ac:dyDescent="0.25">
      <c r="A726" s="723"/>
      <c r="B726" s="724" t="s">
        <v>1295</v>
      </c>
      <c r="C726" s="725" t="s">
        <v>1321</v>
      </c>
      <c r="D726" s="726"/>
      <c r="E726" s="408"/>
      <c r="F726" s="408"/>
      <c r="G726" s="408"/>
      <c r="H726" s="408"/>
      <c r="I726" s="408"/>
      <c r="J726" s="408"/>
      <c r="K726" s="408"/>
      <c r="L726" s="408"/>
      <c r="M726" s="408"/>
      <c r="N726" s="408"/>
      <c r="O726" s="408"/>
      <c r="P726" s="408"/>
      <c r="Q726" s="408"/>
    </row>
    <row r="727" spans="1:17" hidden="1" x14ac:dyDescent="0.25">
      <c r="A727" s="727"/>
      <c r="B727" s="728" t="s">
        <v>1296</v>
      </c>
      <c r="C727" s="729" t="s">
        <v>1321</v>
      </c>
      <c r="D727" s="730"/>
      <c r="E727" s="408"/>
      <c r="F727" s="408"/>
      <c r="G727" s="408"/>
      <c r="H727" s="408"/>
      <c r="I727" s="408"/>
      <c r="J727" s="408"/>
      <c r="K727" s="408"/>
      <c r="L727" s="408"/>
      <c r="M727" s="408"/>
      <c r="N727" s="408"/>
      <c r="O727" s="408"/>
      <c r="P727" s="408"/>
      <c r="Q727" s="408"/>
    </row>
    <row r="728" spans="1:17" hidden="1" x14ac:dyDescent="0.25">
      <c r="A728" s="759"/>
      <c r="B728" s="715" t="s">
        <v>1169</v>
      </c>
      <c r="C728" s="764" t="s">
        <v>1321</v>
      </c>
      <c r="D728" s="770">
        <v>2.73</v>
      </c>
      <c r="E728" s="408"/>
      <c r="F728" s="408"/>
      <c r="G728" s="408"/>
      <c r="H728" s="408"/>
      <c r="I728" s="408"/>
      <c r="J728" s="408"/>
      <c r="K728" s="408"/>
      <c r="L728" s="408"/>
      <c r="M728" s="408"/>
      <c r="N728" s="408"/>
      <c r="O728" s="408"/>
      <c r="P728" s="408"/>
      <c r="Q728" s="408"/>
    </row>
    <row r="729" spans="1:17" hidden="1" x14ac:dyDescent="0.25">
      <c r="A729" s="723"/>
      <c r="B729" s="724" t="s">
        <v>1295</v>
      </c>
      <c r="C729" s="725" t="s">
        <v>1321</v>
      </c>
      <c r="D729" s="726">
        <v>2.73</v>
      </c>
      <c r="E729" s="408"/>
      <c r="F729" s="408"/>
      <c r="G729" s="408"/>
      <c r="H729" s="408"/>
      <c r="I729" s="408"/>
      <c r="J729" s="408"/>
      <c r="K729" s="408"/>
      <c r="L729" s="408"/>
      <c r="M729" s="408"/>
      <c r="N729" s="408"/>
      <c r="O729" s="408"/>
      <c r="P729" s="408"/>
      <c r="Q729" s="408"/>
    </row>
    <row r="730" spans="1:17" hidden="1" x14ac:dyDescent="0.25">
      <c r="A730" s="727"/>
      <c r="B730" s="728" t="s">
        <v>1296</v>
      </c>
      <c r="C730" s="729" t="s">
        <v>1321</v>
      </c>
      <c r="D730" s="730"/>
      <c r="E730" s="408"/>
      <c r="F730" s="408"/>
      <c r="G730" s="408"/>
      <c r="H730" s="408"/>
      <c r="I730" s="408"/>
      <c r="J730" s="408"/>
      <c r="K730" s="408"/>
      <c r="L730" s="408"/>
      <c r="M730" s="408"/>
      <c r="N730" s="408"/>
      <c r="O730" s="408"/>
      <c r="P730" s="408"/>
      <c r="Q730" s="408"/>
    </row>
    <row r="731" spans="1:17" hidden="1" x14ac:dyDescent="0.25">
      <c r="A731" s="759"/>
      <c r="B731" s="715" t="s">
        <v>1170</v>
      </c>
      <c r="C731" s="764" t="s">
        <v>1321</v>
      </c>
      <c r="D731" s="770">
        <v>1.36</v>
      </c>
      <c r="E731" s="408"/>
      <c r="F731" s="408"/>
      <c r="G731" s="408"/>
      <c r="H731" s="408"/>
      <c r="I731" s="408"/>
      <c r="J731" s="408"/>
      <c r="K731" s="408"/>
      <c r="L731" s="408"/>
      <c r="M731" s="408"/>
      <c r="N731" s="408"/>
      <c r="O731" s="408"/>
      <c r="P731" s="408"/>
      <c r="Q731" s="408"/>
    </row>
    <row r="732" spans="1:17" hidden="1" x14ac:dyDescent="0.25">
      <c r="A732" s="723"/>
      <c r="B732" s="724" t="s">
        <v>1295</v>
      </c>
      <c r="C732" s="725" t="s">
        <v>1321</v>
      </c>
      <c r="D732" s="726">
        <v>1.36</v>
      </c>
      <c r="E732" s="408"/>
      <c r="F732" s="408"/>
      <c r="G732" s="408"/>
      <c r="H732" s="408"/>
      <c r="I732" s="408"/>
      <c r="J732" s="408"/>
      <c r="K732" s="408"/>
      <c r="L732" s="408"/>
      <c r="M732" s="408"/>
      <c r="N732" s="408"/>
      <c r="O732" s="408"/>
      <c r="P732" s="408"/>
      <c r="Q732" s="408"/>
    </row>
    <row r="733" spans="1:17" hidden="1" x14ac:dyDescent="0.25">
      <c r="A733" s="727"/>
      <c r="B733" s="728" t="s">
        <v>1296</v>
      </c>
      <c r="C733" s="729" t="s">
        <v>1321</v>
      </c>
      <c r="D733" s="730"/>
      <c r="E733" s="408"/>
      <c r="F733" s="408"/>
      <c r="G733" s="408"/>
      <c r="H733" s="408"/>
      <c r="I733" s="408"/>
      <c r="J733" s="408"/>
      <c r="K733" s="408"/>
      <c r="L733" s="408"/>
      <c r="M733" s="408"/>
      <c r="N733" s="408"/>
      <c r="O733" s="408"/>
      <c r="P733" s="408"/>
      <c r="Q733" s="408"/>
    </row>
    <row r="734" spans="1:17" hidden="1" x14ac:dyDescent="0.25">
      <c r="A734" s="759"/>
      <c r="B734" s="731" t="s">
        <v>1300</v>
      </c>
      <c r="C734" s="769" t="s">
        <v>1321</v>
      </c>
      <c r="D734" s="754">
        <v>2.68</v>
      </c>
      <c r="E734" s="408"/>
      <c r="F734" s="408"/>
      <c r="G734" s="408"/>
      <c r="H734" s="408"/>
      <c r="I734" s="408"/>
      <c r="J734" s="408"/>
      <c r="K734" s="408"/>
      <c r="L734" s="408"/>
      <c r="M734" s="408"/>
      <c r="N734" s="408"/>
      <c r="O734" s="408"/>
      <c r="P734" s="408"/>
      <c r="Q734" s="408"/>
    </row>
    <row r="735" spans="1:17" hidden="1" x14ac:dyDescent="0.25">
      <c r="A735" s="723"/>
      <c r="B735" s="724" t="s">
        <v>1295</v>
      </c>
      <c r="C735" s="725" t="s">
        <v>1321</v>
      </c>
      <c r="D735" s="726">
        <v>2.68</v>
      </c>
      <c r="E735" s="408"/>
      <c r="F735" s="408"/>
      <c r="G735" s="408"/>
      <c r="H735" s="408"/>
      <c r="I735" s="408"/>
      <c r="J735" s="408"/>
      <c r="K735" s="408"/>
      <c r="L735" s="408"/>
      <c r="M735" s="408"/>
      <c r="N735" s="408"/>
      <c r="O735" s="408"/>
      <c r="P735" s="408"/>
      <c r="Q735" s="408"/>
    </row>
    <row r="736" spans="1:17" hidden="1" x14ac:dyDescent="0.25">
      <c r="A736" s="727"/>
      <c r="B736" s="728" t="s">
        <v>1296</v>
      </c>
      <c r="C736" s="729" t="s">
        <v>1321</v>
      </c>
      <c r="D736" s="730"/>
      <c r="E736" s="408"/>
      <c r="F736" s="408"/>
      <c r="G736" s="408"/>
      <c r="H736" s="408"/>
      <c r="I736" s="408"/>
      <c r="J736" s="408"/>
      <c r="K736" s="408"/>
      <c r="L736" s="408"/>
      <c r="M736" s="408"/>
      <c r="N736" s="408"/>
      <c r="O736" s="408"/>
      <c r="P736" s="408"/>
      <c r="Q736" s="408"/>
    </row>
    <row r="737" spans="1:17" hidden="1" x14ac:dyDescent="0.25">
      <c r="A737" s="759"/>
      <c r="B737" s="732" t="s">
        <v>1323</v>
      </c>
      <c r="C737" s="769" t="s">
        <v>1321</v>
      </c>
      <c r="D737" s="762"/>
      <c r="E737" s="408"/>
      <c r="F737" s="408"/>
      <c r="G737" s="408"/>
      <c r="H737" s="408"/>
      <c r="I737" s="408"/>
      <c r="J737" s="408"/>
      <c r="K737" s="408"/>
      <c r="L737" s="408"/>
      <c r="M737" s="408"/>
      <c r="N737" s="408"/>
      <c r="O737" s="408"/>
      <c r="P737" s="408"/>
      <c r="Q737" s="408"/>
    </row>
    <row r="738" spans="1:17" hidden="1" x14ac:dyDescent="0.25">
      <c r="A738" s="723"/>
      <c r="B738" s="724" t="s">
        <v>1295</v>
      </c>
      <c r="C738" s="725" t="s">
        <v>1321</v>
      </c>
      <c r="D738" s="726"/>
      <c r="E738" s="408"/>
      <c r="F738" s="408"/>
      <c r="G738" s="408"/>
      <c r="H738" s="408"/>
      <c r="I738" s="408"/>
      <c r="J738" s="408"/>
      <c r="K738" s="408"/>
      <c r="L738" s="408"/>
      <c r="M738" s="408"/>
      <c r="N738" s="408"/>
      <c r="O738" s="408"/>
      <c r="P738" s="408"/>
      <c r="Q738" s="408"/>
    </row>
    <row r="739" spans="1:17" hidden="1" x14ac:dyDescent="0.25">
      <c r="A739" s="727"/>
      <c r="B739" s="728" t="s">
        <v>1296</v>
      </c>
      <c r="C739" s="729" t="s">
        <v>1321</v>
      </c>
      <c r="D739" s="730"/>
      <c r="E739" s="408"/>
      <c r="F739" s="408"/>
      <c r="G739" s="408"/>
      <c r="H739" s="408"/>
      <c r="I739" s="408"/>
      <c r="J739" s="408"/>
      <c r="K739" s="408"/>
      <c r="L739" s="408"/>
      <c r="M739" s="408"/>
      <c r="N739" s="408"/>
      <c r="O739" s="408"/>
      <c r="P739" s="408"/>
      <c r="Q739" s="408"/>
    </row>
    <row r="740" spans="1:17" hidden="1" x14ac:dyDescent="0.25">
      <c r="A740" s="759"/>
      <c r="B740" s="715" t="s">
        <v>1169</v>
      </c>
      <c r="C740" s="764" t="s">
        <v>1321</v>
      </c>
      <c r="D740" s="754">
        <v>2.73</v>
      </c>
      <c r="E740" s="408"/>
      <c r="F740" s="408"/>
      <c r="G740" s="408"/>
      <c r="H740" s="408"/>
      <c r="I740" s="408"/>
      <c r="J740" s="408"/>
      <c r="K740" s="408"/>
      <c r="L740" s="408"/>
      <c r="M740" s="408"/>
      <c r="N740" s="408"/>
      <c r="O740" s="408"/>
      <c r="P740" s="408"/>
      <c r="Q740" s="408"/>
    </row>
    <row r="741" spans="1:17" hidden="1" x14ac:dyDescent="0.25">
      <c r="A741" s="723"/>
      <c r="B741" s="724" t="s">
        <v>1295</v>
      </c>
      <c r="C741" s="725" t="s">
        <v>1321</v>
      </c>
      <c r="D741" s="726">
        <v>2.73</v>
      </c>
      <c r="E741" s="408"/>
      <c r="F741" s="408"/>
      <c r="G741" s="408"/>
      <c r="H741" s="408"/>
      <c r="I741" s="408"/>
      <c r="J741" s="408"/>
      <c r="K741" s="408"/>
      <c r="L741" s="408"/>
      <c r="M741" s="408"/>
      <c r="N741" s="408"/>
      <c r="O741" s="408"/>
      <c r="P741" s="408"/>
      <c r="Q741" s="408"/>
    </row>
    <row r="742" spans="1:17" hidden="1" x14ac:dyDescent="0.25">
      <c r="A742" s="727"/>
      <c r="B742" s="728" t="s">
        <v>1296</v>
      </c>
      <c r="C742" s="729" t="s">
        <v>1321</v>
      </c>
      <c r="D742" s="730"/>
      <c r="E742" s="408"/>
      <c r="F742" s="408"/>
      <c r="G742" s="408"/>
      <c r="H742" s="408"/>
      <c r="I742" s="408"/>
      <c r="J742" s="408"/>
      <c r="K742" s="408"/>
      <c r="L742" s="408"/>
      <c r="M742" s="408"/>
      <c r="N742" s="408"/>
      <c r="O742" s="408"/>
      <c r="P742" s="408"/>
      <c r="Q742" s="408"/>
    </row>
    <row r="743" spans="1:17" hidden="1" x14ac:dyDescent="0.25">
      <c r="A743" s="759"/>
      <c r="B743" s="715" t="s">
        <v>1170</v>
      </c>
      <c r="C743" s="764" t="s">
        <v>1321</v>
      </c>
      <c r="D743" s="754">
        <v>1.36</v>
      </c>
      <c r="E743" s="408"/>
      <c r="F743" s="408"/>
      <c r="G743" s="408"/>
      <c r="H743" s="408"/>
      <c r="I743" s="408"/>
      <c r="J743" s="408"/>
      <c r="K743" s="408"/>
      <c r="L743" s="408"/>
      <c r="M743" s="408"/>
      <c r="N743" s="408"/>
      <c r="O743" s="408"/>
      <c r="P743" s="408"/>
      <c r="Q743" s="408"/>
    </row>
    <row r="744" spans="1:17" hidden="1" x14ac:dyDescent="0.25">
      <c r="A744" s="723"/>
      <c r="B744" s="724" t="s">
        <v>1295</v>
      </c>
      <c r="C744" s="725" t="s">
        <v>1321</v>
      </c>
      <c r="D744" s="726">
        <v>1.36</v>
      </c>
      <c r="E744" s="408"/>
      <c r="F744" s="408"/>
      <c r="G744" s="408"/>
      <c r="H744" s="408"/>
      <c r="I744" s="408"/>
      <c r="J744" s="408"/>
      <c r="K744" s="408"/>
      <c r="L744" s="408"/>
      <c r="M744" s="408"/>
      <c r="N744" s="408"/>
      <c r="O744" s="408"/>
      <c r="P744" s="408"/>
      <c r="Q744" s="408"/>
    </row>
    <row r="745" spans="1:17" hidden="1" x14ac:dyDescent="0.25">
      <c r="A745" s="727"/>
      <c r="B745" s="728" t="s">
        <v>1296</v>
      </c>
      <c r="C745" s="729" t="s">
        <v>1321</v>
      </c>
      <c r="D745" s="730"/>
      <c r="E745" s="408"/>
      <c r="F745" s="408"/>
      <c r="G745" s="408"/>
      <c r="H745" s="408"/>
      <c r="I745" s="408"/>
      <c r="J745" s="408"/>
      <c r="K745" s="408"/>
      <c r="L745" s="408"/>
      <c r="M745" s="408"/>
      <c r="N745" s="408"/>
      <c r="O745" s="408"/>
      <c r="P745" s="408"/>
      <c r="Q745" s="408"/>
    </row>
    <row r="746" spans="1:17" hidden="1" x14ac:dyDescent="0.25">
      <c r="A746" s="759"/>
      <c r="B746" s="768" t="s">
        <v>1302</v>
      </c>
      <c r="C746" s="769" t="s">
        <v>1321</v>
      </c>
      <c r="D746" s="765"/>
      <c r="E746" s="408"/>
      <c r="F746" s="408"/>
      <c r="G746" s="408"/>
      <c r="H746" s="408"/>
      <c r="I746" s="408"/>
      <c r="J746" s="408"/>
      <c r="K746" s="408"/>
      <c r="L746" s="408"/>
      <c r="M746" s="408"/>
      <c r="N746" s="408"/>
      <c r="O746" s="408"/>
      <c r="P746" s="408"/>
      <c r="Q746" s="408"/>
    </row>
    <row r="747" spans="1:17" hidden="1" x14ac:dyDescent="0.25">
      <c r="A747" s="723"/>
      <c r="B747" s="724" t="s">
        <v>1295</v>
      </c>
      <c r="C747" s="725" t="s">
        <v>1321</v>
      </c>
      <c r="D747" s="726"/>
      <c r="E747" s="408"/>
      <c r="F747" s="408"/>
      <c r="G747" s="408"/>
      <c r="H747" s="408"/>
      <c r="I747" s="408"/>
      <c r="J747" s="408"/>
      <c r="K747" s="408"/>
      <c r="L747" s="408"/>
      <c r="M747" s="408"/>
      <c r="N747" s="408"/>
      <c r="O747" s="408"/>
      <c r="P747" s="408"/>
      <c r="Q747" s="408"/>
    </row>
    <row r="748" spans="1:17" hidden="1" x14ac:dyDescent="0.25">
      <c r="A748" s="727"/>
      <c r="B748" s="728" t="s">
        <v>1296</v>
      </c>
      <c r="C748" s="729" t="s">
        <v>1321</v>
      </c>
      <c r="D748" s="730"/>
      <c r="E748" s="408"/>
      <c r="F748" s="408"/>
      <c r="G748" s="408"/>
      <c r="H748" s="408"/>
      <c r="I748" s="408"/>
      <c r="J748" s="408"/>
      <c r="K748" s="408"/>
      <c r="L748" s="408"/>
      <c r="M748" s="408"/>
      <c r="N748" s="408"/>
      <c r="O748" s="408"/>
      <c r="P748" s="408"/>
      <c r="Q748" s="408"/>
    </row>
    <row r="749" spans="1:17" hidden="1" x14ac:dyDescent="0.25">
      <c r="A749" s="759"/>
      <c r="B749" s="771" t="s">
        <v>1185</v>
      </c>
      <c r="C749" s="769" t="s">
        <v>1321</v>
      </c>
      <c r="D749" s="770">
        <v>1.8799999999999997</v>
      </c>
      <c r="E749" s="408"/>
      <c r="F749" s="408"/>
      <c r="G749" s="408"/>
      <c r="H749" s="408"/>
      <c r="I749" s="408"/>
      <c r="J749" s="408"/>
      <c r="K749" s="408"/>
      <c r="L749" s="408"/>
      <c r="M749" s="408"/>
      <c r="N749" s="408"/>
      <c r="O749" s="408"/>
      <c r="P749" s="408"/>
      <c r="Q749" s="408"/>
    </row>
    <row r="750" spans="1:17" hidden="1" x14ac:dyDescent="0.25">
      <c r="A750" s="723"/>
      <c r="B750" s="724" t="s">
        <v>1295</v>
      </c>
      <c r="C750" s="725" t="s">
        <v>1321</v>
      </c>
      <c r="D750" s="726">
        <v>1.8799999999999997</v>
      </c>
      <c r="E750" s="408"/>
      <c r="F750" s="408"/>
      <c r="G750" s="408"/>
      <c r="H750" s="408"/>
      <c r="I750" s="408"/>
      <c r="J750" s="408"/>
      <c r="K750" s="408"/>
      <c r="L750" s="408"/>
      <c r="M750" s="408"/>
      <c r="N750" s="408"/>
      <c r="O750" s="408"/>
      <c r="P750" s="408"/>
      <c r="Q750" s="408"/>
    </row>
    <row r="751" spans="1:17" hidden="1" x14ac:dyDescent="0.25">
      <c r="A751" s="727"/>
      <c r="B751" s="728" t="s">
        <v>1296</v>
      </c>
      <c r="C751" s="729" t="s">
        <v>1321</v>
      </c>
      <c r="D751" s="730"/>
      <c r="E751" s="408"/>
      <c r="F751" s="408"/>
      <c r="G751" s="408"/>
      <c r="H751" s="408"/>
      <c r="I751" s="408"/>
      <c r="J751" s="408"/>
      <c r="K751" s="408"/>
      <c r="L751" s="408"/>
      <c r="M751" s="408"/>
      <c r="N751" s="408"/>
      <c r="O751" s="408"/>
      <c r="P751" s="408"/>
      <c r="Q751" s="408"/>
    </row>
    <row r="752" spans="1:17" hidden="1" x14ac:dyDescent="0.25">
      <c r="A752" s="759"/>
      <c r="B752" s="772" t="s">
        <v>1191</v>
      </c>
      <c r="C752" s="769" t="s">
        <v>1321</v>
      </c>
      <c r="D752" s="765"/>
      <c r="E752" s="408"/>
      <c r="F752" s="408"/>
      <c r="G752" s="408"/>
      <c r="H752" s="408"/>
      <c r="I752" s="408"/>
      <c r="J752" s="408"/>
      <c r="K752" s="408"/>
      <c r="L752" s="408"/>
      <c r="M752" s="408"/>
      <c r="N752" s="408"/>
      <c r="O752" s="408"/>
      <c r="P752" s="408"/>
      <c r="Q752" s="408"/>
    </row>
    <row r="753" spans="1:17" hidden="1" x14ac:dyDescent="0.25">
      <c r="A753" s="723"/>
      <c r="B753" s="724" t="s">
        <v>1295</v>
      </c>
      <c r="C753" s="725" t="s">
        <v>1321</v>
      </c>
      <c r="D753" s="726"/>
      <c r="E753" s="408"/>
      <c r="F753" s="408"/>
      <c r="G753" s="408"/>
      <c r="H753" s="408"/>
      <c r="I753" s="408"/>
      <c r="J753" s="408"/>
      <c r="K753" s="408"/>
      <c r="L753" s="408"/>
      <c r="M753" s="408"/>
      <c r="N753" s="408"/>
      <c r="O753" s="408"/>
      <c r="P753" s="408"/>
      <c r="Q753" s="408"/>
    </row>
    <row r="754" spans="1:17" hidden="1" x14ac:dyDescent="0.25">
      <c r="A754" s="727"/>
      <c r="B754" s="728" t="s">
        <v>1296</v>
      </c>
      <c r="C754" s="729" t="s">
        <v>1321</v>
      </c>
      <c r="D754" s="730"/>
      <c r="E754" s="408"/>
      <c r="F754" s="408"/>
      <c r="G754" s="408"/>
      <c r="H754" s="408"/>
      <c r="I754" s="408"/>
      <c r="J754" s="408"/>
      <c r="K754" s="408"/>
      <c r="L754" s="408"/>
      <c r="M754" s="408"/>
      <c r="N754" s="408"/>
      <c r="O754" s="408"/>
      <c r="P754" s="408"/>
      <c r="Q754" s="408"/>
    </row>
    <row r="755" spans="1:17" hidden="1" x14ac:dyDescent="0.25">
      <c r="A755" s="759"/>
      <c r="B755" s="763" t="s">
        <v>1169</v>
      </c>
      <c r="C755" s="764" t="s">
        <v>1321</v>
      </c>
      <c r="D755" s="770">
        <v>1.9099999999999977</v>
      </c>
      <c r="E755" s="408"/>
      <c r="F755" s="408"/>
      <c r="G755" s="408"/>
      <c r="H755" s="408"/>
      <c r="I755" s="408"/>
      <c r="J755" s="408"/>
      <c r="K755" s="408"/>
      <c r="L755" s="408"/>
      <c r="M755" s="408"/>
      <c r="N755" s="408"/>
      <c r="O755" s="408"/>
      <c r="P755" s="408"/>
      <c r="Q755" s="408"/>
    </row>
    <row r="756" spans="1:17" hidden="1" x14ac:dyDescent="0.25">
      <c r="A756" s="723"/>
      <c r="B756" s="724" t="s">
        <v>1295</v>
      </c>
      <c r="C756" s="725" t="s">
        <v>1321</v>
      </c>
      <c r="D756" s="726">
        <v>1.9099999999999977</v>
      </c>
      <c r="E756" s="408"/>
      <c r="F756" s="408"/>
      <c r="G756" s="408"/>
      <c r="H756" s="408"/>
      <c r="I756" s="408"/>
      <c r="J756" s="408"/>
      <c r="K756" s="408"/>
      <c r="L756" s="408"/>
      <c r="M756" s="408"/>
      <c r="N756" s="408"/>
      <c r="O756" s="408"/>
      <c r="P756" s="408"/>
      <c r="Q756" s="408"/>
    </row>
    <row r="757" spans="1:17" hidden="1" x14ac:dyDescent="0.25">
      <c r="A757" s="727"/>
      <c r="B757" s="728" t="s">
        <v>1296</v>
      </c>
      <c r="C757" s="729" t="s">
        <v>1321</v>
      </c>
      <c r="D757" s="730"/>
      <c r="E757" s="408"/>
      <c r="F757" s="408"/>
      <c r="G757" s="408"/>
      <c r="H757" s="408"/>
      <c r="I757" s="408"/>
      <c r="J757" s="408"/>
      <c r="K757" s="408"/>
      <c r="L757" s="408"/>
      <c r="M757" s="408"/>
      <c r="N757" s="408"/>
      <c r="O757" s="408"/>
      <c r="P757" s="408"/>
      <c r="Q757" s="408"/>
    </row>
    <row r="758" spans="1:17" hidden="1" x14ac:dyDescent="0.25">
      <c r="A758" s="759"/>
      <c r="B758" s="763" t="s">
        <v>1170</v>
      </c>
      <c r="C758" s="764" t="s">
        <v>1321</v>
      </c>
      <c r="D758" s="770">
        <v>0.95000000000000073</v>
      </c>
      <c r="E758" s="408"/>
      <c r="F758" s="408"/>
      <c r="G758" s="408"/>
      <c r="H758" s="408"/>
      <c r="I758" s="408"/>
      <c r="J758" s="408"/>
      <c r="K758" s="408"/>
      <c r="L758" s="408"/>
      <c r="M758" s="408"/>
      <c r="N758" s="408"/>
      <c r="O758" s="408"/>
      <c r="P758" s="408"/>
      <c r="Q758" s="408"/>
    </row>
    <row r="759" spans="1:17" hidden="1" x14ac:dyDescent="0.25">
      <c r="A759" s="723"/>
      <c r="B759" s="724" t="s">
        <v>1295</v>
      </c>
      <c r="C759" s="725" t="s">
        <v>1321</v>
      </c>
      <c r="D759" s="726">
        <v>0.95000000000000073</v>
      </c>
      <c r="E759" s="408"/>
      <c r="F759" s="408"/>
      <c r="G759" s="408"/>
      <c r="H759" s="408"/>
      <c r="I759" s="408"/>
      <c r="J759" s="408"/>
      <c r="K759" s="408"/>
      <c r="L759" s="408"/>
      <c r="M759" s="408"/>
      <c r="N759" s="408"/>
      <c r="O759" s="408"/>
      <c r="P759" s="408"/>
      <c r="Q759" s="408"/>
    </row>
    <row r="760" spans="1:17" hidden="1" x14ac:dyDescent="0.25">
      <c r="A760" s="727"/>
      <c r="B760" s="728" t="s">
        <v>1296</v>
      </c>
      <c r="C760" s="729" t="s">
        <v>1321</v>
      </c>
      <c r="D760" s="730"/>
      <c r="E760" s="408"/>
      <c r="F760" s="408"/>
      <c r="G760" s="408"/>
      <c r="H760" s="408"/>
      <c r="I760" s="408"/>
      <c r="J760" s="408"/>
      <c r="K760" s="408"/>
      <c r="L760" s="408"/>
      <c r="M760" s="408"/>
      <c r="N760" s="408"/>
      <c r="O760" s="408"/>
      <c r="P760" s="408"/>
      <c r="Q760" s="408"/>
    </row>
    <row r="761" spans="1:17" hidden="1" x14ac:dyDescent="0.25">
      <c r="A761" s="759"/>
      <c r="B761" s="773" t="s">
        <v>1193</v>
      </c>
      <c r="C761" s="769" t="s">
        <v>1321</v>
      </c>
      <c r="D761" s="765"/>
      <c r="E761" s="408"/>
      <c r="F761" s="408"/>
      <c r="G761" s="408"/>
      <c r="H761" s="408"/>
      <c r="I761" s="408"/>
      <c r="J761" s="408"/>
      <c r="K761" s="408"/>
      <c r="L761" s="408"/>
      <c r="M761" s="408"/>
      <c r="N761" s="408"/>
      <c r="O761" s="408"/>
      <c r="P761" s="408"/>
      <c r="Q761" s="408"/>
    </row>
    <row r="762" spans="1:17" hidden="1" x14ac:dyDescent="0.25">
      <c r="A762" s="723"/>
      <c r="B762" s="724" t="s">
        <v>1295</v>
      </c>
      <c r="C762" s="725" t="s">
        <v>1321</v>
      </c>
      <c r="D762" s="726"/>
      <c r="E762" s="408"/>
      <c r="F762" s="408"/>
      <c r="G762" s="408"/>
      <c r="H762" s="408"/>
      <c r="I762" s="408"/>
      <c r="J762" s="408"/>
      <c r="K762" s="408"/>
      <c r="L762" s="408"/>
      <c r="M762" s="408"/>
      <c r="N762" s="408"/>
      <c r="O762" s="408"/>
      <c r="P762" s="408"/>
      <c r="Q762" s="408"/>
    </row>
    <row r="763" spans="1:17" hidden="1" x14ac:dyDescent="0.25">
      <c r="A763" s="727"/>
      <c r="B763" s="728" t="s">
        <v>1296</v>
      </c>
      <c r="C763" s="729" t="s">
        <v>1321</v>
      </c>
      <c r="D763" s="730"/>
      <c r="E763" s="408"/>
      <c r="F763" s="408"/>
      <c r="G763" s="408"/>
      <c r="H763" s="408"/>
      <c r="I763" s="408"/>
      <c r="J763" s="408"/>
      <c r="K763" s="408"/>
      <c r="L763" s="408"/>
      <c r="M763" s="408"/>
      <c r="N763" s="408"/>
      <c r="O763" s="408"/>
      <c r="P763" s="408"/>
      <c r="Q763" s="408"/>
    </row>
    <row r="764" spans="1:17" hidden="1" x14ac:dyDescent="0.25">
      <c r="A764" s="759"/>
      <c r="B764" s="771" t="s">
        <v>1298</v>
      </c>
      <c r="C764" s="769" t="s">
        <v>1321</v>
      </c>
      <c r="D764" s="754">
        <v>2.68</v>
      </c>
      <c r="E764" s="408"/>
      <c r="F764" s="408"/>
      <c r="G764" s="408"/>
      <c r="H764" s="408"/>
      <c r="I764" s="408"/>
      <c r="J764" s="408"/>
      <c r="K764" s="408"/>
      <c r="L764" s="408"/>
      <c r="M764" s="408"/>
      <c r="N764" s="408"/>
      <c r="O764" s="408"/>
      <c r="P764" s="408"/>
      <c r="Q764" s="408"/>
    </row>
    <row r="765" spans="1:17" hidden="1" x14ac:dyDescent="0.25">
      <c r="A765" s="723"/>
      <c r="B765" s="724" t="s">
        <v>1295</v>
      </c>
      <c r="C765" s="725" t="s">
        <v>1321</v>
      </c>
      <c r="D765" s="726">
        <v>2.68</v>
      </c>
      <c r="E765" s="408"/>
      <c r="F765" s="408"/>
      <c r="G765" s="408"/>
      <c r="H765" s="408"/>
      <c r="I765" s="408"/>
      <c r="J765" s="408"/>
      <c r="K765" s="408"/>
      <c r="L765" s="408"/>
      <c r="M765" s="408"/>
      <c r="N765" s="408"/>
      <c r="O765" s="408"/>
      <c r="P765" s="408"/>
      <c r="Q765" s="408"/>
    </row>
    <row r="766" spans="1:17" hidden="1" x14ac:dyDescent="0.25">
      <c r="A766" s="727"/>
      <c r="B766" s="728" t="s">
        <v>1296</v>
      </c>
      <c r="C766" s="729" t="s">
        <v>1321</v>
      </c>
      <c r="D766" s="730"/>
      <c r="E766" s="408"/>
      <c r="F766" s="408"/>
      <c r="G766" s="408"/>
      <c r="H766" s="408"/>
      <c r="I766" s="408"/>
      <c r="J766" s="408"/>
      <c r="K766" s="408"/>
      <c r="L766" s="408"/>
      <c r="M766" s="408"/>
      <c r="N766" s="408"/>
      <c r="O766" s="408"/>
      <c r="P766" s="408"/>
      <c r="Q766" s="408"/>
    </row>
    <row r="767" spans="1:17" hidden="1" x14ac:dyDescent="0.25">
      <c r="A767" s="759"/>
      <c r="B767" s="772" t="s">
        <v>1322</v>
      </c>
      <c r="C767" s="769" t="s">
        <v>1321</v>
      </c>
      <c r="D767" s="774"/>
      <c r="E767" s="408"/>
      <c r="F767" s="408"/>
      <c r="G767" s="408"/>
      <c r="H767" s="408"/>
      <c r="I767" s="408"/>
      <c r="J767" s="408"/>
      <c r="K767" s="408"/>
      <c r="L767" s="408"/>
      <c r="M767" s="408"/>
      <c r="N767" s="408"/>
      <c r="O767" s="408"/>
      <c r="P767" s="408"/>
      <c r="Q767" s="408"/>
    </row>
    <row r="768" spans="1:17" hidden="1" x14ac:dyDescent="0.25">
      <c r="A768" s="723"/>
      <c r="B768" s="724" t="s">
        <v>1295</v>
      </c>
      <c r="C768" s="725" t="s">
        <v>1321</v>
      </c>
      <c r="D768" s="726"/>
      <c r="E768" s="408"/>
      <c r="F768" s="408"/>
      <c r="G768" s="408"/>
      <c r="H768" s="408"/>
      <c r="I768" s="408"/>
      <c r="J768" s="408"/>
      <c r="K768" s="408"/>
      <c r="L768" s="408"/>
      <c r="M768" s="408"/>
      <c r="N768" s="408"/>
      <c r="O768" s="408"/>
      <c r="P768" s="408"/>
      <c r="Q768" s="408"/>
    </row>
    <row r="769" spans="1:17" hidden="1" x14ac:dyDescent="0.25">
      <c r="A769" s="727"/>
      <c r="B769" s="728" t="s">
        <v>1296</v>
      </c>
      <c r="C769" s="729" t="s">
        <v>1321</v>
      </c>
      <c r="D769" s="730"/>
      <c r="E769" s="408"/>
      <c r="F769" s="408"/>
      <c r="G769" s="408"/>
      <c r="H769" s="408"/>
      <c r="I769" s="408"/>
      <c r="J769" s="408"/>
      <c r="K769" s="408"/>
      <c r="L769" s="408"/>
      <c r="M769" s="408"/>
      <c r="N769" s="408"/>
      <c r="O769" s="408"/>
      <c r="P769" s="408"/>
      <c r="Q769" s="408"/>
    </row>
    <row r="770" spans="1:17" hidden="1" x14ac:dyDescent="0.25">
      <c r="A770" s="759"/>
      <c r="B770" s="763" t="s">
        <v>1169</v>
      </c>
      <c r="C770" s="764" t="s">
        <v>1321</v>
      </c>
      <c r="D770" s="754">
        <v>2.73</v>
      </c>
      <c r="E770" s="408"/>
      <c r="F770" s="408"/>
      <c r="G770" s="408"/>
      <c r="H770" s="408"/>
      <c r="I770" s="408"/>
      <c r="J770" s="408"/>
      <c r="K770" s="408"/>
      <c r="L770" s="408"/>
      <c r="M770" s="408"/>
      <c r="N770" s="408"/>
      <c r="O770" s="408"/>
      <c r="P770" s="408"/>
      <c r="Q770" s="408"/>
    </row>
    <row r="771" spans="1:17" hidden="1" x14ac:dyDescent="0.25">
      <c r="A771" s="723"/>
      <c r="B771" s="724" t="s">
        <v>1295</v>
      </c>
      <c r="C771" s="725" t="s">
        <v>1321</v>
      </c>
      <c r="D771" s="726">
        <v>2.73</v>
      </c>
      <c r="E771" s="408"/>
      <c r="F771" s="408"/>
      <c r="G771" s="408"/>
      <c r="H771" s="408"/>
      <c r="I771" s="408"/>
      <c r="J771" s="408"/>
      <c r="K771" s="408"/>
      <c r="L771" s="408"/>
      <c r="M771" s="408"/>
      <c r="N771" s="408"/>
      <c r="O771" s="408"/>
      <c r="P771" s="408"/>
      <c r="Q771" s="408"/>
    </row>
    <row r="772" spans="1:17" hidden="1" x14ac:dyDescent="0.25">
      <c r="A772" s="727"/>
      <c r="B772" s="728" t="s">
        <v>1296</v>
      </c>
      <c r="C772" s="729" t="s">
        <v>1321</v>
      </c>
      <c r="D772" s="730"/>
      <c r="E772" s="408"/>
      <c r="F772" s="408"/>
      <c r="G772" s="408"/>
      <c r="H772" s="408"/>
      <c r="I772" s="408"/>
      <c r="J772" s="408"/>
      <c r="K772" s="408"/>
      <c r="L772" s="408"/>
      <c r="M772" s="408"/>
      <c r="N772" s="408"/>
      <c r="O772" s="408"/>
      <c r="P772" s="408"/>
      <c r="Q772" s="408"/>
    </row>
    <row r="773" spans="1:17" hidden="1" x14ac:dyDescent="0.25">
      <c r="A773" s="759"/>
      <c r="B773" s="763" t="s">
        <v>1170</v>
      </c>
      <c r="C773" s="764" t="s">
        <v>1321</v>
      </c>
      <c r="D773" s="754">
        <v>1.36</v>
      </c>
      <c r="E773" s="408"/>
      <c r="F773" s="408"/>
      <c r="G773" s="408"/>
      <c r="H773" s="408"/>
      <c r="I773" s="408"/>
      <c r="J773" s="408"/>
      <c r="K773" s="408"/>
      <c r="L773" s="408"/>
      <c r="M773" s="408"/>
      <c r="N773" s="408"/>
      <c r="O773" s="408"/>
      <c r="P773" s="408"/>
      <c r="Q773" s="408"/>
    </row>
    <row r="774" spans="1:17" hidden="1" x14ac:dyDescent="0.25">
      <c r="A774" s="723"/>
      <c r="B774" s="724" t="s">
        <v>1295</v>
      </c>
      <c r="C774" s="725" t="s">
        <v>1321</v>
      </c>
      <c r="D774" s="726">
        <v>1.36</v>
      </c>
      <c r="E774" s="408"/>
      <c r="F774" s="408"/>
      <c r="G774" s="408"/>
      <c r="H774" s="408"/>
      <c r="I774" s="408"/>
      <c r="J774" s="408"/>
      <c r="K774" s="408"/>
      <c r="L774" s="408"/>
      <c r="M774" s="408"/>
      <c r="N774" s="408"/>
      <c r="O774" s="408"/>
      <c r="P774" s="408"/>
      <c r="Q774" s="408"/>
    </row>
    <row r="775" spans="1:17" hidden="1" x14ac:dyDescent="0.25">
      <c r="A775" s="727"/>
      <c r="B775" s="728" t="s">
        <v>1296</v>
      </c>
      <c r="C775" s="729" t="s">
        <v>1321</v>
      </c>
      <c r="D775" s="730"/>
      <c r="E775" s="408"/>
      <c r="F775" s="408"/>
      <c r="G775" s="408"/>
      <c r="H775" s="408"/>
      <c r="I775" s="408"/>
      <c r="J775" s="408"/>
      <c r="K775" s="408"/>
      <c r="L775" s="408"/>
      <c r="M775" s="408"/>
      <c r="N775" s="408"/>
      <c r="O775" s="408"/>
      <c r="P775" s="408"/>
      <c r="Q775" s="408"/>
    </row>
    <row r="776" spans="1:17" hidden="1" x14ac:dyDescent="0.25">
      <c r="A776" s="759"/>
      <c r="B776" s="771" t="s">
        <v>1304</v>
      </c>
      <c r="C776" s="769" t="s">
        <v>1321</v>
      </c>
      <c r="D776" s="754">
        <v>2.68</v>
      </c>
      <c r="E776" s="408"/>
      <c r="F776" s="408"/>
      <c r="G776" s="408"/>
      <c r="H776" s="408"/>
      <c r="I776" s="408"/>
      <c r="J776" s="408"/>
      <c r="K776" s="408"/>
      <c r="L776" s="408"/>
      <c r="M776" s="408"/>
      <c r="N776" s="408"/>
      <c r="O776" s="408"/>
      <c r="P776" s="408"/>
      <c r="Q776" s="408"/>
    </row>
    <row r="777" spans="1:17" hidden="1" x14ac:dyDescent="0.25">
      <c r="A777" s="723"/>
      <c r="B777" s="724" t="s">
        <v>1295</v>
      </c>
      <c r="C777" s="725" t="s">
        <v>1321</v>
      </c>
      <c r="D777" s="726">
        <v>2.68</v>
      </c>
      <c r="E777" s="408"/>
      <c r="F777" s="408"/>
      <c r="G777" s="408"/>
      <c r="H777" s="408"/>
      <c r="I777" s="408"/>
      <c r="J777" s="408"/>
      <c r="K777" s="408"/>
      <c r="L777" s="408"/>
      <c r="M777" s="408"/>
      <c r="N777" s="408"/>
      <c r="O777" s="408"/>
      <c r="P777" s="408"/>
      <c r="Q777" s="408"/>
    </row>
    <row r="778" spans="1:17" hidden="1" x14ac:dyDescent="0.25">
      <c r="A778" s="727"/>
      <c r="B778" s="728" t="s">
        <v>1296</v>
      </c>
      <c r="C778" s="729" t="s">
        <v>1321</v>
      </c>
      <c r="D778" s="730"/>
      <c r="E778" s="408"/>
      <c r="F778" s="408"/>
      <c r="G778" s="408"/>
      <c r="H778" s="408"/>
      <c r="I778" s="408"/>
      <c r="J778" s="408"/>
      <c r="K778" s="408"/>
      <c r="L778" s="408"/>
      <c r="M778" s="408"/>
      <c r="N778" s="408"/>
      <c r="O778" s="408"/>
      <c r="P778" s="408"/>
      <c r="Q778" s="408"/>
    </row>
    <row r="779" spans="1:17" hidden="1" x14ac:dyDescent="0.25">
      <c r="A779" s="759"/>
      <c r="B779" s="772" t="s">
        <v>1324</v>
      </c>
      <c r="C779" s="769" t="s">
        <v>1321</v>
      </c>
      <c r="D779" s="774"/>
      <c r="E779" s="408"/>
      <c r="F779" s="408"/>
      <c r="G779" s="408"/>
      <c r="H779" s="408"/>
      <c r="I779" s="408"/>
      <c r="J779" s="408"/>
      <c r="K779" s="408"/>
      <c r="L779" s="408"/>
      <c r="M779" s="408"/>
      <c r="N779" s="408"/>
      <c r="O779" s="408"/>
      <c r="P779" s="408"/>
      <c r="Q779" s="408"/>
    </row>
    <row r="780" spans="1:17" hidden="1" x14ac:dyDescent="0.25">
      <c r="A780" s="723"/>
      <c r="B780" s="724" t="s">
        <v>1295</v>
      </c>
      <c r="C780" s="725" t="s">
        <v>1321</v>
      </c>
      <c r="D780" s="726"/>
      <c r="E780" s="408"/>
      <c r="F780" s="408"/>
      <c r="G780" s="408"/>
      <c r="H780" s="408"/>
      <c r="I780" s="408"/>
      <c r="J780" s="408"/>
      <c r="K780" s="408"/>
      <c r="L780" s="408"/>
      <c r="M780" s="408"/>
      <c r="N780" s="408"/>
      <c r="O780" s="408"/>
      <c r="P780" s="408"/>
      <c r="Q780" s="408"/>
    </row>
    <row r="781" spans="1:17" hidden="1" x14ac:dyDescent="0.25">
      <c r="A781" s="727"/>
      <c r="B781" s="728" t="s">
        <v>1296</v>
      </c>
      <c r="C781" s="729" t="s">
        <v>1321</v>
      </c>
      <c r="D781" s="730"/>
      <c r="E781" s="408"/>
      <c r="F781" s="408"/>
      <c r="G781" s="408"/>
      <c r="H781" s="408"/>
      <c r="I781" s="408"/>
      <c r="J781" s="408"/>
      <c r="K781" s="408"/>
      <c r="L781" s="408"/>
      <c r="M781" s="408"/>
      <c r="N781" s="408"/>
      <c r="O781" s="408"/>
      <c r="P781" s="408"/>
      <c r="Q781" s="408"/>
    </row>
    <row r="782" spans="1:17" hidden="1" x14ac:dyDescent="0.25">
      <c r="A782" s="759"/>
      <c r="B782" s="763" t="s">
        <v>1169</v>
      </c>
      <c r="C782" s="764" t="s">
        <v>1321</v>
      </c>
      <c r="D782" s="754">
        <v>2.73</v>
      </c>
      <c r="E782" s="408"/>
      <c r="F782" s="408"/>
      <c r="G782" s="408"/>
      <c r="H782" s="408"/>
      <c r="I782" s="408"/>
      <c r="J782" s="408"/>
      <c r="K782" s="408"/>
      <c r="L782" s="408"/>
      <c r="M782" s="408"/>
      <c r="N782" s="408"/>
      <c r="O782" s="408"/>
      <c r="P782" s="408"/>
      <c r="Q782" s="408"/>
    </row>
    <row r="783" spans="1:17" hidden="1" x14ac:dyDescent="0.25">
      <c r="A783" s="723"/>
      <c r="B783" s="724" t="s">
        <v>1295</v>
      </c>
      <c r="C783" s="725" t="s">
        <v>1321</v>
      </c>
      <c r="D783" s="726">
        <v>2.73</v>
      </c>
      <c r="E783" s="408"/>
      <c r="F783" s="408"/>
      <c r="G783" s="408"/>
      <c r="H783" s="408"/>
      <c r="I783" s="408"/>
      <c r="J783" s="408"/>
      <c r="K783" s="408"/>
      <c r="L783" s="408"/>
      <c r="M783" s="408"/>
      <c r="N783" s="408"/>
      <c r="O783" s="408"/>
      <c r="P783" s="408"/>
      <c r="Q783" s="408"/>
    </row>
    <row r="784" spans="1:17" hidden="1" x14ac:dyDescent="0.25">
      <c r="A784" s="727"/>
      <c r="B784" s="728" t="s">
        <v>1296</v>
      </c>
      <c r="C784" s="729" t="s">
        <v>1321</v>
      </c>
      <c r="D784" s="730"/>
      <c r="E784" s="408"/>
      <c r="F784" s="408"/>
      <c r="G784" s="408"/>
      <c r="H784" s="408"/>
      <c r="I784" s="408"/>
      <c r="J784" s="408"/>
      <c r="K784" s="408"/>
      <c r="L784" s="408"/>
      <c r="M784" s="408"/>
      <c r="N784" s="408"/>
      <c r="O784" s="408"/>
      <c r="P784" s="408"/>
      <c r="Q784" s="408"/>
    </row>
    <row r="785" spans="1:17" hidden="1" x14ac:dyDescent="0.25">
      <c r="A785" s="759"/>
      <c r="B785" s="763" t="s">
        <v>1170</v>
      </c>
      <c r="C785" s="764" t="s">
        <v>1321</v>
      </c>
      <c r="D785" s="754">
        <v>1.36</v>
      </c>
      <c r="E785" s="408"/>
      <c r="F785" s="408"/>
      <c r="G785" s="408"/>
      <c r="H785" s="408"/>
      <c r="I785" s="408"/>
      <c r="J785" s="408"/>
      <c r="K785" s="408"/>
      <c r="L785" s="408"/>
      <c r="M785" s="408"/>
      <c r="N785" s="408"/>
      <c r="O785" s="408"/>
      <c r="P785" s="408"/>
      <c r="Q785" s="408"/>
    </row>
    <row r="786" spans="1:17" hidden="1" x14ac:dyDescent="0.25">
      <c r="A786" s="723"/>
      <c r="B786" s="724" t="s">
        <v>1295</v>
      </c>
      <c r="C786" s="725" t="s">
        <v>1321</v>
      </c>
      <c r="D786" s="726">
        <v>1.36</v>
      </c>
      <c r="E786" s="408"/>
      <c r="F786" s="408"/>
      <c r="G786" s="408"/>
      <c r="H786" s="408"/>
      <c r="I786" s="408"/>
      <c r="J786" s="408"/>
      <c r="K786" s="408"/>
      <c r="L786" s="408"/>
      <c r="M786" s="408"/>
      <c r="N786" s="408"/>
      <c r="O786" s="408"/>
      <c r="P786" s="408"/>
      <c r="Q786" s="408"/>
    </row>
    <row r="787" spans="1:17" hidden="1" x14ac:dyDescent="0.25">
      <c r="A787" s="727"/>
      <c r="B787" s="728" t="s">
        <v>1296</v>
      </c>
      <c r="C787" s="729" t="s">
        <v>1321</v>
      </c>
      <c r="D787" s="730"/>
      <c r="E787" s="408"/>
      <c r="F787" s="408"/>
      <c r="G787" s="408"/>
      <c r="H787" s="408"/>
      <c r="I787" s="408"/>
      <c r="J787" s="408"/>
      <c r="K787" s="408"/>
      <c r="L787" s="408"/>
      <c r="M787" s="408"/>
      <c r="N787" s="408"/>
      <c r="O787" s="408"/>
      <c r="P787" s="408"/>
      <c r="Q787" s="408"/>
    </row>
    <row r="788" spans="1:17" hidden="1" x14ac:dyDescent="0.25">
      <c r="A788" s="759"/>
      <c r="B788" s="771" t="s">
        <v>1300</v>
      </c>
      <c r="C788" s="769" t="s">
        <v>1321</v>
      </c>
      <c r="D788" s="754">
        <v>2.68</v>
      </c>
      <c r="E788" s="408"/>
      <c r="F788" s="408"/>
      <c r="G788" s="408"/>
      <c r="H788" s="408"/>
      <c r="I788" s="408"/>
      <c r="J788" s="408"/>
      <c r="K788" s="408"/>
      <c r="L788" s="408"/>
      <c r="M788" s="408"/>
      <c r="N788" s="408"/>
      <c r="O788" s="408"/>
      <c r="P788" s="408"/>
      <c r="Q788" s="408"/>
    </row>
    <row r="789" spans="1:17" hidden="1" x14ac:dyDescent="0.25">
      <c r="A789" s="723"/>
      <c r="B789" s="724" t="s">
        <v>1295</v>
      </c>
      <c r="C789" s="725" t="s">
        <v>1321</v>
      </c>
      <c r="D789" s="726">
        <v>2.68</v>
      </c>
      <c r="E789" s="408"/>
      <c r="F789" s="408"/>
      <c r="G789" s="408"/>
      <c r="H789" s="408"/>
      <c r="I789" s="408"/>
      <c r="J789" s="408"/>
      <c r="K789" s="408"/>
      <c r="L789" s="408"/>
      <c r="M789" s="408"/>
      <c r="N789" s="408"/>
      <c r="O789" s="408"/>
      <c r="P789" s="408"/>
      <c r="Q789" s="408"/>
    </row>
    <row r="790" spans="1:17" hidden="1" x14ac:dyDescent="0.25">
      <c r="A790" s="727"/>
      <c r="B790" s="728" t="s">
        <v>1296</v>
      </c>
      <c r="C790" s="729" t="s">
        <v>1321</v>
      </c>
      <c r="D790" s="730"/>
      <c r="E790" s="408"/>
      <c r="F790" s="408"/>
      <c r="G790" s="408"/>
      <c r="H790" s="408"/>
      <c r="I790" s="408"/>
      <c r="J790" s="408"/>
      <c r="K790" s="408"/>
      <c r="L790" s="408"/>
      <c r="M790" s="408"/>
      <c r="N790" s="408"/>
      <c r="O790" s="408"/>
      <c r="P790" s="408"/>
      <c r="Q790" s="408"/>
    </row>
    <row r="791" spans="1:17" hidden="1" x14ac:dyDescent="0.25">
      <c r="A791" s="759"/>
      <c r="B791" s="772" t="s">
        <v>1323</v>
      </c>
      <c r="C791" s="769" t="s">
        <v>1321</v>
      </c>
      <c r="D791" s="774"/>
      <c r="E791" s="408"/>
      <c r="F791" s="408"/>
      <c r="G791" s="408"/>
      <c r="H791" s="408"/>
      <c r="I791" s="408"/>
      <c r="J791" s="408"/>
      <c r="K791" s="408"/>
      <c r="L791" s="408"/>
      <c r="M791" s="408"/>
      <c r="N791" s="408"/>
      <c r="O791" s="408"/>
      <c r="P791" s="408"/>
      <c r="Q791" s="408"/>
    </row>
    <row r="792" spans="1:17" hidden="1" x14ac:dyDescent="0.25">
      <c r="A792" s="723"/>
      <c r="B792" s="724" t="s">
        <v>1295</v>
      </c>
      <c r="C792" s="725" t="s">
        <v>1321</v>
      </c>
      <c r="D792" s="726"/>
      <c r="E792" s="408"/>
      <c r="F792" s="408"/>
      <c r="G792" s="408"/>
      <c r="H792" s="408"/>
      <c r="I792" s="408"/>
      <c r="J792" s="408"/>
      <c r="K792" s="408"/>
      <c r="L792" s="408"/>
      <c r="M792" s="408"/>
      <c r="N792" s="408"/>
      <c r="O792" s="408"/>
      <c r="P792" s="408"/>
      <c r="Q792" s="408"/>
    </row>
    <row r="793" spans="1:17" hidden="1" x14ac:dyDescent="0.25">
      <c r="A793" s="727"/>
      <c r="B793" s="728" t="s">
        <v>1296</v>
      </c>
      <c r="C793" s="729" t="s">
        <v>1321</v>
      </c>
      <c r="D793" s="730"/>
      <c r="E793" s="408"/>
      <c r="F793" s="408"/>
      <c r="G793" s="408"/>
      <c r="H793" s="408"/>
      <c r="I793" s="408"/>
      <c r="J793" s="408"/>
      <c r="K793" s="408"/>
      <c r="L793" s="408"/>
      <c r="M793" s="408"/>
      <c r="N793" s="408"/>
      <c r="O793" s="408"/>
      <c r="P793" s="408"/>
      <c r="Q793" s="408"/>
    </row>
    <row r="794" spans="1:17" hidden="1" x14ac:dyDescent="0.25">
      <c r="A794" s="759"/>
      <c r="B794" s="763" t="s">
        <v>1169</v>
      </c>
      <c r="C794" s="764" t="s">
        <v>1321</v>
      </c>
      <c r="D794" s="754">
        <v>2.73</v>
      </c>
      <c r="E794" s="408"/>
      <c r="F794" s="408"/>
      <c r="G794" s="408"/>
      <c r="H794" s="408"/>
      <c r="I794" s="408"/>
      <c r="J794" s="408"/>
      <c r="K794" s="408"/>
      <c r="L794" s="408"/>
      <c r="M794" s="408"/>
      <c r="N794" s="408"/>
      <c r="O794" s="408"/>
      <c r="P794" s="408"/>
      <c r="Q794" s="408"/>
    </row>
    <row r="795" spans="1:17" hidden="1" x14ac:dyDescent="0.25">
      <c r="A795" s="723"/>
      <c r="B795" s="724" t="s">
        <v>1295</v>
      </c>
      <c r="C795" s="725" t="s">
        <v>1321</v>
      </c>
      <c r="D795" s="726">
        <v>2.73</v>
      </c>
      <c r="E795" s="408"/>
      <c r="F795" s="408"/>
      <c r="G795" s="408"/>
      <c r="H795" s="408"/>
      <c r="I795" s="408"/>
      <c r="J795" s="408"/>
      <c r="K795" s="408"/>
      <c r="L795" s="408"/>
      <c r="M795" s="408"/>
      <c r="N795" s="408"/>
      <c r="O795" s="408"/>
      <c r="P795" s="408"/>
      <c r="Q795" s="408"/>
    </row>
    <row r="796" spans="1:17" hidden="1" x14ac:dyDescent="0.25">
      <c r="A796" s="727"/>
      <c r="B796" s="728" t="s">
        <v>1296</v>
      </c>
      <c r="C796" s="729" t="s">
        <v>1321</v>
      </c>
      <c r="D796" s="730"/>
      <c r="E796" s="408"/>
      <c r="F796" s="408"/>
      <c r="G796" s="408"/>
      <c r="H796" s="408"/>
      <c r="I796" s="408"/>
      <c r="J796" s="408"/>
      <c r="K796" s="408"/>
      <c r="L796" s="408"/>
      <c r="M796" s="408"/>
      <c r="N796" s="408"/>
      <c r="O796" s="408"/>
      <c r="P796" s="408"/>
      <c r="Q796" s="408"/>
    </row>
    <row r="797" spans="1:17" hidden="1" x14ac:dyDescent="0.25">
      <c r="A797" s="759"/>
      <c r="B797" s="763" t="s">
        <v>1170</v>
      </c>
      <c r="C797" s="764" t="s">
        <v>1321</v>
      </c>
      <c r="D797" s="754">
        <v>1.36</v>
      </c>
      <c r="E797" s="408"/>
      <c r="F797" s="408"/>
      <c r="G797" s="408"/>
      <c r="H797" s="408"/>
      <c r="I797" s="408"/>
      <c r="J797" s="408"/>
      <c r="K797" s="408"/>
      <c r="L797" s="408"/>
      <c r="M797" s="408"/>
      <c r="N797" s="408"/>
      <c r="O797" s="408"/>
      <c r="P797" s="408"/>
      <c r="Q797" s="408"/>
    </row>
    <row r="798" spans="1:17" hidden="1" x14ac:dyDescent="0.25">
      <c r="A798" s="723"/>
      <c r="B798" s="724" t="s">
        <v>1295</v>
      </c>
      <c r="C798" s="725" t="s">
        <v>1321</v>
      </c>
      <c r="D798" s="726">
        <v>1.36</v>
      </c>
      <c r="E798" s="408"/>
      <c r="F798" s="408"/>
      <c r="G798" s="408"/>
      <c r="H798" s="408"/>
      <c r="I798" s="408"/>
      <c r="J798" s="408"/>
      <c r="K798" s="408"/>
      <c r="L798" s="408"/>
      <c r="M798" s="408"/>
      <c r="N798" s="408"/>
      <c r="O798" s="408"/>
      <c r="P798" s="408"/>
      <c r="Q798" s="408"/>
    </row>
    <row r="799" spans="1:17" hidden="1" x14ac:dyDescent="0.25">
      <c r="A799" s="727"/>
      <c r="B799" s="728" t="s">
        <v>1296</v>
      </c>
      <c r="C799" s="729" t="s">
        <v>1321</v>
      </c>
      <c r="D799" s="730"/>
      <c r="E799" s="408"/>
      <c r="F799" s="408"/>
      <c r="G799" s="408"/>
      <c r="H799" s="408"/>
      <c r="I799" s="408"/>
      <c r="J799" s="408"/>
      <c r="K799" s="408"/>
      <c r="L799" s="408"/>
      <c r="M799" s="408"/>
      <c r="N799" s="408"/>
      <c r="O799" s="408"/>
      <c r="P799" s="408"/>
      <c r="Q799" s="408"/>
    </row>
    <row r="800" spans="1:17" hidden="1" x14ac:dyDescent="0.25">
      <c r="A800" s="755"/>
      <c r="B800" s="758" t="s">
        <v>1325</v>
      </c>
      <c r="C800" s="756" t="s">
        <v>1321</v>
      </c>
      <c r="D800" s="775">
        <v>1.9196299999999999</v>
      </c>
      <c r="E800" s="408"/>
      <c r="F800" s="408"/>
      <c r="G800" s="408"/>
      <c r="H800" s="408"/>
      <c r="I800" s="408"/>
      <c r="J800" s="408"/>
      <c r="K800" s="408"/>
      <c r="L800" s="408"/>
      <c r="M800" s="408"/>
      <c r="N800" s="408"/>
      <c r="O800" s="408"/>
      <c r="P800" s="408"/>
      <c r="Q800" s="408"/>
    </row>
    <row r="801" spans="1:17" hidden="1" x14ac:dyDescent="0.25">
      <c r="A801" s="751"/>
      <c r="B801" s="763" t="s">
        <v>1289</v>
      </c>
      <c r="C801" s="764" t="s">
        <v>1321</v>
      </c>
      <c r="D801" s="754">
        <v>1.9196299999999999</v>
      </c>
      <c r="E801" s="408"/>
      <c r="F801" s="408"/>
      <c r="G801" s="408"/>
      <c r="H801" s="408"/>
      <c r="I801" s="408"/>
      <c r="J801" s="408"/>
      <c r="K801" s="408"/>
      <c r="L801" s="408"/>
      <c r="M801" s="408"/>
      <c r="N801" s="408"/>
      <c r="O801" s="408"/>
      <c r="P801" s="408"/>
      <c r="Q801" s="408"/>
    </row>
    <row r="802" spans="1:17" hidden="1" x14ac:dyDescent="0.25">
      <c r="A802" s="751"/>
      <c r="B802" s="763" t="s">
        <v>1290</v>
      </c>
      <c r="C802" s="764" t="s">
        <v>1321</v>
      </c>
      <c r="D802" s="754">
        <v>1.9196299999999999</v>
      </c>
      <c r="E802" s="408"/>
      <c r="F802" s="408"/>
      <c r="G802" s="408"/>
      <c r="H802" s="408"/>
      <c r="I802" s="408"/>
      <c r="J802" s="408"/>
      <c r="K802" s="408"/>
      <c r="L802" s="408"/>
      <c r="M802" s="408"/>
      <c r="N802" s="408"/>
      <c r="O802" s="408"/>
      <c r="P802" s="408"/>
      <c r="Q802" s="408"/>
    </row>
    <row r="803" spans="1:17" hidden="1" x14ac:dyDescent="0.25">
      <c r="A803" s="751"/>
      <c r="B803" s="763" t="s">
        <v>1291</v>
      </c>
      <c r="C803" s="764" t="s">
        <v>1321</v>
      </c>
      <c r="D803" s="754">
        <v>1.9196299999999999</v>
      </c>
      <c r="E803" s="408"/>
      <c r="F803" s="408"/>
      <c r="G803" s="408"/>
      <c r="H803" s="408"/>
      <c r="I803" s="408"/>
      <c r="J803" s="408"/>
      <c r="K803" s="408"/>
      <c r="L803" s="408"/>
      <c r="M803" s="408"/>
      <c r="N803" s="408"/>
      <c r="O803" s="408"/>
      <c r="P803" s="408"/>
      <c r="Q803" s="408"/>
    </row>
    <row r="804" spans="1:17" ht="19.5" hidden="1" x14ac:dyDescent="0.25">
      <c r="A804" s="776"/>
      <c r="B804" s="777" t="s">
        <v>1326</v>
      </c>
      <c r="C804" s="778"/>
      <c r="D804" s="779"/>
      <c r="E804" s="408"/>
      <c r="F804" s="408"/>
      <c r="G804" s="408"/>
      <c r="H804" s="408"/>
      <c r="I804" s="408"/>
      <c r="J804" s="408"/>
      <c r="K804" s="408"/>
      <c r="L804" s="408"/>
      <c r="M804" s="408"/>
      <c r="N804" s="408"/>
      <c r="O804" s="408"/>
      <c r="P804" s="408"/>
      <c r="Q804" s="408"/>
    </row>
    <row r="805" spans="1:17" hidden="1" x14ac:dyDescent="0.25">
      <c r="A805" s="751"/>
      <c r="B805" s="763" t="s">
        <v>1327</v>
      </c>
      <c r="C805" s="764" t="s">
        <v>1321</v>
      </c>
      <c r="D805" s="754">
        <v>1.5717399999999999</v>
      </c>
      <c r="E805" s="408"/>
      <c r="F805" s="408"/>
      <c r="G805" s="408"/>
      <c r="H805" s="408"/>
      <c r="I805" s="408"/>
      <c r="J805" s="408"/>
      <c r="K805" s="408"/>
      <c r="L805" s="408"/>
      <c r="M805" s="408"/>
      <c r="N805" s="408"/>
      <c r="O805" s="408"/>
      <c r="P805" s="408"/>
      <c r="Q805" s="408"/>
    </row>
    <row r="806" spans="1:17" hidden="1" x14ac:dyDescent="0.25">
      <c r="A806" s="751"/>
      <c r="B806" s="763"/>
      <c r="C806" s="764"/>
      <c r="D806" s="754"/>
      <c r="E806" s="408"/>
      <c r="F806" s="408"/>
      <c r="G806" s="408"/>
      <c r="H806" s="408"/>
      <c r="I806" s="408"/>
      <c r="J806" s="408"/>
      <c r="K806" s="408"/>
      <c r="L806" s="408"/>
      <c r="M806" s="408"/>
      <c r="N806" s="408"/>
      <c r="O806" s="408"/>
      <c r="P806" s="408"/>
      <c r="Q806" s="408"/>
    </row>
    <row r="807" spans="1:17" ht="18" hidden="1" x14ac:dyDescent="0.25">
      <c r="A807" s="698" t="s">
        <v>1171</v>
      </c>
      <c r="B807" s="749" t="s">
        <v>1328</v>
      </c>
      <c r="C807" s="750" t="s">
        <v>813</v>
      </c>
      <c r="D807" s="780">
        <v>8.8430400103465839E-2</v>
      </c>
      <c r="E807" s="408"/>
      <c r="F807" s="408"/>
      <c r="G807" s="408"/>
      <c r="H807" s="408"/>
      <c r="I807" s="408"/>
      <c r="J807" s="408"/>
      <c r="K807" s="408"/>
      <c r="L807" s="408"/>
      <c r="M807" s="408"/>
      <c r="N807" s="408"/>
      <c r="O807" s="408"/>
      <c r="P807" s="408"/>
      <c r="Q807" s="408"/>
    </row>
    <row r="808" spans="1:17" ht="18" hidden="1" x14ac:dyDescent="0.25">
      <c r="A808" s="698" t="s">
        <v>1173</v>
      </c>
      <c r="B808" s="735" t="s">
        <v>1329</v>
      </c>
      <c r="C808" s="750" t="s">
        <v>1245</v>
      </c>
      <c r="D808" s="737">
        <v>86.503527000000005</v>
      </c>
      <c r="E808" s="408"/>
      <c r="F808" s="408"/>
      <c r="G808" s="408"/>
      <c r="H808" s="408"/>
      <c r="I808" s="408"/>
      <c r="J808" s="408"/>
      <c r="K808" s="408"/>
      <c r="L808" s="408"/>
      <c r="M808" s="408"/>
      <c r="N808" s="408"/>
      <c r="O808" s="408"/>
      <c r="P808" s="408"/>
      <c r="Q808" s="408"/>
    </row>
    <row r="809" spans="1:17" hidden="1" x14ac:dyDescent="0.25">
      <c r="A809" s="781"/>
      <c r="B809" s="735" t="s">
        <v>1330</v>
      </c>
      <c r="C809" s="750" t="s">
        <v>1245</v>
      </c>
      <c r="D809" s="737">
        <v>85.964589000000004</v>
      </c>
      <c r="E809" s="408"/>
      <c r="F809" s="408"/>
      <c r="G809" s="408"/>
      <c r="H809" s="408"/>
      <c r="I809" s="408"/>
      <c r="J809" s="408"/>
      <c r="K809" s="408"/>
      <c r="L809" s="408"/>
      <c r="M809" s="408"/>
      <c r="N809" s="408"/>
      <c r="O809" s="408"/>
      <c r="P809" s="408"/>
      <c r="Q809" s="408"/>
    </row>
    <row r="810" spans="1:17" hidden="1" x14ac:dyDescent="0.25">
      <c r="A810" s="734"/>
      <c r="B810" s="703" t="s">
        <v>1331</v>
      </c>
      <c r="C810" s="701" t="s">
        <v>1245</v>
      </c>
      <c r="D810" s="704">
        <v>85.964589000000004</v>
      </c>
      <c r="E810" s="408"/>
      <c r="F810" s="408"/>
      <c r="G810" s="408"/>
      <c r="H810" s="408"/>
      <c r="I810" s="408"/>
      <c r="J810" s="408"/>
      <c r="K810" s="408"/>
      <c r="L810" s="408"/>
      <c r="M810" s="408"/>
      <c r="N810" s="408"/>
      <c r="O810" s="408"/>
      <c r="P810" s="408"/>
      <c r="Q810" s="408"/>
    </row>
    <row r="811" spans="1:17" hidden="1" x14ac:dyDescent="0.25">
      <c r="A811" s="734"/>
      <c r="B811" s="703" t="s">
        <v>1332</v>
      </c>
      <c r="C811" s="701" t="s">
        <v>1245</v>
      </c>
      <c r="D811" s="704">
        <v>0</v>
      </c>
      <c r="E811" s="408"/>
      <c r="F811" s="408"/>
      <c r="G811" s="408"/>
      <c r="H811" s="408"/>
      <c r="I811" s="408"/>
      <c r="J811" s="408"/>
      <c r="K811" s="408"/>
      <c r="L811" s="408"/>
      <c r="M811" s="408"/>
      <c r="N811" s="408"/>
      <c r="O811" s="408"/>
      <c r="P811" s="408"/>
      <c r="Q811" s="408"/>
    </row>
    <row r="812" spans="1:17" hidden="1" x14ac:dyDescent="0.25">
      <c r="A812" s="734"/>
      <c r="B812" s="703" t="s">
        <v>1333</v>
      </c>
      <c r="C812" s="701" t="s">
        <v>1245</v>
      </c>
      <c r="D812" s="704">
        <v>0</v>
      </c>
      <c r="E812" s="408"/>
      <c r="F812" s="408"/>
      <c r="G812" s="408"/>
      <c r="H812" s="408"/>
      <c r="I812" s="408"/>
      <c r="J812" s="408"/>
      <c r="K812" s="408"/>
      <c r="L812" s="408"/>
      <c r="M812" s="408"/>
      <c r="N812" s="408"/>
      <c r="O812" s="408"/>
      <c r="P812" s="408"/>
      <c r="Q812" s="408"/>
    </row>
    <row r="813" spans="1:17" hidden="1" x14ac:dyDescent="0.25">
      <c r="A813" s="782"/>
      <c r="B813" s="783" t="s">
        <v>1289</v>
      </c>
      <c r="C813" s="784" t="s">
        <v>1245</v>
      </c>
      <c r="D813" s="785">
        <v>0</v>
      </c>
      <c r="E813" s="408"/>
      <c r="F813" s="408"/>
      <c r="G813" s="408"/>
      <c r="H813" s="408"/>
      <c r="I813" s="408"/>
      <c r="J813" s="408"/>
      <c r="K813" s="408"/>
      <c r="L813" s="408"/>
      <c r="M813" s="408"/>
      <c r="N813" s="408"/>
      <c r="O813" s="408"/>
      <c r="P813" s="408"/>
      <c r="Q813" s="408"/>
    </row>
    <row r="814" spans="1:17" hidden="1" x14ac:dyDescent="0.25">
      <c r="A814" s="782"/>
      <c r="B814" s="783" t="s">
        <v>1290</v>
      </c>
      <c r="C814" s="784" t="s">
        <v>1245</v>
      </c>
      <c r="D814" s="785">
        <v>0</v>
      </c>
      <c r="E814" s="408"/>
      <c r="F814" s="408"/>
      <c r="G814" s="408"/>
      <c r="H814" s="408"/>
      <c r="I814" s="408"/>
      <c r="J814" s="408"/>
      <c r="K814" s="408"/>
      <c r="L814" s="408"/>
      <c r="M814" s="408"/>
      <c r="N814" s="408"/>
      <c r="O814" s="408"/>
      <c r="P814" s="408"/>
      <c r="Q814" s="408"/>
    </row>
    <row r="815" spans="1:17" hidden="1" x14ac:dyDescent="0.25">
      <c r="A815" s="734"/>
      <c r="B815" s="703" t="s">
        <v>1334</v>
      </c>
      <c r="C815" s="701" t="s">
        <v>1245</v>
      </c>
      <c r="D815" s="704">
        <v>0.53893800000000003</v>
      </c>
      <c r="E815" s="408"/>
      <c r="F815" s="408"/>
      <c r="G815" s="408"/>
      <c r="H815" s="408"/>
      <c r="I815" s="408"/>
      <c r="J815" s="408"/>
      <c r="K815" s="408"/>
      <c r="L815" s="408"/>
      <c r="M815" s="408"/>
      <c r="N815" s="408"/>
      <c r="O815" s="408"/>
      <c r="P815" s="408"/>
      <c r="Q815" s="408"/>
    </row>
    <row r="816" spans="1:17" hidden="1" x14ac:dyDescent="0.25">
      <c r="A816" s="786"/>
      <c r="B816" s="749" t="s">
        <v>1335</v>
      </c>
      <c r="C816" s="750" t="s">
        <v>1321</v>
      </c>
      <c r="D816" s="737">
        <v>1.5701733018932298</v>
      </c>
      <c r="E816" s="408"/>
      <c r="F816" s="408"/>
      <c r="G816" s="408"/>
      <c r="H816" s="408"/>
      <c r="I816" s="408"/>
      <c r="J816" s="408"/>
      <c r="K816" s="408"/>
      <c r="L816" s="408"/>
      <c r="M816" s="408"/>
      <c r="N816" s="408"/>
      <c r="O816" s="408"/>
      <c r="P816" s="408"/>
      <c r="Q816" s="408"/>
    </row>
    <row r="817" spans="1:17" hidden="1" x14ac:dyDescent="0.25">
      <c r="A817" s="734"/>
      <c r="B817" s="703" t="s">
        <v>1336</v>
      </c>
      <c r="C817" s="701" t="s">
        <v>1321</v>
      </c>
      <c r="D817" s="704"/>
      <c r="E817" s="408"/>
      <c r="F817" s="408"/>
      <c r="G817" s="408"/>
      <c r="H817" s="408"/>
      <c r="I817" s="408"/>
      <c r="J817" s="408"/>
      <c r="K817" s="408"/>
      <c r="L817" s="408"/>
      <c r="M817" s="408"/>
      <c r="N817" s="408"/>
      <c r="O817" s="408"/>
      <c r="P817" s="408"/>
      <c r="Q817" s="408"/>
    </row>
    <row r="818" spans="1:17" hidden="1" x14ac:dyDescent="0.25">
      <c r="A818" s="734"/>
      <c r="B818" s="703" t="s">
        <v>1337</v>
      </c>
      <c r="C818" s="701" t="s">
        <v>1321</v>
      </c>
      <c r="D818" s="704"/>
      <c r="E818" s="408"/>
      <c r="F818" s="408"/>
      <c r="G818" s="408"/>
      <c r="H818" s="408"/>
      <c r="I818" s="408"/>
      <c r="J818" s="408"/>
      <c r="K818" s="408"/>
      <c r="L818" s="408"/>
      <c r="M818" s="408"/>
      <c r="N818" s="408"/>
      <c r="O818" s="408"/>
      <c r="P818" s="408"/>
      <c r="Q818" s="408"/>
    </row>
    <row r="819" spans="1:17" hidden="1" x14ac:dyDescent="0.25">
      <c r="A819" s="734"/>
      <c r="B819" s="703" t="s">
        <v>1338</v>
      </c>
      <c r="C819" s="701" t="s">
        <v>1321</v>
      </c>
      <c r="D819" s="704">
        <v>1.366263</v>
      </c>
      <c r="E819" s="408"/>
      <c r="F819" s="408"/>
      <c r="G819" s="408"/>
      <c r="H819" s="408"/>
      <c r="I819" s="408"/>
      <c r="J819" s="408"/>
      <c r="K819" s="408"/>
      <c r="L819" s="408"/>
      <c r="M819" s="408"/>
      <c r="N819" s="408"/>
      <c r="O819" s="408"/>
      <c r="P819" s="408"/>
      <c r="Q819" s="408"/>
    </row>
    <row r="820" spans="1:17" hidden="1" x14ac:dyDescent="0.25">
      <c r="A820" s="734"/>
      <c r="B820" s="703" t="s">
        <v>1332</v>
      </c>
      <c r="C820" s="701" t="s">
        <v>1321</v>
      </c>
      <c r="D820" s="704"/>
      <c r="E820" s="408"/>
      <c r="F820" s="408"/>
      <c r="G820" s="408"/>
      <c r="H820" s="408"/>
      <c r="I820" s="408"/>
      <c r="J820" s="408"/>
      <c r="K820" s="408"/>
      <c r="L820" s="408"/>
      <c r="M820" s="408"/>
      <c r="N820" s="408"/>
      <c r="O820" s="408"/>
      <c r="P820" s="408"/>
      <c r="Q820" s="408"/>
    </row>
    <row r="821" spans="1:17" hidden="1" x14ac:dyDescent="0.25">
      <c r="A821" s="734"/>
      <c r="B821" s="703" t="s">
        <v>1333</v>
      </c>
      <c r="C821" s="701" t="s">
        <v>1321</v>
      </c>
      <c r="D821" s="704"/>
      <c r="E821" s="408"/>
      <c r="F821" s="408"/>
      <c r="G821" s="408"/>
      <c r="H821" s="408"/>
      <c r="I821" s="408"/>
      <c r="J821" s="408"/>
      <c r="K821" s="408"/>
      <c r="L821" s="408"/>
      <c r="M821" s="408"/>
      <c r="N821" s="408"/>
      <c r="O821" s="408"/>
      <c r="P821" s="408"/>
      <c r="Q821" s="408"/>
    </row>
    <row r="822" spans="1:17" hidden="1" x14ac:dyDescent="0.25">
      <c r="A822" s="734"/>
      <c r="B822" s="703" t="s">
        <v>1334</v>
      </c>
      <c r="C822" s="701" t="s">
        <v>1321</v>
      </c>
      <c r="D822" s="704"/>
      <c r="E822" s="408"/>
      <c r="F822" s="408"/>
      <c r="G822" s="408"/>
      <c r="H822" s="408"/>
      <c r="I822" s="408"/>
      <c r="J822" s="408"/>
      <c r="K822" s="408"/>
      <c r="L822" s="408"/>
      <c r="M822" s="408"/>
      <c r="N822" s="408"/>
      <c r="O822" s="408"/>
      <c r="P822" s="408"/>
      <c r="Q822" s="408"/>
    </row>
    <row r="823" spans="1:17" hidden="1" x14ac:dyDescent="0.25">
      <c r="A823" s="786"/>
      <c r="B823" s="749" t="s">
        <v>1339</v>
      </c>
      <c r="C823" s="750" t="s">
        <v>1285</v>
      </c>
      <c r="D823" s="737">
        <v>135.82552861500017</v>
      </c>
      <c r="E823" s="408"/>
      <c r="F823" s="408"/>
      <c r="G823" s="408"/>
      <c r="H823" s="408"/>
      <c r="I823" s="408"/>
      <c r="J823" s="408"/>
      <c r="K823" s="408"/>
      <c r="L823" s="408"/>
      <c r="M823" s="408"/>
      <c r="N823" s="408"/>
      <c r="O823" s="408"/>
      <c r="P823" s="408"/>
      <c r="Q823" s="408"/>
    </row>
    <row r="824" spans="1:17" hidden="1" x14ac:dyDescent="0.25">
      <c r="A824" s="787"/>
      <c r="B824" s="749" t="s">
        <v>1340</v>
      </c>
      <c r="C824" s="750" t="s">
        <v>1285</v>
      </c>
      <c r="D824" s="737">
        <v>134.06588291</v>
      </c>
      <c r="E824" s="408"/>
      <c r="F824" s="408"/>
      <c r="G824" s="408"/>
      <c r="H824" s="408"/>
      <c r="I824" s="408"/>
      <c r="J824" s="408"/>
      <c r="K824" s="408"/>
      <c r="L824" s="408"/>
      <c r="M824" s="408"/>
      <c r="N824" s="408"/>
      <c r="O824" s="408"/>
      <c r="P824" s="408"/>
      <c r="Q824" s="408"/>
    </row>
    <row r="825" spans="1:17" hidden="1" x14ac:dyDescent="0.25">
      <c r="A825" s="734"/>
      <c r="B825" s="703" t="s">
        <v>1331</v>
      </c>
      <c r="C825" s="701" t="s">
        <v>1285</v>
      </c>
      <c r="D825" s="704">
        <v>134.06588291</v>
      </c>
      <c r="E825" s="408"/>
      <c r="F825" s="408"/>
      <c r="G825" s="408"/>
      <c r="H825" s="408"/>
      <c r="I825" s="408"/>
      <c r="J825" s="408"/>
      <c r="K825" s="408"/>
      <c r="L825" s="408"/>
      <c r="M825" s="408"/>
      <c r="N825" s="408"/>
      <c r="O825" s="408"/>
      <c r="P825" s="408"/>
      <c r="Q825" s="408"/>
    </row>
    <row r="826" spans="1:17" hidden="1" x14ac:dyDescent="0.25">
      <c r="A826" s="734"/>
      <c r="B826" s="703" t="s">
        <v>1332</v>
      </c>
      <c r="C826" s="701" t="s">
        <v>1285</v>
      </c>
      <c r="D826" s="704"/>
      <c r="E826" s="408"/>
      <c r="F826" s="408"/>
      <c r="G826" s="408"/>
      <c r="H826" s="408"/>
      <c r="I826" s="408"/>
      <c r="J826" s="408"/>
      <c r="K826" s="408"/>
      <c r="L826" s="408"/>
      <c r="M826" s="408"/>
      <c r="N826" s="408"/>
      <c r="O826" s="408"/>
      <c r="P826" s="408"/>
      <c r="Q826" s="408"/>
    </row>
    <row r="827" spans="1:17" hidden="1" x14ac:dyDescent="0.25">
      <c r="A827" s="734"/>
      <c r="B827" s="703" t="s">
        <v>1333</v>
      </c>
      <c r="C827" s="701" t="s">
        <v>1285</v>
      </c>
      <c r="D827" s="704"/>
      <c r="E827" s="408"/>
      <c r="F827" s="408"/>
      <c r="G827" s="408"/>
      <c r="H827" s="408"/>
      <c r="I827" s="408"/>
      <c r="J827" s="408"/>
      <c r="K827" s="408"/>
      <c r="L827" s="408"/>
      <c r="M827" s="408"/>
      <c r="N827" s="408"/>
      <c r="O827" s="408"/>
      <c r="P827" s="408"/>
      <c r="Q827" s="408"/>
    </row>
    <row r="828" spans="1:17" hidden="1" x14ac:dyDescent="0.25">
      <c r="A828" s="734"/>
      <c r="B828" s="703" t="s">
        <v>1334</v>
      </c>
      <c r="C828" s="701" t="s">
        <v>1285</v>
      </c>
      <c r="D828" s="704">
        <v>1.7596457050001559</v>
      </c>
      <c r="E828" s="408"/>
      <c r="F828" s="408"/>
      <c r="G828" s="408"/>
      <c r="H828" s="408"/>
      <c r="I828" s="408"/>
      <c r="J828" s="408"/>
      <c r="K828" s="408"/>
      <c r="L828" s="408"/>
      <c r="M828" s="408"/>
      <c r="N828" s="408"/>
      <c r="O828" s="408"/>
      <c r="P828" s="408"/>
      <c r="Q828" s="408"/>
    </row>
    <row r="829" spans="1:17" hidden="1" x14ac:dyDescent="0.25">
      <c r="A829" s="734"/>
      <c r="B829" s="703"/>
      <c r="C829" s="701"/>
      <c r="D829" s="704"/>
      <c r="E829" s="408"/>
      <c r="F829" s="408"/>
      <c r="G829" s="408"/>
      <c r="H829" s="408"/>
      <c r="I829" s="408"/>
      <c r="J829" s="408"/>
      <c r="K829" s="408"/>
      <c r="L829" s="408"/>
      <c r="M829" s="408"/>
      <c r="N829" s="408"/>
      <c r="O829" s="408"/>
      <c r="P829" s="408"/>
      <c r="Q829" s="408"/>
    </row>
    <row r="830" spans="1:17" ht="19.5" hidden="1" x14ac:dyDescent="0.25">
      <c r="A830" s="776"/>
      <c r="B830" s="777" t="s">
        <v>1341</v>
      </c>
      <c r="C830" s="778"/>
      <c r="D830" s="779"/>
      <c r="E830" s="408"/>
      <c r="F830" s="408"/>
      <c r="G830" s="408"/>
      <c r="H830" s="408"/>
      <c r="I830" s="408"/>
      <c r="J830" s="408"/>
      <c r="K830" s="408"/>
      <c r="L830" s="408"/>
      <c r="M830" s="408"/>
      <c r="N830" s="408"/>
      <c r="O830" s="408"/>
      <c r="P830" s="408"/>
      <c r="Q830" s="408"/>
    </row>
    <row r="831" spans="1:17" ht="18" hidden="1" x14ac:dyDescent="0.25">
      <c r="A831" s="698" t="s">
        <v>1175</v>
      </c>
      <c r="B831" s="788" t="s">
        <v>1342</v>
      </c>
      <c r="C831" s="789" t="s">
        <v>1245</v>
      </c>
      <c r="D831" s="737">
        <v>77.565933000000001</v>
      </c>
      <c r="E831" s="408"/>
      <c r="F831" s="408"/>
      <c r="G831" s="408"/>
      <c r="H831" s="408"/>
      <c r="I831" s="408"/>
      <c r="J831" s="408"/>
      <c r="K831" s="408"/>
      <c r="L831" s="408"/>
      <c r="M831" s="408"/>
      <c r="N831" s="408"/>
      <c r="O831" s="408"/>
      <c r="P831" s="408"/>
      <c r="Q831" s="408"/>
    </row>
    <row r="832" spans="1:17" hidden="1" x14ac:dyDescent="0.25">
      <c r="A832" s="786"/>
      <c r="B832" s="749" t="s">
        <v>1343</v>
      </c>
      <c r="C832" s="750" t="s">
        <v>1245</v>
      </c>
      <c r="D832" s="737">
        <v>43.025647999999997</v>
      </c>
      <c r="E832" s="408"/>
      <c r="F832" s="408"/>
      <c r="G832" s="408"/>
      <c r="H832" s="408"/>
      <c r="I832" s="408"/>
      <c r="J832" s="408"/>
      <c r="K832" s="408"/>
      <c r="L832" s="408"/>
      <c r="M832" s="408"/>
      <c r="N832" s="408"/>
      <c r="O832" s="408"/>
      <c r="P832" s="408"/>
      <c r="Q832" s="408"/>
    </row>
    <row r="833" spans="1:17" hidden="1" x14ac:dyDescent="0.25">
      <c r="A833" s="734"/>
      <c r="B833" s="703" t="s">
        <v>1289</v>
      </c>
      <c r="C833" s="701" t="s">
        <v>1245</v>
      </c>
      <c r="D833" s="704">
        <v>4.3769179999999999</v>
      </c>
      <c r="E833" s="408"/>
      <c r="F833" s="408"/>
      <c r="G833" s="408"/>
      <c r="H833" s="408"/>
      <c r="I833" s="408"/>
      <c r="J833" s="408"/>
      <c r="K833" s="408"/>
      <c r="L833" s="408"/>
      <c r="M833" s="408"/>
      <c r="N833" s="408"/>
      <c r="O833" s="408"/>
      <c r="P833" s="408"/>
      <c r="Q833" s="408"/>
    </row>
    <row r="834" spans="1:17" hidden="1" x14ac:dyDescent="0.25">
      <c r="A834" s="734"/>
      <c r="B834" s="703" t="s">
        <v>1290</v>
      </c>
      <c r="C834" s="701" t="s">
        <v>1245</v>
      </c>
      <c r="D834" s="704">
        <v>31.314513999999999</v>
      </c>
      <c r="E834" s="408"/>
      <c r="F834" s="408"/>
      <c r="G834" s="408"/>
      <c r="H834" s="408"/>
      <c r="I834" s="408"/>
      <c r="J834" s="408"/>
      <c r="K834" s="408"/>
      <c r="L834" s="408"/>
      <c r="M834" s="408"/>
      <c r="N834" s="408"/>
      <c r="O834" s="408"/>
      <c r="P834" s="408"/>
      <c r="Q834" s="408"/>
    </row>
    <row r="835" spans="1:17" hidden="1" x14ac:dyDescent="0.25">
      <c r="A835" s="734"/>
      <c r="B835" s="703" t="s">
        <v>1291</v>
      </c>
      <c r="C835" s="701" t="s">
        <v>1245</v>
      </c>
      <c r="D835" s="704">
        <v>7.3342159999999996</v>
      </c>
      <c r="E835" s="408"/>
      <c r="F835" s="408"/>
      <c r="G835" s="408"/>
      <c r="H835" s="408"/>
      <c r="I835" s="408"/>
      <c r="J835" s="408"/>
      <c r="K835" s="408"/>
      <c r="L835" s="408"/>
      <c r="M835" s="408"/>
      <c r="N835" s="408"/>
      <c r="O835" s="408"/>
      <c r="P835" s="408"/>
      <c r="Q835" s="408"/>
    </row>
    <row r="836" spans="1:17" hidden="1" x14ac:dyDescent="0.25">
      <c r="A836" s="786"/>
      <c r="B836" s="749" t="s">
        <v>1344</v>
      </c>
      <c r="C836" s="750"/>
      <c r="D836" s="737">
        <v>2.1108990092026039</v>
      </c>
      <c r="E836" s="408"/>
      <c r="F836" s="408"/>
      <c r="G836" s="408"/>
      <c r="H836" s="408"/>
      <c r="I836" s="408"/>
      <c r="J836" s="408"/>
      <c r="K836" s="408"/>
      <c r="L836" s="408"/>
      <c r="M836" s="408"/>
      <c r="N836" s="408"/>
      <c r="O836" s="408"/>
      <c r="P836" s="408"/>
      <c r="Q836" s="408"/>
    </row>
    <row r="837" spans="1:17" hidden="1" x14ac:dyDescent="0.25">
      <c r="A837" s="734"/>
      <c r="B837" s="703" t="s">
        <v>1289</v>
      </c>
      <c r="C837" s="701"/>
      <c r="D837" s="704">
        <v>1.9650099999999999</v>
      </c>
      <c r="E837" s="408"/>
      <c r="F837" s="408"/>
      <c r="G837" s="408"/>
      <c r="H837" s="408"/>
      <c r="I837" s="408"/>
      <c r="J837" s="408"/>
      <c r="K837" s="408"/>
      <c r="L837" s="408"/>
      <c r="M837" s="408"/>
      <c r="N837" s="408"/>
      <c r="O837" s="408"/>
      <c r="P837" s="408"/>
      <c r="Q837" s="408"/>
    </row>
    <row r="838" spans="1:17" hidden="1" x14ac:dyDescent="0.25">
      <c r="A838" s="734"/>
      <c r="B838" s="703" t="s">
        <v>1290</v>
      </c>
      <c r="C838" s="701"/>
      <c r="D838" s="704">
        <v>2.10548</v>
      </c>
      <c r="E838" s="408"/>
      <c r="F838" s="408"/>
      <c r="G838" s="408"/>
      <c r="H838" s="408"/>
      <c r="I838" s="408"/>
      <c r="J838" s="408"/>
      <c r="K838" s="408"/>
      <c r="L838" s="408"/>
      <c r="M838" s="408"/>
      <c r="N838" s="408"/>
      <c r="O838" s="408"/>
      <c r="P838" s="408"/>
      <c r="Q838" s="408"/>
    </row>
    <row r="839" spans="1:17" hidden="1" x14ac:dyDescent="0.25">
      <c r="A839" s="734"/>
      <c r="B839" s="703" t="s">
        <v>1291</v>
      </c>
      <c r="C839" s="701"/>
      <c r="D839" s="704">
        <v>2.2210999999999999</v>
      </c>
      <c r="E839" s="408"/>
      <c r="F839" s="408"/>
      <c r="G839" s="408"/>
      <c r="H839" s="408"/>
      <c r="I839" s="408"/>
      <c r="J839" s="408"/>
      <c r="K839" s="408"/>
      <c r="L839" s="408"/>
      <c r="M839" s="408"/>
      <c r="N839" s="408"/>
      <c r="O839" s="408"/>
      <c r="P839" s="408"/>
      <c r="Q839" s="408"/>
    </row>
    <row r="840" spans="1:17" hidden="1" x14ac:dyDescent="0.25">
      <c r="A840" s="786"/>
      <c r="B840" s="749" t="s">
        <v>1345</v>
      </c>
      <c r="C840" s="750" t="s">
        <v>1285</v>
      </c>
      <c r="D840" s="737">
        <v>90.822797733499982</v>
      </c>
      <c r="E840" s="408"/>
      <c r="F840" s="408"/>
      <c r="G840" s="408"/>
      <c r="H840" s="408"/>
      <c r="I840" s="408"/>
      <c r="J840" s="408"/>
      <c r="K840" s="408"/>
      <c r="L840" s="408"/>
      <c r="M840" s="408"/>
      <c r="N840" s="408"/>
      <c r="O840" s="408"/>
      <c r="P840" s="408"/>
      <c r="Q840" s="408"/>
    </row>
    <row r="841" spans="1:17" hidden="1" x14ac:dyDescent="0.25">
      <c r="A841" s="734"/>
      <c r="B841" s="703" t="s">
        <v>1289</v>
      </c>
      <c r="C841" s="701" t="s">
        <v>1285</v>
      </c>
      <c r="D841" s="704">
        <v>8.6006876391800002</v>
      </c>
      <c r="E841" s="408"/>
      <c r="F841" s="408"/>
      <c r="G841" s="408"/>
      <c r="H841" s="408"/>
      <c r="I841" s="408"/>
      <c r="J841" s="408"/>
      <c r="K841" s="408"/>
      <c r="L841" s="408"/>
      <c r="M841" s="408"/>
      <c r="N841" s="408"/>
      <c r="O841" s="408"/>
      <c r="P841" s="408"/>
      <c r="Q841" s="408"/>
    </row>
    <row r="842" spans="1:17" hidden="1" x14ac:dyDescent="0.25">
      <c r="A842" s="734"/>
      <c r="B842" s="703" t="s">
        <v>1290</v>
      </c>
      <c r="C842" s="701" t="s">
        <v>1285</v>
      </c>
      <c r="D842" s="704">
        <v>65.932082936719993</v>
      </c>
      <c r="E842" s="408"/>
      <c r="F842" s="408"/>
      <c r="G842" s="408"/>
      <c r="H842" s="408"/>
      <c r="I842" s="408"/>
      <c r="J842" s="408"/>
      <c r="K842" s="408"/>
      <c r="L842" s="408"/>
      <c r="M842" s="408"/>
      <c r="N842" s="408"/>
      <c r="O842" s="408"/>
      <c r="P842" s="408"/>
      <c r="Q842" s="408"/>
    </row>
    <row r="843" spans="1:17" hidden="1" x14ac:dyDescent="0.25">
      <c r="A843" s="734"/>
      <c r="B843" s="703" t="s">
        <v>1291</v>
      </c>
      <c r="C843" s="701" t="s">
        <v>1285</v>
      </c>
      <c r="D843" s="704">
        <v>16.290027157599997</v>
      </c>
      <c r="E843" s="408"/>
      <c r="F843" s="408"/>
      <c r="G843" s="408"/>
      <c r="H843" s="408"/>
      <c r="I843" s="408"/>
      <c r="J843" s="408"/>
      <c r="K843" s="408"/>
      <c r="L843" s="408"/>
      <c r="M843" s="408"/>
      <c r="N843" s="408"/>
      <c r="O843" s="408"/>
      <c r="P843" s="408"/>
      <c r="Q843" s="408"/>
    </row>
    <row r="844" spans="1:17" hidden="1" x14ac:dyDescent="0.25">
      <c r="A844" s="734"/>
      <c r="B844" s="790" t="s">
        <v>1346</v>
      </c>
      <c r="C844" s="791" t="s">
        <v>1285</v>
      </c>
      <c r="D844" s="792">
        <v>0</v>
      </c>
      <c r="E844" s="408"/>
      <c r="F844" s="408"/>
      <c r="G844" s="408"/>
      <c r="H844" s="408"/>
      <c r="I844" s="408"/>
      <c r="J844" s="408"/>
      <c r="K844" s="408"/>
      <c r="L844" s="408"/>
      <c r="M844" s="408"/>
      <c r="N844" s="408"/>
      <c r="O844" s="408"/>
      <c r="P844" s="408"/>
      <c r="Q844" s="408"/>
    </row>
    <row r="845" spans="1:17" ht="18" hidden="1" x14ac:dyDescent="0.25">
      <c r="A845" s="698"/>
      <c r="B845" s="735" t="s">
        <v>1347</v>
      </c>
      <c r="C845" s="736" t="s">
        <v>1245</v>
      </c>
      <c r="D845" s="737">
        <v>33.626984999999998</v>
      </c>
      <c r="E845" s="408"/>
      <c r="F845" s="408"/>
      <c r="G845" s="408"/>
      <c r="H845" s="408"/>
      <c r="I845" s="408"/>
      <c r="J845" s="408"/>
      <c r="K845" s="408"/>
      <c r="L845" s="408"/>
      <c r="M845" s="408"/>
      <c r="N845" s="408"/>
      <c r="O845" s="408"/>
      <c r="P845" s="408"/>
      <c r="Q845" s="408"/>
    </row>
    <row r="846" spans="1:17" hidden="1" x14ac:dyDescent="0.25">
      <c r="A846" s="786"/>
      <c r="B846" s="749" t="s">
        <v>1348</v>
      </c>
      <c r="C846" s="750" t="s">
        <v>1245</v>
      </c>
      <c r="D846" s="737">
        <v>9.0675369999999997</v>
      </c>
      <c r="E846" s="408"/>
      <c r="F846" s="408"/>
      <c r="G846" s="408"/>
      <c r="H846" s="408"/>
      <c r="I846" s="408"/>
      <c r="J846" s="408"/>
      <c r="K846" s="408"/>
      <c r="L846" s="408"/>
      <c r="M846" s="408"/>
      <c r="N846" s="408"/>
      <c r="O846" s="408"/>
      <c r="P846" s="408"/>
      <c r="Q846" s="408"/>
    </row>
    <row r="847" spans="1:17" ht="29.25" hidden="1" x14ac:dyDescent="0.25">
      <c r="A847" s="793"/>
      <c r="B847" s="794" t="s">
        <v>1349</v>
      </c>
      <c r="C847" s="795" t="s">
        <v>1245</v>
      </c>
      <c r="D847" s="796">
        <v>9.0675369999999997</v>
      </c>
      <c r="E847" s="408"/>
      <c r="F847" s="408"/>
      <c r="G847" s="408"/>
      <c r="H847" s="408"/>
      <c r="I847" s="408"/>
      <c r="J847" s="408"/>
      <c r="K847" s="408"/>
      <c r="L847" s="408"/>
      <c r="M847" s="408"/>
      <c r="N847" s="408"/>
      <c r="O847" s="408"/>
      <c r="P847" s="408"/>
      <c r="Q847" s="408"/>
    </row>
    <row r="848" spans="1:17" ht="29.25" hidden="1" x14ac:dyDescent="0.25">
      <c r="A848" s="793"/>
      <c r="B848" s="794" t="s">
        <v>1350</v>
      </c>
      <c r="C848" s="795" t="s">
        <v>1245</v>
      </c>
      <c r="D848" s="796">
        <v>0</v>
      </c>
      <c r="E848" s="408"/>
      <c r="F848" s="408"/>
      <c r="G848" s="408"/>
      <c r="H848" s="408"/>
      <c r="I848" s="408"/>
      <c r="J848" s="408"/>
      <c r="K848" s="408"/>
      <c r="L848" s="408"/>
      <c r="M848" s="408"/>
      <c r="N848" s="408"/>
      <c r="O848" s="408"/>
      <c r="P848" s="408"/>
      <c r="Q848" s="408"/>
    </row>
    <row r="849" spans="1:17" hidden="1" x14ac:dyDescent="0.25">
      <c r="A849" s="797"/>
      <c r="B849" s="798" t="s">
        <v>1351</v>
      </c>
      <c r="C849" s="799"/>
      <c r="D849" s="800">
        <v>1.3296300000000001</v>
      </c>
      <c r="E849" s="408"/>
      <c r="F849" s="408"/>
      <c r="G849" s="408"/>
      <c r="H849" s="408"/>
      <c r="I849" s="408"/>
      <c r="J849" s="408"/>
      <c r="K849" s="408"/>
      <c r="L849" s="408"/>
      <c r="M849" s="408"/>
      <c r="N849" s="408"/>
      <c r="O849" s="408"/>
      <c r="P849" s="408"/>
      <c r="Q849" s="408"/>
    </row>
    <row r="850" spans="1:17" hidden="1" x14ac:dyDescent="0.25">
      <c r="A850" s="797"/>
      <c r="B850" s="798" t="s">
        <v>1352</v>
      </c>
      <c r="C850" s="799"/>
      <c r="D850" s="800"/>
      <c r="E850" s="408"/>
      <c r="F850" s="408"/>
      <c r="G850" s="408"/>
      <c r="H850" s="408"/>
      <c r="I850" s="408"/>
      <c r="J850" s="408"/>
      <c r="K850" s="408"/>
      <c r="L850" s="408"/>
      <c r="M850" s="408"/>
      <c r="N850" s="408"/>
      <c r="O850" s="408"/>
      <c r="P850" s="408"/>
      <c r="Q850" s="408"/>
    </row>
    <row r="851" spans="1:17" hidden="1" x14ac:dyDescent="0.25">
      <c r="A851" s="801"/>
      <c r="B851" s="735" t="s">
        <v>1353</v>
      </c>
      <c r="C851" s="736" t="s">
        <v>1285</v>
      </c>
      <c r="D851" s="737">
        <v>12.056469221310001</v>
      </c>
      <c r="E851" s="408"/>
      <c r="F851" s="408"/>
      <c r="G851" s="408"/>
      <c r="H851" s="408"/>
      <c r="I851" s="408"/>
      <c r="J851" s="408"/>
      <c r="K851" s="408"/>
      <c r="L851" s="408"/>
      <c r="M851" s="408"/>
      <c r="N851" s="408"/>
      <c r="O851" s="408"/>
      <c r="P851" s="408"/>
      <c r="Q851" s="408"/>
    </row>
    <row r="852" spans="1:17" hidden="1" x14ac:dyDescent="0.25">
      <c r="A852" s="801"/>
      <c r="B852" s="735" t="s">
        <v>1354</v>
      </c>
      <c r="C852" s="736" t="s">
        <v>1245</v>
      </c>
      <c r="D852" s="737">
        <v>24.559448</v>
      </c>
      <c r="E852" s="408"/>
      <c r="F852" s="408"/>
      <c r="G852" s="408"/>
      <c r="H852" s="408"/>
      <c r="I852" s="408"/>
      <c r="J852" s="408"/>
      <c r="K852" s="408"/>
      <c r="L852" s="408"/>
      <c r="M852" s="408"/>
      <c r="N852" s="408"/>
      <c r="O852" s="408"/>
      <c r="P852" s="408"/>
      <c r="Q852" s="408"/>
    </row>
    <row r="853" spans="1:17" ht="29.25" hidden="1" x14ac:dyDescent="0.25">
      <c r="A853" s="793"/>
      <c r="B853" s="794" t="s">
        <v>1355</v>
      </c>
      <c r="C853" s="795" t="s">
        <v>1245</v>
      </c>
      <c r="D853" s="796">
        <v>24.559448</v>
      </c>
      <c r="E853" s="408"/>
      <c r="F853" s="408"/>
      <c r="G853" s="408"/>
      <c r="H853" s="408"/>
      <c r="I853" s="408"/>
      <c r="J853" s="408"/>
      <c r="K853" s="408"/>
      <c r="L853" s="408"/>
      <c r="M853" s="408"/>
      <c r="N853" s="408"/>
      <c r="O853" s="408"/>
      <c r="P853" s="408"/>
      <c r="Q853" s="408"/>
    </row>
    <row r="854" spans="1:17" ht="29.25" hidden="1" x14ac:dyDescent="0.25">
      <c r="A854" s="793"/>
      <c r="B854" s="794" t="s">
        <v>1356</v>
      </c>
      <c r="C854" s="795" t="s">
        <v>1245</v>
      </c>
      <c r="D854" s="796"/>
      <c r="E854" s="408"/>
      <c r="F854" s="408"/>
      <c r="G854" s="408"/>
      <c r="H854" s="408"/>
      <c r="I854" s="408"/>
      <c r="J854" s="408"/>
      <c r="K854" s="408"/>
      <c r="L854" s="408"/>
      <c r="M854" s="408"/>
      <c r="N854" s="408"/>
      <c r="O854" s="408"/>
      <c r="P854" s="408"/>
      <c r="Q854" s="408"/>
    </row>
    <row r="855" spans="1:17" hidden="1" x14ac:dyDescent="0.25">
      <c r="A855" s="797"/>
      <c r="B855" s="798" t="s">
        <v>1351</v>
      </c>
      <c r="C855" s="799"/>
      <c r="D855" s="800">
        <v>0.21468000000000001</v>
      </c>
      <c r="E855" s="408"/>
      <c r="F855" s="408"/>
      <c r="G855" s="408"/>
      <c r="H855" s="408"/>
      <c r="I855" s="408"/>
      <c r="J855" s="408"/>
      <c r="K855" s="408"/>
      <c r="L855" s="408"/>
      <c r="M855" s="408"/>
      <c r="N855" s="408"/>
      <c r="O855" s="408"/>
      <c r="P855" s="408"/>
      <c r="Q855" s="408"/>
    </row>
    <row r="856" spans="1:17" hidden="1" x14ac:dyDescent="0.25">
      <c r="A856" s="797"/>
      <c r="B856" s="798" t="s">
        <v>1352</v>
      </c>
      <c r="C856" s="799"/>
      <c r="D856" s="800"/>
      <c r="E856" s="408"/>
      <c r="F856" s="408"/>
      <c r="G856" s="408"/>
      <c r="H856" s="408"/>
      <c r="I856" s="408"/>
      <c r="J856" s="408"/>
      <c r="K856" s="408"/>
      <c r="L856" s="408"/>
      <c r="M856" s="408"/>
      <c r="N856" s="408"/>
      <c r="O856" s="408"/>
      <c r="P856" s="408"/>
      <c r="Q856" s="408"/>
    </row>
    <row r="857" spans="1:17" hidden="1" x14ac:dyDescent="0.25">
      <c r="A857" s="786"/>
      <c r="B857" s="749" t="s">
        <v>1357</v>
      </c>
      <c r="C857" s="750" t="s">
        <v>1285</v>
      </c>
      <c r="D857" s="737">
        <v>5.2724222966400003</v>
      </c>
      <c r="E857" s="408"/>
      <c r="F857" s="408"/>
      <c r="G857" s="408"/>
      <c r="H857" s="408"/>
      <c r="I857" s="408"/>
      <c r="J857" s="408"/>
      <c r="K857" s="408"/>
      <c r="L857" s="408"/>
      <c r="M857" s="408"/>
      <c r="N857" s="408"/>
      <c r="O857" s="408"/>
      <c r="P857" s="408"/>
      <c r="Q857" s="408"/>
    </row>
    <row r="858" spans="1:17" hidden="1" x14ac:dyDescent="0.25">
      <c r="A858" s="801"/>
      <c r="B858" s="735" t="s">
        <v>1358</v>
      </c>
      <c r="C858" s="736" t="s">
        <v>1285</v>
      </c>
      <c r="D858" s="737">
        <v>17.328891517950002</v>
      </c>
      <c r="E858" s="408"/>
      <c r="F858" s="408"/>
      <c r="G858" s="408"/>
      <c r="H858" s="408"/>
      <c r="I858" s="408"/>
      <c r="J858" s="408"/>
      <c r="K858" s="408"/>
      <c r="L858" s="408"/>
      <c r="M858" s="408"/>
      <c r="N858" s="408"/>
      <c r="O858" s="408"/>
      <c r="P858" s="408"/>
      <c r="Q858" s="408"/>
    </row>
    <row r="859" spans="1:17" hidden="1" x14ac:dyDescent="0.25">
      <c r="A859" s="802"/>
      <c r="B859" s="803"/>
      <c r="C859" s="804"/>
      <c r="D859" s="805"/>
      <c r="E859" s="408"/>
      <c r="F859" s="408"/>
      <c r="G859" s="408"/>
      <c r="H859" s="408"/>
      <c r="I859" s="408"/>
      <c r="J859" s="408"/>
      <c r="K859" s="408"/>
      <c r="L859" s="408"/>
      <c r="M859" s="408"/>
      <c r="N859" s="408"/>
      <c r="O859" s="408"/>
      <c r="P859" s="408"/>
      <c r="Q859" s="408"/>
    </row>
    <row r="860" spans="1:17" ht="57.75" hidden="1" x14ac:dyDescent="0.25">
      <c r="A860" s="786"/>
      <c r="B860" s="806" t="s">
        <v>1359</v>
      </c>
      <c r="C860" s="750" t="s">
        <v>1245</v>
      </c>
      <c r="D860" s="737">
        <v>0.9133</v>
      </c>
      <c r="E860" s="408"/>
      <c r="F860" s="408"/>
      <c r="G860" s="408"/>
      <c r="H860" s="408"/>
      <c r="I860" s="408"/>
      <c r="J860" s="408"/>
      <c r="K860" s="408"/>
      <c r="L860" s="408"/>
      <c r="M860" s="408"/>
      <c r="N860" s="408"/>
      <c r="O860" s="408"/>
      <c r="P860" s="408"/>
      <c r="Q860" s="408"/>
    </row>
    <row r="861" spans="1:17" hidden="1" x14ac:dyDescent="0.25">
      <c r="A861" s="734"/>
      <c r="B861" s="703" t="s">
        <v>1289</v>
      </c>
      <c r="C861" s="701" t="s">
        <v>1245</v>
      </c>
      <c r="D861" s="704">
        <v>0</v>
      </c>
      <c r="E861" s="408"/>
      <c r="F861" s="408"/>
      <c r="G861" s="408"/>
      <c r="H861" s="408"/>
      <c r="I861" s="408"/>
      <c r="J861" s="408"/>
      <c r="K861" s="408"/>
      <c r="L861" s="408"/>
      <c r="M861" s="408"/>
      <c r="N861" s="408"/>
      <c r="O861" s="408"/>
      <c r="P861" s="408"/>
      <c r="Q861" s="408"/>
    </row>
    <row r="862" spans="1:17" hidden="1" x14ac:dyDescent="0.25">
      <c r="A862" s="734"/>
      <c r="B862" s="703" t="s">
        <v>1290</v>
      </c>
      <c r="C862" s="701" t="s">
        <v>1245</v>
      </c>
      <c r="D862" s="704">
        <v>2.6869999999999997E-3</v>
      </c>
      <c r="E862" s="408"/>
      <c r="F862" s="408"/>
      <c r="G862" s="408"/>
      <c r="H862" s="408"/>
      <c r="I862" s="408"/>
      <c r="J862" s="408"/>
      <c r="K862" s="408"/>
      <c r="L862" s="408"/>
      <c r="M862" s="408"/>
      <c r="N862" s="408"/>
      <c r="O862" s="408"/>
      <c r="P862" s="408"/>
      <c r="Q862" s="408"/>
    </row>
    <row r="863" spans="1:17" hidden="1" x14ac:dyDescent="0.25">
      <c r="A863" s="734"/>
      <c r="B863" s="703" t="s">
        <v>1291</v>
      </c>
      <c r="C863" s="701" t="s">
        <v>1245</v>
      </c>
      <c r="D863" s="704">
        <v>0.91061300000000001</v>
      </c>
      <c r="E863" s="408"/>
      <c r="F863" s="408"/>
      <c r="G863" s="408"/>
      <c r="H863" s="408"/>
      <c r="I863" s="408"/>
      <c r="J863" s="408"/>
      <c r="K863" s="408"/>
      <c r="L863" s="408"/>
      <c r="M863" s="408"/>
      <c r="N863" s="408"/>
      <c r="O863" s="408"/>
      <c r="P863" s="408"/>
      <c r="Q863" s="408"/>
    </row>
    <row r="864" spans="1:17" hidden="1" x14ac:dyDescent="0.25">
      <c r="A864" s="786"/>
      <c r="B864" s="807" t="s">
        <v>1360</v>
      </c>
      <c r="C864" s="750"/>
      <c r="D864" s="737"/>
      <c r="E864" s="408"/>
      <c r="F864" s="408"/>
      <c r="G864" s="408"/>
      <c r="H864" s="408"/>
      <c r="I864" s="408"/>
      <c r="J864" s="408"/>
      <c r="K864" s="408"/>
      <c r="L864" s="408"/>
      <c r="M864" s="408"/>
      <c r="N864" s="408"/>
      <c r="O864" s="408"/>
      <c r="P864" s="408"/>
      <c r="Q864" s="408"/>
    </row>
    <row r="865" spans="1:17" hidden="1" x14ac:dyDescent="0.25">
      <c r="A865" s="734"/>
      <c r="B865" s="703" t="s">
        <v>1289</v>
      </c>
      <c r="C865" s="701"/>
      <c r="D865" s="808"/>
      <c r="E865" s="408"/>
      <c r="F865" s="408"/>
      <c r="G865" s="408"/>
      <c r="H865" s="408"/>
      <c r="I865" s="408"/>
      <c r="J865" s="408"/>
      <c r="K865" s="408"/>
      <c r="L865" s="408"/>
      <c r="M865" s="408"/>
      <c r="N865" s="408"/>
      <c r="O865" s="408"/>
      <c r="P865" s="408"/>
      <c r="Q865" s="408"/>
    </row>
    <row r="866" spans="1:17" hidden="1" x14ac:dyDescent="0.25">
      <c r="A866" s="734"/>
      <c r="B866" s="703" t="s">
        <v>1290</v>
      </c>
      <c r="C866" s="701"/>
      <c r="D866" s="808">
        <v>0.20293</v>
      </c>
      <c r="E866" s="408"/>
      <c r="F866" s="408"/>
      <c r="G866" s="408"/>
      <c r="H866" s="408"/>
      <c r="I866" s="408"/>
      <c r="J866" s="408"/>
      <c r="K866" s="408"/>
      <c r="L866" s="408"/>
      <c r="M866" s="408"/>
      <c r="N866" s="408"/>
      <c r="O866" s="408"/>
      <c r="P866" s="408"/>
      <c r="Q866" s="408"/>
    </row>
    <row r="867" spans="1:17" hidden="1" x14ac:dyDescent="0.25">
      <c r="A867" s="734"/>
      <c r="B867" s="703" t="s">
        <v>1291</v>
      </c>
      <c r="C867" s="701"/>
      <c r="D867" s="808">
        <v>0.40905999999999998</v>
      </c>
      <c r="E867" s="408"/>
      <c r="F867" s="408"/>
      <c r="G867" s="408"/>
      <c r="H867" s="408"/>
      <c r="I867" s="408"/>
      <c r="J867" s="408"/>
      <c r="K867" s="408"/>
      <c r="L867" s="408"/>
      <c r="M867" s="408"/>
      <c r="N867" s="408"/>
      <c r="O867" s="408"/>
      <c r="P867" s="408"/>
      <c r="Q867" s="408"/>
    </row>
    <row r="868" spans="1:17" hidden="1" x14ac:dyDescent="0.25">
      <c r="A868" s="786"/>
      <c r="B868" s="749" t="s">
        <v>1361</v>
      </c>
      <c r="C868" s="750" t="s">
        <v>1285</v>
      </c>
      <c r="D868" s="737">
        <v>0.37304062668999999</v>
      </c>
      <c r="E868" s="408"/>
      <c r="F868" s="408"/>
      <c r="G868" s="408"/>
      <c r="H868" s="408"/>
      <c r="I868" s="408"/>
      <c r="J868" s="408"/>
      <c r="K868" s="408"/>
      <c r="L868" s="408"/>
      <c r="M868" s="408"/>
      <c r="N868" s="408"/>
      <c r="O868" s="408"/>
      <c r="P868" s="408"/>
      <c r="Q868" s="408"/>
    </row>
    <row r="869" spans="1:17" hidden="1" x14ac:dyDescent="0.25">
      <c r="A869" s="734"/>
      <c r="B869" s="703" t="s">
        <v>1289</v>
      </c>
      <c r="C869" s="701" t="s">
        <v>1285</v>
      </c>
      <c r="D869" s="704">
        <v>0</v>
      </c>
      <c r="E869" s="408"/>
      <c r="F869" s="408"/>
      <c r="G869" s="408"/>
      <c r="H869" s="408"/>
      <c r="I869" s="408"/>
      <c r="J869" s="408"/>
      <c r="K869" s="408"/>
      <c r="L869" s="408"/>
      <c r="M869" s="408"/>
      <c r="N869" s="408"/>
      <c r="O869" s="408"/>
      <c r="P869" s="408"/>
      <c r="Q869" s="408"/>
    </row>
    <row r="870" spans="1:17" hidden="1" x14ac:dyDescent="0.25">
      <c r="A870" s="734"/>
      <c r="B870" s="703" t="s">
        <v>1290</v>
      </c>
      <c r="C870" s="701" t="s">
        <v>1285</v>
      </c>
      <c r="D870" s="704">
        <v>5.4527290999999991E-4</v>
      </c>
      <c r="E870" s="408"/>
      <c r="F870" s="408"/>
      <c r="G870" s="408"/>
      <c r="H870" s="408"/>
      <c r="I870" s="408"/>
      <c r="J870" s="408"/>
      <c r="K870" s="408"/>
      <c r="L870" s="408"/>
      <c r="M870" s="408"/>
      <c r="N870" s="408"/>
      <c r="O870" s="408"/>
      <c r="P870" s="408"/>
      <c r="Q870" s="408"/>
    </row>
    <row r="871" spans="1:17" hidden="1" x14ac:dyDescent="0.25">
      <c r="A871" s="734"/>
      <c r="B871" s="703" t="s">
        <v>1291</v>
      </c>
      <c r="C871" s="701" t="s">
        <v>1285</v>
      </c>
      <c r="D871" s="704">
        <v>0.37249535377999998</v>
      </c>
      <c r="E871" s="408"/>
      <c r="F871" s="408"/>
      <c r="G871" s="408"/>
      <c r="H871" s="408"/>
      <c r="I871" s="408"/>
      <c r="J871" s="408"/>
      <c r="K871" s="408"/>
      <c r="L871" s="408"/>
      <c r="M871" s="408"/>
      <c r="N871" s="408"/>
      <c r="O871" s="408"/>
      <c r="P871" s="408"/>
      <c r="Q871" s="408"/>
    </row>
    <row r="872" spans="1:17" hidden="1" x14ac:dyDescent="0.25">
      <c r="A872" s="734"/>
      <c r="B872" s="703"/>
      <c r="C872" s="701"/>
      <c r="D872" s="704"/>
      <c r="E872" s="408"/>
      <c r="F872" s="408"/>
      <c r="G872" s="408"/>
      <c r="H872" s="408"/>
      <c r="I872" s="408"/>
      <c r="J872" s="408"/>
      <c r="K872" s="408"/>
      <c r="L872" s="408"/>
      <c r="M872" s="408"/>
      <c r="N872" s="408"/>
      <c r="O872" s="408"/>
      <c r="P872" s="408"/>
      <c r="Q872" s="408"/>
    </row>
    <row r="873" spans="1:17" ht="43.5" hidden="1" x14ac:dyDescent="0.25">
      <c r="A873" s="786"/>
      <c r="B873" s="806" t="s">
        <v>1362</v>
      </c>
      <c r="C873" s="750" t="s">
        <v>341</v>
      </c>
      <c r="D873" s="737">
        <v>1.6479999999999999E-3</v>
      </c>
      <c r="E873" s="408"/>
      <c r="F873" s="408"/>
      <c r="G873" s="408"/>
      <c r="H873" s="408"/>
      <c r="I873" s="408"/>
      <c r="J873" s="408"/>
      <c r="K873" s="408"/>
      <c r="L873" s="408"/>
      <c r="M873" s="408"/>
      <c r="N873" s="408"/>
      <c r="O873" s="408"/>
      <c r="P873" s="408"/>
      <c r="Q873" s="408"/>
    </row>
    <row r="874" spans="1:17" hidden="1" x14ac:dyDescent="0.25">
      <c r="A874" s="734"/>
      <c r="B874" s="703" t="s">
        <v>1289</v>
      </c>
      <c r="C874" s="701" t="s">
        <v>341</v>
      </c>
      <c r="D874" s="704">
        <v>0</v>
      </c>
      <c r="E874" s="408"/>
      <c r="F874" s="408"/>
      <c r="G874" s="408"/>
      <c r="H874" s="408"/>
      <c r="I874" s="408"/>
      <c r="J874" s="408"/>
      <c r="K874" s="408"/>
      <c r="L874" s="408"/>
      <c r="M874" s="408"/>
      <c r="N874" s="408"/>
      <c r="O874" s="408"/>
      <c r="P874" s="408"/>
      <c r="Q874" s="408"/>
    </row>
    <row r="875" spans="1:17" hidden="1" x14ac:dyDescent="0.25">
      <c r="A875" s="734"/>
      <c r="B875" s="703" t="s">
        <v>1290</v>
      </c>
      <c r="C875" s="701" t="s">
        <v>341</v>
      </c>
      <c r="D875" s="704">
        <v>3.9999999999999998E-6</v>
      </c>
      <c r="E875" s="408"/>
      <c r="F875" s="408"/>
      <c r="G875" s="408"/>
      <c r="H875" s="408"/>
      <c r="I875" s="408"/>
      <c r="J875" s="408"/>
      <c r="K875" s="408"/>
      <c r="L875" s="408"/>
      <c r="M875" s="408"/>
      <c r="N875" s="408"/>
      <c r="O875" s="408"/>
      <c r="P875" s="408"/>
      <c r="Q875" s="408"/>
    </row>
    <row r="876" spans="1:17" hidden="1" x14ac:dyDescent="0.25">
      <c r="A876" s="734"/>
      <c r="B876" s="703" t="s">
        <v>1291</v>
      </c>
      <c r="C876" s="701" t="s">
        <v>341</v>
      </c>
      <c r="D876" s="704">
        <v>1.6439999999999998E-3</v>
      </c>
      <c r="E876" s="408"/>
      <c r="F876" s="408"/>
      <c r="G876" s="408"/>
      <c r="H876" s="408"/>
      <c r="I876" s="408"/>
      <c r="J876" s="408"/>
      <c r="K876" s="408"/>
      <c r="L876" s="408"/>
      <c r="M876" s="408"/>
      <c r="N876" s="408"/>
      <c r="O876" s="408"/>
      <c r="P876" s="408"/>
      <c r="Q876" s="408"/>
    </row>
    <row r="877" spans="1:17" hidden="1" x14ac:dyDescent="0.25">
      <c r="A877" s="786"/>
      <c r="B877" s="807" t="s">
        <v>1360</v>
      </c>
      <c r="C877" s="750"/>
      <c r="D877" s="737"/>
      <c r="E877" s="408"/>
      <c r="F877" s="408"/>
      <c r="G877" s="408"/>
      <c r="H877" s="408"/>
      <c r="I877" s="408"/>
      <c r="J877" s="408"/>
      <c r="K877" s="408"/>
      <c r="L877" s="408"/>
      <c r="M877" s="408"/>
      <c r="N877" s="408"/>
      <c r="O877" s="408"/>
      <c r="P877" s="408"/>
      <c r="Q877" s="408"/>
    </row>
    <row r="878" spans="1:17" hidden="1" x14ac:dyDescent="0.25">
      <c r="A878" s="734"/>
      <c r="B878" s="703" t="s">
        <v>1289</v>
      </c>
      <c r="C878" s="701"/>
      <c r="D878" s="704"/>
      <c r="E878" s="408"/>
      <c r="F878" s="408"/>
      <c r="G878" s="408"/>
      <c r="H878" s="408"/>
      <c r="I878" s="408"/>
      <c r="J878" s="408"/>
      <c r="K878" s="408"/>
      <c r="L878" s="408"/>
      <c r="M878" s="408"/>
      <c r="N878" s="408"/>
      <c r="O878" s="408"/>
      <c r="P878" s="408"/>
      <c r="Q878" s="408"/>
    </row>
    <row r="879" spans="1:17" hidden="1" x14ac:dyDescent="0.25">
      <c r="A879" s="734"/>
      <c r="B879" s="703" t="s">
        <v>1290</v>
      </c>
      <c r="C879" s="701"/>
      <c r="D879" s="704">
        <v>1354.15471</v>
      </c>
      <c r="E879" s="408"/>
      <c r="F879" s="408"/>
      <c r="G879" s="408"/>
      <c r="H879" s="408"/>
      <c r="I879" s="408"/>
      <c r="J879" s="408"/>
      <c r="K879" s="408"/>
      <c r="L879" s="408"/>
      <c r="M879" s="408"/>
      <c r="N879" s="408"/>
      <c r="O879" s="408"/>
      <c r="P879" s="408"/>
      <c r="Q879" s="408"/>
    </row>
    <row r="880" spans="1:17" hidden="1" x14ac:dyDescent="0.25">
      <c r="A880" s="734"/>
      <c r="B880" s="703" t="s">
        <v>1291</v>
      </c>
      <c r="C880" s="701"/>
      <c r="D880" s="704">
        <v>656.77356000000009</v>
      </c>
      <c r="E880" s="408"/>
      <c r="F880" s="408"/>
      <c r="G880" s="408"/>
      <c r="H880" s="408"/>
      <c r="I880" s="408"/>
      <c r="J880" s="408"/>
      <c r="K880" s="408"/>
      <c r="L880" s="408"/>
      <c r="M880" s="408"/>
      <c r="N880" s="408"/>
      <c r="O880" s="408"/>
      <c r="P880" s="408"/>
      <c r="Q880" s="408"/>
    </row>
    <row r="881" spans="1:17" hidden="1" x14ac:dyDescent="0.25">
      <c r="A881" s="786"/>
      <c r="B881" s="749" t="s">
        <v>1361</v>
      </c>
      <c r="C881" s="750" t="s">
        <v>1285</v>
      </c>
      <c r="D881" s="737">
        <v>1.0851523514800001</v>
      </c>
      <c r="E881" s="408"/>
      <c r="F881" s="408"/>
      <c r="G881" s="408"/>
      <c r="H881" s="408"/>
      <c r="I881" s="408"/>
      <c r="J881" s="408"/>
      <c r="K881" s="408"/>
      <c r="L881" s="408"/>
      <c r="M881" s="408"/>
      <c r="N881" s="408"/>
      <c r="O881" s="408"/>
      <c r="P881" s="408"/>
      <c r="Q881" s="408"/>
    </row>
    <row r="882" spans="1:17" hidden="1" x14ac:dyDescent="0.25">
      <c r="A882" s="734"/>
      <c r="B882" s="703" t="s">
        <v>1289</v>
      </c>
      <c r="C882" s="701" t="s">
        <v>1285</v>
      </c>
      <c r="D882" s="704">
        <v>0</v>
      </c>
      <c r="E882" s="408"/>
      <c r="F882" s="408"/>
      <c r="G882" s="408"/>
      <c r="H882" s="408"/>
      <c r="I882" s="408"/>
      <c r="J882" s="408"/>
      <c r="K882" s="408"/>
      <c r="L882" s="408"/>
      <c r="M882" s="408"/>
      <c r="N882" s="408"/>
      <c r="O882" s="408"/>
      <c r="P882" s="408"/>
      <c r="Q882" s="408"/>
    </row>
    <row r="883" spans="1:17" hidden="1" x14ac:dyDescent="0.25">
      <c r="A883" s="734"/>
      <c r="B883" s="703" t="s">
        <v>1290</v>
      </c>
      <c r="C883" s="701" t="s">
        <v>1285</v>
      </c>
      <c r="D883" s="704">
        <v>5.4166188399999999E-3</v>
      </c>
      <c r="E883" s="408"/>
      <c r="F883" s="408"/>
      <c r="G883" s="408"/>
      <c r="H883" s="408"/>
      <c r="I883" s="408"/>
      <c r="J883" s="408"/>
      <c r="K883" s="408"/>
      <c r="L883" s="408"/>
      <c r="M883" s="408"/>
      <c r="N883" s="408"/>
      <c r="O883" s="408"/>
      <c r="P883" s="408"/>
      <c r="Q883" s="408"/>
    </row>
    <row r="884" spans="1:17" hidden="1" x14ac:dyDescent="0.25">
      <c r="A884" s="734"/>
      <c r="B884" s="703" t="s">
        <v>1291</v>
      </c>
      <c r="C884" s="701" t="s">
        <v>1285</v>
      </c>
      <c r="D884" s="704">
        <v>1.0797357326400001</v>
      </c>
      <c r="E884" s="408"/>
      <c r="F884" s="408"/>
      <c r="G884" s="408"/>
      <c r="H884" s="408"/>
      <c r="I884" s="408"/>
      <c r="J884" s="408"/>
      <c r="K884" s="408"/>
      <c r="L884" s="408"/>
      <c r="M884" s="408"/>
      <c r="N884" s="408"/>
      <c r="O884" s="408"/>
      <c r="P884" s="408"/>
      <c r="Q884" s="408"/>
    </row>
    <row r="885" spans="1:17" hidden="1" x14ac:dyDescent="0.25">
      <c r="A885" s="802"/>
      <c r="B885" s="809"/>
      <c r="C885" s="804"/>
      <c r="D885" s="805"/>
      <c r="E885" s="408"/>
      <c r="F885" s="408"/>
      <c r="G885" s="408"/>
      <c r="H885" s="408"/>
      <c r="I885" s="408"/>
      <c r="J885" s="408"/>
      <c r="K885" s="408"/>
      <c r="L885" s="408"/>
      <c r="M885" s="408"/>
      <c r="N885" s="408"/>
      <c r="O885" s="408"/>
      <c r="P885" s="408"/>
      <c r="Q885" s="408"/>
    </row>
    <row r="886" spans="1:17" ht="18" hidden="1" x14ac:dyDescent="0.25">
      <c r="A886" s="698"/>
      <c r="B886" s="788" t="s">
        <v>1363</v>
      </c>
      <c r="C886" s="789" t="s">
        <v>1285</v>
      </c>
      <c r="D886" s="737">
        <v>109.60988222961998</v>
      </c>
      <c r="E886" s="408"/>
      <c r="F886" s="408"/>
      <c r="G886" s="408"/>
      <c r="H886" s="408"/>
      <c r="I886" s="408"/>
      <c r="J886" s="408"/>
      <c r="K886" s="408"/>
      <c r="L886" s="408"/>
      <c r="M886" s="408"/>
      <c r="N886" s="408"/>
      <c r="O886" s="408"/>
      <c r="P886" s="408"/>
      <c r="Q886" s="408"/>
    </row>
    <row r="887" spans="1:17" hidden="1" x14ac:dyDescent="0.25">
      <c r="A887" s="711"/>
      <c r="B887" s="810"/>
      <c r="C887" s="713"/>
      <c r="D887" s="805"/>
      <c r="E887" s="408"/>
      <c r="F887" s="408"/>
      <c r="G887" s="408"/>
      <c r="H887" s="408"/>
      <c r="I887" s="408"/>
      <c r="J887" s="408"/>
      <c r="K887" s="408"/>
      <c r="L887" s="408"/>
      <c r="M887" s="408"/>
      <c r="N887" s="408"/>
      <c r="O887" s="408"/>
      <c r="P887" s="408"/>
      <c r="Q887" s="408"/>
    </row>
    <row r="888" spans="1:17" ht="18" hidden="1" x14ac:dyDescent="0.25">
      <c r="A888" s="698"/>
      <c r="B888" s="788" t="s">
        <v>1364</v>
      </c>
      <c r="C888" s="789" t="s">
        <v>1245</v>
      </c>
      <c r="D888" s="737">
        <v>0.56600099999999998</v>
      </c>
      <c r="E888" s="408"/>
      <c r="F888" s="408"/>
      <c r="G888" s="408"/>
      <c r="H888" s="408"/>
      <c r="I888" s="408"/>
      <c r="J888" s="408"/>
      <c r="K888" s="408"/>
      <c r="L888" s="408"/>
      <c r="M888" s="408"/>
      <c r="N888" s="408"/>
      <c r="O888" s="408"/>
      <c r="P888" s="408"/>
      <c r="Q888" s="408"/>
    </row>
    <row r="889" spans="1:17" hidden="1" x14ac:dyDescent="0.25">
      <c r="A889" s="786"/>
      <c r="B889" s="749" t="s">
        <v>1343</v>
      </c>
      <c r="C889" s="750" t="s">
        <v>1245</v>
      </c>
      <c r="D889" s="737">
        <v>4.4619999999999998E-3</v>
      </c>
      <c r="E889" s="408"/>
      <c r="F889" s="408"/>
      <c r="G889" s="408"/>
      <c r="H889" s="408"/>
      <c r="I889" s="408"/>
      <c r="J889" s="408"/>
      <c r="K889" s="408"/>
      <c r="L889" s="408"/>
      <c r="M889" s="408"/>
      <c r="N889" s="408"/>
      <c r="O889" s="408"/>
      <c r="P889" s="408"/>
      <c r="Q889" s="408"/>
    </row>
    <row r="890" spans="1:17" hidden="1" x14ac:dyDescent="0.25">
      <c r="A890" s="734"/>
      <c r="B890" s="703" t="s">
        <v>1289</v>
      </c>
      <c r="C890" s="701" t="s">
        <v>1245</v>
      </c>
      <c r="D890" s="704"/>
      <c r="E890" s="408"/>
      <c r="F890" s="408"/>
      <c r="G890" s="408"/>
      <c r="H890" s="408"/>
      <c r="I890" s="408"/>
      <c r="J890" s="408"/>
      <c r="K890" s="408"/>
      <c r="L890" s="408"/>
      <c r="M890" s="408"/>
      <c r="N890" s="408"/>
      <c r="O890" s="408"/>
      <c r="P890" s="408"/>
      <c r="Q890" s="408"/>
    </row>
    <row r="891" spans="1:17" hidden="1" x14ac:dyDescent="0.25">
      <c r="A891" s="734"/>
      <c r="B891" s="703" t="s">
        <v>1290</v>
      </c>
      <c r="C891" s="701" t="s">
        <v>1245</v>
      </c>
      <c r="D891" s="704">
        <v>4.4619999999999998E-3</v>
      </c>
      <c r="E891" s="408"/>
      <c r="F891" s="408"/>
      <c r="G891" s="408"/>
      <c r="H891" s="408"/>
      <c r="I891" s="408"/>
      <c r="J891" s="408"/>
      <c r="K891" s="408"/>
      <c r="L891" s="408"/>
      <c r="M891" s="408"/>
      <c r="N891" s="408"/>
      <c r="O891" s="408"/>
      <c r="P891" s="408"/>
      <c r="Q891" s="408"/>
    </row>
    <row r="892" spans="1:17" hidden="1" x14ac:dyDescent="0.25">
      <c r="A892" s="734"/>
      <c r="B892" s="703" t="s">
        <v>1291</v>
      </c>
      <c r="C892" s="701" t="s">
        <v>1245</v>
      </c>
      <c r="D892" s="704"/>
      <c r="E892" s="408"/>
      <c r="F892" s="408"/>
      <c r="G892" s="408"/>
      <c r="H892" s="408"/>
      <c r="I892" s="408"/>
      <c r="J892" s="408"/>
      <c r="K892" s="408"/>
      <c r="L892" s="408"/>
      <c r="M892" s="408"/>
      <c r="N892" s="408"/>
      <c r="O892" s="408"/>
      <c r="P892" s="408"/>
      <c r="Q892" s="408"/>
    </row>
    <row r="893" spans="1:17" hidden="1" x14ac:dyDescent="0.25">
      <c r="A893" s="786"/>
      <c r="B893" s="749" t="s">
        <v>1344</v>
      </c>
      <c r="C893" s="750"/>
      <c r="D893" s="737">
        <v>2.10548</v>
      </c>
      <c r="E893" s="408"/>
      <c r="F893" s="408"/>
      <c r="G893" s="408"/>
      <c r="H893" s="408"/>
      <c r="I893" s="408"/>
      <c r="J893" s="408"/>
      <c r="K893" s="408"/>
      <c r="L893" s="408"/>
      <c r="M893" s="408"/>
      <c r="N893" s="408"/>
      <c r="O893" s="408"/>
      <c r="P893" s="408"/>
      <c r="Q893" s="408"/>
    </row>
    <row r="894" spans="1:17" hidden="1" x14ac:dyDescent="0.25">
      <c r="A894" s="734"/>
      <c r="B894" s="703" t="s">
        <v>1289</v>
      </c>
      <c r="C894" s="701"/>
      <c r="D894" s="704">
        <v>1.9650099999999999</v>
      </c>
      <c r="E894" s="408"/>
      <c r="F894" s="408"/>
      <c r="G894" s="408"/>
      <c r="H894" s="408"/>
      <c r="I894" s="408"/>
      <c r="J894" s="408"/>
      <c r="K894" s="408"/>
      <c r="L894" s="408"/>
      <c r="M894" s="408"/>
      <c r="N894" s="408"/>
      <c r="O894" s="408"/>
      <c r="P894" s="408"/>
      <c r="Q894" s="408"/>
    </row>
    <row r="895" spans="1:17" hidden="1" x14ac:dyDescent="0.25">
      <c r="A895" s="734"/>
      <c r="B895" s="703" t="s">
        <v>1290</v>
      </c>
      <c r="C895" s="701"/>
      <c r="D895" s="704">
        <v>2.10548</v>
      </c>
      <c r="E895" s="408"/>
      <c r="F895" s="408"/>
      <c r="G895" s="408"/>
      <c r="H895" s="408"/>
      <c r="I895" s="408"/>
      <c r="J895" s="408"/>
      <c r="K895" s="408"/>
      <c r="L895" s="408"/>
      <c r="M895" s="408"/>
      <c r="N895" s="408"/>
      <c r="O895" s="408"/>
      <c r="P895" s="408"/>
      <c r="Q895" s="408"/>
    </row>
    <row r="896" spans="1:17" hidden="1" x14ac:dyDescent="0.25">
      <c r="A896" s="734"/>
      <c r="B896" s="703" t="s">
        <v>1291</v>
      </c>
      <c r="C896" s="701"/>
      <c r="D896" s="704">
        <v>2.2210999999999999</v>
      </c>
      <c r="E896" s="408"/>
      <c r="F896" s="408"/>
      <c r="G896" s="408"/>
      <c r="H896" s="408"/>
      <c r="I896" s="408"/>
      <c r="J896" s="408"/>
      <c r="K896" s="408"/>
      <c r="L896" s="408"/>
      <c r="M896" s="408"/>
      <c r="N896" s="408"/>
      <c r="O896" s="408"/>
      <c r="P896" s="408"/>
      <c r="Q896" s="408"/>
    </row>
    <row r="897" spans="1:17" hidden="1" x14ac:dyDescent="0.25">
      <c r="A897" s="786"/>
      <c r="B897" s="749" t="s">
        <v>1345</v>
      </c>
      <c r="C897" s="750" t="s">
        <v>1285</v>
      </c>
      <c r="D897" s="737">
        <v>9.3946517599999991E-3</v>
      </c>
      <c r="E897" s="408"/>
      <c r="F897" s="408"/>
      <c r="G897" s="408"/>
      <c r="H897" s="408"/>
      <c r="I897" s="408"/>
      <c r="J897" s="408"/>
      <c r="K897" s="408"/>
      <c r="L897" s="408"/>
      <c r="M897" s="408"/>
      <c r="N897" s="408"/>
      <c r="O897" s="408"/>
      <c r="P897" s="408"/>
      <c r="Q897" s="408"/>
    </row>
    <row r="898" spans="1:17" hidden="1" x14ac:dyDescent="0.25">
      <c r="A898" s="734"/>
      <c r="B898" s="703" t="s">
        <v>1289</v>
      </c>
      <c r="C898" s="701" t="s">
        <v>1285</v>
      </c>
      <c r="D898" s="704">
        <v>0</v>
      </c>
      <c r="E898" s="408"/>
      <c r="F898" s="408"/>
      <c r="G898" s="408"/>
      <c r="H898" s="408"/>
      <c r="I898" s="408"/>
      <c r="J898" s="408"/>
      <c r="K898" s="408"/>
      <c r="L898" s="408"/>
      <c r="M898" s="408"/>
      <c r="N898" s="408"/>
      <c r="O898" s="408"/>
      <c r="P898" s="408"/>
      <c r="Q898" s="408"/>
    </row>
    <row r="899" spans="1:17" hidden="1" x14ac:dyDescent="0.25">
      <c r="A899" s="734"/>
      <c r="B899" s="703" t="s">
        <v>1290</v>
      </c>
      <c r="C899" s="701" t="s">
        <v>1285</v>
      </c>
      <c r="D899" s="704">
        <v>9.3946517599999991E-3</v>
      </c>
      <c r="E899" s="408"/>
      <c r="F899" s="408"/>
      <c r="G899" s="408"/>
      <c r="H899" s="408"/>
      <c r="I899" s="408"/>
      <c r="J899" s="408"/>
      <c r="K899" s="408"/>
      <c r="L899" s="408"/>
      <c r="M899" s="408"/>
      <c r="N899" s="408"/>
      <c r="O899" s="408"/>
      <c r="P899" s="408"/>
      <c r="Q899" s="408"/>
    </row>
    <row r="900" spans="1:17" hidden="1" x14ac:dyDescent="0.25">
      <c r="A900" s="734"/>
      <c r="B900" s="703" t="s">
        <v>1291</v>
      </c>
      <c r="C900" s="701" t="s">
        <v>1285</v>
      </c>
      <c r="D900" s="704">
        <v>0</v>
      </c>
      <c r="E900" s="408"/>
      <c r="F900" s="408"/>
      <c r="G900" s="408"/>
      <c r="H900" s="408"/>
      <c r="I900" s="408"/>
      <c r="J900" s="408"/>
      <c r="K900" s="408"/>
      <c r="L900" s="408"/>
      <c r="M900" s="408"/>
      <c r="N900" s="408"/>
      <c r="O900" s="408"/>
      <c r="P900" s="408"/>
      <c r="Q900" s="408"/>
    </row>
    <row r="901" spans="1:17" hidden="1" x14ac:dyDescent="0.25">
      <c r="A901" s="786"/>
      <c r="B901" s="749" t="s">
        <v>1347</v>
      </c>
      <c r="C901" s="750" t="s">
        <v>1245</v>
      </c>
      <c r="D901" s="737">
        <v>0.56153900000000001</v>
      </c>
      <c r="E901" s="408"/>
      <c r="F901" s="408"/>
      <c r="G901" s="408"/>
      <c r="H901" s="408"/>
      <c r="I901" s="408"/>
      <c r="J901" s="408"/>
      <c r="K901" s="408"/>
      <c r="L901" s="408"/>
      <c r="M901" s="408"/>
      <c r="N901" s="408"/>
      <c r="O901" s="408"/>
      <c r="P901" s="408"/>
      <c r="Q901" s="408"/>
    </row>
    <row r="902" spans="1:17" hidden="1" x14ac:dyDescent="0.25">
      <c r="A902" s="786"/>
      <c r="B902" s="749" t="str">
        <f>B846</f>
        <v>Объём услуг по передаче э/э "НАСЕЛЕНИЕ" коэфф. "1"</v>
      </c>
      <c r="C902" s="750" t="s">
        <v>1245</v>
      </c>
      <c r="D902" s="737">
        <v>0.56153900000000001</v>
      </c>
      <c r="E902" s="408"/>
      <c r="F902" s="408"/>
      <c r="G902" s="408"/>
      <c r="H902" s="408"/>
      <c r="I902" s="408"/>
      <c r="J902" s="408"/>
      <c r="K902" s="408"/>
      <c r="L902" s="408"/>
      <c r="M902" s="408"/>
      <c r="N902" s="408"/>
      <c r="O902" s="408"/>
      <c r="P902" s="408"/>
      <c r="Q902" s="408"/>
    </row>
    <row r="903" spans="1:17" ht="29.25" hidden="1" x14ac:dyDescent="0.25">
      <c r="A903" s="793"/>
      <c r="B903" s="794" t="str">
        <f>B847</f>
        <v>Объём услуг по передаче э/э "НАСЕЛЕНИЕ" коэфф. "1" в пределах соц нормы</v>
      </c>
      <c r="C903" s="795" t="s">
        <v>1245</v>
      </c>
      <c r="D903" s="796">
        <v>0.56153900000000001</v>
      </c>
      <c r="E903" s="408"/>
      <c r="F903" s="408"/>
      <c r="G903" s="408"/>
      <c r="H903" s="408"/>
      <c r="I903" s="408"/>
      <c r="J903" s="408"/>
      <c r="K903" s="408"/>
      <c r="L903" s="408"/>
      <c r="M903" s="408"/>
      <c r="N903" s="408"/>
      <c r="O903" s="408"/>
      <c r="P903" s="408"/>
      <c r="Q903" s="408"/>
    </row>
    <row r="904" spans="1:17" ht="29.25" hidden="1" x14ac:dyDescent="0.25">
      <c r="A904" s="793"/>
      <c r="B904" s="794" t="str">
        <f>B848</f>
        <v>Объём услуг по передаче э/э "НАСЕЛЕНИЕ" коэфф. "1" сверх соц нормы</v>
      </c>
      <c r="C904" s="795" t="s">
        <v>1245</v>
      </c>
      <c r="D904" s="796"/>
      <c r="E904" s="408"/>
      <c r="F904" s="408"/>
      <c r="G904" s="408"/>
      <c r="H904" s="408"/>
      <c r="I904" s="408"/>
      <c r="J904" s="408"/>
      <c r="K904" s="408"/>
      <c r="L904" s="408"/>
      <c r="M904" s="408"/>
      <c r="N904" s="408"/>
      <c r="O904" s="408"/>
      <c r="P904" s="408"/>
      <c r="Q904" s="408"/>
    </row>
    <row r="905" spans="1:17" hidden="1" x14ac:dyDescent="0.25">
      <c r="A905" s="797"/>
      <c r="B905" s="798" t="s">
        <v>1351</v>
      </c>
      <c r="C905" s="799"/>
      <c r="D905" s="800">
        <v>1.3296300000000001</v>
      </c>
      <c r="E905" s="408"/>
      <c r="F905" s="408"/>
      <c r="G905" s="408"/>
      <c r="H905" s="408"/>
      <c r="I905" s="408"/>
      <c r="J905" s="408"/>
      <c r="K905" s="408"/>
      <c r="L905" s="408"/>
      <c r="M905" s="408"/>
      <c r="N905" s="408"/>
      <c r="O905" s="408"/>
      <c r="P905" s="408"/>
      <c r="Q905" s="408"/>
    </row>
    <row r="906" spans="1:17" hidden="1" x14ac:dyDescent="0.25">
      <c r="A906" s="797"/>
      <c r="B906" s="798" t="s">
        <v>1352</v>
      </c>
      <c r="C906" s="799"/>
      <c r="D906" s="800"/>
      <c r="E906" s="408"/>
      <c r="F906" s="408"/>
      <c r="G906" s="408"/>
      <c r="H906" s="408"/>
      <c r="I906" s="408"/>
      <c r="J906" s="408"/>
      <c r="K906" s="408"/>
      <c r="L906" s="408"/>
      <c r="M906" s="408"/>
      <c r="N906" s="408"/>
      <c r="O906" s="408"/>
      <c r="P906" s="408"/>
      <c r="Q906" s="408"/>
    </row>
    <row r="907" spans="1:17" hidden="1" x14ac:dyDescent="0.25">
      <c r="A907" s="801"/>
      <c r="B907" s="735" t="str">
        <f>B851</f>
        <v>Стоимость услуг по передаче коэфф. "1"</v>
      </c>
      <c r="C907" s="736" t="s">
        <v>1285</v>
      </c>
      <c r="D907" s="737">
        <v>0.74663910057000005</v>
      </c>
      <c r="E907" s="408"/>
      <c r="F907" s="408"/>
      <c r="G907" s="408"/>
      <c r="H907" s="408"/>
      <c r="I907" s="408"/>
      <c r="J907" s="408"/>
      <c r="K907" s="408"/>
      <c r="L907" s="408"/>
      <c r="M907" s="408"/>
      <c r="N907" s="408"/>
      <c r="O907" s="408"/>
      <c r="P907" s="408"/>
      <c r="Q907" s="408"/>
    </row>
    <row r="908" spans="1:17" hidden="1" x14ac:dyDescent="0.25">
      <c r="A908" s="786"/>
      <c r="B908" s="749" t="str">
        <f>B852</f>
        <v>Объём услуг по передаче э/э "НАСЕЛЕНИЕ" коэфф. "0,7"</v>
      </c>
      <c r="C908" s="750" t="s">
        <v>1245</v>
      </c>
      <c r="D908" s="737">
        <v>0</v>
      </c>
      <c r="E908" s="408"/>
      <c r="F908" s="408"/>
      <c r="G908" s="408"/>
      <c r="H908" s="408"/>
      <c r="I908" s="408"/>
      <c r="J908" s="408"/>
      <c r="K908" s="408"/>
      <c r="L908" s="408"/>
      <c r="M908" s="408"/>
      <c r="N908" s="408"/>
      <c r="O908" s="408"/>
      <c r="P908" s="408"/>
      <c r="Q908" s="408"/>
    </row>
    <row r="909" spans="1:17" ht="29.25" hidden="1" x14ac:dyDescent="0.25">
      <c r="A909" s="793"/>
      <c r="B909" s="794" t="s">
        <v>1355</v>
      </c>
      <c r="C909" s="795" t="s">
        <v>1245</v>
      </c>
      <c r="D909" s="796">
        <v>0</v>
      </c>
      <c r="E909" s="408"/>
      <c r="F909" s="408"/>
      <c r="G909" s="408"/>
      <c r="H909" s="408"/>
      <c r="I909" s="408"/>
      <c r="J909" s="408"/>
      <c r="K909" s="408"/>
      <c r="L909" s="408"/>
      <c r="M909" s="408"/>
      <c r="N909" s="408"/>
      <c r="O909" s="408"/>
      <c r="P909" s="408"/>
      <c r="Q909" s="408"/>
    </row>
    <row r="910" spans="1:17" ht="29.25" hidden="1" x14ac:dyDescent="0.25">
      <c r="A910" s="793"/>
      <c r="B910" s="794" t="s">
        <v>1356</v>
      </c>
      <c r="C910" s="795" t="s">
        <v>1245</v>
      </c>
      <c r="D910" s="796"/>
      <c r="E910" s="408"/>
      <c r="F910" s="408"/>
      <c r="G910" s="408"/>
      <c r="H910" s="408"/>
      <c r="I910" s="408"/>
      <c r="J910" s="408"/>
      <c r="K910" s="408"/>
      <c r="L910" s="408"/>
      <c r="M910" s="408"/>
      <c r="N910" s="408"/>
      <c r="O910" s="408"/>
      <c r="P910" s="408"/>
      <c r="Q910" s="408"/>
    </row>
    <row r="911" spans="1:17" hidden="1" x14ac:dyDescent="0.25">
      <c r="A911" s="797"/>
      <c r="B911" s="798" t="s">
        <v>1351</v>
      </c>
      <c r="C911" s="799"/>
      <c r="D911" s="800">
        <v>0.21468000000000001</v>
      </c>
      <c r="E911" s="408"/>
      <c r="F911" s="408"/>
      <c r="G911" s="408"/>
      <c r="H911" s="408"/>
      <c r="I911" s="408"/>
      <c r="J911" s="408"/>
      <c r="K911" s="408"/>
      <c r="L911" s="408"/>
      <c r="M911" s="408"/>
      <c r="N911" s="408"/>
      <c r="O911" s="408"/>
      <c r="P911" s="408"/>
      <c r="Q911" s="408"/>
    </row>
    <row r="912" spans="1:17" hidden="1" x14ac:dyDescent="0.25">
      <c r="A912" s="797"/>
      <c r="B912" s="798" t="s">
        <v>1352</v>
      </c>
      <c r="C912" s="799"/>
      <c r="D912" s="800"/>
      <c r="E912" s="408"/>
      <c r="F912" s="408"/>
      <c r="G912" s="408"/>
      <c r="H912" s="408"/>
      <c r="I912" s="408"/>
      <c r="J912" s="408"/>
      <c r="K912" s="408"/>
      <c r="L912" s="408"/>
      <c r="M912" s="408"/>
      <c r="N912" s="408"/>
      <c r="O912" s="408"/>
      <c r="P912" s="408"/>
      <c r="Q912" s="408"/>
    </row>
    <row r="913" spans="1:17" hidden="1" x14ac:dyDescent="0.25">
      <c r="A913" s="786"/>
      <c r="B913" s="749" t="s">
        <v>1357</v>
      </c>
      <c r="C913" s="750" t="s">
        <v>1285</v>
      </c>
      <c r="D913" s="737">
        <v>0</v>
      </c>
      <c r="E913" s="408"/>
      <c r="F913" s="408"/>
      <c r="G913" s="408"/>
      <c r="H913" s="408"/>
      <c r="I913" s="408"/>
      <c r="J913" s="408"/>
      <c r="K913" s="408"/>
      <c r="L913" s="408"/>
      <c r="M913" s="408"/>
      <c r="N913" s="408"/>
      <c r="O913" s="408"/>
      <c r="P913" s="408"/>
      <c r="Q913" s="408"/>
    </row>
    <row r="914" spans="1:17" hidden="1" x14ac:dyDescent="0.25">
      <c r="A914" s="786"/>
      <c r="B914" s="735" t="s">
        <v>1358</v>
      </c>
      <c r="C914" s="750" t="s">
        <v>1285</v>
      </c>
      <c r="D914" s="737">
        <v>0.74663910057000005</v>
      </c>
      <c r="E914" s="408"/>
      <c r="F914" s="408"/>
      <c r="G914" s="408"/>
      <c r="H914" s="408"/>
      <c r="I914" s="408"/>
      <c r="J914" s="408"/>
      <c r="K914" s="408"/>
      <c r="L914" s="408"/>
      <c r="M914" s="408"/>
      <c r="N914" s="408"/>
      <c r="O914" s="408"/>
      <c r="P914" s="408"/>
      <c r="Q914" s="408"/>
    </row>
    <row r="915" spans="1:17" ht="18" hidden="1" x14ac:dyDescent="0.25">
      <c r="A915" s="698"/>
      <c r="B915" s="788" t="s">
        <v>1365</v>
      </c>
      <c r="C915" s="789" t="s">
        <v>1285</v>
      </c>
      <c r="D915" s="737">
        <v>0.75603375233000003</v>
      </c>
      <c r="E915" s="408"/>
      <c r="F915" s="408"/>
      <c r="G915" s="408"/>
      <c r="H915" s="408"/>
      <c r="I915" s="408"/>
      <c r="J915" s="408"/>
      <c r="K915" s="408"/>
      <c r="L915" s="408"/>
      <c r="M915" s="408"/>
      <c r="N915" s="408"/>
      <c r="O915" s="408"/>
      <c r="P915" s="408"/>
      <c r="Q915" s="408"/>
    </row>
    <row r="916" spans="1:17" hidden="1" x14ac:dyDescent="0.25">
      <c r="A916" s="802"/>
      <c r="B916" s="803"/>
      <c r="C916" s="713"/>
      <c r="D916" s="805"/>
      <c r="E916" s="408"/>
      <c r="F916" s="408"/>
      <c r="G916" s="408"/>
      <c r="H916" s="408"/>
      <c r="I916" s="408"/>
      <c r="J916" s="408"/>
      <c r="K916" s="408"/>
      <c r="L916" s="408"/>
      <c r="M916" s="408"/>
      <c r="N916" s="408"/>
      <c r="O916" s="408"/>
      <c r="P916" s="408"/>
      <c r="Q916" s="408"/>
    </row>
    <row r="917" spans="1:17" ht="36" hidden="1" x14ac:dyDescent="0.25">
      <c r="A917" s="698"/>
      <c r="B917" s="811" t="s">
        <v>1366</v>
      </c>
      <c r="C917" s="789" t="s">
        <v>1245</v>
      </c>
      <c r="D917" s="737">
        <v>0.15835399999999999</v>
      </c>
      <c r="E917" s="408"/>
      <c r="F917" s="408"/>
      <c r="G917" s="408"/>
      <c r="H917" s="408"/>
      <c r="I917" s="408"/>
      <c r="J917" s="408"/>
      <c r="K917" s="408"/>
      <c r="L917" s="408"/>
      <c r="M917" s="408"/>
      <c r="N917" s="408"/>
      <c r="O917" s="408"/>
      <c r="P917" s="408"/>
      <c r="Q917" s="408"/>
    </row>
    <row r="918" spans="1:17" hidden="1" x14ac:dyDescent="0.25">
      <c r="A918" s="786"/>
      <c r="B918" s="749" t="s">
        <v>1343</v>
      </c>
      <c r="C918" s="750" t="s">
        <v>1245</v>
      </c>
      <c r="D918" s="737">
        <v>0.15835399999999999</v>
      </c>
      <c r="E918" s="408"/>
      <c r="F918" s="408"/>
      <c r="G918" s="408"/>
      <c r="H918" s="408"/>
      <c r="I918" s="408"/>
      <c r="J918" s="408"/>
      <c r="K918" s="408"/>
      <c r="L918" s="408"/>
      <c r="M918" s="408"/>
      <c r="N918" s="408"/>
      <c r="O918" s="408"/>
      <c r="P918" s="408"/>
      <c r="Q918" s="408"/>
    </row>
    <row r="919" spans="1:17" hidden="1" x14ac:dyDescent="0.25">
      <c r="A919" s="734"/>
      <c r="B919" s="703" t="s">
        <v>1289</v>
      </c>
      <c r="C919" s="701" t="s">
        <v>1245</v>
      </c>
      <c r="D919" s="704"/>
      <c r="E919" s="408"/>
      <c r="F919" s="408"/>
      <c r="G919" s="408"/>
      <c r="H919" s="408"/>
      <c r="I919" s="408"/>
      <c r="J919" s="408"/>
      <c r="K919" s="408"/>
      <c r="L919" s="408"/>
      <c r="M919" s="408"/>
      <c r="N919" s="408"/>
      <c r="O919" s="408"/>
      <c r="P919" s="408"/>
      <c r="Q919" s="408"/>
    </row>
    <row r="920" spans="1:17" hidden="1" x14ac:dyDescent="0.25">
      <c r="A920" s="734"/>
      <c r="B920" s="703" t="s">
        <v>1290</v>
      </c>
      <c r="C920" s="701" t="s">
        <v>1245</v>
      </c>
      <c r="D920" s="704">
        <v>0.15835399999999999</v>
      </c>
      <c r="E920" s="408"/>
      <c r="F920" s="408"/>
      <c r="G920" s="408"/>
      <c r="H920" s="408"/>
      <c r="I920" s="408"/>
      <c r="J920" s="408"/>
      <c r="K920" s="408"/>
      <c r="L920" s="408"/>
      <c r="M920" s="408"/>
      <c r="N920" s="408"/>
      <c r="O920" s="408"/>
      <c r="P920" s="408"/>
      <c r="Q920" s="408"/>
    </row>
    <row r="921" spans="1:17" hidden="1" x14ac:dyDescent="0.25">
      <c r="A921" s="734"/>
      <c r="B921" s="703" t="s">
        <v>1291</v>
      </c>
      <c r="C921" s="701" t="s">
        <v>1245</v>
      </c>
      <c r="D921" s="704"/>
      <c r="E921" s="408"/>
      <c r="F921" s="408"/>
      <c r="G921" s="408"/>
      <c r="H921" s="408"/>
      <c r="I921" s="408"/>
      <c r="J921" s="408"/>
      <c r="K921" s="408"/>
      <c r="L921" s="408"/>
      <c r="M921" s="408"/>
      <c r="N921" s="408"/>
      <c r="O921" s="408"/>
      <c r="P921" s="408"/>
      <c r="Q921" s="408"/>
    </row>
    <row r="922" spans="1:17" hidden="1" x14ac:dyDescent="0.25">
      <c r="A922" s="786"/>
      <c r="B922" s="749" t="s">
        <v>1344</v>
      </c>
      <c r="C922" s="750"/>
      <c r="D922" s="737">
        <v>2.10548</v>
      </c>
      <c r="E922" s="408"/>
      <c r="F922" s="408"/>
      <c r="G922" s="408"/>
      <c r="H922" s="408"/>
      <c r="I922" s="408"/>
      <c r="J922" s="408"/>
      <c r="K922" s="408"/>
      <c r="L922" s="408"/>
      <c r="M922" s="408"/>
      <c r="N922" s="408"/>
      <c r="O922" s="408"/>
      <c r="P922" s="408"/>
      <c r="Q922" s="408"/>
    </row>
    <row r="923" spans="1:17" hidden="1" x14ac:dyDescent="0.25">
      <c r="A923" s="734"/>
      <c r="B923" s="703" t="s">
        <v>1289</v>
      </c>
      <c r="C923" s="701"/>
      <c r="D923" s="704">
        <v>1.9650099999999999</v>
      </c>
      <c r="E923" s="408"/>
      <c r="F923" s="408"/>
      <c r="G923" s="408"/>
      <c r="H923" s="408"/>
      <c r="I923" s="408"/>
      <c r="J923" s="408"/>
      <c r="K923" s="408"/>
      <c r="L923" s="408"/>
      <c r="M923" s="408"/>
      <c r="N923" s="408"/>
      <c r="O923" s="408"/>
      <c r="P923" s="408"/>
      <c r="Q923" s="408"/>
    </row>
    <row r="924" spans="1:17" hidden="1" x14ac:dyDescent="0.25">
      <c r="A924" s="734"/>
      <c r="B924" s="703" t="s">
        <v>1290</v>
      </c>
      <c r="C924" s="701"/>
      <c r="D924" s="704">
        <v>2.10548</v>
      </c>
      <c r="E924" s="408"/>
      <c r="F924" s="408"/>
      <c r="G924" s="408"/>
      <c r="H924" s="408"/>
      <c r="I924" s="408"/>
      <c r="J924" s="408"/>
      <c r="K924" s="408"/>
      <c r="L924" s="408"/>
      <c r="M924" s="408"/>
      <c r="N924" s="408"/>
      <c r="O924" s="408"/>
      <c r="P924" s="408"/>
      <c r="Q924" s="408"/>
    </row>
    <row r="925" spans="1:17" hidden="1" x14ac:dyDescent="0.25">
      <c r="A925" s="734"/>
      <c r="B925" s="703" t="s">
        <v>1291</v>
      </c>
      <c r="C925" s="701"/>
      <c r="D925" s="704">
        <v>2.2210999999999999</v>
      </c>
      <c r="E925" s="408"/>
      <c r="F925" s="408"/>
      <c r="G925" s="408"/>
      <c r="H925" s="408"/>
      <c r="I925" s="408"/>
      <c r="J925" s="408"/>
      <c r="K925" s="408"/>
      <c r="L925" s="408"/>
      <c r="M925" s="408"/>
      <c r="N925" s="408"/>
      <c r="O925" s="408"/>
      <c r="P925" s="408"/>
      <c r="Q925" s="408"/>
    </row>
    <row r="926" spans="1:17" hidden="1" x14ac:dyDescent="0.25">
      <c r="A926" s="786"/>
      <c r="B926" s="749" t="s">
        <v>1345</v>
      </c>
      <c r="C926" s="750" t="s">
        <v>1285</v>
      </c>
      <c r="D926" s="737">
        <v>0.33341117991999997</v>
      </c>
      <c r="E926" s="408"/>
      <c r="F926" s="408"/>
      <c r="G926" s="408"/>
      <c r="H926" s="408"/>
      <c r="I926" s="408"/>
      <c r="J926" s="408"/>
      <c r="K926" s="408"/>
      <c r="L926" s="408"/>
      <c r="M926" s="408"/>
      <c r="N926" s="408"/>
      <c r="O926" s="408"/>
      <c r="P926" s="408"/>
      <c r="Q926" s="408"/>
    </row>
    <row r="927" spans="1:17" hidden="1" x14ac:dyDescent="0.25">
      <c r="A927" s="734"/>
      <c r="B927" s="703" t="s">
        <v>1289</v>
      </c>
      <c r="C927" s="701" t="s">
        <v>1285</v>
      </c>
      <c r="D927" s="704">
        <v>0</v>
      </c>
      <c r="E927" s="408"/>
      <c r="F927" s="408"/>
      <c r="G927" s="408"/>
      <c r="H927" s="408"/>
      <c r="I927" s="408"/>
      <c r="J927" s="408"/>
      <c r="K927" s="408"/>
      <c r="L927" s="408"/>
      <c r="M927" s="408"/>
      <c r="N927" s="408"/>
      <c r="O927" s="408"/>
      <c r="P927" s="408"/>
      <c r="Q927" s="408"/>
    </row>
    <row r="928" spans="1:17" hidden="1" x14ac:dyDescent="0.25">
      <c r="A928" s="734"/>
      <c r="B928" s="703" t="s">
        <v>1290</v>
      </c>
      <c r="C928" s="701" t="s">
        <v>1285</v>
      </c>
      <c r="D928" s="704">
        <v>0.33341117991999997</v>
      </c>
      <c r="E928" s="408"/>
      <c r="F928" s="408"/>
      <c r="G928" s="408"/>
      <c r="H928" s="408"/>
      <c r="I928" s="408"/>
      <c r="J928" s="408"/>
      <c r="K928" s="408"/>
      <c r="L928" s="408"/>
      <c r="M928" s="408"/>
      <c r="N928" s="408"/>
      <c r="O928" s="408"/>
      <c r="P928" s="408"/>
      <c r="Q928" s="408"/>
    </row>
    <row r="929" spans="1:17" hidden="1" x14ac:dyDescent="0.25">
      <c r="A929" s="734"/>
      <c r="B929" s="703" t="s">
        <v>1291</v>
      </c>
      <c r="C929" s="701" t="s">
        <v>1285</v>
      </c>
      <c r="D929" s="704">
        <v>0</v>
      </c>
      <c r="E929" s="408"/>
      <c r="F929" s="408"/>
      <c r="G929" s="408"/>
      <c r="H929" s="408"/>
      <c r="I929" s="408"/>
      <c r="J929" s="408"/>
      <c r="K929" s="408"/>
      <c r="L929" s="408"/>
      <c r="M929" s="408"/>
      <c r="N929" s="408"/>
      <c r="O929" s="408"/>
      <c r="P929" s="408"/>
      <c r="Q929" s="408"/>
    </row>
    <row r="930" spans="1:17" hidden="1" x14ac:dyDescent="0.25">
      <c r="A930" s="786"/>
      <c r="B930" s="749" t="s">
        <v>1347</v>
      </c>
      <c r="C930" s="750" t="s">
        <v>1245</v>
      </c>
      <c r="D930" s="737">
        <v>0</v>
      </c>
      <c r="E930" s="408"/>
      <c r="F930" s="408"/>
      <c r="G930" s="408"/>
      <c r="H930" s="408"/>
      <c r="I930" s="408"/>
      <c r="J930" s="408"/>
      <c r="K930" s="408"/>
      <c r="L930" s="408"/>
      <c r="M930" s="408"/>
      <c r="N930" s="408"/>
      <c r="O930" s="408"/>
      <c r="P930" s="408"/>
      <c r="Q930" s="408"/>
    </row>
    <row r="931" spans="1:17" hidden="1" x14ac:dyDescent="0.25">
      <c r="A931" s="786"/>
      <c r="B931" s="749" t="s">
        <v>1348</v>
      </c>
      <c r="C931" s="750" t="s">
        <v>1245</v>
      </c>
      <c r="D931" s="737">
        <v>0</v>
      </c>
      <c r="E931" s="408"/>
      <c r="F931" s="408"/>
      <c r="G931" s="408"/>
      <c r="H931" s="408"/>
      <c r="I931" s="408"/>
      <c r="J931" s="408"/>
      <c r="K931" s="408"/>
      <c r="L931" s="408"/>
      <c r="M931" s="408"/>
      <c r="N931" s="408"/>
      <c r="O931" s="408"/>
      <c r="P931" s="408"/>
      <c r="Q931" s="408"/>
    </row>
    <row r="932" spans="1:17" ht="29.25" hidden="1" x14ac:dyDescent="0.25">
      <c r="A932" s="793"/>
      <c r="B932" s="794" t="str">
        <f>B903</f>
        <v>Объём услуг по передаче э/э "НАСЕЛЕНИЕ" коэфф. "1" в пределах соц нормы</v>
      </c>
      <c r="C932" s="795" t="s">
        <v>1245</v>
      </c>
      <c r="D932" s="796">
        <v>0</v>
      </c>
      <c r="E932" s="408"/>
      <c r="F932" s="408"/>
      <c r="G932" s="408"/>
      <c r="H932" s="408"/>
      <c r="I932" s="408"/>
      <c r="J932" s="408"/>
      <c r="K932" s="408"/>
      <c r="L932" s="408"/>
      <c r="M932" s="408"/>
      <c r="N932" s="408"/>
      <c r="O932" s="408"/>
      <c r="P932" s="408"/>
      <c r="Q932" s="408"/>
    </row>
    <row r="933" spans="1:17" ht="29.25" hidden="1" x14ac:dyDescent="0.25">
      <c r="A933" s="793"/>
      <c r="B933" s="794" t="str">
        <f>B904</f>
        <v>Объём услуг по передаче э/э "НАСЕЛЕНИЕ" коэфф. "1" сверх соц нормы</v>
      </c>
      <c r="C933" s="795" t="s">
        <v>1245</v>
      </c>
      <c r="D933" s="796"/>
      <c r="E933" s="408"/>
      <c r="F933" s="408"/>
      <c r="G933" s="408"/>
      <c r="H933" s="408"/>
      <c r="I933" s="408"/>
      <c r="J933" s="408"/>
      <c r="K933" s="408"/>
      <c r="L933" s="408"/>
      <c r="M933" s="408"/>
      <c r="N933" s="408"/>
      <c r="O933" s="408"/>
      <c r="P933" s="408"/>
      <c r="Q933" s="408"/>
    </row>
    <row r="934" spans="1:17" hidden="1" x14ac:dyDescent="0.25">
      <c r="A934" s="797"/>
      <c r="B934" s="798" t="s">
        <v>1351</v>
      </c>
      <c r="C934" s="799"/>
      <c r="D934" s="800">
        <v>1.3296300000000001</v>
      </c>
      <c r="E934" s="408"/>
      <c r="F934" s="408"/>
      <c r="G934" s="408"/>
      <c r="H934" s="408"/>
      <c r="I934" s="408"/>
      <c r="J934" s="408"/>
      <c r="K934" s="408"/>
      <c r="L934" s="408"/>
      <c r="M934" s="408"/>
      <c r="N934" s="408"/>
      <c r="O934" s="408"/>
      <c r="P934" s="408"/>
      <c r="Q934" s="408"/>
    </row>
    <row r="935" spans="1:17" hidden="1" x14ac:dyDescent="0.25">
      <c r="A935" s="797"/>
      <c r="B935" s="798" t="s">
        <v>1352</v>
      </c>
      <c r="C935" s="799"/>
      <c r="D935" s="800"/>
      <c r="E935" s="408"/>
      <c r="F935" s="408"/>
      <c r="G935" s="408"/>
      <c r="H935" s="408"/>
      <c r="I935" s="408"/>
      <c r="J935" s="408"/>
      <c r="K935" s="408"/>
      <c r="L935" s="408"/>
      <c r="M935" s="408"/>
      <c r="N935" s="408"/>
      <c r="O935" s="408"/>
      <c r="P935" s="408"/>
      <c r="Q935" s="408"/>
    </row>
    <row r="936" spans="1:17" hidden="1" x14ac:dyDescent="0.25">
      <c r="A936" s="801"/>
      <c r="B936" s="735" t="str">
        <f>B907</f>
        <v>Стоимость услуг по передаче коэфф. "1"</v>
      </c>
      <c r="C936" s="736" t="s">
        <v>1285</v>
      </c>
      <c r="D936" s="737">
        <v>0</v>
      </c>
      <c r="E936" s="408"/>
      <c r="F936" s="408"/>
      <c r="G936" s="408"/>
      <c r="H936" s="408"/>
      <c r="I936" s="408"/>
      <c r="J936" s="408"/>
      <c r="K936" s="408"/>
      <c r="L936" s="408"/>
      <c r="M936" s="408"/>
      <c r="N936" s="408"/>
      <c r="O936" s="408"/>
      <c r="P936" s="408"/>
      <c r="Q936" s="408"/>
    </row>
    <row r="937" spans="1:17" hidden="1" x14ac:dyDescent="0.25">
      <c r="A937" s="786"/>
      <c r="B937" s="749" t="s">
        <v>1354</v>
      </c>
      <c r="C937" s="750" t="s">
        <v>1245</v>
      </c>
      <c r="D937" s="737">
        <v>0</v>
      </c>
      <c r="E937" s="408"/>
      <c r="F937" s="408"/>
      <c r="G937" s="408"/>
      <c r="H937" s="408"/>
      <c r="I937" s="408"/>
      <c r="J937" s="408"/>
      <c r="K937" s="408"/>
      <c r="L937" s="408"/>
      <c r="M937" s="408"/>
      <c r="N937" s="408"/>
      <c r="O937" s="408"/>
      <c r="P937" s="408"/>
      <c r="Q937" s="408"/>
    </row>
    <row r="938" spans="1:17" ht="29.25" hidden="1" x14ac:dyDescent="0.25">
      <c r="A938" s="793"/>
      <c r="B938" s="794" t="s">
        <v>1355</v>
      </c>
      <c r="C938" s="795" t="s">
        <v>1245</v>
      </c>
      <c r="D938" s="796">
        <v>0</v>
      </c>
      <c r="E938" s="408"/>
      <c r="F938" s="408"/>
      <c r="G938" s="408"/>
      <c r="H938" s="408"/>
      <c r="I938" s="408"/>
      <c r="J938" s="408"/>
      <c r="K938" s="408"/>
      <c r="L938" s="408"/>
      <c r="M938" s="408"/>
      <c r="N938" s="408"/>
      <c r="O938" s="408"/>
      <c r="P938" s="408"/>
      <c r="Q938" s="408"/>
    </row>
    <row r="939" spans="1:17" ht="29.25" hidden="1" x14ac:dyDescent="0.25">
      <c r="A939" s="793"/>
      <c r="B939" s="794" t="s">
        <v>1356</v>
      </c>
      <c r="C939" s="795" t="s">
        <v>1245</v>
      </c>
      <c r="D939" s="796"/>
      <c r="E939" s="408"/>
      <c r="F939" s="408"/>
      <c r="G939" s="408"/>
      <c r="H939" s="408"/>
      <c r="I939" s="408"/>
      <c r="J939" s="408"/>
      <c r="K939" s="408"/>
      <c r="L939" s="408"/>
      <c r="M939" s="408"/>
      <c r="N939" s="408"/>
      <c r="O939" s="408"/>
      <c r="P939" s="408"/>
      <c r="Q939" s="408"/>
    </row>
    <row r="940" spans="1:17" hidden="1" x14ac:dyDescent="0.25">
      <c r="A940" s="797"/>
      <c r="B940" s="798" t="s">
        <v>1351</v>
      </c>
      <c r="C940" s="799"/>
      <c r="D940" s="800">
        <v>0.21468000000000001</v>
      </c>
      <c r="E940" s="408"/>
      <c r="F940" s="408"/>
      <c r="G940" s="408"/>
      <c r="H940" s="408"/>
      <c r="I940" s="408"/>
      <c r="J940" s="408"/>
      <c r="K940" s="408"/>
      <c r="L940" s="408"/>
      <c r="M940" s="408"/>
      <c r="N940" s="408"/>
      <c r="O940" s="408"/>
      <c r="P940" s="408"/>
      <c r="Q940" s="408"/>
    </row>
    <row r="941" spans="1:17" hidden="1" x14ac:dyDescent="0.25">
      <c r="A941" s="797"/>
      <c r="B941" s="798" t="s">
        <v>1352</v>
      </c>
      <c r="C941" s="799"/>
      <c r="D941" s="800"/>
      <c r="E941" s="408"/>
      <c r="F941" s="408"/>
      <c r="G941" s="408"/>
      <c r="H941" s="408"/>
      <c r="I941" s="408"/>
      <c r="J941" s="408"/>
      <c r="K941" s="408"/>
      <c r="L941" s="408"/>
      <c r="M941" s="408"/>
      <c r="N941" s="408"/>
      <c r="O941" s="408"/>
      <c r="P941" s="408"/>
      <c r="Q941" s="408"/>
    </row>
    <row r="942" spans="1:17" hidden="1" x14ac:dyDescent="0.25">
      <c r="A942" s="786"/>
      <c r="B942" s="749" t="s">
        <v>1357</v>
      </c>
      <c r="C942" s="750" t="s">
        <v>1285</v>
      </c>
      <c r="D942" s="737">
        <v>0</v>
      </c>
      <c r="E942" s="408"/>
      <c r="F942" s="408"/>
      <c r="G942" s="408"/>
      <c r="H942" s="408"/>
      <c r="I942" s="408"/>
      <c r="J942" s="408"/>
      <c r="K942" s="408"/>
      <c r="L942" s="408"/>
      <c r="M942" s="408"/>
      <c r="N942" s="408"/>
      <c r="O942" s="408"/>
      <c r="P942" s="408"/>
      <c r="Q942" s="408"/>
    </row>
    <row r="943" spans="1:17" hidden="1" x14ac:dyDescent="0.25">
      <c r="A943" s="801"/>
      <c r="B943" s="735" t="s">
        <v>1358</v>
      </c>
      <c r="C943" s="736" t="s">
        <v>1285</v>
      </c>
      <c r="D943" s="737">
        <v>0</v>
      </c>
      <c r="E943" s="408"/>
      <c r="F943" s="408"/>
      <c r="G943" s="408"/>
      <c r="H943" s="408"/>
      <c r="I943" s="408"/>
      <c r="J943" s="408"/>
      <c r="K943" s="408"/>
      <c r="L943" s="408"/>
      <c r="M943" s="408"/>
      <c r="N943" s="408"/>
      <c r="O943" s="408"/>
      <c r="P943" s="408"/>
      <c r="Q943" s="408"/>
    </row>
    <row r="944" spans="1:17" ht="36" hidden="1" x14ac:dyDescent="0.25">
      <c r="A944" s="698"/>
      <c r="B944" s="811" t="s">
        <v>1367</v>
      </c>
      <c r="C944" s="789" t="s">
        <v>1285</v>
      </c>
      <c r="D944" s="737">
        <v>0.33341117991999997</v>
      </c>
      <c r="E944" s="408"/>
      <c r="F944" s="408"/>
      <c r="G944" s="408"/>
      <c r="H944" s="408"/>
      <c r="I944" s="408"/>
      <c r="J944" s="408"/>
      <c r="K944" s="408"/>
      <c r="L944" s="408"/>
      <c r="M944" s="408"/>
      <c r="N944" s="408"/>
      <c r="O944" s="408"/>
      <c r="P944" s="408"/>
      <c r="Q944" s="408"/>
    </row>
    <row r="945" spans="1:17" hidden="1" x14ac:dyDescent="0.25">
      <c r="A945" s="802"/>
      <c r="B945" s="803"/>
      <c r="C945" s="713"/>
      <c r="D945" s="805"/>
      <c r="E945" s="408"/>
      <c r="F945" s="408"/>
      <c r="G945" s="408"/>
      <c r="H945" s="408"/>
      <c r="I945" s="408"/>
      <c r="J945" s="408"/>
      <c r="K945" s="408"/>
      <c r="L945" s="408"/>
      <c r="M945" s="408"/>
      <c r="N945" s="408"/>
      <c r="O945" s="408"/>
      <c r="P945" s="408"/>
      <c r="Q945" s="408"/>
    </row>
    <row r="946" spans="1:17" ht="18" hidden="1" x14ac:dyDescent="0.25">
      <c r="A946" s="698"/>
      <c r="B946" s="788" t="s">
        <v>1368</v>
      </c>
      <c r="C946" s="789" t="s">
        <v>1245</v>
      </c>
      <c r="D946" s="737">
        <v>78.290288000000004</v>
      </c>
      <c r="E946" s="408"/>
      <c r="F946" s="408"/>
      <c r="G946" s="408"/>
      <c r="H946" s="408"/>
      <c r="I946" s="408"/>
      <c r="J946" s="408"/>
      <c r="K946" s="408"/>
      <c r="L946" s="408"/>
      <c r="M946" s="408"/>
      <c r="N946" s="408"/>
      <c r="O946" s="408"/>
      <c r="P946" s="408"/>
      <c r="Q946" s="408"/>
    </row>
    <row r="947" spans="1:17" ht="18" hidden="1" x14ac:dyDescent="0.25">
      <c r="A947" s="698"/>
      <c r="B947" s="788" t="s">
        <v>1369</v>
      </c>
      <c r="C947" s="789" t="s">
        <v>1285</v>
      </c>
      <c r="D947" s="737">
        <v>110.69932716186999</v>
      </c>
      <c r="E947" s="408"/>
      <c r="F947" s="408"/>
      <c r="G947" s="408"/>
      <c r="H947" s="408"/>
      <c r="I947" s="408"/>
      <c r="J947" s="408"/>
      <c r="K947" s="408"/>
      <c r="L947" s="408"/>
      <c r="M947" s="408"/>
      <c r="N947" s="408"/>
      <c r="O947" s="408"/>
      <c r="P947" s="408"/>
      <c r="Q947" s="408"/>
    </row>
    <row r="948" spans="1:17" hidden="1" x14ac:dyDescent="0.25">
      <c r="A948" s="802"/>
      <c r="B948" s="803"/>
      <c r="C948" s="713"/>
      <c r="D948" s="805"/>
      <c r="E948" s="408"/>
      <c r="F948" s="408"/>
      <c r="G948" s="408"/>
      <c r="H948" s="408"/>
      <c r="I948" s="408"/>
      <c r="J948" s="408"/>
      <c r="K948" s="408"/>
      <c r="L948" s="408"/>
      <c r="M948" s="408"/>
      <c r="N948" s="408"/>
      <c r="O948" s="408"/>
      <c r="P948" s="408"/>
      <c r="Q948" s="408"/>
    </row>
    <row r="949" spans="1:17" ht="18" hidden="1" x14ac:dyDescent="0.25">
      <c r="A949" s="698" t="s">
        <v>1177</v>
      </c>
      <c r="B949" s="735" t="s">
        <v>1370</v>
      </c>
      <c r="C949" s="750" t="s">
        <v>1285</v>
      </c>
      <c r="D949" s="737">
        <v>11</v>
      </c>
      <c r="E949" s="408"/>
      <c r="F949" s="408"/>
      <c r="G949" s="408"/>
      <c r="H949" s="408"/>
      <c r="I949" s="408"/>
      <c r="J949" s="408"/>
      <c r="K949" s="408"/>
      <c r="L949" s="408"/>
      <c r="M949" s="408"/>
      <c r="N949" s="408"/>
      <c r="O949" s="408"/>
      <c r="P949" s="408"/>
      <c r="Q949" s="408"/>
    </row>
    <row r="950" spans="1:17" hidden="1" x14ac:dyDescent="0.25">
      <c r="A950" s="812"/>
      <c r="B950" s="813" t="s">
        <v>1371</v>
      </c>
      <c r="C950" s="814"/>
      <c r="D950" s="815">
        <v>0</v>
      </c>
      <c r="E950" s="408"/>
      <c r="F950" s="408"/>
      <c r="G950" s="408"/>
      <c r="H950" s="408"/>
      <c r="I950" s="408"/>
      <c r="J950" s="408"/>
      <c r="K950" s="408"/>
      <c r="L950" s="408"/>
      <c r="M950" s="408"/>
      <c r="N950" s="408"/>
      <c r="O950" s="408"/>
      <c r="P950" s="408"/>
      <c r="Q950" s="408"/>
    </row>
    <row r="951" spans="1:17" ht="18.75" hidden="1" thickBot="1" x14ac:dyDescent="0.3">
      <c r="A951" s="698" t="s">
        <v>1179</v>
      </c>
      <c r="B951" s="816" t="s">
        <v>1372</v>
      </c>
      <c r="C951" s="817" t="s">
        <v>1285</v>
      </c>
      <c r="D951" s="818">
        <v>0.27459845160099999</v>
      </c>
      <c r="E951" s="408"/>
      <c r="F951" s="408"/>
      <c r="G951" s="408"/>
      <c r="H951" s="408"/>
      <c r="I951" s="408"/>
      <c r="J951" s="408"/>
      <c r="K951" s="408"/>
      <c r="L951" s="408"/>
      <c r="M951" s="408"/>
      <c r="N951" s="408"/>
      <c r="O951" s="408"/>
      <c r="P951" s="408"/>
      <c r="Q951" s="408"/>
    </row>
    <row r="952" spans="1:17" hidden="1" x14ac:dyDescent="0.25">
      <c r="A952" s="819"/>
      <c r="B952" s="820" t="s">
        <v>1373</v>
      </c>
      <c r="C952" s="821" t="s">
        <v>1285</v>
      </c>
      <c r="D952" s="822">
        <v>9.4818941667000001E-2</v>
      </c>
      <c r="E952" s="408"/>
      <c r="F952" s="408"/>
      <c r="G952" s="408"/>
      <c r="H952" s="408"/>
      <c r="I952" s="408"/>
      <c r="J952" s="408"/>
      <c r="K952" s="408"/>
      <c r="L952" s="408"/>
      <c r="M952" s="408"/>
      <c r="N952" s="408"/>
      <c r="O952" s="408"/>
      <c r="P952" s="408"/>
      <c r="Q952" s="408"/>
    </row>
    <row r="953" spans="1:17" hidden="1" x14ac:dyDescent="0.25">
      <c r="A953" s="699"/>
      <c r="B953" s="823" t="s">
        <v>1374</v>
      </c>
      <c r="C953" s="701" t="s">
        <v>1285</v>
      </c>
      <c r="D953" s="704">
        <v>2.6649022590000002E-2</v>
      </c>
      <c r="E953" s="408"/>
      <c r="F953" s="408"/>
      <c r="G953" s="408"/>
      <c r="H953" s="408"/>
      <c r="I953" s="408"/>
      <c r="J953" s="408"/>
      <c r="K953" s="408"/>
      <c r="L953" s="408"/>
      <c r="M953" s="408"/>
      <c r="N953" s="408"/>
      <c r="O953" s="408"/>
      <c r="P953" s="408"/>
      <c r="Q953" s="408"/>
    </row>
    <row r="954" spans="1:17" hidden="1" x14ac:dyDescent="0.25">
      <c r="A954" s="699"/>
      <c r="B954" s="823" t="s">
        <v>1375</v>
      </c>
      <c r="C954" s="701" t="s">
        <v>1285</v>
      </c>
      <c r="D954" s="704"/>
      <c r="E954" s="408"/>
      <c r="F954" s="408"/>
      <c r="G954" s="408"/>
      <c r="H954" s="408"/>
      <c r="I954" s="408"/>
      <c r="J954" s="408"/>
      <c r="K954" s="408"/>
      <c r="L954" s="408"/>
      <c r="M954" s="408"/>
      <c r="N954" s="408"/>
      <c r="O954" s="408"/>
      <c r="P954" s="408"/>
      <c r="Q954" s="408"/>
    </row>
    <row r="955" spans="1:17" hidden="1" x14ac:dyDescent="0.25">
      <c r="A955" s="699"/>
      <c r="B955" s="823" t="s">
        <v>1376</v>
      </c>
      <c r="C955" s="701" t="s">
        <v>1285</v>
      </c>
      <c r="D955" s="704">
        <v>0</v>
      </c>
      <c r="E955" s="408"/>
      <c r="F955" s="408"/>
      <c r="G955" s="408"/>
      <c r="H955" s="408"/>
      <c r="I955" s="408"/>
      <c r="J955" s="408"/>
      <c r="K955" s="408"/>
      <c r="L955" s="408"/>
      <c r="M955" s="408"/>
      <c r="N955" s="408"/>
      <c r="O955" s="408"/>
      <c r="P955" s="408"/>
      <c r="Q955" s="408"/>
    </row>
    <row r="956" spans="1:17" hidden="1" x14ac:dyDescent="0.25">
      <c r="A956" s="699"/>
      <c r="B956" s="823" t="s">
        <v>1377</v>
      </c>
      <c r="C956" s="701" t="s">
        <v>1285</v>
      </c>
      <c r="D956" s="704">
        <v>0.13533388734399998</v>
      </c>
      <c r="E956" s="408"/>
      <c r="F956" s="408"/>
      <c r="G956" s="408"/>
      <c r="H956" s="408"/>
      <c r="I956" s="408"/>
      <c r="J956" s="408"/>
      <c r="K956" s="408"/>
      <c r="L956" s="408"/>
      <c r="M956" s="408"/>
      <c r="N956" s="408"/>
      <c r="O956" s="408"/>
      <c r="P956" s="408"/>
      <c r="Q956" s="408"/>
    </row>
    <row r="957" spans="1:17" hidden="1" x14ac:dyDescent="0.25">
      <c r="A957" s="699"/>
      <c r="B957" s="823" t="s">
        <v>1378</v>
      </c>
      <c r="C957" s="701" t="s">
        <v>1285</v>
      </c>
      <c r="D957" s="704">
        <v>1.7796600000000003E-2</v>
      </c>
      <c r="E957" s="408"/>
      <c r="F957" s="408"/>
      <c r="G957" s="408"/>
      <c r="H957" s="408"/>
      <c r="I957" s="408"/>
      <c r="J957" s="408"/>
      <c r="K957" s="408"/>
      <c r="L957" s="408"/>
      <c r="M957" s="408"/>
      <c r="N957" s="408"/>
      <c r="O957" s="408"/>
      <c r="P957" s="408"/>
      <c r="Q957" s="408"/>
    </row>
    <row r="958" spans="1:17" ht="18" hidden="1" x14ac:dyDescent="0.25">
      <c r="A958" s="698" t="s">
        <v>1197</v>
      </c>
      <c r="B958" s="749" t="s">
        <v>1379</v>
      </c>
      <c r="C958" s="750"/>
      <c r="D958" s="737"/>
      <c r="E958" s="408"/>
      <c r="F958" s="408"/>
      <c r="G958" s="408"/>
      <c r="H958" s="408"/>
      <c r="I958" s="408"/>
      <c r="J958" s="408"/>
      <c r="K958" s="408"/>
      <c r="L958" s="408"/>
      <c r="M958" s="408"/>
      <c r="N958" s="408"/>
      <c r="O958" s="408"/>
      <c r="P958" s="408"/>
      <c r="Q958" s="408"/>
    </row>
    <row r="959" spans="1:17" hidden="1" x14ac:dyDescent="0.25">
      <c r="A959" s="734"/>
      <c r="B959" s="823" t="s">
        <v>1380</v>
      </c>
      <c r="C959" s="701" t="s">
        <v>1381</v>
      </c>
      <c r="D959" s="824"/>
      <c r="E959" s="408"/>
      <c r="F959" s="408"/>
      <c r="G959" s="408"/>
      <c r="H959" s="408"/>
      <c r="I959" s="408"/>
      <c r="J959" s="408"/>
      <c r="K959" s="408"/>
      <c r="L959" s="408"/>
      <c r="M959" s="408"/>
      <c r="N959" s="408"/>
      <c r="O959" s="408"/>
      <c r="P959" s="408"/>
      <c r="Q959" s="408"/>
    </row>
    <row r="960" spans="1:17" ht="16.5" hidden="1" thickBot="1" x14ac:dyDescent="0.3">
      <c r="A960" s="825"/>
      <c r="B960" s="826" t="s">
        <v>1382</v>
      </c>
      <c r="C960" s="827" t="s">
        <v>1381</v>
      </c>
      <c r="D960" s="828"/>
      <c r="E960" s="408"/>
      <c r="F960" s="408"/>
      <c r="G960" s="408"/>
      <c r="H960" s="408"/>
      <c r="I960" s="408"/>
      <c r="J960" s="408"/>
      <c r="K960" s="408"/>
      <c r="L960" s="408"/>
      <c r="M960" s="408"/>
      <c r="N960" s="408"/>
      <c r="O960" s="408"/>
      <c r="P960" s="408"/>
      <c r="Q960" s="408"/>
    </row>
    <row r="961" spans="1:22" ht="18.75" hidden="1" thickBot="1" x14ac:dyDescent="0.3">
      <c r="A961" s="698" t="s">
        <v>1383</v>
      </c>
      <c r="B961" s="829" t="s">
        <v>1384</v>
      </c>
      <c r="C961" s="830" t="s">
        <v>1285</v>
      </c>
      <c r="D961" s="818">
        <v>7.608997845204919</v>
      </c>
      <c r="E961" s="408"/>
      <c r="F961" s="408"/>
      <c r="G961" s="408"/>
      <c r="H961" s="408"/>
      <c r="I961" s="408"/>
      <c r="J961" s="408"/>
      <c r="K961" s="408"/>
      <c r="L961" s="408"/>
      <c r="M961" s="408"/>
      <c r="N961" s="408"/>
      <c r="O961" s="408"/>
      <c r="P961" s="408"/>
      <c r="Q961" s="408"/>
    </row>
    <row r="962" spans="1:22" hidden="1" x14ac:dyDescent="0.25">
      <c r="A962" s="812" t="s">
        <v>1385</v>
      </c>
      <c r="B962" s="831" t="s">
        <v>1386</v>
      </c>
      <c r="C962" s="832" t="s">
        <v>1387</v>
      </c>
      <c r="D962" s="833">
        <v>189.16123848999999</v>
      </c>
      <c r="E962" s="408"/>
      <c r="F962" s="408"/>
      <c r="G962" s="408"/>
      <c r="H962" s="408"/>
      <c r="I962" s="408"/>
      <c r="J962" s="408"/>
      <c r="K962" s="408"/>
      <c r="L962" s="408"/>
      <c r="M962" s="408"/>
      <c r="N962" s="408"/>
      <c r="O962" s="408"/>
      <c r="P962" s="408"/>
      <c r="Q962" s="408"/>
    </row>
    <row r="963" spans="1:22" ht="16.5" hidden="1" thickBot="1" x14ac:dyDescent="0.3">
      <c r="A963" s="834"/>
      <c r="B963" s="835" t="s">
        <v>1319</v>
      </c>
      <c r="C963" s="836" t="s">
        <v>1387</v>
      </c>
      <c r="D963" s="837">
        <v>0</v>
      </c>
      <c r="E963" s="408"/>
      <c r="F963" s="408"/>
      <c r="G963" s="408"/>
      <c r="H963" s="408"/>
      <c r="I963" s="408"/>
      <c r="J963" s="408"/>
      <c r="K963" s="408"/>
      <c r="L963" s="408"/>
      <c r="M963" s="408"/>
      <c r="N963" s="408"/>
      <c r="O963" s="408"/>
      <c r="P963" s="408"/>
      <c r="Q963" s="408"/>
    </row>
    <row r="964" spans="1:22" hidden="1" x14ac:dyDescent="0.25">
      <c r="A964" s="838" t="s">
        <v>1385</v>
      </c>
      <c r="B964" s="839" t="s">
        <v>1388</v>
      </c>
      <c r="C964" s="840" t="s">
        <v>1387</v>
      </c>
      <c r="D964" s="841">
        <v>1.88213743</v>
      </c>
      <c r="E964" s="408"/>
      <c r="F964" s="408"/>
      <c r="G964" s="408"/>
      <c r="H964" s="408"/>
      <c r="I964" s="408"/>
      <c r="J964" s="408"/>
      <c r="K964" s="408"/>
      <c r="L964" s="408"/>
      <c r="M964" s="408"/>
      <c r="N964" s="408"/>
      <c r="O964" s="408"/>
      <c r="P964" s="408"/>
      <c r="Q964" s="408"/>
    </row>
    <row r="965" spans="1:22" ht="16.5" hidden="1" thickBot="1" x14ac:dyDescent="0.3">
      <c r="A965" s="842" t="s">
        <v>1389</v>
      </c>
      <c r="B965" s="843" t="s">
        <v>1390</v>
      </c>
      <c r="C965" s="844" t="s">
        <v>1387</v>
      </c>
      <c r="D965" s="845">
        <v>191.04337591999999</v>
      </c>
      <c r="E965" s="408"/>
      <c r="F965" s="408"/>
      <c r="G965" s="408"/>
      <c r="H965" s="408"/>
      <c r="I965" s="408"/>
      <c r="J965" s="408"/>
      <c r="K965" s="408"/>
      <c r="L965" s="408"/>
      <c r="M965" s="408"/>
      <c r="N965" s="408"/>
      <c r="O965" s="408"/>
      <c r="P965" s="408"/>
      <c r="Q965" s="408"/>
    </row>
    <row r="966" spans="1:22" hidden="1" x14ac:dyDescent="0.25">
      <c r="A966" s="846"/>
      <c r="B966" s="847"/>
      <c r="C966" s="846"/>
      <c r="D966" s="848">
        <v>3.3314709999999997E-2</v>
      </c>
      <c r="E966" s="848"/>
      <c r="F966" s="848"/>
      <c r="G966" s="849"/>
      <c r="H966" s="848"/>
      <c r="I966" s="849"/>
      <c r="J966" s="850"/>
      <c r="K966" s="849"/>
      <c r="L966" s="849"/>
      <c r="M966" s="849"/>
      <c r="N966" s="849"/>
      <c r="O966" s="350"/>
      <c r="P966" s="849"/>
      <c r="Q966" s="350"/>
      <c r="R966" s="350"/>
      <c r="S966" s="849"/>
      <c r="T966" s="350"/>
      <c r="U966" s="849"/>
      <c r="V966" s="350"/>
    </row>
    <row r="967" spans="1:22" ht="18" hidden="1" x14ac:dyDescent="0.25">
      <c r="A967" s="846"/>
      <c r="B967" s="846" t="s">
        <v>1391</v>
      </c>
      <c r="C967" s="846" t="s">
        <v>1392</v>
      </c>
      <c r="D967" s="851"/>
      <c r="E967" s="852"/>
      <c r="F967" s="852"/>
      <c r="G967" s="852"/>
      <c r="H967" s="852"/>
      <c r="I967" s="852"/>
      <c r="J967" s="852"/>
      <c r="K967" s="853"/>
      <c r="L967" s="853"/>
      <c r="M967" s="853"/>
      <c r="N967" s="853"/>
      <c r="O967" s="350"/>
      <c r="P967" s="853"/>
      <c r="Q967" s="350"/>
      <c r="R967" s="350"/>
      <c r="S967" s="853"/>
      <c r="T967" s="350"/>
      <c r="U967" s="853"/>
      <c r="V967" s="350"/>
    </row>
    <row r="968" spans="1:22" ht="18" hidden="1" x14ac:dyDescent="0.25">
      <c r="A968" s="846"/>
      <c r="B968" s="846"/>
      <c r="C968" s="854"/>
      <c r="D968" s="851"/>
      <c r="E968" s="852"/>
      <c r="F968" s="852"/>
      <c r="G968" s="852"/>
      <c r="H968" s="852"/>
      <c r="I968" s="852"/>
      <c r="J968" s="852"/>
      <c r="K968" s="853"/>
      <c r="L968" s="853"/>
      <c r="M968" s="853"/>
      <c r="N968" s="853"/>
      <c r="O968" s="350"/>
      <c r="P968" s="853"/>
      <c r="Q968" s="350"/>
      <c r="R968" s="350"/>
      <c r="S968" s="853"/>
      <c r="T968" s="350"/>
      <c r="U968" s="853"/>
      <c r="V968" s="350"/>
    </row>
    <row r="969" spans="1:22" ht="18" hidden="1" x14ac:dyDescent="0.25">
      <c r="A969" s="846"/>
      <c r="B969" s="846" t="s">
        <v>1393</v>
      </c>
      <c r="C969" s="846" t="s">
        <v>1394</v>
      </c>
      <c r="D969" s="855"/>
      <c r="E969" s="856"/>
      <c r="F969" s="857"/>
      <c r="G969" s="852"/>
      <c r="H969" s="849"/>
      <c r="I969" s="849"/>
      <c r="J969" s="849"/>
      <c r="K969" s="853"/>
      <c r="L969" s="853"/>
      <c r="M969" s="853"/>
      <c r="N969" s="853"/>
      <c r="O969" s="350"/>
      <c r="P969" s="853"/>
      <c r="Q969" s="350"/>
      <c r="R969" s="350"/>
      <c r="S969" s="853"/>
      <c r="T969" s="350"/>
      <c r="U969" s="853"/>
      <c r="V969" s="350"/>
    </row>
    <row r="970" spans="1:22" hidden="1" x14ac:dyDescent="0.25">
      <c r="A970" s="846"/>
      <c r="B970" s="858"/>
      <c r="C970" s="854"/>
      <c r="D970" s="855"/>
      <c r="E970" s="855"/>
      <c r="F970" s="855"/>
      <c r="G970" s="855"/>
      <c r="H970" s="855"/>
      <c r="I970" s="855"/>
      <c r="J970" s="855"/>
      <c r="K970" s="855"/>
      <c r="L970" s="855"/>
      <c r="M970" s="855"/>
      <c r="N970" s="855"/>
      <c r="O970" s="855"/>
      <c r="P970" s="859"/>
      <c r="Q970" s="859"/>
      <c r="R970" s="859"/>
      <c r="S970" s="859"/>
      <c r="T970" s="859"/>
      <c r="U970" s="859"/>
      <c r="V970" s="855"/>
    </row>
    <row r="971" spans="1:22" ht="18" hidden="1" x14ac:dyDescent="0.25">
      <c r="A971" s="846"/>
      <c r="B971" s="846" t="s">
        <v>1393</v>
      </c>
      <c r="C971" s="846"/>
      <c r="D971" s="860"/>
      <c r="E971" s="852"/>
      <c r="F971" s="852"/>
      <c r="G971" s="852"/>
      <c r="H971" s="861"/>
      <c r="I971" s="861"/>
      <c r="J971" s="862"/>
      <c r="K971" s="863"/>
      <c r="L971" s="863"/>
      <c r="M971" s="863"/>
      <c r="N971" s="863"/>
      <c r="O971" s="350"/>
      <c r="P971" s="863"/>
      <c r="Q971" s="350"/>
      <c r="R971" s="350"/>
      <c r="S971" s="863"/>
      <c r="T971" s="350"/>
      <c r="U971" s="863"/>
      <c r="V971" s="350"/>
    </row>
    <row r="972" spans="1:22" ht="18" hidden="1" x14ac:dyDescent="0.25">
      <c r="A972" s="846"/>
      <c r="B972" s="846"/>
      <c r="C972" s="854"/>
      <c r="D972" s="856"/>
      <c r="E972" s="846"/>
      <c r="F972" s="846"/>
      <c r="G972" s="852"/>
      <c r="H972" s="864"/>
      <c r="I972" s="864"/>
      <c r="J972" s="864"/>
      <c r="K972" s="863"/>
      <c r="L972" s="863"/>
      <c r="M972" s="863"/>
      <c r="N972" s="863"/>
      <c r="O972" s="350"/>
      <c r="P972" s="863"/>
      <c r="Q972" s="350"/>
      <c r="R972" s="350"/>
      <c r="S972" s="863"/>
      <c r="T972" s="350"/>
      <c r="U972" s="863"/>
      <c r="V972" s="350"/>
    </row>
    <row r="973" spans="1:22" hidden="1" x14ac:dyDescent="0.25"/>
    <row r="974" spans="1:22" hidden="1" x14ac:dyDescent="0.25"/>
    <row r="975" spans="1:22" hidden="1" x14ac:dyDescent="0.25"/>
    <row r="976" spans="1:22"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spans="4:4" hidden="1" x14ac:dyDescent="0.25"/>
    <row r="1058" spans="4:4" hidden="1" x14ac:dyDescent="0.25"/>
    <row r="1059" spans="4:4" hidden="1" x14ac:dyDescent="0.25"/>
    <row r="1060" spans="4:4" hidden="1" x14ac:dyDescent="0.25">
      <c r="D1060" s="415">
        <v>140.19484261500017</v>
      </c>
    </row>
    <row r="1061" spans="4:4" hidden="1" x14ac:dyDescent="0.25">
      <c r="D1061" s="415">
        <v>5</v>
      </c>
    </row>
    <row r="1062" spans="4:4" hidden="1" x14ac:dyDescent="0.25">
      <c r="D1062" s="415">
        <v>145.19484261500017</v>
      </c>
    </row>
    <row r="1063" spans="4:4" hidden="1" x14ac:dyDescent="0.25"/>
    <row r="1064" spans="4:4" hidden="1" x14ac:dyDescent="0.25">
      <c r="D1064" s="415">
        <v>73.851618400862719</v>
      </c>
    </row>
    <row r="1065" spans="4:4" hidden="1" x14ac:dyDescent="0.25">
      <c r="D1065" s="415">
        <v>184.12868767309337</v>
      </c>
    </row>
    <row r="1066" spans="4:4" hidden="1" x14ac:dyDescent="0.25">
      <c r="D1066" s="415">
        <v>184.12868767309337</v>
      </c>
    </row>
    <row r="1067" spans="4:4" hidden="1" x14ac:dyDescent="0.25"/>
    <row r="1068" spans="4:4" hidden="1" x14ac:dyDescent="0.25">
      <c r="D1068" s="415">
        <v>180.50091200000003</v>
      </c>
    </row>
    <row r="1069" spans="4:4" hidden="1" x14ac:dyDescent="0.25">
      <c r="D1069" s="415">
        <v>180.50091200000003</v>
      </c>
    </row>
    <row r="1070" spans="4:4" hidden="1" x14ac:dyDescent="0.25">
      <c r="D1070" s="415">
        <v>180.50091200000003</v>
      </c>
    </row>
    <row r="1071" spans="4:4" hidden="1" x14ac:dyDescent="0.25"/>
    <row r="1072" spans="4:4" hidden="1" x14ac:dyDescent="0.25"/>
    <row r="1073" spans="4:4" hidden="1" x14ac:dyDescent="0.25"/>
    <row r="1074" spans="4:4" hidden="1" x14ac:dyDescent="0.25"/>
    <row r="1075" spans="4:4" hidden="1" x14ac:dyDescent="0.25">
      <c r="D1075" s="415">
        <v>134.21181899999999</v>
      </c>
    </row>
    <row r="1076" spans="4:4" hidden="1" x14ac:dyDescent="0.25">
      <c r="D1076" s="415">
        <v>66.272788000000006</v>
      </c>
    </row>
    <row r="1077" spans="4:4" hidden="1" x14ac:dyDescent="0.25">
      <c r="D1077" s="415">
        <v>9.3999999999999997E-4</v>
      </c>
    </row>
    <row r="1078" spans="4:4" hidden="1" x14ac:dyDescent="0.25">
      <c r="D1078" s="415">
        <v>41.840209000000002</v>
      </c>
    </row>
    <row r="1079" spans="4:4" hidden="1" x14ac:dyDescent="0.25">
      <c r="D1079" s="415">
        <v>24.431639000000001</v>
      </c>
    </row>
    <row r="1080" spans="4:4" hidden="1" x14ac:dyDescent="0.25">
      <c r="D1080" s="415">
        <v>67.939031</v>
      </c>
    </row>
    <row r="1081" spans="4:4" hidden="1" x14ac:dyDescent="0.25">
      <c r="D1081" s="415">
        <v>1.0458529999999999</v>
      </c>
    </row>
    <row r="1082" spans="4:4" hidden="1" x14ac:dyDescent="0.25">
      <c r="D1082" s="415">
        <v>57.964021000000002</v>
      </c>
    </row>
    <row r="1083" spans="4:4" hidden="1" x14ac:dyDescent="0.25">
      <c r="D1083" s="415">
        <v>8.929157</v>
      </c>
    </row>
    <row r="1084" spans="4:4" hidden="1" x14ac:dyDescent="0.25">
      <c r="D1084" s="415">
        <v>1.8836250000000001</v>
      </c>
    </row>
    <row r="1085" spans="4:4" hidden="1" x14ac:dyDescent="0.25">
      <c r="D1085" s="415">
        <v>1.8836250000000001</v>
      </c>
    </row>
    <row r="1086" spans="4:4" hidden="1" x14ac:dyDescent="0.25"/>
    <row r="1087" spans="4:4" hidden="1" x14ac:dyDescent="0.25">
      <c r="D1087" s="415">
        <v>1.80925</v>
      </c>
    </row>
    <row r="1088" spans="4:4" hidden="1" x14ac:dyDescent="0.25">
      <c r="D1088" s="415">
        <v>7.4374999999999997E-2</v>
      </c>
    </row>
    <row r="1089" spans="4:4" hidden="1" x14ac:dyDescent="0.25">
      <c r="D1089" s="415">
        <v>0</v>
      </c>
    </row>
    <row r="1090" spans="4:4" hidden="1" x14ac:dyDescent="0.25"/>
    <row r="1091" spans="4:4" hidden="1" x14ac:dyDescent="0.25"/>
    <row r="1092" spans="4:4" hidden="1" x14ac:dyDescent="0.25"/>
    <row r="1093" spans="4:4" hidden="1" x14ac:dyDescent="0.25">
      <c r="D1093" s="415">
        <v>0</v>
      </c>
    </row>
    <row r="1094" spans="4:4" hidden="1" x14ac:dyDescent="0.25"/>
    <row r="1095" spans="4:4" hidden="1" x14ac:dyDescent="0.25"/>
    <row r="1096" spans="4:4" hidden="1" x14ac:dyDescent="0.25"/>
    <row r="1097" spans="4:4" hidden="1" x14ac:dyDescent="0.25">
      <c r="D1097" s="415">
        <v>42.230940000000004</v>
      </c>
    </row>
    <row r="1098" spans="4:4" hidden="1" x14ac:dyDescent="0.25">
      <c r="D1098" s="415">
        <v>42.230940000000004</v>
      </c>
    </row>
    <row r="1099" spans="4:4" hidden="1" x14ac:dyDescent="0.25">
      <c r="D1099" s="415">
        <v>6.2845979999999999</v>
      </c>
    </row>
    <row r="1100" spans="4:4" hidden="1" x14ac:dyDescent="0.25">
      <c r="D1100" s="415">
        <v>35.738813999999998</v>
      </c>
    </row>
    <row r="1101" spans="4:4" hidden="1" x14ac:dyDescent="0.25">
      <c r="D1101" s="415">
        <v>0.20752799999999999</v>
      </c>
    </row>
    <row r="1102" spans="4:4" hidden="1" x14ac:dyDescent="0.25"/>
    <row r="1103" spans="4:4" hidden="1" x14ac:dyDescent="0.25"/>
    <row r="1104" spans="4:4" hidden="1" x14ac:dyDescent="0.25"/>
    <row r="1105" spans="4:4" hidden="1" x14ac:dyDescent="0.25">
      <c r="D1105" s="415">
        <v>178.32638399999999</v>
      </c>
    </row>
    <row r="1106" spans="4:4" hidden="1" x14ac:dyDescent="0.25"/>
    <row r="1107" spans="4:4" hidden="1" x14ac:dyDescent="0.25"/>
    <row r="1108" spans="4:4" hidden="1" x14ac:dyDescent="0.25"/>
    <row r="1109" spans="4:4" hidden="1" x14ac:dyDescent="0.25"/>
    <row r="1110" spans="4:4" hidden="1" x14ac:dyDescent="0.25"/>
    <row r="1111" spans="4:4" hidden="1" x14ac:dyDescent="0.25"/>
    <row r="1112" spans="4:4" hidden="1" x14ac:dyDescent="0.25"/>
    <row r="1113" spans="4:4" hidden="1" x14ac:dyDescent="0.25"/>
    <row r="1114" spans="4:4" hidden="1" x14ac:dyDescent="0.25"/>
    <row r="1115" spans="4:4" hidden="1" x14ac:dyDescent="0.25"/>
    <row r="1116" spans="4:4" hidden="1" x14ac:dyDescent="0.25"/>
    <row r="1117" spans="4:4" hidden="1" x14ac:dyDescent="0.25"/>
    <row r="1118" spans="4:4" hidden="1" x14ac:dyDescent="0.25"/>
    <row r="1119" spans="4:4" hidden="1" x14ac:dyDescent="0.25"/>
    <row r="1120" spans="4:4"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spans="4:4" hidden="1" x14ac:dyDescent="0.25">
      <c r="D1137" s="415">
        <v>257.79945422847112</v>
      </c>
    </row>
    <row r="1138" spans="4:4" hidden="1" x14ac:dyDescent="0.25">
      <c r="D1138" s="415">
        <v>5</v>
      </c>
    </row>
    <row r="1139" spans="4:4" hidden="1" x14ac:dyDescent="0.25">
      <c r="D1139" s="415">
        <v>262.79945422847112</v>
      </c>
    </row>
    <row r="1140" spans="4:4" hidden="1" x14ac:dyDescent="0.25"/>
    <row r="1141" spans="4:4" hidden="1" x14ac:dyDescent="0.25">
      <c r="D1141" s="415">
        <v>191.45623001433367</v>
      </c>
    </row>
    <row r="1142" spans="4:4" hidden="1" x14ac:dyDescent="0.25">
      <c r="D1142" s="415">
        <v>184.12868767309337</v>
      </c>
    </row>
    <row r="1143" spans="4:4" hidden="1" x14ac:dyDescent="0.25">
      <c r="D1143" s="415">
        <v>184.12868767309337</v>
      </c>
    </row>
    <row r="1144" spans="4:4" hidden="1" x14ac:dyDescent="0.25"/>
    <row r="1145" spans="4:4" hidden="1" x14ac:dyDescent="0.25">
      <c r="D1145" s="415">
        <v>180.50091200000003</v>
      </c>
    </row>
    <row r="1146" spans="4:4" hidden="1" x14ac:dyDescent="0.25">
      <c r="D1146" s="415">
        <v>180.50091200000003</v>
      </c>
    </row>
    <row r="1147" spans="4:4" hidden="1" x14ac:dyDescent="0.25">
      <c r="D1147" s="415">
        <v>180.50091200000003</v>
      </c>
    </row>
    <row r="1148" spans="4:4" hidden="1" x14ac:dyDescent="0.25"/>
    <row r="1149" spans="4:4" hidden="1" x14ac:dyDescent="0.25"/>
    <row r="1150" spans="4:4" hidden="1" x14ac:dyDescent="0.25"/>
    <row r="1151" spans="4:4" hidden="1" x14ac:dyDescent="0.25"/>
    <row r="1152" spans="4:4" hidden="1" x14ac:dyDescent="0.25">
      <c r="D1152" s="415">
        <v>135.87877900000001</v>
      </c>
    </row>
    <row r="1153" spans="4:4" hidden="1" x14ac:dyDescent="0.25">
      <c r="D1153" s="415">
        <v>66.274285000000006</v>
      </c>
    </row>
    <row r="1154" spans="4:4" hidden="1" x14ac:dyDescent="0.25">
      <c r="D1154" s="415">
        <v>2.4369999999999999E-3</v>
      </c>
    </row>
    <row r="1155" spans="4:4" hidden="1" x14ac:dyDescent="0.25">
      <c r="D1155" s="415">
        <v>41.840209000000002</v>
      </c>
    </row>
    <row r="1156" spans="4:4" hidden="1" x14ac:dyDescent="0.25">
      <c r="D1156" s="415">
        <v>24.431639000000001</v>
      </c>
    </row>
    <row r="1157" spans="4:4" hidden="1" x14ac:dyDescent="0.25">
      <c r="D1157" s="415">
        <v>69.604494000000003</v>
      </c>
    </row>
    <row r="1158" spans="4:4" hidden="1" x14ac:dyDescent="0.25">
      <c r="D1158" s="415">
        <v>2.7113160000000001</v>
      </c>
    </row>
    <row r="1159" spans="4:4" hidden="1" x14ac:dyDescent="0.25">
      <c r="D1159" s="415">
        <v>57.964021000000002</v>
      </c>
    </row>
    <row r="1160" spans="4:4" hidden="1" x14ac:dyDescent="0.25">
      <c r="D1160" s="415">
        <v>8.929157</v>
      </c>
    </row>
    <row r="1161" spans="4:4" hidden="1" x14ac:dyDescent="0.25">
      <c r="D1161" s="415">
        <v>4.7647560000000002</v>
      </c>
    </row>
    <row r="1162" spans="4:4" hidden="1" x14ac:dyDescent="0.25">
      <c r="D1162" s="415">
        <v>4.7647560000000002</v>
      </c>
    </row>
    <row r="1163" spans="4:4" hidden="1" x14ac:dyDescent="0.25"/>
    <row r="1164" spans="4:4" hidden="1" x14ac:dyDescent="0.25">
      <c r="D1164" s="415">
        <v>4.6903810000000004</v>
      </c>
    </row>
    <row r="1165" spans="4:4" hidden="1" x14ac:dyDescent="0.25">
      <c r="D1165" s="415">
        <v>7.4374999999999997E-2</v>
      </c>
    </row>
    <row r="1166" spans="4:4" hidden="1" x14ac:dyDescent="0.25">
      <c r="D1166" s="415">
        <v>0</v>
      </c>
    </row>
    <row r="1167" spans="4:4" hidden="1" x14ac:dyDescent="0.25"/>
    <row r="1168" spans="4:4" hidden="1" x14ac:dyDescent="0.25"/>
    <row r="1169" spans="4:4" hidden="1" x14ac:dyDescent="0.25"/>
    <row r="1170" spans="4:4" hidden="1" x14ac:dyDescent="0.25">
      <c r="D1170" s="415">
        <v>0</v>
      </c>
    </row>
    <row r="1171" spans="4:4" hidden="1" x14ac:dyDescent="0.25"/>
    <row r="1172" spans="4:4" hidden="1" x14ac:dyDescent="0.25"/>
    <row r="1173" spans="4:4" hidden="1" x14ac:dyDescent="0.25"/>
    <row r="1174" spans="4:4" hidden="1" x14ac:dyDescent="0.25">
      <c r="D1174" s="415">
        <v>52.238813999999998</v>
      </c>
    </row>
    <row r="1175" spans="4:4" hidden="1" x14ac:dyDescent="0.25">
      <c r="D1175" s="415">
        <v>52.238813999999998</v>
      </c>
    </row>
    <row r="1176" spans="4:4" hidden="1" x14ac:dyDescent="0.25">
      <c r="D1176" s="415">
        <v>16.292472</v>
      </c>
    </row>
    <row r="1177" spans="4:4" hidden="1" x14ac:dyDescent="0.25">
      <c r="D1177" s="415">
        <v>35.738813999999998</v>
      </c>
    </row>
    <row r="1178" spans="4:4" hidden="1" x14ac:dyDescent="0.25">
      <c r="D1178" s="415">
        <v>0.20752799999999999</v>
      </c>
    </row>
    <row r="1179" spans="4:4" hidden="1" x14ac:dyDescent="0.25"/>
    <row r="1180" spans="4:4" hidden="1" x14ac:dyDescent="0.25"/>
    <row r="1181" spans="4:4" hidden="1" x14ac:dyDescent="0.25"/>
    <row r="1182" spans="4:4" hidden="1" x14ac:dyDescent="0.25">
      <c r="D1182" s="415">
        <v>192.882349</v>
      </c>
    </row>
    <row r="1183" spans="4:4" hidden="1" x14ac:dyDescent="0.25"/>
    <row r="1184" spans="4: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spans="4:4" hidden="1" x14ac:dyDescent="0.25"/>
    <row r="1202" spans="4:4" hidden="1" x14ac:dyDescent="0.25"/>
    <row r="1203" spans="4:4" hidden="1" x14ac:dyDescent="0.25"/>
    <row r="1204" spans="4:4" hidden="1" x14ac:dyDescent="0.25"/>
    <row r="1205" spans="4:4" hidden="1" x14ac:dyDescent="0.25"/>
    <row r="1206" spans="4:4" hidden="1" x14ac:dyDescent="0.25"/>
    <row r="1207" spans="4:4" hidden="1" x14ac:dyDescent="0.25"/>
    <row r="1208" spans="4:4" hidden="1" x14ac:dyDescent="0.25"/>
    <row r="1209" spans="4:4" hidden="1" x14ac:dyDescent="0.25"/>
    <row r="1210" spans="4:4" hidden="1" x14ac:dyDescent="0.25"/>
    <row r="1211" spans="4:4" hidden="1" x14ac:dyDescent="0.25"/>
    <row r="1212" spans="4:4" hidden="1" x14ac:dyDescent="0.25"/>
    <row r="1213" spans="4:4" hidden="1" x14ac:dyDescent="0.25"/>
    <row r="1214" spans="4:4" hidden="1" x14ac:dyDescent="0.25"/>
    <row r="1215" spans="4:4" hidden="1" x14ac:dyDescent="0.25">
      <c r="D1215" s="415">
        <v>0</v>
      </c>
    </row>
    <row r="1216" spans="4:4" hidden="1" x14ac:dyDescent="0.25">
      <c r="D1216" s="415">
        <v>0</v>
      </c>
    </row>
    <row r="1217" spans="4:4" hidden="1" x14ac:dyDescent="0.25">
      <c r="D1217" s="415">
        <v>0</v>
      </c>
    </row>
    <row r="1218" spans="4:4" hidden="1" x14ac:dyDescent="0.25">
      <c r="D1218" s="415">
        <v>0</v>
      </c>
    </row>
    <row r="1219" spans="4:4" hidden="1" x14ac:dyDescent="0.25">
      <c r="D1219" s="415">
        <v>0</v>
      </c>
    </row>
    <row r="1220" spans="4:4" hidden="1" x14ac:dyDescent="0.25">
      <c r="D1220" s="415">
        <v>0</v>
      </c>
    </row>
    <row r="1221" spans="4:4" hidden="1" x14ac:dyDescent="0.25">
      <c r="D1221" s="415">
        <v>0</v>
      </c>
    </row>
    <row r="1222" spans="4:4" hidden="1" x14ac:dyDescent="0.25">
      <c r="D1222" s="415">
        <v>0</v>
      </c>
    </row>
    <row r="1223" spans="4:4" hidden="1" x14ac:dyDescent="0.25">
      <c r="D1223" s="415">
        <v>0</v>
      </c>
    </row>
    <row r="1224" spans="4:4" hidden="1" x14ac:dyDescent="0.25"/>
    <row r="1225" spans="4:4" hidden="1" x14ac:dyDescent="0.25">
      <c r="D1225" s="415">
        <v>0.47963</v>
      </c>
    </row>
    <row r="1226" spans="4:4" hidden="1" x14ac:dyDescent="0.25"/>
    <row r="1227" spans="4:4" hidden="1" x14ac:dyDescent="0.25">
      <c r="D1227" s="415">
        <v>2.62</v>
      </c>
    </row>
    <row r="1228" spans="4:4" hidden="1" x14ac:dyDescent="0.25">
      <c r="D1228" s="415">
        <v>2.62</v>
      </c>
    </row>
    <row r="1229" spans="4:4" hidden="1" x14ac:dyDescent="0.25">
      <c r="D1229" s="415">
        <v>2.62</v>
      </c>
    </row>
    <row r="1230" spans="4:4" hidden="1" x14ac:dyDescent="0.25"/>
    <row r="1231" spans="4:4" hidden="1" x14ac:dyDescent="0.25"/>
    <row r="1232" spans="4:4" hidden="1" x14ac:dyDescent="0.25">
      <c r="D1232" s="415">
        <v>0</v>
      </c>
    </row>
    <row r="1233" spans="4:4" hidden="1" x14ac:dyDescent="0.25">
      <c r="D1233" s="415">
        <v>0</v>
      </c>
    </row>
    <row r="1234" spans="4:4" hidden="1" x14ac:dyDescent="0.25">
      <c r="D1234" s="415">
        <v>0</v>
      </c>
    </row>
    <row r="1235" spans="4:4" hidden="1" x14ac:dyDescent="0.25"/>
    <row r="1236" spans="4:4" hidden="1" x14ac:dyDescent="0.25"/>
    <row r="1237" spans="4:4" hidden="1" x14ac:dyDescent="0.25">
      <c r="D1237" s="415">
        <v>0.48225000000000001</v>
      </c>
    </row>
    <row r="1238" spans="4:4" hidden="1" x14ac:dyDescent="0.25"/>
    <row r="1239" spans="4:4" hidden="1" x14ac:dyDescent="0.25"/>
    <row r="1240" spans="4:4" hidden="1" x14ac:dyDescent="0.25">
      <c r="D1240" s="415">
        <v>1.64076</v>
      </c>
    </row>
    <row r="1241" spans="4:4" hidden="1" x14ac:dyDescent="0.25">
      <c r="D1241" s="415">
        <v>1.7809999999999999</v>
      </c>
    </row>
    <row r="1242" spans="4:4" hidden="1" x14ac:dyDescent="0.25">
      <c r="D1242" s="415">
        <v>1.83188</v>
      </c>
    </row>
    <row r="1243" spans="4:4" hidden="1" x14ac:dyDescent="0.25"/>
    <row r="1244" spans="4:4" hidden="1" x14ac:dyDescent="0.25"/>
    <row r="1245" spans="4:4" hidden="1" x14ac:dyDescent="0.25">
      <c r="D1245" s="415" t="e">
        <v>#DIV/0!</v>
      </c>
    </row>
    <row r="1246" spans="4:4" hidden="1" x14ac:dyDescent="0.25">
      <c r="D1246" s="415" t="e">
        <v>#DIV/0!</v>
      </c>
    </row>
    <row r="1247" spans="4:4" hidden="1" x14ac:dyDescent="0.25">
      <c r="D1247" s="415">
        <v>1.6433800000000001</v>
      </c>
    </row>
    <row r="1248" spans="4:4" hidden="1" x14ac:dyDescent="0.25">
      <c r="D1248" s="415">
        <v>1.78362</v>
      </c>
    </row>
    <row r="1249" spans="4:4" hidden="1" x14ac:dyDescent="0.25">
      <c r="D1249" s="415">
        <v>1.8345</v>
      </c>
    </row>
    <row r="1250" spans="4:4" hidden="1" x14ac:dyDescent="0.25">
      <c r="D1250" s="415">
        <v>1.0251190337247695</v>
      </c>
    </row>
    <row r="1251" spans="4:4" hidden="1" x14ac:dyDescent="0.25">
      <c r="D1251" s="415">
        <v>1.6433800000000001</v>
      </c>
    </row>
    <row r="1252" spans="4:4" hidden="1" x14ac:dyDescent="0.25">
      <c r="D1252" s="415">
        <v>1.78362</v>
      </c>
    </row>
    <row r="1253" spans="4:4" hidden="1" x14ac:dyDescent="0.25">
      <c r="D1253" s="415">
        <v>1.8345</v>
      </c>
    </row>
    <row r="1254" spans="4:4" hidden="1" x14ac:dyDescent="0.25">
      <c r="D1254" s="415">
        <v>2.7061830231823826E-2</v>
      </c>
    </row>
    <row r="1255" spans="4:4" hidden="1" x14ac:dyDescent="0.25">
      <c r="D1255" s="415">
        <v>0.69472720996003423</v>
      </c>
    </row>
    <row r="1256" spans="4:4" hidden="1" x14ac:dyDescent="0.25"/>
    <row r="1257" spans="4:4" hidden="1" x14ac:dyDescent="0.25">
      <c r="D1257" s="415">
        <v>0.20262271119210917</v>
      </c>
    </row>
    <row r="1258" spans="4:4" hidden="1" x14ac:dyDescent="0.25">
      <c r="D1258" s="415">
        <v>1.5609403713432543E-2</v>
      </c>
    </row>
    <row r="1259" spans="4:4" hidden="1" x14ac:dyDescent="0.25">
      <c r="D1259" s="415">
        <v>0</v>
      </c>
    </row>
    <row r="1260" spans="4:4" hidden="1" x14ac:dyDescent="0.25"/>
    <row r="1261" spans="4:4" hidden="1" x14ac:dyDescent="0.25"/>
    <row r="1262" spans="4:4" hidden="1" x14ac:dyDescent="0.25"/>
    <row r="1263" spans="4:4" hidden="1" x14ac:dyDescent="0.25">
      <c r="D1263" s="415">
        <v>0</v>
      </c>
    </row>
    <row r="1264" spans="4:4" hidden="1" x14ac:dyDescent="0.25"/>
    <row r="1265" spans="4:4" hidden="1" x14ac:dyDescent="0.25"/>
    <row r="1266" spans="4:4" hidden="1" x14ac:dyDescent="0.25"/>
    <row r="1267" spans="4:4" hidden="1" x14ac:dyDescent="0.25">
      <c r="D1267" s="415" t="e">
        <v>#DIV/0!</v>
      </c>
    </row>
    <row r="1268" spans="4:4" hidden="1" x14ac:dyDescent="0.25">
      <c r="D1268" s="415" t="e">
        <v>#DIV/0!</v>
      </c>
    </row>
    <row r="1269" spans="4:4" hidden="1" x14ac:dyDescent="0.25">
      <c r="D1269" s="415">
        <v>1.6433800000000001</v>
      </c>
    </row>
    <row r="1270" spans="4:4" hidden="1" x14ac:dyDescent="0.25">
      <c r="D1270" s="415">
        <v>1.78362</v>
      </c>
    </row>
    <row r="1271" spans="4:4" hidden="1" x14ac:dyDescent="0.25">
      <c r="D1271" s="415">
        <v>1.8345</v>
      </c>
    </row>
    <row r="1272" spans="4:4" hidden="1" x14ac:dyDescent="0.25"/>
    <row r="1273" spans="4:4" hidden="1" x14ac:dyDescent="0.25"/>
    <row r="1274" spans="4:4" hidden="1" x14ac:dyDescent="0.25"/>
    <row r="1275" spans="4:4" hidden="1" x14ac:dyDescent="0.25"/>
    <row r="1276" spans="4:4" hidden="1" x14ac:dyDescent="0.25"/>
    <row r="1277" spans="4:4" hidden="1" x14ac:dyDescent="0.25"/>
    <row r="1278" spans="4:4" hidden="1" x14ac:dyDescent="0.25"/>
    <row r="1279" spans="4:4" hidden="1" x14ac:dyDescent="0.25"/>
    <row r="1280" spans="4:4"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7"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8"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59" hidden="1" x14ac:dyDescent="0.25"/>
    <row r="1360" hidden="1" x14ac:dyDescent="0.25"/>
    <row r="1361" spans="4:4" hidden="1" x14ac:dyDescent="0.25"/>
    <row r="1362" spans="4:4" hidden="1" x14ac:dyDescent="0.25"/>
    <row r="1363" spans="4:4" hidden="1" x14ac:dyDescent="0.25"/>
    <row r="1364" spans="4:4" hidden="1" x14ac:dyDescent="0.25"/>
    <row r="1365" spans="4:4" hidden="1" x14ac:dyDescent="0.25"/>
    <row r="1366" spans="4:4" hidden="1" x14ac:dyDescent="0.25"/>
    <row r="1367" spans="4:4" hidden="1" x14ac:dyDescent="0.25"/>
    <row r="1368" spans="4:4" hidden="1" x14ac:dyDescent="0.25"/>
    <row r="1369" spans="4:4" hidden="1" x14ac:dyDescent="0.25"/>
    <row r="1370" spans="4:4" hidden="1" x14ac:dyDescent="0.25"/>
    <row r="1371" spans="4:4" hidden="1" x14ac:dyDescent="0.25"/>
    <row r="1372" spans="4:4" hidden="1" x14ac:dyDescent="0.25"/>
    <row r="1373" spans="4:4" hidden="1" x14ac:dyDescent="0.25">
      <c r="D1373" s="696"/>
    </row>
    <row r="1374" spans="4:4" hidden="1" x14ac:dyDescent="0.25">
      <c r="D1374" s="696"/>
    </row>
    <row r="1375" spans="4:4" hidden="1" x14ac:dyDescent="0.25">
      <c r="D1375" s="696">
        <v>0.25</v>
      </c>
    </row>
    <row r="1376" spans="4:4" hidden="1" x14ac:dyDescent="0.25">
      <c r="D1376" s="696"/>
    </row>
    <row r="1377" spans="4:4" hidden="1" x14ac:dyDescent="0.25">
      <c r="D1377" s="697">
        <v>0.15636</v>
      </c>
    </row>
    <row r="1378" spans="4:4" hidden="1" x14ac:dyDescent="0.25">
      <c r="D1378" s="696"/>
    </row>
    <row r="1379" spans="4:4" hidden="1" x14ac:dyDescent="0.25">
      <c r="D1379" s="696"/>
    </row>
    <row r="1380" spans="4:4" hidden="1" x14ac:dyDescent="0.25">
      <c r="D1380" s="696">
        <v>0.15636</v>
      </c>
    </row>
    <row r="1381" spans="4:4" hidden="1" x14ac:dyDescent="0.25">
      <c r="D1381" s="696"/>
    </row>
    <row r="1382" spans="4:4" hidden="1" x14ac:dyDescent="0.25">
      <c r="D1382" s="319"/>
    </row>
    <row r="1383" spans="4:4" hidden="1" x14ac:dyDescent="0.25">
      <c r="D1383" s="865"/>
    </row>
    <row r="1384" spans="4:4" hidden="1" x14ac:dyDescent="0.25">
      <c r="D1384" s="697">
        <v>6.0000000000000001E-3</v>
      </c>
    </row>
    <row r="1385" spans="4:4" hidden="1" x14ac:dyDescent="0.25">
      <c r="D1385" s="696"/>
    </row>
    <row r="1386" spans="4:4" hidden="1" x14ac:dyDescent="0.25">
      <c r="D1386" s="696"/>
    </row>
    <row r="1387" spans="4:4" hidden="1" x14ac:dyDescent="0.25">
      <c r="D1387" s="696">
        <v>6.0000000000000001E-3</v>
      </c>
    </row>
    <row r="1388" spans="4:4" hidden="1" x14ac:dyDescent="0.25">
      <c r="D1388" s="696"/>
    </row>
    <row r="1389" spans="4:4" hidden="1" x14ac:dyDescent="0.25">
      <c r="D1389" s="697">
        <v>4.3020000000000003E-3</v>
      </c>
    </row>
    <row r="1390" spans="4:4" hidden="1" x14ac:dyDescent="0.25">
      <c r="D1390" s="696"/>
    </row>
    <row r="1391" spans="4:4" hidden="1" x14ac:dyDescent="0.25">
      <c r="D1391" s="696"/>
    </row>
    <row r="1392" spans="4:4" hidden="1" x14ac:dyDescent="0.25">
      <c r="D1392" s="696">
        <v>4.3020000000000003E-3</v>
      </c>
    </row>
    <row r="1393" spans="4:4" hidden="1" x14ac:dyDescent="0.25">
      <c r="D1393" s="696"/>
    </row>
    <row r="1394" spans="4:4" hidden="1" x14ac:dyDescent="0.25"/>
    <row r="1395" spans="4:4" hidden="1" x14ac:dyDescent="0.25"/>
  </sheetData>
  <mergeCells count="38">
    <mergeCell ref="A10:Q10"/>
    <mergeCell ref="A11:B11"/>
    <mergeCell ref="C11:Q11"/>
    <mergeCell ref="A13:A14"/>
    <mergeCell ref="B13:B14"/>
    <mergeCell ref="C13:G13"/>
    <mergeCell ref="H13:L13"/>
    <mergeCell ref="M13:Q13"/>
    <mergeCell ref="A187:Q187"/>
    <mergeCell ref="A16:Q16"/>
    <mergeCell ref="C102:H102"/>
    <mergeCell ref="A182:B182"/>
    <mergeCell ref="C182:Q182"/>
    <mergeCell ref="A183:B183"/>
    <mergeCell ref="C183:Q183"/>
    <mergeCell ref="A184:A185"/>
    <mergeCell ref="B184:B185"/>
    <mergeCell ref="C184:G184"/>
    <mergeCell ref="H184:L184"/>
    <mergeCell ref="M184:Q184"/>
    <mergeCell ref="A271:A272"/>
    <mergeCell ref="B271:B272"/>
    <mergeCell ref="C271:G271"/>
    <mergeCell ref="H271:L271"/>
    <mergeCell ref="M271:Q271"/>
    <mergeCell ref="C236:H236"/>
    <mergeCell ref="A269:B269"/>
    <mergeCell ref="C269:Q269"/>
    <mergeCell ref="A270:B270"/>
    <mergeCell ref="C270:Q270"/>
    <mergeCell ref="A392:A393"/>
    <mergeCell ref="A274:Q274"/>
    <mergeCell ref="C323:H323"/>
    <mergeCell ref="A360:A361"/>
    <mergeCell ref="B360:B361"/>
    <mergeCell ref="C360:C361"/>
    <mergeCell ref="D360:G360"/>
    <mergeCell ref="I360:L360"/>
  </mergeCells>
  <dataValidations count="1">
    <dataValidation type="decimal" allowBlank="1" showInputMessage="1" showErrorMessage="1" sqref="D388:G388 IZ388:JC388 SV388:SY388 ACR388:ACU388 AMN388:AMQ388 AWJ388:AWM388 BGF388:BGI388 BQB388:BQE388 BZX388:CAA388 CJT388:CJW388 CTP388:CTS388 DDL388:DDO388 DNH388:DNK388 DXD388:DXG388 EGZ388:EHC388 EQV388:EQY388 FAR388:FAU388 FKN388:FKQ388 FUJ388:FUM388 GEF388:GEI388 GOB388:GOE388 GXX388:GYA388 HHT388:HHW388 HRP388:HRS388 IBL388:IBO388 ILH388:ILK388 IVD388:IVG388 JEZ388:JFC388 JOV388:JOY388 JYR388:JYU388 KIN388:KIQ388 KSJ388:KSM388 LCF388:LCI388 LMB388:LME388 LVX388:LWA388 MFT388:MFW388 MPP388:MPS388 MZL388:MZO388 NJH388:NJK388 NTD388:NTG388 OCZ388:ODC388 OMV388:OMY388 OWR388:OWU388 PGN388:PGQ388 PQJ388:PQM388 QAF388:QAI388 QKB388:QKE388 QTX388:QUA388 RDT388:RDW388 RNP388:RNS388 RXL388:RXO388 SHH388:SHK388 SRD388:SRG388 TAZ388:TBC388 TKV388:TKY388 TUR388:TUU388 UEN388:UEQ388 UOJ388:UOM388 UYF388:UYI388 VIB388:VIE388 VRX388:VSA388 WBT388:WBW388 WLP388:WLS388 WVL388:WVO388 D65924:G65924 IZ65924:JC65924 SV65924:SY65924 ACR65924:ACU65924 AMN65924:AMQ65924 AWJ65924:AWM65924 BGF65924:BGI65924 BQB65924:BQE65924 BZX65924:CAA65924 CJT65924:CJW65924 CTP65924:CTS65924 DDL65924:DDO65924 DNH65924:DNK65924 DXD65924:DXG65924 EGZ65924:EHC65924 EQV65924:EQY65924 FAR65924:FAU65924 FKN65924:FKQ65924 FUJ65924:FUM65924 GEF65924:GEI65924 GOB65924:GOE65924 GXX65924:GYA65924 HHT65924:HHW65924 HRP65924:HRS65924 IBL65924:IBO65924 ILH65924:ILK65924 IVD65924:IVG65924 JEZ65924:JFC65924 JOV65924:JOY65924 JYR65924:JYU65924 KIN65924:KIQ65924 KSJ65924:KSM65924 LCF65924:LCI65924 LMB65924:LME65924 LVX65924:LWA65924 MFT65924:MFW65924 MPP65924:MPS65924 MZL65924:MZO65924 NJH65924:NJK65924 NTD65924:NTG65924 OCZ65924:ODC65924 OMV65924:OMY65924 OWR65924:OWU65924 PGN65924:PGQ65924 PQJ65924:PQM65924 QAF65924:QAI65924 QKB65924:QKE65924 QTX65924:QUA65924 RDT65924:RDW65924 RNP65924:RNS65924 RXL65924:RXO65924 SHH65924:SHK65924 SRD65924:SRG65924 TAZ65924:TBC65924 TKV65924:TKY65924 TUR65924:TUU65924 UEN65924:UEQ65924 UOJ65924:UOM65924 UYF65924:UYI65924 VIB65924:VIE65924 VRX65924:VSA65924 WBT65924:WBW65924 WLP65924:WLS65924 WVL65924:WVO65924 D131460:G131460 IZ131460:JC131460 SV131460:SY131460 ACR131460:ACU131460 AMN131460:AMQ131460 AWJ131460:AWM131460 BGF131460:BGI131460 BQB131460:BQE131460 BZX131460:CAA131460 CJT131460:CJW131460 CTP131460:CTS131460 DDL131460:DDO131460 DNH131460:DNK131460 DXD131460:DXG131460 EGZ131460:EHC131460 EQV131460:EQY131460 FAR131460:FAU131460 FKN131460:FKQ131460 FUJ131460:FUM131460 GEF131460:GEI131460 GOB131460:GOE131460 GXX131460:GYA131460 HHT131460:HHW131460 HRP131460:HRS131460 IBL131460:IBO131460 ILH131460:ILK131460 IVD131460:IVG131460 JEZ131460:JFC131460 JOV131460:JOY131460 JYR131460:JYU131460 KIN131460:KIQ131460 KSJ131460:KSM131460 LCF131460:LCI131460 LMB131460:LME131460 LVX131460:LWA131460 MFT131460:MFW131460 MPP131460:MPS131460 MZL131460:MZO131460 NJH131460:NJK131460 NTD131460:NTG131460 OCZ131460:ODC131460 OMV131460:OMY131460 OWR131460:OWU131460 PGN131460:PGQ131460 PQJ131460:PQM131460 QAF131460:QAI131460 QKB131460:QKE131460 QTX131460:QUA131460 RDT131460:RDW131460 RNP131460:RNS131460 RXL131460:RXO131460 SHH131460:SHK131460 SRD131460:SRG131460 TAZ131460:TBC131460 TKV131460:TKY131460 TUR131460:TUU131460 UEN131460:UEQ131460 UOJ131460:UOM131460 UYF131460:UYI131460 VIB131460:VIE131460 VRX131460:VSA131460 WBT131460:WBW131460 WLP131460:WLS131460 WVL131460:WVO131460 D196996:G196996 IZ196996:JC196996 SV196996:SY196996 ACR196996:ACU196996 AMN196996:AMQ196996 AWJ196996:AWM196996 BGF196996:BGI196996 BQB196996:BQE196996 BZX196996:CAA196996 CJT196996:CJW196996 CTP196996:CTS196996 DDL196996:DDO196996 DNH196996:DNK196996 DXD196996:DXG196996 EGZ196996:EHC196996 EQV196996:EQY196996 FAR196996:FAU196996 FKN196996:FKQ196996 FUJ196996:FUM196996 GEF196996:GEI196996 GOB196996:GOE196996 GXX196996:GYA196996 HHT196996:HHW196996 HRP196996:HRS196996 IBL196996:IBO196996 ILH196996:ILK196996 IVD196996:IVG196996 JEZ196996:JFC196996 JOV196996:JOY196996 JYR196996:JYU196996 KIN196996:KIQ196996 KSJ196996:KSM196996 LCF196996:LCI196996 LMB196996:LME196996 LVX196996:LWA196996 MFT196996:MFW196996 MPP196996:MPS196996 MZL196996:MZO196996 NJH196996:NJK196996 NTD196996:NTG196996 OCZ196996:ODC196996 OMV196996:OMY196996 OWR196996:OWU196996 PGN196996:PGQ196996 PQJ196996:PQM196996 QAF196996:QAI196996 QKB196996:QKE196996 QTX196996:QUA196996 RDT196996:RDW196996 RNP196996:RNS196996 RXL196996:RXO196996 SHH196996:SHK196996 SRD196996:SRG196996 TAZ196996:TBC196996 TKV196996:TKY196996 TUR196996:TUU196996 UEN196996:UEQ196996 UOJ196996:UOM196996 UYF196996:UYI196996 VIB196996:VIE196996 VRX196996:VSA196996 WBT196996:WBW196996 WLP196996:WLS196996 WVL196996:WVO196996 D262532:G262532 IZ262532:JC262532 SV262532:SY262532 ACR262532:ACU262532 AMN262532:AMQ262532 AWJ262532:AWM262532 BGF262532:BGI262532 BQB262532:BQE262532 BZX262532:CAA262532 CJT262532:CJW262532 CTP262532:CTS262532 DDL262532:DDO262532 DNH262532:DNK262532 DXD262532:DXG262532 EGZ262532:EHC262532 EQV262532:EQY262532 FAR262532:FAU262532 FKN262532:FKQ262532 FUJ262532:FUM262532 GEF262532:GEI262532 GOB262532:GOE262532 GXX262532:GYA262532 HHT262532:HHW262532 HRP262532:HRS262532 IBL262532:IBO262532 ILH262532:ILK262532 IVD262532:IVG262532 JEZ262532:JFC262532 JOV262532:JOY262532 JYR262532:JYU262532 KIN262532:KIQ262532 KSJ262532:KSM262532 LCF262532:LCI262532 LMB262532:LME262532 LVX262532:LWA262532 MFT262532:MFW262532 MPP262532:MPS262532 MZL262532:MZO262532 NJH262532:NJK262532 NTD262532:NTG262532 OCZ262532:ODC262532 OMV262532:OMY262532 OWR262532:OWU262532 PGN262532:PGQ262532 PQJ262532:PQM262532 QAF262532:QAI262532 QKB262532:QKE262532 QTX262532:QUA262532 RDT262532:RDW262532 RNP262532:RNS262532 RXL262532:RXO262532 SHH262532:SHK262532 SRD262532:SRG262532 TAZ262532:TBC262532 TKV262532:TKY262532 TUR262532:TUU262532 UEN262532:UEQ262532 UOJ262532:UOM262532 UYF262532:UYI262532 VIB262532:VIE262532 VRX262532:VSA262532 WBT262532:WBW262532 WLP262532:WLS262532 WVL262532:WVO262532 D328068:G328068 IZ328068:JC328068 SV328068:SY328068 ACR328068:ACU328068 AMN328068:AMQ328068 AWJ328068:AWM328068 BGF328068:BGI328068 BQB328068:BQE328068 BZX328068:CAA328068 CJT328068:CJW328068 CTP328068:CTS328068 DDL328068:DDO328068 DNH328068:DNK328068 DXD328068:DXG328068 EGZ328068:EHC328068 EQV328068:EQY328068 FAR328068:FAU328068 FKN328068:FKQ328068 FUJ328068:FUM328068 GEF328068:GEI328068 GOB328068:GOE328068 GXX328068:GYA328068 HHT328068:HHW328068 HRP328068:HRS328068 IBL328068:IBO328068 ILH328068:ILK328068 IVD328068:IVG328068 JEZ328068:JFC328068 JOV328068:JOY328068 JYR328068:JYU328068 KIN328068:KIQ328068 KSJ328068:KSM328068 LCF328068:LCI328068 LMB328068:LME328068 LVX328068:LWA328068 MFT328068:MFW328068 MPP328068:MPS328068 MZL328068:MZO328068 NJH328068:NJK328068 NTD328068:NTG328068 OCZ328068:ODC328068 OMV328068:OMY328068 OWR328068:OWU328068 PGN328068:PGQ328068 PQJ328068:PQM328068 QAF328068:QAI328068 QKB328068:QKE328068 QTX328068:QUA328068 RDT328068:RDW328068 RNP328068:RNS328068 RXL328068:RXO328068 SHH328068:SHK328068 SRD328068:SRG328068 TAZ328068:TBC328068 TKV328068:TKY328068 TUR328068:TUU328068 UEN328068:UEQ328068 UOJ328068:UOM328068 UYF328068:UYI328068 VIB328068:VIE328068 VRX328068:VSA328068 WBT328068:WBW328068 WLP328068:WLS328068 WVL328068:WVO328068 D393604:G393604 IZ393604:JC393604 SV393604:SY393604 ACR393604:ACU393604 AMN393604:AMQ393604 AWJ393604:AWM393604 BGF393604:BGI393604 BQB393604:BQE393604 BZX393604:CAA393604 CJT393604:CJW393604 CTP393604:CTS393604 DDL393604:DDO393604 DNH393604:DNK393604 DXD393604:DXG393604 EGZ393604:EHC393604 EQV393604:EQY393604 FAR393604:FAU393604 FKN393604:FKQ393604 FUJ393604:FUM393604 GEF393604:GEI393604 GOB393604:GOE393604 GXX393604:GYA393604 HHT393604:HHW393604 HRP393604:HRS393604 IBL393604:IBO393604 ILH393604:ILK393604 IVD393604:IVG393604 JEZ393604:JFC393604 JOV393604:JOY393604 JYR393604:JYU393604 KIN393604:KIQ393604 KSJ393604:KSM393604 LCF393604:LCI393604 LMB393604:LME393604 LVX393604:LWA393604 MFT393604:MFW393604 MPP393604:MPS393604 MZL393604:MZO393604 NJH393604:NJK393604 NTD393604:NTG393604 OCZ393604:ODC393604 OMV393604:OMY393604 OWR393604:OWU393604 PGN393604:PGQ393604 PQJ393604:PQM393604 QAF393604:QAI393604 QKB393604:QKE393604 QTX393604:QUA393604 RDT393604:RDW393604 RNP393604:RNS393604 RXL393604:RXO393604 SHH393604:SHK393604 SRD393604:SRG393604 TAZ393604:TBC393604 TKV393604:TKY393604 TUR393604:TUU393604 UEN393604:UEQ393604 UOJ393604:UOM393604 UYF393604:UYI393604 VIB393604:VIE393604 VRX393604:VSA393604 WBT393604:WBW393604 WLP393604:WLS393604 WVL393604:WVO393604 D459140:G459140 IZ459140:JC459140 SV459140:SY459140 ACR459140:ACU459140 AMN459140:AMQ459140 AWJ459140:AWM459140 BGF459140:BGI459140 BQB459140:BQE459140 BZX459140:CAA459140 CJT459140:CJW459140 CTP459140:CTS459140 DDL459140:DDO459140 DNH459140:DNK459140 DXD459140:DXG459140 EGZ459140:EHC459140 EQV459140:EQY459140 FAR459140:FAU459140 FKN459140:FKQ459140 FUJ459140:FUM459140 GEF459140:GEI459140 GOB459140:GOE459140 GXX459140:GYA459140 HHT459140:HHW459140 HRP459140:HRS459140 IBL459140:IBO459140 ILH459140:ILK459140 IVD459140:IVG459140 JEZ459140:JFC459140 JOV459140:JOY459140 JYR459140:JYU459140 KIN459140:KIQ459140 KSJ459140:KSM459140 LCF459140:LCI459140 LMB459140:LME459140 LVX459140:LWA459140 MFT459140:MFW459140 MPP459140:MPS459140 MZL459140:MZO459140 NJH459140:NJK459140 NTD459140:NTG459140 OCZ459140:ODC459140 OMV459140:OMY459140 OWR459140:OWU459140 PGN459140:PGQ459140 PQJ459140:PQM459140 QAF459140:QAI459140 QKB459140:QKE459140 QTX459140:QUA459140 RDT459140:RDW459140 RNP459140:RNS459140 RXL459140:RXO459140 SHH459140:SHK459140 SRD459140:SRG459140 TAZ459140:TBC459140 TKV459140:TKY459140 TUR459140:TUU459140 UEN459140:UEQ459140 UOJ459140:UOM459140 UYF459140:UYI459140 VIB459140:VIE459140 VRX459140:VSA459140 WBT459140:WBW459140 WLP459140:WLS459140 WVL459140:WVO459140 D524676:G524676 IZ524676:JC524676 SV524676:SY524676 ACR524676:ACU524676 AMN524676:AMQ524676 AWJ524676:AWM524676 BGF524676:BGI524676 BQB524676:BQE524676 BZX524676:CAA524676 CJT524676:CJW524676 CTP524676:CTS524676 DDL524676:DDO524676 DNH524676:DNK524676 DXD524676:DXG524676 EGZ524676:EHC524676 EQV524676:EQY524676 FAR524676:FAU524676 FKN524676:FKQ524676 FUJ524676:FUM524676 GEF524676:GEI524676 GOB524676:GOE524676 GXX524676:GYA524676 HHT524676:HHW524676 HRP524676:HRS524676 IBL524676:IBO524676 ILH524676:ILK524676 IVD524676:IVG524676 JEZ524676:JFC524676 JOV524676:JOY524676 JYR524676:JYU524676 KIN524676:KIQ524676 KSJ524676:KSM524676 LCF524676:LCI524676 LMB524676:LME524676 LVX524676:LWA524676 MFT524676:MFW524676 MPP524676:MPS524676 MZL524676:MZO524676 NJH524676:NJK524676 NTD524676:NTG524676 OCZ524676:ODC524676 OMV524676:OMY524676 OWR524676:OWU524676 PGN524676:PGQ524676 PQJ524676:PQM524676 QAF524676:QAI524676 QKB524676:QKE524676 QTX524676:QUA524676 RDT524676:RDW524676 RNP524676:RNS524676 RXL524676:RXO524676 SHH524676:SHK524676 SRD524676:SRG524676 TAZ524676:TBC524676 TKV524676:TKY524676 TUR524676:TUU524676 UEN524676:UEQ524676 UOJ524676:UOM524676 UYF524676:UYI524676 VIB524676:VIE524676 VRX524676:VSA524676 WBT524676:WBW524676 WLP524676:WLS524676 WVL524676:WVO524676 D590212:G590212 IZ590212:JC590212 SV590212:SY590212 ACR590212:ACU590212 AMN590212:AMQ590212 AWJ590212:AWM590212 BGF590212:BGI590212 BQB590212:BQE590212 BZX590212:CAA590212 CJT590212:CJW590212 CTP590212:CTS590212 DDL590212:DDO590212 DNH590212:DNK590212 DXD590212:DXG590212 EGZ590212:EHC590212 EQV590212:EQY590212 FAR590212:FAU590212 FKN590212:FKQ590212 FUJ590212:FUM590212 GEF590212:GEI590212 GOB590212:GOE590212 GXX590212:GYA590212 HHT590212:HHW590212 HRP590212:HRS590212 IBL590212:IBO590212 ILH590212:ILK590212 IVD590212:IVG590212 JEZ590212:JFC590212 JOV590212:JOY590212 JYR590212:JYU590212 KIN590212:KIQ590212 KSJ590212:KSM590212 LCF590212:LCI590212 LMB590212:LME590212 LVX590212:LWA590212 MFT590212:MFW590212 MPP590212:MPS590212 MZL590212:MZO590212 NJH590212:NJK590212 NTD590212:NTG590212 OCZ590212:ODC590212 OMV590212:OMY590212 OWR590212:OWU590212 PGN590212:PGQ590212 PQJ590212:PQM590212 QAF590212:QAI590212 QKB590212:QKE590212 QTX590212:QUA590212 RDT590212:RDW590212 RNP590212:RNS590212 RXL590212:RXO590212 SHH590212:SHK590212 SRD590212:SRG590212 TAZ590212:TBC590212 TKV590212:TKY590212 TUR590212:TUU590212 UEN590212:UEQ590212 UOJ590212:UOM590212 UYF590212:UYI590212 VIB590212:VIE590212 VRX590212:VSA590212 WBT590212:WBW590212 WLP590212:WLS590212 WVL590212:WVO590212 D655748:G655748 IZ655748:JC655748 SV655748:SY655748 ACR655748:ACU655748 AMN655748:AMQ655748 AWJ655748:AWM655748 BGF655748:BGI655748 BQB655748:BQE655748 BZX655748:CAA655748 CJT655748:CJW655748 CTP655748:CTS655748 DDL655748:DDO655748 DNH655748:DNK655748 DXD655748:DXG655748 EGZ655748:EHC655748 EQV655748:EQY655748 FAR655748:FAU655748 FKN655748:FKQ655748 FUJ655748:FUM655748 GEF655748:GEI655748 GOB655748:GOE655748 GXX655748:GYA655748 HHT655748:HHW655748 HRP655748:HRS655748 IBL655748:IBO655748 ILH655748:ILK655748 IVD655748:IVG655748 JEZ655748:JFC655748 JOV655748:JOY655748 JYR655748:JYU655748 KIN655748:KIQ655748 KSJ655748:KSM655748 LCF655748:LCI655748 LMB655748:LME655748 LVX655748:LWA655748 MFT655748:MFW655748 MPP655748:MPS655748 MZL655748:MZO655748 NJH655748:NJK655748 NTD655748:NTG655748 OCZ655748:ODC655748 OMV655748:OMY655748 OWR655748:OWU655748 PGN655748:PGQ655748 PQJ655748:PQM655748 QAF655748:QAI655748 QKB655748:QKE655748 QTX655748:QUA655748 RDT655748:RDW655748 RNP655748:RNS655748 RXL655748:RXO655748 SHH655748:SHK655748 SRD655748:SRG655748 TAZ655748:TBC655748 TKV655748:TKY655748 TUR655748:TUU655748 UEN655748:UEQ655748 UOJ655748:UOM655748 UYF655748:UYI655748 VIB655748:VIE655748 VRX655748:VSA655748 WBT655748:WBW655748 WLP655748:WLS655748 WVL655748:WVO655748 D721284:G721284 IZ721284:JC721284 SV721284:SY721284 ACR721284:ACU721284 AMN721284:AMQ721284 AWJ721284:AWM721284 BGF721284:BGI721284 BQB721284:BQE721284 BZX721284:CAA721284 CJT721284:CJW721284 CTP721284:CTS721284 DDL721284:DDO721284 DNH721284:DNK721284 DXD721284:DXG721284 EGZ721284:EHC721284 EQV721284:EQY721284 FAR721284:FAU721284 FKN721284:FKQ721284 FUJ721284:FUM721284 GEF721284:GEI721284 GOB721284:GOE721284 GXX721284:GYA721284 HHT721284:HHW721284 HRP721284:HRS721284 IBL721284:IBO721284 ILH721284:ILK721284 IVD721284:IVG721284 JEZ721284:JFC721284 JOV721284:JOY721284 JYR721284:JYU721284 KIN721284:KIQ721284 KSJ721284:KSM721284 LCF721284:LCI721284 LMB721284:LME721284 LVX721284:LWA721284 MFT721284:MFW721284 MPP721284:MPS721284 MZL721284:MZO721284 NJH721284:NJK721284 NTD721284:NTG721284 OCZ721284:ODC721284 OMV721284:OMY721284 OWR721284:OWU721284 PGN721284:PGQ721284 PQJ721284:PQM721284 QAF721284:QAI721284 QKB721284:QKE721284 QTX721284:QUA721284 RDT721284:RDW721284 RNP721284:RNS721284 RXL721284:RXO721284 SHH721284:SHK721284 SRD721284:SRG721284 TAZ721284:TBC721284 TKV721284:TKY721284 TUR721284:TUU721284 UEN721284:UEQ721284 UOJ721284:UOM721284 UYF721284:UYI721284 VIB721284:VIE721284 VRX721284:VSA721284 WBT721284:WBW721284 WLP721284:WLS721284 WVL721284:WVO721284 D786820:G786820 IZ786820:JC786820 SV786820:SY786820 ACR786820:ACU786820 AMN786820:AMQ786820 AWJ786820:AWM786820 BGF786820:BGI786820 BQB786820:BQE786820 BZX786820:CAA786820 CJT786820:CJW786820 CTP786820:CTS786820 DDL786820:DDO786820 DNH786820:DNK786820 DXD786820:DXG786820 EGZ786820:EHC786820 EQV786820:EQY786820 FAR786820:FAU786820 FKN786820:FKQ786820 FUJ786820:FUM786820 GEF786820:GEI786820 GOB786820:GOE786820 GXX786820:GYA786820 HHT786820:HHW786820 HRP786820:HRS786820 IBL786820:IBO786820 ILH786820:ILK786820 IVD786820:IVG786820 JEZ786820:JFC786820 JOV786820:JOY786820 JYR786820:JYU786820 KIN786820:KIQ786820 KSJ786820:KSM786820 LCF786820:LCI786820 LMB786820:LME786820 LVX786820:LWA786820 MFT786820:MFW786820 MPP786820:MPS786820 MZL786820:MZO786820 NJH786820:NJK786820 NTD786820:NTG786820 OCZ786820:ODC786820 OMV786820:OMY786820 OWR786820:OWU786820 PGN786820:PGQ786820 PQJ786820:PQM786820 QAF786820:QAI786820 QKB786820:QKE786820 QTX786820:QUA786820 RDT786820:RDW786820 RNP786820:RNS786820 RXL786820:RXO786820 SHH786820:SHK786820 SRD786820:SRG786820 TAZ786820:TBC786820 TKV786820:TKY786820 TUR786820:TUU786820 UEN786820:UEQ786820 UOJ786820:UOM786820 UYF786820:UYI786820 VIB786820:VIE786820 VRX786820:VSA786820 WBT786820:WBW786820 WLP786820:WLS786820 WVL786820:WVO786820 D852356:G852356 IZ852356:JC852356 SV852356:SY852356 ACR852356:ACU852356 AMN852356:AMQ852356 AWJ852356:AWM852356 BGF852356:BGI852356 BQB852356:BQE852356 BZX852356:CAA852356 CJT852356:CJW852356 CTP852356:CTS852356 DDL852356:DDO852356 DNH852356:DNK852356 DXD852356:DXG852356 EGZ852356:EHC852356 EQV852356:EQY852356 FAR852356:FAU852356 FKN852356:FKQ852356 FUJ852356:FUM852356 GEF852356:GEI852356 GOB852356:GOE852356 GXX852356:GYA852356 HHT852356:HHW852356 HRP852356:HRS852356 IBL852356:IBO852356 ILH852356:ILK852356 IVD852356:IVG852356 JEZ852356:JFC852356 JOV852356:JOY852356 JYR852356:JYU852356 KIN852356:KIQ852356 KSJ852356:KSM852356 LCF852356:LCI852356 LMB852356:LME852356 LVX852356:LWA852356 MFT852356:MFW852356 MPP852356:MPS852356 MZL852356:MZO852356 NJH852356:NJK852356 NTD852356:NTG852356 OCZ852356:ODC852356 OMV852356:OMY852356 OWR852356:OWU852356 PGN852356:PGQ852356 PQJ852356:PQM852356 QAF852356:QAI852356 QKB852356:QKE852356 QTX852356:QUA852356 RDT852356:RDW852356 RNP852356:RNS852356 RXL852356:RXO852356 SHH852356:SHK852356 SRD852356:SRG852356 TAZ852356:TBC852356 TKV852356:TKY852356 TUR852356:TUU852356 UEN852356:UEQ852356 UOJ852356:UOM852356 UYF852356:UYI852356 VIB852356:VIE852356 VRX852356:VSA852356 WBT852356:WBW852356 WLP852356:WLS852356 WVL852356:WVO852356 D917892:G917892 IZ917892:JC917892 SV917892:SY917892 ACR917892:ACU917892 AMN917892:AMQ917892 AWJ917892:AWM917892 BGF917892:BGI917892 BQB917892:BQE917892 BZX917892:CAA917892 CJT917892:CJW917892 CTP917892:CTS917892 DDL917892:DDO917892 DNH917892:DNK917892 DXD917892:DXG917892 EGZ917892:EHC917892 EQV917892:EQY917892 FAR917892:FAU917892 FKN917892:FKQ917892 FUJ917892:FUM917892 GEF917892:GEI917892 GOB917892:GOE917892 GXX917892:GYA917892 HHT917892:HHW917892 HRP917892:HRS917892 IBL917892:IBO917892 ILH917892:ILK917892 IVD917892:IVG917892 JEZ917892:JFC917892 JOV917892:JOY917892 JYR917892:JYU917892 KIN917892:KIQ917892 KSJ917892:KSM917892 LCF917892:LCI917892 LMB917892:LME917892 LVX917892:LWA917892 MFT917892:MFW917892 MPP917892:MPS917892 MZL917892:MZO917892 NJH917892:NJK917892 NTD917892:NTG917892 OCZ917892:ODC917892 OMV917892:OMY917892 OWR917892:OWU917892 PGN917892:PGQ917892 PQJ917892:PQM917892 QAF917892:QAI917892 QKB917892:QKE917892 QTX917892:QUA917892 RDT917892:RDW917892 RNP917892:RNS917892 RXL917892:RXO917892 SHH917892:SHK917892 SRD917892:SRG917892 TAZ917892:TBC917892 TKV917892:TKY917892 TUR917892:TUU917892 UEN917892:UEQ917892 UOJ917892:UOM917892 UYF917892:UYI917892 VIB917892:VIE917892 VRX917892:VSA917892 WBT917892:WBW917892 WLP917892:WLS917892 WVL917892:WVO917892 D983428:G983428 IZ983428:JC983428 SV983428:SY983428 ACR983428:ACU983428 AMN983428:AMQ983428 AWJ983428:AWM983428 BGF983428:BGI983428 BQB983428:BQE983428 BZX983428:CAA983428 CJT983428:CJW983428 CTP983428:CTS983428 DDL983428:DDO983428 DNH983428:DNK983428 DXD983428:DXG983428 EGZ983428:EHC983428 EQV983428:EQY983428 FAR983428:FAU983428 FKN983428:FKQ983428 FUJ983428:FUM983428 GEF983428:GEI983428 GOB983428:GOE983428 GXX983428:GYA983428 HHT983428:HHW983428 HRP983428:HRS983428 IBL983428:IBO983428 ILH983428:ILK983428 IVD983428:IVG983428 JEZ983428:JFC983428 JOV983428:JOY983428 JYR983428:JYU983428 KIN983428:KIQ983428 KSJ983428:KSM983428 LCF983428:LCI983428 LMB983428:LME983428 LVX983428:LWA983428 MFT983428:MFW983428 MPP983428:MPS983428 MZL983428:MZO983428 NJH983428:NJK983428 NTD983428:NTG983428 OCZ983428:ODC983428 OMV983428:OMY983428 OWR983428:OWU983428 PGN983428:PGQ983428 PQJ983428:PQM983428 QAF983428:QAI983428 QKB983428:QKE983428 QTX983428:QUA983428 RDT983428:RDW983428 RNP983428:RNS983428 RXL983428:RXO983428 SHH983428:SHK983428 SRD983428:SRG983428 TAZ983428:TBC983428 TKV983428:TKY983428 TUR983428:TUU983428 UEN983428:UEQ983428 UOJ983428:UOM983428 UYF983428:UYI983428 VIB983428:VIE983428 VRX983428:VSA983428 WBT983428:WBW983428 WLP983428:WLS983428 WVL983428:WVO983428 D378:H387 IZ378:JD387 SV378:SZ387 ACR378:ACV387 AMN378:AMR387 AWJ378:AWN387 BGF378:BGJ387 BQB378:BQF387 BZX378:CAB387 CJT378:CJX387 CTP378:CTT387 DDL378:DDP387 DNH378:DNL387 DXD378:DXH387 EGZ378:EHD387 EQV378:EQZ387 FAR378:FAV387 FKN378:FKR387 FUJ378:FUN387 GEF378:GEJ387 GOB378:GOF387 GXX378:GYB387 HHT378:HHX387 HRP378:HRT387 IBL378:IBP387 ILH378:ILL387 IVD378:IVH387 JEZ378:JFD387 JOV378:JOZ387 JYR378:JYV387 KIN378:KIR387 KSJ378:KSN387 LCF378:LCJ387 LMB378:LMF387 LVX378:LWB387 MFT378:MFX387 MPP378:MPT387 MZL378:MZP387 NJH378:NJL387 NTD378:NTH387 OCZ378:ODD387 OMV378:OMZ387 OWR378:OWV387 PGN378:PGR387 PQJ378:PQN387 QAF378:QAJ387 QKB378:QKF387 QTX378:QUB387 RDT378:RDX387 RNP378:RNT387 RXL378:RXP387 SHH378:SHL387 SRD378:SRH387 TAZ378:TBD387 TKV378:TKZ387 TUR378:TUV387 UEN378:UER387 UOJ378:UON387 UYF378:UYJ387 VIB378:VIF387 VRX378:VSB387 WBT378:WBX387 WLP378:WLT387 WVL378:WVP387 D65914:H65923 IZ65914:JD65923 SV65914:SZ65923 ACR65914:ACV65923 AMN65914:AMR65923 AWJ65914:AWN65923 BGF65914:BGJ65923 BQB65914:BQF65923 BZX65914:CAB65923 CJT65914:CJX65923 CTP65914:CTT65923 DDL65914:DDP65923 DNH65914:DNL65923 DXD65914:DXH65923 EGZ65914:EHD65923 EQV65914:EQZ65923 FAR65914:FAV65923 FKN65914:FKR65923 FUJ65914:FUN65923 GEF65914:GEJ65923 GOB65914:GOF65923 GXX65914:GYB65923 HHT65914:HHX65923 HRP65914:HRT65923 IBL65914:IBP65923 ILH65914:ILL65923 IVD65914:IVH65923 JEZ65914:JFD65923 JOV65914:JOZ65923 JYR65914:JYV65923 KIN65914:KIR65923 KSJ65914:KSN65923 LCF65914:LCJ65923 LMB65914:LMF65923 LVX65914:LWB65923 MFT65914:MFX65923 MPP65914:MPT65923 MZL65914:MZP65923 NJH65914:NJL65923 NTD65914:NTH65923 OCZ65914:ODD65923 OMV65914:OMZ65923 OWR65914:OWV65923 PGN65914:PGR65923 PQJ65914:PQN65923 QAF65914:QAJ65923 QKB65914:QKF65923 QTX65914:QUB65923 RDT65914:RDX65923 RNP65914:RNT65923 RXL65914:RXP65923 SHH65914:SHL65923 SRD65914:SRH65923 TAZ65914:TBD65923 TKV65914:TKZ65923 TUR65914:TUV65923 UEN65914:UER65923 UOJ65914:UON65923 UYF65914:UYJ65923 VIB65914:VIF65923 VRX65914:VSB65923 WBT65914:WBX65923 WLP65914:WLT65923 WVL65914:WVP65923 D131450:H131459 IZ131450:JD131459 SV131450:SZ131459 ACR131450:ACV131459 AMN131450:AMR131459 AWJ131450:AWN131459 BGF131450:BGJ131459 BQB131450:BQF131459 BZX131450:CAB131459 CJT131450:CJX131459 CTP131450:CTT131459 DDL131450:DDP131459 DNH131450:DNL131459 DXD131450:DXH131459 EGZ131450:EHD131459 EQV131450:EQZ131459 FAR131450:FAV131459 FKN131450:FKR131459 FUJ131450:FUN131459 GEF131450:GEJ131459 GOB131450:GOF131459 GXX131450:GYB131459 HHT131450:HHX131459 HRP131450:HRT131459 IBL131450:IBP131459 ILH131450:ILL131459 IVD131450:IVH131459 JEZ131450:JFD131459 JOV131450:JOZ131459 JYR131450:JYV131459 KIN131450:KIR131459 KSJ131450:KSN131459 LCF131450:LCJ131459 LMB131450:LMF131459 LVX131450:LWB131459 MFT131450:MFX131459 MPP131450:MPT131459 MZL131450:MZP131459 NJH131450:NJL131459 NTD131450:NTH131459 OCZ131450:ODD131459 OMV131450:OMZ131459 OWR131450:OWV131459 PGN131450:PGR131459 PQJ131450:PQN131459 QAF131450:QAJ131459 QKB131450:QKF131459 QTX131450:QUB131459 RDT131450:RDX131459 RNP131450:RNT131459 RXL131450:RXP131459 SHH131450:SHL131459 SRD131450:SRH131459 TAZ131450:TBD131459 TKV131450:TKZ131459 TUR131450:TUV131459 UEN131450:UER131459 UOJ131450:UON131459 UYF131450:UYJ131459 VIB131450:VIF131459 VRX131450:VSB131459 WBT131450:WBX131459 WLP131450:WLT131459 WVL131450:WVP131459 D196986:H196995 IZ196986:JD196995 SV196986:SZ196995 ACR196986:ACV196995 AMN196986:AMR196995 AWJ196986:AWN196995 BGF196986:BGJ196995 BQB196986:BQF196995 BZX196986:CAB196995 CJT196986:CJX196995 CTP196986:CTT196995 DDL196986:DDP196995 DNH196986:DNL196995 DXD196986:DXH196995 EGZ196986:EHD196995 EQV196986:EQZ196995 FAR196986:FAV196995 FKN196986:FKR196995 FUJ196986:FUN196995 GEF196986:GEJ196995 GOB196986:GOF196995 GXX196986:GYB196995 HHT196986:HHX196995 HRP196986:HRT196995 IBL196986:IBP196995 ILH196986:ILL196995 IVD196986:IVH196995 JEZ196986:JFD196995 JOV196986:JOZ196995 JYR196986:JYV196995 KIN196986:KIR196995 KSJ196986:KSN196995 LCF196986:LCJ196995 LMB196986:LMF196995 LVX196986:LWB196995 MFT196986:MFX196995 MPP196986:MPT196995 MZL196986:MZP196995 NJH196986:NJL196995 NTD196986:NTH196995 OCZ196986:ODD196995 OMV196986:OMZ196995 OWR196986:OWV196995 PGN196986:PGR196995 PQJ196986:PQN196995 QAF196986:QAJ196995 QKB196986:QKF196995 QTX196986:QUB196995 RDT196986:RDX196995 RNP196986:RNT196995 RXL196986:RXP196995 SHH196986:SHL196995 SRD196986:SRH196995 TAZ196986:TBD196995 TKV196986:TKZ196995 TUR196986:TUV196995 UEN196986:UER196995 UOJ196986:UON196995 UYF196986:UYJ196995 VIB196986:VIF196995 VRX196986:VSB196995 WBT196986:WBX196995 WLP196986:WLT196995 WVL196986:WVP196995 D262522:H262531 IZ262522:JD262531 SV262522:SZ262531 ACR262522:ACV262531 AMN262522:AMR262531 AWJ262522:AWN262531 BGF262522:BGJ262531 BQB262522:BQF262531 BZX262522:CAB262531 CJT262522:CJX262531 CTP262522:CTT262531 DDL262522:DDP262531 DNH262522:DNL262531 DXD262522:DXH262531 EGZ262522:EHD262531 EQV262522:EQZ262531 FAR262522:FAV262531 FKN262522:FKR262531 FUJ262522:FUN262531 GEF262522:GEJ262531 GOB262522:GOF262531 GXX262522:GYB262531 HHT262522:HHX262531 HRP262522:HRT262531 IBL262522:IBP262531 ILH262522:ILL262531 IVD262522:IVH262531 JEZ262522:JFD262531 JOV262522:JOZ262531 JYR262522:JYV262531 KIN262522:KIR262531 KSJ262522:KSN262531 LCF262522:LCJ262531 LMB262522:LMF262531 LVX262522:LWB262531 MFT262522:MFX262531 MPP262522:MPT262531 MZL262522:MZP262531 NJH262522:NJL262531 NTD262522:NTH262531 OCZ262522:ODD262531 OMV262522:OMZ262531 OWR262522:OWV262531 PGN262522:PGR262531 PQJ262522:PQN262531 QAF262522:QAJ262531 QKB262522:QKF262531 QTX262522:QUB262531 RDT262522:RDX262531 RNP262522:RNT262531 RXL262522:RXP262531 SHH262522:SHL262531 SRD262522:SRH262531 TAZ262522:TBD262531 TKV262522:TKZ262531 TUR262522:TUV262531 UEN262522:UER262531 UOJ262522:UON262531 UYF262522:UYJ262531 VIB262522:VIF262531 VRX262522:VSB262531 WBT262522:WBX262531 WLP262522:WLT262531 WVL262522:WVP262531 D328058:H328067 IZ328058:JD328067 SV328058:SZ328067 ACR328058:ACV328067 AMN328058:AMR328067 AWJ328058:AWN328067 BGF328058:BGJ328067 BQB328058:BQF328067 BZX328058:CAB328067 CJT328058:CJX328067 CTP328058:CTT328067 DDL328058:DDP328067 DNH328058:DNL328067 DXD328058:DXH328067 EGZ328058:EHD328067 EQV328058:EQZ328067 FAR328058:FAV328067 FKN328058:FKR328067 FUJ328058:FUN328067 GEF328058:GEJ328067 GOB328058:GOF328067 GXX328058:GYB328067 HHT328058:HHX328067 HRP328058:HRT328067 IBL328058:IBP328067 ILH328058:ILL328067 IVD328058:IVH328067 JEZ328058:JFD328067 JOV328058:JOZ328067 JYR328058:JYV328067 KIN328058:KIR328067 KSJ328058:KSN328067 LCF328058:LCJ328067 LMB328058:LMF328067 LVX328058:LWB328067 MFT328058:MFX328067 MPP328058:MPT328067 MZL328058:MZP328067 NJH328058:NJL328067 NTD328058:NTH328067 OCZ328058:ODD328067 OMV328058:OMZ328067 OWR328058:OWV328067 PGN328058:PGR328067 PQJ328058:PQN328067 QAF328058:QAJ328067 QKB328058:QKF328067 QTX328058:QUB328067 RDT328058:RDX328067 RNP328058:RNT328067 RXL328058:RXP328067 SHH328058:SHL328067 SRD328058:SRH328067 TAZ328058:TBD328067 TKV328058:TKZ328067 TUR328058:TUV328067 UEN328058:UER328067 UOJ328058:UON328067 UYF328058:UYJ328067 VIB328058:VIF328067 VRX328058:VSB328067 WBT328058:WBX328067 WLP328058:WLT328067 WVL328058:WVP328067 D393594:H393603 IZ393594:JD393603 SV393594:SZ393603 ACR393594:ACV393603 AMN393594:AMR393603 AWJ393594:AWN393603 BGF393594:BGJ393603 BQB393594:BQF393603 BZX393594:CAB393603 CJT393594:CJX393603 CTP393594:CTT393603 DDL393594:DDP393603 DNH393594:DNL393603 DXD393594:DXH393603 EGZ393594:EHD393603 EQV393594:EQZ393603 FAR393594:FAV393603 FKN393594:FKR393603 FUJ393594:FUN393603 GEF393594:GEJ393603 GOB393594:GOF393603 GXX393594:GYB393603 HHT393594:HHX393603 HRP393594:HRT393603 IBL393594:IBP393603 ILH393594:ILL393603 IVD393594:IVH393603 JEZ393594:JFD393603 JOV393594:JOZ393603 JYR393594:JYV393603 KIN393594:KIR393603 KSJ393594:KSN393603 LCF393594:LCJ393603 LMB393594:LMF393603 LVX393594:LWB393603 MFT393594:MFX393603 MPP393594:MPT393603 MZL393594:MZP393603 NJH393594:NJL393603 NTD393594:NTH393603 OCZ393594:ODD393603 OMV393594:OMZ393603 OWR393594:OWV393603 PGN393594:PGR393603 PQJ393594:PQN393603 QAF393594:QAJ393603 QKB393594:QKF393603 QTX393594:QUB393603 RDT393594:RDX393603 RNP393594:RNT393603 RXL393594:RXP393603 SHH393594:SHL393603 SRD393594:SRH393603 TAZ393594:TBD393603 TKV393594:TKZ393603 TUR393594:TUV393603 UEN393594:UER393603 UOJ393594:UON393603 UYF393594:UYJ393603 VIB393594:VIF393603 VRX393594:VSB393603 WBT393594:WBX393603 WLP393594:WLT393603 WVL393594:WVP393603 D459130:H459139 IZ459130:JD459139 SV459130:SZ459139 ACR459130:ACV459139 AMN459130:AMR459139 AWJ459130:AWN459139 BGF459130:BGJ459139 BQB459130:BQF459139 BZX459130:CAB459139 CJT459130:CJX459139 CTP459130:CTT459139 DDL459130:DDP459139 DNH459130:DNL459139 DXD459130:DXH459139 EGZ459130:EHD459139 EQV459130:EQZ459139 FAR459130:FAV459139 FKN459130:FKR459139 FUJ459130:FUN459139 GEF459130:GEJ459139 GOB459130:GOF459139 GXX459130:GYB459139 HHT459130:HHX459139 HRP459130:HRT459139 IBL459130:IBP459139 ILH459130:ILL459139 IVD459130:IVH459139 JEZ459130:JFD459139 JOV459130:JOZ459139 JYR459130:JYV459139 KIN459130:KIR459139 KSJ459130:KSN459139 LCF459130:LCJ459139 LMB459130:LMF459139 LVX459130:LWB459139 MFT459130:MFX459139 MPP459130:MPT459139 MZL459130:MZP459139 NJH459130:NJL459139 NTD459130:NTH459139 OCZ459130:ODD459139 OMV459130:OMZ459139 OWR459130:OWV459139 PGN459130:PGR459139 PQJ459130:PQN459139 QAF459130:QAJ459139 QKB459130:QKF459139 QTX459130:QUB459139 RDT459130:RDX459139 RNP459130:RNT459139 RXL459130:RXP459139 SHH459130:SHL459139 SRD459130:SRH459139 TAZ459130:TBD459139 TKV459130:TKZ459139 TUR459130:TUV459139 UEN459130:UER459139 UOJ459130:UON459139 UYF459130:UYJ459139 VIB459130:VIF459139 VRX459130:VSB459139 WBT459130:WBX459139 WLP459130:WLT459139 WVL459130:WVP459139 D524666:H524675 IZ524666:JD524675 SV524666:SZ524675 ACR524666:ACV524675 AMN524666:AMR524675 AWJ524666:AWN524675 BGF524666:BGJ524675 BQB524666:BQF524675 BZX524666:CAB524675 CJT524666:CJX524675 CTP524666:CTT524675 DDL524666:DDP524675 DNH524666:DNL524675 DXD524666:DXH524675 EGZ524666:EHD524675 EQV524666:EQZ524675 FAR524666:FAV524675 FKN524666:FKR524675 FUJ524666:FUN524675 GEF524666:GEJ524675 GOB524666:GOF524675 GXX524666:GYB524675 HHT524666:HHX524675 HRP524666:HRT524675 IBL524666:IBP524675 ILH524666:ILL524675 IVD524666:IVH524675 JEZ524666:JFD524675 JOV524666:JOZ524675 JYR524666:JYV524675 KIN524666:KIR524675 KSJ524666:KSN524675 LCF524666:LCJ524675 LMB524666:LMF524675 LVX524666:LWB524675 MFT524666:MFX524675 MPP524666:MPT524675 MZL524666:MZP524675 NJH524666:NJL524675 NTD524666:NTH524675 OCZ524666:ODD524675 OMV524666:OMZ524675 OWR524666:OWV524675 PGN524666:PGR524675 PQJ524666:PQN524675 QAF524666:QAJ524675 QKB524666:QKF524675 QTX524666:QUB524675 RDT524666:RDX524675 RNP524666:RNT524675 RXL524666:RXP524675 SHH524666:SHL524675 SRD524666:SRH524675 TAZ524666:TBD524675 TKV524666:TKZ524675 TUR524666:TUV524675 UEN524666:UER524675 UOJ524666:UON524675 UYF524666:UYJ524675 VIB524666:VIF524675 VRX524666:VSB524675 WBT524666:WBX524675 WLP524666:WLT524675 WVL524666:WVP524675 D590202:H590211 IZ590202:JD590211 SV590202:SZ590211 ACR590202:ACV590211 AMN590202:AMR590211 AWJ590202:AWN590211 BGF590202:BGJ590211 BQB590202:BQF590211 BZX590202:CAB590211 CJT590202:CJX590211 CTP590202:CTT590211 DDL590202:DDP590211 DNH590202:DNL590211 DXD590202:DXH590211 EGZ590202:EHD590211 EQV590202:EQZ590211 FAR590202:FAV590211 FKN590202:FKR590211 FUJ590202:FUN590211 GEF590202:GEJ590211 GOB590202:GOF590211 GXX590202:GYB590211 HHT590202:HHX590211 HRP590202:HRT590211 IBL590202:IBP590211 ILH590202:ILL590211 IVD590202:IVH590211 JEZ590202:JFD590211 JOV590202:JOZ590211 JYR590202:JYV590211 KIN590202:KIR590211 KSJ590202:KSN590211 LCF590202:LCJ590211 LMB590202:LMF590211 LVX590202:LWB590211 MFT590202:MFX590211 MPP590202:MPT590211 MZL590202:MZP590211 NJH590202:NJL590211 NTD590202:NTH590211 OCZ590202:ODD590211 OMV590202:OMZ590211 OWR590202:OWV590211 PGN590202:PGR590211 PQJ590202:PQN590211 QAF590202:QAJ590211 QKB590202:QKF590211 QTX590202:QUB590211 RDT590202:RDX590211 RNP590202:RNT590211 RXL590202:RXP590211 SHH590202:SHL590211 SRD590202:SRH590211 TAZ590202:TBD590211 TKV590202:TKZ590211 TUR590202:TUV590211 UEN590202:UER590211 UOJ590202:UON590211 UYF590202:UYJ590211 VIB590202:VIF590211 VRX590202:VSB590211 WBT590202:WBX590211 WLP590202:WLT590211 WVL590202:WVP590211 D655738:H655747 IZ655738:JD655747 SV655738:SZ655747 ACR655738:ACV655747 AMN655738:AMR655747 AWJ655738:AWN655747 BGF655738:BGJ655747 BQB655738:BQF655747 BZX655738:CAB655747 CJT655738:CJX655747 CTP655738:CTT655747 DDL655738:DDP655747 DNH655738:DNL655747 DXD655738:DXH655747 EGZ655738:EHD655747 EQV655738:EQZ655747 FAR655738:FAV655747 FKN655738:FKR655747 FUJ655738:FUN655747 GEF655738:GEJ655747 GOB655738:GOF655747 GXX655738:GYB655747 HHT655738:HHX655747 HRP655738:HRT655747 IBL655738:IBP655747 ILH655738:ILL655747 IVD655738:IVH655747 JEZ655738:JFD655747 JOV655738:JOZ655747 JYR655738:JYV655747 KIN655738:KIR655747 KSJ655738:KSN655747 LCF655738:LCJ655747 LMB655738:LMF655747 LVX655738:LWB655747 MFT655738:MFX655747 MPP655738:MPT655747 MZL655738:MZP655747 NJH655738:NJL655747 NTD655738:NTH655747 OCZ655738:ODD655747 OMV655738:OMZ655747 OWR655738:OWV655747 PGN655738:PGR655747 PQJ655738:PQN655747 QAF655738:QAJ655747 QKB655738:QKF655747 QTX655738:QUB655747 RDT655738:RDX655747 RNP655738:RNT655747 RXL655738:RXP655747 SHH655738:SHL655747 SRD655738:SRH655747 TAZ655738:TBD655747 TKV655738:TKZ655747 TUR655738:TUV655747 UEN655738:UER655747 UOJ655738:UON655747 UYF655738:UYJ655747 VIB655738:VIF655747 VRX655738:VSB655747 WBT655738:WBX655747 WLP655738:WLT655747 WVL655738:WVP655747 D721274:H721283 IZ721274:JD721283 SV721274:SZ721283 ACR721274:ACV721283 AMN721274:AMR721283 AWJ721274:AWN721283 BGF721274:BGJ721283 BQB721274:BQF721283 BZX721274:CAB721283 CJT721274:CJX721283 CTP721274:CTT721283 DDL721274:DDP721283 DNH721274:DNL721283 DXD721274:DXH721283 EGZ721274:EHD721283 EQV721274:EQZ721283 FAR721274:FAV721283 FKN721274:FKR721283 FUJ721274:FUN721283 GEF721274:GEJ721283 GOB721274:GOF721283 GXX721274:GYB721283 HHT721274:HHX721283 HRP721274:HRT721283 IBL721274:IBP721283 ILH721274:ILL721283 IVD721274:IVH721283 JEZ721274:JFD721283 JOV721274:JOZ721283 JYR721274:JYV721283 KIN721274:KIR721283 KSJ721274:KSN721283 LCF721274:LCJ721283 LMB721274:LMF721283 LVX721274:LWB721283 MFT721274:MFX721283 MPP721274:MPT721283 MZL721274:MZP721283 NJH721274:NJL721283 NTD721274:NTH721283 OCZ721274:ODD721283 OMV721274:OMZ721283 OWR721274:OWV721283 PGN721274:PGR721283 PQJ721274:PQN721283 QAF721274:QAJ721283 QKB721274:QKF721283 QTX721274:QUB721283 RDT721274:RDX721283 RNP721274:RNT721283 RXL721274:RXP721283 SHH721274:SHL721283 SRD721274:SRH721283 TAZ721274:TBD721283 TKV721274:TKZ721283 TUR721274:TUV721283 UEN721274:UER721283 UOJ721274:UON721283 UYF721274:UYJ721283 VIB721274:VIF721283 VRX721274:VSB721283 WBT721274:WBX721283 WLP721274:WLT721283 WVL721274:WVP721283 D786810:H786819 IZ786810:JD786819 SV786810:SZ786819 ACR786810:ACV786819 AMN786810:AMR786819 AWJ786810:AWN786819 BGF786810:BGJ786819 BQB786810:BQF786819 BZX786810:CAB786819 CJT786810:CJX786819 CTP786810:CTT786819 DDL786810:DDP786819 DNH786810:DNL786819 DXD786810:DXH786819 EGZ786810:EHD786819 EQV786810:EQZ786819 FAR786810:FAV786819 FKN786810:FKR786819 FUJ786810:FUN786819 GEF786810:GEJ786819 GOB786810:GOF786819 GXX786810:GYB786819 HHT786810:HHX786819 HRP786810:HRT786819 IBL786810:IBP786819 ILH786810:ILL786819 IVD786810:IVH786819 JEZ786810:JFD786819 JOV786810:JOZ786819 JYR786810:JYV786819 KIN786810:KIR786819 KSJ786810:KSN786819 LCF786810:LCJ786819 LMB786810:LMF786819 LVX786810:LWB786819 MFT786810:MFX786819 MPP786810:MPT786819 MZL786810:MZP786819 NJH786810:NJL786819 NTD786810:NTH786819 OCZ786810:ODD786819 OMV786810:OMZ786819 OWR786810:OWV786819 PGN786810:PGR786819 PQJ786810:PQN786819 QAF786810:QAJ786819 QKB786810:QKF786819 QTX786810:QUB786819 RDT786810:RDX786819 RNP786810:RNT786819 RXL786810:RXP786819 SHH786810:SHL786819 SRD786810:SRH786819 TAZ786810:TBD786819 TKV786810:TKZ786819 TUR786810:TUV786819 UEN786810:UER786819 UOJ786810:UON786819 UYF786810:UYJ786819 VIB786810:VIF786819 VRX786810:VSB786819 WBT786810:WBX786819 WLP786810:WLT786819 WVL786810:WVP786819 D852346:H852355 IZ852346:JD852355 SV852346:SZ852355 ACR852346:ACV852355 AMN852346:AMR852355 AWJ852346:AWN852355 BGF852346:BGJ852355 BQB852346:BQF852355 BZX852346:CAB852355 CJT852346:CJX852355 CTP852346:CTT852355 DDL852346:DDP852355 DNH852346:DNL852355 DXD852346:DXH852355 EGZ852346:EHD852355 EQV852346:EQZ852355 FAR852346:FAV852355 FKN852346:FKR852355 FUJ852346:FUN852355 GEF852346:GEJ852355 GOB852346:GOF852355 GXX852346:GYB852355 HHT852346:HHX852355 HRP852346:HRT852355 IBL852346:IBP852355 ILH852346:ILL852355 IVD852346:IVH852355 JEZ852346:JFD852355 JOV852346:JOZ852355 JYR852346:JYV852355 KIN852346:KIR852355 KSJ852346:KSN852355 LCF852346:LCJ852355 LMB852346:LMF852355 LVX852346:LWB852355 MFT852346:MFX852355 MPP852346:MPT852355 MZL852346:MZP852355 NJH852346:NJL852355 NTD852346:NTH852355 OCZ852346:ODD852355 OMV852346:OMZ852355 OWR852346:OWV852355 PGN852346:PGR852355 PQJ852346:PQN852355 QAF852346:QAJ852355 QKB852346:QKF852355 QTX852346:QUB852355 RDT852346:RDX852355 RNP852346:RNT852355 RXL852346:RXP852355 SHH852346:SHL852355 SRD852346:SRH852355 TAZ852346:TBD852355 TKV852346:TKZ852355 TUR852346:TUV852355 UEN852346:UER852355 UOJ852346:UON852355 UYF852346:UYJ852355 VIB852346:VIF852355 VRX852346:VSB852355 WBT852346:WBX852355 WLP852346:WLT852355 WVL852346:WVP852355 D917882:H917891 IZ917882:JD917891 SV917882:SZ917891 ACR917882:ACV917891 AMN917882:AMR917891 AWJ917882:AWN917891 BGF917882:BGJ917891 BQB917882:BQF917891 BZX917882:CAB917891 CJT917882:CJX917891 CTP917882:CTT917891 DDL917882:DDP917891 DNH917882:DNL917891 DXD917882:DXH917891 EGZ917882:EHD917891 EQV917882:EQZ917891 FAR917882:FAV917891 FKN917882:FKR917891 FUJ917882:FUN917891 GEF917882:GEJ917891 GOB917882:GOF917891 GXX917882:GYB917891 HHT917882:HHX917891 HRP917882:HRT917891 IBL917882:IBP917891 ILH917882:ILL917891 IVD917882:IVH917891 JEZ917882:JFD917891 JOV917882:JOZ917891 JYR917882:JYV917891 KIN917882:KIR917891 KSJ917882:KSN917891 LCF917882:LCJ917891 LMB917882:LMF917891 LVX917882:LWB917891 MFT917882:MFX917891 MPP917882:MPT917891 MZL917882:MZP917891 NJH917882:NJL917891 NTD917882:NTH917891 OCZ917882:ODD917891 OMV917882:OMZ917891 OWR917882:OWV917891 PGN917882:PGR917891 PQJ917882:PQN917891 QAF917882:QAJ917891 QKB917882:QKF917891 QTX917882:QUB917891 RDT917882:RDX917891 RNP917882:RNT917891 RXL917882:RXP917891 SHH917882:SHL917891 SRD917882:SRH917891 TAZ917882:TBD917891 TKV917882:TKZ917891 TUR917882:TUV917891 UEN917882:UER917891 UOJ917882:UON917891 UYF917882:UYJ917891 VIB917882:VIF917891 VRX917882:VSB917891 WBT917882:WBX917891 WLP917882:WLT917891 WVL917882:WVP917891 D983418:H983427 IZ983418:JD983427 SV983418:SZ983427 ACR983418:ACV983427 AMN983418:AMR983427 AWJ983418:AWN983427 BGF983418:BGJ983427 BQB983418:BQF983427 BZX983418:CAB983427 CJT983418:CJX983427 CTP983418:CTT983427 DDL983418:DDP983427 DNH983418:DNL983427 DXD983418:DXH983427 EGZ983418:EHD983427 EQV983418:EQZ983427 FAR983418:FAV983427 FKN983418:FKR983427 FUJ983418:FUN983427 GEF983418:GEJ983427 GOB983418:GOF983427 GXX983418:GYB983427 HHT983418:HHX983427 HRP983418:HRT983427 IBL983418:IBP983427 ILH983418:ILL983427 IVD983418:IVH983427 JEZ983418:JFD983427 JOV983418:JOZ983427 JYR983418:JYV983427 KIN983418:KIR983427 KSJ983418:KSN983427 LCF983418:LCJ983427 LMB983418:LMF983427 LVX983418:LWB983427 MFT983418:MFX983427 MPP983418:MPT983427 MZL983418:MZP983427 NJH983418:NJL983427 NTD983418:NTH983427 OCZ983418:ODD983427 OMV983418:OMZ983427 OWR983418:OWV983427 PGN983418:PGR983427 PQJ983418:PQN983427 QAF983418:QAJ983427 QKB983418:QKF983427 QTX983418:QUB983427 RDT983418:RDX983427 RNP983418:RNT983427 RXL983418:RXP983427 SHH983418:SHL983427 SRD983418:SRH983427 TAZ983418:TBD983427 TKV983418:TKZ983427 TUR983418:TUV983427 UEN983418:UER983427 UOJ983418:UON983427 UYF983418:UYJ983427 VIB983418:VIF983427 VRX983418:VSB983427 WBT983418:WBX983427 WLP983418:WLT983427 WVL983418:WVP983427 D363:L376 IZ363:JH376 SV363:TD376 ACR363:ACZ376 AMN363:AMV376 AWJ363:AWR376 BGF363:BGN376 BQB363:BQJ376 BZX363:CAF376 CJT363:CKB376 CTP363:CTX376 DDL363:DDT376 DNH363:DNP376 DXD363:DXL376 EGZ363:EHH376 EQV363:ERD376 FAR363:FAZ376 FKN363:FKV376 FUJ363:FUR376 GEF363:GEN376 GOB363:GOJ376 GXX363:GYF376 HHT363:HIB376 HRP363:HRX376 IBL363:IBT376 ILH363:ILP376 IVD363:IVL376 JEZ363:JFH376 JOV363:JPD376 JYR363:JYZ376 KIN363:KIV376 KSJ363:KSR376 LCF363:LCN376 LMB363:LMJ376 LVX363:LWF376 MFT363:MGB376 MPP363:MPX376 MZL363:MZT376 NJH363:NJP376 NTD363:NTL376 OCZ363:ODH376 OMV363:OND376 OWR363:OWZ376 PGN363:PGV376 PQJ363:PQR376 QAF363:QAN376 QKB363:QKJ376 QTX363:QUF376 RDT363:REB376 RNP363:RNX376 RXL363:RXT376 SHH363:SHP376 SRD363:SRL376 TAZ363:TBH376 TKV363:TLD376 TUR363:TUZ376 UEN363:UEV376 UOJ363:UOR376 UYF363:UYN376 VIB363:VIJ376 VRX363:VSF376 WBT363:WCB376 WLP363:WLX376 WVL363:WVT376 D65899:L65912 IZ65899:JH65912 SV65899:TD65912 ACR65899:ACZ65912 AMN65899:AMV65912 AWJ65899:AWR65912 BGF65899:BGN65912 BQB65899:BQJ65912 BZX65899:CAF65912 CJT65899:CKB65912 CTP65899:CTX65912 DDL65899:DDT65912 DNH65899:DNP65912 DXD65899:DXL65912 EGZ65899:EHH65912 EQV65899:ERD65912 FAR65899:FAZ65912 FKN65899:FKV65912 FUJ65899:FUR65912 GEF65899:GEN65912 GOB65899:GOJ65912 GXX65899:GYF65912 HHT65899:HIB65912 HRP65899:HRX65912 IBL65899:IBT65912 ILH65899:ILP65912 IVD65899:IVL65912 JEZ65899:JFH65912 JOV65899:JPD65912 JYR65899:JYZ65912 KIN65899:KIV65912 KSJ65899:KSR65912 LCF65899:LCN65912 LMB65899:LMJ65912 LVX65899:LWF65912 MFT65899:MGB65912 MPP65899:MPX65912 MZL65899:MZT65912 NJH65899:NJP65912 NTD65899:NTL65912 OCZ65899:ODH65912 OMV65899:OND65912 OWR65899:OWZ65912 PGN65899:PGV65912 PQJ65899:PQR65912 QAF65899:QAN65912 QKB65899:QKJ65912 QTX65899:QUF65912 RDT65899:REB65912 RNP65899:RNX65912 RXL65899:RXT65912 SHH65899:SHP65912 SRD65899:SRL65912 TAZ65899:TBH65912 TKV65899:TLD65912 TUR65899:TUZ65912 UEN65899:UEV65912 UOJ65899:UOR65912 UYF65899:UYN65912 VIB65899:VIJ65912 VRX65899:VSF65912 WBT65899:WCB65912 WLP65899:WLX65912 WVL65899:WVT65912 D131435:L131448 IZ131435:JH131448 SV131435:TD131448 ACR131435:ACZ131448 AMN131435:AMV131448 AWJ131435:AWR131448 BGF131435:BGN131448 BQB131435:BQJ131448 BZX131435:CAF131448 CJT131435:CKB131448 CTP131435:CTX131448 DDL131435:DDT131448 DNH131435:DNP131448 DXD131435:DXL131448 EGZ131435:EHH131448 EQV131435:ERD131448 FAR131435:FAZ131448 FKN131435:FKV131448 FUJ131435:FUR131448 GEF131435:GEN131448 GOB131435:GOJ131448 GXX131435:GYF131448 HHT131435:HIB131448 HRP131435:HRX131448 IBL131435:IBT131448 ILH131435:ILP131448 IVD131435:IVL131448 JEZ131435:JFH131448 JOV131435:JPD131448 JYR131435:JYZ131448 KIN131435:KIV131448 KSJ131435:KSR131448 LCF131435:LCN131448 LMB131435:LMJ131448 LVX131435:LWF131448 MFT131435:MGB131448 MPP131435:MPX131448 MZL131435:MZT131448 NJH131435:NJP131448 NTD131435:NTL131448 OCZ131435:ODH131448 OMV131435:OND131448 OWR131435:OWZ131448 PGN131435:PGV131448 PQJ131435:PQR131448 QAF131435:QAN131448 QKB131435:QKJ131448 QTX131435:QUF131448 RDT131435:REB131448 RNP131435:RNX131448 RXL131435:RXT131448 SHH131435:SHP131448 SRD131435:SRL131448 TAZ131435:TBH131448 TKV131435:TLD131448 TUR131435:TUZ131448 UEN131435:UEV131448 UOJ131435:UOR131448 UYF131435:UYN131448 VIB131435:VIJ131448 VRX131435:VSF131448 WBT131435:WCB131448 WLP131435:WLX131448 WVL131435:WVT131448 D196971:L196984 IZ196971:JH196984 SV196971:TD196984 ACR196971:ACZ196984 AMN196971:AMV196984 AWJ196971:AWR196984 BGF196971:BGN196984 BQB196971:BQJ196984 BZX196971:CAF196984 CJT196971:CKB196984 CTP196971:CTX196984 DDL196971:DDT196984 DNH196971:DNP196984 DXD196971:DXL196984 EGZ196971:EHH196984 EQV196971:ERD196984 FAR196971:FAZ196984 FKN196971:FKV196984 FUJ196971:FUR196984 GEF196971:GEN196984 GOB196971:GOJ196984 GXX196971:GYF196984 HHT196971:HIB196984 HRP196971:HRX196984 IBL196971:IBT196984 ILH196971:ILP196984 IVD196971:IVL196984 JEZ196971:JFH196984 JOV196971:JPD196984 JYR196971:JYZ196984 KIN196971:KIV196984 KSJ196971:KSR196984 LCF196971:LCN196984 LMB196971:LMJ196984 LVX196971:LWF196984 MFT196971:MGB196984 MPP196971:MPX196984 MZL196971:MZT196984 NJH196971:NJP196984 NTD196971:NTL196984 OCZ196971:ODH196984 OMV196971:OND196984 OWR196971:OWZ196984 PGN196971:PGV196984 PQJ196971:PQR196984 QAF196971:QAN196984 QKB196971:QKJ196984 QTX196971:QUF196984 RDT196971:REB196984 RNP196971:RNX196984 RXL196971:RXT196984 SHH196971:SHP196984 SRD196971:SRL196984 TAZ196971:TBH196984 TKV196971:TLD196984 TUR196971:TUZ196984 UEN196971:UEV196984 UOJ196971:UOR196984 UYF196971:UYN196984 VIB196971:VIJ196984 VRX196971:VSF196984 WBT196971:WCB196984 WLP196971:WLX196984 WVL196971:WVT196984 D262507:L262520 IZ262507:JH262520 SV262507:TD262520 ACR262507:ACZ262520 AMN262507:AMV262520 AWJ262507:AWR262520 BGF262507:BGN262520 BQB262507:BQJ262520 BZX262507:CAF262520 CJT262507:CKB262520 CTP262507:CTX262520 DDL262507:DDT262520 DNH262507:DNP262520 DXD262507:DXL262520 EGZ262507:EHH262520 EQV262507:ERD262520 FAR262507:FAZ262520 FKN262507:FKV262520 FUJ262507:FUR262520 GEF262507:GEN262520 GOB262507:GOJ262520 GXX262507:GYF262520 HHT262507:HIB262520 HRP262507:HRX262520 IBL262507:IBT262520 ILH262507:ILP262520 IVD262507:IVL262520 JEZ262507:JFH262520 JOV262507:JPD262520 JYR262507:JYZ262520 KIN262507:KIV262520 KSJ262507:KSR262520 LCF262507:LCN262520 LMB262507:LMJ262520 LVX262507:LWF262520 MFT262507:MGB262520 MPP262507:MPX262520 MZL262507:MZT262520 NJH262507:NJP262520 NTD262507:NTL262520 OCZ262507:ODH262520 OMV262507:OND262520 OWR262507:OWZ262520 PGN262507:PGV262520 PQJ262507:PQR262520 QAF262507:QAN262520 QKB262507:QKJ262520 QTX262507:QUF262520 RDT262507:REB262520 RNP262507:RNX262520 RXL262507:RXT262520 SHH262507:SHP262520 SRD262507:SRL262520 TAZ262507:TBH262520 TKV262507:TLD262520 TUR262507:TUZ262520 UEN262507:UEV262520 UOJ262507:UOR262520 UYF262507:UYN262520 VIB262507:VIJ262520 VRX262507:VSF262520 WBT262507:WCB262520 WLP262507:WLX262520 WVL262507:WVT262520 D328043:L328056 IZ328043:JH328056 SV328043:TD328056 ACR328043:ACZ328056 AMN328043:AMV328056 AWJ328043:AWR328056 BGF328043:BGN328056 BQB328043:BQJ328056 BZX328043:CAF328056 CJT328043:CKB328056 CTP328043:CTX328056 DDL328043:DDT328056 DNH328043:DNP328056 DXD328043:DXL328056 EGZ328043:EHH328056 EQV328043:ERD328056 FAR328043:FAZ328056 FKN328043:FKV328056 FUJ328043:FUR328056 GEF328043:GEN328056 GOB328043:GOJ328056 GXX328043:GYF328056 HHT328043:HIB328056 HRP328043:HRX328056 IBL328043:IBT328056 ILH328043:ILP328056 IVD328043:IVL328056 JEZ328043:JFH328056 JOV328043:JPD328056 JYR328043:JYZ328056 KIN328043:KIV328056 KSJ328043:KSR328056 LCF328043:LCN328056 LMB328043:LMJ328056 LVX328043:LWF328056 MFT328043:MGB328056 MPP328043:MPX328056 MZL328043:MZT328056 NJH328043:NJP328056 NTD328043:NTL328056 OCZ328043:ODH328056 OMV328043:OND328056 OWR328043:OWZ328056 PGN328043:PGV328056 PQJ328043:PQR328056 QAF328043:QAN328056 QKB328043:QKJ328056 QTX328043:QUF328056 RDT328043:REB328056 RNP328043:RNX328056 RXL328043:RXT328056 SHH328043:SHP328056 SRD328043:SRL328056 TAZ328043:TBH328056 TKV328043:TLD328056 TUR328043:TUZ328056 UEN328043:UEV328056 UOJ328043:UOR328056 UYF328043:UYN328056 VIB328043:VIJ328056 VRX328043:VSF328056 WBT328043:WCB328056 WLP328043:WLX328056 WVL328043:WVT328056 D393579:L393592 IZ393579:JH393592 SV393579:TD393592 ACR393579:ACZ393592 AMN393579:AMV393592 AWJ393579:AWR393592 BGF393579:BGN393592 BQB393579:BQJ393592 BZX393579:CAF393592 CJT393579:CKB393592 CTP393579:CTX393592 DDL393579:DDT393592 DNH393579:DNP393592 DXD393579:DXL393592 EGZ393579:EHH393592 EQV393579:ERD393592 FAR393579:FAZ393592 FKN393579:FKV393592 FUJ393579:FUR393592 GEF393579:GEN393592 GOB393579:GOJ393592 GXX393579:GYF393592 HHT393579:HIB393592 HRP393579:HRX393592 IBL393579:IBT393592 ILH393579:ILP393592 IVD393579:IVL393592 JEZ393579:JFH393592 JOV393579:JPD393592 JYR393579:JYZ393592 KIN393579:KIV393592 KSJ393579:KSR393592 LCF393579:LCN393592 LMB393579:LMJ393592 LVX393579:LWF393592 MFT393579:MGB393592 MPP393579:MPX393592 MZL393579:MZT393592 NJH393579:NJP393592 NTD393579:NTL393592 OCZ393579:ODH393592 OMV393579:OND393592 OWR393579:OWZ393592 PGN393579:PGV393592 PQJ393579:PQR393592 QAF393579:QAN393592 QKB393579:QKJ393592 QTX393579:QUF393592 RDT393579:REB393592 RNP393579:RNX393592 RXL393579:RXT393592 SHH393579:SHP393592 SRD393579:SRL393592 TAZ393579:TBH393592 TKV393579:TLD393592 TUR393579:TUZ393592 UEN393579:UEV393592 UOJ393579:UOR393592 UYF393579:UYN393592 VIB393579:VIJ393592 VRX393579:VSF393592 WBT393579:WCB393592 WLP393579:WLX393592 WVL393579:WVT393592 D459115:L459128 IZ459115:JH459128 SV459115:TD459128 ACR459115:ACZ459128 AMN459115:AMV459128 AWJ459115:AWR459128 BGF459115:BGN459128 BQB459115:BQJ459128 BZX459115:CAF459128 CJT459115:CKB459128 CTP459115:CTX459128 DDL459115:DDT459128 DNH459115:DNP459128 DXD459115:DXL459128 EGZ459115:EHH459128 EQV459115:ERD459128 FAR459115:FAZ459128 FKN459115:FKV459128 FUJ459115:FUR459128 GEF459115:GEN459128 GOB459115:GOJ459128 GXX459115:GYF459128 HHT459115:HIB459128 HRP459115:HRX459128 IBL459115:IBT459128 ILH459115:ILP459128 IVD459115:IVL459128 JEZ459115:JFH459128 JOV459115:JPD459128 JYR459115:JYZ459128 KIN459115:KIV459128 KSJ459115:KSR459128 LCF459115:LCN459128 LMB459115:LMJ459128 LVX459115:LWF459128 MFT459115:MGB459128 MPP459115:MPX459128 MZL459115:MZT459128 NJH459115:NJP459128 NTD459115:NTL459128 OCZ459115:ODH459128 OMV459115:OND459128 OWR459115:OWZ459128 PGN459115:PGV459128 PQJ459115:PQR459128 QAF459115:QAN459128 QKB459115:QKJ459128 QTX459115:QUF459128 RDT459115:REB459128 RNP459115:RNX459128 RXL459115:RXT459128 SHH459115:SHP459128 SRD459115:SRL459128 TAZ459115:TBH459128 TKV459115:TLD459128 TUR459115:TUZ459128 UEN459115:UEV459128 UOJ459115:UOR459128 UYF459115:UYN459128 VIB459115:VIJ459128 VRX459115:VSF459128 WBT459115:WCB459128 WLP459115:WLX459128 WVL459115:WVT459128 D524651:L524664 IZ524651:JH524664 SV524651:TD524664 ACR524651:ACZ524664 AMN524651:AMV524664 AWJ524651:AWR524664 BGF524651:BGN524664 BQB524651:BQJ524664 BZX524651:CAF524664 CJT524651:CKB524664 CTP524651:CTX524664 DDL524651:DDT524664 DNH524651:DNP524664 DXD524651:DXL524664 EGZ524651:EHH524664 EQV524651:ERD524664 FAR524651:FAZ524664 FKN524651:FKV524664 FUJ524651:FUR524664 GEF524651:GEN524664 GOB524651:GOJ524664 GXX524651:GYF524664 HHT524651:HIB524664 HRP524651:HRX524664 IBL524651:IBT524664 ILH524651:ILP524664 IVD524651:IVL524664 JEZ524651:JFH524664 JOV524651:JPD524664 JYR524651:JYZ524664 KIN524651:KIV524664 KSJ524651:KSR524664 LCF524651:LCN524664 LMB524651:LMJ524664 LVX524651:LWF524664 MFT524651:MGB524664 MPP524651:MPX524664 MZL524651:MZT524664 NJH524651:NJP524664 NTD524651:NTL524664 OCZ524651:ODH524664 OMV524651:OND524664 OWR524651:OWZ524664 PGN524651:PGV524664 PQJ524651:PQR524664 QAF524651:QAN524664 QKB524651:QKJ524664 QTX524651:QUF524664 RDT524651:REB524664 RNP524651:RNX524664 RXL524651:RXT524664 SHH524651:SHP524664 SRD524651:SRL524664 TAZ524651:TBH524664 TKV524651:TLD524664 TUR524651:TUZ524664 UEN524651:UEV524664 UOJ524651:UOR524664 UYF524651:UYN524664 VIB524651:VIJ524664 VRX524651:VSF524664 WBT524651:WCB524664 WLP524651:WLX524664 WVL524651:WVT524664 D590187:L590200 IZ590187:JH590200 SV590187:TD590200 ACR590187:ACZ590200 AMN590187:AMV590200 AWJ590187:AWR590200 BGF590187:BGN590200 BQB590187:BQJ590200 BZX590187:CAF590200 CJT590187:CKB590200 CTP590187:CTX590200 DDL590187:DDT590200 DNH590187:DNP590200 DXD590187:DXL590200 EGZ590187:EHH590200 EQV590187:ERD590200 FAR590187:FAZ590200 FKN590187:FKV590200 FUJ590187:FUR590200 GEF590187:GEN590200 GOB590187:GOJ590200 GXX590187:GYF590200 HHT590187:HIB590200 HRP590187:HRX590200 IBL590187:IBT590200 ILH590187:ILP590200 IVD590187:IVL590200 JEZ590187:JFH590200 JOV590187:JPD590200 JYR590187:JYZ590200 KIN590187:KIV590200 KSJ590187:KSR590200 LCF590187:LCN590200 LMB590187:LMJ590200 LVX590187:LWF590200 MFT590187:MGB590200 MPP590187:MPX590200 MZL590187:MZT590200 NJH590187:NJP590200 NTD590187:NTL590200 OCZ590187:ODH590200 OMV590187:OND590200 OWR590187:OWZ590200 PGN590187:PGV590200 PQJ590187:PQR590200 QAF590187:QAN590200 QKB590187:QKJ590200 QTX590187:QUF590200 RDT590187:REB590200 RNP590187:RNX590200 RXL590187:RXT590200 SHH590187:SHP590200 SRD590187:SRL590200 TAZ590187:TBH590200 TKV590187:TLD590200 TUR590187:TUZ590200 UEN590187:UEV590200 UOJ590187:UOR590200 UYF590187:UYN590200 VIB590187:VIJ590200 VRX590187:VSF590200 WBT590187:WCB590200 WLP590187:WLX590200 WVL590187:WVT590200 D655723:L655736 IZ655723:JH655736 SV655723:TD655736 ACR655723:ACZ655736 AMN655723:AMV655736 AWJ655723:AWR655736 BGF655723:BGN655736 BQB655723:BQJ655736 BZX655723:CAF655736 CJT655723:CKB655736 CTP655723:CTX655736 DDL655723:DDT655736 DNH655723:DNP655736 DXD655723:DXL655736 EGZ655723:EHH655736 EQV655723:ERD655736 FAR655723:FAZ655736 FKN655723:FKV655736 FUJ655723:FUR655736 GEF655723:GEN655736 GOB655723:GOJ655736 GXX655723:GYF655736 HHT655723:HIB655736 HRP655723:HRX655736 IBL655723:IBT655736 ILH655723:ILP655736 IVD655723:IVL655736 JEZ655723:JFH655736 JOV655723:JPD655736 JYR655723:JYZ655736 KIN655723:KIV655736 KSJ655723:KSR655736 LCF655723:LCN655736 LMB655723:LMJ655736 LVX655723:LWF655736 MFT655723:MGB655736 MPP655723:MPX655736 MZL655723:MZT655736 NJH655723:NJP655736 NTD655723:NTL655736 OCZ655723:ODH655736 OMV655723:OND655736 OWR655723:OWZ655736 PGN655723:PGV655736 PQJ655723:PQR655736 QAF655723:QAN655736 QKB655723:QKJ655736 QTX655723:QUF655736 RDT655723:REB655736 RNP655723:RNX655736 RXL655723:RXT655736 SHH655723:SHP655736 SRD655723:SRL655736 TAZ655723:TBH655736 TKV655723:TLD655736 TUR655723:TUZ655736 UEN655723:UEV655736 UOJ655723:UOR655736 UYF655723:UYN655736 VIB655723:VIJ655736 VRX655723:VSF655736 WBT655723:WCB655736 WLP655723:WLX655736 WVL655723:WVT655736 D721259:L721272 IZ721259:JH721272 SV721259:TD721272 ACR721259:ACZ721272 AMN721259:AMV721272 AWJ721259:AWR721272 BGF721259:BGN721272 BQB721259:BQJ721272 BZX721259:CAF721272 CJT721259:CKB721272 CTP721259:CTX721272 DDL721259:DDT721272 DNH721259:DNP721272 DXD721259:DXL721272 EGZ721259:EHH721272 EQV721259:ERD721272 FAR721259:FAZ721272 FKN721259:FKV721272 FUJ721259:FUR721272 GEF721259:GEN721272 GOB721259:GOJ721272 GXX721259:GYF721272 HHT721259:HIB721272 HRP721259:HRX721272 IBL721259:IBT721272 ILH721259:ILP721272 IVD721259:IVL721272 JEZ721259:JFH721272 JOV721259:JPD721272 JYR721259:JYZ721272 KIN721259:KIV721272 KSJ721259:KSR721272 LCF721259:LCN721272 LMB721259:LMJ721272 LVX721259:LWF721272 MFT721259:MGB721272 MPP721259:MPX721272 MZL721259:MZT721272 NJH721259:NJP721272 NTD721259:NTL721272 OCZ721259:ODH721272 OMV721259:OND721272 OWR721259:OWZ721272 PGN721259:PGV721272 PQJ721259:PQR721272 QAF721259:QAN721272 QKB721259:QKJ721272 QTX721259:QUF721272 RDT721259:REB721272 RNP721259:RNX721272 RXL721259:RXT721272 SHH721259:SHP721272 SRD721259:SRL721272 TAZ721259:TBH721272 TKV721259:TLD721272 TUR721259:TUZ721272 UEN721259:UEV721272 UOJ721259:UOR721272 UYF721259:UYN721272 VIB721259:VIJ721272 VRX721259:VSF721272 WBT721259:WCB721272 WLP721259:WLX721272 WVL721259:WVT721272 D786795:L786808 IZ786795:JH786808 SV786795:TD786808 ACR786795:ACZ786808 AMN786795:AMV786808 AWJ786795:AWR786808 BGF786795:BGN786808 BQB786795:BQJ786808 BZX786795:CAF786808 CJT786795:CKB786808 CTP786795:CTX786808 DDL786795:DDT786808 DNH786795:DNP786808 DXD786795:DXL786808 EGZ786795:EHH786808 EQV786795:ERD786808 FAR786795:FAZ786808 FKN786795:FKV786808 FUJ786795:FUR786808 GEF786795:GEN786808 GOB786795:GOJ786808 GXX786795:GYF786808 HHT786795:HIB786808 HRP786795:HRX786808 IBL786795:IBT786808 ILH786795:ILP786808 IVD786795:IVL786808 JEZ786795:JFH786808 JOV786795:JPD786808 JYR786795:JYZ786808 KIN786795:KIV786808 KSJ786795:KSR786808 LCF786795:LCN786808 LMB786795:LMJ786808 LVX786795:LWF786808 MFT786795:MGB786808 MPP786795:MPX786808 MZL786795:MZT786808 NJH786795:NJP786808 NTD786795:NTL786808 OCZ786795:ODH786808 OMV786795:OND786808 OWR786795:OWZ786808 PGN786795:PGV786808 PQJ786795:PQR786808 QAF786795:QAN786808 QKB786795:QKJ786808 QTX786795:QUF786808 RDT786795:REB786808 RNP786795:RNX786808 RXL786795:RXT786808 SHH786795:SHP786808 SRD786795:SRL786808 TAZ786795:TBH786808 TKV786795:TLD786808 TUR786795:TUZ786808 UEN786795:UEV786808 UOJ786795:UOR786808 UYF786795:UYN786808 VIB786795:VIJ786808 VRX786795:VSF786808 WBT786795:WCB786808 WLP786795:WLX786808 WVL786795:WVT786808 D852331:L852344 IZ852331:JH852344 SV852331:TD852344 ACR852331:ACZ852344 AMN852331:AMV852344 AWJ852331:AWR852344 BGF852331:BGN852344 BQB852331:BQJ852344 BZX852331:CAF852344 CJT852331:CKB852344 CTP852331:CTX852344 DDL852331:DDT852344 DNH852331:DNP852344 DXD852331:DXL852344 EGZ852331:EHH852344 EQV852331:ERD852344 FAR852331:FAZ852344 FKN852331:FKV852344 FUJ852331:FUR852344 GEF852331:GEN852344 GOB852331:GOJ852344 GXX852331:GYF852344 HHT852331:HIB852344 HRP852331:HRX852344 IBL852331:IBT852344 ILH852331:ILP852344 IVD852331:IVL852344 JEZ852331:JFH852344 JOV852331:JPD852344 JYR852331:JYZ852344 KIN852331:KIV852344 KSJ852331:KSR852344 LCF852331:LCN852344 LMB852331:LMJ852344 LVX852331:LWF852344 MFT852331:MGB852344 MPP852331:MPX852344 MZL852331:MZT852344 NJH852331:NJP852344 NTD852331:NTL852344 OCZ852331:ODH852344 OMV852331:OND852344 OWR852331:OWZ852344 PGN852331:PGV852344 PQJ852331:PQR852344 QAF852331:QAN852344 QKB852331:QKJ852344 QTX852331:QUF852344 RDT852331:REB852344 RNP852331:RNX852344 RXL852331:RXT852344 SHH852331:SHP852344 SRD852331:SRL852344 TAZ852331:TBH852344 TKV852331:TLD852344 TUR852331:TUZ852344 UEN852331:UEV852344 UOJ852331:UOR852344 UYF852331:UYN852344 VIB852331:VIJ852344 VRX852331:VSF852344 WBT852331:WCB852344 WLP852331:WLX852344 WVL852331:WVT852344 D917867:L917880 IZ917867:JH917880 SV917867:TD917880 ACR917867:ACZ917880 AMN917867:AMV917880 AWJ917867:AWR917880 BGF917867:BGN917880 BQB917867:BQJ917880 BZX917867:CAF917880 CJT917867:CKB917880 CTP917867:CTX917880 DDL917867:DDT917880 DNH917867:DNP917880 DXD917867:DXL917880 EGZ917867:EHH917880 EQV917867:ERD917880 FAR917867:FAZ917880 FKN917867:FKV917880 FUJ917867:FUR917880 GEF917867:GEN917880 GOB917867:GOJ917880 GXX917867:GYF917880 HHT917867:HIB917880 HRP917867:HRX917880 IBL917867:IBT917880 ILH917867:ILP917880 IVD917867:IVL917880 JEZ917867:JFH917880 JOV917867:JPD917880 JYR917867:JYZ917880 KIN917867:KIV917880 KSJ917867:KSR917880 LCF917867:LCN917880 LMB917867:LMJ917880 LVX917867:LWF917880 MFT917867:MGB917880 MPP917867:MPX917880 MZL917867:MZT917880 NJH917867:NJP917880 NTD917867:NTL917880 OCZ917867:ODH917880 OMV917867:OND917880 OWR917867:OWZ917880 PGN917867:PGV917880 PQJ917867:PQR917880 QAF917867:QAN917880 QKB917867:QKJ917880 QTX917867:QUF917880 RDT917867:REB917880 RNP917867:RNX917880 RXL917867:RXT917880 SHH917867:SHP917880 SRD917867:SRL917880 TAZ917867:TBH917880 TKV917867:TLD917880 TUR917867:TUZ917880 UEN917867:UEV917880 UOJ917867:UOR917880 UYF917867:UYN917880 VIB917867:VIJ917880 VRX917867:VSF917880 WBT917867:WCB917880 WLP917867:WLX917880 WVL917867:WVT917880 D983403:L983416 IZ983403:JH983416 SV983403:TD983416 ACR983403:ACZ983416 AMN983403:AMV983416 AWJ983403:AWR983416 BGF983403:BGN983416 BQB983403:BQJ983416 BZX983403:CAF983416 CJT983403:CKB983416 CTP983403:CTX983416 DDL983403:DDT983416 DNH983403:DNP983416 DXD983403:DXL983416 EGZ983403:EHH983416 EQV983403:ERD983416 FAR983403:FAZ983416 FKN983403:FKV983416 FUJ983403:FUR983416 GEF983403:GEN983416 GOB983403:GOJ983416 GXX983403:GYF983416 HHT983403:HIB983416 HRP983403:HRX983416 IBL983403:IBT983416 ILH983403:ILP983416 IVD983403:IVL983416 JEZ983403:JFH983416 JOV983403:JPD983416 JYR983403:JYZ983416 KIN983403:KIV983416 KSJ983403:KSR983416 LCF983403:LCN983416 LMB983403:LMJ983416 LVX983403:LWF983416 MFT983403:MGB983416 MPP983403:MPX983416 MZL983403:MZT983416 NJH983403:NJP983416 NTD983403:NTL983416 OCZ983403:ODH983416 OMV983403:OND983416 OWR983403:OWZ983416 PGN983403:PGV983416 PQJ983403:PQR983416 QAF983403:QAN983416 QKB983403:QKJ983416 QTX983403:QUF983416 RDT983403:REB983416 RNP983403:RNX983416 RXL983403:RXT983416 SHH983403:SHP983416 SRD983403:SRL983416 TAZ983403:TBH983416 TKV983403:TLD983416 TUR983403:TUZ983416 UEN983403:UEV983416 UOJ983403:UOR983416 UYF983403:UYN983416 VIB983403:VIJ983416 VRX983403:VSF983416 WBT983403:WCB983416 WLP983403:WLX983416 WVL983403:WVT983416 I378:L388 JE378:JH388 TA378:TD388 ACW378:ACZ388 AMS378:AMV388 AWO378:AWR388 BGK378:BGN388 BQG378:BQJ388 CAC378:CAF388 CJY378:CKB388 CTU378:CTX388 DDQ378:DDT388 DNM378:DNP388 DXI378:DXL388 EHE378:EHH388 ERA378:ERD388 FAW378:FAZ388 FKS378:FKV388 FUO378:FUR388 GEK378:GEN388 GOG378:GOJ388 GYC378:GYF388 HHY378:HIB388 HRU378:HRX388 IBQ378:IBT388 ILM378:ILP388 IVI378:IVL388 JFE378:JFH388 JPA378:JPD388 JYW378:JYZ388 KIS378:KIV388 KSO378:KSR388 LCK378:LCN388 LMG378:LMJ388 LWC378:LWF388 MFY378:MGB388 MPU378:MPX388 MZQ378:MZT388 NJM378:NJP388 NTI378:NTL388 ODE378:ODH388 ONA378:OND388 OWW378:OWZ388 PGS378:PGV388 PQO378:PQR388 QAK378:QAN388 QKG378:QKJ388 QUC378:QUF388 RDY378:REB388 RNU378:RNX388 RXQ378:RXT388 SHM378:SHP388 SRI378:SRL388 TBE378:TBH388 TLA378:TLD388 TUW378:TUZ388 UES378:UEV388 UOO378:UOR388 UYK378:UYN388 VIG378:VIJ388 VSC378:VSF388 WBY378:WCB388 WLU378:WLX388 WVQ378:WVT388 I65914:L65924 JE65914:JH65924 TA65914:TD65924 ACW65914:ACZ65924 AMS65914:AMV65924 AWO65914:AWR65924 BGK65914:BGN65924 BQG65914:BQJ65924 CAC65914:CAF65924 CJY65914:CKB65924 CTU65914:CTX65924 DDQ65914:DDT65924 DNM65914:DNP65924 DXI65914:DXL65924 EHE65914:EHH65924 ERA65914:ERD65924 FAW65914:FAZ65924 FKS65914:FKV65924 FUO65914:FUR65924 GEK65914:GEN65924 GOG65914:GOJ65924 GYC65914:GYF65924 HHY65914:HIB65924 HRU65914:HRX65924 IBQ65914:IBT65924 ILM65914:ILP65924 IVI65914:IVL65924 JFE65914:JFH65924 JPA65914:JPD65924 JYW65914:JYZ65924 KIS65914:KIV65924 KSO65914:KSR65924 LCK65914:LCN65924 LMG65914:LMJ65924 LWC65914:LWF65924 MFY65914:MGB65924 MPU65914:MPX65924 MZQ65914:MZT65924 NJM65914:NJP65924 NTI65914:NTL65924 ODE65914:ODH65924 ONA65914:OND65924 OWW65914:OWZ65924 PGS65914:PGV65924 PQO65914:PQR65924 QAK65914:QAN65924 QKG65914:QKJ65924 QUC65914:QUF65924 RDY65914:REB65924 RNU65914:RNX65924 RXQ65914:RXT65924 SHM65914:SHP65924 SRI65914:SRL65924 TBE65914:TBH65924 TLA65914:TLD65924 TUW65914:TUZ65924 UES65914:UEV65924 UOO65914:UOR65924 UYK65914:UYN65924 VIG65914:VIJ65924 VSC65914:VSF65924 WBY65914:WCB65924 WLU65914:WLX65924 WVQ65914:WVT65924 I131450:L131460 JE131450:JH131460 TA131450:TD131460 ACW131450:ACZ131460 AMS131450:AMV131460 AWO131450:AWR131460 BGK131450:BGN131460 BQG131450:BQJ131460 CAC131450:CAF131460 CJY131450:CKB131460 CTU131450:CTX131460 DDQ131450:DDT131460 DNM131450:DNP131460 DXI131450:DXL131460 EHE131450:EHH131460 ERA131450:ERD131460 FAW131450:FAZ131460 FKS131450:FKV131460 FUO131450:FUR131460 GEK131450:GEN131460 GOG131450:GOJ131460 GYC131450:GYF131460 HHY131450:HIB131460 HRU131450:HRX131460 IBQ131450:IBT131460 ILM131450:ILP131460 IVI131450:IVL131460 JFE131450:JFH131460 JPA131450:JPD131460 JYW131450:JYZ131460 KIS131450:KIV131460 KSO131450:KSR131460 LCK131450:LCN131460 LMG131450:LMJ131460 LWC131450:LWF131460 MFY131450:MGB131460 MPU131450:MPX131460 MZQ131450:MZT131460 NJM131450:NJP131460 NTI131450:NTL131460 ODE131450:ODH131460 ONA131450:OND131460 OWW131450:OWZ131460 PGS131450:PGV131460 PQO131450:PQR131460 QAK131450:QAN131460 QKG131450:QKJ131460 QUC131450:QUF131460 RDY131450:REB131460 RNU131450:RNX131460 RXQ131450:RXT131460 SHM131450:SHP131460 SRI131450:SRL131460 TBE131450:TBH131460 TLA131450:TLD131460 TUW131450:TUZ131460 UES131450:UEV131460 UOO131450:UOR131460 UYK131450:UYN131460 VIG131450:VIJ131460 VSC131450:VSF131460 WBY131450:WCB131460 WLU131450:WLX131460 WVQ131450:WVT131460 I196986:L196996 JE196986:JH196996 TA196986:TD196996 ACW196986:ACZ196996 AMS196986:AMV196996 AWO196986:AWR196996 BGK196986:BGN196996 BQG196986:BQJ196996 CAC196986:CAF196996 CJY196986:CKB196996 CTU196986:CTX196996 DDQ196986:DDT196996 DNM196986:DNP196996 DXI196986:DXL196996 EHE196986:EHH196996 ERA196986:ERD196996 FAW196986:FAZ196996 FKS196986:FKV196996 FUO196986:FUR196996 GEK196986:GEN196996 GOG196986:GOJ196996 GYC196986:GYF196996 HHY196986:HIB196996 HRU196986:HRX196996 IBQ196986:IBT196996 ILM196986:ILP196996 IVI196986:IVL196996 JFE196986:JFH196996 JPA196986:JPD196996 JYW196986:JYZ196996 KIS196986:KIV196996 KSO196986:KSR196996 LCK196986:LCN196996 LMG196986:LMJ196996 LWC196986:LWF196996 MFY196986:MGB196996 MPU196986:MPX196996 MZQ196986:MZT196996 NJM196986:NJP196996 NTI196986:NTL196996 ODE196986:ODH196996 ONA196986:OND196996 OWW196986:OWZ196996 PGS196986:PGV196996 PQO196986:PQR196996 QAK196986:QAN196996 QKG196986:QKJ196996 QUC196986:QUF196996 RDY196986:REB196996 RNU196986:RNX196996 RXQ196986:RXT196996 SHM196986:SHP196996 SRI196986:SRL196996 TBE196986:TBH196996 TLA196986:TLD196996 TUW196986:TUZ196996 UES196986:UEV196996 UOO196986:UOR196996 UYK196986:UYN196996 VIG196986:VIJ196996 VSC196986:VSF196996 WBY196986:WCB196996 WLU196986:WLX196996 WVQ196986:WVT196996 I262522:L262532 JE262522:JH262532 TA262522:TD262532 ACW262522:ACZ262532 AMS262522:AMV262532 AWO262522:AWR262532 BGK262522:BGN262532 BQG262522:BQJ262532 CAC262522:CAF262532 CJY262522:CKB262532 CTU262522:CTX262532 DDQ262522:DDT262532 DNM262522:DNP262532 DXI262522:DXL262532 EHE262522:EHH262532 ERA262522:ERD262532 FAW262522:FAZ262532 FKS262522:FKV262532 FUO262522:FUR262532 GEK262522:GEN262532 GOG262522:GOJ262532 GYC262522:GYF262532 HHY262522:HIB262532 HRU262522:HRX262532 IBQ262522:IBT262532 ILM262522:ILP262532 IVI262522:IVL262532 JFE262522:JFH262532 JPA262522:JPD262532 JYW262522:JYZ262532 KIS262522:KIV262532 KSO262522:KSR262532 LCK262522:LCN262532 LMG262522:LMJ262532 LWC262522:LWF262532 MFY262522:MGB262532 MPU262522:MPX262532 MZQ262522:MZT262532 NJM262522:NJP262532 NTI262522:NTL262532 ODE262522:ODH262532 ONA262522:OND262532 OWW262522:OWZ262532 PGS262522:PGV262532 PQO262522:PQR262532 QAK262522:QAN262532 QKG262522:QKJ262532 QUC262522:QUF262532 RDY262522:REB262532 RNU262522:RNX262532 RXQ262522:RXT262532 SHM262522:SHP262532 SRI262522:SRL262532 TBE262522:TBH262532 TLA262522:TLD262532 TUW262522:TUZ262532 UES262522:UEV262532 UOO262522:UOR262532 UYK262522:UYN262532 VIG262522:VIJ262532 VSC262522:VSF262532 WBY262522:WCB262532 WLU262522:WLX262532 WVQ262522:WVT262532 I328058:L328068 JE328058:JH328068 TA328058:TD328068 ACW328058:ACZ328068 AMS328058:AMV328068 AWO328058:AWR328068 BGK328058:BGN328068 BQG328058:BQJ328068 CAC328058:CAF328068 CJY328058:CKB328068 CTU328058:CTX328068 DDQ328058:DDT328068 DNM328058:DNP328068 DXI328058:DXL328068 EHE328058:EHH328068 ERA328058:ERD328068 FAW328058:FAZ328068 FKS328058:FKV328068 FUO328058:FUR328068 GEK328058:GEN328068 GOG328058:GOJ328068 GYC328058:GYF328068 HHY328058:HIB328068 HRU328058:HRX328068 IBQ328058:IBT328068 ILM328058:ILP328068 IVI328058:IVL328068 JFE328058:JFH328068 JPA328058:JPD328068 JYW328058:JYZ328068 KIS328058:KIV328068 KSO328058:KSR328068 LCK328058:LCN328068 LMG328058:LMJ328068 LWC328058:LWF328068 MFY328058:MGB328068 MPU328058:MPX328068 MZQ328058:MZT328068 NJM328058:NJP328068 NTI328058:NTL328068 ODE328058:ODH328068 ONA328058:OND328068 OWW328058:OWZ328068 PGS328058:PGV328068 PQO328058:PQR328068 QAK328058:QAN328068 QKG328058:QKJ328068 QUC328058:QUF328068 RDY328058:REB328068 RNU328058:RNX328068 RXQ328058:RXT328068 SHM328058:SHP328068 SRI328058:SRL328068 TBE328058:TBH328068 TLA328058:TLD328068 TUW328058:TUZ328068 UES328058:UEV328068 UOO328058:UOR328068 UYK328058:UYN328068 VIG328058:VIJ328068 VSC328058:VSF328068 WBY328058:WCB328068 WLU328058:WLX328068 WVQ328058:WVT328068 I393594:L393604 JE393594:JH393604 TA393594:TD393604 ACW393594:ACZ393604 AMS393594:AMV393604 AWO393594:AWR393604 BGK393594:BGN393604 BQG393594:BQJ393604 CAC393594:CAF393604 CJY393594:CKB393604 CTU393594:CTX393604 DDQ393594:DDT393604 DNM393594:DNP393604 DXI393594:DXL393604 EHE393594:EHH393604 ERA393594:ERD393604 FAW393594:FAZ393604 FKS393594:FKV393604 FUO393594:FUR393604 GEK393594:GEN393604 GOG393594:GOJ393604 GYC393594:GYF393604 HHY393594:HIB393604 HRU393594:HRX393604 IBQ393594:IBT393604 ILM393594:ILP393604 IVI393594:IVL393604 JFE393594:JFH393604 JPA393594:JPD393604 JYW393594:JYZ393604 KIS393594:KIV393604 KSO393594:KSR393604 LCK393594:LCN393604 LMG393594:LMJ393604 LWC393594:LWF393604 MFY393594:MGB393604 MPU393594:MPX393604 MZQ393594:MZT393604 NJM393594:NJP393604 NTI393594:NTL393604 ODE393594:ODH393604 ONA393594:OND393604 OWW393594:OWZ393604 PGS393594:PGV393604 PQO393594:PQR393604 QAK393594:QAN393604 QKG393594:QKJ393604 QUC393594:QUF393604 RDY393594:REB393604 RNU393594:RNX393604 RXQ393594:RXT393604 SHM393594:SHP393604 SRI393594:SRL393604 TBE393594:TBH393604 TLA393594:TLD393604 TUW393594:TUZ393604 UES393594:UEV393604 UOO393594:UOR393604 UYK393594:UYN393604 VIG393594:VIJ393604 VSC393594:VSF393604 WBY393594:WCB393604 WLU393594:WLX393604 WVQ393594:WVT393604 I459130:L459140 JE459130:JH459140 TA459130:TD459140 ACW459130:ACZ459140 AMS459130:AMV459140 AWO459130:AWR459140 BGK459130:BGN459140 BQG459130:BQJ459140 CAC459130:CAF459140 CJY459130:CKB459140 CTU459130:CTX459140 DDQ459130:DDT459140 DNM459130:DNP459140 DXI459130:DXL459140 EHE459130:EHH459140 ERA459130:ERD459140 FAW459130:FAZ459140 FKS459130:FKV459140 FUO459130:FUR459140 GEK459130:GEN459140 GOG459130:GOJ459140 GYC459130:GYF459140 HHY459130:HIB459140 HRU459130:HRX459140 IBQ459130:IBT459140 ILM459130:ILP459140 IVI459130:IVL459140 JFE459130:JFH459140 JPA459130:JPD459140 JYW459130:JYZ459140 KIS459130:KIV459140 KSO459130:KSR459140 LCK459130:LCN459140 LMG459130:LMJ459140 LWC459130:LWF459140 MFY459130:MGB459140 MPU459130:MPX459140 MZQ459130:MZT459140 NJM459130:NJP459140 NTI459130:NTL459140 ODE459130:ODH459140 ONA459130:OND459140 OWW459130:OWZ459140 PGS459130:PGV459140 PQO459130:PQR459140 QAK459130:QAN459140 QKG459130:QKJ459140 QUC459130:QUF459140 RDY459130:REB459140 RNU459130:RNX459140 RXQ459130:RXT459140 SHM459130:SHP459140 SRI459130:SRL459140 TBE459130:TBH459140 TLA459130:TLD459140 TUW459130:TUZ459140 UES459130:UEV459140 UOO459130:UOR459140 UYK459130:UYN459140 VIG459130:VIJ459140 VSC459130:VSF459140 WBY459130:WCB459140 WLU459130:WLX459140 WVQ459130:WVT459140 I524666:L524676 JE524666:JH524676 TA524666:TD524676 ACW524666:ACZ524676 AMS524666:AMV524676 AWO524666:AWR524676 BGK524666:BGN524676 BQG524666:BQJ524676 CAC524666:CAF524676 CJY524666:CKB524676 CTU524666:CTX524676 DDQ524666:DDT524676 DNM524666:DNP524676 DXI524666:DXL524676 EHE524666:EHH524676 ERA524666:ERD524676 FAW524666:FAZ524676 FKS524666:FKV524676 FUO524666:FUR524676 GEK524666:GEN524676 GOG524666:GOJ524676 GYC524666:GYF524676 HHY524666:HIB524676 HRU524666:HRX524676 IBQ524666:IBT524676 ILM524666:ILP524676 IVI524666:IVL524676 JFE524666:JFH524676 JPA524666:JPD524676 JYW524666:JYZ524676 KIS524666:KIV524676 KSO524666:KSR524676 LCK524666:LCN524676 LMG524666:LMJ524676 LWC524666:LWF524676 MFY524666:MGB524676 MPU524666:MPX524676 MZQ524666:MZT524676 NJM524666:NJP524676 NTI524666:NTL524676 ODE524666:ODH524676 ONA524666:OND524676 OWW524666:OWZ524676 PGS524666:PGV524676 PQO524666:PQR524676 QAK524666:QAN524676 QKG524666:QKJ524676 QUC524666:QUF524676 RDY524666:REB524676 RNU524666:RNX524676 RXQ524666:RXT524676 SHM524666:SHP524676 SRI524666:SRL524676 TBE524666:TBH524676 TLA524666:TLD524676 TUW524666:TUZ524676 UES524666:UEV524676 UOO524666:UOR524676 UYK524666:UYN524676 VIG524666:VIJ524676 VSC524666:VSF524676 WBY524666:WCB524676 WLU524666:WLX524676 WVQ524666:WVT524676 I590202:L590212 JE590202:JH590212 TA590202:TD590212 ACW590202:ACZ590212 AMS590202:AMV590212 AWO590202:AWR590212 BGK590202:BGN590212 BQG590202:BQJ590212 CAC590202:CAF590212 CJY590202:CKB590212 CTU590202:CTX590212 DDQ590202:DDT590212 DNM590202:DNP590212 DXI590202:DXL590212 EHE590202:EHH590212 ERA590202:ERD590212 FAW590202:FAZ590212 FKS590202:FKV590212 FUO590202:FUR590212 GEK590202:GEN590212 GOG590202:GOJ590212 GYC590202:GYF590212 HHY590202:HIB590212 HRU590202:HRX590212 IBQ590202:IBT590212 ILM590202:ILP590212 IVI590202:IVL590212 JFE590202:JFH590212 JPA590202:JPD590212 JYW590202:JYZ590212 KIS590202:KIV590212 KSO590202:KSR590212 LCK590202:LCN590212 LMG590202:LMJ590212 LWC590202:LWF590212 MFY590202:MGB590212 MPU590202:MPX590212 MZQ590202:MZT590212 NJM590202:NJP590212 NTI590202:NTL590212 ODE590202:ODH590212 ONA590202:OND590212 OWW590202:OWZ590212 PGS590202:PGV590212 PQO590202:PQR590212 QAK590202:QAN590212 QKG590202:QKJ590212 QUC590202:QUF590212 RDY590202:REB590212 RNU590202:RNX590212 RXQ590202:RXT590212 SHM590202:SHP590212 SRI590202:SRL590212 TBE590202:TBH590212 TLA590202:TLD590212 TUW590202:TUZ590212 UES590202:UEV590212 UOO590202:UOR590212 UYK590202:UYN590212 VIG590202:VIJ590212 VSC590202:VSF590212 WBY590202:WCB590212 WLU590202:WLX590212 WVQ590202:WVT590212 I655738:L655748 JE655738:JH655748 TA655738:TD655748 ACW655738:ACZ655748 AMS655738:AMV655748 AWO655738:AWR655748 BGK655738:BGN655748 BQG655738:BQJ655748 CAC655738:CAF655748 CJY655738:CKB655748 CTU655738:CTX655748 DDQ655738:DDT655748 DNM655738:DNP655748 DXI655738:DXL655748 EHE655738:EHH655748 ERA655738:ERD655748 FAW655738:FAZ655748 FKS655738:FKV655748 FUO655738:FUR655748 GEK655738:GEN655748 GOG655738:GOJ655748 GYC655738:GYF655748 HHY655738:HIB655748 HRU655738:HRX655748 IBQ655738:IBT655748 ILM655738:ILP655748 IVI655738:IVL655748 JFE655738:JFH655748 JPA655738:JPD655748 JYW655738:JYZ655748 KIS655738:KIV655748 KSO655738:KSR655748 LCK655738:LCN655748 LMG655738:LMJ655748 LWC655738:LWF655748 MFY655738:MGB655748 MPU655738:MPX655748 MZQ655738:MZT655748 NJM655738:NJP655748 NTI655738:NTL655748 ODE655738:ODH655748 ONA655738:OND655748 OWW655738:OWZ655748 PGS655738:PGV655748 PQO655738:PQR655748 QAK655738:QAN655748 QKG655738:QKJ655748 QUC655738:QUF655748 RDY655738:REB655748 RNU655738:RNX655748 RXQ655738:RXT655748 SHM655738:SHP655748 SRI655738:SRL655748 TBE655738:TBH655748 TLA655738:TLD655748 TUW655738:TUZ655748 UES655738:UEV655748 UOO655738:UOR655748 UYK655738:UYN655748 VIG655738:VIJ655748 VSC655738:VSF655748 WBY655738:WCB655748 WLU655738:WLX655748 WVQ655738:WVT655748 I721274:L721284 JE721274:JH721284 TA721274:TD721284 ACW721274:ACZ721284 AMS721274:AMV721284 AWO721274:AWR721284 BGK721274:BGN721284 BQG721274:BQJ721284 CAC721274:CAF721284 CJY721274:CKB721284 CTU721274:CTX721284 DDQ721274:DDT721284 DNM721274:DNP721284 DXI721274:DXL721284 EHE721274:EHH721284 ERA721274:ERD721284 FAW721274:FAZ721284 FKS721274:FKV721284 FUO721274:FUR721284 GEK721274:GEN721284 GOG721274:GOJ721284 GYC721274:GYF721284 HHY721274:HIB721284 HRU721274:HRX721284 IBQ721274:IBT721284 ILM721274:ILP721284 IVI721274:IVL721284 JFE721274:JFH721284 JPA721274:JPD721284 JYW721274:JYZ721284 KIS721274:KIV721284 KSO721274:KSR721284 LCK721274:LCN721284 LMG721274:LMJ721284 LWC721274:LWF721284 MFY721274:MGB721284 MPU721274:MPX721284 MZQ721274:MZT721284 NJM721274:NJP721284 NTI721274:NTL721284 ODE721274:ODH721284 ONA721274:OND721284 OWW721274:OWZ721284 PGS721274:PGV721284 PQO721274:PQR721284 QAK721274:QAN721284 QKG721274:QKJ721284 QUC721274:QUF721284 RDY721274:REB721284 RNU721274:RNX721284 RXQ721274:RXT721284 SHM721274:SHP721284 SRI721274:SRL721284 TBE721274:TBH721284 TLA721274:TLD721284 TUW721274:TUZ721284 UES721274:UEV721284 UOO721274:UOR721284 UYK721274:UYN721284 VIG721274:VIJ721284 VSC721274:VSF721284 WBY721274:WCB721284 WLU721274:WLX721284 WVQ721274:WVT721284 I786810:L786820 JE786810:JH786820 TA786810:TD786820 ACW786810:ACZ786820 AMS786810:AMV786820 AWO786810:AWR786820 BGK786810:BGN786820 BQG786810:BQJ786820 CAC786810:CAF786820 CJY786810:CKB786820 CTU786810:CTX786820 DDQ786810:DDT786820 DNM786810:DNP786820 DXI786810:DXL786820 EHE786810:EHH786820 ERA786810:ERD786820 FAW786810:FAZ786820 FKS786810:FKV786820 FUO786810:FUR786820 GEK786810:GEN786820 GOG786810:GOJ786820 GYC786810:GYF786820 HHY786810:HIB786820 HRU786810:HRX786820 IBQ786810:IBT786820 ILM786810:ILP786820 IVI786810:IVL786820 JFE786810:JFH786820 JPA786810:JPD786820 JYW786810:JYZ786820 KIS786810:KIV786820 KSO786810:KSR786820 LCK786810:LCN786820 LMG786810:LMJ786820 LWC786810:LWF786820 MFY786810:MGB786820 MPU786810:MPX786820 MZQ786810:MZT786820 NJM786810:NJP786820 NTI786810:NTL786820 ODE786810:ODH786820 ONA786810:OND786820 OWW786810:OWZ786820 PGS786810:PGV786820 PQO786810:PQR786820 QAK786810:QAN786820 QKG786810:QKJ786820 QUC786810:QUF786820 RDY786810:REB786820 RNU786810:RNX786820 RXQ786810:RXT786820 SHM786810:SHP786820 SRI786810:SRL786820 TBE786810:TBH786820 TLA786810:TLD786820 TUW786810:TUZ786820 UES786810:UEV786820 UOO786810:UOR786820 UYK786810:UYN786820 VIG786810:VIJ786820 VSC786810:VSF786820 WBY786810:WCB786820 WLU786810:WLX786820 WVQ786810:WVT786820 I852346:L852356 JE852346:JH852356 TA852346:TD852356 ACW852346:ACZ852356 AMS852346:AMV852356 AWO852346:AWR852356 BGK852346:BGN852356 BQG852346:BQJ852356 CAC852346:CAF852356 CJY852346:CKB852356 CTU852346:CTX852356 DDQ852346:DDT852356 DNM852346:DNP852356 DXI852346:DXL852356 EHE852346:EHH852356 ERA852346:ERD852356 FAW852346:FAZ852356 FKS852346:FKV852356 FUO852346:FUR852356 GEK852346:GEN852356 GOG852346:GOJ852356 GYC852346:GYF852356 HHY852346:HIB852356 HRU852346:HRX852356 IBQ852346:IBT852356 ILM852346:ILP852356 IVI852346:IVL852356 JFE852346:JFH852356 JPA852346:JPD852356 JYW852346:JYZ852356 KIS852346:KIV852356 KSO852346:KSR852356 LCK852346:LCN852356 LMG852346:LMJ852356 LWC852346:LWF852356 MFY852346:MGB852356 MPU852346:MPX852356 MZQ852346:MZT852356 NJM852346:NJP852356 NTI852346:NTL852356 ODE852346:ODH852356 ONA852346:OND852356 OWW852346:OWZ852356 PGS852346:PGV852356 PQO852346:PQR852356 QAK852346:QAN852356 QKG852346:QKJ852356 QUC852346:QUF852356 RDY852346:REB852356 RNU852346:RNX852356 RXQ852346:RXT852356 SHM852346:SHP852356 SRI852346:SRL852356 TBE852346:TBH852356 TLA852346:TLD852356 TUW852346:TUZ852356 UES852346:UEV852356 UOO852346:UOR852356 UYK852346:UYN852356 VIG852346:VIJ852356 VSC852346:VSF852356 WBY852346:WCB852356 WLU852346:WLX852356 WVQ852346:WVT852356 I917882:L917892 JE917882:JH917892 TA917882:TD917892 ACW917882:ACZ917892 AMS917882:AMV917892 AWO917882:AWR917892 BGK917882:BGN917892 BQG917882:BQJ917892 CAC917882:CAF917892 CJY917882:CKB917892 CTU917882:CTX917892 DDQ917882:DDT917892 DNM917882:DNP917892 DXI917882:DXL917892 EHE917882:EHH917892 ERA917882:ERD917892 FAW917882:FAZ917892 FKS917882:FKV917892 FUO917882:FUR917892 GEK917882:GEN917892 GOG917882:GOJ917892 GYC917882:GYF917892 HHY917882:HIB917892 HRU917882:HRX917892 IBQ917882:IBT917892 ILM917882:ILP917892 IVI917882:IVL917892 JFE917882:JFH917892 JPA917882:JPD917892 JYW917882:JYZ917892 KIS917882:KIV917892 KSO917882:KSR917892 LCK917882:LCN917892 LMG917882:LMJ917892 LWC917882:LWF917892 MFY917882:MGB917892 MPU917882:MPX917892 MZQ917882:MZT917892 NJM917882:NJP917892 NTI917882:NTL917892 ODE917882:ODH917892 ONA917882:OND917892 OWW917882:OWZ917892 PGS917882:PGV917892 PQO917882:PQR917892 QAK917882:QAN917892 QKG917882:QKJ917892 QUC917882:QUF917892 RDY917882:REB917892 RNU917882:RNX917892 RXQ917882:RXT917892 SHM917882:SHP917892 SRI917882:SRL917892 TBE917882:TBH917892 TLA917882:TLD917892 TUW917882:TUZ917892 UES917882:UEV917892 UOO917882:UOR917892 UYK917882:UYN917892 VIG917882:VIJ917892 VSC917882:VSF917892 WBY917882:WCB917892 WLU917882:WLX917892 WVQ917882:WVT917892 I983418:L983428 JE983418:JH983428 TA983418:TD983428 ACW983418:ACZ983428 AMS983418:AMV983428 AWO983418:AWR983428 BGK983418:BGN983428 BQG983418:BQJ983428 CAC983418:CAF983428 CJY983418:CKB983428 CTU983418:CTX983428 DDQ983418:DDT983428 DNM983418:DNP983428 DXI983418:DXL983428 EHE983418:EHH983428 ERA983418:ERD983428 FAW983418:FAZ983428 FKS983418:FKV983428 FUO983418:FUR983428 GEK983418:GEN983428 GOG983418:GOJ983428 GYC983418:GYF983428 HHY983418:HIB983428 HRU983418:HRX983428 IBQ983418:IBT983428 ILM983418:ILP983428 IVI983418:IVL983428 JFE983418:JFH983428 JPA983418:JPD983428 JYW983418:JYZ983428 KIS983418:KIV983428 KSO983418:KSR983428 LCK983418:LCN983428 LMG983418:LMJ983428 LWC983418:LWF983428 MFY983418:MGB983428 MPU983418:MPX983428 MZQ983418:MZT983428 NJM983418:NJP983428 NTI983418:NTL983428 ODE983418:ODH983428 ONA983418:OND983428 OWW983418:OWZ983428 PGS983418:PGV983428 PQO983418:PQR983428 QAK983418:QAN983428 QKG983418:QKJ983428 QUC983418:QUF983428 RDY983418:REB983428 RNU983418:RNX983428 RXQ983418:RXT983428 SHM983418:SHP983428 SRI983418:SRL983428 TBE983418:TBH983428 TLA983418:TLD983428 TUW983418:TUZ983428 UES983418:UEV983428 UOO983418:UOR983428 UYK983418:UYN983428 VIG983418:VIJ983428 VSC983418:VSF983428 WBY983418:WCB983428 WLU983418:WLX983428 WVQ983418:WVT983428">
      <formula1>-1000000000</formula1>
      <formula2>1000000000</formula2>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election activeCell="J26" sqref="J26"/>
    </sheetView>
  </sheetViews>
  <sheetFormatPr defaultColWidth="9.1640625" defaultRowHeight="11.25" x14ac:dyDescent="0.2"/>
  <cols>
    <col min="1" max="1" width="9.1640625" style="1002"/>
    <col min="2" max="2" width="30" style="1002" customWidth="1"/>
    <col min="3" max="3" width="9.1640625" style="1002"/>
    <col min="4" max="4" width="14.5" style="1002" customWidth="1"/>
    <col min="5" max="7" width="9.1640625" style="1002"/>
    <col min="8" max="8" width="14" style="1002" customWidth="1"/>
    <col min="9" max="13" width="9.1640625" style="1002"/>
    <col min="14" max="14" width="22.5" style="1002" customWidth="1"/>
    <col min="15" max="15" width="25.6640625" style="1002" customWidth="1"/>
    <col min="16" max="16" width="13.5" style="1002" customWidth="1"/>
    <col min="17" max="17" width="23.33203125" style="1002" customWidth="1"/>
    <col min="18" max="18" width="19.33203125" style="1002" customWidth="1"/>
    <col min="19" max="19" width="13.6640625" style="1002" customWidth="1"/>
    <col min="20" max="20" width="11.5" style="1002" customWidth="1"/>
    <col min="21" max="16384" width="9.1640625" style="1002"/>
  </cols>
  <sheetData>
    <row r="1" spans="1:20" s="1317" customFormat="1" ht="18" customHeight="1" x14ac:dyDescent="0.2">
      <c r="A1" s="1652" t="s">
        <v>1042</v>
      </c>
      <c r="B1" s="1654" t="s">
        <v>2351</v>
      </c>
      <c r="C1" s="1656" t="s">
        <v>2352</v>
      </c>
      <c r="D1" s="1656"/>
      <c r="E1" s="1656"/>
      <c r="F1" s="1656"/>
      <c r="G1" s="1656"/>
      <c r="H1" s="1656"/>
      <c r="I1" s="1656"/>
      <c r="J1" s="1656"/>
      <c r="K1" s="1656"/>
      <c r="L1" s="1656"/>
      <c r="M1" s="1656"/>
      <c r="N1" s="1656" t="s">
        <v>2353</v>
      </c>
      <c r="O1" s="1656"/>
      <c r="P1" s="1656" t="s">
        <v>2354</v>
      </c>
      <c r="Q1" s="1656"/>
      <c r="R1" s="1656"/>
      <c r="S1" s="1656" t="s">
        <v>2355</v>
      </c>
      <c r="T1" s="1657" t="s">
        <v>2356</v>
      </c>
    </row>
    <row r="2" spans="1:20" s="1317" customFormat="1" ht="17.25" customHeight="1" x14ac:dyDescent="0.2">
      <c r="A2" s="1653"/>
      <c r="B2" s="1655"/>
      <c r="C2" s="1655" t="s">
        <v>1031</v>
      </c>
      <c r="D2" s="1659" t="s">
        <v>2357</v>
      </c>
      <c r="E2" s="1659"/>
      <c r="F2" s="1659"/>
      <c r="G2" s="1659"/>
      <c r="H2" s="1659"/>
      <c r="I2" s="1659" t="s">
        <v>2358</v>
      </c>
      <c r="J2" s="1659"/>
      <c r="K2" s="1659"/>
      <c r="L2" s="1659"/>
      <c r="M2" s="1659"/>
      <c r="N2" s="1659" t="s">
        <v>2359</v>
      </c>
      <c r="O2" s="1659" t="s">
        <v>2360</v>
      </c>
      <c r="P2" s="1659" t="s">
        <v>1031</v>
      </c>
      <c r="Q2" s="1659" t="s">
        <v>1445</v>
      </c>
      <c r="R2" s="1659"/>
      <c r="S2" s="1659"/>
      <c r="T2" s="1658"/>
    </row>
    <row r="3" spans="1:20" s="1317" customFormat="1" ht="120" customHeight="1" x14ac:dyDescent="0.2">
      <c r="A3" s="1653"/>
      <c r="B3" s="1655"/>
      <c r="C3" s="1655"/>
      <c r="D3" s="1318" t="s">
        <v>1031</v>
      </c>
      <c r="E3" s="1318" t="s">
        <v>333</v>
      </c>
      <c r="F3" s="1318" t="s">
        <v>1648</v>
      </c>
      <c r="G3" s="1318" t="s">
        <v>1649</v>
      </c>
      <c r="H3" s="1318" t="s">
        <v>336</v>
      </c>
      <c r="I3" s="1318" t="s">
        <v>1031</v>
      </c>
      <c r="J3" s="1318" t="s">
        <v>333</v>
      </c>
      <c r="K3" s="1318" t="s">
        <v>1648</v>
      </c>
      <c r="L3" s="1318" t="s">
        <v>1649</v>
      </c>
      <c r="M3" s="1318" t="s">
        <v>336</v>
      </c>
      <c r="N3" s="1659"/>
      <c r="O3" s="1659"/>
      <c r="P3" s="1659"/>
      <c r="Q3" s="1319" t="s">
        <v>2359</v>
      </c>
      <c r="R3" s="1319" t="s">
        <v>2360</v>
      </c>
      <c r="S3" s="1659"/>
      <c r="T3" s="1658"/>
    </row>
    <row r="4" spans="1:20" x14ac:dyDescent="0.2">
      <c r="A4" s="1320">
        <v>0</v>
      </c>
      <c r="B4" s="1321"/>
      <c r="C4" s="1321"/>
      <c r="D4" s="1321"/>
      <c r="E4" s="1321"/>
      <c r="F4" s="1321"/>
      <c r="G4" s="1321"/>
      <c r="H4" s="1321"/>
      <c r="I4" s="1321"/>
      <c r="J4" s="1321"/>
      <c r="K4" s="1321"/>
      <c r="L4" s="1321"/>
      <c r="M4" s="1321"/>
      <c r="N4" s="1321"/>
      <c r="O4" s="1321"/>
      <c r="P4" s="1321"/>
      <c r="Q4" s="1321"/>
      <c r="R4" s="1322"/>
      <c r="S4" s="1323"/>
      <c r="T4" s="1324"/>
    </row>
    <row r="5" spans="1:20" ht="51.6" customHeight="1" x14ac:dyDescent="0.2">
      <c r="A5" s="1325" t="s">
        <v>1243</v>
      </c>
      <c r="B5" s="1326" t="s">
        <v>2361</v>
      </c>
      <c r="C5" s="1327">
        <f>D5+I5</f>
        <v>880.19455400000004</v>
      </c>
      <c r="D5" s="1327">
        <f>E5+F5+G5+H5</f>
        <v>880.19455400000004</v>
      </c>
      <c r="E5" s="1328"/>
      <c r="F5" s="1328">
        <f>Струкатура!E21*1000</f>
        <v>158.435</v>
      </c>
      <c r="G5" s="1328">
        <f>Струкатура!F21*1000</f>
        <v>607.33400000000006</v>
      </c>
      <c r="H5" s="1328">
        <f>Струкатура!G21*1000</f>
        <v>114.42555399999999</v>
      </c>
      <c r="I5" s="1327">
        <f>J5+K5+L5+M5</f>
        <v>0</v>
      </c>
      <c r="J5" s="1328"/>
      <c r="K5" s="1328">
        <v>0</v>
      </c>
      <c r="L5" s="1328">
        <v>0</v>
      </c>
      <c r="M5" s="1328">
        <v>0</v>
      </c>
      <c r="N5" s="1329">
        <v>4.1785899999999998</v>
      </c>
      <c r="O5" s="1329">
        <v>0</v>
      </c>
      <c r="P5" s="1327">
        <f>Q5+R5</f>
        <v>3677.97216139886</v>
      </c>
      <c r="Q5" s="1328">
        <f>D5*N5</f>
        <v>3677.97216139886</v>
      </c>
      <c r="R5" s="1328">
        <f>I5*O5</f>
        <v>0</v>
      </c>
      <c r="S5" s="1328"/>
      <c r="T5" s="1330">
        <f>P5-S5</f>
        <v>3677.97216139886</v>
      </c>
    </row>
    <row r="6" spans="1:20" ht="40.15" customHeight="1" x14ac:dyDescent="0.2">
      <c r="A6" s="1325" t="s">
        <v>1246</v>
      </c>
      <c r="B6" s="1326" t="s">
        <v>2362</v>
      </c>
      <c r="C6" s="1327">
        <f>D6+I6</f>
        <v>0.95399600000000007</v>
      </c>
      <c r="D6" s="1327">
        <f>E6+F6+G6+H6</f>
        <v>0.95399600000000007</v>
      </c>
      <c r="E6" s="1328"/>
      <c r="F6" s="1328">
        <v>0</v>
      </c>
      <c r="G6" s="1328">
        <v>0</v>
      </c>
      <c r="H6" s="1328">
        <f>Струкатура!G22*1000</f>
        <v>0.95399600000000007</v>
      </c>
      <c r="I6" s="1327">
        <f>J6+K6+L6+M6</f>
        <v>0</v>
      </c>
      <c r="J6" s="1328"/>
      <c r="K6" s="1328">
        <v>0</v>
      </c>
      <c r="L6" s="1328">
        <v>0</v>
      </c>
      <c r="M6" s="1328">
        <v>0</v>
      </c>
      <c r="N6" s="1329">
        <v>4.1785899999999998</v>
      </c>
      <c r="O6" s="1329">
        <v>0</v>
      </c>
      <c r="P6" s="1327">
        <f>Q6+R6</f>
        <v>3.9863581456400001</v>
      </c>
      <c r="Q6" s="1328">
        <f>D6*N6</f>
        <v>3.9863581456400001</v>
      </c>
      <c r="R6" s="1328">
        <f>I6*O6</f>
        <v>0</v>
      </c>
      <c r="S6" s="1328">
        <v>0</v>
      </c>
      <c r="T6" s="1330">
        <f>P6-S6</f>
        <v>3.9863581456400001</v>
      </c>
    </row>
    <row r="8" spans="1:20" x14ac:dyDescent="0.2">
      <c r="B8" s="1002" t="s">
        <v>2365</v>
      </c>
    </row>
    <row r="9" spans="1:20" x14ac:dyDescent="0.2">
      <c r="B9" s="1000">
        <v>8490</v>
      </c>
    </row>
  </sheetData>
  <mergeCells count="14">
    <mergeCell ref="T1:T3"/>
    <mergeCell ref="C2:C3"/>
    <mergeCell ref="D2:H2"/>
    <mergeCell ref="I2:M2"/>
    <mergeCell ref="N2:N3"/>
    <mergeCell ref="O2:O3"/>
    <mergeCell ref="P2:P3"/>
    <mergeCell ref="Q2:R2"/>
    <mergeCell ref="S1:S3"/>
    <mergeCell ref="A1:A3"/>
    <mergeCell ref="B1:B3"/>
    <mergeCell ref="C1:M1"/>
    <mergeCell ref="N1:O1"/>
    <mergeCell ref="P1:R1"/>
  </mergeCells>
  <dataValidations count="3">
    <dataValidation type="decimal" allowBlank="1" showInputMessage="1" showErrorMessage="1" sqref="I6 P5:P6 C6:D6 IP1:IP3 SL1:SL3 ACH1:ACH3 AMD1:AMD3 AVZ1:AVZ3 BFV1:BFV3 BPR1:BPR3 BZN1:BZN3 CJJ1:CJJ3 CTF1:CTF3 DDB1:DDB3 DMX1:DMX3 DWT1:DWT3 EGP1:EGP3 EQL1:EQL3 FAH1:FAH3 FKD1:FKD3 FTZ1:FTZ3 GDV1:GDV3 GNR1:GNR3 GXN1:GXN3 HHJ1:HHJ3 HRF1:HRF3 IBB1:IBB3 IKX1:IKX3 IUT1:IUT3 JEP1:JEP3 JOL1:JOL3 JYH1:JYH3 KID1:KID3 KRZ1:KRZ3 LBV1:LBV3 LLR1:LLR3 LVN1:LVN3 MFJ1:MFJ3 MPF1:MPF3 MZB1:MZB3 NIX1:NIX3 NST1:NST3 OCP1:OCP3 OML1:OML3 OWH1:OWH3 PGD1:PGD3 PPZ1:PPZ3 PZV1:PZV3 QJR1:QJR3 QTN1:QTN3 RDJ1:RDJ3 RNF1:RNF3 RXB1:RXB3 SGX1:SGX3 SQT1:SQT3 TAP1:TAP3 TKL1:TKL3 TUH1:TUH3 UED1:UED3 UNZ1:UNZ3 UXV1:UXV3 VHR1:VHR3 VRN1:VRN3 WBJ1:WBJ3 WLF1:WLF3 WVB1:WVB3">
      <formula1>-9.99999999999999E+29</formula1>
      <formula2>9.99999999999999E+30</formula2>
    </dataValidation>
    <dataValidation type="list" allowBlank="1" showInputMessage="1" showErrorMessage="1" sqref="B5:B6">
      <formula1>tso_name</formula1>
    </dataValidation>
    <dataValidation type="decimal" allowBlank="1" showInputMessage="1" showErrorMessage="1" errorTitle="Внимание" error="Допускается ввод только действительных чисел!" sqref="J5:O6 Q5:S6 E5:H6">
      <formula1>-9.99999999999999E+23</formula1>
      <formula2>9.99999999999999E+23</formula2>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9"/>
  <dimension ref="A1:CU40"/>
  <sheetViews>
    <sheetView workbookViewId="0">
      <selection activeCell="BI9" sqref="BI9:BR9"/>
    </sheetView>
  </sheetViews>
  <sheetFormatPr defaultColWidth="1.6640625" defaultRowHeight="12.75" x14ac:dyDescent="0.2"/>
  <cols>
    <col min="1" max="38" width="1.6640625" style="870" customWidth="1"/>
    <col min="39" max="39" width="11" style="870" customWidth="1"/>
    <col min="40" max="43" width="1.6640625" style="870" customWidth="1"/>
    <col min="44" max="45" width="1.6640625" style="877" customWidth="1"/>
    <col min="46" max="48" width="1.6640625" style="870" customWidth="1"/>
    <col min="49" max="52" width="1.6640625" style="877" customWidth="1"/>
    <col min="53" max="57" width="1.6640625" style="870" customWidth="1"/>
    <col min="58" max="63" width="1.6640625" style="877" customWidth="1"/>
    <col min="64" max="66" width="1.6640625" style="870" customWidth="1"/>
    <col min="67" max="67" width="1.6640625" style="877" customWidth="1"/>
    <col min="68" max="16384" width="1.6640625" style="870"/>
  </cols>
  <sheetData>
    <row r="1" spans="1:99" s="866" customFormat="1" ht="15.75" x14ac:dyDescent="0.2">
      <c r="A1" s="1697" t="s">
        <v>1395</v>
      </c>
      <c r="B1" s="1697"/>
      <c r="C1" s="1697"/>
      <c r="D1" s="1697"/>
      <c r="E1" s="1697"/>
      <c r="F1" s="1697"/>
      <c r="G1" s="1697"/>
      <c r="H1" s="1697"/>
      <c r="I1" s="1697"/>
      <c r="J1" s="1697"/>
      <c r="K1" s="1697"/>
      <c r="L1" s="1697"/>
      <c r="M1" s="1697"/>
      <c r="N1" s="1697"/>
      <c r="O1" s="1697"/>
      <c r="P1" s="1697"/>
      <c r="Q1" s="1697"/>
      <c r="R1" s="1697"/>
      <c r="S1" s="1697"/>
      <c r="T1" s="1697"/>
      <c r="U1" s="1697"/>
      <c r="V1" s="1697"/>
      <c r="W1" s="1697"/>
      <c r="X1" s="1697"/>
      <c r="Y1" s="1697"/>
      <c r="Z1" s="1697"/>
      <c r="AA1" s="1697"/>
      <c r="AB1" s="1697"/>
      <c r="AC1" s="1697"/>
      <c r="AD1" s="1697"/>
      <c r="AE1" s="1697"/>
      <c r="AF1" s="1697"/>
      <c r="AG1" s="1697"/>
      <c r="AH1" s="1697"/>
      <c r="AI1" s="1697"/>
      <c r="AJ1" s="1697"/>
      <c r="AK1" s="1697"/>
      <c r="AL1" s="1697"/>
      <c r="AM1" s="1697"/>
      <c r="AN1" s="1697"/>
      <c r="AO1" s="1697"/>
      <c r="AP1" s="1697"/>
      <c r="AQ1" s="1697"/>
      <c r="AR1" s="1697"/>
      <c r="AS1" s="1697"/>
      <c r="AT1" s="1697"/>
      <c r="AU1" s="1697"/>
      <c r="AV1" s="1697"/>
      <c r="AW1" s="1697"/>
      <c r="AX1" s="1697"/>
      <c r="AY1" s="1697"/>
      <c r="AZ1" s="1697"/>
      <c r="BA1" s="1697"/>
      <c r="BB1" s="1697"/>
      <c r="BC1" s="1697"/>
      <c r="BD1" s="1697"/>
      <c r="BE1" s="1697"/>
      <c r="BF1" s="1697"/>
      <c r="BG1" s="1697"/>
      <c r="BH1" s="1697"/>
      <c r="BI1" s="1697"/>
      <c r="BJ1" s="1697"/>
      <c r="BK1" s="1697"/>
      <c r="BL1" s="1697"/>
      <c r="BM1" s="1697"/>
      <c r="BN1" s="1697"/>
      <c r="BO1" s="1697"/>
      <c r="BP1" s="1697"/>
      <c r="BQ1" s="1697"/>
      <c r="BR1" s="1697"/>
      <c r="BS1" s="1697"/>
      <c r="BT1" s="1697"/>
      <c r="BU1" s="1697"/>
      <c r="BV1" s="1697"/>
      <c r="BW1" s="1697"/>
      <c r="BX1" s="1697"/>
      <c r="BY1" s="1697"/>
      <c r="BZ1" s="1697"/>
      <c r="CA1" s="1697"/>
      <c r="CB1" s="1697"/>
      <c r="CC1" s="1697"/>
      <c r="CD1" s="1697"/>
      <c r="CE1" s="1697"/>
      <c r="CF1" s="1697"/>
      <c r="CG1" s="1697"/>
      <c r="CH1" s="1697"/>
      <c r="CI1" s="1697"/>
      <c r="CJ1" s="1697"/>
      <c r="CK1" s="1697"/>
      <c r="CL1" s="1697"/>
      <c r="CM1" s="1697"/>
      <c r="CN1" s="1697"/>
      <c r="CO1" s="1697"/>
      <c r="CP1" s="1697"/>
      <c r="CQ1" s="1697"/>
      <c r="CR1" s="1697"/>
      <c r="CS1" s="1697"/>
      <c r="CT1" s="1697"/>
      <c r="CU1" s="1697"/>
    </row>
    <row r="3" spans="1:99" s="867" customFormat="1" ht="12" x14ac:dyDescent="0.2">
      <c r="A3" s="1698" t="s">
        <v>1396</v>
      </c>
      <c r="B3" s="1699"/>
      <c r="C3" s="1699"/>
      <c r="D3" s="1699"/>
      <c r="E3" s="1699"/>
      <c r="F3" s="1699"/>
      <c r="G3" s="1699"/>
      <c r="H3" s="1699"/>
      <c r="I3" s="1699"/>
      <c r="J3" s="1699"/>
      <c r="K3" s="1699"/>
      <c r="L3" s="1699"/>
      <c r="M3" s="1699"/>
      <c r="N3" s="1699"/>
      <c r="O3" s="1699"/>
      <c r="P3" s="1699"/>
      <c r="Q3" s="1699"/>
      <c r="R3" s="1699"/>
      <c r="S3" s="1699"/>
      <c r="T3" s="1699"/>
      <c r="U3" s="1699"/>
      <c r="V3" s="1699"/>
      <c r="W3" s="1699"/>
      <c r="X3" s="1699"/>
      <c r="Y3" s="1700"/>
      <c r="Z3" s="1701" t="s">
        <v>982</v>
      </c>
      <c r="AA3" s="1702"/>
      <c r="AB3" s="1702"/>
      <c r="AC3" s="1702"/>
      <c r="AD3" s="1702"/>
      <c r="AE3" s="1702"/>
      <c r="AF3" s="1702"/>
      <c r="AG3" s="1701" t="s">
        <v>1068</v>
      </c>
      <c r="AH3" s="1702"/>
      <c r="AI3" s="1702"/>
      <c r="AJ3" s="1702"/>
      <c r="AK3" s="1702"/>
      <c r="AL3" s="1702"/>
      <c r="AM3" s="1702"/>
      <c r="AN3" s="1698" t="s">
        <v>1068</v>
      </c>
      <c r="AO3" s="1699"/>
      <c r="AP3" s="1699"/>
      <c r="AQ3" s="1699"/>
      <c r="AR3" s="1699"/>
      <c r="AS3" s="1699"/>
      <c r="AT3" s="1700"/>
      <c r="AU3" s="1701" t="s">
        <v>1397</v>
      </c>
      <c r="AV3" s="1702"/>
      <c r="AW3" s="1702"/>
      <c r="AX3" s="1702"/>
      <c r="AY3" s="1702"/>
      <c r="AZ3" s="1702"/>
      <c r="BA3" s="1702"/>
      <c r="BB3" s="1701" t="s">
        <v>1068</v>
      </c>
      <c r="BC3" s="1702"/>
      <c r="BD3" s="1702"/>
      <c r="BE3" s="1702"/>
      <c r="BF3" s="1702"/>
      <c r="BG3" s="1702"/>
      <c r="BH3" s="1702"/>
      <c r="BI3" s="1703" t="s">
        <v>1398</v>
      </c>
      <c r="BJ3" s="1704"/>
      <c r="BK3" s="1704"/>
      <c r="BL3" s="1704"/>
      <c r="BM3" s="1704"/>
      <c r="BN3" s="1704"/>
      <c r="BO3" s="1704"/>
      <c r="BP3" s="1704"/>
      <c r="BQ3" s="1704"/>
      <c r="BR3" s="1705"/>
      <c r="BS3" s="1703" t="s">
        <v>1399</v>
      </c>
      <c r="BT3" s="1704"/>
      <c r="BU3" s="1704"/>
      <c r="BV3" s="1704"/>
      <c r="BW3" s="1704"/>
      <c r="BX3" s="1704"/>
      <c r="BY3" s="1704"/>
      <c r="BZ3" s="1704"/>
      <c r="CA3" s="1704"/>
      <c r="CB3" s="1704"/>
      <c r="CC3" s="1705"/>
      <c r="CD3" s="1703" t="s">
        <v>1400</v>
      </c>
      <c r="CE3" s="1704"/>
      <c r="CF3" s="1704"/>
      <c r="CG3" s="1704"/>
      <c r="CH3" s="1704"/>
      <c r="CI3" s="1704"/>
      <c r="CJ3" s="1704"/>
      <c r="CK3" s="1704"/>
      <c r="CL3" s="1705"/>
      <c r="CM3" s="1703" t="s">
        <v>1400</v>
      </c>
      <c r="CN3" s="1704"/>
      <c r="CO3" s="1704"/>
      <c r="CP3" s="1704"/>
      <c r="CQ3" s="1704"/>
      <c r="CR3" s="1704"/>
      <c r="CS3" s="1704"/>
      <c r="CT3" s="1704"/>
      <c r="CU3" s="1705"/>
    </row>
    <row r="4" spans="1:99" s="867" customFormat="1" ht="12" x14ac:dyDescent="0.2">
      <c r="A4" s="1688" t="s">
        <v>1401</v>
      </c>
      <c r="B4" s="1689"/>
      <c r="C4" s="1689"/>
      <c r="D4" s="1689"/>
      <c r="E4" s="1689"/>
      <c r="F4" s="1689"/>
      <c r="G4" s="1689"/>
      <c r="H4" s="1689"/>
      <c r="I4" s="1689"/>
      <c r="J4" s="1689"/>
      <c r="K4" s="1689"/>
      <c r="L4" s="1689"/>
      <c r="M4" s="1689"/>
      <c r="N4" s="1689"/>
      <c r="O4" s="1689"/>
      <c r="P4" s="1689"/>
      <c r="Q4" s="1689"/>
      <c r="R4" s="1689"/>
      <c r="S4" s="1689"/>
      <c r="T4" s="1689"/>
      <c r="U4" s="1689"/>
      <c r="V4" s="1689"/>
      <c r="W4" s="1689"/>
      <c r="X4" s="1689"/>
      <c r="Y4" s="1690"/>
      <c r="Z4" s="1691" t="s">
        <v>1402</v>
      </c>
      <c r="AA4" s="1692"/>
      <c r="AB4" s="1692"/>
      <c r="AC4" s="1692"/>
      <c r="AD4" s="1692"/>
      <c r="AE4" s="1692"/>
      <c r="AF4" s="1692"/>
      <c r="AG4" s="1691" t="s">
        <v>1403</v>
      </c>
      <c r="AH4" s="1692"/>
      <c r="AI4" s="1692"/>
      <c r="AJ4" s="1692"/>
      <c r="AK4" s="1692"/>
      <c r="AL4" s="1692"/>
      <c r="AM4" s="1692"/>
      <c r="AN4" s="1688" t="s">
        <v>1404</v>
      </c>
      <c r="AO4" s="1689"/>
      <c r="AP4" s="1689"/>
      <c r="AQ4" s="1689"/>
      <c r="AR4" s="1689"/>
      <c r="AS4" s="1689"/>
      <c r="AT4" s="1690"/>
      <c r="AU4" s="1691" t="s">
        <v>1405</v>
      </c>
      <c r="AV4" s="1692"/>
      <c r="AW4" s="1692"/>
      <c r="AX4" s="1692"/>
      <c r="AY4" s="1692"/>
      <c r="AZ4" s="1692"/>
      <c r="BA4" s="1692"/>
      <c r="BB4" s="1691" t="s">
        <v>1406</v>
      </c>
      <c r="BC4" s="1692"/>
      <c r="BD4" s="1692"/>
      <c r="BE4" s="1692"/>
      <c r="BF4" s="1692"/>
      <c r="BG4" s="1692"/>
      <c r="BH4" s="1692"/>
      <c r="BI4" s="1685" t="s">
        <v>1407</v>
      </c>
      <c r="BJ4" s="1686"/>
      <c r="BK4" s="1686"/>
      <c r="BL4" s="1686"/>
      <c r="BM4" s="1686"/>
      <c r="BN4" s="1686"/>
      <c r="BO4" s="1686"/>
      <c r="BP4" s="1686"/>
      <c r="BQ4" s="1686"/>
      <c r="BR4" s="1687"/>
      <c r="BS4" s="1685" t="s">
        <v>1408</v>
      </c>
      <c r="BT4" s="1686"/>
      <c r="BU4" s="1686"/>
      <c r="BV4" s="1686"/>
      <c r="BW4" s="1686"/>
      <c r="BX4" s="1686"/>
      <c r="BY4" s="1686"/>
      <c r="BZ4" s="1686"/>
      <c r="CA4" s="1686"/>
      <c r="CB4" s="1686"/>
      <c r="CC4" s="1687"/>
      <c r="CD4" s="1685" t="s">
        <v>1409</v>
      </c>
      <c r="CE4" s="1686"/>
      <c r="CF4" s="1686"/>
      <c r="CG4" s="1686"/>
      <c r="CH4" s="1686"/>
      <c r="CI4" s="1686"/>
      <c r="CJ4" s="1686"/>
      <c r="CK4" s="1686"/>
      <c r="CL4" s="1687"/>
      <c r="CM4" s="1685" t="s">
        <v>1409</v>
      </c>
      <c r="CN4" s="1686"/>
      <c r="CO4" s="1686"/>
      <c r="CP4" s="1686"/>
      <c r="CQ4" s="1686"/>
      <c r="CR4" s="1686"/>
      <c r="CS4" s="1686"/>
      <c r="CT4" s="1686"/>
      <c r="CU4" s="1687"/>
    </row>
    <row r="5" spans="1:99" s="867" customFormat="1" ht="13.5" x14ac:dyDescent="0.2">
      <c r="A5" s="1688" t="s">
        <v>1410</v>
      </c>
      <c r="B5" s="1689"/>
      <c r="C5" s="1689"/>
      <c r="D5" s="1689"/>
      <c r="E5" s="1689"/>
      <c r="F5" s="1689"/>
      <c r="G5" s="1689"/>
      <c r="H5" s="1689"/>
      <c r="I5" s="1689"/>
      <c r="J5" s="1689"/>
      <c r="K5" s="1689"/>
      <c r="L5" s="1689"/>
      <c r="M5" s="1689"/>
      <c r="N5" s="1689"/>
      <c r="O5" s="1689"/>
      <c r="P5" s="1689"/>
      <c r="Q5" s="1689"/>
      <c r="R5" s="1689"/>
      <c r="S5" s="1689"/>
      <c r="T5" s="1689"/>
      <c r="U5" s="1689"/>
      <c r="V5" s="1689"/>
      <c r="W5" s="1689"/>
      <c r="X5" s="1689"/>
      <c r="Y5" s="1690"/>
      <c r="Z5" s="1691"/>
      <c r="AA5" s="1692"/>
      <c r="AB5" s="1692"/>
      <c r="AC5" s="1692"/>
      <c r="AD5" s="1692"/>
      <c r="AE5" s="1692"/>
      <c r="AF5" s="1692"/>
      <c r="AG5" s="1691" t="s">
        <v>1411</v>
      </c>
      <c r="AH5" s="1692"/>
      <c r="AI5" s="1692"/>
      <c r="AJ5" s="1692"/>
      <c r="AK5" s="1692"/>
      <c r="AL5" s="1692"/>
      <c r="AM5" s="1692"/>
      <c r="AN5" s="1688" t="s">
        <v>1403</v>
      </c>
      <c r="AO5" s="1689"/>
      <c r="AP5" s="1689"/>
      <c r="AQ5" s="1689"/>
      <c r="AR5" s="1689"/>
      <c r="AS5" s="1689"/>
      <c r="AT5" s="1690"/>
      <c r="AU5" s="1691" t="s">
        <v>1412</v>
      </c>
      <c r="AV5" s="1692"/>
      <c r="AW5" s="1692"/>
      <c r="AX5" s="1692"/>
      <c r="AY5" s="1692"/>
      <c r="AZ5" s="1692"/>
      <c r="BA5" s="1692"/>
      <c r="BB5" s="1691" t="s">
        <v>1413</v>
      </c>
      <c r="BC5" s="1692"/>
      <c r="BD5" s="1692"/>
      <c r="BE5" s="1692"/>
      <c r="BF5" s="1692"/>
      <c r="BG5" s="1692"/>
      <c r="BH5" s="1692"/>
      <c r="BI5" s="1685" t="s">
        <v>1414</v>
      </c>
      <c r="BJ5" s="1686"/>
      <c r="BK5" s="1686"/>
      <c r="BL5" s="1686"/>
      <c r="BM5" s="1686"/>
      <c r="BN5" s="1686"/>
      <c r="BO5" s="1686"/>
      <c r="BP5" s="1686"/>
      <c r="BQ5" s="1686"/>
      <c r="BR5" s="1687"/>
      <c r="BS5" s="1685" t="s">
        <v>1415</v>
      </c>
      <c r="BT5" s="1686"/>
      <c r="BU5" s="1686"/>
      <c r="BV5" s="1686"/>
      <c r="BW5" s="1686"/>
      <c r="BX5" s="1686"/>
      <c r="BY5" s="1686"/>
      <c r="BZ5" s="1686"/>
      <c r="CA5" s="1686"/>
      <c r="CB5" s="1686"/>
      <c r="CC5" s="1687"/>
      <c r="CD5" s="1685" t="s">
        <v>1416</v>
      </c>
      <c r="CE5" s="1686"/>
      <c r="CF5" s="1686"/>
      <c r="CG5" s="1686"/>
      <c r="CH5" s="1686"/>
      <c r="CI5" s="1686"/>
      <c r="CJ5" s="1686"/>
      <c r="CK5" s="1686"/>
      <c r="CL5" s="1687"/>
      <c r="CM5" s="1685" t="s">
        <v>1417</v>
      </c>
      <c r="CN5" s="1686"/>
      <c r="CO5" s="1686"/>
      <c r="CP5" s="1686"/>
      <c r="CQ5" s="1686"/>
      <c r="CR5" s="1686"/>
      <c r="CS5" s="1686"/>
      <c r="CT5" s="1686"/>
      <c r="CU5" s="1687"/>
    </row>
    <row r="6" spans="1:99" s="867" customFormat="1" ht="13.5" x14ac:dyDescent="0.2">
      <c r="A6" s="1688" t="s">
        <v>1418</v>
      </c>
      <c r="B6" s="1689"/>
      <c r="C6" s="1689"/>
      <c r="D6" s="1689"/>
      <c r="E6" s="1689"/>
      <c r="F6" s="1689"/>
      <c r="G6" s="1689"/>
      <c r="H6" s="1689"/>
      <c r="I6" s="1689"/>
      <c r="J6" s="1689"/>
      <c r="K6" s="1689"/>
      <c r="L6" s="1689"/>
      <c r="M6" s="1689"/>
      <c r="N6" s="1689"/>
      <c r="O6" s="1689"/>
      <c r="P6" s="1689"/>
      <c r="Q6" s="1689"/>
      <c r="R6" s="1689"/>
      <c r="S6" s="1689"/>
      <c r="T6" s="1689"/>
      <c r="U6" s="1689"/>
      <c r="V6" s="1689"/>
      <c r="W6" s="1689"/>
      <c r="X6" s="1689"/>
      <c r="Y6" s="1690"/>
      <c r="Z6" s="1691"/>
      <c r="AA6" s="1692"/>
      <c r="AB6" s="1692"/>
      <c r="AC6" s="1692"/>
      <c r="AD6" s="1692"/>
      <c r="AE6" s="1692"/>
      <c r="AF6" s="1692"/>
      <c r="AG6" s="1691" t="s">
        <v>1419</v>
      </c>
      <c r="AH6" s="1692"/>
      <c r="AI6" s="1692"/>
      <c r="AJ6" s="1692"/>
      <c r="AK6" s="1692"/>
      <c r="AL6" s="1692"/>
      <c r="AM6" s="1692"/>
      <c r="AN6" s="1688" t="s">
        <v>1420</v>
      </c>
      <c r="AO6" s="1689"/>
      <c r="AP6" s="1689"/>
      <c r="AQ6" s="1689"/>
      <c r="AR6" s="1689"/>
      <c r="AS6" s="1689"/>
      <c r="AT6" s="1690"/>
      <c r="AU6" s="1691" t="s">
        <v>1421</v>
      </c>
      <c r="AV6" s="1692"/>
      <c r="AW6" s="1692"/>
      <c r="AX6" s="1692"/>
      <c r="AY6" s="1692"/>
      <c r="AZ6" s="1692"/>
      <c r="BA6" s="1692"/>
      <c r="BB6" s="1691" t="s">
        <v>1422</v>
      </c>
      <c r="BC6" s="1692"/>
      <c r="BD6" s="1692"/>
      <c r="BE6" s="1692"/>
      <c r="BF6" s="1692"/>
      <c r="BG6" s="1692"/>
      <c r="BH6" s="1696"/>
      <c r="BI6" s="1685" t="s">
        <v>1423</v>
      </c>
      <c r="BJ6" s="1686"/>
      <c r="BK6" s="1686"/>
      <c r="BL6" s="1686"/>
      <c r="BM6" s="1686"/>
      <c r="BN6" s="1686"/>
      <c r="BO6" s="1686"/>
      <c r="BP6" s="1686"/>
      <c r="BQ6" s="1686"/>
      <c r="BR6" s="1687"/>
      <c r="BS6" s="1685" t="s">
        <v>1424</v>
      </c>
      <c r="BT6" s="1686"/>
      <c r="BU6" s="1686"/>
      <c r="BV6" s="1686"/>
      <c r="BW6" s="1686"/>
      <c r="BX6" s="1686"/>
      <c r="BY6" s="1686"/>
      <c r="BZ6" s="1686"/>
      <c r="CA6" s="1686"/>
      <c r="CB6" s="1686"/>
      <c r="CC6" s="1687"/>
      <c r="CD6" s="1685"/>
      <c r="CE6" s="1686"/>
      <c r="CF6" s="1686"/>
      <c r="CG6" s="1686"/>
      <c r="CH6" s="1686"/>
      <c r="CI6" s="1686"/>
      <c r="CJ6" s="1686"/>
      <c r="CK6" s="1686"/>
      <c r="CL6" s="1687"/>
      <c r="CM6" s="1685" t="s">
        <v>1425</v>
      </c>
      <c r="CN6" s="1686"/>
      <c r="CO6" s="1686"/>
      <c r="CP6" s="1686"/>
      <c r="CQ6" s="1686"/>
      <c r="CR6" s="1686"/>
      <c r="CS6" s="1686"/>
      <c r="CT6" s="1686"/>
      <c r="CU6" s="1687"/>
    </row>
    <row r="7" spans="1:99" s="867" customFormat="1" ht="13.5" x14ac:dyDescent="0.2">
      <c r="A7" s="1688"/>
      <c r="B7" s="1689"/>
      <c r="C7" s="1689"/>
      <c r="D7" s="1689"/>
      <c r="E7" s="1689"/>
      <c r="F7" s="1689"/>
      <c r="G7" s="1689"/>
      <c r="H7" s="1689"/>
      <c r="I7" s="1689"/>
      <c r="J7" s="1689"/>
      <c r="K7" s="1689"/>
      <c r="L7" s="1689"/>
      <c r="M7" s="1689"/>
      <c r="N7" s="1689"/>
      <c r="O7" s="1689"/>
      <c r="P7" s="1689"/>
      <c r="Q7" s="1689"/>
      <c r="R7" s="1689"/>
      <c r="S7" s="1689"/>
      <c r="T7" s="1689"/>
      <c r="U7" s="1689"/>
      <c r="V7" s="1689"/>
      <c r="W7" s="1689"/>
      <c r="X7" s="1689"/>
      <c r="Y7" s="1690"/>
      <c r="Z7" s="1691"/>
      <c r="AA7" s="1692"/>
      <c r="AB7" s="1692"/>
      <c r="AC7" s="1692"/>
      <c r="AD7" s="1692"/>
      <c r="AE7" s="1692"/>
      <c r="AF7" s="1692"/>
      <c r="AG7" s="1691" t="s">
        <v>1426</v>
      </c>
      <c r="AH7" s="1692"/>
      <c r="AI7" s="1692"/>
      <c r="AJ7" s="1692"/>
      <c r="AK7" s="1692"/>
      <c r="AL7" s="1692"/>
      <c r="AM7" s="1692"/>
      <c r="AN7" s="1688"/>
      <c r="AO7" s="1689"/>
      <c r="AP7" s="1689"/>
      <c r="AQ7" s="1689"/>
      <c r="AR7" s="1689"/>
      <c r="AS7" s="1689"/>
      <c r="AT7" s="1690"/>
      <c r="AU7" s="1691"/>
      <c r="AV7" s="1692"/>
      <c r="AW7" s="1692"/>
      <c r="AX7" s="1692"/>
      <c r="AY7" s="1692"/>
      <c r="AZ7" s="1692"/>
      <c r="BA7" s="1692"/>
      <c r="BB7" s="1691"/>
      <c r="BC7" s="1692"/>
      <c r="BD7" s="1692"/>
      <c r="BE7" s="1692"/>
      <c r="BF7" s="1692"/>
      <c r="BG7" s="1692"/>
      <c r="BH7" s="1692"/>
      <c r="BI7" s="1693" t="s">
        <v>1427</v>
      </c>
      <c r="BJ7" s="1694"/>
      <c r="BK7" s="1694"/>
      <c r="BL7" s="1694"/>
      <c r="BM7" s="1694"/>
      <c r="BN7" s="1694"/>
      <c r="BO7" s="1694"/>
      <c r="BP7" s="1694"/>
      <c r="BQ7" s="1694"/>
      <c r="BR7" s="1695"/>
      <c r="BS7" s="1685" t="s">
        <v>1428</v>
      </c>
      <c r="BT7" s="1686"/>
      <c r="BU7" s="1686"/>
      <c r="BV7" s="1686"/>
      <c r="BW7" s="1686"/>
      <c r="BX7" s="1686"/>
      <c r="BY7" s="1686"/>
      <c r="BZ7" s="1686"/>
      <c r="CA7" s="1686"/>
      <c r="CB7" s="1686"/>
      <c r="CC7" s="1687"/>
      <c r="CD7" s="1685"/>
      <c r="CE7" s="1686"/>
      <c r="CF7" s="1686"/>
      <c r="CG7" s="1686"/>
      <c r="CH7" s="1686"/>
      <c r="CI7" s="1686"/>
      <c r="CJ7" s="1686"/>
      <c r="CK7" s="1686"/>
      <c r="CL7" s="1687"/>
      <c r="CM7" s="1685"/>
      <c r="CN7" s="1686"/>
      <c r="CO7" s="1686"/>
      <c r="CP7" s="1686"/>
      <c r="CQ7" s="1686"/>
      <c r="CR7" s="1686"/>
      <c r="CS7" s="1686"/>
      <c r="CT7" s="1686"/>
      <c r="CU7" s="1687"/>
    </row>
    <row r="8" spans="1:99" s="868" customFormat="1" ht="12" x14ac:dyDescent="0.2">
      <c r="A8" s="1681" t="s">
        <v>1429</v>
      </c>
      <c r="B8" s="1681"/>
      <c r="C8" s="1681"/>
      <c r="D8" s="1681"/>
      <c r="E8" s="1681"/>
      <c r="F8" s="1681"/>
      <c r="G8" s="1681"/>
      <c r="H8" s="1681"/>
      <c r="I8" s="1681"/>
      <c r="J8" s="1681"/>
      <c r="K8" s="1681"/>
      <c r="L8" s="1681"/>
      <c r="M8" s="1681"/>
      <c r="N8" s="1681"/>
      <c r="O8" s="1681"/>
      <c r="P8" s="1681"/>
      <c r="Q8" s="1681"/>
      <c r="R8" s="1681"/>
      <c r="S8" s="1681"/>
      <c r="T8" s="1681"/>
      <c r="U8" s="1681"/>
      <c r="V8" s="1681"/>
      <c r="W8" s="1681"/>
      <c r="X8" s="1681"/>
      <c r="Y8" s="1681"/>
      <c r="Z8" s="1682" t="s">
        <v>1430</v>
      </c>
      <c r="AA8" s="1683"/>
      <c r="AB8" s="1683"/>
      <c r="AC8" s="1683"/>
      <c r="AD8" s="1683"/>
      <c r="AE8" s="1683"/>
      <c r="AF8" s="1684"/>
      <c r="AG8" s="1682" t="s">
        <v>1431</v>
      </c>
      <c r="AH8" s="1683"/>
      <c r="AI8" s="1683"/>
      <c r="AJ8" s="1683"/>
      <c r="AK8" s="1683"/>
      <c r="AL8" s="1683"/>
      <c r="AM8" s="1684"/>
      <c r="AN8" s="1681" t="s">
        <v>1432</v>
      </c>
      <c r="AO8" s="1681"/>
      <c r="AP8" s="1681"/>
      <c r="AQ8" s="1681"/>
      <c r="AR8" s="1681"/>
      <c r="AS8" s="1681"/>
      <c r="AT8" s="1681"/>
      <c r="AU8" s="1682" t="s">
        <v>1433</v>
      </c>
      <c r="AV8" s="1683"/>
      <c r="AW8" s="1683"/>
      <c r="AX8" s="1683"/>
      <c r="AY8" s="1683"/>
      <c r="AZ8" s="1683"/>
      <c r="BA8" s="1684"/>
      <c r="BB8" s="1682" t="s">
        <v>1434</v>
      </c>
      <c r="BC8" s="1683"/>
      <c r="BD8" s="1683"/>
      <c r="BE8" s="1683"/>
      <c r="BF8" s="1683"/>
      <c r="BG8" s="1683"/>
      <c r="BH8" s="1684"/>
      <c r="BI8" s="1672" t="s">
        <v>1267</v>
      </c>
      <c r="BJ8" s="1672"/>
      <c r="BK8" s="1672"/>
      <c r="BL8" s="1672"/>
      <c r="BM8" s="1672"/>
      <c r="BN8" s="1672"/>
      <c r="BO8" s="1672"/>
      <c r="BP8" s="1672"/>
      <c r="BQ8" s="1672"/>
      <c r="BR8" s="1672"/>
      <c r="BS8" s="1672" t="s">
        <v>1280</v>
      </c>
      <c r="BT8" s="1672"/>
      <c r="BU8" s="1672"/>
      <c r="BV8" s="1672"/>
      <c r="BW8" s="1672"/>
      <c r="BX8" s="1672"/>
      <c r="BY8" s="1672"/>
      <c r="BZ8" s="1672"/>
      <c r="CA8" s="1672"/>
      <c r="CB8" s="1672"/>
      <c r="CC8" s="1672"/>
      <c r="CD8" s="1672" t="s">
        <v>1282</v>
      </c>
      <c r="CE8" s="1672"/>
      <c r="CF8" s="1672"/>
      <c r="CG8" s="1672"/>
      <c r="CH8" s="1672"/>
      <c r="CI8" s="1672"/>
      <c r="CJ8" s="1672"/>
      <c r="CK8" s="1672"/>
      <c r="CL8" s="1672"/>
      <c r="CM8" s="1672" t="s">
        <v>1435</v>
      </c>
      <c r="CN8" s="1672"/>
      <c r="CO8" s="1672"/>
      <c r="CP8" s="1672"/>
      <c r="CQ8" s="1672"/>
      <c r="CR8" s="1672"/>
      <c r="CS8" s="1672"/>
      <c r="CT8" s="1672"/>
      <c r="CU8" s="1672"/>
    </row>
    <row r="9" spans="1:99" s="869" customFormat="1" x14ac:dyDescent="0.2">
      <c r="A9" s="1673" t="s">
        <v>1436</v>
      </c>
      <c r="B9" s="1673"/>
      <c r="C9" s="1673"/>
      <c r="D9" s="1673"/>
      <c r="E9" s="1673"/>
      <c r="F9" s="1673"/>
      <c r="G9" s="1673"/>
      <c r="H9" s="1673"/>
      <c r="I9" s="1673"/>
      <c r="J9" s="1673"/>
      <c r="K9" s="1673"/>
      <c r="L9" s="1673"/>
      <c r="M9" s="1673"/>
      <c r="N9" s="1673"/>
      <c r="O9" s="1673"/>
      <c r="P9" s="1673"/>
      <c r="Q9" s="1673"/>
      <c r="R9" s="1673"/>
      <c r="S9" s="1673"/>
      <c r="T9" s="1673"/>
      <c r="U9" s="1673"/>
      <c r="V9" s="1673"/>
      <c r="W9" s="1673"/>
      <c r="X9" s="1673"/>
      <c r="Y9" s="1673"/>
      <c r="Z9" s="1674" t="s">
        <v>1437</v>
      </c>
      <c r="AA9" s="1675"/>
      <c r="AB9" s="1675"/>
      <c r="AC9" s="1675"/>
      <c r="AD9" s="1675"/>
      <c r="AE9" s="1675"/>
      <c r="AF9" s="1676"/>
      <c r="AG9" s="1674" t="s">
        <v>1438</v>
      </c>
      <c r="AH9" s="1675"/>
      <c r="AI9" s="1675"/>
      <c r="AJ9" s="1675"/>
      <c r="AK9" s="1675"/>
      <c r="AL9" s="1675"/>
      <c r="AM9" s="1676"/>
      <c r="AN9" s="1677"/>
      <c r="AO9" s="1677"/>
      <c r="AP9" s="1677"/>
      <c r="AQ9" s="1677"/>
      <c r="AR9" s="1677"/>
      <c r="AS9" s="1677"/>
      <c r="AT9" s="1677"/>
      <c r="AU9" s="1674" t="s">
        <v>1439</v>
      </c>
      <c r="AV9" s="1675"/>
      <c r="AW9" s="1675"/>
      <c r="AX9" s="1675"/>
      <c r="AY9" s="1675"/>
      <c r="AZ9" s="1675"/>
      <c r="BA9" s="1676"/>
      <c r="BB9" s="1674"/>
      <c r="BC9" s="1675"/>
      <c r="BD9" s="1675"/>
      <c r="BE9" s="1675"/>
      <c r="BF9" s="1675"/>
      <c r="BG9" s="1675"/>
      <c r="BH9" s="1676"/>
      <c r="BI9" s="1678">
        <f>('6'!G32+'6'!I32)/'6'!F32*1000</f>
        <v>7637.8783741558855</v>
      </c>
      <c r="BJ9" s="1678"/>
      <c r="BK9" s="1678"/>
      <c r="BL9" s="1678"/>
      <c r="BM9" s="1678"/>
      <c r="BN9" s="1678"/>
      <c r="BO9" s="1678"/>
      <c r="BP9" s="1678"/>
      <c r="BQ9" s="1678"/>
      <c r="BR9" s="1678"/>
      <c r="BS9" s="1679">
        <f>'6'!F32/1000</f>
        <v>26.382277477999988</v>
      </c>
      <c r="BT9" s="1679"/>
      <c r="BU9" s="1679"/>
      <c r="BV9" s="1679"/>
      <c r="BW9" s="1679"/>
      <c r="BX9" s="1679"/>
      <c r="BY9" s="1679"/>
      <c r="BZ9" s="1679"/>
      <c r="CA9" s="1679"/>
      <c r="CB9" s="1679"/>
      <c r="CC9" s="1679"/>
      <c r="CD9" s="1680">
        <v>13</v>
      </c>
      <c r="CE9" s="1680"/>
      <c r="CF9" s="1680"/>
      <c r="CG9" s="1680"/>
      <c r="CH9" s="1680"/>
      <c r="CI9" s="1680"/>
      <c r="CJ9" s="1680"/>
      <c r="CK9" s="1680"/>
      <c r="CL9" s="1680"/>
      <c r="CM9" s="1680">
        <v>10</v>
      </c>
      <c r="CN9" s="1680"/>
      <c r="CO9" s="1680"/>
      <c r="CP9" s="1680"/>
      <c r="CQ9" s="1680"/>
      <c r="CR9" s="1680"/>
      <c r="CS9" s="1680"/>
      <c r="CT9" s="1680"/>
      <c r="CU9" s="1680"/>
    </row>
    <row r="10" spans="1:99" s="869" customFormat="1" x14ac:dyDescent="0.2">
      <c r="A10" s="1661"/>
      <c r="B10" s="1661"/>
      <c r="C10" s="1661"/>
      <c r="D10" s="1661"/>
      <c r="E10" s="1661"/>
      <c r="F10" s="1661"/>
      <c r="G10" s="1661"/>
      <c r="H10" s="1661"/>
      <c r="I10" s="1661"/>
      <c r="J10" s="1661"/>
      <c r="K10" s="1661"/>
      <c r="L10" s="1661"/>
      <c r="M10" s="1661"/>
      <c r="N10" s="1661"/>
      <c r="O10" s="1661"/>
      <c r="P10" s="1661"/>
      <c r="Q10" s="1661"/>
      <c r="R10" s="1661"/>
      <c r="S10" s="1661"/>
      <c r="T10" s="1661"/>
      <c r="U10" s="1661"/>
      <c r="V10" s="1661"/>
      <c r="W10" s="1661"/>
      <c r="X10" s="1661"/>
      <c r="Y10" s="1661"/>
      <c r="Z10" s="1662"/>
      <c r="AA10" s="1663"/>
      <c r="AB10" s="1663"/>
      <c r="AC10" s="1663"/>
      <c r="AD10" s="1663"/>
      <c r="AE10" s="1663"/>
      <c r="AF10" s="1664"/>
      <c r="AG10" s="1662"/>
      <c r="AH10" s="1663"/>
      <c r="AI10" s="1663"/>
      <c r="AJ10" s="1663"/>
      <c r="AK10" s="1663"/>
      <c r="AL10" s="1663"/>
      <c r="AM10" s="1664"/>
      <c r="AN10" s="1665"/>
      <c r="AO10" s="1665"/>
      <c r="AP10" s="1665"/>
      <c r="AQ10" s="1665"/>
      <c r="AR10" s="1665"/>
      <c r="AS10" s="1665"/>
      <c r="AT10" s="1665"/>
      <c r="AU10" s="1662"/>
      <c r="AV10" s="1663"/>
      <c r="AW10" s="1663"/>
      <c r="AX10" s="1663"/>
      <c r="AY10" s="1663"/>
      <c r="AZ10" s="1663"/>
      <c r="BA10" s="1664"/>
      <c r="BB10" s="1662"/>
      <c r="BC10" s="1663"/>
      <c r="BD10" s="1663"/>
      <c r="BE10" s="1663"/>
      <c r="BF10" s="1663"/>
      <c r="BG10" s="1663"/>
      <c r="BH10" s="1664"/>
      <c r="BI10" s="1660"/>
      <c r="BJ10" s="1660"/>
      <c r="BK10" s="1660"/>
      <c r="BL10" s="1660"/>
      <c r="BM10" s="1660"/>
      <c r="BN10" s="1660"/>
      <c r="BO10" s="1660"/>
      <c r="BP10" s="1660"/>
      <c r="BQ10" s="1660"/>
      <c r="BR10" s="1660"/>
      <c r="BS10" s="1660"/>
      <c r="BT10" s="1660"/>
      <c r="BU10" s="1660"/>
      <c r="BV10" s="1660"/>
      <c r="BW10" s="1660"/>
      <c r="BX10" s="1660"/>
      <c r="BY10" s="1660"/>
      <c r="BZ10" s="1660"/>
      <c r="CA10" s="1660"/>
      <c r="CB10" s="1660"/>
      <c r="CC10" s="1660"/>
      <c r="CD10" s="1661"/>
      <c r="CE10" s="1661"/>
      <c r="CF10" s="1661"/>
      <c r="CG10" s="1661"/>
      <c r="CH10" s="1661"/>
      <c r="CI10" s="1661"/>
      <c r="CJ10" s="1661"/>
      <c r="CK10" s="1661"/>
      <c r="CL10" s="1661"/>
      <c r="CM10" s="1661"/>
      <c r="CN10" s="1661"/>
      <c r="CO10" s="1661"/>
      <c r="CP10" s="1661"/>
      <c r="CQ10" s="1661"/>
      <c r="CR10" s="1661"/>
      <c r="CS10" s="1661"/>
      <c r="CT10" s="1661"/>
      <c r="CU10" s="1661"/>
    </row>
    <row r="11" spans="1:99" s="869" customFormat="1" x14ac:dyDescent="0.2">
      <c r="A11" s="1661"/>
      <c r="B11" s="1661"/>
      <c r="C11" s="1661"/>
      <c r="D11" s="1661"/>
      <c r="E11" s="1661"/>
      <c r="F11" s="1661"/>
      <c r="G11" s="1661"/>
      <c r="H11" s="1661"/>
      <c r="I11" s="1661"/>
      <c r="J11" s="1661"/>
      <c r="K11" s="1661"/>
      <c r="L11" s="1661"/>
      <c r="M11" s="1661"/>
      <c r="N11" s="1661"/>
      <c r="O11" s="1661"/>
      <c r="P11" s="1661"/>
      <c r="Q11" s="1661"/>
      <c r="R11" s="1661"/>
      <c r="S11" s="1661"/>
      <c r="T11" s="1661"/>
      <c r="U11" s="1661"/>
      <c r="V11" s="1661"/>
      <c r="W11" s="1661"/>
      <c r="X11" s="1661"/>
      <c r="Y11" s="1661"/>
      <c r="Z11" s="1662"/>
      <c r="AA11" s="1663"/>
      <c r="AB11" s="1663"/>
      <c r="AC11" s="1663"/>
      <c r="AD11" s="1663"/>
      <c r="AE11" s="1663"/>
      <c r="AF11" s="1664"/>
      <c r="AG11" s="1662"/>
      <c r="AH11" s="1663"/>
      <c r="AI11" s="1663"/>
      <c r="AJ11" s="1663"/>
      <c r="AK11" s="1663"/>
      <c r="AL11" s="1663"/>
      <c r="AM11" s="1664"/>
      <c r="AN11" s="1665"/>
      <c r="AO11" s="1665"/>
      <c r="AP11" s="1665"/>
      <c r="AQ11" s="1665"/>
      <c r="AR11" s="1665"/>
      <c r="AS11" s="1665"/>
      <c r="AT11" s="1665"/>
      <c r="AU11" s="1662"/>
      <c r="AV11" s="1663"/>
      <c r="AW11" s="1663"/>
      <c r="AX11" s="1663"/>
      <c r="AY11" s="1663"/>
      <c r="AZ11" s="1663"/>
      <c r="BA11" s="1664"/>
      <c r="BB11" s="1662"/>
      <c r="BC11" s="1663"/>
      <c r="BD11" s="1663"/>
      <c r="BE11" s="1663"/>
      <c r="BF11" s="1663"/>
      <c r="BG11" s="1663"/>
      <c r="BH11" s="1664"/>
      <c r="BI11" s="1660"/>
      <c r="BJ11" s="1660"/>
      <c r="BK11" s="1660"/>
      <c r="BL11" s="1660"/>
      <c r="BM11" s="1660"/>
      <c r="BN11" s="1660"/>
      <c r="BO11" s="1660"/>
      <c r="BP11" s="1660"/>
      <c r="BQ11" s="1660"/>
      <c r="BR11" s="1660"/>
      <c r="BS11" s="1660"/>
      <c r="BT11" s="1660"/>
      <c r="BU11" s="1660"/>
      <c r="BV11" s="1660"/>
      <c r="BW11" s="1660"/>
      <c r="BX11" s="1660"/>
      <c r="BY11" s="1660"/>
      <c r="BZ11" s="1660"/>
      <c r="CA11" s="1660"/>
      <c r="CB11" s="1660"/>
      <c r="CC11" s="1660"/>
      <c r="CD11" s="1661"/>
      <c r="CE11" s="1661"/>
      <c r="CF11" s="1661"/>
      <c r="CG11" s="1661"/>
      <c r="CH11" s="1661"/>
      <c r="CI11" s="1661"/>
      <c r="CJ11" s="1661"/>
      <c r="CK11" s="1661"/>
      <c r="CL11" s="1661"/>
      <c r="CM11" s="1661"/>
      <c r="CN11" s="1661"/>
      <c r="CO11" s="1661"/>
      <c r="CP11" s="1661"/>
      <c r="CQ11" s="1661"/>
      <c r="CR11" s="1661"/>
      <c r="CS11" s="1661"/>
      <c r="CT11" s="1661"/>
      <c r="CU11" s="1661"/>
    </row>
    <row r="12" spans="1:99" s="869" customFormat="1" x14ac:dyDescent="0.2">
      <c r="A12" s="1661"/>
      <c r="B12" s="1661"/>
      <c r="C12" s="1661"/>
      <c r="D12" s="1661"/>
      <c r="E12" s="1661"/>
      <c r="F12" s="1661"/>
      <c r="G12" s="1661"/>
      <c r="H12" s="1661"/>
      <c r="I12" s="1661"/>
      <c r="J12" s="1661"/>
      <c r="K12" s="1661"/>
      <c r="L12" s="1661"/>
      <c r="M12" s="1661"/>
      <c r="N12" s="1661"/>
      <c r="O12" s="1661"/>
      <c r="P12" s="1661"/>
      <c r="Q12" s="1661"/>
      <c r="R12" s="1661"/>
      <c r="S12" s="1661"/>
      <c r="T12" s="1661"/>
      <c r="U12" s="1661"/>
      <c r="V12" s="1661"/>
      <c r="W12" s="1661"/>
      <c r="X12" s="1661"/>
      <c r="Y12" s="1661"/>
      <c r="Z12" s="1662"/>
      <c r="AA12" s="1663"/>
      <c r="AB12" s="1663"/>
      <c r="AC12" s="1663"/>
      <c r="AD12" s="1663"/>
      <c r="AE12" s="1663"/>
      <c r="AF12" s="1664"/>
      <c r="AG12" s="1662"/>
      <c r="AH12" s="1663"/>
      <c r="AI12" s="1663"/>
      <c r="AJ12" s="1663"/>
      <c r="AK12" s="1663"/>
      <c r="AL12" s="1663"/>
      <c r="AM12" s="1664"/>
      <c r="AN12" s="1665"/>
      <c r="AO12" s="1665"/>
      <c r="AP12" s="1665"/>
      <c r="AQ12" s="1665"/>
      <c r="AR12" s="1665"/>
      <c r="AS12" s="1665"/>
      <c r="AT12" s="1665"/>
      <c r="AU12" s="1662"/>
      <c r="AV12" s="1663"/>
      <c r="AW12" s="1663"/>
      <c r="AX12" s="1663"/>
      <c r="AY12" s="1663"/>
      <c r="AZ12" s="1663"/>
      <c r="BA12" s="1664"/>
      <c r="BB12" s="1662"/>
      <c r="BC12" s="1663"/>
      <c r="BD12" s="1663"/>
      <c r="BE12" s="1663"/>
      <c r="BF12" s="1663"/>
      <c r="BG12" s="1663"/>
      <c r="BH12" s="1664"/>
      <c r="BI12" s="1660"/>
      <c r="BJ12" s="1660"/>
      <c r="BK12" s="1660"/>
      <c r="BL12" s="1660"/>
      <c r="BM12" s="1660"/>
      <c r="BN12" s="1660"/>
      <c r="BO12" s="1660"/>
      <c r="BP12" s="1660"/>
      <c r="BQ12" s="1660"/>
      <c r="BR12" s="1660"/>
      <c r="BS12" s="1660"/>
      <c r="BT12" s="1660"/>
      <c r="BU12" s="1660"/>
      <c r="BV12" s="1660"/>
      <c r="BW12" s="1660"/>
      <c r="BX12" s="1660"/>
      <c r="BY12" s="1660"/>
      <c r="BZ12" s="1660"/>
      <c r="CA12" s="1660"/>
      <c r="CB12" s="1660"/>
      <c r="CC12" s="1660"/>
      <c r="CD12" s="1661"/>
      <c r="CE12" s="1661"/>
      <c r="CF12" s="1661"/>
      <c r="CG12" s="1661"/>
      <c r="CH12" s="1661"/>
      <c r="CI12" s="1661"/>
      <c r="CJ12" s="1661"/>
      <c r="CK12" s="1661"/>
      <c r="CL12" s="1661"/>
      <c r="CM12" s="1661"/>
      <c r="CN12" s="1661"/>
      <c r="CO12" s="1661"/>
      <c r="CP12" s="1661"/>
      <c r="CQ12" s="1661"/>
      <c r="CR12" s="1661"/>
      <c r="CS12" s="1661"/>
      <c r="CT12" s="1661"/>
      <c r="CU12" s="1661"/>
    </row>
    <row r="13" spans="1:99" s="869" customFormat="1" x14ac:dyDescent="0.2">
      <c r="A13" s="1661"/>
      <c r="B13" s="1661"/>
      <c r="C13" s="1661"/>
      <c r="D13" s="1661"/>
      <c r="E13" s="1661"/>
      <c r="F13" s="1661"/>
      <c r="G13" s="1661"/>
      <c r="H13" s="1661"/>
      <c r="I13" s="1661"/>
      <c r="J13" s="1661"/>
      <c r="K13" s="1661"/>
      <c r="L13" s="1661"/>
      <c r="M13" s="1661"/>
      <c r="N13" s="1661"/>
      <c r="O13" s="1661"/>
      <c r="P13" s="1661"/>
      <c r="Q13" s="1661"/>
      <c r="R13" s="1661"/>
      <c r="S13" s="1661"/>
      <c r="T13" s="1661"/>
      <c r="U13" s="1661"/>
      <c r="V13" s="1661"/>
      <c r="W13" s="1661"/>
      <c r="X13" s="1661"/>
      <c r="Y13" s="1661"/>
      <c r="Z13" s="1662"/>
      <c r="AA13" s="1663"/>
      <c r="AB13" s="1663"/>
      <c r="AC13" s="1663"/>
      <c r="AD13" s="1663"/>
      <c r="AE13" s="1663"/>
      <c r="AF13" s="1664"/>
      <c r="AG13" s="1662"/>
      <c r="AH13" s="1663"/>
      <c r="AI13" s="1663"/>
      <c r="AJ13" s="1663"/>
      <c r="AK13" s="1663"/>
      <c r="AL13" s="1663"/>
      <c r="AM13" s="1664"/>
      <c r="AN13" s="1665"/>
      <c r="AO13" s="1665"/>
      <c r="AP13" s="1665"/>
      <c r="AQ13" s="1665"/>
      <c r="AR13" s="1665"/>
      <c r="AS13" s="1665"/>
      <c r="AT13" s="1665"/>
      <c r="AU13" s="1662"/>
      <c r="AV13" s="1663"/>
      <c r="AW13" s="1663"/>
      <c r="AX13" s="1663"/>
      <c r="AY13" s="1663"/>
      <c r="AZ13" s="1663"/>
      <c r="BA13" s="1664"/>
      <c r="BB13" s="1662"/>
      <c r="BC13" s="1663"/>
      <c r="BD13" s="1663"/>
      <c r="BE13" s="1663"/>
      <c r="BF13" s="1663"/>
      <c r="BG13" s="1663"/>
      <c r="BH13" s="1664"/>
      <c r="BI13" s="1660"/>
      <c r="BJ13" s="1660"/>
      <c r="BK13" s="1660"/>
      <c r="BL13" s="1660"/>
      <c r="BM13" s="1660"/>
      <c r="BN13" s="1660"/>
      <c r="BO13" s="1660"/>
      <c r="BP13" s="1660"/>
      <c r="BQ13" s="1660"/>
      <c r="BR13" s="1660"/>
      <c r="BS13" s="1660"/>
      <c r="BT13" s="1660"/>
      <c r="BU13" s="1660"/>
      <c r="BV13" s="1660"/>
      <c r="BW13" s="1660"/>
      <c r="BX13" s="1660"/>
      <c r="BY13" s="1660"/>
      <c r="BZ13" s="1660"/>
      <c r="CA13" s="1660"/>
      <c r="CB13" s="1660"/>
      <c r="CC13" s="1660"/>
      <c r="CD13" s="1661"/>
      <c r="CE13" s="1661"/>
      <c r="CF13" s="1661"/>
      <c r="CG13" s="1661"/>
      <c r="CH13" s="1661"/>
      <c r="CI13" s="1661"/>
      <c r="CJ13" s="1661"/>
      <c r="CK13" s="1661"/>
      <c r="CL13" s="1661"/>
      <c r="CM13" s="1661"/>
      <c r="CN13" s="1661"/>
      <c r="CO13" s="1661"/>
      <c r="CP13" s="1661"/>
      <c r="CQ13" s="1661"/>
      <c r="CR13" s="1661"/>
      <c r="CS13" s="1661"/>
      <c r="CT13" s="1661"/>
      <c r="CU13" s="1661"/>
    </row>
    <row r="14" spans="1:99" s="869" customFormat="1" x14ac:dyDescent="0.2">
      <c r="A14" s="1661"/>
      <c r="B14" s="1661"/>
      <c r="C14" s="1661"/>
      <c r="D14" s="1661"/>
      <c r="E14" s="1661"/>
      <c r="F14" s="1661"/>
      <c r="G14" s="1661"/>
      <c r="H14" s="1661"/>
      <c r="I14" s="1661"/>
      <c r="J14" s="1661"/>
      <c r="K14" s="1661"/>
      <c r="L14" s="1661"/>
      <c r="M14" s="1661"/>
      <c r="N14" s="1661"/>
      <c r="O14" s="1661"/>
      <c r="P14" s="1661"/>
      <c r="Q14" s="1661"/>
      <c r="R14" s="1661"/>
      <c r="S14" s="1661"/>
      <c r="T14" s="1661"/>
      <c r="U14" s="1661"/>
      <c r="V14" s="1661"/>
      <c r="W14" s="1661"/>
      <c r="X14" s="1661"/>
      <c r="Y14" s="1661"/>
      <c r="Z14" s="1662"/>
      <c r="AA14" s="1663"/>
      <c r="AB14" s="1663"/>
      <c r="AC14" s="1663"/>
      <c r="AD14" s="1663"/>
      <c r="AE14" s="1663"/>
      <c r="AF14" s="1664"/>
      <c r="AG14" s="1662"/>
      <c r="AH14" s="1663"/>
      <c r="AI14" s="1663"/>
      <c r="AJ14" s="1663"/>
      <c r="AK14" s="1663"/>
      <c r="AL14" s="1663"/>
      <c r="AM14" s="1664"/>
      <c r="AN14" s="1665"/>
      <c r="AO14" s="1665"/>
      <c r="AP14" s="1665"/>
      <c r="AQ14" s="1665"/>
      <c r="AR14" s="1665"/>
      <c r="AS14" s="1665"/>
      <c r="AT14" s="1665"/>
      <c r="AU14" s="1662"/>
      <c r="AV14" s="1663"/>
      <c r="AW14" s="1663"/>
      <c r="AX14" s="1663"/>
      <c r="AY14" s="1663"/>
      <c r="AZ14" s="1663"/>
      <c r="BA14" s="1664"/>
      <c r="BB14" s="1662"/>
      <c r="BC14" s="1663"/>
      <c r="BD14" s="1663"/>
      <c r="BE14" s="1663"/>
      <c r="BF14" s="1663"/>
      <c r="BG14" s="1663"/>
      <c r="BH14" s="1664"/>
      <c r="BI14" s="1660"/>
      <c r="BJ14" s="1660"/>
      <c r="BK14" s="1660"/>
      <c r="BL14" s="1660"/>
      <c r="BM14" s="1660"/>
      <c r="BN14" s="1660"/>
      <c r="BO14" s="1660"/>
      <c r="BP14" s="1660"/>
      <c r="BQ14" s="1660"/>
      <c r="BR14" s="1660"/>
      <c r="BS14" s="1660"/>
      <c r="BT14" s="1660"/>
      <c r="BU14" s="1660"/>
      <c r="BV14" s="1660"/>
      <c r="BW14" s="1660"/>
      <c r="BX14" s="1660"/>
      <c r="BY14" s="1660"/>
      <c r="BZ14" s="1660"/>
      <c r="CA14" s="1660"/>
      <c r="CB14" s="1660"/>
      <c r="CC14" s="1660"/>
      <c r="CD14" s="1661"/>
      <c r="CE14" s="1661"/>
      <c r="CF14" s="1661"/>
      <c r="CG14" s="1661"/>
      <c r="CH14" s="1661"/>
      <c r="CI14" s="1661"/>
      <c r="CJ14" s="1661"/>
      <c r="CK14" s="1661"/>
      <c r="CL14" s="1661"/>
      <c r="CM14" s="1661"/>
      <c r="CN14" s="1661"/>
      <c r="CO14" s="1661"/>
      <c r="CP14" s="1661"/>
      <c r="CQ14" s="1661"/>
      <c r="CR14" s="1661"/>
      <c r="CS14" s="1661"/>
      <c r="CT14" s="1661"/>
      <c r="CU14" s="1661"/>
    </row>
    <row r="15" spans="1:99" s="869" customFormat="1" x14ac:dyDescent="0.2">
      <c r="A15" s="1661"/>
      <c r="B15" s="1661"/>
      <c r="C15" s="1661"/>
      <c r="D15" s="1661"/>
      <c r="E15" s="1661"/>
      <c r="F15" s="1661"/>
      <c r="G15" s="1661"/>
      <c r="H15" s="1661"/>
      <c r="I15" s="1661"/>
      <c r="J15" s="1661"/>
      <c r="K15" s="1661"/>
      <c r="L15" s="1661"/>
      <c r="M15" s="1661"/>
      <c r="N15" s="1661"/>
      <c r="O15" s="1661"/>
      <c r="P15" s="1661"/>
      <c r="Q15" s="1661"/>
      <c r="R15" s="1661"/>
      <c r="S15" s="1661"/>
      <c r="T15" s="1661"/>
      <c r="U15" s="1661"/>
      <c r="V15" s="1661"/>
      <c r="W15" s="1661"/>
      <c r="X15" s="1661"/>
      <c r="Y15" s="1661"/>
      <c r="Z15" s="1662"/>
      <c r="AA15" s="1663"/>
      <c r="AB15" s="1663"/>
      <c r="AC15" s="1663"/>
      <c r="AD15" s="1663"/>
      <c r="AE15" s="1663"/>
      <c r="AF15" s="1664"/>
      <c r="AG15" s="1662"/>
      <c r="AH15" s="1663"/>
      <c r="AI15" s="1663"/>
      <c r="AJ15" s="1663"/>
      <c r="AK15" s="1663"/>
      <c r="AL15" s="1663"/>
      <c r="AM15" s="1664"/>
      <c r="AN15" s="1665"/>
      <c r="AO15" s="1665"/>
      <c r="AP15" s="1665"/>
      <c r="AQ15" s="1665"/>
      <c r="AR15" s="1665"/>
      <c r="AS15" s="1665"/>
      <c r="AT15" s="1665"/>
      <c r="AU15" s="1662"/>
      <c r="AV15" s="1663"/>
      <c r="AW15" s="1663"/>
      <c r="AX15" s="1663"/>
      <c r="AY15" s="1663"/>
      <c r="AZ15" s="1663"/>
      <c r="BA15" s="1664"/>
      <c r="BB15" s="1662"/>
      <c r="BC15" s="1663"/>
      <c r="BD15" s="1663"/>
      <c r="BE15" s="1663"/>
      <c r="BF15" s="1663"/>
      <c r="BG15" s="1663"/>
      <c r="BH15" s="1664"/>
      <c r="BI15" s="1660"/>
      <c r="BJ15" s="1660"/>
      <c r="BK15" s="1660"/>
      <c r="BL15" s="1660"/>
      <c r="BM15" s="1660"/>
      <c r="BN15" s="1660"/>
      <c r="BO15" s="1660"/>
      <c r="BP15" s="1660"/>
      <c r="BQ15" s="1660"/>
      <c r="BR15" s="1660"/>
      <c r="BS15" s="1660"/>
      <c r="BT15" s="1660"/>
      <c r="BU15" s="1660"/>
      <c r="BV15" s="1660"/>
      <c r="BW15" s="1660"/>
      <c r="BX15" s="1660"/>
      <c r="BY15" s="1660"/>
      <c r="BZ15" s="1660"/>
      <c r="CA15" s="1660"/>
      <c r="CB15" s="1660"/>
      <c r="CC15" s="1660"/>
      <c r="CD15" s="1661"/>
      <c r="CE15" s="1661"/>
      <c r="CF15" s="1661"/>
      <c r="CG15" s="1661"/>
      <c r="CH15" s="1661"/>
      <c r="CI15" s="1661"/>
      <c r="CJ15" s="1661"/>
      <c r="CK15" s="1661"/>
      <c r="CL15" s="1661"/>
      <c r="CM15" s="1661"/>
      <c r="CN15" s="1661"/>
      <c r="CO15" s="1661"/>
      <c r="CP15" s="1661"/>
      <c r="CQ15" s="1661"/>
      <c r="CR15" s="1661"/>
      <c r="CS15" s="1661"/>
      <c r="CT15" s="1661"/>
      <c r="CU15" s="1661"/>
    </row>
    <row r="16" spans="1:99" s="869" customFormat="1" x14ac:dyDescent="0.2">
      <c r="A16" s="1661"/>
      <c r="B16" s="1661"/>
      <c r="C16" s="1661"/>
      <c r="D16" s="1661"/>
      <c r="E16" s="1661"/>
      <c r="F16" s="1661"/>
      <c r="G16" s="1661"/>
      <c r="H16" s="1661"/>
      <c r="I16" s="1661"/>
      <c r="J16" s="1661"/>
      <c r="K16" s="1661"/>
      <c r="L16" s="1661"/>
      <c r="M16" s="1661"/>
      <c r="N16" s="1661"/>
      <c r="O16" s="1661"/>
      <c r="P16" s="1661"/>
      <c r="Q16" s="1661"/>
      <c r="R16" s="1661"/>
      <c r="S16" s="1661"/>
      <c r="T16" s="1661"/>
      <c r="U16" s="1661"/>
      <c r="V16" s="1661"/>
      <c r="W16" s="1661"/>
      <c r="X16" s="1661"/>
      <c r="Y16" s="1661"/>
      <c r="Z16" s="1662"/>
      <c r="AA16" s="1663"/>
      <c r="AB16" s="1663"/>
      <c r="AC16" s="1663"/>
      <c r="AD16" s="1663"/>
      <c r="AE16" s="1663"/>
      <c r="AF16" s="1664"/>
      <c r="AG16" s="1662"/>
      <c r="AH16" s="1663"/>
      <c r="AI16" s="1663"/>
      <c r="AJ16" s="1663"/>
      <c r="AK16" s="1663"/>
      <c r="AL16" s="1663"/>
      <c r="AM16" s="1664"/>
      <c r="AN16" s="1665"/>
      <c r="AO16" s="1665"/>
      <c r="AP16" s="1665"/>
      <c r="AQ16" s="1665"/>
      <c r="AR16" s="1665"/>
      <c r="AS16" s="1665"/>
      <c r="AT16" s="1665"/>
      <c r="AU16" s="1662"/>
      <c r="AV16" s="1663"/>
      <c r="AW16" s="1663"/>
      <c r="AX16" s="1663"/>
      <c r="AY16" s="1663"/>
      <c r="AZ16" s="1663"/>
      <c r="BA16" s="1664"/>
      <c r="BB16" s="1662"/>
      <c r="BC16" s="1663"/>
      <c r="BD16" s="1663"/>
      <c r="BE16" s="1663"/>
      <c r="BF16" s="1663"/>
      <c r="BG16" s="1663"/>
      <c r="BH16" s="1664"/>
      <c r="BI16" s="1660"/>
      <c r="BJ16" s="1660"/>
      <c r="BK16" s="1660"/>
      <c r="BL16" s="1660"/>
      <c r="BM16" s="1660"/>
      <c r="BN16" s="1660"/>
      <c r="BO16" s="1660"/>
      <c r="BP16" s="1660"/>
      <c r="BQ16" s="1660"/>
      <c r="BR16" s="1660"/>
      <c r="BS16" s="1660"/>
      <c r="BT16" s="1660"/>
      <c r="BU16" s="1660"/>
      <c r="BV16" s="1660"/>
      <c r="BW16" s="1660"/>
      <c r="BX16" s="1660"/>
      <c r="BY16" s="1660"/>
      <c r="BZ16" s="1660"/>
      <c r="CA16" s="1660"/>
      <c r="CB16" s="1660"/>
      <c r="CC16" s="1660"/>
      <c r="CD16" s="1661"/>
      <c r="CE16" s="1661"/>
      <c r="CF16" s="1661"/>
      <c r="CG16" s="1661"/>
      <c r="CH16" s="1661"/>
      <c r="CI16" s="1661"/>
      <c r="CJ16" s="1661"/>
      <c r="CK16" s="1661"/>
      <c r="CL16" s="1661"/>
      <c r="CM16" s="1661"/>
      <c r="CN16" s="1661"/>
      <c r="CO16" s="1661"/>
      <c r="CP16" s="1661"/>
      <c r="CQ16" s="1661"/>
      <c r="CR16" s="1661"/>
      <c r="CS16" s="1661"/>
      <c r="CT16" s="1661"/>
      <c r="CU16" s="1661"/>
    </row>
    <row r="17" spans="1:99" s="869" customFormat="1" x14ac:dyDescent="0.2">
      <c r="A17" s="1661"/>
      <c r="B17" s="1661"/>
      <c r="C17" s="1661"/>
      <c r="D17" s="1661"/>
      <c r="E17" s="1661"/>
      <c r="F17" s="1661"/>
      <c r="G17" s="1661"/>
      <c r="H17" s="1661"/>
      <c r="I17" s="1661"/>
      <c r="J17" s="1661"/>
      <c r="K17" s="1661"/>
      <c r="L17" s="1661"/>
      <c r="M17" s="1661"/>
      <c r="N17" s="1661"/>
      <c r="O17" s="1661"/>
      <c r="P17" s="1661"/>
      <c r="Q17" s="1661"/>
      <c r="R17" s="1661"/>
      <c r="S17" s="1661"/>
      <c r="T17" s="1661"/>
      <c r="U17" s="1661"/>
      <c r="V17" s="1661"/>
      <c r="W17" s="1661"/>
      <c r="X17" s="1661"/>
      <c r="Y17" s="1661"/>
      <c r="Z17" s="1662"/>
      <c r="AA17" s="1663"/>
      <c r="AB17" s="1663"/>
      <c r="AC17" s="1663"/>
      <c r="AD17" s="1663"/>
      <c r="AE17" s="1663"/>
      <c r="AF17" s="1664"/>
      <c r="AG17" s="1662"/>
      <c r="AH17" s="1663"/>
      <c r="AI17" s="1663"/>
      <c r="AJ17" s="1663"/>
      <c r="AK17" s="1663"/>
      <c r="AL17" s="1663"/>
      <c r="AM17" s="1664"/>
      <c r="AN17" s="1665"/>
      <c r="AO17" s="1665"/>
      <c r="AP17" s="1665"/>
      <c r="AQ17" s="1665"/>
      <c r="AR17" s="1665"/>
      <c r="AS17" s="1665"/>
      <c r="AT17" s="1665"/>
      <c r="AU17" s="1662"/>
      <c r="AV17" s="1663"/>
      <c r="AW17" s="1663"/>
      <c r="AX17" s="1663"/>
      <c r="AY17" s="1663"/>
      <c r="AZ17" s="1663"/>
      <c r="BA17" s="1664"/>
      <c r="BB17" s="1662"/>
      <c r="BC17" s="1663"/>
      <c r="BD17" s="1663"/>
      <c r="BE17" s="1663"/>
      <c r="BF17" s="1663"/>
      <c r="BG17" s="1663"/>
      <c r="BH17" s="1664"/>
      <c r="BI17" s="1660"/>
      <c r="BJ17" s="1660"/>
      <c r="BK17" s="1660"/>
      <c r="BL17" s="1660"/>
      <c r="BM17" s="1660"/>
      <c r="BN17" s="1660"/>
      <c r="BO17" s="1660"/>
      <c r="BP17" s="1660"/>
      <c r="BQ17" s="1660"/>
      <c r="BR17" s="1660"/>
      <c r="BS17" s="1660"/>
      <c r="BT17" s="1660"/>
      <c r="BU17" s="1660"/>
      <c r="BV17" s="1660"/>
      <c r="BW17" s="1660"/>
      <c r="BX17" s="1660"/>
      <c r="BY17" s="1660"/>
      <c r="BZ17" s="1660"/>
      <c r="CA17" s="1660"/>
      <c r="CB17" s="1660"/>
      <c r="CC17" s="1660"/>
      <c r="CD17" s="1661"/>
      <c r="CE17" s="1661"/>
      <c r="CF17" s="1661"/>
      <c r="CG17" s="1661"/>
      <c r="CH17" s="1661"/>
      <c r="CI17" s="1661"/>
      <c r="CJ17" s="1661"/>
      <c r="CK17" s="1661"/>
      <c r="CL17" s="1661"/>
      <c r="CM17" s="1661"/>
      <c r="CN17" s="1661"/>
      <c r="CO17" s="1661"/>
      <c r="CP17" s="1661"/>
      <c r="CQ17" s="1661"/>
      <c r="CR17" s="1661"/>
      <c r="CS17" s="1661"/>
      <c r="CT17" s="1661"/>
      <c r="CU17" s="1661"/>
    </row>
    <row r="18" spans="1:99" s="869" customFormat="1" x14ac:dyDescent="0.2">
      <c r="A18" s="1661"/>
      <c r="B18" s="1661"/>
      <c r="C18" s="1661"/>
      <c r="D18" s="1661"/>
      <c r="E18" s="1661"/>
      <c r="F18" s="1661"/>
      <c r="G18" s="1661"/>
      <c r="H18" s="1661"/>
      <c r="I18" s="1661"/>
      <c r="J18" s="1661"/>
      <c r="K18" s="1661"/>
      <c r="L18" s="1661"/>
      <c r="M18" s="1661"/>
      <c r="N18" s="1661"/>
      <c r="O18" s="1661"/>
      <c r="P18" s="1661"/>
      <c r="Q18" s="1661"/>
      <c r="R18" s="1661"/>
      <c r="S18" s="1661"/>
      <c r="T18" s="1661"/>
      <c r="U18" s="1661"/>
      <c r="V18" s="1661"/>
      <c r="W18" s="1661"/>
      <c r="X18" s="1661"/>
      <c r="Y18" s="1661"/>
      <c r="Z18" s="1662"/>
      <c r="AA18" s="1663"/>
      <c r="AB18" s="1663"/>
      <c r="AC18" s="1663"/>
      <c r="AD18" s="1663"/>
      <c r="AE18" s="1663"/>
      <c r="AF18" s="1664"/>
      <c r="AG18" s="1662"/>
      <c r="AH18" s="1663"/>
      <c r="AI18" s="1663"/>
      <c r="AJ18" s="1663"/>
      <c r="AK18" s="1663"/>
      <c r="AL18" s="1663"/>
      <c r="AM18" s="1664"/>
      <c r="AN18" s="1665"/>
      <c r="AO18" s="1665"/>
      <c r="AP18" s="1665"/>
      <c r="AQ18" s="1665"/>
      <c r="AR18" s="1665"/>
      <c r="AS18" s="1665"/>
      <c r="AT18" s="1665"/>
      <c r="AU18" s="1662"/>
      <c r="AV18" s="1663"/>
      <c r="AW18" s="1663"/>
      <c r="AX18" s="1663"/>
      <c r="AY18" s="1663"/>
      <c r="AZ18" s="1663"/>
      <c r="BA18" s="1664"/>
      <c r="BB18" s="1662"/>
      <c r="BC18" s="1663"/>
      <c r="BD18" s="1663"/>
      <c r="BE18" s="1663"/>
      <c r="BF18" s="1663"/>
      <c r="BG18" s="1663"/>
      <c r="BH18" s="1664"/>
      <c r="BI18" s="1660"/>
      <c r="BJ18" s="1660"/>
      <c r="BK18" s="1660"/>
      <c r="BL18" s="1660"/>
      <c r="BM18" s="1660"/>
      <c r="BN18" s="1660"/>
      <c r="BO18" s="1660"/>
      <c r="BP18" s="1660"/>
      <c r="BQ18" s="1660"/>
      <c r="BR18" s="1660"/>
      <c r="BS18" s="1660"/>
      <c r="BT18" s="1660"/>
      <c r="BU18" s="1660"/>
      <c r="BV18" s="1660"/>
      <c r="BW18" s="1660"/>
      <c r="BX18" s="1660"/>
      <c r="BY18" s="1660"/>
      <c r="BZ18" s="1660"/>
      <c r="CA18" s="1660"/>
      <c r="CB18" s="1660"/>
      <c r="CC18" s="1660"/>
      <c r="CD18" s="1661"/>
      <c r="CE18" s="1661"/>
      <c r="CF18" s="1661"/>
      <c r="CG18" s="1661"/>
      <c r="CH18" s="1661"/>
      <c r="CI18" s="1661"/>
      <c r="CJ18" s="1661"/>
      <c r="CK18" s="1661"/>
      <c r="CL18" s="1661"/>
      <c r="CM18" s="1661"/>
      <c r="CN18" s="1661"/>
      <c r="CO18" s="1661"/>
      <c r="CP18" s="1661"/>
      <c r="CQ18" s="1661"/>
      <c r="CR18" s="1661"/>
      <c r="CS18" s="1661"/>
      <c r="CT18" s="1661"/>
      <c r="CU18" s="1661"/>
    </row>
    <row r="19" spans="1:99" s="869" customFormat="1" x14ac:dyDescent="0.2">
      <c r="A19" s="1661"/>
      <c r="B19" s="1661"/>
      <c r="C19" s="1661"/>
      <c r="D19" s="1661"/>
      <c r="E19" s="1661"/>
      <c r="F19" s="1661"/>
      <c r="G19" s="1661"/>
      <c r="H19" s="1661"/>
      <c r="I19" s="1661"/>
      <c r="J19" s="1661"/>
      <c r="K19" s="1661"/>
      <c r="L19" s="1661"/>
      <c r="M19" s="1661"/>
      <c r="N19" s="1661"/>
      <c r="O19" s="1661"/>
      <c r="P19" s="1661"/>
      <c r="Q19" s="1661"/>
      <c r="R19" s="1661"/>
      <c r="S19" s="1661"/>
      <c r="T19" s="1661"/>
      <c r="U19" s="1661"/>
      <c r="V19" s="1661"/>
      <c r="W19" s="1661"/>
      <c r="X19" s="1661"/>
      <c r="Y19" s="1661"/>
      <c r="Z19" s="1662"/>
      <c r="AA19" s="1663"/>
      <c r="AB19" s="1663"/>
      <c r="AC19" s="1663"/>
      <c r="AD19" s="1663"/>
      <c r="AE19" s="1663"/>
      <c r="AF19" s="1664"/>
      <c r="AG19" s="1662"/>
      <c r="AH19" s="1663"/>
      <c r="AI19" s="1663"/>
      <c r="AJ19" s="1663"/>
      <c r="AK19" s="1663"/>
      <c r="AL19" s="1663"/>
      <c r="AM19" s="1664"/>
      <c r="AN19" s="1665"/>
      <c r="AO19" s="1665"/>
      <c r="AP19" s="1665"/>
      <c r="AQ19" s="1665"/>
      <c r="AR19" s="1665"/>
      <c r="AS19" s="1665"/>
      <c r="AT19" s="1665"/>
      <c r="AU19" s="1662"/>
      <c r="AV19" s="1663"/>
      <c r="AW19" s="1663"/>
      <c r="AX19" s="1663"/>
      <c r="AY19" s="1663"/>
      <c r="AZ19" s="1663"/>
      <c r="BA19" s="1664"/>
      <c r="BB19" s="1662"/>
      <c r="BC19" s="1663"/>
      <c r="BD19" s="1663"/>
      <c r="BE19" s="1663"/>
      <c r="BF19" s="1663"/>
      <c r="BG19" s="1663"/>
      <c r="BH19" s="1664"/>
      <c r="BI19" s="1660"/>
      <c r="BJ19" s="1660"/>
      <c r="BK19" s="1660"/>
      <c r="BL19" s="1660"/>
      <c r="BM19" s="1660"/>
      <c r="BN19" s="1660"/>
      <c r="BO19" s="1660"/>
      <c r="BP19" s="1660"/>
      <c r="BQ19" s="1660"/>
      <c r="BR19" s="1660"/>
      <c r="BS19" s="1660"/>
      <c r="BT19" s="1660"/>
      <c r="BU19" s="1660"/>
      <c r="BV19" s="1660"/>
      <c r="BW19" s="1660"/>
      <c r="BX19" s="1660"/>
      <c r="BY19" s="1660"/>
      <c r="BZ19" s="1660"/>
      <c r="CA19" s="1660"/>
      <c r="CB19" s="1660"/>
      <c r="CC19" s="1660"/>
      <c r="CD19" s="1661"/>
      <c r="CE19" s="1661"/>
      <c r="CF19" s="1661"/>
      <c r="CG19" s="1661"/>
      <c r="CH19" s="1661"/>
      <c r="CI19" s="1661"/>
      <c r="CJ19" s="1661"/>
      <c r="CK19" s="1661"/>
      <c r="CL19" s="1661"/>
      <c r="CM19" s="1661"/>
      <c r="CN19" s="1661"/>
      <c r="CO19" s="1661"/>
      <c r="CP19" s="1661"/>
      <c r="CQ19" s="1661"/>
      <c r="CR19" s="1661"/>
      <c r="CS19" s="1661"/>
      <c r="CT19" s="1661"/>
      <c r="CU19" s="1661"/>
    </row>
    <row r="20" spans="1:99" s="869" customFormat="1" x14ac:dyDescent="0.2">
      <c r="A20" s="1661"/>
      <c r="B20" s="1661"/>
      <c r="C20" s="1661"/>
      <c r="D20" s="1661"/>
      <c r="E20" s="1661"/>
      <c r="F20" s="1661"/>
      <c r="G20" s="1661"/>
      <c r="H20" s="1661"/>
      <c r="I20" s="1661"/>
      <c r="J20" s="1661"/>
      <c r="K20" s="1661"/>
      <c r="L20" s="1661"/>
      <c r="M20" s="1661"/>
      <c r="N20" s="1661"/>
      <c r="O20" s="1661"/>
      <c r="P20" s="1661"/>
      <c r="Q20" s="1661"/>
      <c r="R20" s="1661"/>
      <c r="S20" s="1661"/>
      <c r="T20" s="1661"/>
      <c r="U20" s="1661"/>
      <c r="V20" s="1661"/>
      <c r="W20" s="1661"/>
      <c r="X20" s="1661"/>
      <c r="Y20" s="1661"/>
      <c r="Z20" s="1662"/>
      <c r="AA20" s="1663"/>
      <c r="AB20" s="1663"/>
      <c r="AC20" s="1663"/>
      <c r="AD20" s="1663"/>
      <c r="AE20" s="1663"/>
      <c r="AF20" s="1664"/>
      <c r="AG20" s="1662"/>
      <c r="AH20" s="1663"/>
      <c r="AI20" s="1663"/>
      <c r="AJ20" s="1663"/>
      <c r="AK20" s="1663"/>
      <c r="AL20" s="1663"/>
      <c r="AM20" s="1664"/>
      <c r="AN20" s="1665"/>
      <c r="AO20" s="1665"/>
      <c r="AP20" s="1665"/>
      <c r="AQ20" s="1665"/>
      <c r="AR20" s="1665"/>
      <c r="AS20" s="1665"/>
      <c r="AT20" s="1665"/>
      <c r="AU20" s="1662"/>
      <c r="AV20" s="1663"/>
      <c r="AW20" s="1663"/>
      <c r="AX20" s="1663"/>
      <c r="AY20" s="1663"/>
      <c r="AZ20" s="1663"/>
      <c r="BA20" s="1664"/>
      <c r="BB20" s="1662"/>
      <c r="BC20" s="1663"/>
      <c r="BD20" s="1663"/>
      <c r="BE20" s="1663"/>
      <c r="BF20" s="1663"/>
      <c r="BG20" s="1663"/>
      <c r="BH20" s="1664"/>
      <c r="BI20" s="1660"/>
      <c r="BJ20" s="1660"/>
      <c r="BK20" s="1660"/>
      <c r="BL20" s="1660"/>
      <c r="BM20" s="1660"/>
      <c r="BN20" s="1660"/>
      <c r="BO20" s="1660"/>
      <c r="BP20" s="1660"/>
      <c r="BQ20" s="1660"/>
      <c r="BR20" s="1660"/>
      <c r="BS20" s="1660"/>
      <c r="BT20" s="1660"/>
      <c r="BU20" s="1660"/>
      <c r="BV20" s="1660"/>
      <c r="BW20" s="1660"/>
      <c r="BX20" s="1660"/>
      <c r="BY20" s="1660"/>
      <c r="BZ20" s="1660"/>
      <c r="CA20" s="1660"/>
      <c r="CB20" s="1660"/>
      <c r="CC20" s="1660"/>
      <c r="CD20" s="1661"/>
      <c r="CE20" s="1661"/>
      <c r="CF20" s="1661"/>
      <c r="CG20" s="1661"/>
      <c r="CH20" s="1661"/>
      <c r="CI20" s="1661"/>
      <c r="CJ20" s="1661"/>
      <c r="CK20" s="1661"/>
      <c r="CL20" s="1661"/>
      <c r="CM20" s="1661"/>
      <c r="CN20" s="1661"/>
      <c r="CO20" s="1661"/>
      <c r="CP20" s="1661"/>
      <c r="CQ20" s="1661"/>
      <c r="CR20" s="1661"/>
      <c r="CS20" s="1661"/>
      <c r="CT20" s="1661"/>
      <c r="CU20" s="1661"/>
    </row>
    <row r="21" spans="1:99" s="869" customFormat="1" x14ac:dyDescent="0.2">
      <c r="A21" s="1661"/>
      <c r="B21" s="1661"/>
      <c r="C21" s="1661"/>
      <c r="D21" s="1661"/>
      <c r="E21" s="1661"/>
      <c r="F21" s="1661"/>
      <c r="G21" s="1661"/>
      <c r="H21" s="1661"/>
      <c r="I21" s="1661"/>
      <c r="J21" s="1661"/>
      <c r="K21" s="1661"/>
      <c r="L21" s="1661"/>
      <c r="M21" s="1661"/>
      <c r="N21" s="1661"/>
      <c r="O21" s="1661"/>
      <c r="P21" s="1661"/>
      <c r="Q21" s="1661"/>
      <c r="R21" s="1661"/>
      <c r="S21" s="1661"/>
      <c r="T21" s="1661"/>
      <c r="U21" s="1661"/>
      <c r="V21" s="1661"/>
      <c r="W21" s="1661"/>
      <c r="X21" s="1661"/>
      <c r="Y21" s="1661"/>
      <c r="Z21" s="1662"/>
      <c r="AA21" s="1663"/>
      <c r="AB21" s="1663"/>
      <c r="AC21" s="1663"/>
      <c r="AD21" s="1663"/>
      <c r="AE21" s="1663"/>
      <c r="AF21" s="1664"/>
      <c r="AG21" s="1662"/>
      <c r="AH21" s="1663"/>
      <c r="AI21" s="1663"/>
      <c r="AJ21" s="1663"/>
      <c r="AK21" s="1663"/>
      <c r="AL21" s="1663"/>
      <c r="AM21" s="1664"/>
      <c r="AN21" s="1665"/>
      <c r="AO21" s="1665"/>
      <c r="AP21" s="1665"/>
      <c r="AQ21" s="1665"/>
      <c r="AR21" s="1665"/>
      <c r="AS21" s="1665"/>
      <c r="AT21" s="1665"/>
      <c r="AU21" s="1662"/>
      <c r="AV21" s="1663"/>
      <c r="AW21" s="1663"/>
      <c r="AX21" s="1663"/>
      <c r="AY21" s="1663"/>
      <c r="AZ21" s="1663"/>
      <c r="BA21" s="1664"/>
      <c r="BB21" s="1662"/>
      <c r="BC21" s="1663"/>
      <c r="BD21" s="1663"/>
      <c r="BE21" s="1663"/>
      <c r="BF21" s="1663"/>
      <c r="BG21" s="1663"/>
      <c r="BH21" s="1664"/>
      <c r="BI21" s="1660"/>
      <c r="BJ21" s="1660"/>
      <c r="BK21" s="1660"/>
      <c r="BL21" s="1660"/>
      <c r="BM21" s="1660"/>
      <c r="BN21" s="1660"/>
      <c r="BO21" s="1660"/>
      <c r="BP21" s="1660"/>
      <c r="BQ21" s="1660"/>
      <c r="BR21" s="1660"/>
      <c r="BS21" s="1660"/>
      <c r="BT21" s="1660"/>
      <c r="BU21" s="1660"/>
      <c r="BV21" s="1660"/>
      <c r="BW21" s="1660"/>
      <c r="BX21" s="1660"/>
      <c r="BY21" s="1660"/>
      <c r="BZ21" s="1660"/>
      <c r="CA21" s="1660"/>
      <c r="CB21" s="1660"/>
      <c r="CC21" s="1660"/>
      <c r="CD21" s="1661"/>
      <c r="CE21" s="1661"/>
      <c r="CF21" s="1661"/>
      <c r="CG21" s="1661"/>
      <c r="CH21" s="1661"/>
      <c r="CI21" s="1661"/>
      <c r="CJ21" s="1661"/>
      <c r="CK21" s="1661"/>
      <c r="CL21" s="1661"/>
      <c r="CM21" s="1661"/>
      <c r="CN21" s="1661"/>
      <c r="CO21" s="1661"/>
      <c r="CP21" s="1661"/>
      <c r="CQ21" s="1661"/>
      <c r="CR21" s="1661"/>
      <c r="CS21" s="1661"/>
      <c r="CT21" s="1661"/>
      <c r="CU21" s="1661"/>
    </row>
    <row r="22" spans="1:99" s="869" customFormat="1" x14ac:dyDescent="0.2">
      <c r="A22" s="1661"/>
      <c r="B22" s="1661"/>
      <c r="C22" s="1661"/>
      <c r="D22" s="1661"/>
      <c r="E22" s="1661"/>
      <c r="F22" s="1661"/>
      <c r="G22" s="1661"/>
      <c r="H22" s="1661"/>
      <c r="I22" s="1661"/>
      <c r="J22" s="1661"/>
      <c r="K22" s="1661"/>
      <c r="L22" s="1661"/>
      <c r="M22" s="1661"/>
      <c r="N22" s="1661"/>
      <c r="O22" s="1661"/>
      <c r="P22" s="1661"/>
      <c r="Q22" s="1661"/>
      <c r="R22" s="1661"/>
      <c r="S22" s="1661"/>
      <c r="T22" s="1661"/>
      <c r="U22" s="1661"/>
      <c r="V22" s="1661"/>
      <c r="W22" s="1661"/>
      <c r="X22" s="1661"/>
      <c r="Y22" s="1661"/>
      <c r="Z22" s="1662"/>
      <c r="AA22" s="1663"/>
      <c r="AB22" s="1663"/>
      <c r="AC22" s="1663"/>
      <c r="AD22" s="1663"/>
      <c r="AE22" s="1663"/>
      <c r="AF22" s="1664"/>
      <c r="AG22" s="1662"/>
      <c r="AH22" s="1663"/>
      <c r="AI22" s="1663"/>
      <c r="AJ22" s="1663"/>
      <c r="AK22" s="1663"/>
      <c r="AL22" s="1663"/>
      <c r="AM22" s="1664"/>
      <c r="AN22" s="1665"/>
      <c r="AO22" s="1665"/>
      <c r="AP22" s="1665"/>
      <c r="AQ22" s="1665"/>
      <c r="AR22" s="1665"/>
      <c r="AS22" s="1665"/>
      <c r="AT22" s="1665"/>
      <c r="AU22" s="1662"/>
      <c r="AV22" s="1663"/>
      <c r="AW22" s="1663"/>
      <c r="AX22" s="1663"/>
      <c r="AY22" s="1663"/>
      <c r="AZ22" s="1663"/>
      <c r="BA22" s="1664"/>
      <c r="BB22" s="1662"/>
      <c r="BC22" s="1663"/>
      <c r="BD22" s="1663"/>
      <c r="BE22" s="1663"/>
      <c r="BF22" s="1663"/>
      <c r="BG22" s="1663"/>
      <c r="BH22" s="1664"/>
      <c r="BI22" s="1660"/>
      <c r="BJ22" s="1660"/>
      <c r="BK22" s="1660"/>
      <c r="BL22" s="1660"/>
      <c r="BM22" s="1660"/>
      <c r="BN22" s="1660"/>
      <c r="BO22" s="1660"/>
      <c r="BP22" s="1660"/>
      <c r="BQ22" s="1660"/>
      <c r="BR22" s="1660"/>
      <c r="BS22" s="1660"/>
      <c r="BT22" s="1660"/>
      <c r="BU22" s="1660"/>
      <c r="BV22" s="1660"/>
      <c r="BW22" s="1660"/>
      <c r="BX22" s="1660"/>
      <c r="BY22" s="1660"/>
      <c r="BZ22" s="1660"/>
      <c r="CA22" s="1660"/>
      <c r="CB22" s="1660"/>
      <c r="CC22" s="1660"/>
      <c r="CD22" s="1661"/>
      <c r="CE22" s="1661"/>
      <c r="CF22" s="1661"/>
      <c r="CG22" s="1661"/>
      <c r="CH22" s="1661"/>
      <c r="CI22" s="1661"/>
      <c r="CJ22" s="1661"/>
      <c r="CK22" s="1661"/>
      <c r="CL22" s="1661"/>
      <c r="CM22" s="1661"/>
      <c r="CN22" s="1661"/>
      <c r="CO22" s="1661"/>
      <c r="CP22" s="1661"/>
      <c r="CQ22" s="1661"/>
      <c r="CR22" s="1661"/>
      <c r="CS22" s="1661"/>
      <c r="CT22" s="1661"/>
      <c r="CU22" s="1661"/>
    </row>
    <row r="23" spans="1:99" s="869" customFormat="1" x14ac:dyDescent="0.2">
      <c r="A23" s="1661"/>
      <c r="B23" s="1661"/>
      <c r="C23" s="1661"/>
      <c r="D23" s="1661"/>
      <c r="E23" s="1661"/>
      <c r="F23" s="1661"/>
      <c r="G23" s="1661"/>
      <c r="H23" s="1661"/>
      <c r="I23" s="1661"/>
      <c r="J23" s="1661"/>
      <c r="K23" s="1661"/>
      <c r="L23" s="1661"/>
      <c r="M23" s="1661"/>
      <c r="N23" s="1661"/>
      <c r="O23" s="1661"/>
      <c r="P23" s="1661"/>
      <c r="Q23" s="1661"/>
      <c r="R23" s="1661"/>
      <c r="S23" s="1661"/>
      <c r="T23" s="1661"/>
      <c r="U23" s="1661"/>
      <c r="V23" s="1661"/>
      <c r="W23" s="1661"/>
      <c r="X23" s="1661"/>
      <c r="Y23" s="1661"/>
      <c r="Z23" s="1662"/>
      <c r="AA23" s="1663"/>
      <c r="AB23" s="1663"/>
      <c r="AC23" s="1663"/>
      <c r="AD23" s="1663"/>
      <c r="AE23" s="1663"/>
      <c r="AF23" s="1664"/>
      <c r="AG23" s="1662"/>
      <c r="AH23" s="1663"/>
      <c r="AI23" s="1663"/>
      <c r="AJ23" s="1663"/>
      <c r="AK23" s="1663"/>
      <c r="AL23" s="1663"/>
      <c r="AM23" s="1664"/>
      <c r="AN23" s="1665"/>
      <c r="AO23" s="1665"/>
      <c r="AP23" s="1665"/>
      <c r="AQ23" s="1665"/>
      <c r="AR23" s="1665"/>
      <c r="AS23" s="1665"/>
      <c r="AT23" s="1665"/>
      <c r="AU23" s="1662"/>
      <c r="AV23" s="1663"/>
      <c r="AW23" s="1663"/>
      <c r="AX23" s="1663"/>
      <c r="AY23" s="1663"/>
      <c r="AZ23" s="1663"/>
      <c r="BA23" s="1664"/>
      <c r="BB23" s="1662"/>
      <c r="BC23" s="1663"/>
      <c r="BD23" s="1663"/>
      <c r="BE23" s="1663"/>
      <c r="BF23" s="1663"/>
      <c r="BG23" s="1663"/>
      <c r="BH23" s="1664"/>
      <c r="BI23" s="1660"/>
      <c r="BJ23" s="1660"/>
      <c r="BK23" s="1660"/>
      <c r="BL23" s="1660"/>
      <c r="BM23" s="1660"/>
      <c r="BN23" s="1660"/>
      <c r="BO23" s="1660"/>
      <c r="BP23" s="1660"/>
      <c r="BQ23" s="1660"/>
      <c r="BR23" s="1660"/>
      <c r="BS23" s="1660"/>
      <c r="BT23" s="1660"/>
      <c r="BU23" s="1660"/>
      <c r="BV23" s="1660"/>
      <c r="BW23" s="1660"/>
      <c r="BX23" s="1660"/>
      <c r="BY23" s="1660"/>
      <c r="BZ23" s="1660"/>
      <c r="CA23" s="1660"/>
      <c r="CB23" s="1660"/>
      <c r="CC23" s="1660"/>
      <c r="CD23" s="1661"/>
      <c r="CE23" s="1661"/>
      <c r="CF23" s="1661"/>
      <c r="CG23" s="1661"/>
      <c r="CH23" s="1661"/>
      <c r="CI23" s="1661"/>
      <c r="CJ23" s="1661"/>
      <c r="CK23" s="1661"/>
      <c r="CL23" s="1661"/>
      <c r="CM23" s="1661"/>
      <c r="CN23" s="1661"/>
      <c r="CO23" s="1661"/>
      <c r="CP23" s="1661"/>
      <c r="CQ23" s="1661"/>
      <c r="CR23" s="1661"/>
      <c r="CS23" s="1661"/>
      <c r="CT23" s="1661"/>
      <c r="CU23" s="1661"/>
    </row>
    <row r="24" spans="1:99" s="869" customFormat="1" x14ac:dyDescent="0.2">
      <c r="A24" s="1661"/>
      <c r="B24" s="1661"/>
      <c r="C24" s="1661"/>
      <c r="D24" s="1661"/>
      <c r="E24" s="1661"/>
      <c r="F24" s="1661"/>
      <c r="G24" s="1661"/>
      <c r="H24" s="1661"/>
      <c r="I24" s="1661"/>
      <c r="J24" s="1661"/>
      <c r="K24" s="1661"/>
      <c r="L24" s="1661"/>
      <c r="M24" s="1661"/>
      <c r="N24" s="1661"/>
      <c r="O24" s="1661"/>
      <c r="P24" s="1661"/>
      <c r="Q24" s="1661"/>
      <c r="R24" s="1661"/>
      <c r="S24" s="1661"/>
      <c r="T24" s="1661"/>
      <c r="U24" s="1661"/>
      <c r="V24" s="1661"/>
      <c r="W24" s="1661"/>
      <c r="X24" s="1661"/>
      <c r="Y24" s="1661"/>
      <c r="Z24" s="1662"/>
      <c r="AA24" s="1663"/>
      <c r="AB24" s="1663"/>
      <c r="AC24" s="1663"/>
      <c r="AD24" s="1663"/>
      <c r="AE24" s="1663"/>
      <c r="AF24" s="1664"/>
      <c r="AG24" s="1662"/>
      <c r="AH24" s="1663"/>
      <c r="AI24" s="1663"/>
      <c r="AJ24" s="1663"/>
      <c r="AK24" s="1663"/>
      <c r="AL24" s="1663"/>
      <c r="AM24" s="1664"/>
      <c r="AN24" s="1665"/>
      <c r="AO24" s="1665"/>
      <c r="AP24" s="1665"/>
      <c r="AQ24" s="1665"/>
      <c r="AR24" s="1665"/>
      <c r="AS24" s="1665"/>
      <c r="AT24" s="1665"/>
      <c r="AU24" s="1662"/>
      <c r="AV24" s="1663"/>
      <c r="AW24" s="1663"/>
      <c r="AX24" s="1663"/>
      <c r="AY24" s="1663"/>
      <c r="AZ24" s="1663"/>
      <c r="BA24" s="1664"/>
      <c r="BB24" s="1662"/>
      <c r="BC24" s="1663"/>
      <c r="BD24" s="1663"/>
      <c r="BE24" s="1663"/>
      <c r="BF24" s="1663"/>
      <c r="BG24" s="1663"/>
      <c r="BH24" s="1664"/>
      <c r="BI24" s="1660"/>
      <c r="BJ24" s="1660"/>
      <c r="BK24" s="1660"/>
      <c r="BL24" s="1660"/>
      <c r="BM24" s="1660"/>
      <c r="BN24" s="1660"/>
      <c r="BO24" s="1660"/>
      <c r="BP24" s="1660"/>
      <c r="BQ24" s="1660"/>
      <c r="BR24" s="1660"/>
      <c r="BS24" s="1660"/>
      <c r="BT24" s="1660"/>
      <c r="BU24" s="1660"/>
      <c r="BV24" s="1660"/>
      <c r="BW24" s="1660"/>
      <c r="BX24" s="1660"/>
      <c r="BY24" s="1660"/>
      <c r="BZ24" s="1660"/>
      <c r="CA24" s="1660"/>
      <c r="CB24" s="1660"/>
      <c r="CC24" s="1660"/>
      <c r="CD24" s="1661"/>
      <c r="CE24" s="1661"/>
      <c r="CF24" s="1661"/>
      <c r="CG24" s="1661"/>
      <c r="CH24" s="1661"/>
      <c r="CI24" s="1661"/>
      <c r="CJ24" s="1661"/>
      <c r="CK24" s="1661"/>
      <c r="CL24" s="1661"/>
      <c r="CM24" s="1661"/>
      <c r="CN24" s="1661"/>
      <c r="CO24" s="1661"/>
      <c r="CP24" s="1661"/>
      <c r="CQ24" s="1661"/>
      <c r="CR24" s="1661"/>
      <c r="CS24" s="1661"/>
      <c r="CT24" s="1661"/>
      <c r="CU24" s="1661"/>
    </row>
    <row r="25" spans="1:99" s="869" customFormat="1" x14ac:dyDescent="0.2">
      <c r="A25" s="1661"/>
      <c r="B25" s="1661"/>
      <c r="C25" s="1661"/>
      <c r="D25" s="1661"/>
      <c r="E25" s="1661"/>
      <c r="F25" s="1661"/>
      <c r="G25" s="1661"/>
      <c r="H25" s="1661"/>
      <c r="I25" s="1661"/>
      <c r="J25" s="1661"/>
      <c r="K25" s="1661"/>
      <c r="L25" s="1661"/>
      <c r="M25" s="1661"/>
      <c r="N25" s="1661"/>
      <c r="O25" s="1661"/>
      <c r="P25" s="1661"/>
      <c r="Q25" s="1661"/>
      <c r="R25" s="1661"/>
      <c r="S25" s="1661"/>
      <c r="T25" s="1661"/>
      <c r="U25" s="1661"/>
      <c r="V25" s="1661"/>
      <c r="W25" s="1661"/>
      <c r="X25" s="1661"/>
      <c r="Y25" s="1661"/>
      <c r="Z25" s="1662"/>
      <c r="AA25" s="1663"/>
      <c r="AB25" s="1663"/>
      <c r="AC25" s="1663"/>
      <c r="AD25" s="1663"/>
      <c r="AE25" s="1663"/>
      <c r="AF25" s="1664"/>
      <c r="AG25" s="1662"/>
      <c r="AH25" s="1663"/>
      <c r="AI25" s="1663"/>
      <c r="AJ25" s="1663"/>
      <c r="AK25" s="1663"/>
      <c r="AL25" s="1663"/>
      <c r="AM25" s="1664"/>
      <c r="AN25" s="1665"/>
      <c r="AO25" s="1665"/>
      <c r="AP25" s="1665"/>
      <c r="AQ25" s="1665"/>
      <c r="AR25" s="1665"/>
      <c r="AS25" s="1665"/>
      <c r="AT25" s="1665"/>
      <c r="AU25" s="1662"/>
      <c r="AV25" s="1663"/>
      <c r="AW25" s="1663"/>
      <c r="AX25" s="1663"/>
      <c r="AY25" s="1663"/>
      <c r="AZ25" s="1663"/>
      <c r="BA25" s="1664"/>
      <c r="BB25" s="1662"/>
      <c r="BC25" s="1663"/>
      <c r="BD25" s="1663"/>
      <c r="BE25" s="1663"/>
      <c r="BF25" s="1663"/>
      <c r="BG25" s="1663"/>
      <c r="BH25" s="1664"/>
      <c r="BI25" s="1660"/>
      <c r="BJ25" s="1660"/>
      <c r="BK25" s="1660"/>
      <c r="BL25" s="1660"/>
      <c r="BM25" s="1660"/>
      <c r="BN25" s="1660"/>
      <c r="BO25" s="1660"/>
      <c r="BP25" s="1660"/>
      <c r="BQ25" s="1660"/>
      <c r="BR25" s="1660"/>
      <c r="BS25" s="1660"/>
      <c r="BT25" s="1660"/>
      <c r="BU25" s="1660"/>
      <c r="BV25" s="1660"/>
      <c r="BW25" s="1660"/>
      <c r="BX25" s="1660"/>
      <c r="BY25" s="1660"/>
      <c r="BZ25" s="1660"/>
      <c r="CA25" s="1660"/>
      <c r="CB25" s="1660"/>
      <c r="CC25" s="1660"/>
      <c r="CD25" s="1661"/>
      <c r="CE25" s="1661"/>
      <c r="CF25" s="1661"/>
      <c r="CG25" s="1661"/>
      <c r="CH25" s="1661"/>
      <c r="CI25" s="1661"/>
      <c r="CJ25" s="1661"/>
      <c r="CK25" s="1661"/>
      <c r="CL25" s="1661"/>
      <c r="CM25" s="1661"/>
      <c r="CN25" s="1661"/>
      <c r="CO25" s="1661"/>
      <c r="CP25" s="1661"/>
      <c r="CQ25" s="1661"/>
      <c r="CR25" s="1661"/>
      <c r="CS25" s="1661"/>
      <c r="CT25" s="1661"/>
      <c r="CU25" s="1661"/>
    </row>
    <row r="26" spans="1:99" s="869" customFormat="1" x14ac:dyDescent="0.2">
      <c r="A26" s="1661"/>
      <c r="B26" s="1661"/>
      <c r="C26" s="1661"/>
      <c r="D26" s="1661"/>
      <c r="E26" s="1661"/>
      <c r="F26" s="1661"/>
      <c r="G26" s="1661"/>
      <c r="H26" s="1661"/>
      <c r="I26" s="1661"/>
      <c r="J26" s="1661"/>
      <c r="K26" s="1661"/>
      <c r="L26" s="1661"/>
      <c r="M26" s="1661"/>
      <c r="N26" s="1661"/>
      <c r="O26" s="1661"/>
      <c r="P26" s="1661"/>
      <c r="Q26" s="1661"/>
      <c r="R26" s="1661"/>
      <c r="S26" s="1661"/>
      <c r="T26" s="1661"/>
      <c r="U26" s="1661"/>
      <c r="V26" s="1661"/>
      <c r="W26" s="1661"/>
      <c r="X26" s="1661"/>
      <c r="Y26" s="1661"/>
      <c r="Z26" s="1662"/>
      <c r="AA26" s="1663"/>
      <c r="AB26" s="1663"/>
      <c r="AC26" s="1663"/>
      <c r="AD26" s="1663"/>
      <c r="AE26" s="1663"/>
      <c r="AF26" s="1664"/>
      <c r="AG26" s="1662"/>
      <c r="AH26" s="1663"/>
      <c r="AI26" s="1663"/>
      <c r="AJ26" s="1663"/>
      <c r="AK26" s="1663"/>
      <c r="AL26" s="1663"/>
      <c r="AM26" s="1664"/>
      <c r="AN26" s="1665"/>
      <c r="AO26" s="1665"/>
      <c r="AP26" s="1665"/>
      <c r="AQ26" s="1665"/>
      <c r="AR26" s="1665"/>
      <c r="AS26" s="1665"/>
      <c r="AT26" s="1665"/>
      <c r="AU26" s="1662"/>
      <c r="AV26" s="1663"/>
      <c r="AW26" s="1663"/>
      <c r="AX26" s="1663"/>
      <c r="AY26" s="1663"/>
      <c r="AZ26" s="1663"/>
      <c r="BA26" s="1664"/>
      <c r="BB26" s="1662"/>
      <c r="BC26" s="1663"/>
      <c r="BD26" s="1663"/>
      <c r="BE26" s="1663"/>
      <c r="BF26" s="1663"/>
      <c r="BG26" s="1663"/>
      <c r="BH26" s="1664"/>
      <c r="BI26" s="1660"/>
      <c r="BJ26" s="1660"/>
      <c r="BK26" s="1660"/>
      <c r="BL26" s="1660"/>
      <c r="BM26" s="1660"/>
      <c r="BN26" s="1660"/>
      <c r="BO26" s="1660"/>
      <c r="BP26" s="1660"/>
      <c r="BQ26" s="1660"/>
      <c r="BR26" s="1660"/>
      <c r="BS26" s="1660"/>
      <c r="BT26" s="1660"/>
      <c r="BU26" s="1660"/>
      <c r="BV26" s="1660"/>
      <c r="BW26" s="1660"/>
      <c r="BX26" s="1660"/>
      <c r="BY26" s="1660"/>
      <c r="BZ26" s="1660"/>
      <c r="CA26" s="1660"/>
      <c r="CB26" s="1660"/>
      <c r="CC26" s="1660"/>
      <c r="CD26" s="1661"/>
      <c r="CE26" s="1661"/>
      <c r="CF26" s="1661"/>
      <c r="CG26" s="1661"/>
      <c r="CH26" s="1661"/>
      <c r="CI26" s="1661"/>
      <c r="CJ26" s="1661"/>
      <c r="CK26" s="1661"/>
      <c r="CL26" s="1661"/>
      <c r="CM26" s="1661"/>
      <c r="CN26" s="1661"/>
      <c r="CO26" s="1661"/>
      <c r="CP26" s="1661"/>
      <c r="CQ26" s="1661"/>
      <c r="CR26" s="1661"/>
      <c r="CS26" s="1661"/>
      <c r="CT26" s="1661"/>
      <c r="CU26" s="1661"/>
    </row>
    <row r="27" spans="1:99" s="869" customFormat="1" x14ac:dyDescent="0.2">
      <c r="A27" s="1661"/>
      <c r="B27" s="1661"/>
      <c r="C27" s="1661"/>
      <c r="D27" s="1661"/>
      <c r="E27" s="1661"/>
      <c r="F27" s="1661"/>
      <c r="G27" s="1661"/>
      <c r="H27" s="1661"/>
      <c r="I27" s="1661"/>
      <c r="J27" s="1661"/>
      <c r="K27" s="1661"/>
      <c r="L27" s="1661"/>
      <c r="M27" s="1661"/>
      <c r="N27" s="1661"/>
      <c r="O27" s="1661"/>
      <c r="P27" s="1661"/>
      <c r="Q27" s="1661"/>
      <c r="R27" s="1661"/>
      <c r="S27" s="1661"/>
      <c r="T27" s="1661"/>
      <c r="U27" s="1661"/>
      <c r="V27" s="1661"/>
      <c r="W27" s="1661"/>
      <c r="X27" s="1661"/>
      <c r="Y27" s="1661"/>
      <c r="Z27" s="1662"/>
      <c r="AA27" s="1663"/>
      <c r="AB27" s="1663"/>
      <c r="AC27" s="1663"/>
      <c r="AD27" s="1663"/>
      <c r="AE27" s="1663"/>
      <c r="AF27" s="1664"/>
      <c r="AG27" s="1662"/>
      <c r="AH27" s="1663"/>
      <c r="AI27" s="1663"/>
      <c r="AJ27" s="1663"/>
      <c r="AK27" s="1663"/>
      <c r="AL27" s="1663"/>
      <c r="AM27" s="1664"/>
      <c r="AN27" s="1665"/>
      <c r="AO27" s="1665"/>
      <c r="AP27" s="1665"/>
      <c r="AQ27" s="1665"/>
      <c r="AR27" s="1665"/>
      <c r="AS27" s="1665"/>
      <c r="AT27" s="1665"/>
      <c r="AU27" s="1662"/>
      <c r="AV27" s="1663"/>
      <c r="AW27" s="1663"/>
      <c r="AX27" s="1663"/>
      <c r="AY27" s="1663"/>
      <c r="AZ27" s="1663"/>
      <c r="BA27" s="1664"/>
      <c r="BB27" s="1662"/>
      <c r="BC27" s="1663"/>
      <c r="BD27" s="1663"/>
      <c r="BE27" s="1663"/>
      <c r="BF27" s="1663"/>
      <c r="BG27" s="1663"/>
      <c r="BH27" s="1664"/>
      <c r="BI27" s="1660"/>
      <c r="BJ27" s="1660"/>
      <c r="BK27" s="1660"/>
      <c r="BL27" s="1660"/>
      <c r="BM27" s="1660"/>
      <c r="BN27" s="1660"/>
      <c r="BO27" s="1660"/>
      <c r="BP27" s="1660"/>
      <c r="BQ27" s="1660"/>
      <c r="BR27" s="1660"/>
      <c r="BS27" s="1660"/>
      <c r="BT27" s="1660"/>
      <c r="BU27" s="1660"/>
      <c r="BV27" s="1660"/>
      <c r="BW27" s="1660"/>
      <c r="BX27" s="1660"/>
      <c r="BY27" s="1660"/>
      <c r="BZ27" s="1660"/>
      <c r="CA27" s="1660"/>
      <c r="CB27" s="1660"/>
      <c r="CC27" s="1660"/>
      <c r="CD27" s="1661"/>
      <c r="CE27" s="1661"/>
      <c r="CF27" s="1661"/>
      <c r="CG27" s="1661"/>
      <c r="CH27" s="1661"/>
      <c r="CI27" s="1661"/>
      <c r="CJ27" s="1661"/>
      <c r="CK27" s="1661"/>
      <c r="CL27" s="1661"/>
      <c r="CM27" s="1661"/>
      <c r="CN27" s="1661"/>
      <c r="CO27" s="1661"/>
      <c r="CP27" s="1661"/>
      <c r="CQ27" s="1661"/>
      <c r="CR27" s="1661"/>
      <c r="CS27" s="1661"/>
      <c r="CT27" s="1661"/>
      <c r="CU27" s="1661"/>
    </row>
    <row r="28" spans="1:99" s="869" customFormat="1" x14ac:dyDescent="0.2">
      <c r="A28" s="1666"/>
      <c r="B28" s="1667"/>
      <c r="C28" s="1667"/>
      <c r="D28" s="1667"/>
      <c r="E28" s="1667"/>
      <c r="F28" s="1667"/>
      <c r="G28" s="1667"/>
      <c r="H28" s="1667"/>
      <c r="I28" s="1667"/>
      <c r="J28" s="1667"/>
      <c r="K28" s="1667"/>
      <c r="L28" s="1667"/>
      <c r="M28" s="1667"/>
      <c r="N28" s="1667"/>
      <c r="O28" s="1667"/>
      <c r="P28" s="1667"/>
      <c r="Q28" s="1667"/>
      <c r="R28" s="1667"/>
      <c r="S28" s="1667"/>
      <c r="T28" s="1667"/>
      <c r="U28" s="1667"/>
      <c r="V28" s="1667"/>
      <c r="W28" s="1667"/>
      <c r="X28" s="1667"/>
      <c r="Y28" s="1668"/>
      <c r="Z28" s="1662"/>
      <c r="AA28" s="1663"/>
      <c r="AB28" s="1663"/>
      <c r="AC28" s="1663"/>
      <c r="AD28" s="1663"/>
      <c r="AE28" s="1663"/>
      <c r="AF28" s="1664"/>
      <c r="AG28" s="1662"/>
      <c r="AH28" s="1663"/>
      <c r="AI28" s="1663"/>
      <c r="AJ28" s="1663"/>
      <c r="AK28" s="1663"/>
      <c r="AL28" s="1663"/>
      <c r="AM28" s="1664"/>
      <c r="AN28" s="1662"/>
      <c r="AO28" s="1663"/>
      <c r="AP28" s="1663"/>
      <c r="AQ28" s="1663"/>
      <c r="AR28" s="1663"/>
      <c r="AS28" s="1663"/>
      <c r="AT28" s="1664"/>
      <c r="AU28" s="1662"/>
      <c r="AV28" s="1663"/>
      <c r="AW28" s="1663"/>
      <c r="AX28" s="1663"/>
      <c r="AY28" s="1663"/>
      <c r="AZ28" s="1663"/>
      <c r="BA28" s="1664"/>
      <c r="BB28" s="1662"/>
      <c r="BC28" s="1663"/>
      <c r="BD28" s="1663"/>
      <c r="BE28" s="1663"/>
      <c r="BF28" s="1663"/>
      <c r="BG28" s="1663"/>
      <c r="BH28" s="1664"/>
      <c r="BI28" s="1669"/>
      <c r="BJ28" s="1670"/>
      <c r="BK28" s="1670"/>
      <c r="BL28" s="1670"/>
      <c r="BM28" s="1670"/>
      <c r="BN28" s="1670"/>
      <c r="BO28" s="1670"/>
      <c r="BP28" s="1670"/>
      <c r="BQ28" s="1670"/>
      <c r="BR28" s="1671"/>
      <c r="BS28" s="1669"/>
      <c r="BT28" s="1670"/>
      <c r="BU28" s="1670"/>
      <c r="BV28" s="1670"/>
      <c r="BW28" s="1670"/>
      <c r="BX28" s="1670"/>
      <c r="BY28" s="1670"/>
      <c r="BZ28" s="1670"/>
      <c r="CA28" s="1670"/>
      <c r="CB28" s="1670"/>
      <c r="CC28" s="1671"/>
      <c r="CD28" s="1666"/>
      <c r="CE28" s="1667"/>
      <c r="CF28" s="1667"/>
      <c r="CG28" s="1667"/>
      <c r="CH28" s="1667"/>
      <c r="CI28" s="1667"/>
      <c r="CJ28" s="1667"/>
      <c r="CK28" s="1667"/>
      <c r="CL28" s="1668"/>
      <c r="CM28" s="1666"/>
      <c r="CN28" s="1667"/>
      <c r="CO28" s="1667"/>
      <c r="CP28" s="1667"/>
      <c r="CQ28" s="1667"/>
      <c r="CR28" s="1667"/>
      <c r="CS28" s="1667"/>
      <c r="CT28" s="1667"/>
      <c r="CU28" s="1668"/>
    </row>
    <row r="29" spans="1:99" s="869" customFormat="1" x14ac:dyDescent="0.2">
      <c r="A29" s="1661"/>
      <c r="B29" s="1661"/>
      <c r="C29" s="1661"/>
      <c r="D29" s="1661"/>
      <c r="E29" s="1661"/>
      <c r="F29" s="1661"/>
      <c r="G29" s="1661"/>
      <c r="H29" s="1661"/>
      <c r="I29" s="1661"/>
      <c r="J29" s="1661"/>
      <c r="K29" s="1661"/>
      <c r="L29" s="1661"/>
      <c r="M29" s="1661"/>
      <c r="N29" s="1661"/>
      <c r="O29" s="1661"/>
      <c r="P29" s="1661"/>
      <c r="Q29" s="1661"/>
      <c r="R29" s="1661"/>
      <c r="S29" s="1661"/>
      <c r="T29" s="1661"/>
      <c r="U29" s="1661"/>
      <c r="V29" s="1661"/>
      <c r="W29" s="1661"/>
      <c r="X29" s="1661"/>
      <c r="Y29" s="1661"/>
      <c r="Z29" s="1662"/>
      <c r="AA29" s="1663"/>
      <c r="AB29" s="1663"/>
      <c r="AC29" s="1663"/>
      <c r="AD29" s="1663"/>
      <c r="AE29" s="1663"/>
      <c r="AF29" s="1664"/>
      <c r="AG29" s="1662"/>
      <c r="AH29" s="1663"/>
      <c r="AI29" s="1663"/>
      <c r="AJ29" s="1663"/>
      <c r="AK29" s="1663"/>
      <c r="AL29" s="1663"/>
      <c r="AM29" s="1664"/>
      <c r="AN29" s="1665"/>
      <c r="AO29" s="1665"/>
      <c r="AP29" s="1665"/>
      <c r="AQ29" s="1665"/>
      <c r="AR29" s="1665"/>
      <c r="AS29" s="1665"/>
      <c r="AT29" s="1665"/>
      <c r="AU29" s="1662"/>
      <c r="AV29" s="1663"/>
      <c r="AW29" s="1663"/>
      <c r="AX29" s="1663"/>
      <c r="AY29" s="1663"/>
      <c r="AZ29" s="1663"/>
      <c r="BA29" s="1664"/>
      <c r="BB29" s="1662"/>
      <c r="BC29" s="1663"/>
      <c r="BD29" s="1663"/>
      <c r="BE29" s="1663"/>
      <c r="BF29" s="1663"/>
      <c r="BG29" s="1663"/>
      <c r="BH29" s="1664"/>
      <c r="BI29" s="1660"/>
      <c r="BJ29" s="1660"/>
      <c r="BK29" s="1660"/>
      <c r="BL29" s="1660"/>
      <c r="BM29" s="1660"/>
      <c r="BN29" s="1660"/>
      <c r="BO29" s="1660"/>
      <c r="BP29" s="1660"/>
      <c r="BQ29" s="1660"/>
      <c r="BR29" s="1660"/>
      <c r="BS29" s="1660"/>
      <c r="BT29" s="1660"/>
      <c r="BU29" s="1660"/>
      <c r="BV29" s="1660"/>
      <c r="BW29" s="1660"/>
      <c r="BX29" s="1660"/>
      <c r="BY29" s="1660"/>
      <c r="BZ29" s="1660"/>
      <c r="CA29" s="1660"/>
      <c r="CB29" s="1660"/>
      <c r="CC29" s="1660"/>
      <c r="CD29" s="1661"/>
      <c r="CE29" s="1661"/>
      <c r="CF29" s="1661"/>
      <c r="CG29" s="1661"/>
      <c r="CH29" s="1661"/>
      <c r="CI29" s="1661"/>
      <c r="CJ29" s="1661"/>
      <c r="CK29" s="1661"/>
      <c r="CL29" s="1661"/>
      <c r="CM29" s="1661"/>
      <c r="CN29" s="1661"/>
      <c r="CO29" s="1661"/>
      <c r="CP29" s="1661"/>
      <c r="CQ29" s="1661"/>
      <c r="CR29" s="1661"/>
      <c r="CS29" s="1661"/>
      <c r="CT29" s="1661"/>
      <c r="CU29" s="1661"/>
    </row>
    <row r="30" spans="1:99" s="869" customFormat="1" x14ac:dyDescent="0.2">
      <c r="A30" s="1661"/>
      <c r="B30" s="1661"/>
      <c r="C30" s="1661"/>
      <c r="D30" s="1661"/>
      <c r="E30" s="1661"/>
      <c r="F30" s="1661"/>
      <c r="G30" s="1661"/>
      <c r="H30" s="1661"/>
      <c r="I30" s="1661"/>
      <c r="J30" s="1661"/>
      <c r="K30" s="1661"/>
      <c r="L30" s="1661"/>
      <c r="M30" s="1661"/>
      <c r="N30" s="1661"/>
      <c r="O30" s="1661"/>
      <c r="P30" s="1661"/>
      <c r="Q30" s="1661"/>
      <c r="R30" s="1661"/>
      <c r="S30" s="1661"/>
      <c r="T30" s="1661"/>
      <c r="U30" s="1661"/>
      <c r="V30" s="1661"/>
      <c r="W30" s="1661"/>
      <c r="X30" s="1661"/>
      <c r="Y30" s="1661"/>
      <c r="Z30" s="1662"/>
      <c r="AA30" s="1663"/>
      <c r="AB30" s="1663"/>
      <c r="AC30" s="1663"/>
      <c r="AD30" s="1663"/>
      <c r="AE30" s="1663"/>
      <c r="AF30" s="1664"/>
      <c r="AG30" s="1662"/>
      <c r="AH30" s="1663"/>
      <c r="AI30" s="1663"/>
      <c r="AJ30" s="1663"/>
      <c r="AK30" s="1663"/>
      <c r="AL30" s="1663"/>
      <c r="AM30" s="1664"/>
      <c r="AN30" s="1665"/>
      <c r="AO30" s="1665"/>
      <c r="AP30" s="1665"/>
      <c r="AQ30" s="1665"/>
      <c r="AR30" s="1665"/>
      <c r="AS30" s="1665"/>
      <c r="AT30" s="1665"/>
      <c r="AU30" s="1662"/>
      <c r="AV30" s="1663"/>
      <c r="AW30" s="1663"/>
      <c r="AX30" s="1663"/>
      <c r="AY30" s="1663"/>
      <c r="AZ30" s="1663"/>
      <c r="BA30" s="1664"/>
      <c r="BB30" s="1662"/>
      <c r="BC30" s="1663"/>
      <c r="BD30" s="1663"/>
      <c r="BE30" s="1663"/>
      <c r="BF30" s="1663"/>
      <c r="BG30" s="1663"/>
      <c r="BH30" s="1664"/>
      <c r="BI30" s="1660"/>
      <c r="BJ30" s="1660"/>
      <c r="BK30" s="1660"/>
      <c r="BL30" s="1660"/>
      <c r="BM30" s="1660"/>
      <c r="BN30" s="1660"/>
      <c r="BO30" s="1660"/>
      <c r="BP30" s="1660"/>
      <c r="BQ30" s="1660"/>
      <c r="BR30" s="1660"/>
      <c r="BS30" s="1660"/>
      <c r="BT30" s="1660"/>
      <c r="BU30" s="1660"/>
      <c r="BV30" s="1660"/>
      <c r="BW30" s="1660"/>
      <c r="BX30" s="1660"/>
      <c r="BY30" s="1660"/>
      <c r="BZ30" s="1660"/>
      <c r="CA30" s="1660"/>
      <c r="CB30" s="1660"/>
      <c r="CC30" s="1660"/>
      <c r="CD30" s="1661"/>
      <c r="CE30" s="1661"/>
      <c r="CF30" s="1661"/>
      <c r="CG30" s="1661"/>
      <c r="CH30" s="1661"/>
      <c r="CI30" s="1661"/>
      <c r="CJ30" s="1661"/>
      <c r="CK30" s="1661"/>
      <c r="CL30" s="1661"/>
      <c r="CM30" s="1661"/>
      <c r="CN30" s="1661"/>
      <c r="CO30" s="1661"/>
      <c r="CP30" s="1661"/>
      <c r="CQ30" s="1661"/>
      <c r="CR30" s="1661"/>
      <c r="CS30" s="1661"/>
      <c r="CT30" s="1661"/>
      <c r="CU30" s="1661"/>
    </row>
    <row r="31" spans="1:99" s="869" customFormat="1" x14ac:dyDescent="0.2">
      <c r="A31" s="1661"/>
      <c r="B31" s="1661"/>
      <c r="C31" s="1661"/>
      <c r="D31" s="1661"/>
      <c r="E31" s="1661"/>
      <c r="F31" s="1661"/>
      <c r="G31" s="1661"/>
      <c r="H31" s="1661"/>
      <c r="I31" s="1661"/>
      <c r="J31" s="1661"/>
      <c r="K31" s="1661"/>
      <c r="L31" s="1661"/>
      <c r="M31" s="1661"/>
      <c r="N31" s="1661"/>
      <c r="O31" s="1661"/>
      <c r="P31" s="1661"/>
      <c r="Q31" s="1661"/>
      <c r="R31" s="1661"/>
      <c r="S31" s="1661"/>
      <c r="T31" s="1661"/>
      <c r="U31" s="1661"/>
      <c r="V31" s="1661"/>
      <c r="W31" s="1661"/>
      <c r="X31" s="1661"/>
      <c r="Y31" s="1661"/>
      <c r="Z31" s="1662"/>
      <c r="AA31" s="1663"/>
      <c r="AB31" s="1663"/>
      <c r="AC31" s="1663"/>
      <c r="AD31" s="1663"/>
      <c r="AE31" s="1663"/>
      <c r="AF31" s="1664"/>
      <c r="AG31" s="1662"/>
      <c r="AH31" s="1663"/>
      <c r="AI31" s="1663"/>
      <c r="AJ31" s="1663"/>
      <c r="AK31" s="1663"/>
      <c r="AL31" s="1663"/>
      <c r="AM31" s="1664"/>
      <c r="AN31" s="1665"/>
      <c r="AO31" s="1665"/>
      <c r="AP31" s="1665"/>
      <c r="AQ31" s="1665"/>
      <c r="AR31" s="1665"/>
      <c r="AS31" s="1665"/>
      <c r="AT31" s="1665"/>
      <c r="AU31" s="1662"/>
      <c r="AV31" s="1663"/>
      <c r="AW31" s="1663"/>
      <c r="AX31" s="1663"/>
      <c r="AY31" s="1663"/>
      <c r="AZ31" s="1663"/>
      <c r="BA31" s="1664"/>
      <c r="BB31" s="1662"/>
      <c r="BC31" s="1663"/>
      <c r="BD31" s="1663"/>
      <c r="BE31" s="1663"/>
      <c r="BF31" s="1663"/>
      <c r="BG31" s="1663"/>
      <c r="BH31" s="1664"/>
      <c r="BI31" s="1660"/>
      <c r="BJ31" s="1660"/>
      <c r="BK31" s="1660"/>
      <c r="BL31" s="1660"/>
      <c r="BM31" s="1660"/>
      <c r="BN31" s="1660"/>
      <c r="BO31" s="1660"/>
      <c r="BP31" s="1660"/>
      <c r="BQ31" s="1660"/>
      <c r="BR31" s="1660"/>
      <c r="BS31" s="1660"/>
      <c r="BT31" s="1660"/>
      <c r="BU31" s="1660"/>
      <c r="BV31" s="1660"/>
      <c r="BW31" s="1660"/>
      <c r="BX31" s="1660"/>
      <c r="BY31" s="1660"/>
      <c r="BZ31" s="1660"/>
      <c r="CA31" s="1660"/>
      <c r="CB31" s="1660"/>
      <c r="CC31" s="1660"/>
      <c r="CD31" s="1661"/>
      <c r="CE31" s="1661"/>
      <c r="CF31" s="1661"/>
      <c r="CG31" s="1661"/>
      <c r="CH31" s="1661"/>
      <c r="CI31" s="1661"/>
      <c r="CJ31" s="1661"/>
      <c r="CK31" s="1661"/>
      <c r="CL31" s="1661"/>
      <c r="CM31" s="1661"/>
      <c r="CN31" s="1661"/>
      <c r="CO31" s="1661"/>
      <c r="CP31" s="1661"/>
      <c r="CQ31" s="1661"/>
      <c r="CR31" s="1661"/>
      <c r="CS31" s="1661"/>
      <c r="CT31" s="1661"/>
      <c r="CU31" s="1661"/>
    </row>
    <row r="32" spans="1:99" s="869" customFormat="1" x14ac:dyDescent="0.2">
      <c r="A32" s="1661"/>
      <c r="B32" s="1661"/>
      <c r="C32" s="1661"/>
      <c r="D32" s="1661"/>
      <c r="E32" s="1661"/>
      <c r="F32" s="1661"/>
      <c r="G32" s="1661"/>
      <c r="H32" s="1661"/>
      <c r="I32" s="1661"/>
      <c r="J32" s="1661"/>
      <c r="K32" s="1661"/>
      <c r="L32" s="1661"/>
      <c r="M32" s="1661"/>
      <c r="N32" s="1661"/>
      <c r="O32" s="1661"/>
      <c r="P32" s="1661"/>
      <c r="Q32" s="1661"/>
      <c r="R32" s="1661"/>
      <c r="S32" s="1661"/>
      <c r="T32" s="1661"/>
      <c r="U32" s="1661"/>
      <c r="V32" s="1661"/>
      <c r="W32" s="1661"/>
      <c r="X32" s="1661"/>
      <c r="Y32" s="1661"/>
      <c r="Z32" s="1662"/>
      <c r="AA32" s="1663"/>
      <c r="AB32" s="1663"/>
      <c r="AC32" s="1663"/>
      <c r="AD32" s="1663"/>
      <c r="AE32" s="1663"/>
      <c r="AF32" s="1664"/>
      <c r="AG32" s="1662"/>
      <c r="AH32" s="1663"/>
      <c r="AI32" s="1663"/>
      <c r="AJ32" s="1663"/>
      <c r="AK32" s="1663"/>
      <c r="AL32" s="1663"/>
      <c r="AM32" s="1664"/>
      <c r="AN32" s="1665"/>
      <c r="AO32" s="1665"/>
      <c r="AP32" s="1665"/>
      <c r="AQ32" s="1665"/>
      <c r="AR32" s="1665"/>
      <c r="AS32" s="1665"/>
      <c r="AT32" s="1665"/>
      <c r="AU32" s="1662"/>
      <c r="AV32" s="1663"/>
      <c r="AW32" s="1663"/>
      <c r="AX32" s="1663"/>
      <c r="AY32" s="1663"/>
      <c r="AZ32" s="1663"/>
      <c r="BA32" s="1664"/>
      <c r="BB32" s="1662"/>
      <c r="BC32" s="1663"/>
      <c r="BD32" s="1663"/>
      <c r="BE32" s="1663"/>
      <c r="BF32" s="1663"/>
      <c r="BG32" s="1663"/>
      <c r="BH32" s="1664"/>
      <c r="BI32" s="1660"/>
      <c r="BJ32" s="1660"/>
      <c r="BK32" s="1660"/>
      <c r="BL32" s="1660"/>
      <c r="BM32" s="1660"/>
      <c r="BN32" s="1660"/>
      <c r="BO32" s="1660"/>
      <c r="BP32" s="1660"/>
      <c r="BQ32" s="1660"/>
      <c r="BR32" s="1660"/>
      <c r="BS32" s="1660"/>
      <c r="BT32" s="1660"/>
      <c r="BU32" s="1660"/>
      <c r="BV32" s="1660"/>
      <c r="BW32" s="1660"/>
      <c r="BX32" s="1660"/>
      <c r="BY32" s="1660"/>
      <c r="BZ32" s="1660"/>
      <c r="CA32" s="1660"/>
      <c r="CB32" s="1660"/>
      <c r="CC32" s="1660"/>
      <c r="CD32" s="1661"/>
      <c r="CE32" s="1661"/>
      <c r="CF32" s="1661"/>
      <c r="CG32" s="1661"/>
      <c r="CH32" s="1661"/>
      <c r="CI32" s="1661"/>
      <c r="CJ32" s="1661"/>
      <c r="CK32" s="1661"/>
      <c r="CL32" s="1661"/>
      <c r="CM32" s="1661"/>
      <c r="CN32" s="1661"/>
      <c r="CO32" s="1661"/>
      <c r="CP32" s="1661"/>
      <c r="CQ32" s="1661"/>
      <c r="CR32" s="1661"/>
      <c r="CS32" s="1661"/>
      <c r="CT32" s="1661"/>
      <c r="CU32" s="1661"/>
    </row>
    <row r="33" spans="1:99" s="869" customFormat="1" x14ac:dyDescent="0.2">
      <c r="A33" s="1661"/>
      <c r="B33" s="1661"/>
      <c r="C33" s="1661"/>
      <c r="D33" s="1661"/>
      <c r="E33" s="1661"/>
      <c r="F33" s="1661"/>
      <c r="G33" s="1661"/>
      <c r="H33" s="1661"/>
      <c r="I33" s="1661"/>
      <c r="J33" s="1661"/>
      <c r="K33" s="1661"/>
      <c r="L33" s="1661"/>
      <c r="M33" s="1661"/>
      <c r="N33" s="1661"/>
      <c r="O33" s="1661"/>
      <c r="P33" s="1661"/>
      <c r="Q33" s="1661"/>
      <c r="R33" s="1661"/>
      <c r="S33" s="1661"/>
      <c r="T33" s="1661"/>
      <c r="U33" s="1661"/>
      <c r="V33" s="1661"/>
      <c r="W33" s="1661"/>
      <c r="X33" s="1661"/>
      <c r="Y33" s="1661"/>
      <c r="Z33" s="1662"/>
      <c r="AA33" s="1663"/>
      <c r="AB33" s="1663"/>
      <c r="AC33" s="1663"/>
      <c r="AD33" s="1663"/>
      <c r="AE33" s="1663"/>
      <c r="AF33" s="1664"/>
      <c r="AG33" s="1662"/>
      <c r="AH33" s="1663"/>
      <c r="AI33" s="1663"/>
      <c r="AJ33" s="1663"/>
      <c r="AK33" s="1663"/>
      <c r="AL33" s="1663"/>
      <c r="AM33" s="1664"/>
      <c r="AN33" s="1665"/>
      <c r="AO33" s="1665"/>
      <c r="AP33" s="1665"/>
      <c r="AQ33" s="1665"/>
      <c r="AR33" s="1665"/>
      <c r="AS33" s="1665"/>
      <c r="AT33" s="1665"/>
      <c r="AU33" s="1662"/>
      <c r="AV33" s="1663"/>
      <c r="AW33" s="1663"/>
      <c r="AX33" s="1663"/>
      <c r="AY33" s="1663"/>
      <c r="AZ33" s="1663"/>
      <c r="BA33" s="1664"/>
      <c r="BB33" s="1662"/>
      <c r="BC33" s="1663"/>
      <c r="BD33" s="1663"/>
      <c r="BE33" s="1663"/>
      <c r="BF33" s="1663"/>
      <c r="BG33" s="1663"/>
      <c r="BH33" s="1664"/>
      <c r="BI33" s="1660"/>
      <c r="BJ33" s="1660"/>
      <c r="BK33" s="1660"/>
      <c r="BL33" s="1660"/>
      <c r="BM33" s="1660"/>
      <c r="BN33" s="1660"/>
      <c r="BO33" s="1660"/>
      <c r="BP33" s="1660"/>
      <c r="BQ33" s="1660"/>
      <c r="BR33" s="1660"/>
      <c r="BS33" s="1660"/>
      <c r="BT33" s="1660"/>
      <c r="BU33" s="1660"/>
      <c r="BV33" s="1660"/>
      <c r="BW33" s="1660"/>
      <c r="BX33" s="1660"/>
      <c r="BY33" s="1660"/>
      <c r="BZ33" s="1660"/>
      <c r="CA33" s="1660"/>
      <c r="CB33" s="1660"/>
      <c r="CC33" s="1660"/>
      <c r="CD33" s="1661"/>
      <c r="CE33" s="1661"/>
      <c r="CF33" s="1661"/>
      <c r="CG33" s="1661"/>
      <c r="CH33" s="1661"/>
      <c r="CI33" s="1661"/>
      <c r="CJ33" s="1661"/>
      <c r="CK33" s="1661"/>
      <c r="CL33" s="1661"/>
      <c r="CM33" s="1661"/>
      <c r="CN33" s="1661"/>
      <c r="CO33" s="1661"/>
      <c r="CP33" s="1661"/>
      <c r="CQ33" s="1661"/>
      <c r="CR33" s="1661"/>
      <c r="CS33" s="1661"/>
      <c r="CT33" s="1661"/>
      <c r="CU33" s="1661"/>
    </row>
    <row r="34" spans="1:99" s="869" customFormat="1" x14ac:dyDescent="0.2">
      <c r="A34" s="1661"/>
      <c r="B34" s="1661"/>
      <c r="C34" s="1661"/>
      <c r="D34" s="1661"/>
      <c r="E34" s="1661"/>
      <c r="F34" s="1661"/>
      <c r="G34" s="1661"/>
      <c r="H34" s="1661"/>
      <c r="I34" s="1661"/>
      <c r="J34" s="1661"/>
      <c r="K34" s="1661"/>
      <c r="L34" s="1661"/>
      <c r="M34" s="1661"/>
      <c r="N34" s="1661"/>
      <c r="O34" s="1661"/>
      <c r="P34" s="1661"/>
      <c r="Q34" s="1661"/>
      <c r="R34" s="1661"/>
      <c r="S34" s="1661"/>
      <c r="T34" s="1661"/>
      <c r="U34" s="1661"/>
      <c r="V34" s="1661"/>
      <c r="W34" s="1661"/>
      <c r="X34" s="1661"/>
      <c r="Y34" s="1661"/>
      <c r="Z34" s="1662"/>
      <c r="AA34" s="1663"/>
      <c r="AB34" s="1663"/>
      <c r="AC34" s="1663"/>
      <c r="AD34" s="1663"/>
      <c r="AE34" s="1663"/>
      <c r="AF34" s="1664"/>
      <c r="AG34" s="1662"/>
      <c r="AH34" s="1663"/>
      <c r="AI34" s="1663"/>
      <c r="AJ34" s="1663"/>
      <c r="AK34" s="1663"/>
      <c r="AL34" s="1663"/>
      <c r="AM34" s="1664"/>
      <c r="AN34" s="1665"/>
      <c r="AO34" s="1665"/>
      <c r="AP34" s="1665"/>
      <c r="AQ34" s="1665"/>
      <c r="AR34" s="1665"/>
      <c r="AS34" s="1665"/>
      <c r="AT34" s="1665"/>
      <c r="AU34" s="1662"/>
      <c r="AV34" s="1663"/>
      <c r="AW34" s="1663"/>
      <c r="AX34" s="1663"/>
      <c r="AY34" s="1663"/>
      <c r="AZ34" s="1663"/>
      <c r="BA34" s="1664"/>
      <c r="BB34" s="1662"/>
      <c r="BC34" s="1663"/>
      <c r="BD34" s="1663"/>
      <c r="BE34" s="1663"/>
      <c r="BF34" s="1663"/>
      <c r="BG34" s="1663"/>
      <c r="BH34" s="1664"/>
      <c r="BI34" s="1660"/>
      <c r="BJ34" s="1660"/>
      <c r="BK34" s="1660"/>
      <c r="BL34" s="1660"/>
      <c r="BM34" s="1660"/>
      <c r="BN34" s="1660"/>
      <c r="BO34" s="1660"/>
      <c r="BP34" s="1660"/>
      <c r="BQ34" s="1660"/>
      <c r="BR34" s="1660"/>
      <c r="BS34" s="1660"/>
      <c r="BT34" s="1660"/>
      <c r="BU34" s="1660"/>
      <c r="BV34" s="1660"/>
      <c r="BW34" s="1660"/>
      <c r="BX34" s="1660"/>
      <c r="BY34" s="1660"/>
      <c r="BZ34" s="1660"/>
      <c r="CA34" s="1660"/>
      <c r="CB34" s="1660"/>
      <c r="CC34" s="1660"/>
      <c r="CD34" s="1661"/>
      <c r="CE34" s="1661"/>
      <c r="CF34" s="1661"/>
      <c r="CG34" s="1661"/>
      <c r="CH34" s="1661"/>
      <c r="CI34" s="1661"/>
      <c r="CJ34" s="1661"/>
      <c r="CK34" s="1661"/>
      <c r="CL34" s="1661"/>
      <c r="CM34" s="1661"/>
      <c r="CN34" s="1661"/>
      <c r="CO34" s="1661"/>
      <c r="CP34" s="1661"/>
      <c r="CQ34" s="1661"/>
      <c r="CR34" s="1661"/>
      <c r="CS34" s="1661"/>
      <c r="CT34" s="1661"/>
      <c r="CU34" s="1661"/>
    </row>
    <row r="35" spans="1:99" s="869" customFormat="1" x14ac:dyDescent="0.2">
      <c r="A35" s="1661"/>
      <c r="B35" s="1661"/>
      <c r="C35" s="1661"/>
      <c r="D35" s="1661"/>
      <c r="E35" s="1661"/>
      <c r="F35" s="1661"/>
      <c r="G35" s="1661"/>
      <c r="H35" s="1661"/>
      <c r="I35" s="1661"/>
      <c r="J35" s="1661"/>
      <c r="K35" s="1661"/>
      <c r="L35" s="1661"/>
      <c r="M35" s="1661"/>
      <c r="N35" s="1661"/>
      <c r="O35" s="1661"/>
      <c r="P35" s="1661"/>
      <c r="Q35" s="1661"/>
      <c r="R35" s="1661"/>
      <c r="S35" s="1661"/>
      <c r="T35" s="1661"/>
      <c r="U35" s="1661"/>
      <c r="V35" s="1661"/>
      <c r="W35" s="1661"/>
      <c r="X35" s="1661"/>
      <c r="Y35" s="1661"/>
      <c r="Z35" s="1662"/>
      <c r="AA35" s="1663"/>
      <c r="AB35" s="1663"/>
      <c r="AC35" s="1663"/>
      <c r="AD35" s="1663"/>
      <c r="AE35" s="1663"/>
      <c r="AF35" s="1664"/>
      <c r="AG35" s="1662"/>
      <c r="AH35" s="1663"/>
      <c r="AI35" s="1663"/>
      <c r="AJ35" s="1663"/>
      <c r="AK35" s="1663"/>
      <c r="AL35" s="1663"/>
      <c r="AM35" s="1664"/>
      <c r="AN35" s="1665"/>
      <c r="AO35" s="1665"/>
      <c r="AP35" s="1665"/>
      <c r="AQ35" s="1665"/>
      <c r="AR35" s="1665"/>
      <c r="AS35" s="1665"/>
      <c r="AT35" s="1665"/>
      <c r="AU35" s="1662"/>
      <c r="AV35" s="1663"/>
      <c r="AW35" s="1663"/>
      <c r="AX35" s="1663"/>
      <c r="AY35" s="1663"/>
      <c r="AZ35" s="1663"/>
      <c r="BA35" s="1664"/>
      <c r="BB35" s="1662"/>
      <c r="BC35" s="1663"/>
      <c r="BD35" s="1663"/>
      <c r="BE35" s="1663"/>
      <c r="BF35" s="1663"/>
      <c r="BG35" s="1663"/>
      <c r="BH35" s="1664"/>
      <c r="BI35" s="1660"/>
      <c r="BJ35" s="1660"/>
      <c r="BK35" s="1660"/>
      <c r="BL35" s="1660"/>
      <c r="BM35" s="1660"/>
      <c r="BN35" s="1660"/>
      <c r="BO35" s="1660"/>
      <c r="BP35" s="1660"/>
      <c r="BQ35" s="1660"/>
      <c r="BR35" s="1660"/>
      <c r="BS35" s="1660"/>
      <c r="BT35" s="1660"/>
      <c r="BU35" s="1660"/>
      <c r="BV35" s="1660"/>
      <c r="BW35" s="1660"/>
      <c r="BX35" s="1660"/>
      <c r="BY35" s="1660"/>
      <c r="BZ35" s="1660"/>
      <c r="CA35" s="1660"/>
      <c r="CB35" s="1660"/>
      <c r="CC35" s="1660"/>
      <c r="CD35" s="1661"/>
      <c r="CE35" s="1661"/>
      <c r="CF35" s="1661"/>
      <c r="CG35" s="1661"/>
      <c r="CH35" s="1661"/>
      <c r="CI35" s="1661"/>
      <c r="CJ35" s="1661"/>
      <c r="CK35" s="1661"/>
      <c r="CL35" s="1661"/>
      <c r="CM35" s="1661"/>
      <c r="CN35" s="1661"/>
      <c r="CO35" s="1661"/>
      <c r="CP35" s="1661"/>
      <c r="CQ35" s="1661"/>
      <c r="CR35" s="1661"/>
      <c r="CS35" s="1661"/>
      <c r="CT35" s="1661"/>
      <c r="CU35" s="1661"/>
    </row>
    <row r="36" spans="1:99" x14ac:dyDescent="0.2">
      <c r="A36" s="1661"/>
      <c r="B36" s="1661"/>
      <c r="C36" s="1661"/>
      <c r="D36" s="1661"/>
      <c r="E36" s="1661"/>
      <c r="F36" s="1661"/>
      <c r="G36" s="1661"/>
      <c r="H36" s="1661"/>
      <c r="I36" s="1661"/>
      <c r="J36" s="1661"/>
      <c r="K36" s="1661"/>
      <c r="L36" s="1661"/>
      <c r="M36" s="1661"/>
      <c r="N36" s="1661"/>
      <c r="O36" s="1661"/>
      <c r="P36" s="1661"/>
      <c r="Q36" s="1661"/>
      <c r="R36" s="1661"/>
      <c r="S36" s="1661"/>
      <c r="T36" s="1661"/>
      <c r="U36" s="1661"/>
      <c r="V36" s="1661"/>
      <c r="W36" s="1661"/>
      <c r="X36" s="1661"/>
      <c r="Y36" s="1661"/>
      <c r="Z36" s="1662"/>
      <c r="AA36" s="1663"/>
      <c r="AB36" s="1663"/>
      <c r="AC36" s="1663"/>
      <c r="AD36" s="1663"/>
      <c r="AE36" s="1663"/>
      <c r="AF36" s="1664"/>
      <c r="AG36" s="1662"/>
      <c r="AH36" s="1663"/>
      <c r="AI36" s="1663"/>
      <c r="AJ36" s="1663"/>
      <c r="AK36" s="1663"/>
      <c r="AL36" s="1663"/>
      <c r="AM36" s="1664"/>
      <c r="AN36" s="1665"/>
      <c r="AO36" s="1665"/>
      <c r="AP36" s="1665"/>
      <c r="AQ36" s="1665"/>
      <c r="AR36" s="1665"/>
      <c r="AS36" s="1665"/>
      <c r="AT36" s="1665"/>
      <c r="AU36" s="1662"/>
      <c r="AV36" s="1663"/>
      <c r="AW36" s="1663"/>
      <c r="AX36" s="1663"/>
      <c r="AY36" s="1663"/>
      <c r="AZ36" s="1663"/>
      <c r="BA36" s="1664"/>
      <c r="BB36" s="1662"/>
      <c r="BC36" s="1663"/>
      <c r="BD36" s="1663"/>
      <c r="BE36" s="1663"/>
      <c r="BF36" s="1663"/>
      <c r="BG36" s="1663"/>
      <c r="BH36" s="1664"/>
      <c r="BI36" s="1660"/>
      <c r="BJ36" s="1660"/>
      <c r="BK36" s="1660"/>
      <c r="BL36" s="1660"/>
      <c r="BM36" s="1660"/>
      <c r="BN36" s="1660"/>
      <c r="BO36" s="1660"/>
      <c r="BP36" s="1660"/>
      <c r="BQ36" s="1660"/>
      <c r="BR36" s="1660"/>
      <c r="BS36" s="1660"/>
      <c r="BT36" s="1660"/>
      <c r="BU36" s="1660"/>
      <c r="BV36" s="1660"/>
      <c r="BW36" s="1660"/>
      <c r="BX36" s="1660"/>
      <c r="BY36" s="1660"/>
      <c r="BZ36" s="1660"/>
      <c r="CA36" s="1660"/>
      <c r="CB36" s="1660"/>
      <c r="CC36" s="1660"/>
      <c r="CD36" s="1660"/>
      <c r="CE36" s="1660"/>
      <c r="CF36" s="1660"/>
      <c r="CG36" s="1660"/>
      <c r="CH36" s="1660"/>
      <c r="CI36" s="1660"/>
      <c r="CJ36" s="1660"/>
      <c r="CK36" s="1660"/>
      <c r="CL36" s="1660"/>
      <c r="CM36" s="1660"/>
      <c r="CN36" s="1660"/>
      <c r="CO36" s="1660"/>
      <c r="CP36" s="1660"/>
      <c r="CQ36" s="1660"/>
      <c r="CR36" s="1660"/>
      <c r="CS36" s="1660"/>
      <c r="CT36" s="1660"/>
      <c r="CU36" s="1660"/>
    </row>
    <row r="37" spans="1:99" s="874" customFormat="1" ht="11.25" x14ac:dyDescent="0.2">
      <c r="A37" s="871"/>
      <c r="B37" s="871"/>
      <c r="C37" s="871"/>
      <c r="D37" s="871"/>
      <c r="E37" s="871"/>
      <c r="F37" s="871"/>
      <c r="G37" s="871"/>
      <c r="H37" s="871"/>
      <c r="I37" s="871"/>
      <c r="J37" s="871"/>
      <c r="K37" s="871"/>
      <c r="L37" s="871"/>
      <c r="M37" s="871"/>
      <c r="N37" s="871"/>
      <c r="O37" s="871"/>
      <c r="P37" s="871"/>
      <c r="Q37" s="871"/>
      <c r="R37" s="871"/>
      <c r="S37" s="871"/>
      <c r="T37" s="871"/>
      <c r="U37" s="871"/>
      <c r="V37" s="871"/>
      <c r="W37" s="871"/>
      <c r="X37" s="871"/>
      <c r="Y37" s="872"/>
      <c r="Z37" s="872"/>
      <c r="AA37" s="872"/>
      <c r="AB37" s="872"/>
      <c r="AC37" s="872"/>
      <c r="AD37" s="872"/>
      <c r="AE37" s="872"/>
      <c r="AF37" s="872"/>
      <c r="AG37" s="872"/>
      <c r="AH37" s="872"/>
      <c r="AI37" s="872"/>
      <c r="AJ37" s="872"/>
      <c r="AK37" s="872"/>
      <c r="AL37" s="872"/>
      <c r="AM37" s="872"/>
      <c r="AN37" s="872"/>
      <c r="AO37" s="872"/>
      <c r="AP37" s="872"/>
      <c r="AQ37" s="872"/>
      <c r="AR37" s="873"/>
      <c r="AS37" s="873"/>
      <c r="AT37" s="872"/>
      <c r="AU37" s="872"/>
      <c r="AV37" s="872"/>
      <c r="AW37" s="873"/>
      <c r="AX37" s="873"/>
      <c r="AY37" s="873"/>
      <c r="AZ37" s="873"/>
      <c r="BA37" s="872"/>
      <c r="BB37" s="872"/>
      <c r="BC37" s="872"/>
      <c r="BD37" s="872"/>
      <c r="BE37" s="872"/>
      <c r="BF37" s="873"/>
      <c r="BG37" s="873"/>
      <c r="BH37" s="873"/>
      <c r="BI37" s="873"/>
      <c r="BJ37" s="873"/>
      <c r="BK37" s="873"/>
      <c r="BL37" s="872"/>
      <c r="BM37" s="872"/>
      <c r="BN37" s="872"/>
      <c r="BO37" s="873"/>
      <c r="BP37" s="872"/>
      <c r="BQ37" s="872"/>
      <c r="BR37" s="872"/>
      <c r="BS37" s="872"/>
      <c r="BT37" s="872"/>
      <c r="BU37" s="872"/>
      <c r="BV37" s="872"/>
      <c r="BW37" s="872"/>
      <c r="BX37" s="872"/>
      <c r="BY37" s="872"/>
      <c r="BZ37" s="872"/>
      <c r="CA37" s="872"/>
      <c r="CB37" s="872"/>
      <c r="CC37" s="872"/>
      <c r="CD37" s="872"/>
      <c r="CE37" s="872"/>
      <c r="CF37" s="872"/>
      <c r="CG37" s="872"/>
      <c r="CH37" s="872"/>
      <c r="CI37" s="872"/>
      <c r="CJ37" s="872"/>
      <c r="CK37" s="872"/>
      <c r="CL37" s="872"/>
      <c r="CM37" s="872"/>
      <c r="CN37" s="872"/>
      <c r="CO37" s="872"/>
      <c r="CP37" s="872"/>
      <c r="CQ37" s="872"/>
      <c r="CR37" s="872"/>
      <c r="CS37" s="872"/>
      <c r="CT37" s="872"/>
      <c r="CU37" s="872"/>
    </row>
    <row r="38" spans="1:99" s="875" customFormat="1" ht="12.6" customHeight="1" x14ac:dyDescent="0.2">
      <c r="A38" s="875" t="s">
        <v>1440</v>
      </c>
      <c r="AR38" s="876"/>
      <c r="AS38" s="876"/>
      <c r="AW38" s="876"/>
      <c r="AX38" s="876"/>
      <c r="AY38" s="876"/>
      <c r="AZ38" s="876"/>
      <c r="BF38" s="876"/>
      <c r="BG38" s="876"/>
      <c r="BH38" s="876"/>
      <c r="BI38" s="876"/>
      <c r="BJ38" s="876"/>
      <c r="BK38" s="876"/>
      <c r="BO38" s="876"/>
    </row>
    <row r="39" spans="1:99" s="875" customFormat="1" ht="12.6" customHeight="1" x14ac:dyDescent="0.2">
      <c r="A39" s="875" t="s">
        <v>1441</v>
      </c>
      <c r="AR39" s="876"/>
      <c r="AS39" s="876"/>
      <c r="AW39" s="876"/>
      <c r="AX39" s="876"/>
      <c r="AY39" s="876"/>
      <c r="AZ39" s="876"/>
      <c r="BF39" s="876"/>
      <c r="BG39" s="876"/>
      <c r="BH39" s="876"/>
      <c r="BI39" s="876"/>
      <c r="BJ39" s="876"/>
      <c r="BK39" s="876"/>
      <c r="BO39" s="876"/>
    </row>
    <row r="40" spans="1:99" x14ac:dyDescent="0.2">
      <c r="A40" s="875" t="s">
        <v>1442</v>
      </c>
    </row>
  </sheetData>
  <mergeCells count="341">
    <mergeCell ref="A1:CU1"/>
    <mergeCell ref="A3:Y3"/>
    <mergeCell ref="Z3:AF3"/>
    <mergeCell ref="AG3:AM3"/>
    <mergeCell ref="AN3:AT3"/>
    <mergeCell ref="AU3:BA3"/>
    <mergeCell ref="BB3:BH3"/>
    <mergeCell ref="BI3:BR3"/>
    <mergeCell ref="BS3:CC3"/>
    <mergeCell ref="CD3:CL3"/>
    <mergeCell ref="CM3:CU3"/>
    <mergeCell ref="CM4:CU4"/>
    <mergeCell ref="A5:Y5"/>
    <mergeCell ref="Z5:AF5"/>
    <mergeCell ref="AG5:AM5"/>
    <mergeCell ref="AN5:AT5"/>
    <mergeCell ref="AU5:BA5"/>
    <mergeCell ref="BB5:BH5"/>
    <mergeCell ref="BI5:BR5"/>
    <mergeCell ref="BS5:CC5"/>
    <mergeCell ref="CD5:CL5"/>
    <mergeCell ref="CM5:CU5"/>
    <mergeCell ref="A4:Y4"/>
    <mergeCell ref="Z4:AF4"/>
    <mergeCell ref="AG4:AM4"/>
    <mergeCell ref="AN4:AT4"/>
    <mergeCell ref="AU4:BA4"/>
    <mergeCell ref="BB4:BH4"/>
    <mergeCell ref="BI4:BR4"/>
    <mergeCell ref="BS4:CC4"/>
    <mergeCell ref="CD4:CL4"/>
    <mergeCell ref="CM6:CU6"/>
    <mergeCell ref="A7:Y7"/>
    <mergeCell ref="Z7:AF7"/>
    <mergeCell ref="AG7:AM7"/>
    <mergeCell ref="AN7:AT7"/>
    <mergeCell ref="AU7:BA7"/>
    <mergeCell ref="BB7:BH7"/>
    <mergeCell ref="BI7:BR7"/>
    <mergeCell ref="BS7:CC7"/>
    <mergeCell ref="CD7:CL7"/>
    <mergeCell ref="CM7:CU7"/>
    <mergeCell ref="A6:Y6"/>
    <mergeCell ref="Z6:AF6"/>
    <mergeCell ref="AG6:AM6"/>
    <mergeCell ref="AN6:AT6"/>
    <mergeCell ref="AU6:BA6"/>
    <mergeCell ref="BB6:BH6"/>
    <mergeCell ref="BI6:BR6"/>
    <mergeCell ref="BS6:CC6"/>
    <mergeCell ref="CD6:CL6"/>
    <mergeCell ref="CM8:CU8"/>
    <mergeCell ref="A9:Y9"/>
    <mergeCell ref="Z9:AF9"/>
    <mergeCell ref="AG9:AM9"/>
    <mergeCell ref="AN9:AT9"/>
    <mergeCell ref="AU9:BA9"/>
    <mergeCell ref="BB9:BH9"/>
    <mergeCell ref="BI9:BR9"/>
    <mergeCell ref="BS9:CC9"/>
    <mergeCell ref="CD9:CL9"/>
    <mergeCell ref="CM9:CU9"/>
    <mergeCell ref="A8:Y8"/>
    <mergeCell ref="Z8:AF8"/>
    <mergeCell ref="AG8:AM8"/>
    <mergeCell ref="AN8:AT8"/>
    <mergeCell ref="AU8:BA8"/>
    <mergeCell ref="BB8:BH8"/>
    <mergeCell ref="BI8:BR8"/>
    <mergeCell ref="BS8:CC8"/>
    <mergeCell ref="CD8:CL8"/>
    <mergeCell ref="CM10:CU10"/>
    <mergeCell ref="A11:Y11"/>
    <mergeCell ref="Z11:AF11"/>
    <mergeCell ref="AG11:AM11"/>
    <mergeCell ref="AN11:AT11"/>
    <mergeCell ref="AU11:BA11"/>
    <mergeCell ref="BB11:BH11"/>
    <mergeCell ref="BI11:BR11"/>
    <mergeCell ref="BS11:CC11"/>
    <mergeCell ref="CD11:CL11"/>
    <mergeCell ref="CM11:CU11"/>
    <mergeCell ref="A10:Y10"/>
    <mergeCell ref="Z10:AF10"/>
    <mergeCell ref="AG10:AM10"/>
    <mergeCell ref="AN10:AT10"/>
    <mergeCell ref="AU10:BA10"/>
    <mergeCell ref="BB10:BH10"/>
    <mergeCell ref="BI10:BR10"/>
    <mergeCell ref="BS10:CC10"/>
    <mergeCell ref="CD10:CL10"/>
    <mergeCell ref="CM12:CU12"/>
    <mergeCell ref="A13:Y13"/>
    <mergeCell ref="Z13:AF13"/>
    <mergeCell ref="AG13:AM13"/>
    <mergeCell ref="AN13:AT13"/>
    <mergeCell ref="AU13:BA13"/>
    <mergeCell ref="BB13:BH13"/>
    <mergeCell ref="BI13:BR13"/>
    <mergeCell ref="BS13:CC13"/>
    <mergeCell ref="CD13:CL13"/>
    <mergeCell ref="CM13:CU13"/>
    <mergeCell ref="A12:Y12"/>
    <mergeCell ref="Z12:AF12"/>
    <mergeCell ref="AG12:AM12"/>
    <mergeCell ref="AN12:AT12"/>
    <mergeCell ref="AU12:BA12"/>
    <mergeCell ref="BB12:BH12"/>
    <mergeCell ref="BI12:BR12"/>
    <mergeCell ref="BS12:CC12"/>
    <mergeCell ref="CD12:CL12"/>
    <mergeCell ref="CM14:CU14"/>
    <mergeCell ref="A15:Y15"/>
    <mergeCell ref="Z15:AF15"/>
    <mergeCell ref="AG15:AM15"/>
    <mergeCell ref="AN15:AT15"/>
    <mergeCell ref="AU15:BA15"/>
    <mergeCell ref="BB15:BH15"/>
    <mergeCell ref="BI15:BR15"/>
    <mergeCell ref="BS15:CC15"/>
    <mergeCell ref="CD15:CL15"/>
    <mergeCell ref="CM15:CU15"/>
    <mergeCell ref="A14:Y14"/>
    <mergeCell ref="Z14:AF14"/>
    <mergeCell ref="AG14:AM14"/>
    <mergeCell ref="AN14:AT14"/>
    <mergeCell ref="AU14:BA14"/>
    <mergeCell ref="BB14:BH14"/>
    <mergeCell ref="BI14:BR14"/>
    <mergeCell ref="BS14:CC14"/>
    <mergeCell ref="CD14:CL14"/>
    <mergeCell ref="CM16:CU16"/>
    <mergeCell ref="A17:Y17"/>
    <mergeCell ref="Z17:AF17"/>
    <mergeCell ref="AG17:AM17"/>
    <mergeCell ref="AN17:AT17"/>
    <mergeCell ref="AU17:BA17"/>
    <mergeCell ref="BB17:BH17"/>
    <mergeCell ref="BI17:BR17"/>
    <mergeCell ref="BS17:CC17"/>
    <mergeCell ref="CD17:CL17"/>
    <mergeCell ref="CM17:CU17"/>
    <mergeCell ref="A16:Y16"/>
    <mergeCell ref="Z16:AF16"/>
    <mergeCell ref="AG16:AM16"/>
    <mergeCell ref="AN16:AT16"/>
    <mergeCell ref="AU16:BA16"/>
    <mergeCell ref="BB16:BH16"/>
    <mergeCell ref="BI16:BR16"/>
    <mergeCell ref="BS16:CC16"/>
    <mergeCell ref="CD16:CL16"/>
    <mergeCell ref="CM18:CU18"/>
    <mergeCell ref="A19:Y19"/>
    <mergeCell ref="Z19:AF19"/>
    <mergeCell ref="AG19:AM19"/>
    <mergeCell ref="AN19:AT19"/>
    <mergeCell ref="AU19:BA19"/>
    <mergeCell ref="BB19:BH19"/>
    <mergeCell ref="BI19:BR19"/>
    <mergeCell ref="BS19:CC19"/>
    <mergeCell ref="CD19:CL19"/>
    <mergeCell ref="CM19:CU19"/>
    <mergeCell ref="A18:Y18"/>
    <mergeCell ref="Z18:AF18"/>
    <mergeCell ref="AG18:AM18"/>
    <mergeCell ref="AN18:AT18"/>
    <mergeCell ref="AU18:BA18"/>
    <mergeCell ref="BB18:BH18"/>
    <mergeCell ref="BI18:BR18"/>
    <mergeCell ref="BS18:CC18"/>
    <mergeCell ref="CD18:CL18"/>
    <mergeCell ref="CM20:CU20"/>
    <mergeCell ref="A21:Y21"/>
    <mergeCell ref="Z21:AF21"/>
    <mergeCell ref="AG21:AM21"/>
    <mergeCell ref="AN21:AT21"/>
    <mergeCell ref="AU21:BA21"/>
    <mergeCell ref="BB21:BH21"/>
    <mergeCell ref="BI21:BR21"/>
    <mergeCell ref="BS21:CC21"/>
    <mergeCell ref="CD21:CL21"/>
    <mergeCell ref="CM21:CU21"/>
    <mergeCell ref="A20:Y20"/>
    <mergeCell ref="Z20:AF20"/>
    <mergeCell ref="AG20:AM20"/>
    <mergeCell ref="AN20:AT20"/>
    <mergeCell ref="AU20:BA20"/>
    <mergeCell ref="BB20:BH20"/>
    <mergeCell ref="BI20:BR20"/>
    <mergeCell ref="BS20:CC20"/>
    <mergeCell ref="CD20:CL20"/>
    <mergeCell ref="CM22:CU22"/>
    <mergeCell ref="A23:Y23"/>
    <mergeCell ref="Z23:AF23"/>
    <mergeCell ref="AG23:AM23"/>
    <mergeCell ref="AN23:AT23"/>
    <mergeCell ref="AU23:BA23"/>
    <mergeCell ref="BB23:BH23"/>
    <mergeCell ref="BI23:BR23"/>
    <mergeCell ref="BS23:CC23"/>
    <mergeCell ref="CD23:CL23"/>
    <mergeCell ref="CM23:CU23"/>
    <mergeCell ref="A22:Y22"/>
    <mergeCell ref="Z22:AF22"/>
    <mergeCell ref="AG22:AM22"/>
    <mergeCell ref="AN22:AT22"/>
    <mergeCell ref="AU22:BA22"/>
    <mergeCell ref="BB22:BH22"/>
    <mergeCell ref="BI22:BR22"/>
    <mergeCell ref="BS22:CC22"/>
    <mergeCell ref="CD22:CL22"/>
    <mergeCell ref="CM24:CU24"/>
    <mergeCell ref="A25:Y25"/>
    <mergeCell ref="Z25:AF25"/>
    <mergeCell ref="AG25:AM25"/>
    <mergeCell ref="AN25:AT25"/>
    <mergeCell ref="AU25:BA25"/>
    <mergeCell ref="BB25:BH25"/>
    <mergeCell ref="BI25:BR25"/>
    <mergeCell ref="BS25:CC25"/>
    <mergeCell ref="CD25:CL25"/>
    <mergeCell ref="CM25:CU25"/>
    <mergeCell ref="A24:Y24"/>
    <mergeCell ref="Z24:AF24"/>
    <mergeCell ref="AG24:AM24"/>
    <mergeCell ref="AN24:AT24"/>
    <mergeCell ref="AU24:BA24"/>
    <mergeCell ref="BB24:BH24"/>
    <mergeCell ref="BI24:BR24"/>
    <mergeCell ref="BS24:CC24"/>
    <mergeCell ref="CD24:CL24"/>
    <mergeCell ref="CM26:CU26"/>
    <mergeCell ref="A27:Y27"/>
    <mergeCell ref="Z27:AF27"/>
    <mergeCell ref="AG27:AM27"/>
    <mergeCell ref="AN27:AT27"/>
    <mergeCell ref="AU27:BA27"/>
    <mergeCell ref="BB27:BH27"/>
    <mergeCell ref="BI27:BR27"/>
    <mergeCell ref="BS27:CC27"/>
    <mergeCell ref="CD27:CL27"/>
    <mergeCell ref="CM27:CU27"/>
    <mergeCell ref="A26:Y26"/>
    <mergeCell ref="Z26:AF26"/>
    <mergeCell ref="AG26:AM26"/>
    <mergeCell ref="AN26:AT26"/>
    <mergeCell ref="AU26:BA26"/>
    <mergeCell ref="BB26:BH26"/>
    <mergeCell ref="BI26:BR26"/>
    <mergeCell ref="BS26:CC26"/>
    <mergeCell ref="CD26:CL26"/>
    <mergeCell ref="CM28:CU28"/>
    <mergeCell ref="A29:Y29"/>
    <mergeCell ref="Z29:AF29"/>
    <mergeCell ref="AG29:AM29"/>
    <mergeCell ref="AN29:AT29"/>
    <mergeCell ref="AU29:BA29"/>
    <mergeCell ref="BB29:BH29"/>
    <mergeCell ref="BI29:BR29"/>
    <mergeCell ref="BS29:CC29"/>
    <mergeCell ref="CD29:CL29"/>
    <mergeCell ref="CM29:CU29"/>
    <mergeCell ref="A28:Y28"/>
    <mergeCell ref="Z28:AF28"/>
    <mergeCell ref="AG28:AM28"/>
    <mergeCell ref="AN28:AT28"/>
    <mergeCell ref="AU28:BA28"/>
    <mergeCell ref="BB28:BH28"/>
    <mergeCell ref="BI28:BR28"/>
    <mergeCell ref="BS28:CC28"/>
    <mergeCell ref="CD28:CL28"/>
    <mergeCell ref="CM30:CU30"/>
    <mergeCell ref="A31:Y31"/>
    <mergeCell ref="Z31:AF31"/>
    <mergeCell ref="AG31:AM31"/>
    <mergeCell ref="AN31:AT31"/>
    <mergeCell ref="AU31:BA31"/>
    <mergeCell ref="BB31:BH31"/>
    <mergeCell ref="BI31:BR31"/>
    <mergeCell ref="BS31:CC31"/>
    <mergeCell ref="CD31:CL31"/>
    <mergeCell ref="CM31:CU31"/>
    <mergeCell ref="A30:Y30"/>
    <mergeCell ref="Z30:AF30"/>
    <mergeCell ref="AG30:AM30"/>
    <mergeCell ref="AN30:AT30"/>
    <mergeCell ref="AU30:BA30"/>
    <mergeCell ref="BB30:BH30"/>
    <mergeCell ref="BI30:BR30"/>
    <mergeCell ref="BS30:CC30"/>
    <mergeCell ref="CD30:CL30"/>
    <mergeCell ref="CM32:CU32"/>
    <mergeCell ref="A33:Y33"/>
    <mergeCell ref="Z33:AF33"/>
    <mergeCell ref="AG33:AM33"/>
    <mergeCell ref="AN33:AT33"/>
    <mergeCell ref="AU33:BA33"/>
    <mergeCell ref="BB33:BH33"/>
    <mergeCell ref="BI33:BR33"/>
    <mergeCell ref="BS33:CC33"/>
    <mergeCell ref="CD33:CL33"/>
    <mergeCell ref="CM33:CU33"/>
    <mergeCell ref="A32:Y32"/>
    <mergeCell ref="Z32:AF32"/>
    <mergeCell ref="AG32:AM32"/>
    <mergeCell ref="AN32:AT32"/>
    <mergeCell ref="AU32:BA32"/>
    <mergeCell ref="BB32:BH32"/>
    <mergeCell ref="BI32:BR32"/>
    <mergeCell ref="BS32:CC32"/>
    <mergeCell ref="CD32:CL32"/>
    <mergeCell ref="CM34:CU34"/>
    <mergeCell ref="A35:Y35"/>
    <mergeCell ref="Z35:AF35"/>
    <mergeCell ref="AG35:AM35"/>
    <mergeCell ref="AN35:AT35"/>
    <mergeCell ref="AU35:BA35"/>
    <mergeCell ref="BB35:BH35"/>
    <mergeCell ref="BI35:BR35"/>
    <mergeCell ref="BS35:CC35"/>
    <mergeCell ref="CD35:CL35"/>
    <mergeCell ref="A34:Y34"/>
    <mergeCell ref="Z34:AF34"/>
    <mergeCell ref="AG34:AM34"/>
    <mergeCell ref="AN34:AT34"/>
    <mergeCell ref="AU34:BA34"/>
    <mergeCell ref="BB34:BH34"/>
    <mergeCell ref="BI34:BR34"/>
    <mergeCell ref="BS34:CC34"/>
    <mergeCell ref="CD34:CL34"/>
    <mergeCell ref="CM36:CU36"/>
    <mergeCell ref="CM35:CU35"/>
    <mergeCell ref="A36:Y36"/>
    <mergeCell ref="Z36:AF36"/>
    <mergeCell ref="AG36:AM36"/>
    <mergeCell ref="AN36:AT36"/>
    <mergeCell ref="AU36:BA36"/>
    <mergeCell ref="BB36:BH36"/>
    <mergeCell ref="BI36:BR36"/>
    <mergeCell ref="BS36:CC36"/>
    <mergeCell ref="CD36:CL36"/>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5">
    <outlinePr summaryBelow="0" summaryRight="0"/>
    <pageSetUpPr autoPageBreaks="0"/>
  </sheetPr>
  <dimension ref="A1:L93"/>
  <sheetViews>
    <sheetView topLeftCell="A76" workbookViewId="0">
      <selection activeCell="J113" sqref="J113"/>
    </sheetView>
  </sheetViews>
  <sheetFormatPr defaultColWidth="10.5" defaultRowHeight="11.45" customHeight="1" outlineLevelRow="1" x14ac:dyDescent="0.2"/>
  <cols>
    <col min="1" max="1" width="10.5" style="1000" customWidth="1"/>
    <col min="2" max="2" width="0.5" style="1000" customWidth="1"/>
    <col min="3" max="3" width="59" style="1000" customWidth="1"/>
    <col min="4" max="4" width="11.5" style="1000" customWidth="1"/>
    <col min="5" max="5" width="6.33203125" style="1000" customWidth="1"/>
    <col min="6" max="6" width="19" style="1000" customWidth="1"/>
    <col min="7" max="7" width="18" style="1000" customWidth="1"/>
    <col min="8" max="8" width="16.83203125" style="1000" customWidth="1"/>
    <col min="9" max="9" width="14.33203125" style="1000" customWidth="1"/>
    <col min="10" max="10" width="17.33203125" style="1000" customWidth="1"/>
    <col min="11" max="11" width="16.1640625" style="1000" hidden="1" customWidth="1"/>
    <col min="12" max="12" width="17.33203125" style="1000" hidden="1" customWidth="1"/>
    <col min="13" max="16384" width="10.5" style="1002"/>
  </cols>
  <sheetData>
    <row r="1" spans="1:12" s="1000" customFormat="1" ht="10.15" customHeight="1" x14ac:dyDescent="0.2"/>
    <row r="2" spans="1:12" ht="25.15" customHeight="1" x14ac:dyDescent="0.2">
      <c r="A2" s="1001" t="s">
        <v>0</v>
      </c>
      <c r="B2" s="1001"/>
      <c r="C2" s="1001"/>
    </row>
    <row r="3" spans="1:12" s="1000" customFormat="1" ht="10.15" customHeight="1" x14ac:dyDescent="0.2"/>
    <row r="4" spans="1:12" ht="10.9" customHeight="1" outlineLevel="1" x14ac:dyDescent="0.2">
      <c r="A4" s="1003" t="s">
        <v>1</v>
      </c>
      <c r="B4" s="1003"/>
      <c r="C4" s="1003" t="s">
        <v>2</v>
      </c>
      <c r="D4" s="1003"/>
      <c r="E4" s="1003"/>
    </row>
    <row r="5" spans="1:12" ht="46.9" customHeight="1" outlineLevel="1" x14ac:dyDescent="0.2">
      <c r="A5" s="1003" t="s">
        <v>3</v>
      </c>
      <c r="B5" s="1003"/>
      <c r="C5" s="1713" t="s">
        <v>1656</v>
      </c>
      <c r="D5" s="1713"/>
      <c r="E5" s="1713"/>
    </row>
    <row r="6" spans="1:12" s="1000" customFormat="1" ht="10.15" customHeight="1" x14ac:dyDescent="0.2"/>
    <row r="7" spans="1:12" ht="13.15" customHeight="1" x14ac:dyDescent="0.2">
      <c r="A7" s="1714" t="s">
        <v>5</v>
      </c>
      <c r="B7" s="1714"/>
      <c r="C7" s="1714"/>
      <c r="D7" s="1714"/>
      <c r="E7" s="1708" t="s">
        <v>9</v>
      </c>
      <c r="F7" s="1708"/>
      <c r="G7" s="1708"/>
      <c r="H7" s="1708"/>
      <c r="I7" s="1708"/>
      <c r="J7" s="1708"/>
      <c r="K7" s="1708"/>
      <c r="L7" s="1708"/>
    </row>
    <row r="8" spans="1:12" ht="13.15" customHeight="1" x14ac:dyDescent="0.2">
      <c r="A8" s="1715" t="s">
        <v>1510</v>
      </c>
      <c r="B8" s="1715"/>
      <c r="C8" s="1715"/>
      <c r="D8" s="1715"/>
      <c r="E8" s="1715" t="s">
        <v>11</v>
      </c>
      <c r="F8" s="1715"/>
      <c r="G8" s="1715" t="s">
        <v>12</v>
      </c>
      <c r="H8" s="1715" t="s">
        <v>13</v>
      </c>
      <c r="I8" s="1708" t="s">
        <v>14</v>
      </c>
      <c r="J8" s="1708"/>
      <c r="K8" s="1708"/>
      <c r="L8" s="1708"/>
    </row>
    <row r="9" spans="1:12" ht="25.9" customHeight="1" x14ac:dyDescent="0.2">
      <c r="A9" s="1716"/>
      <c r="B9" s="1717"/>
      <c r="C9" s="1717"/>
      <c r="D9" s="1718"/>
      <c r="E9" s="1716"/>
      <c r="F9" s="1718"/>
      <c r="G9" s="1719"/>
      <c r="H9" s="1719"/>
      <c r="I9" s="1315" t="s">
        <v>16</v>
      </c>
      <c r="J9" s="1315" t="s">
        <v>17</v>
      </c>
      <c r="K9" s="1315" t="s">
        <v>18</v>
      </c>
      <c r="L9" s="1315" t="s">
        <v>19</v>
      </c>
    </row>
    <row r="10" spans="1:12" ht="13.15" customHeight="1" x14ac:dyDescent="0.2">
      <c r="A10" s="1710" t="s">
        <v>21</v>
      </c>
      <c r="B10" s="1710"/>
      <c r="C10" s="1710"/>
      <c r="D10" s="1710"/>
      <c r="E10" s="1711">
        <v>10598517.409</v>
      </c>
      <c r="F10" s="1711"/>
      <c r="G10" s="1"/>
      <c r="H10" s="1"/>
      <c r="I10" s="2">
        <v>9.1889900000000004</v>
      </c>
      <c r="J10" s="3">
        <v>97389629.390000001</v>
      </c>
      <c r="K10" s="3">
        <v>21425974.379999999</v>
      </c>
      <c r="L10" s="3">
        <v>118815603.77</v>
      </c>
    </row>
    <row r="11" spans="1:12" ht="10.9" customHeight="1" outlineLevel="1" x14ac:dyDescent="0.2">
      <c r="A11" s="4"/>
      <c r="B11" s="5"/>
      <c r="C11" s="5"/>
      <c r="D11" s="6"/>
      <c r="E11" s="1707">
        <v>10598517.409</v>
      </c>
      <c r="F11" s="1707"/>
      <c r="G11" s="8"/>
      <c r="H11" s="8"/>
      <c r="I11" s="9">
        <v>9.1889900000000004</v>
      </c>
      <c r="J11" s="10">
        <v>97389629.390000001</v>
      </c>
      <c r="K11" s="10">
        <v>21425974.379999999</v>
      </c>
      <c r="L11" s="10">
        <v>118815603.77</v>
      </c>
    </row>
    <row r="12" spans="1:12" ht="13.15" customHeight="1" x14ac:dyDescent="0.2">
      <c r="A12" s="1710" t="s">
        <v>34</v>
      </c>
      <c r="B12" s="1710"/>
      <c r="C12" s="1710"/>
      <c r="D12" s="1710"/>
      <c r="E12" s="1711">
        <v>91743.66</v>
      </c>
      <c r="F12" s="1711"/>
      <c r="G12" s="1"/>
      <c r="H12" s="1"/>
      <c r="I12" s="2">
        <v>8.6880299999999995</v>
      </c>
      <c r="J12" s="3">
        <v>797071.67</v>
      </c>
      <c r="K12" s="3">
        <v>175355.77</v>
      </c>
      <c r="L12" s="3">
        <v>972427.44</v>
      </c>
    </row>
    <row r="13" spans="1:12" ht="10.9" customHeight="1" outlineLevel="1" x14ac:dyDescent="0.2">
      <c r="A13" s="4"/>
      <c r="B13" s="5"/>
      <c r="C13" s="5"/>
      <c r="D13" s="6"/>
      <c r="E13" s="1707">
        <v>91743.66</v>
      </c>
      <c r="F13" s="1707"/>
      <c r="G13" s="8"/>
      <c r="H13" s="8"/>
      <c r="I13" s="9">
        <v>8.6880299999999995</v>
      </c>
      <c r="J13" s="10">
        <v>797071.67</v>
      </c>
      <c r="K13" s="10">
        <v>175355.77</v>
      </c>
      <c r="L13" s="10">
        <v>972427.44</v>
      </c>
    </row>
    <row r="14" spans="1:12" ht="13.15" customHeight="1" x14ac:dyDescent="0.2">
      <c r="A14" s="1710" t="s">
        <v>35</v>
      </c>
      <c r="B14" s="1710"/>
      <c r="C14" s="1710"/>
      <c r="D14" s="1710"/>
      <c r="E14" s="1711">
        <v>12532995.567</v>
      </c>
      <c r="F14" s="1711"/>
      <c r="G14" s="1"/>
      <c r="H14" s="1"/>
      <c r="I14" s="2">
        <v>8.9384099999999993</v>
      </c>
      <c r="J14" s="3">
        <v>112025009.08</v>
      </c>
      <c r="K14" s="3">
        <v>24645335.670000002</v>
      </c>
      <c r="L14" s="3">
        <v>136670344.75</v>
      </c>
    </row>
    <row r="15" spans="1:12" ht="10.9" customHeight="1" outlineLevel="1" x14ac:dyDescent="0.2">
      <c r="A15" s="4"/>
      <c r="B15" s="5"/>
      <c r="C15" s="5"/>
      <c r="D15" s="6"/>
      <c r="E15" s="1707">
        <v>12532995.567</v>
      </c>
      <c r="F15" s="1707"/>
      <c r="G15" s="8"/>
      <c r="H15" s="8"/>
      <c r="I15" s="9">
        <v>8.9384099999999993</v>
      </c>
      <c r="J15" s="10">
        <v>112025009.08</v>
      </c>
      <c r="K15" s="10">
        <v>24645335.670000002</v>
      </c>
      <c r="L15" s="10">
        <v>136670344.75</v>
      </c>
    </row>
    <row r="16" spans="1:12" ht="13.15" customHeight="1" x14ac:dyDescent="0.2">
      <c r="A16" s="1710" t="s">
        <v>38</v>
      </c>
      <c r="B16" s="1710"/>
      <c r="C16" s="1710"/>
      <c r="D16" s="1710"/>
      <c r="E16" s="1711">
        <v>1722.423</v>
      </c>
      <c r="F16" s="1711"/>
      <c r="G16" s="1"/>
      <c r="H16" s="1"/>
      <c r="I16" s="2">
        <v>8.7929200000000005</v>
      </c>
      <c r="J16" s="3">
        <v>15145.13</v>
      </c>
      <c r="K16" s="3">
        <v>3331.93</v>
      </c>
      <c r="L16" s="3">
        <v>18477.060000000001</v>
      </c>
    </row>
    <row r="17" spans="1:12" ht="10.9" customHeight="1" outlineLevel="1" x14ac:dyDescent="0.2">
      <c r="A17" s="1706" t="s">
        <v>1511</v>
      </c>
      <c r="B17" s="1706"/>
      <c r="C17" s="1706"/>
      <c r="D17" s="1706"/>
      <c r="E17" s="1712">
        <v>620.42700000000002</v>
      </c>
      <c r="F17" s="1712"/>
      <c r="G17" s="8"/>
      <c r="H17" s="8"/>
      <c r="I17" s="9">
        <v>11.84015</v>
      </c>
      <c r="J17" s="10">
        <v>7345.95</v>
      </c>
      <c r="K17" s="10">
        <v>1616.11</v>
      </c>
      <c r="L17" s="10">
        <v>8962.06</v>
      </c>
    </row>
    <row r="18" spans="1:12" ht="10.9" customHeight="1" outlineLevel="1" x14ac:dyDescent="0.2">
      <c r="A18" s="1706" t="s">
        <v>1512</v>
      </c>
      <c r="B18" s="1706"/>
      <c r="C18" s="1706"/>
      <c r="D18" s="1706"/>
      <c r="E18" s="1707">
        <v>1101.9960000000001</v>
      </c>
      <c r="F18" s="1707"/>
      <c r="G18" s="8"/>
      <c r="H18" s="8"/>
      <c r="I18" s="9">
        <v>7.0773200000000003</v>
      </c>
      <c r="J18" s="10">
        <v>7799.18</v>
      </c>
      <c r="K18" s="10">
        <v>1715.82</v>
      </c>
      <c r="L18" s="10">
        <v>9515</v>
      </c>
    </row>
    <row r="19" spans="1:12" ht="13.15" customHeight="1" x14ac:dyDescent="0.2">
      <c r="A19" s="1710" t="s">
        <v>39</v>
      </c>
      <c r="B19" s="1710"/>
      <c r="C19" s="1710"/>
      <c r="D19" s="1710"/>
      <c r="E19" s="1711">
        <v>152091.18299999999</v>
      </c>
      <c r="F19" s="1711"/>
      <c r="G19" s="1"/>
      <c r="H19" s="1"/>
      <c r="I19" s="2">
        <v>8.7172400000000003</v>
      </c>
      <c r="J19" s="3">
        <v>1325814.96</v>
      </c>
      <c r="K19" s="3">
        <v>291679.3</v>
      </c>
      <c r="L19" s="3">
        <v>1617494.26</v>
      </c>
    </row>
    <row r="20" spans="1:12" ht="10.9" customHeight="1" outlineLevel="1" x14ac:dyDescent="0.2">
      <c r="A20" s="4"/>
      <c r="B20" s="5"/>
      <c r="C20" s="5"/>
      <c r="D20" s="6"/>
      <c r="E20" s="1712">
        <v>-277.255</v>
      </c>
      <c r="F20" s="1712"/>
      <c r="G20" s="8"/>
      <c r="H20" s="8"/>
      <c r="I20" s="8"/>
      <c r="J20" s="8"/>
      <c r="K20" s="8"/>
      <c r="L20" s="8"/>
    </row>
    <row r="21" spans="1:12" ht="10.9" customHeight="1" outlineLevel="1" x14ac:dyDescent="0.2">
      <c r="A21" s="1706" t="s">
        <v>1511</v>
      </c>
      <c r="B21" s="1706"/>
      <c r="C21" s="1706"/>
      <c r="D21" s="1706"/>
      <c r="E21" s="1707">
        <v>59650.373</v>
      </c>
      <c r="F21" s="1707"/>
      <c r="G21" s="8"/>
      <c r="H21" s="8"/>
      <c r="I21" s="9">
        <v>11.598549999999999</v>
      </c>
      <c r="J21" s="10">
        <v>691857.59</v>
      </c>
      <c r="K21" s="10">
        <v>152208.67000000001</v>
      </c>
      <c r="L21" s="10">
        <v>844066.26</v>
      </c>
    </row>
    <row r="22" spans="1:12" ht="10.9" customHeight="1" outlineLevel="1" x14ac:dyDescent="0.2">
      <c r="A22" s="1706" t="s">
        <v>1512</v>
      </c>
      <c r="B22" s="1706"/>
      <c r="C22" s="1706"/>
      <c r="D22" s="1706"/>
      <c r="E22" s="1707">
        <v>92718.065000000002</v>
      </c>
      <c r="F22" s="1707"/>
      <c r="G22" s="8"/>
      <c r="H22" s="8"/>
      <c r="I22" s="9">
        <v>6.8374699999999997</v>
      </c>
      <c r="J22" s="10">
        <v>633957.37</v>
      </c>
      <c r="K22" s="10">
        <v>139470.63</v>
      </c>
      <c r="L22" s="10">
        <v>773428</v>
      </c>
    </row>
    <row r="23" spans="1:12" ht="13.15" customHeight="1" x14ac:dyDescent="0.2">
      <c r="A23" s="1710" t="s">
        <v>40</v>
      </c>
      <c r="B23" s="1710"/>
      <c r="C23" s="1710"/>
      <c r="D23" s="1710"/>
      <c r="E23" s="14"/>
      <c r="F23" s="15"/>
      <c r="G23" s="11">
        <v>578.6</v>
      </c>
      <c r="H23" s="1"/>
      <c r="I23" s="12">
        <v>1159.41704</v>
      </c>
      <c r="J23" s="3">
        <v>670838.69999999995</v>
      </c>
      <c r="K23" s="3">
        <v>147584.51</v>
      </c>
      <c r="L23" s="3">
        <v>818423.21</v>
      </c>
    </row>
    <row r="24" spans="1:12" ht="10.9" customHeight="1" outlineLevel="1" x14ac:dyDescent="0.2">
      <c r="A24" s="4"/>
      <c r="B24" s="5"/>
      <c r="C24" s="5"/>
      <c r="D24" s="6"/>
      <c r="E24" s="16"/>
      <c r="F24" s="17"/>
      <c r="G24" s="7">
        <v>578.6</v>
      </c>
      <c r="H24" s="8"/>
      <c r="I24" s="13">
        <v>1159.41704</v>
      </c>
      <c r="J24" s="10">
        <v>670838.69999999995</v>
      </c>
      <c r="K24" s="10">
        <v>147584.51</v>
      </c>
      <c r="L24" s="10">
        <v>818423.21</v>
      </c>
    </row>
    <row r="25" spans="1:12" ht="13.15" customHeight="1" x14ac:dyDescent="0.2">
      <c r="A25" s="1710" t="s">
        <v>41</v>
      </c>
      <c r="B25" s="1710"/>
      <c r="C25" s="1710"/>
      <c r="D25" s="1710"/>
      <c r="E25" s="14"/>
      <c r="F25" s="15"/>
      <c r="G25" s="11">
        <v>49.228000000000002</v>
      </c>
      <c r="H25" s="1"/>
      <c r="I25" s="12">
        <v>1159.4169999999999</v>
      </c>
      <c r="J25" s="3">
        <v>57075.78</v>
      </c>
      <c r="K25" s="3">
        <v>12556.67</v>
      </c>
      <c r="L25" s="3">
        <v>69632.45</v>
      </c>
    </row>
    <row r="26" spans="1:12" ht="10.9" customHeight="1" outlineLevel="1" x14ac:dyDescent="0.2">
      <c r="A26" s="4"/>
      <c r="B26" s="5"/>
      <c r="C26" s="5"/>
      <c r="D26" s="6"/>
      <c r="E26" s="16"/>
      <c r="F26" s="17"/>
      <c r="G26" s="7">
        <v>49.228000000000002</v>
      </c>
      <c r="H26" s="8"/>
      <c r="I26" s="13">
        <v>1159.4169999999999</v>
      </c>
      <c r="J26" s="10">
        <v>57075.78</v>
      </c>
      <c r="K26" s="10">
        <v>12556.67</v>
      </c>
      <c r="L26" s="10">
        <v>69632.45</v>
      </c>
    </row>
    <row r="27" spans="1:12" ht="13.15" customHeight="1" x14ac:dyDescent="0.2">
      <c r="A27" s="1710" t="s">
        <v>42</v>
      </c>
      <c r="B27" s="1710"/>
      <c r="C27" s="1710"/>
      <c r="D27" s="1710"/>
      <c r="E27" s="14"/>
      <c r="F27" s="15"/>
      <c r="G27" s="1313">
        <v>1427.5830000000001</v>
      </c>
      <c r="H27" s="1"/>
      <c r="I27" s="12">
        <v>1159.41704</v>
      </c>
      <c r="J27" s="3">
        <v>1655164.05</v>
      </c>
      <c r="K27" s="3">
        <v>364136.1</v>
      </c>
      <c r="L27" s="3">
        <v>2019300.15</v>
      </c>
    </row>
    <row r="28" spans="1:12" ht="10.9" customHeight="1" outlineLevel="1" x14ac:dyDescent="0.2">
      <c r="A28" s="4"/>
      <c r="B28" s="5"/>
      <c r="C28" s="5"/>
      <c r="D28" s="6"/>
      <c r="E28" s="16"/>
      <c r="F28" s="17"/>
      <c r="G28" s="1314">
        <v>1427.5830000000001</v>
      </c>
      <c r="H28" s="8"/>
      <c r="I28" s="13">
        <v>1159.41704</v>
      </c>
      <c r="J28" s="10">
        <v>1655164.05</v>
      </c>
      <c r="K28" s="10">
        <v>364136.1</v>
      </c>
      <c r="L28" s="10">
        <v>2019300.15</v>
      </c>
    </row>
    <row r="29" spans="1:12" ht="13.15" customHeight="1" x14ac:dyDescent="0.2">
      <c r="A29" s="1710" t="s">
        <v>43</v>
      </c>
      <c r="B29" s="1710"/>
      <c r="C29" s="1710"/>
      <c r="D29" s="1710"/>
      <c r="E29" s="14"/>
      <c r="F29" s="15"/>
      <c r="G29" s="1313">
        <v>2903.6219999999998</v>
      </c>
      <c r="H29" s="1"/>
      <c r="I29" s="12">
        <v>1159.41705</v>
      </c>
      <c r="J29" s="3">
        <v>3366508.85</v>
      </c>
      <c r="K29" s="3">
        <v>740631.95</v>
      </c>
      <c r="L29" s="3">
        <v>4107140.8</v>
      </c>
    </row>
    <row r="30" spans="1:12" ht="10.9" customHeight="1" outlineLevel="1" x14ac:dyDescent="0.2">
      <c r="A30" s="4"/>
      <c r="B30" s="5"/>
      <c r="C30" s="5"/>
      <c r="D30" s="6"/>
      <c r="E30" s="16"/>
      <c r="F30" s="17"/>
      <c r="G30" s="1314">
        <v>2903.6219999999998</v>
      </c>
      <c r="H30" s="8"/>
      <c r="I30" s="13">
        <v>1159.41705</v>
      </c>
      <c r="J30" s="10">
        <v>3366508.85</v>
      </c>
      <c r="K30" s="10">
        <v>740631.95</v>
      </c>
      <c r="L30" s="10">
        <v>4107140.8</v>
      </c>
    </row>
    <row r="31" spans="1:12" ht="13.15" customHeight="1" x14ac:dyDescent="0.2">
      <c r="A31" s="1710" t="s">
        <v>44</v>
      </c>
      <c r="B31" s="1710"/>
      <c r="C31" s="1710"/>
      <c r="D31" s="1710"/>
      <c r="E31" s="1711">
        <v>324483.04800000001</v>
      </c>
      <c r="F31" s="1711"/>
      <c r="G31" s="1"/>
      <c r="H31" s="1"/>
      <c r="I31" s="2">
        <v>7.5013199999999998</v>
      </c>
      <c r="J31" s="3">
        <v>2434050.11</v>
      </c>
      <c r="K31" s="3">
        <v>535491.37</v>
      </c>
      <c r="L31" s="3">
        <v>2969541.48</v>
      </c>
    </row>
    <row r="32" spans="1:12" ht="10.9" customHeight="1" outlineLevel="1" x14ac:dyDescent="0.2">
      <c r="A32" s="4"/>
      <c r="B32" s="5"/>
      <c r="C32" s="5"/>
      <c r="D32" s="6"/>
      <c r="E32" s="1707">
        <v>324483.04800000001</v>
      </c>
      <c r="F32" s="1707"/>
      <c r="G32" s="8"/>
      <c r="H32" s="8"/>
      <c r="I32" s="9">
        <v>7.5013199999999998</v>
      </c>
      <c r="J32" s="10">
        <v>2434050.11</v>
      </c>
      <c r="K32" s="10">
        <v>535491.37</v>
      </c>
      <c r="L32" s="10">
        <v>2969541.48</v>
      </c>
    </row>
    <row r="33" spans="1:12" ht="13.15" customHeight="1" x14ac:dyDescent="0.2">
      <c r="A33" s="1710" t="s">
        <v>45</v>
      </c>
      <c r="B33" s="1710"/>
      <c r="C33" s="1710"/>
      <c r="D33" s="1710"/>
      <c r="E33" s="1711">
        <v>23157.119999999999</v>
      </c>
      <c r="F33" s="1711"/>
      <c r="G33" s="1"/>
      <c r="H33" s="1"/>
      <c r="I33" s="2">
        <v>7.3217999999999996</v>
      </c>
      <c r="J33" s="3">
        <v>169551.71</v>
      </c>
      <c r="K33" s="3">
        <v>37301.57</v>
      </c>
      <c r="L33" s="3">
        <v>206853.28</v>
      </c>
    </row>
    <row r="34" spans="1:12" ht="10.9" customHeight="1" outlineLevel="1" x14ac:dyDescent="0.2">
      <c r="A34" s="4"/>
      <c r="B34" s="5"/>
      <c r="C34" s="5"/>
      <c r="D34" s="6"/>
      <c r="E34" s="1707">
        <v>23157.119999999999</v>
      </c>
      <c r="F34" s="1707"/>
      <c r="G34" s="8"/>
      <c r="H34" s="8"/>
      <c r="I34" s="9">
        <v>7.3217999999999996</v>
      </c>
      <c r="J34" s="10">
        <v>169551.71</v>
      </c>
      <c r="K34" s="10">
        <v>37301.57</v>
      </c>
      <c r="L34" s="10">
        <v>206853.28</v>
      </c>
    </row>
    <row r="35" spans="1:12" ht="13.15" customHeight="1" x14ac:dyDescent="0.2">
      <c r="A35" s="1710" t="s">
        <v>46</v>
      </c>
      <c r="B35" s="1710"/>
      <c r="C35" s="1710"/>
      <c r="D35" s="1710"/>
      <c r="E35" s="1711">
        <v>937764</v>
      </c>
      <c r="F35" s="1711"/>
      <c r="G35" s="1"/>
      <c r="H35" s="1"/>
      <c r="I35" s="2">
        <v>6.7337400000000001</v>
      </c>
      <c r="J35" s="3">
        <v>6314660.7400000002</v>
      </c>
      <c r="K35" s="3">
        <v>1389225.44</v>
      </c>
      <c r="L35" s="3">
        <v>7703886.1799999997</v>
      </c>
    </row>
    <row r="36" spans="1:12" ht="10.9" customHeight="1" outlineLevel="1" x14ac:dyDescent="0.2">
      <c r="A36" s="4"/>
      <c r="B36" s="5"/>
      <c r="C36" s="5"/>
      <c r="D36" s="6"/>
      <c r="E36" s="1707">
        <v>937764</v>
      </c>
      <c r="F36" s="1707"/>
      <c r="G36" s="8"/>
      <c r="H36" s="8"/>
      <c r="I36" s="9">
        <v>6.7337400000000001</v>
      </c>
      <c r="J36" s="10">
        <v>6314660.7400000002</v>
      </c>
      <c r="K36" s="10">
        <v>1389225.44</v>
      </c>
      <c r="L36" s="10">
        <v>7703886.1799999997</v>
      </c>
    </row>
    <row r="37" spans="1:12" ht="13.15" customHeight="1" x14ac:dyDescent="0.2">
      <c r="A37" s="1710" t="s">
        <v>47</v>
      </c>
      <c r="B37" s="1710"/>
      <c r="C37" s="1710"/>
      <c r="D37" s="1710"/>
      <c r="E37" s="1711">
        <v>1851197.6529999999</v>
      </c>
      <c r="F37" s="1711"/>
      <c r="G37" s="1"/>
      <c r="H37" s="1"/>
      <c r="I37" s="2">
        <v>7.0732600000000003</v>
      </c>
      <c r="J37" s="3">
        <v>13093999.82</v>
      </c>
      <c r="K37" s="3">
        <v>2880681.04</v>
      </c>
      <c r="L37" s="3">
        <v>15974680.859999999</v>
      </c>
    </row>
    <row r="38" spans="1:12" ht="10.9" customHeight="1" outlineLevel="1" x14ac:dyDescent="0.2">
      <c r="A38" s="4"/>
      <c r="B38" s="5"/>
      <c r="C38" s="5"/>
      <c r="D38" s="6"/>
      <c r="E38" s="1707">
        <v>1851197.6529999999</v>
      </c>
      <c r="F38" s="1707"/>
      <c r="G38" s="8"/>
      <c r="H38" s="8"/>
      <c r="I38" s="9">
        <v>7.0732600000000003</v>
      </c>
      <c r="J38" s="10">
        <v>13093999.82</v>
      </c>
      <c r="K38" s="10">
        <v>2880681.04</v>
      </c>
      <c r="L38" s="10">
        <v>15974680.859999999</v>
      </c>
    </row>
    <row r="39" spans="1:12" ht="13.15" customHeight="1" x14ac:dyDescent="0.2">
      <c r="A39" s="1710" t="s">
        <v>48</v>
      </c>
      <c r="B39" s="1710"/>
      <c r="C39" s="1710"/>
      <c r="D39" s="1710"/>
      <c r="E39" s="14"/>
      <c r="F39" s="15"/>
      <c r="G39" s="1313">
        <v>1956.7660000000001</v>
      </c>
      <c r="H39" s="1"/>
      <c r="I39" s="12">
        <v>1159.41704</v>
      </c>
      <c r="J39" s="3">
        <v>2268707.85</v>
      </c>
      <c r="K39" s="3">
        <v>499115.74</v>
      </c>
      <c r="L39" s="3">
        <v>2767823.59</v>
      </c>
    </row>
    <row r="40" spans="1:12" ht="10.9" customHeight="1" outlineLevel="1" x14ac:dyDescent="0.2">
      <c r="A40" s="4"/>
      <c r="B40" s="5"/>
      <c r="C40" s="5"/>
      <c r="D40" s="6"/>
      <c r="E40" s="16"/>
      <c r="F40" s="17"/>
      <c r="G40" s="1314">
        <v>1956.7660000000001</v>
      </c>
      <c r="H40" s="8"/>
      <c r="I40" s="13">
        <v>1159.41704</v>
      </c>
      <c r="J40" s="10">
        <v>2268707.85</v>
      </c>
      <c r="K40" s="10">
        <v>499115.74</v>
      </c>
      <c r="L40" s="10">
        <v>2767823.59</v>
      </c>
    </row>
    <row r="41" spans="1:12" ht="13.15" customHeight="1" x14ac:dyDescent="0.2">
      <c r="A41" s="1710" t="s">
        <v>49</v>
      </c>
      <c r="B41" s="1710"/>
      <c r="C41" s="1710"/>
      <c r="D41" s="1710"/>
      <c r="E41" s="14"/>
      <c r="F41" s="15"/>
      <c r="G41" s="11">
        <v>104.55500000000001</v>
      </c>
      <c r="H41" s="1"/>
      <c r="I41" s="12">
        <v>1159.41705</v>
      </c>
      <c r="J41" s="3">
        <v>121222.85</v>
      </c>
      <c r="K41" s="3">
        <v>26669.02</v>
      </c>
      <c r="L41" s="3">
        <v>147891.87</v>
      </c>
    </row>
    <row r="42" spans="1:12" ht="10.9" customHeight="1" outlineLevel="1" x14ac:dyDescent="0.2">
      <c r="A42" s="4"/>
      <c r="B42" s="5"/>
      <c r="C42" s="5"/>
      <c r="D42" s="6"/>
      <c r="E42" s="16"/>
      <c r="F42" s="17"/>
      <c r="G42" s="7">
        <v>104.55500000000001</v>
      </c>
      <c r="H42" s="8"/>
      <c r="I42" s="13">
        <v>1159.41705</v>
      </c>
      <c r="J42" s="10">
        <v>121222.85</v>
      </c>
      <c r="K42" s="10">
        <v>26669.02</v>
      </c>
      <c r="L42" s="10">
        <v>147891.87</v>
      </c>
    </row>
    <row r="43" spans="1:12" ht="13.15" customHeight="1" x14ac:dyDescent="0.2">
      <c r="A43" s="1710" t="s">
        <v>50</v>
      </c>
      <c r="B43" s="1710"/>
      <c r="C43" s="1710"/>
      <c r="D43" s="1710"/>
      <c r="E43" s="14"/>
      <c r="F43" s="15"/>
      <c r="G43" s="1313">
        <v>5436.3419999999996</v>
      </c>
      <c r="H43" s="1"/>
      <c r="I43" s="12">
        <v>1159.41704</v>
      </c>
      <c r="J43" s="3">
        <v>6302987.54</v>
      </c>
      <c r="K43" s="3">
        <v>1386657.26</v>
      </c>
      <c r="L43" s="3">
        <v>7689644.7999999998</v>
      </c>
    </row>
    <row r="44" spans="1:12" ht="10.9" customHeight="1" outlineLevel="1" x14ac:dyDescent="0.2">
      <c r="A44" s="4"/>
      <c r="B44" s="5"/>
      <c r="C44" s="5"/>
      <c r="D44" s="6"/>
      <c r="E44" s="16"/>
      <c r="F44" s="17"/>
      <c r="G44" s="1314">
        <v>5436.3419999999996</v>
      </c>
      <c r="H44" s="8"/>
      <c r="I44" s="13">
        <v>1159.41704</v>
      </c>
      <c r="J44" s="10">
        <v>6302987.54</v>
      </c>
      <c r="K44" s="10">
        <v>1386657.26</v>
      </c>
      <c r="L44" s="10">
        <v>7689644.7999999998</v>
      </c>
    </row>
    <row r="45" spans="1:12" ht="13.15" customHeight="1" x14ac:dyDescent="0.2">
      <c r="A45" s="1710" t="s">
        <v>51</v>
      </c>
      <c r="B45" s="1710"/>
      <c r="C45" s="1710"/>
      <c r="D45" s="1710"/>
      <c r="E45" s="14"/>
      <c r="F45" s="15"/>
      <c r="G45" s="11">
        <v>374.82299999999998</v>
      </c>
      <c r="H45" s="1"/>
      <c r="I45" s="12">
        <v>1159.4170300000001</v>
      </c>
      <c r="J45" s="3">
        <v>434576.17</v>
      </c>
      <c r="K45" s="3">
        <v>95606.76</v>
      </c>
      <c r="L45" s="3">
        <v>530182.93000000005</v>
      </c>
    </row>
    <row r="46" spans="1:12" ht="10.9" customHeight="1" outlineLevel="1" x14ac:dyDescent="0.2">
      <c r="A46" s="4"/>
      <c r="B46" s="5"/>
      <c r="C46" s="5"/>
      <c r="D46" s="6"/>
      <c r="E46" s="16"/>
      <c r="F46" s="17"/>
      <c r="G46" s="7">
        <v>374.82299999999998</v>
      </c>
      <c r="H46" s="8"/>
      <c r="I46" s="13">
        <v>1159.4170300000001</v>
      </c>
      <c r="J46" s="10">
        <v>434576.17</v>
      </c>
      <c r="K46" s="10">
        <v>95606.76</v>
      </c>
      <c r="L46" s="10">
        <v>530182.93000000005</v>
      </c>
    </row>
    <row r="47" spans="1:12" ht="13.15" customHeight="1" x14ac:dyDescent="0.2">
      <c r="A47" s="1710" t="s">
        <v>52</v>
      </c>
      <c r="B47" s="1710"/>
      <c r="C47" s="1710"/>
      <c r="D47" s="1710"/>
      <c r="E47" s="1711">
        <v>1214956.007</v>
      </c>
      <c r="F47" s="1711"/>
      <c r="G47" s="1"/>
      <c r="H47" s="1"/>
      <c r="I47" s="2">
        <v>3.8647200000000002</v>
      </c>
      <c r="J47" s="3">
        <v>4695467.0599999996</v>
      </c>
      <c r="K47" s="3">
        <v>1033004.19</v>
      </c>
      <c r="L47" s="3">
        <v>5728471.25</v>
      </c>
    </row>
    <row r="48" spans="1:12" ht="10.9" customHeight="1" outlineLevel="1" x14ac:dyDescent="0.2">
      <c r="A48" s="4"/>
      <c r="B48" s="5"/>
      <c r="C48" s="5"/>
      <c r="D48" s="6"/>
      <c r="E48" s="1707">
        <v>1214956.007</v>
      </c>
      <c r="F48" s="1707"/>
      <c r="G48" s="8"/>
      <c r="H48" s="8"/>
      <c r="I48" s="9">
        <v>3.8647200000000002</v>
      </c>
      <c r="J48" s="10">
        <v>4695467.0599999996</v>
      </c>
      <c r="K48" s="10">
        <v>1033004.19</v>
      </c>
      <c r="L48" s="10">
        <v>5728471.25</v>
      </c>
    </row>
    <row r="49" spans="1:12" ht="13.15" customHeight="1" x14ac:dyDescent="0.2">
      <c r="A49" s="1710" t="s">
        <v>53</v>
      </c>
      <c r="B49" s="1710"/>
      <c r="C49" s="1710"/>
      <c r="D49" s="1710"/>
      <c r="E49" s="1711">
        <v>75757.028999999995</v>
      </c>
      <c r="F49" s="1711"/>
      <c r="G49" s="1"/>
      <c r="H49" s="1"/>
      <c r="I49" s="2">
        <v>3.4466899999999998</v>
      </c>
      <c r="J49" s="3">
        <v>261110.71</v>
      </c>
      <c r="K49" s="3">
        <v>57444.54</v>
      </c>
      <c r="L49" s="3">
        <v>318555.25</v>
      </c>
    </row>
    <row r="50" spans="1:12" ht="10.9" customHeight="1" outlineLevel="1" x14ac:dyDescent="0.2">
      <c r="A50" s="4"/>
      <c r="B50" s="5"/>
      <c r="C50" s="5"/>
      <c r="D50" s="6"/>
      <c r="E50" s="1707">
        <v>75757.028999999995</v>
      </c>
      <c r="F50" s="1707"/>
      <c r="G50" s="8"/>
      <c r="H50" s="8"/>
      <c r="I50" s="9">
        <v>3.4466899999999998</v>
      </c>
      <c r="J50" s="10">
        <v>261110.71</v>
      </c>
      <c r="K50" s="10">
        <v>57444.54</v>
      </c>
      <c r="L50" s="10">
        <v>318555.25</v>
      </c>
    </row>
    <row r="51" spans="1:12" ht="13.15" customHeight="1" x14ac:dyDescent="0.2">
      <c r="A51" s="1710" t="s">
        <v>54</v>
      </c>
      <c r="B51" s="1710"/>
      <c r="C51" s="1710"/>
      <c r="D51" s="1710"/>
      <c r="E51" s="1711">
        <v>3001954.0580000002</v>
      </c>
      <c r="F51" s="1711"/>
      <c r="G51" s="1"/>
      <c r="H51" s="1"/>
      <c r="I51" s="2">
        <v>3.4887299999999999</v>
      </c>
      <c r="J51" s="3">
        <v>10472995.369999999</v>
      </c>
      <c r="K51" s="3">
        <v>2304059.23</v>
      </c>
      <c r="L51" s="3">
        <v>12777054.6</v>
      </c>
    </row>
    <row r="52" spans="1:12" ht="10.9" customHeight="1" outlineLevel="1" x14ac:dyDescent="0.2">
      <c r="A52" s="4"/>
      <c r="B52" s="5"/>
      <c r="C52" s="5"/>
      <c r="D52" s="6"/>
      <c r="E52" s="1707">
        <v>3001954.0580000002</v>
      </c>
      <c r="F52" s="1707"/>
      <c r="G52" s="8"/>
      <c r="H52" s="8"/>
      <c r="I52" s="9">
        <v>3.4887299999999999</v>
      </c>
      <c r="J52" s="10">
        <v>10472995.369999999</v>
      </c>
      <c r="K52" s="10">
        <v>2304059.23</v>
      </c>
      <c r="L52" s="10">
        <v>12777054.6</v>
      </c>
    </row>
    <row r="53" spans="1:12" ht="13.15" customHeight="1" x14ac:dyDescent="0.2">
      <c r="A53" s="1710" t="s">
        <v>55</v>
      </c>
      <c r="B53" s="1710"/>
      <c r="C53" s="1710"/>
      <c r="D53" s="1710"/>
      <c r="E53" s="1711">
        <v>226761.96</v>
      </c>
      <c r="F53" s="1711"/>
      <c r="G53" s="1"/>
      <c r="H53" s="1"/>
      <c r="I53" s="2">
        <v>3.0809899999999999</v>
      </c>
      <c r="J53" s="3">
        <v>698651.84</v>
      </c>
      <c r="K53" s="3">
        <v>153703.41</v>
      </c>
      <c r="L53" s="3">
        <v>852355.25</v>
      </c>
    </row>
    <row r="54" spans="1:12" ht="10.9" customHeight="1" outlineLevel="1" x14ac:dyDescent="0.2">
      <c r="A54" s="4"/>
      <c r="B54" s="5"/>
      <c r="C54" s="5"/>
      <c r="D54" s="6"/>
      <c r="E54" s="1707">
        <v>226761.96</v>
      </c>
      <c r="F54" s="1707"/>
      <c r="G54" s="8"/>
      <c r="H54" s="8"/>
      <c r="I54" s="9">
        <v>3.0809899999999999</v>
      </c>
      <c r="J54" s="10">
        <v>698651.84</v>
      </c>
      <c r="K54" s="10">
        <v>153703.41</v>
      </c>
      <c r="L54" s="10">
        <v>852355.25</v>
      </c>
    </row>
    <row r="55" spans="1:12" ht="13.15" customHeight="1" x14ac:dyDescent="0.2">
      <c r="A55" s="1710" t="s">
        <v>56</v>
      </c>
      <c r="B55" s="1710"/>
      <c r="C55" s="1710"/>
      <c r="D55" s="1710"/>
      <c r="E55" s="14"/>
      <c r="F55" s="15"/>
      <c r="G55" s="1"/>
      <c r="H55" s="1313">
        <v>2102.0940000000001</v>
      </c>
      <c r="I55" s="12">
        <v>1025.7991099999999</v>
      </c>
      <c r="J55" s="3">
        <v>2156326.15</v>
      </c>
      <c r="K55" s="3">
        <v>474391.74</v>
      </c>
      <c r="L55" s="3">
        <v>2630717.89</v>
      </c>
    </row>
    <row r="56" spans="1:12" ht="10.9" customHeight="1" outlineLevel="1" x14ac:dyDescent="0.2">
      <c r="A56" s="4"/>
      <c r="B56" s="5"/>
      <c r="C56" s="5"/>
      <c r="D56" s="6"/>
      <c r="E56" s="16"/>
      <c r="F56" s="17"/>
      <c r="G56" s="8"/>
      <c r="H56" s="1314">
        <v>2102.0940000000001</v>
      </c>
      <c r="I56" s="13">
        <v>1025.7991099999999</v>
      </c>
      <c r="J56" s="10">
        <v>2156326.15</v>
      </c>
      <c r="K56" s="10">
        <v>474391.74</v>
      </c>
      <c r="L56" s="10">
        <v>2630717.89</v>
      </c>
    </row>
    <row r="57" spans="1:12" ht="13.15" customHeight="1" x14ac:dyDescent="0.2">
      <c r="A57" s="1710" t="s">
        <v>57</v>
      </c>
      <c r="B57" s="1710"/>
      <c r="C57" s="1710"/>
      <c r="D57" s="1710"/>
      <c r="E57" s="14"/>
      <c r="F57" s="15"/>
      <c r="G57" s="1"/>
      <c r="H57" s="11">
        <v>107.256</v>
      </c>
      <c r="I57" s="12">
        <v>2799.1427100000001</v>
      </c>
      <c r="J57" s="3">
        <v>300224.84999999998</v>
      </c>
      <c r="K57" s="3">
        <v>66049.47</v>
      </c>
      <c r="L57" s="3">
        <v>366274.32</v>
      </c>
    </row>
    <row r="58" spans="1:12" ht="10.9" customHeight="1" outlineLevel="1" x14ac:dyDescent="0.2">
      <c r="A58" s="4"/>
      <c r="B58" s="5"/>
      <c r="C58" s="5"/>
      <c r="D58" s="6"/>
      <c r="E58" s="16"/>
      <c r="F58" s="17"/>
      <c r="G58" s="8"/>
      <c r="H58" s="7">
        <v>107.256</v>
      </c>
      <c r="I58" s="13">
        <v>2799.1427100000001</v>
      </c>
      <c r="J58" s="10">
        <v>300224.84999999998</v>
      </c>
      <c r="K58" s="10">
        <v>66049.47</v>
      </c>
      <c r="L58" s="10">
        <v>366274.32</v>
      </c>
    </row>
    <row r="59" spans="1:12" ht="25.9" customHeight="1" x14ac:dyDescent="0.2">
      <c r="A59" s="1710" t="s">
        <v>58</v>
      </c>
      <c r="B59" s="1710"/>
      <c r="C59" s="1710"/>
      <c r="D59" s="1710"/>
      <c r="E59" s="14"/>
      <c r="F59" s="15"/>
      <c r="G59" s="1"/>
      <c r="H59" s="1313">
        <v>5588.558</v>
      </c>
      <c r="I59" s="12">
        <v>1025.7991099999999</v>
      </c>
      <c r="J59" s="3">
        <v>5732737.8200000003</v>
      </c>
      <c r="K59" s="3">
        <v>1261202.32</v>
      </c>
      <c r="L59" s="3">
        <v>6993940.1399999997</v>
      </c>
    </row>
    <row r="60" spans="1:12" ht="10.9" customHeight="1" outlineLevel="1" x14ac:dyDescent="0.2">
      <c r="A60" s="4"/>
      <c r="B60" s="5"/>
      <c r="C60" s="5"/>
      <c r="D60" s="6"/>
      <c r="E60" s="16"/>
      <c r="F60" s="17"/>
      <c r="G60" s="8"/>
      <c r="H60" s="1314">
        <v>5588.558</v>
      </c>
      <c r="I60" s="13">
        <v>1025.7991099999999</v>
      </c>
      <c r="J60" s="10">
        <v>5732737.8200000003</v>
      </c>
      <c r="K60" s="10">
        <v>1261202.32</v>
      </c>
      <c r="L60" s="10">
        <v>6993940.1399999997</v>
      </c>
    </row>
    <row r="61" spans="1:12" ht="25.9" customHeight="1" x14ac:dyDescent="0.2">
      <c r="A61" s="1710" t="s">
        <v>59</v>
      </c>
      <c r="B61" s="1710"/>
      <c r="C61" s="1710"/>
      <c r="D61" s="1710"/>
      <c r="E61" s="14"/>
      <c r="F61" s="15"/>
      <c r="G61" s="1"/>
      <c r="H61" s="11">
        <v>421.43</v>
      </c>
      <c r="I61" s="12">
        <v>2799.14266</v>
      </c>
      <c r="J61" s="3">
        <v>1179642.69</v>
      </c>
      <c r="K61" s="3">
        <v>259521.39</v>
      </c>
      <c r="L61" s="3">
        <v>1439164.08</v>
      </c>
    </row>
    <row r="62" spans="1:12" ht="10.9" customHeight="1" outlineLevel="1" x14ac:dyDescent="0.2">
      <c r="A62" s="4"/>
      <c r="B62" s="5"/>
      <c r="C62" s="5"/>
      <c r="D62" s="6"/>
      <c r="E62" s="16"/>
      <c r="F62" s="17"/>
      <c r="G62" s="8"/>
      <c r="H62" s="7">
        <v>421.43</v>
      </c>
      <c r="I62" s="13">
        <v>2799.14266</v>
      </c>
      <c r="J62" s="10">
        <v>1179642.69</v>
      </c>
      <c r="K62" s="10">
        <v>259521.39</v>
      </c>
      <c r="L62" s="10">
        <v>1439164.08</v>
      </c>
    </row>
    <row r="63" spans="1:12" ht="25.9" customHeight="1" x14ac:dyDescent="0.2">
      <c r="A63" s="1710" t="s">
        <v>60</v>
      </c>
      <c r="B63" s="1710"/>
      <c r="C63" s="1710"/>
      <c r="D63" s="1710"/>
      <c r="E63" s="1711">
        <v>5489.7610000000004</v>
      </c>
      <c r="F63" s="1711"/>
      <c r="G63" s="1"/>
      <c r="H63" s="1"/>
      <c r="I63" s="2">
        <v>5.1745700000000001</v>
      </c>
      <c r="J63" s="3">
        <v>23284.54</v>
      </c>
      <c r="K63" s="3">
        <v>5122.6000000000004</v>
      </c>
      <c r="L63" s="3">
        <v>28407.14</v>
      </c>
    </row>
    <row r="64" spans="1:12" ht="10.9" customHeight="1" outlineLevel="1" x14ac:dyDescent="0.2">
      <c r="A64" s="4"/>
      <c r="B64" s="5"/>
      <c r="C64" s="5"/>
      <c r="D64" s="6"/>
      <c r="E64" s="1707">
        <v>5489.7610000000004</v>
      </c>
      <c r="F64" s="1707"/>
      <c r="G64" s="8"/>
      <c r="H64" s="8"/>
      <c r="I64" s="9">
        <v>5.1745700000000001</v>
      </c>
      <c r="J64" s="10">
        <v>23284.54</v>
      </c>
      <c r="K64" s="10">
        <v>5122.6000000000004</v>
      </c>
      <c r="L64" s="10">
        <v>28407.14</v>
      </c>
    </row>
    <row r="65" spans="1:12" ht="25.9" customHeight="1" x14ac:dyDescent="0.2">
      <c r="A65" s="1710" t="s">
        <v>62</v>
      </c>
      <c r="B65" s="1710"/>
      <c r="C65" s="1710"/>
      <c r="D65" s="1710"/>
      <c r="E65" s="1711">
        <v>573634.51699999999</v>
      </c>
      <c r="F65" s="1711"/>
      <c r="G65" s="1"/>
      <c r="H65" s="1"/>
      <c r="I65" s="2">
        <v>2.5033099999999999</v>
      </c>
      <c r="J65" s="3">
        <v>1177037.53</v>
      </c>
      <c r="K65" s="3">
        <v>258948.26</v>
      </c>
      <c r="L65" s="3">
        <v>1435985.79</v>
      </c>
    </row>
    <row r="66" spans="1:12" ht="10.9" customHeight="1" outlineLevel="1" x14ac:dyDescent="0.2">
      <c r="A66" s="1706" t="s">
        <v>1511</v>
      </c>
      <c r="B66" s="1706"/>
      <c r="C66" s="1706"/>
      <c r="D66" s="1706"/>
      <c r="E66" s="1707">
        <v>424337.402</v>
      </c>
      <c r="F66" s="1707"/>
      <c r="G66" s="8"/>
      <c r="H66" s="8"/>
      <c r="I66" s="9">
        <v>2.7126899999999998</v>
      </c>
      <c r="J66" s="10">
        <v>943520.67</v>
      </c>
      <c r="K66" s="10">
        <v>207574.55</v>
      </c>
      <c r="L66" s="10">
        <v>1151095.22</v>
      </c>
    </row>
    <row r="67" spans="1:12" ht="10.9" customHeight="1" outlineLevel="1" x14ac:dyDescent="0.2">
      <c r="A67" s="1706" t="s">
        <v>1512</v>
      </c>
      <c r="B67" s="1706"/>
      <c r="C67" s="1706"/>
      <c r="D67" s="1706"/>
      <c r="E67" s="1707">
        <v>149297.11499999999</v>
      </c>
      <c r="F67" s="1707"/>
      <c r="G67" s="8"/>
      <c r="H67" s="8"/>
      <c r="I67" s="9">
        <v>1.90821</v>
      </c>
      <c r="J67" s="10">
        <v>233516.86</v>
      </c>
      <c r="K67" s="10">
        <v>51373.71</v>
      </c>
      <c r="L67" s="10">
        <v>284890.57</v>
      </c>
    </row>
    <row r="68" spans="1:12" ht="25.9" customHeight="1" x14ac:dyDescent="0.2">
      <c r="A68" s="1710" t="s">
        <v>63</v>
      </c>
      <c r="B68" s="1710"/>
      <c r="C68" s="1710"/>
      <c r="D68" s="1710"/>
      <c r="E68" s="1711">
        <v>7098437.727</v>
      </c>
      <c r="F68" s="1711"/>
      <c r="G68" s="1"/>
      <c r="H68" s="1"/>
      <c r="I68" s="2">
        <v>2.8876400000000002</v>
      </c>
      <c r="J68" s="3">
        <v>16801391.329999998</v>
      </c>
      <c r="K68" s="3">
        <v>3696306.11</v>
      </c>
      <c r="L68" s="3">
        <v>20497697.440000001</v>
      </c>
    </row>
    <row r="69" spans="1:12" ht="10.9" customHeight="1" outlineLevel="1" x14ac:dyDescent="0.2">
      <c r="A69" s="4"/>
      <c r="B69" s="5"/>
      <c r="C69" s="5"/>
      <c r="D69" s="6"/>
      <c r="E69" s="1707">
        <v>7098437.727</v>
      </c>
      <c r="F69" s="1707"/>
      <c r="G69" s="8"/>
      <c r="H69" s="8"/>
      <c r="I69" s="9">
        <v>2.8876400000000002</v>
      </c>
      <c r="J69" s="10">
        <v>16801391.329999998</v>
      </c>
      <c r="K69" s="10">
        <v>3696306.11</v>
      </c>
      <c r="L69" s="10">
        <v>20497697.440000001</v>
      </c>
    </row>
    <row r="70" spans="1:12" ht="25.9" customHeight="1" x14ac:dyDescent="0.2">
      <c r="A70" s="1710" t="s">
        <v>64</v>
      </c>
      <c r="B70" s="1710"/>
      <c r="C70" s="1710"/>
      <c r="D70" s="1710"/>
      <c r="E70" s="1711">
        <v>10238377.566</v>
      </c>
      <c r="F70" s="1711"/>
      <c r="G70" s="1"/>
      <c r="H70" s="1"/>
      <c r="I70" s="2">
        <v>2.4674900000000002</v>
      </c>
      <c r="J70" s="3">
        <v>20707412.890000001</v>
      </c>
      <c r="K70" s="3">
        <v>4555630.8099999996</v>
      </c>
      <c r="L70" s="3">
        <v>25263043.699999999</v>
      </c>
    </row>
    <row r="71" spans="1:12" ht="10.9" customHeight="1" outlineLevel="1" x14ac:dyDescent="0.2">
      <c r="A71" s="1706" t="s">
        <v>1511</v>
      </c>
      <c r="B71" s="1706"/>
      <c r="C71" s="1706"/>
      <c r="D71" s="1706"/>
      <c r="E71" s="1707">
        <v>7555879.2450000001</v>
      </c>
      <c r="F71" s="1707"/>
      <c r="G71" s="8"/>
      <c r="H71" s="8"/>
      <c r="I71" s="9">
        <v>2.70844</v>
      </c>
      <c r="J71" s="10">
        <v>16774308.76</v>
      </c>
      <c r="K71" s="10">
        <v>3690347.93</v>
      </c>
      <c r="L71" s="10">
        <v>20464656.690000001</v>
      </c>
    </row>
    <row r="72" spans="1:12" ht="10.9" customHeight="1" outlineLevel="1" x14ac:dyDescent="0.2">
      <c r="A72" s="1706" t="s">
        <v>1512</v>
      </c>
      <c r="B72" s="1706"/>
      <c r="C72" s="1706"/>
      <c r="D72" s="1706"/>
      <c r="E72" s="1707">
        <v>2682498.321</v>
      </c>
      <c r="F72" s="1707"/>
      <c r="G72" s="8"/>
      <c r="H72" s="8"/>
      <c r="I72" s="9">
        <v>1.78878</v>
      </c>
      <c r="J72" s="10">
        <v>3933104.13</v>
      </c>
      <c r="K72" s="10">
        <v>865282.88</v>
      </c>
      <c r="L72" s="10">
        <v>4798387.01</v>
      </c>
    </row>
    <row r="73" spans="1:12" ht="25.9" customHeight="1" x14ac:dyDescent="0.2">
      <c r="A73" s="1710" t="s">
        <v>65</v>
      </c>
      <c r="B73" s="1710"/>
      <c r="C73" s="1710"/>
      <c r="D73" s="1710"/>
      <c r="E73" s="1711">
        <v>59756.256000000001</v>
      </c>
      <c r="F73" s="1711"/>
      <c r="G73" s="1"/>
      <c r="H73" s="1"/>
      <c r="I73" s="2">
        <v>3</v>
      </c>
      <c r="J73" s="3">
        <v>146941.62</v>
      </c>
      <c r="K73" s="3">
        <v>32327.15</v>
      </c>
      <c r="L73" s="3">
        <v>179268.77</v>
      </c>
    </row>
    <row r="74" spans="1:12" ht="10.9" customHeight="1" outlineLevel="1" x14ac:dyDescent="0.2">
      <c r="A74" s="4"/>
      <c r="B74" s="5"/>
      <c r="C74" s="5"/>
      <c r="D74" s="6"/>
      <c r="E74" s="1707">
        <v>59756.256000000001</v>
      </c>
      <c r="F74" s="1707"/>
      <c r="G74" s="8"/>
      <c r="H74" s="8"/>
      <c r="I74" s="9">
        <v>3</v>
      </c>
      <c r="J74" s="10">
        <v>146941.62</v>
      </c>
      <c r="K74" s="10">
        <v>32327.15</v>
      </c>
      <c r="L74" s="10">
        <v>179268.77</v>
      </c>
    </row>
    <row r="75" spans="1:12" ht="25.9" customHeight="1" x14ac:dyDescent="0.2">
      <c r="A75" s="1710" t="s">
        <v>66</v>
      </c>
      <c r="B75" s="1710"/>
      <c r="C75" s="1710"/>
      <c r="D75" s="1710"/>
      <c r="E75" s="1711">
        <v>1410001.138</v>
      </c>
      <c r="F75" s="1711"/>
      <c r="G75" s="1"/>
      <c r="H75" s="1"/>
      <c r="I75" s="2">
        <v>2.4815499999999999</v>
      </c>
      <c r="J75" s="3">
        <v>2868026.85</v>
      </c>
      <c r="K75" s="3">
        <v>630965.91</v>
      </c>
      <c r="L75" s="3">
        <v>3498992.76</v>
      </c>
    </row>
    <row r="76" spans="1:12" ht="10.9" customHeight="1" outlineLevel="1" x14ac:dyDescent="0.2">
      <c r="A76" s="1706" t="s">
        <v>1511</v>
      </c>
      <c r="B76" s="1706"/>
      <c r="C76" s="1706"/>
      <c r="D76" s="1706"/>
      <c r="E76" s="1707">
        <v>1033323.33</v>
      </c>
      <c r="F76" s="1707"/>
      <c r="G76" s="8"/>
      <c r="H76" s="8"/>
      <c r="I76" s="9">
        <v>2.73</v>
      </c>
      <c r="J76" s="10">
        <v>2312272.7000000002</v>
      </c>
      <c r="K76" s="10">
        <v>508700.01</v>
      </c>
      <c r="L76" s="10">
        <v>2820972.71</v>
      </c>
    </row>
    <row r="77" spans="1:12" ht="10.9" customHeight="1" outlineLevel="1" x14ac:dyDescent="0.2">
      <c r="A77" s="1706" t="s">
        <v>1512</v>
      </c>
      <c r="B77" s="1706"/>
      <c r="C77" s="1706"/>
      <c r="D77" s="1706"/>
      <c r="E77" s="1707">
        <v>376677.80800000002</v>
      </c>
      <c r="F77" s="1707"/>
      <c r="G77" s="8"/>
      <c r="H77" s="8"/>
      <c r="I77" s="9">
        <v>1.8</v>
      </c>
      <c r="J77" s="10">
        <v>555754.15</v>
      </c>
      <c r="K77" s="10">
        <v>122265.9</v>
      </c>
      <c r="L77" s="10">
        <v>678020.05</v>
      </c>
    </row>
    <row r="78" spans="1:12" ht="13.15" customHeight="1" x14ac:dyDescent="0.2">
      <c r="A78" s="1710" t="s">
        <v>68</v>
      </c>
      <c r="B78" s="1710"/>
      <c r="C78" s="1710"/>
      <c r="D78" s="1710"/>
      <c r="E78" s="1711">
        <v>76277.607999999993</v>
      </c>
      <c r="F78" s="1711"/>
      <c r="G78" s="1"/>
      <c r="H78" s="1"/>
      <c r="I78" s="2">
        <v>4.2638499999999997</v>
      </c>
      <c r="J78" s="3">
        <v>266586.93</v>
      </c>
      <c r="K78" s="3">
        <v>58649.120000000003</v>
      </c>
      <c r="L78" s="3">
        <v>325236.05</v>
      </c>
    </row>
    <row r="79" spans="1:12" ht="10.9" customHeight="1" outlineLevel="1" x14ac:dyDescent="0.2">
      <c r="A79" s="4"/>
      <c r="B79" s="5"/>
      <c r="C79" s="5"/>
      <c r="D79" s="6"/>
      <c r="E79" s="1707">
        <v>76277.607999999993</v>
      </c>
      <c r="F79" s="1707"/>
      <c r="G79" s="8"/>
      <c r="H79" s="8"/>
      <c r="I79" s="9">
        <v>4.2638499999999997</v>
      </c>
      <c r="J79" s="10">
        <v>266586.93</v>
      </c>
      <c r="K79" s="10">
        <v>58649.120000000003</v>
      </c>
      <c r="L79" s="10">
        <v>325236.05</v>
      </c>
    </row>
    <row r="80" spans="1:12" ht="25.9" customHeight="1" x14ac:dyDescent="0.2">
      <c r="A80" s="1710" t="s">
        <v>70</v>
      </c>
      <c r="B80" s="1710"/>
      <c r="C80" s="1710"/>
      <c r="D80" s="1710"/>
      <c r="E80" s="1711">
        <v>518471.52399999998</v>
      </c>
      <c r="F80" s="1711"/>
      <c r="G80" s="1"/>
      <c r="H80" s="1"/>
      <c r="I80" s="2">
        <v>3.5600800000000001</v>
      </c>
      <c r="J80" s="3">
        <v>1512952.73</v>
      </c>
      <c r="K80" s="3">
        <v>332849.61</v>
      </c>
      <c r="L80" s="3">
        <v>1845802.34</v>
      </c>
    </row>
    <row r="81" spans="1:12" ht="10.9" customHeight="1" outlineLevel="1" x14ac:dyDescent="0.2">
      <c r="A81" s="1706" t="s">
        <v>1511</v>
      </c>
      <c r="B81" s="1706"/>
      <c r="C81" s="1706"/>
      <c r="D81" s="1706"/>
      <c r="E81" s="1707">
        <v>389254.08600000001</v>
      </c>
      <c r="F81" s="1707"/>
      <c r="G81" s="8"/>
      <c r="H81" s="8"/>
      <c r="I81" s="9">
        <v>3.8896999999999999</v>
      </c>
      <c r="J81" s="10">
        <v>1241049.27</v>
      </c>
      <c r="K81" s="10">
        <v>273030.84999999998</v>
      </c>
      <c r="L81" s="10">
        <v>1514080.12</v>
      </c>
    </row>
    <row r="82" spans="1:12" ht="10.9" customHeight="1" outlineLevel="1" x14ac:dyDescent="0.2">
      <c r="A82" s="1706" t="s">
        <v>1512</v>
      </c>
      <c r="B82" s="1706"/>
      <c r="C82" s="1706"/>
      <c r="D82" s="1706"/>
      <c r="E82" s="1707">
        <v>129217.43799999999</v>
      </c>
      <c r="F82" s="1707"/>
      <c r="G82" s="8"/>
      <c r="H82" s="8"/>
      <c r="I82" s="9">
        <v>2.5671599999999999</v>
      </c>
      <c r="J82" s="10">
        <v>271903.46000000002</v>
      </c>
      <c r="K82" s="10">
        <v>59818.76</v>
      </c>
      <c r="L82" s="10">
        <v>331722.21999999997</v>
      </c>
    </row>
    <row r="83" spans="1:12" ht="13.15" customHeight="1" x14ac:dyDescent="0.2">
      <c r="A83" s="1710" t="s">
        <v>71</v>
      </c>
      <c r="B83" s="1710"/>
      <c r="C83" s="1710"/>
      <c r="D83" s="1710"/>
      <c r="E83" s="1711">
        <v>22683.743999999999</v>
      </c>
      <c r="F83" s="1711"/>
      <c r="G83" s="1"/>
      <c r="H83" s="1"/>
      <c r="I83" s="2">
        <v>4.8559299999999999</v>
      </c>
      <c r="J83" s="3">
        <v>90287.41</v>
      </c>
      <c r="K83" s="3">
        <v>19863.23</v>
      </c>
      <c r="L83" s="3">
        <v>110150.64</v>
      </c>
    </row>
    <row r="84" spans="1:12" ht="10.9" customHeight="1" outlineLevel="1" x14ac:dyDescent="0.2">
      <c r="A84" s="4"/>
      <c r="B84" s="5"/>
      <c r="C84" s="5"/>
      <c r="D84" s="6"/>
      <c r="E84" s="1707">
        <v>22683.743999999999</v>
      </c>
      <c r="F84" s="1707"/>
      <c r="G84" s="8"/>
      <c r="H84" s="8"/>
      <c r="I84" s="9">
        <v>4.8559299999999999</v>
      </c>
      <c r="J84" s="10">
        <v>90287.41</v>
      </c>
      <c r="K84" s="10">
        <v>19863.23</v>
      </c>
      <c r="L84" s="10">
        <v>110150.64</v>
      </c>
    </row>
    <row r="85" spans="1:12" ht="25.9" customHeight="1" x14ac:dyDescent="0.2">
      <c r="A85" s="1710" t="s">
        <v>74</v>
      </c>
      <c r="B85" s="1710"/>
      <c r="C85" s="1710"/>
      <c r="D85" s="1710"/>
      <c r="E85" s="1711">
        <v>154058.91399999999</v>
      </c>
      <c r="F85" s="1711"/>
      <c r="G85" s="1"/>
      <c r="H85" s="1"/>
      <c r="I85" s="2">
        <v>5.16012</v>
      </c>
      <c r="J85" s="3">
        <v>651608.31999999995</v>
      </c>
      <c r="K85" s="3">
        <v>143353.85999999999</v>
      </c>
      <c r="L85" s="3">
        <v>794962.18</v>
      </c>
    </row>
    <row r="86" spans="1:12" ht="10.9" customHeight="1" outlineLevel="1" x14ac:dyDescent="0.2">
      <c r="A86" s="1706" t="s">
        <v>1511</v>
      </c>
      <c r="B86" s="1706"/>
      <c r="C86" s="1706"/>
      <c r="D86" s="1706"/>
      <c r="E86" s="1707">
        <v>114433.465</v>
      </c>
      <c r="F86" s="1707"/>
      <c r="G86" s="8"/>
      <c r="H86" s="8"/>
      <c r="I86" s="9">
        <v>5.9338800000000003</v>
      </c>
      <c r="J86" s="10">
        <v>556585.6</v>
      </c>
      <c r="K86" s="10">
        <v>122448.81</v>
      </c>
      <c r="L86" s="10">
        <v>679034.41</v>
      </c>
    </row>
    <row r="87" spans="1:12" ht="10.9" customHeight="1" outlineLevel="1" x14ac:dyDescent="0.2">
      <c r="A87" s="1706" t="s">
        <v>1512</v>
      </c>
      <c r="B87" s="1706"/>
      <c r="C87" s="1706"/>
      <c r="D87" s="1706"/>
      <c r="E87" s="1707">
        <v>39625.449000000001</v>
      </c>
      <c r="F87" s="1707"/>
      <c r="G87" s="8"/>
      <c r="H87" s="8"/>
      <c r="I87" s="9">
        <v>2.9255900000000001</v>
      </c>
      <c r="J87" s="10">
        <v>95022.720000000001</v>
      </c>
      <c r="K87" s="10">
        <v>20905.05</v>
      </c>
      <c r="L87" s="10">
        <v>115927.77</v>
      </c>
    </row>
    <row r="88" spans="1:12" ht="13.15" customHeight="1" x14ac:dyDescent="0.2">
      <c r="A88" s="1710" t="s">
        <v>75</v>
      </c>
      <c r="B88" s="1710"/>
      <c r="C88" s="1710"/>
      <c r="D88" s="1710"/>
      <c r="E88" s="1711">
        <v>30161.574000000001</v>
      </c>
      <c r="F88" s="1711"/>
      <c r="G88" s="1"/>
      <c r="H88" s="1"/>
      <c r="I88" s="2">
        <v>4.29</v>
      </c>
      <c r="J88" s="3">
        <v>106059.98</v>
      </c>
      <c r="K88" s="3">
        <v>23333.17</v>
      </c>
      <c r="L88" s="3">
        <v>129393.15</v>
      </c>
    </row>
    <row r="89" spans="1:12" ht="10.9" customHeight="1" outlineLevel="1" x14ac:dyDescent="0.2">
      <c r="A89" s="4"/>
      <c r="B89" s="5"/>
      <c r="C89" s="5"/>
      <c r="D89" s="6"/>
      <c r="E89" s="1707">
        <v>30161.574000000001</v>
      </c>
      <c r="F89" s="1707"/>
      <c r="G89" s="8"/>
      <c r="H89" s="8"/>
      <c r="I89" s="9">
        <v>4.29</v>
      </c>
      <c r="J89" s="10">
        <v>106059.98</v>
      </c>
      <c r="K89" s="10">
        <v>23333.17</v>
      </c>
      <c r="L89" s="10">
        <v>129393.15</v>
      </c>
    </row>
    <row r="90" spans="1:12" ht="25.9" customHeight="1" x14ac:dyDescent="0.2">
      <c r="A90" s="1710" t="s">
        <v>76</v>
      </c>
      <c r="B90" s="1710"/>
      <c r="C90" s="1710"/>
      <c r="D90" s="1710"/>
      <c r="E90" s="1711">
        <v>951099.13600000006</v>
      </c>
      <c r="F90" s="1711"/>
      <c r="G90" s="1"/>
      <c r="H90" s="1"/>
      <c r="I90" s="2">
        <v>3.58162</v>
      </c>
      <c r="J90" s="3">
        <v>2792191.57</v>
      </c>
      <c r="K90" s="3">
        <v>614282.14</v>
      </c>
      <c r="L90" s="3">
        <v>3406473.71</v>
      </c>
    </row>
    <row r="91" spans="1:12" ht="10.9" customHeight="1" outlineLevel="1" x14ac:dyDescent="0.2">
      <c r="A91" s="1706" t="s">
        <v>1511</v>
      </c>
      <c r="B91" s="1706"/>
      <c r="C91" s="1706"/>
      <c r="D91" s="1706"/>
      <c r="E91" s="1707">
        <v>717350.32799999998</v>
      </c>
      <c r="F91" s="1707"/>
      <c r="G91" s="8"/>
      <c r="H91" s="8"/>
      <c r="I91" s="9">
        <v>3.9100999999999999</v>
      </c>
      <c r="J91" s="10">
        <v>2299108.69</v>
      </c>
      <c r="K91" s="10">
        <v>505803.91</v>
      </c>
      <c r="L91" s="10">
        <v>2804912.6</v>
      </c>
    </row>
    <row r="92" spans="1:12" ht="10.9" customHeight="1" outlineLevel="1" x14ac:dyDescent="0.2">
      <c r="A92" s="1706" t="s">
        <v>1512</v>
      </c>
      <c r="B92" s="1706"/>
      <c r="C92" s="1706"/>
      <c r="D92" s="1706"/>
      <c r="E92" s="1707">
        <v>233748.80799999999</v>
      </c>
      <c r="F92" s="1707"/>
      <c r="G92" s="8"/>
      <c r="H92" s="8"/>
      <c r="I92" s="9">
        <v>2.5735399999999999</v>
      </c>
      <c r="J92" s="10">
        <v>493082.88</v>
      </c>
      <c r="K92" s="10">
        <v>108478.23</v>
      </c>
      <c r="L92" s="10">
        <v>601561.11</v>
      </c>
    </row>
    <row r="93" spans="1:12" ht="13.15" customHeight="1" x14ac:dyDescent="0.2">
      <c r="A93" s="1708" t="s">
        <v>9</v>
      </c>
      <c r="B93" s="1708"/>
      <c r="C93" s="1708"/>
      <c r="D93" s="1708"/>
      <c r="E93" s="1709">
        <v>52171550.582000002</v>
      </c>
      <c r="F93" s="1709"/>
      <c r="G93" s="1312">
        <v>12831.519</v>
      </c>
      <c r="H93" s="1312">
        <v>8219.3379999999997</v>
      </c>
      <c r="I93" s="18">
        <v>7.5053000000000001</v>
      </c>
      <c r="J93" s="19">
        <v>321082952.58999997</v>
      </c>
      <c r="K93" s="19">
        <v>70638342.739999995</v>
      </c>
      <c r="L93" s="19">
        <v>391721295.32999998</v>
      </c>
    </row>
  </sheetData>
  <mergeCells count="122">
    <mergeCell ref="C5:E5"/>
    <mergeCell ref="A7:D7"/>
    <mergeCell ref="E7:L7"/>
    <mergeCell ref="A8:D9"/>
    <mergeCell ref="E8:F9"/>
    <mergeCell ref="G8:G9"/>
    <mergeCell ref="H8:H9"/>
    <mergeCell ref="I8:L8"/>
    <mergeCell ref="A14:D14"/>
    <mergeCell ref="E14:F14"/>
    <mergeCell ref="E15:F15"/>
    <mergeCell ref="A16:D16"/>
    <mergeCell ref="E16:F16"/>
    <mergeCell ref="A17:D17"/>
    <mergeCell ref="E17:F17"/>
    <mergeCell ref="A10:D10"/>
    <mergeCell ref="E10:F10"/>
    <mergeCell ref="E11:F11"/>
    <mergeCell ref="A12:D12"/>
    <mergeCell ref="E12:F12"/>
    <mergeCell ref="E13:F13"/>
    <mergeCell ref="A22:D22"/>
    <mergeCell ref="E22:F22"/>
    <mergeCell ref="A23:D23"/>
    <mergeCell ref="A25:D25"/>
    <mergeCell ref="A27:D27"/>
    <mergeCell ref="A29:D29"/>
    <mergeCell ref="A18:D18"/>
    <mergeCell ref="E18:F18"/>
    <mergeCell ref="A19:D19"/>
    <mergeCell ref="E19:F19"/>
    <mergeCell ref="E20:F20"/>
    <mergeCell ref="A21:D21"/>
    <mergeCell ref="E21:F21"/>
    <mergeCell ref="A35:D35"/>
    <mergeCell ref="E35:F35"/>
    <mergeCell ref="E36:F36"/>
    <mergeCell ref="A37:D37"/>
    <mergeCell ref="E37:F37"/>
    <mergeCell ref="E38:F38"/>
    <mergeCell ref="A31:D31"/>
    <mergeCell ref="E31:F31"/>
    <mergeCell ref="E32:F32"/>
    <mergeCell ref="A33:D33"/>
    <mergeCell ref="E33:F33"/>
    <mergeCell ref="E34:F34"/>
    <mergeCell ref="E48:F48"/>
    <mergeCell ref="A49:D49"/>
    <mergeCell ref="E49:F49"/>
    <mergeCell ref="E50:F50"/>
    <mergeCell ref="A51:D51"/>
    <mergeCell ref="E51:F51"/>
    <mergeCell ref="A39:D39"/>
    <mergeCell ref="A41:D41"/>
    <mergeCell ref="A43:D43"/>
    <mergeCell ref="A45:D45"/>
    <mergeCell ref="A47:D47"/>
    <mergeCell ref="E47:F47"/>
    <mergeCell ref="A59:D59"/>
    <mergeCell ref="A61:D61"/>
    <mergeCell ref="A63:D63"/>
    <mergeCell ref="E63:F63"/>
    <mergeCell ref="E64:F64"/>
    <mergeCell ref="A65:D65"/>
    <mergeCell ref="E65:F65"/>
    <mergeCell ref="E52:F52"/>
    <mergeCell ref="A53:D53"/>
    <mergeCell ref="E53:F53"/>
    <mergeCell ref="E54:F54"/>
    <mergeCell ref="A55:D55"/>
    <mergeCell ref="A57:D57"/>
    <mergeCell ref="E69:F69"/>
    <mergeCell ref="A70:D70"/>
    <mergeCell ref="E70:F70"/>
    <mergeCell ref="A71:D71"/>
    <mergeCell ref="E71:F71"/>
    <mergeCell ref="A72:D72"/>
    <mergeCell ref="E72:F72"/>
    <mergeCell ref="A66:D66"/>
    <mergeCell ref="E66:F66"/>
    <mergeCell ref="A67:D67"/>
    <mergeCell ref="E67:F67"/>
    <mergeCell ref="A68:D68"/>
    <mergeCell ref="E68:F68"/>
    <mergeCell ref="A77:D77"/>
    <mergeCell ref="E77:F77"/>
    <mergeCell ref="A78:D78"/>
    <mergeCell ref="E78:F78"/>
    <mergeCell ref="E79:F79"/>
    <mergeCell ref="A80:D80"/>
    <mergeCell ref="E80:F80"/>
    <mergeCell ref="A73:D73"/>
    <mergeCell ref="E73:F73"/>
    <mergeCell ref="E74:F74"/>
    <mergeCell ref="A75:D75"/>
    <mergeCell ref="E75:F75"/>
    <mergeCell ref="A76:D76"/>
    <mergeCell ref="E76:F76"/>
    <mergeCell ref="E84:F84"/>
    <mergeCell ref="A85:D85"/>
    <mergeCell ref="E85:F85"/>
    <mergeCell ref="A86:D86"/>
    <mergeCell ref="E86:F86"/>
    <mergeCell ref="A87:D87"/>
    <mergeCell ref="E87:F87"/>
    <mergeCell ref="A81:D81"/>
    <mergeCell ref="E81:F81"/>
    <mergeCell ref="A82:D82"/>
    <mergeCell ref="E82:F82"/>
    <mergeCell ref="A83:D83"/>
    <mergeCell ref="E83:F83"/>
    <mergeCell ref="A92:D92"/>
    <mergeCell ref="E92:F92"/>
    <mergeCell ref="A93:D93"/>
    <mergeCell ref="E93:F93"/>
    <mergeCell ref="A88:D88"/>
    <mergeCell ref="E88:F88"/>
    <mergeCell ref="E89:F89"/>
    <mergeCell ref="A90:D90"/>
    <mergeCell ref="E90:F90"/>
    <mergeCell ref="A91:D91"/>
    <mergeCell ref="E91:F91"/>
  </mergeCells>
  <pageMargins left="0.39370078740157483" right="0.39370078740157483" top="0.39370078740157483" bottom="0.39370078740157483" header="0" footer="0"/>
  <pageSetup paperSize="9" pageOrder="overThenDown"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6"/>
  <dimension ref="A1:K77"/>
  <sheetViews>
    <sheetView topLeftCell="C8" workbookViewId="0">
      <selection activeCell="G45" sqref="G45:K57"/>
    </sheetView>
  </sheetViews>
  <sheetFormatPr defaultRowHeight="11.25" x14ac:dyDescent="0.2"/>
  <cols>
    <col min="1" max="2" width="10.6640625" style="1007" hidden="1" customWidth="1"/>
    <col min="3" max="3" width="3.1640625" style="1007" customWidth="1"/>
    <col min="4" max="4" width="7.83203125" style="1007" customWidth="1"/>
    <col min="5" max="5" width="53.33203125" style="1007" customWidth="1"/>
    <col min="6" max="6" width="8.83203125" style="1007" customWidth="1"/>
    <col min="7" max="11" width="24.1640625" style="1007" customWidth="1"/>
    <col min="12" max="13" width="3.1640625" style="1007" customWidth="1"/>
    <col min="14" max="256" width="9.1640625" style="1007"/>
    <col min="257" max="258" width="0" style="1007" hidden="1" customWidth="1"/>
    <col min="259" max="259" width="3.1640625" style="1007" customWidth="1"/>
    <col min="260" max="260" width="7.83203125" style="1007" customWidth="1"/>
    <col min="261" max="261" width="53.33203125" style="1007" customWidth="1"/>
    <col min="262" max="262" width="8.83203125" style="1007" customWidth="1"/>
    <col min="263" max="267" width="24.1640625" style="1007" customWidth="1"/>
    <col min="268" max="269" width="3.1640625" style="1007" customWidth="1"/>
    <col min="270" max="512" width="9.1640625" style="1007"/>
    <col min="513" max="514" width="0" style="1007" hidden="1" customWidth="1"/>
    <col min="515" max="515" width="3.1640625" style="1007" customWidth="1"/>
    <col min="516" max="516" width="7.83203125" style="1007" customWidth="1"/>
    <col min="517" max="517" width="53.33203125" style="1007" customWidth="1"/>
    <col min="518" max="518" width="8.83203125" style="1007" customWidth="1"/>
    <col min="519" max="523" width="24.1640625" style="1007" customWidth="1"/>
    <col min="524" max="525" width="3.1640625" style="1007" customWidth="1"/>
    <col min="526" max="768" width="9.1640625" style="1007"/>
    <col min="769" max="770" width="0" style="1007" hidden="1" customWidth="1"/>
    <col min="771" max="771" width="3.1640625" style="1007" customWidth="1"/>
    <col min="772" max="772" width="7.83203125" style="1007" customWidth="1"/>
    <col min="773" max="773" width="53.33203125" style="1007" customWidth="1"/>
    <col min="774" max="774" width="8.83203125" style="1007" customWidth="1"/>
    <col min="775" max="779" width="24.1640625" style="1007" customWidth="1"/>
    <col min="780" max="781" width="3.1640625" style="1007" customWidth="1"/>
    <col min="782" max="1024" width="9.1640625" style="1007"/>
    <col min="1025" max="1026" width="0" style="1007" hidden="1" customWidth="1"/>
    <col min="1027" max="1027" width="3.1640625" style="1007" customWidth="1"/>
    <col min="1028" max="1028" width="7.83203125" style="1007" customWidth="1"/>
    <col min="1029" max="1029" width="53.33203125" style="1007" customWidth="1"/>
    <col min="1030" max="1030" width="8.83203125" style="1007" customWidth="1"/>
    <col min="1031" max="1035" width="24.1640625" style="1007" customWidth="1"/>
    <col min="1036" max="1037" width="3.1640625" style="1007" customWidth="1"/>
    <col min="1038" max="1280" width="9.1640625" style="1007"/>
    <col min="1281" max="1282" width="0" style="1007" hidden="1" customWidth="1"/>
    <col min="1283" max="1283" width="3.1640625" style="1007" customWidth="1"/>
    <col min="1284" max="1284" width="7.83203125" style="1007" customWidth="1"/>
    <col min="1285" max="1285" width="53.33203125" style="1007" customWidth="1"/>
    <col min="1286" max="1286" width="8.83203125" style="1007" customWidth="1"/>
    <col min="1287" max="1291" width="24.1640625" style="1007" customWidth="1"/>
    <col min="1292" max="1293" width="3.1640625" style="1007" customWidth="1"/>
    <col min="1294" max="1536" width="9.1640625" style="1007"/>
    <col min="1537" max="1538" width="0" style="1007" hidden="1" customWidth="1"/>
    <col min="1539" max="1539" width="3.1640625" style="1007" customWidth="1"/>
    <col min="1540" max="1540" width="7.83203125" style="1007" customWidth="1"/>
    <col min="1541" max="1541" width="53.33203125" style="1007" customWidth="1"/>
    <col min="1542" max="1542" width="8.83203125" style="1007" customWidth="1"/>
    <col min="1543" max="1547" width="24.1640625" style="1007" customWidth="1"/>
    <col min="1548" max="1549" width="3.1640625" style="1007" customWidth="1"/>
    <col min="1550" max="1792" width="9.1640625" style="1007"/>
    <col min="1793" max="1794" width="0" style="1007" hidden="1" customWidth="1"/>
    <col min="1795" max="1795" width="3.1640625" style="1007" customWidth="1"/>
    <col min="1796" max="1796" width="7.83203125" style="1007" customWidth="1"/>
    <col min="1797" max="1797" width="53.33203125" style="1007" customWidth="1"/>
    <col min="1798" max="1798" width="8.83203125" style="1007" customWidth="1"/>
    <col min="1799" max="1803" width="24.1640625" style="1007" customWidth="1"/>
    <col min="1804" max="1805" width="3.1640625" style="1007" customWidth="1"/>
    <col min="1806" max="2048" width="9.1640625" style="1007"/>
    <col min="2049" max="2050" width="0" style="1007" hidden="1" customWidth="1"/>
    <col min="2051" max="2051" width="3.1640625" style="1007" customWidth="1"/>
    <col min="2052" max="2052" width="7.83203125" style="1007" customWidth="1"/>
    <col min="2053" max="2053" width="53.33203125" style="1007" customWidth="1"/>
    <col min="2054" max="2054" width="8.83203125" style="1007" customWidth="1"/>
    <col min="2055" max="2059" width="24.1640625" style="1007" customWidth="1"/>
    <col min="2060" max="2061" width="3.1640625" style="1007" customWidth="1"/>
    <col min="2062" max="2304" width="9.1640625" style="1007"/>
    <col min="2305" max="2306" width="0" style="1007" hidden="1" customWidth="1"/>
    <col min="2307" max="2307" width="3.1640625" style="1007" customWidth="1"/>
    <col min="2308" max="2308" width="7.83203125" style="1007" customWidth="1"/>
    <col min="2309" max="2309" width="53.33203125" style="1007" customWidth="1"/>
    <col min="2310" max="2310" width="8.83203125" style="1007" customWidth="1"/>
    <col min="2311" max="2315" width="24.1640625" style="1007" customWidth="1"/>
    <col min="2316" max="2317" width="3.1640625" style="1007" customWidth="1"/>
    <col min="2318" max="2560" width="9.1640625" style="1007"/>
    <col min="2561" max="2562" width="0" style="1007" hidden="1" customWidth="1"/>
    <col min="2563" max="2563" width="3.1640625" style="1007" customWidth="1"/>
    <col min="2564" max="2564" width="7.83203125" style="1007" customWidth="1"/>
    <col min="2565" max="2565" width="53.33203125" style="1007" customWidth="1"/>
    <col min="2566" max="2566" width="8.83203125" style="1007" customWidth="1"/>
    <col min="2567" max="2571" width="24.1640625" style="1007" customWidth="1"/>
    <col min="2572" max="2573" width="3.1640625" style="1007" customWidth="1"/>
    <col min="2574" max="2816" width="9.1640625" style="1007"/>
    <col min="2817" max="2818" width="0" style="1007" hidden="1" customWidth="1"/>
    <col min="2819" max="2819" width="3.1640625" style="1007" customWidth="1"/>
    <col min="2820" max="2820" width="7.83203125" style="1007" customWidth="1"/>
    <col min="2821" max="2821" width="53.33203125" style="1007" customWidth="1"/>
    <col min="2822" max="2822" width="8.83203125" style="1007" customWidth="1"/>
    <col min="2823" max="2827" width="24.1640625" style="1007" customWidth="1"/>
    <col min="2828" max="2829" width="3.1640625" style="1007" customWidth="1"/>
    <col min="2830" max="3072" width="9.1640625" style="1007"/>
    <col min="3073" max="3074" width="0" style="1007" hidden="1" customWidth="1"/>
    <col min="3075" max="3075" width="3.1640625" style="1007" customWidth="1"/>
    <col min="3076" max="3076" width="7.83203125" style="1007" customWidth="1"/>
    <col min="3077" max="3077" width="53.33203125" style="1007" customWidth="1"/>
    <col min="3078" max="3078" width="8.83203125" style="1007" customWidth="1"/>
    <col min="3079" max="3083" width="24.1640625" style="1007" customWidth="1"/>
    <col min="3084" max="3085" width="3.1640625" style="1007" customWidth="1"/>
    <col min="3086" max="3328" width="9.1640625" style="1007"/>
    <col min="3329" max="3330" width="0" style="1007" hidden="1" customWidth="1"/>
    <col min="3331" max="3331" width="3.1640625" style="1007" customWidth="1"/>
    <col min="3332" max="3332" width="7.83203125" style="1007" customWidth="1"/>
    <col min="3333" max="3333" width="53.33203125" style="1007" customWidth="1"/>
    <col min="3334" max="3334" width="8.83203125" style="1007" customWidth="1"/>
    <col min="3335" max="3339" width="24.1640625" style="1007" customWidth="1"/>
    <col min="3340" max="3341" width="3.1640625" style="1007" customWidth="1"/>
    <col min="3342" max="3584" width="9.1640625" style="1007"/>
    <col min="3585" max="3586" width="0" style="1007" hidden="1" customWidth="1"/>
    <col min="3587" max="3587" width="3.1640625" style="1007" customWidth="1"/>
    <col min="3588" max="3588" width="7.83203125" style="1007" customWidth="1"/>
    <col min="3589" max="3589" width="53.33203125" style="1007" customWidth="1"/>
    <col min="3590" max="3590" width="8.83203125" style="1007" customWidth="1"/>
    <col min="3591" max="3595" width="24.1640625" style="1007" customWidth="1"/>
    <col min="3596" max="3597" width="3.1640625" style="1007" customWidth="1"/>
    <col min="3598" max="3840" width="9.1640625" style="1007"/>
    <col min="3841" max="3842" width="0" style="1007" hidden="1" customWidth="1"/>
    <col min="3843" max="3843" width="3.1640625" style="1007" customWidth="1"/>
    <col min="3844" max="3844" width="7.83203125" style="1007" customWidth="1"/>
    <col min="3845" max="3845" width="53.33203125" style="1007" customWidth="1"/>
    <col min="3846" max="3846" width="8.83203125" style="1007" customWidth="1"/>
    <col min="3847" max="3851" width="24.1640625" style="1007" customWidth="1"/>
    <col min="3852" max="3853" width="3.1640625" style="1007" customWidth="1"/>
    <col min="3854" max="4096" width="9.1640625" style="1007"/>
    <col min="4097" max="4098" width="0" style="1007" hidden="1" customWidth="1"/>
    <col min="4099" max="4099" width="3.1640625" style="1007" customWidth="1"/>
    <col min="4100" max="4100" width="7.83203125" style="1007" customWidth="1"/>
    <col min="4101" max="4101" width="53.33203125" style="1007" customWidth="1"/>
    <col min="4102" max="4102" width="8.83203125" style="1007" customWidth="1"/>
    <col min="4103" max="4107" width="24.1640625" style="1007" customWidth="1"/>
    <col min="4108" max="4109" width="3.1640625" style="1007" customWidth="1"/>
    <col min="4110" max="4352" width="9.1640625" style="1007"/>
    <col min="4353" max="4354" width="0" style="1007" hidden="1" customWidth="1"/>
    <col min="4355" max="4355" width="3.1640625" style="1007" customWidth="1"/>
    <col min="4356" max="4356" width="7.83203125" style="1007" customWidth="1"/>
    <col min="4357" max="4357" width="53.33203125" style="1007" customWidth="1"/>
    <col min="4358" max="4358" width="8.83203125" style="1007" customWidth="1"/>
    <col min="4359" max="4363" width="24.1640625" style="1007" customWidth="1"/>
    <col min="4364" max="4365" width="3.1640625" style="1007" customWidth="1"/>
    <col min="4366" max="4608" width="9.1640625" style="1007"/>
    <col min="4609" max="4610" width="0" style="1007" hidden="1" customWidth="1"/>
    <col min="4611" max="4611" width="3.1640625" style="1007" customWidth="1"/>
    <col min="4612" max="4612" width="7.83203125" style="1007" customWidth="1"/>
    <col min="4613" max="4613" width="53.33203125" style="1007" customWidth="1"/>
    <col min="4614" max="4614" width="8.83203125" style="1007" customWidth="1"/>
    <col min="4615" max="4619" width="24.1640625" style="1007" customWidth="1"/>
    <col min="4620" max="4621" width="3.1640625" style="1007" customWidth="1"/>
    <col min="4622" max="4864" width="9.1640625" style="1007"/>
    <col min="4865" max="4866" width="0" style="1007" hidden="1" customWidth="1"/>
    <col min="4867" max="4867" width="3.1640625" style="1007" customWidth="1"/>
    <col min="4868" max="4868" width="7.83203125" style="1007" customWidth="1"/>
    <col min="4869" max="4869" width="53.33203125" style="1007" customWidth="1"/>
    <col min="4870" max="4870" width="8.83203125" style="1007" customWidth="1"/>
    <col min="4871" max="4875" width="24.1640625" style="1007" customWidth="1"/>
    <col min="4876" max="4877" width="3.1640625" style="1007" customWidth="1"/>
    <col min="4878" max="5120" width="9.1640625" style="1007"/>
    <col min="5121" max="5122" width="0" style="1007" hidden="1" customWidth="1"/>
    <col min="5123" max="5123" width="3.1640625" style="1007" customWidth="1"/>
    <col min="5124" max="5124" width="7.83203125" style="1007" customWidth="1"/>
    <col min="5125" max="5125" width="53.33203125" style="1007" customWidth="1"/>
    <col min="5126" max="5126" width="8.83203125" style="1007" customWidth="1"/>
    <col min="5127" max="5131" width="24.1640625" style="1007" customWidth="1"/>
    <col min="5132" max="5133" width="3.1640625" style="1007" customWidth="1"/>
    <col min="5134" max="5376" width="9.1640625" style="1007"/>
    <col min="5377" max="5378" width="0" style="1007" hidden="1" customWidth="1"/>
    <col min="5379" max="5379" width="3.1640625" style="1007" customWidth="1"/>
    <col min="5380" max="5380" width="7.83203125" style="1007" customWidth="1"/>
    <col min="5381" max="5381" width="53.33203125" style="1007" customWidth="1"/>
    <col min="5382" max="5382" width="8.83203125" style="1007" customWidth="1"/>
    <col min="5383" max="5387" width="24.1640625" style="1007" customWidth="1"/>
    <col min="5388" max="5389" width="3.1640625" style="1007" customWidth="1"/>
    <col min="5390" max="5632" width="9.1640625" style="1007"/>
    <col min="5633" max="5634" width="0" style="1007" hidden="1" customWidth="1"/>
    <col min="5635" max="5635" width="3.1640625" style="1007" customWidth="1"/>
    <col min="5636" max="5636" width="7.83203125" style="1007" customWidth="1"/>
    <col min="5637" max="5637" width="53.33203125" style="1007" customWidth="1"/>
    <col min="5638" max="5638" width="8.83203125" style="1007" customWidth="1"/>
    <col min="5639" max="5643" width="24.1640625" style="1007" customWidth="1"/>
    <col min="5644" max="5645" width="3.1640625" style="1007" customWidth="1"/>
    <col min="5646" max="5888" width="9.1640625" style="1007"/>
    <col min="5889" max="5890" width="0" style="1007" hidden="1" customWidth="1"/>
    <col min="5891" max="5891" width="3.1640625" style="1007" customWidth="1"/>
    <col min="5892" max="5892" width="7.83203125" style="1007" customWidth="1"/>
    <col min="5893" max="5893" width="53.33203125" style="1007" customWidth="1"/>
    <col min="5894" max="5894" width="8.83203125" style="1007" customWidth="1"/>
    <col min="5895" max="5899" width="24.1640625" style="1007" customWidth="1"/>
    <col min="5900" max="5901" width="3.1640625" style="1007" customWidth="1"/>
    <col min="5902" max="6144" width="9.1640625" style="1007"/>
    <col min="6145" max="6146" width="0" style="1007" hidden="1" customWidth="1"/>
    <col min="6147" max="6147" width="3.1640625" style="1007" customWidth="1"/>
    <col min="6148" max="6148" width="7.83203125" style="1007" customWidth="1"/>
    <col min="6149" max="6149" width="53.33203125" style="1007" customWidth="1"/>
    <col min="6150" max="6150" width="8.83203125" style="1007" customWidth="1"/>
    <col min="6151" max="6155" width="24.1640625" style="1007" customWidth="1"/>
    <col min="6156" max="6157" width="3.1640625" style="1007" customWidth="1"/>
    <col min="6158" max="6400" width="9.1640625" style="1007"/>
    <col min="6401" max="6402" width="0" style="1007" hidden="1" customWidth="1"/>
    <col min="6403" max="6403" width="3.1640625" style="1007" customWidth="1"/>
    <col min="6404" max="6404" width="7.83203125" style="1007" customWidth="1"/>
    <col min="6405" max="6405" width="53.33203125" style="1007" customWidth="1"/>
    <col min="6406" max="6406" width="8.83203125" style="1007" customWidth="1"/>
    <col min="6407" max="6411" width="24.1640625" style="1007" customWidth="1"/>
    <col min="6412" max="6413" width="3.1640625" style="1007" customWidth="1"/>
    <col min="6414" max="6656" width="9.1640625" style="1007"/>
    <col min="6657" max="6658" width="0" style="1007" hidden="1" customWidth="1"/>
    <col min="6659" max="6659" width="3.1640625" style="1007" customWidth="1"/>
    <col min="6660" max="6660" width="7.83203125" style="1007" customWidth="1"/>
    <col min="6661" max="6661" width="53.33203125" style="1007" customWidth="1"/>
    <col min="6662" max="6662" width="8.83203125" style="1007" customWidth="1"/>
    <col min="6663" max="6667" width="24.1640625" style="1007" customWidth="1"/>
    <col min="6668" max="6669" width="3.1640625" style="1007" customWidth="1"/>
    <col min="6670" max="6912" width="9.1640625" style="1007"/>
    <col min="6913" max="6914" width="0" style="1007" hidden="1" customWidth="1"/>
    <col min="6915" max="6915" width="3.1640625" style="1007" customWidth="1"/>
    <col min="6916" max="6916" width="7.83203125" style="1007" customWidth="1"/>
    <col min="6917" max="6917" width="53.33203125" style="1007" customWidth="1"/>
    <col min="6918" max="6918" width="8.83203125" style="1007" customWidth="1"/>
    <col min="6919" max="6923" width="24.1640625" style="1007" customWidth="1"/>
    <col min="6924" max="6925" width="3.1640625" style="1007" customWidth="1"/>
    <col min="6926" max="7168" width="9.1640625" style="1007"/>
    <col min="7169" max="7170" width="0" style="1007" hidden="1" customWidth="1"/>
    <col min="7171" max="7171" width="3.1640625" style="1007" customWidth="1"/>
    <col min="7172" max="7172" width="7.83203125" style="1007" customWidth="1"/>
    <col min="7173" max="7173" width="53.33203125" style="1007" customWidth="1"/>
    <col min="7174" max="7174" width="8.83203125" style="1007" customWidth="1"/>
    <col min="7175" max="7179" width="24.1640625" style="1007" customWidth="1"/>
    <col min="7180" max="7181" width="3.1640625" style="1007" customWidth="1"/>
    <col min="7182" max="7424" width="9.1640625" style="1007"/>
    <col min="7425" max="7426" width="0" style="1007" hidden="1" customWidth="1"/>
    <col min="7427" max="7427" width="3.1640625" style="1007" customWidth="1"/>
    <col min="7428" max="7428" width="7.83203125" style="1007" customWidth="1"/>
    <col min="7429" max="7429" width="53.33203125" style="1007" customWidth="1"/>
    <col min="7430" max="7430" width="8.83203125" style="1007" customWidth="1"/>
    <col min="7431" max="7435" width="24.1640625" style="1007" customWidth="1"/>
    <col min="7436" max="7437" width="3.1640625" style="1007" customWidth="1"/>
    <col min="7438" max="7680" width="9.1640625" style="1007"/>
    <col min="7681" max="7682" width="0" style="1007" hidden="1" customWidth="1"/>
    <col min="7683" max="7683" width="3.1640625" style="1007" customWidth="1"/>
    <col min="7684" max="7684" width="7.83203125" style="1007" customWidth="1"/>
    <col min="7685" max="7685" width="53.33203125" style="1007" customWidth="1"/>
    <col min="7686" max="7686" width="8.83203125" style="1007" customWidth="1"/>
    <col min="7687" max="7691" width="24.1640625" style="1007" customWidth="1"/>
    <col min="7692" max="7693" width="3.1640625" style="1007" customWidth="1"/>
    <col min="7694" max="7936" width="9.1640625" style="1007"/>
    <col min="7937" max="7938" width="0" style="1007" hidden="1" customWidth="1"/>
    <col min="7939" max="7939" width="3.1640625" style="1007" customWidth="1"/>
    <col min="7940" max="7940" width="7.83203125" style="1007" customWidth="1"/>
    <col min="7941" max="7941" width="53.33203125" style="1007" customWidth="1"/>
    <col min="7942" max="7942" width="8.83203125" style="1007" customWidth="1"/>
    <col min="7943" max="7947" width="24.1640625" style="1007" customWidth="1"/>
    <col min="7948" max="7949" width="3.1640625" style="1007" customWidth="1"/>
    <col min="7950" max="8192" width="9.1640625" style="1007"/>
    <col min="8193" max="8194" width="0" style="1007" hidden="1" customWidth="1"/>
    <col min="8195" max="8195" width="3.1640625" style="1007" customWidth="1"/>
    <col min="8196" max="8196" width="7.83203125" style="1007" customWidth="1"/>
    <col min="8197" max="8197" width="53.33203125" style="1007" customWidth="1"/>
    <col min="8198" max="8198" width="8.83203125" style="1007" customWidth="1"/>
    <col min="8199" max="8203" width="24.1640625" style="1007" customWidth="1"/>
    <col min="8204" max="8205" width="3.1640625" style="1007" customWidth="1"/>
    <col min="8206" max="8448" width="9.1640625" style="1007"/>
    <col min="8449" max="8450" width="0" style="1007" hidden="1" customWidth="1"/>
    <col min="8451" max="8451" width="3.1640625" style="1007" customWidth="1"/>
    <col min="8452" max="8452" width="7.83203125" style="1007" customWidth="1"/>
    <col min="8453" max="8453" width="53.33203125" style="1007" customWidth="1"/>
    <col min="8454" max="8454" width="8.83203125" style="1007" customWidth="1"/>
    <col min="8455" max="8459" width="24.1640625" style="1007" customWidth="1"/>
    <col min="8460" max="8461" width="3.1640625" style="1007" customWidth="1"/>
    <col min="8462" max="8704" width="9.1640625" style="1007"/>
    <col min="8705" max="8706" width="0" style="1007" hidden="1" customWidth="1"/>
    <col min="8707" max="8707" width="3.1640625" style="1007" customWidth="1"/>
    <col min="8708" max="8708" width="7.83203125" style="1007" customWidth="1"/>
    <col min="8709" max="8709" width="53.33203125" style="1007" customWidth="1"/>
    <col min="8710" max="8710" width="8.83203125" style="1007" customWidth="1"/>
    <col min="8711" max="8715" width="24.1640625" style="1007" customWidth="1"/>
    <col min="8716" max="8717" width="3.1640625" style="1007" customWidth="1"/>
    <col min="8718" max="8960" width="9.1640625" style="1007"/>
    <col min="8961" max="8962" width="0" style="1007" hidden="1" customWidth="1"/>
    <col min="8963" max="8963" width="3.1640625" style="1007" customWidth="1"/>
    <col min="8964" max="8964" width="7.83203125" style="1007" customWidth="1"/>
    <col min="8965" max="8965" width="53.33203125" style="1007" customWidth="1"/>
    <col min="8966" max="8966" width="8.83203125" style="1007" customWidth="1"/>
    <col min="8967" max="8971" width="24.1640625" style="1007" customWidth="1"/>
    <col min="8972" max="8973" width="3.1640625" style="1007" customWidth="1"/>
    <col min="8974" max="9216" width="9.1640625" style="1007"/>
    <col min="9217" max="9218" width="0" style="1007" hidden="1" customWidth="1"/>
    <col min="9219" max="9219" width="3.1640625" style="1007" customWidth="1"/>
    <col min="9220" max="9220" width="7.83203125" style="1007" customWidth="1"/>
    <col min="9221" max="9221" width="53.33203125" style="1007" customWidth="1"/>
    <col min="9222" max="9222" width="8.83203125" style="1007" customWidth="1"/>
    <col min="9223" max="9227" width="24.1640625" style="1007" customWidth="1"/>
    <col min="9228" max="9229" width="3.1640625" style="1007" customWidth="1"/>
    <col min="9230" max="9472" width="9.1640625" style="1007"/>
    <col min="9473" max="9474" width="0" style="1007" hidden="1" customWidth="1"/>
    <col min="9475" max="9475" width="3.1640625" style="1007" customWidth="1"/>
    <col min="9476" max="9476" width="7.83203125" style="1007" customWidth="1"/>
    <col min="9477" max="9477" width="53.33203125" style="1007" customWidth="1"/>
    <col min="9478" max="9478" width="8.83203125" style="1007" customWidth="1"/>
    <col min="9479" max="9483" width="24.1640625" style="1007" customWidth="1"/>
    <col min="9484" max="9485" width="3.1640625" style="1007" customWidth="1"/>
    <col min="9486" max="9728" width="9.1640625" style="1007"/>
    <col min="9729" max="9730" width="0" style="1007" hidden="1" customWidth="1"/>
    <col min="9731" max="9731" width="3.1640625" style="1007" customWidth="1"/>
    <col min="9732" max="9732" width="7.83203125" style="1007" customWidth="1"/>
    <col min="9733" max="9733" width="53.33203125" style="1007" customWidth="1"/>
    <col min="9734" max="9734" width="8.83203125" style="1007" customWidth="1"/>
    <col min="9735" max="9739" width="24.1640625" style="1007" customWidth="1"/>
    <col min="9740" max="9741" width="3.1640625" style="1007" customWidth="1"/>
    <col min="9742" max="9984" width="9.1640625" style="1007"/>
    <col min="9985" max="9986" width="0" style="1007" hidden="1" customWidth="1"/>
    <col min="9987" max="9987" width="3.1640625" style="1007" customWidth="1"/>
    <col min="9988" max="9988" width="7.83203125" style="1007" customWidth="1"/>
    <col min="9989" max="9989" width="53.33203125" style="1007" customWidth="1"/>
    <col min="9990" max="9990" width="8.83203125" style="1007" customWidth="1"/>
    <col min="9991" max="9995" width="24.1640625" style="1007" customWidth="1"/>
    <col min="9996" max="9997" width="3.1640625" style="1007" customWidth="1"/>
    <col min="9998" max="10240" width="9.1640625" style="1007"/>
    <col min="10241" max="10242" width="0" style="1007" hidden="1" customWidth="1"/>
    <col min="10243" max="10243" width="3.1640625" style="1007" customWidth="1"/>
    <col min="10244" max="10244" width="7.83203125" style="1007" customWidth="1"/>
    <col min="10245" max="10245" width="53.33203125" style="1007" customWidth="1"/>
    <col min="10246" max="10246" width="8.83203125" style="1007" customWidth="1"/>
    <col min="10247" max="10251" width="24.1640625" style="1007" customWidth="1"/>
    <col min="10252" max="10253" width="3.1640625" style="1007" customWidth="1"/>
    <col min="10254" max="10496" width="9.1640625" style="1007"/>
    <col min="10497" max="10498" width="0" style="1007" hidden="1" customWidth="1"/>
    <col min="10499" max="10499" width="3.1640625" style="1007" customWidth="1"/>
    <col min="10500" max="10500" width="7.83203125" style="1007" customWidth="1"/>
    <col min="10501" max="10501" width="53.33203125" style="1007" customWidth="1"/>
    <col min="10502" max="10502" width="8.83203125" style="1007" customWidth="1"/>
    <col min="10503" max="10507" width="24.1640625" style="1007" customWidth="1"/>
    <col min="10508" max="10509" width="3.1640625" style="1007" customWidth="1"/>
    <col min="10510" max="10752" width="9.1640625" style="1007"/>
    <col min="10753" max="10754" width="0" style="1007" hidden="1" customWidth="1"/>
    <col min="10755" max="10755" width="3.1640625" style="1007" customWidth="1"/>
    <col min="10756" max="10756" width="7.83203125" style="1007" customWidth="1"/>
    <col min="10757" max="10757" width="53.33203125" style="1007" customWidth="1"/>
    <col min="10758" max="10758" width="8.83203125" style="1007" customWidth="1"/>
    <col min="10759" max="10763" width="24.1640625" style="1007" customWidth="1"/>
    <col min="10764" max="10765" width="3.1640625" style="1007" customWidth="1"/>
    <col min="10766" max="11008" width="9.1640625" style="1007"/>
    <col min="11009" max="11010" width="0" style="1007" hidden="1" customWidth="1"/>
    <col min="11011" max="11011" width="3.1640625" style="1007" customWidth="1"/>
    <col min="11012" max="11012" width="7.83203125" style="1007" customWidth="1"/>
    <col min="11013" max="11013" width="53.33203125" style="1007" customWidth="1"/>
    <col min="11014" max="11014" width="8.83203125" style="1007" customWidth="1"/>
    <col min="11015" max="11019" width="24.1640625" style="1007" customWidth="1"/>
    <col min="11020" max="11021" width="3.1640625" style="1007" customWidth="1"/>
    <col min="11022" max="11264" width="9.1640625" style="1007"/>
    <col min="11265" max="11266" width="0" style="1007" hidden="1" customWidth="1"/>
    <col min="11267" max="11267" width="3.1640625" style="1007" customWidth="1"/>
    <col min="11268" max="11268" width="7.83203125" style="1007" customWidth="1"/>
    <col min="11269" max="11269" width="53.33203125" style="1007" customWidth="1"/>
    <col min="11270" max="11270" width="8.83203125" style="1007" customWidth="1"/>
    <col min="11271" max="11275" width="24.1640625" style="1007" customWidth="1"/>
    <col min="11276" max="11277" width="3.1640625" style="1007" customWidth="1"/>
    <col min="11278" max="11520" width="9.1640625" style="1007"/>
    <col min="11521" max="11522" width="0" style="1007" hidden="1" customWidth="1"/>
    <col min="11523" max="11523" width="3.1640625" style="1007" customWidth="1"/>
    <col min="11524" max="11524" width="7.83203125" style="1007" customWidth="1"/>
    <col min="11525" max="11525" width="53.33203125" style="1007" customWidth="1"/>
    <col min="11526" max="11526" width="8.83203125" style="1007" customWidth="1"/>
    <col min="11527" max="11531" width="24.1640625" style="1007" customWidth="1"/>
    <col min="11532" max="11533" width="3.1640625" style="1007" customWidth="1"/>
    <col min="11534" max="11776" width="9.1640625" style="1007"/>
    <col min="11777" max="11778" width="0" style="1007" hidden="1" customWidth="1"/>
    <col min="11779" max="11779" width="3.1640625" style="1007" customWidth="1"/>
    <col min="11780" max="11780" width="7.83203125" style="1007" customWidth="1"/>
    <col min="11781" max="11781" width="53.33203125" style="1007" customWidth="1"/>
    <col min="11782" max="11782" width="8.83203125" style="1007" customWidth="1"/>
    <col min="11783" max="11787" width="24.1640625" style="1007" customWidth="1"/>
    <col min="11788" max="11789" width="3.1640625" style="1007" customWidth="1"/>
    <col min="11790" max="12032" width="9.1640625" style="1007"/>
    <col min="12033" max="12034" width="0" style="1007" hidden="1" customWidth="1"/>
    <col min="12035" max="12035" width="3.1640625" style="1007" customWidth="1"/>
    <col min="12036" max="12036" width="7.83203125" style="1007" customWidth="1"/>
    <col min="12037" max="12037" width="53.33203125" style="1007" customWidth="1"/>
    <col min="12038" max="12038" width="8.83203125" style="1007" customWidth="1"/>
    <col min="12039" max="12043" width="24.1640625" style="1007" customWidth="1"/>
    <col min="12044" max="12045" width="3.1640625" style="1007" customWidth="1"/>
    <col min="12046" max="12288" width="9.1640625" style="1007"/>
    <col min="12289" max="12290" width="0" style="1007" hidden="1" customWidth="1"/>
    <col min="12291" max="12291" width="3.1640625" style="1007" customWidth="1"/>
    <col min="12292" max="12292" width="7.83203125" style="1007" customWidth="1"/>
    <col min="12293" max="12293" width="53.33203125" style="1007" customWidth="1"/>
    <col min="12294" max="12294" width="8.83203125" style="1007" customWidth="1"/>
    <col min="12295" max="12299" width="24.1640625" style="1007" customWidth="1"/>
    <col min="12300" max="12301" width="3.1640625" style="1007" customWidth="1"/>
    <col min="12302" max="12544" width="9.1640625" style="1007"/>
    <col min="12545" max="12546" width="0" style="1007" hidden="1" customWidth="1"/>
    <col min="12547" max="12547" width="3.1640625" style="1007" customWidth="1"/>
    <col min="12548" max="12548" width="7.83203125" style="1007" customWidth="1"/>
    <col min="12549" max="12549" width="53.33203125" style="1007" customWidth="1"/>
    <col min="12550" max="12550" width="8.83203125" style="1007" customWidth="1"/>
    <col min="12551" max="12555" width="24.1640625" style="1007" customWidth="1"/>
    <col min="12556" max="12557" width="3.1640625" style="1007" customWidth="1"/>
    <col min="12558" max="12800" width="9.1640625" style="1007"/>
    <col min="12801" max="12802" width="0" style="1007" hidden="1" customWidth="1"/>
    <col min="12803" max="12803" width="3.1640625" style="1007" customWidth="1"/>
    <col min="12804" max="12804" width="7.83203125" style="1007" customWidth="1"/>
    <col min="12805" max="12805" width="53.33203125" style="1007" customWidth="1"/>
    <col min="12806" max="12806" width="8.83203125" style="1007" customWidth="1"/>
    <col min="12807" max="12811" width="24.1640625" style="1007" customWidth="1"/>
    <col min="12812" max="12813" width="3.1640625" style="1007" customWidth="1"/>
    <col min="12814" max="13056" width="9.1640625" style="1007"/>
    <col min="13057" max="13058" width="0" style="1007" hidden="1" customWidth="1"/>
    <col min="13059" max="13059" width="3.1640625" style="1007" customWidth="1"/>
    <col min="13060" max="13060" width="7.83203125" style="1007" customWidth="1"/>
    <col min="13061" max="13061" width="53.33203125" style="1007" customWidth="1"/>
    <col min="13062" max="13062" width="8.83203125" style="1007" customWidth="1"/>
    <col min="13063" max="13067" width="24.1640625" style="1007" customWidth="1"/>
    <col min="13068" max="13069" width="3.1640625" style="1007" customWidth="1"/>
    <col min="13070" max="13312" width="9.1640625" style="1007"/>
    <col min="13313" max="13314" width="0" style="1007" hidden="1" customWidth="1"/>
    <col min="13315" max="13315" width="3.1640625" style="1007" customWidth="1"/>
    <col min="13316" max="13316" width="7.83203125" style="1007" customWidth="1"/>
    <col min="13317" max="13317" width="53.33203125" style="1007" customWidth="1"/>
    <col min="13318" max="13318" width="8.83203125" style="1007" customWidth="1"/>
    <col min="13319" max="13323" width="24.1640625" style="1007" customWidth="1"/>
    <col min="13324" max="13325" width="3.1640625" style="1007" customWidth="1"/>
    <col min="13326" max="13568" width="9.1640625" style="1007"/>
    <col min="13569" max="13570" width="0" style="1007" hidden="1" customWidth="1"/>
    <col min="13571" max="13571" width="3.1640625" style="1007" customWidth="1"/>
    <col min="13572" max="13572" width="7.83203125" style="1007" customWidth="1"/>
    <col min="13573" max="13573" width="53.33203125" style="1007" customWidth="1"/>
    <col min="13574" max="13574" width="8.83203125" style="1007" customWidth="1"/>
    <col min="13575" max="13579" width="24.1640625" style="1007" customWidth="1"/>
    <col min="13580" max="13581" width="3.1640625" style="1007" customWidth="1"/>
    <col min="13582" max="13824" width="9.1640625" style="1007"/>
    <col min="13825" max="13826" width="0" style="1007" hidden="1" customWidth="1"/>
    <col min="13827" max="13827" width="3.1640625" style="1007" customWidth="1"/>
    <col min="13828" max="13828" width="7.83203125" style="1007" customWidth="1"/>
    <col min="13829" max="13829" width="53.33203125" style="1007" customWidth="1"/>
    <col min="13830" max="13830" width="8.83203125" style="1007" customWidth="1"/>
    <col min="13831" max="13835" width="24.1640625" style="1007" customWidth="1"/>
    <col min="13836" max="13837" width="3.1640625" style="1007" customWidth="1"/>
    <col min="13838" max="14080" width="9.1640625" style="1007"/>
    <col min="14081" max="14082" width="0" style="1007" hidden="1" customWidth="1"/>
    <col min="14083" max="14083" width="3.1640625" style="1007" customWidth="1"/>
    <col min="14084" max="14084" width="7.83203125" style="1007" customWidth="1"/>
    <col min="14085" max="14085" width="53.33203125" style="1007" customWidth="1"/>
    <col min="14086" max="14086" width="8.83203125" style="1007" customWidth="1"/>
    <col min="14087" max="14091" width="24.1640625" style="1007" customWidth="1"/>
    <col min="14092" max="14093" width="3.1640625" style="1007" customWidth="1"/>
    <col min="14094" max="14336" width="9.1640625" style="1007"/>
    <col min="14337" max="14338" width="0" style="1007" hidden="1" customWidth="1"/>
    <col min="14339" max="14339" width="3.1640625" style="1007" customWidth="1"/>
    <col min="14340" max="14340" width="7.83203125" style="1007" customWidth="1"/>
    <col min="14341" max="14341" width="53.33203125" style="1007" customWidth="1"/>
    <col min="14342" max="14342" width="8.83203125" style="1007" customWidth="1"/>
    <col min="14343" max="14347" width="24.1640625" style="1007" customWidth="1"/>
    <col min="14348" max="14349" width="3.1640625" style="1007" customWidth="1"/>
    <col min="14350" max="14592" width="9.1640625" style="1007"/>
    <col min="14593" max="14594" width="0" style="1007" hidden="1" customWidth="1"/>
    <col min="14595" max="14595" width="3.1640625" style="1007" customWidth="1"/>
    <col min="14596" max="14596" width="7.83203125" style="1007" customWidth="1"/>
    <col min="14597" max="14597" width="53.33203125" style="1007" customWidth="1"/>
    <col min="14598" max="14598" width="8.83203125" style="1007" customWidth="1"/>
    <col min="14599" max="14603" width="24.1640625" style="1007" customWidth="1"/>
    <col min="14604" max="14605" width="3.1640625" style="1007" customWidth="1"/>
    <col min="14606" max="14848" width="9.1640625" style="1007"/>
    <col min="14849" max="14850" width="0" style="1007" hidden="1" customWidth="1"/>
    <col min="14851" max="14851" width="3.1640625" style="1007" customWidth="1"/>
    <col min="14852" max="14852" width="7.83203125" style="1007" customWidth="1"/>
    <col min="14853" max="14853" width="53.33203125" style="1007" customWidth="1"/>
    <col min="14854" max="14854" width="8.83203125" style="1007" customWidth="1"/>
    <col min="14855" max="14859" width="24.1640625" style="1007" customWidth="1"/>
    <col min="14860" max="14861" width="3.1640625" style="1007" customWidth="1"/>
    <col min="14862" max="15104" width="9.1640625" style="1007"/>
    <col min="15105" max="15106" width="0" style="1007" hidden="1" customWidth="1"/>
    <col min="15107" max="15107" width="3.1640625" style="1007" customWidth="1"/>
    <col min="15108" max="15108" width="7.83203125" style="1007" customWidth="1"/>
    <col min="15109" max="15109" width="53.33203125" style="1007" customWidth="1"/>
    <col min="15110" max="15110" width="8.83203125" style="1007" customWidth="1"/>
    <col min="15111" max="15115" width="24.1640625" style="1007" customWidth="1"/>
    <col min="15116" max="15117" width="3.1640625" style="1007" customWidth="1"/>
    <col min="15118" max="15360" width="9.1640625" style="1007"/>
    <col min="15361" max="15362" width="0" style="1007" hidden="1" customWidth="1"/>
    <col min="15363" max="15363" width="3.1640625" style="1007" customWidth="1"/>
    <col min="15364" max="15364" width="7.83203125" style="1007" customWidth="1"/>
    <col min="15365" max="15365" width="53.33203125" style="1007" customWidth="1"/>
    <col min="15366" max="15366" width="8.83203125" style="1007" customWidth="1"/>
    <col min="15367" max="15371" width="24.1640625" style="1007" customWidth="1"/>
    <col min="15372" max="15373" width="3.1640625" style="1007" customWidth="1"/>
    <col min="15374" max="15616" width="9.1640625" style="1007"/>
    <col min="15617" max="15618" width="0" style="1007" hidden="1" customWidth="1"/>
    <col min="15619" max="15619" width="3.1640625" style="1007" customWidth="1"/>
    <col min="15620" max="15620" width="7.83203125" style="1007" customWidth="1"/>
    <col min="15621" max="15621" width="53.33203125" style="1007" customWidth="1"/>
    <col min="15622" max="15622" width="8.83203125" style="1007" customWidth="1"/>
    <col min="15623" max="15627" width="24.1640625" style="1007" customWidth="1"/>
    <col min="15628" max="15629" width="3.1640625" style="1007" customWidth="1"/>
    <col min="15630" max="15872" width="9.1640625" style="1007"/>
    <col min="15873" max="15874" width="0" style="1007" hidden="1" customWidth="1"/>
    <col min="15875" max="15875" width="3.1640625" style="1007" customWidth="1"/>
    <col min="15876" max="15876" width="7.83203125" style="1007" customWidth="1"/>
    <col min="15877" max="15877" width="53.33203125" style="1007" customWidth="1"/>
    <col min="15878" max="15878" width="8.83203125" style="1007" customWidth="1"/>
    <col min="15879" max="15883" width="24.1640625" style="1007" customWidth="1"/>
    <col min="15884" max="15885" width="3.1640625" style="1007" customWidth="1"/>
    <col min="15886" max="16128" width="9.1640625" style="1007"/>
    <col min="16129" max="16130" width="0" style="1007" hidden="1" customWidth="1"/>
    <col min="16131" max="16131" width="3.1640625" style="1007" customWidth="1"/>
    <col min="16132" max="16132" width="7.83203125" style="1007" customWidth="1"/>
    <col min="16133" max="16133" width="53.33203125" style="1007" customWidth="1"/>
    <col min="16134" max="16134" width="8.83203125" style="1007" customWidth="1"/>
    <col min="16135" max="16139" width="24.1640625" style="1007" customWidth="1"/>
    <col min="16140" max="16141" width="3.1640625" style="1007" customWidth="1"/>
    <col min="16142" max="16384" width="9.1640625" style="1007"/>
  </cols>
  <sheetData>
    <row r="1" spans="1:11" hidden="1" x14ac:dyDescent="0.2"/>
    <row r="2" spans="1:11" hidden="1" x14ac:dyDescent="0.2"/>
    <row r="3" spans="1:11" hidden="1" x14ac:dyDescent="0.2"/>
    <row r="4" spans="1:11" hidden="1" x14ac:dyDescent="0.2"/>
    <row r="5" spans="1:11" hidden="1" x14ac:dyDescent="0.2"/>
    <row r="6" spans="1:11" hidden="1" x14ac:dyDescent="0.2"/>
    <row r="7" spans="1:11" hidden="1" x14ac:dyDescent="0.2"/>
    <row r="9" spans="1:11" ht="18" customHeight="1" x14ac:dyDescent="0.2">
      <c r="D9" s="1722"/>
      <c r="E9" s="1723"/>
      <c r="F9" s="1723"/>
      <c r="G9" s="1723"/>
      <c r="H9" s="1723"/>
      <c r="I9" s="1723"/>
      <c r="J9" s="1723"/>
      <c r="K9" s="1724"/>
    </row>
    <row r="10" spans="1:11" ht="12" customHeight="1" x14ac:dyDescent="0.2"/>
    <row r="11" spans="1:11" ht="60" customHeight="1" x14ac:dyDescent="0.2">
      <c r="D11" s="1008" t="s">
        <v>1042</v>
      </c>
      <c r="E11" s="1008" t="s">
        <v>1037</v>
      </c>
      <c r="F11" s="1008" t="s">
        <v>320</v>
      </c>
      <c r="G11" s="1008" t="s">
        <v>1513</v>
      </c>
      <c r="H11" s="1008" t="s">
        <v>1514</v>
      </c>
      <c r="I11" s="1008" t="s">
        <v>1515</v>
      </c>
      <c r="J11" s="1008" t="s">
        <v>1516</v>
      </c>
      <c r="K11" s="1008" t="s">
        <v>1517</v>
      </c>
    </row>
    <row r="12" spans="1:11" x14ac:dyDescent="0.2">
      <c r="D12" s="1009">
        <v>1</v>
      </c>
      <c r="E12" s="1009">
        <f t="shared" ref="E12:K12" si="0">D12+1</f>
        <v>2</v>
      </c>
      <c r="F12" s="1009">
        <f t="shared" si="0"/>
        <v>3</v>
      </c>
      <c r="G12" s="1009">
        <f t="shared" si="0"/>
        <v>4</v>
      </c>
      <c r="H12" s="1009">
        <f t="shared" si="0"/>
        <v>5</v>
      </c>
      <c r="I12" s="1009">
        <f t="shared" si="0"/>
        <v>6</v>
      </c>
      <c r="J12" s="1009">
        <f t="shared" si="0"/>
        <v>7</v>
      </c>
      <c r="K12" s="1009">
        <f t="shared" si="0"/>
        <v>8</v>
      </c>
    </row>
    <row r="13" spans="1:11" ht="18" customHeight="1" x14ac:dyDescent="0.2">
      <c r="A13" s="1720"/>
      <c r="B13" s="1720"/>
      <c r="C13" s="1720"/>
      <c r="D13" s="1721" t="s">
        <v>1518</v>
      </c>
      <c r="E13" s="1721"/>
      <c r="F13" s="1721"/>
      <c r="G13" s="1721"/>
      <c r="H13" s="1721"/>
      <c r="I13" s="1721"/>
      <c r="J13" s="1721"/>
      <c r="K13" s="1721"/>
    </row>
    <row r="14" spans="1:11" x14ac:dyDescent="0.2">
      <c r="A14" s="1720"/>
      <c r="B14" s="1720"/>
      <c r="C14" s="1720"/>
      <c r="D14" s="1010" t="s">
        <v>1243</v>
      </c>
      <c r="E14" s="1011" t="s">
        <v>689</v>
      </c>
      <c r="F14" s="1012">
        <v>100</v>
      </c>
      <c r="G14" s="1013">
        <f>SUM(G15:G26)</f>
        <v>48656.082999999999</v>
      </c>
      <c r="H14" s="1013">
        <f>SUM(H15:H26)</f>
        <v>67995.227190000005</v>
      </c>
      <c r="I14" s="1013">
        <f>SUM(I15:I26)</f>
        <v>79.291000000000011</v>
      </c>
      <c r="J14" s="1013">
        <f>SUM(J15:J26)</f>
        <v>22055.225879999984</v>
      </c>
      <c r="K14" s="1013">
        <f>SUM(K15:K26)</f>
        <v>90050.453069999989</v>
      </c>
    </row>
    <row r="15" spans="1:11" x14ac:dyDescent="0.2">
      <c r="A15" s="1720"/>
      <c r="B15" s="1720"/>
      <c r="C15" s="1720"/>
      <c r="D15" s="1010" t="s">
        <v>1519</v>
      </c>
      <c r="E15" s="1014" t="s">
        <v>1520</v>
      </c>
      <c r="F15" s="1012">
        <v>101</v>
      </c>
      <c r="G15" s="1013">
        <f t="shared" ref="G15:K27" si="1">G30+G45+G60</f>
        <v>21520.013999999999</v>
      </c>
      <c r="H15" s="1013">
        <f t="shared" si="1"/>
        <v>22090.80746</v>
      </c>
      <c r="I15" s="1013">
        <f t="shared" si="1"/>
        <v>69.116</v>
      </c>
      <c r="J15" s="1013">
        <f t="shared" si="1"/>
        <v>11711.08388</v>
      </c>
      <c r="K15" s="1013">
        <f t="shared" si="1"/>
        <v>33801.891340000002</v>
      </c>
    </row>
    <row r="16" spans="1:11" x14ac:dyDescent="0.2">
      <c r="A16" s="1720"/>
      <c r="B16" s="1720"/>
      <c r="C16" s="1720"/>
      <c r="D16" s="1010" t="s">
        <v>1521</v>
      </c>
      <c r="E16" s="1014" t="s">
        <v>1522</v>
      </c>
      <c r="F16" s="1012">
        <v>102</v>
      </c>
      <c r="G16" s="1013">
        <f t="shared" si="1"/>
        <v>0</v>
      </c>
      <c r="H16" s="1013">
        <f t="shared" si="1"/>
        <v>0</v>
      </c>
      <c r="I16" s="1013">
        <f t="shared" si="1"/>
        <v>0</v>
      </c>
      <c r="J16" s="1013">
        <f t="shared" si="1"/>
        <v>0</v>
      </c>
      <c r="K16" s="1013">
        <f t="shared" si="1"/>
        <v>0</v>
      </c>
    </row>
    <row r="17" spans="1:11" x14ac:dyDescent="0.2">
      <c r="A17" s="1720"/>
      <c r="B17" s="1720"/>
      <c r="C17" s="1720"/>
      <c r="D17" s="1010" t="s">
        <v>1523</v>
      </c>
      <c r="E17" s="1014" t="s">
        <v>1524</v>
      </c>
      <c r="F17" s="1012">
        <v>103</v>
      </c>
      <c r="G17" s="1013">
        <f t="shared" si="1"/>
        <v>0</v>
      </c>
      <c r="H17" s="1013">
        <f t="shared" si="1"/>
        <v>0</v>
      </c>
      <c r="I17" s="1013">
        <f t="shared" si="1"/>
        <v>0</v>
      </c>
      <c r="J17" s="1013">
        <f t="shared" si="1"/>
        <v>0</v>
      </c>
      <c r="K17" s="1013">
        <f t="shared" si="1"/>
        <v>0</v>
      </c>
    </row>
    <row r="18" spans="1:11" x14ac:dyDescent="0.2">
      <c r="A18" s="1720"/>
      <c r="B18" s="1720"/>
      <c r="C18" s="1720"/>
      <c r="D18" s="1010" t="s">
        <v>1525</v>
      </c>
      <c r="E18" s="1014" t="s">
        <v>1526</v>
      </c>
      <c r="F18" s="1012">
        <v>104</v>
      </c>
      <c r="G18" s="1013">
        <f t="shared" si="1"/>
        <v>0</v>
      </c>
      <c r="H18" s="1013">
        <f t="shared" si="1"/>
        <v>0</v>
      </c>
      <c r="I18" s="1013">
        <f t="shared" si="1"/>
        <v>0</v>
      </c>
      <c r="J18" s="1013">
        <f t="shared" si="1"/>
        <v>0</v>
      </c>
      <c r="K18" s="1013">
        <f t="shared" si="1"/>
        <v>0</v>
      </c>
    </row>
    <row r="19" spans="1:11" x14ac:dyDescent="0.2">
      <c r="A19" s="1720"/>
      <c r="B19" s="1720"/>
      <c r="C19" s="1720"/>
      <c r="D19" s="1010" t="s">
        <v>1527</v>
      </c>
      <c r="E19" s="1014" t="s">
        <v>1528</v>
      </c>
      <c r="F19" s="1012">
        <v>105</v>
      </c>
      <c r="G19" s="1013">
        <f t="shared" si="1"/>
        <v>0</v>
      </c>
      <c r="H19" s="1013">
        <f t="shared" si="1"/>
        <v>0</v>
      </c>
      <c r="I19" s="1013">
        <f t="shared" si="1"/>
        <v>0</v>
      </c>
      <c r="J19" s="1013">
        <f t="shared" si="1"/>
        <v>0</v>
      </c>
      <c r="K19" s="1013">
        <f t="shared" si="1"/>
        <v>0</v>
      </c>
    </row>
    <row r="20" spans="1:11" x14ac:dyDescent="0.2">
      <c r="A20" s="1720"/>
      <c r="B20" s="1720"/>
      <c r="C20" s="1720"/>
      <c r="D20" s="1010" t="s">
        <v>1529</v>
      </c>
      <c r="E20" s="1015" t="s">
        <v>656</v>
      </c>
      <c r="F20" s="1012">
        <v>106</v>
      </c>
      <c r="G20" s="1013">
        <f t="shared" si="1"/>
        <v>26602.814999999999</v>
      </c>
      <c r="H20" s="1013">
        <f t="shared" si="1"/>
        <v>44761.471090000006</v>
      </c>
      <c r="I20" s="1013">
        <f t="shared" si="1"/>
        <v>0</v>
      </c>
      <c r="J20" s="1013">
        <f t="shared" si="1"/>
        <v>0</v>
      </c>
      <c r="K20" s="1013">
        <f t="shared" si="1"/>
        <v>44761.471090000006</v>
      </c>
    </row>
    <row r="21" spans="1:11" x14ac:dyDescent="0.2">
      <c r="A21" s="1720"/>
      <c r="B21" s="1720"/>
      <c r="C21" s="1720"/>
      <c r="D21" s="1010" t="s">
        <v>1530</v>
      </c>
      <c r="E21" s="1015" t="s">
        <v>658</v>
      </c>
      <c r="F21" s="1012">
        <v>107</v>
      </c>
      <c r="G21" s="1013">
        <f t="shared" si="1"/>
        <v>533.25400000000002</v>
      </c>
      <c r="H21" s="1013">
        <f t="shared" si="1"/>
        <v>1142.9486399999998</v>
      </c>
      <c r="I21" s="1013">
        <f t="shared" si="1"/>
        <v>0</v>
      </c>
      <c r="J21" s="1013">
        <f t="shared" si="1"/>
        <v>0</v>
      </c>
      <c r="K21" s="1013">
        <f t="shared" si="1"/>
        <v>1142.9486399999998</v>
      </c>
    </row>
    <row r="22" spans="1:11" x14ac:dyDescent="0.2">
      <c r="A22" s="1720"/>
      <c r="B22" s="1720"/>
      <c r="C22" s="1720"/>
      <c r="D22" s="1010" t="s">
        <v>1531</v>
      </c>
      <c r="E22" s="1016" t="s">
        <v>662</v>
      </c>
      <c r="F22" s="1012">
        <v>108</v>
      </c>
      <c r="G22" s="1013">
        <f t="shared" si="1"/>
        <v>0</v>
      </c>
      <c r="H22" s="1013">
        <f t="shared" si="1"/>
        <v>0</v>
      </c>
      <c r="I22" s="1013">
        <f t="shared" si="1"/>
        <v>0</v>
      </c>
      <c r="J22" s="1013">
        <f t="shared" si="1"/>
        <v>0</v>
      </c>
      <c r="K22" s="1013">
        <f t="shared" si="1"/>
        <v>0</v>
      </c>
    </row>
    <row r="23" spans="1:11" x14ac:dyDescent="0.2">
      <c r="A23" s="1720"/>
      <c r="B23" s="1720"/>
      <c r="C23" s="1720"/>
      <c r="D23" s="1010" t="s">
        <v>1532</v>
      </c>
      <c r="E23" s="1016" t="s">
        <v>663</v>
      </c>
      <c r="F23" s="1012">
        <v>109</v>
      </c>
      <c r="G23" s="1013">
        <f t="shared" si="1"/>
        <v>0</v>
      </c>
      <c r="H23" s="1013">
        <f t="shared" si="1"/>
        <v>0</v>
      </c>
      <c r="I23" s="1013">
        <f t="shared" si="1"/>
        <v>0</v>
      </c>
      <c r="J23" s="1013">
        <f t="shared" si="1"/>
        <v>0</v>
      </c>
      <c r="K23" s="1013">
        <f t="shared" si="1"/>
        <v>0</v>
      </c>
    </row>
    <row r="24" spans="1:11" x14ac:dyDescent="0.2">
      <c r="A24" s="1720"/>
      <c r="B24" s="1720"/>
      <c r="C24" s="1720"/>
      <c r="D24" s="1010" t="s">
        <v>1533</v>
      </c>
      <c r="E24" s="1016" t="s">
        <v>1534</v>
      </c>
      <c r="F24" s="1012">
        <v>110</v>
      </c>
      <c r="G24" s="1013">
        <f t="shared" si="1"/>
        <v>0</v>
      </c>
      <c r="H24" s="1013">
        <f t="shared" si="1"/>
        <v>0</v>
      </c>
      <c r="I24" s="1013">
        <f t="shared" si="1"/>
        <v>0</v>
      </c>
      <c r="J24" s="1013">
        <f t="shared" si="1"/>
        <v>0</v>
      </c>
      <c r="K24" s="1013">
        <f t="shared" si="1"/>
        <v>0</v>
      </c>
    </row>
    <row r="25" spans="1:11" x14ac:dyDescent="0.2">
      <c r="A25" s="1720"/>
      <c r="B25" s="1720"/>
      <c r="C25" s="1720"/>
      <c r="D25" s="1010" t="s">
        <v>1535</v>
      </c>
      <c r="E25" s="1016" t="s">
        <v>1536</v>
      </c>
      <c r="F25" s="1012">
        <v>111</v>
      </c>
      <c r="G25" s="1013">
        <f t="shared" si="1"/>
        <v>0</v>
      </c>
      <c r="H25" s="1013">
        <f t="shared" si="1"/>
        <v>0</v>
      </c>
      <c r="I25" s="1013">
        <f t="shared" si="1"/>
        <v>0</v>
      </c>
      <c r="J25" s="1013">
        <f t="shared" si="1"/>
        <v>0</v>
      </c>
      <c r="K25" s="1013">
        <f t="shared" si="1"/>
        <v>0</v>
      </c>
    </row>
    <row r="26" spans="1:11" x14ac:dyDescent="0.2">
      <c r="A26" s="1720"/>
      <c r="B26" s="1720"/>
      <c r="C26" s="1720"/>
      <c r="D26" s="1010" t="s">
        <v>1537</v>
      </c>
      <c r="E26" s="1016" t="s">
        <v>1538</v>
      </c>
      <c r="F26" s="1012">
        <v>112</v>
      </c>
      <c r="G26" s="1013">
        <f t="shared" si="1"/>
        <v>0</v>
      </c>
      <c r="H26" s="1013">
        <f t="shared" si="1"/>
        <v>0</v>
      </c>
      <c r="I26" s="1013">
        <f t="shared" si="1"/>
        <v>10.175000000000011</v>
      </c>
      <c r="J26" s="1013">
        <f t="shared" si="1"/>
        <v>10344.141999999985</v>
      </c>
      <c r="K26" s="1013">
        <f t="shared" si="1"/>
        <v>10344.141999999985</v>
      </c>
    </row>
    <row r="27" spans="1:11" x14ac:dyDescent="0.2">
      <c r="A27" s="1720"/>
      <c r="B27" s="1720"/>
      <c r="C27" s="1720"/>
      <c r="D27" s="1010" t="s">
        <v>1246</v>
      </c>
      <c r="E27" s="1017" t="s">
        <v>675</v>
      </c>
      <c r="F27" s="1012">
        <v>200</v>
      </c>
      <c r="G27" s="1013">
        <f t="shared" si="1"/>
        <v>0</v>
      </c>
      <c r="H27" s="1013">
        <f t="shared" si="1"/>
        <v>0</v>
      </c>
      <c r="I27" s="1013">
        <f t="shared" si="1"/>
        <v>0</v>
      </c>
      <c r="J27" s="1013">
        <f t="shared" si="1"/>
        <v>0</v>
      </c>
      <c r="K27" s="1013">
        <f t="shared" si="1"/>
        <v>0</v>
      </c>
    </row>
    <row r="28" spans="1:11" ht="18" customHeight="1" x14ac:dyDescent="0.2">
      <c r="C28" s="1720"/>
      <c r="D28" s="1721" t="s">
        <v>1539</v>
      </c>
      <c r="E28" s="1721"/>
      <c r="F28" s="1721"/>
      <c r="G28" s="1721"/>
      <c r="H28" s="1721"/>
      <c r="I28" s="1721"/>
      <c r="J28" s="1721"/>
      <c r="K28" s="1721"/>
    </row>
    <row r="29" spans="1:11" x14ac:dyDescent="0.2">
      <c r="C29" s="1720"/>
      <c r="D29" s="1010" t="s">
        <v>1243</v>
      </c>
      <c r="E29" s="1011" t="s">
        <v>689</v>
      </c>
      <c r="F29" s="1012">
        <v>100</v>
      </c>
      <c r="G29" s="1013">
        <f>SUM(G30:G41)</f>
        <v>0</v>
      </c>
      <c r="H29" s="1013">
        <f>SUM(H30:H41)</f>
        <v>0</v>
      </c>
      <c r="I29" s="1013">
        <f>SUM(I30:I41)</f>
        <v>0</v>
      </c>
      <c r="J29" s="1013">
        <f>SUM(J30:J41)</f>
        <v>0</v>
      </c>
      <c r="K29" s="1013">
        <f>SUM(K30:K41)</f>
        <v>0</v>
      </c>
    </row>
    <row r="30" spans="1:11" x14ac:dyDescent="0.2">
      <c r="C30" s="1720"/>
      <c r="D30" s="1010" t="s">
        <v>1519</v>
      </c>
      <c r="E30" s="1014" t="s">
        <v>1520</v>
      </c>
      <c r="F30" s="1012">
        <v>101</v>
      </c>
      <c r="G30" s="1018"/>
      <c r="H30" s="1018"/>
      <c r="I30" s="1018"/>
      <c r="J30" s="1018"/>
      <c r="K30" s="1018"/>
    </row>
    <row r="31" spans="1:11" x14ac:dyDescent="0.2">
      <c r="C31" s="1720"/>
      <c r="D31" s="1010" t="s">
        <v>1521</v>
      </c>
      <c r="E31" s="1014" t="s">
        <v>1522</v>
      </c>
      <c r="F31" s="1012">
        <v>102</v>
      </c>
      <c r="G31" s="1018"/>
      <c r="H31" s="1018"/>
      <c r="I31" s="1018"/>
      <c r="J31" s="1018"/>
      <c r="K31" s="1018"/>
    </row>
    <row r="32" spans="1:11" x14ac:dyDescent="0.2">
      <c r="C32" s="1720"/>
      <c r="D32" s="1010" t="s">
        <v>1523</v>
      </c>
      <c r="E32" s="1014" t="s">
        <v>1524</v>
      </c>
      <c r="F32" s="1012">
        <v>103</v>
      </c>
      <c r="G32" s="1018"/>
      <c r="H32" s="1018"/>
      <c r="I32" s="1018"/>
      <c r="J32" s="1018"/>
      <c r="K32" s="1018"/>
    </row>
    <row r="33" spans="3:11" x14ac:dyDescent="0.2">
      <c r="C33" s="1720"/>
      <c r="D33" s="1010" t="s">
        <v>1525</v>
      </c>
      <c r="E33" s="1014" t="s">
        <v>1526</v>
      </c>
      <c r="F33" s="1012">
        <v>104</v>
      </c>
      <c r="G33" s="1018"/>
      <c r="H33" s="1018"/>
      <c r="I33" s="1018"/>
      <c r="J33" s="1018"/>
      <c r="K33" s="1018"/>
    </row>
    <row r="34" spans="3:11" x14ac:dyDescent="0.2">
      <c r="C34" s="1720"/>
      <c r="D34" s="1010" t="s">
        <v>1527</v>
      </c>
      <c r="E34" s="1014" t="s">
        <v>1528</v>
      </c>
      <c r="F34" s="1012">
        <v>105</v>
      </c>
      <c r="G34" s="1018"/>
      <c r="H34" s="1018"/>
      <c r="I34" s="1018"/>
      <c r="J34" s="1018"/>
      <c r="K34" s="1018"/>
    </row>
    <row r="35" spans="3:11" x14ac:dyDescent="0.2">
      <c r="C35" s="1720"/>
      <c r="D35" s="1010" t="s">
        <v>1529</v>
      </c>
      <c r="E35" s="1015" t="s">
        <v>656</v>
      </c>
      <c r="F35" s="1012">
        <v>106</v>
      </c>
      <c r="G35" s="1018"/>
      <c r="H35" s="1018"/>
      <c r="I35" s="1018"/>
      <c r="J35" s="1018"/>
      <c r="K35" s="1018"/>
    </row>
    <row r="36" spans="3:11" x14ac:dyDescent="0.2">
      <c r="C36" s="1720"/>
      <c r="D36" s="1010" t="s">
        <v>1530</v>
      </c>
      <c r="E36" s="1015" t="s">
        <v>658</v>
      </c>
      <c r="F36" s="1012">
        <v>107</v>
      </c>
      <c r="G36" s="1018"/>
      <c r="H36" s="1018"/>
      <c r="I36" s="1018"/>
      <c r="J36" s="1018"/>
      <c r="K36" s="1018"/>
    </row>
    <row r="37" spans="3:11" x14ac:dyDescent="0.2">
      <c r="C37" s="1720"/>
      <c r="D37" s="1010" t="s">
        <v>1531</v>
      </c>
      <c r="E37" s="1016" t="s">
        <v>662</v>
      </c>
      <c r="F37" s="1012">
        <v>108</v>
      </c>
      <c r="G37" s="1018"/>
      <c r="H37" s="1018"/>
      <c r="I37" s="1018"/>
      <c r="J37" s="1018"/>
      <c r="K37" s="1018"/>
    </row>
    <row r="38" spans="3:11" x14ac:dyDescent="0.2">
      <c r="C38" s="1720"/>
      <c r="D38" s="1010" t="s">
        <v>1532</v>
      </c>
      <c r="E38" s="1016" t="s">
        <v>663</v>
      </c>
      <c r="F38" s="1012">
        <v>109</v>
      </c>
      <c r="G38" s="1018"/>
      <c r="H38" s="1018"/>
      <c r="I38" s="1018"/>
      <c r="J38" s="1018"/>
      <c r="K38" s="1018"/>
    </row>
    <row r="39" spans="3:11" x14ac:dyDescent="0.2">
      <c r="C39" s="1720"/>
      <c r="D39" s="1010" t="s">
        <v>1533</v>
      </c>
      <c r="E39" s="1016" t="s">
        <v>1534</v>
      </c>
      <c r="F39" s="1012">
        <v>110</v>
      </c>
      <c r="G39" s="1018"/>
      <c r="H39" s="1018"/>
      <c r="I39" s="1018"/>
      <c r="J39" s="1018"/>
      <c r="K39" s="1018"/>
    </row>
    <row r="40" spans="3:11" x14ac:dyDescent="0.2">
      <c r="C40" s="1720"/>
      <c r="D40" s="1010" t="s">
        <v>1535</v>
      </c>
      <c r="E40" s="1016" t="s">
        <v>1536</v>
      </c>
      <c r="F40" s="1012">
        <v>111</v>
      </c>
      <c r="G40" s="1018"/>
      <c r="H40" s="1018"/>
      <c r="I40" s="1018"/>
      <c r="J40" s="1018"/>
      <c r="K40" s="1018"/>
    </row>
    <row r="41" spans="3:11" x14ac:dyDescent="0.2">
      <c r="C41" s="1720"/>
      <c r="D41" s="1010" t="s">
        <v>1537</v>
      </c>
      <c r="E41" s="1016" t="s">
        <v>1538</v>
      </c>
      <c r="F41" s="1012">
        <v>112</v>
      </c>
      <c r="G41" s="1018"/>
      <c r="H41" s="1018"/>
      <c r="I41" s="1018"/>
      <c r="J41" s="1018"/>
      <c r="K41" s="1018"/>
    </row>
    <row r="42" spans="3:11" x14ac:dyDescent="0.2">
      <c r="C42" s="1720"/>
      <c r="D42" s="1010" t="s">
        <v>1246</v>
      </c>
      <c r="E42" s="1017" t="s">
        <v>675</v>
      </c>
      <c r="F42" s="1012">
        <v>200</v>
      </c>
      <c r="G42" s="1018"/>
      <c r="H42" s="1018"/>
      <c r="I42" s="1018"/>
      <c r="J42" s="1018"/>
      <c r="K42" s="1018"/>
    </row>
    <row r="43" spans="3:11" ht="18" customHeight="1" x14ac:dyDescent="0.2">
      <c r="C43" s="1720"/>
      <c r="D43" s="1721" t="s">
        <v>91</v>
      </c>
      <c r="E43" s="1721"/>
      <c r="F43" s="1721"/>
      <c r="G43" s="1721"/>
      <c r="H43" s="1721"/>
      <c r="I43" s="1721"/>
      <c r="J43" s="1721"/>
      <c r="K43" s="1721"/>
    </row>
    <row r="44" spans="3:11" x14ac:dyDescent="0.2">
      <c r="C44" s="1720"/>
      <c r="D44" s="1010" t="s">
        <v>1243</v>
      </c>
      <c r="E44" s="1011" t="s">
        <v>689</v>
      </c>
      <c r="F44" s="1012">
        <v>100</v>
      </c>
      <c r="G44" s="1013">
        <f>SUM(G45:G56)</f>
        <v>48656.082999999999</v>
      </c>
      <c r="H44" s="1013">
        <f>SUM(H45:H56)</f>
        <v>67995.227190000005</v>
      </c>
      <c r="I44" s="1013">
        <f>SUM(I45:I56)</f>
        <v>79.291000000000011</v>
      </c>
      <c r="J44" s="1013">
        <f>SUM(J45:J56)</f>
        <v>22055.225879999984</v>
      </c>
      <c r="K44" s="1013">
        <f>SUM(K45:K56)</f>
        <v>90050.453069999989</v>
      </c>
    </row>
    <row r="45" spans="3:11" x14ac:dyDescent="0.2">
      <c r="C45" s="1720"/>
      <c r="D45" s="1010" t="s">
        <v>1519</v>
      </c>
      <c r="E45" s="1014" t="s">
        <v>1520</v>
      </c>
      <c r="F45" s="1012">
        <v>101</v>
      </c>
      <c r="G45" s="1018">
        <f>ОРЭМ!C68</f>
        <v>21520.013999999999</v>
      </c>
      <c r="H45" s="1018">
        <f>ОРЭМ!C72/1000</f>
        <v>22090.80746</v>
      </c>
      <c r="I45" s="1018">
        <f>ОРЭМ!C76</f>
        <v>69.116</v>
      </c>
      <c r="J45" s="1018">
        <f>ОРЭМ!C78/1000</f>
        <v>11711.08388</v>
      </c>
      <c r="K45" s="1018">
        <f>H45+J45</f>
        <v>33801.891340000002</v>
      </c>
    </row>
    <row r="46" spans="3:11" x14ac:dyDescent="0.2">
      <c r="C46" s="1720"/>
      <c r="D46" s="1010" t="s">
        <v>1521</v>
      </c>
      <c r="E46" s="1014" t="s">
        <v>1522</v>
      </c>
      <c r="F46" s="1012">
        <v>102</v>
      </c>
      <c r="G46" s="1018">
        <v>0</v>
      </c>
      <c r="H46" s="1018">
        <v>0</v>
      </c>
      <c r="I46" s="1018">
        <v>0</v>
      </c>
      <c r="J46" s="1018">
        <v>0</v>
      </c>
      <c r="K46" s="1018">
        <f t="shared" ref="K46:K56" si="2">H46+J46</f>
        <v>0</v>
      </c>
    </row>
    <row r="47" spans="3:11" x14ac:dyDescent="0.2">
      <c r="C47" s="1720"/>
      <c r="D47" s="1010" t="s">
        <v>1523</v>
      </c>
      <c r="E47" s="1014" t="s">
        <v>1524</v>
      </c>
      <c r="F47" s="1012">
        <v>103</v>
      </c>
      <c r="G47" s="1018">
        <v>0</v>
      </c>
      <c r="H47" s="1018">
        <v>0</v>
      </c>
      <c r="I47" s="1018">
        <v>0</v>
      </c>
      <c r="J47" s="1018">
        <v>0</v>
      </c>
      <c r="K47" s="1018">
        <f t="shared" si="2"/>
        <v>0</v>
      </c>
    </row>
    <row r="48" spans="3:11" x14ac:dyDescent="0.2">
      <c r="C48" s="1720"/>
      <c r="D48" s="1010" t="s">
        <v>1525</v>
      </c>
      <c r="E48" s="1014" t="s">
        <v>1526</v>
      </c>
      <c r="F48" s="1012">
        <v>104</v>
      </c>
      <c r="G48" s="1018">
        <v>0</v>
      </c>
      <c r="H48" s="1018">
        <v>0</v>
      </c>
      <c r="I48" s="1018">
        <f>ОРЭМ!C222</f>
        <v>0</v>
      </c>
      <c r="J48" s="1018">
        <f>ОРЭМ!C224/1000</f>
        <v>0</v>
      </c>
      <c r="K48" s="1018">
        <f t="shared" si="2"/>
        <v>0</v>
      </c>
    </row>
    <row r="49" spans="3:11" x14ac:dyDescent="0.2">
      <c r="C49" s="1720"/>
      <c r="D49" s="1010" t="s">
        <v>1527</v>
      </c>
      <c r="E49" s="1014" t="s">
        <v>1528</v>
      </c>
      <c r="F49" s="1012">
        <v>105</v>
      </c>
      <c r="G49" s="1018">
        <v>0</v>
      </c>
      <c r="H49" s="1018">
        <v>0</v>
      </c>
      <c r="I49" s="1018">
        <f>ОРЭМ!C229</f>
        <v>0</v>
      </c>
      <c r="J49" s="1018">
        <f>ОРЭМ!C231/1000</f>
        <v>0</v>
      </c>
      <c r="K49" s="1018">
        <f t="shared" si="2"/>
        <v>0</v>
      </c>
    </row>
    <row r="50" spans="3:11" x14ac:dyDescent="0.2">
      <c r="C50" s="1720"/>
      <c r="D50" s="1010" t="s">
        <v>1529</v>
      </c>
      <c r="E50" s="1015" t="s">
        <v>656</v>
      </c>
      <c r="F50" s="1012">
        <v>106</v>
      </c>
      <c r="G50" s="1018">
        <f>ОРЭМ!C128</f>
        <v>26602.814999999999</v>
      </c>
      <c r="H50" s="1018">
        <f>ОРЭМ!C133/1000</f>
        <v>44761.471090000006</v>
      </c>
      <c r="I50" s="1018">
        <v>0</v>
      </c>
      <c r="J50" s="1018">
        <v>0</v>
      </c>
      <c r="K50" s="1018">
        <f t="shared" si="2"/>
        <v>44761.471090000006</v>
      </c>
    </row>
    <row r="51" spans="3:11" x14ac:dyDescent="0.2">
      <c r="C51" s="1720"/>
      <c r="D51" s="1010" t="s">
        <v>1530</v>
      </c>
      <c r="E51" s="1015" t="s">
        <v>658</v>
      </c>
      <c r="F51" s="1012">
        <v>107</v>
      </c>
      <c r="G51" s="1018">
        <f>ОРЭМ!C148</f>
        <v>533.25400000000002</v>
      </c>
      <c r="H51" s="1018">
        <f>ОРЭМ!C150/1000</f>
        <v>1142.9486399999998</v>
      </c>
      <c r="I51" s="1018">
        <v>0</v>
      </c>
      <c r="J51" s="1018">
        <v>0</v>
      </c>
      <c r="K51" s="1018">
        <f t="shared" si="2"/>
        <v>1142.9486399999998</v>
      </c>
    </row>
    <row r="52" spans="3:11" x14ac:dyDescent="0.2">
      <c r="C52" s="1720"/>
      <c r="D52" s="1010" t="s">
        <v>1531</v>
      </c>
      <c r="E52" s="1016" t="s">
        <v>662</v>
      </c>
      <c r="F52" s="1012">
        <v>108</v>
      </c>
      <c r="G52" s="1018"/>
      <c r="H52" s="1018"/>
      <c r="I52" s="1018"/>
      <c r="J52" s="1018"/>
      <c r="K52" s="1018">
        <f t="shared" si="2"/>
        <v>0</v>
      </c>
    </row>
    <row r="53" spans="3:11" x14ac:dyDescent="0.2">
      <c r="C53" s="1720"/>
      <c r="D53" s="1010" t="s">
        <v>1532</v>
      </c>
      <c r="E53" s="1016" t="s">
        <v>663</v>
      </c>
      <c r="F53" s="1012">
        <v>109</v>
      </c>
      <c r="G53" s="1018">
        <v>0</v>
      </c>
      <c r="H53" s="1018">
        <v>0</v>
      </c>
      <c r="I53" s="1018">
        <f>ОРЭМ!C265</f>
        <v>0</v>
      </c>
      <c r="J53" s="1018">
        <f>ОРЭМ!C267/1000</f>
        <v>0</v>
      </c>
      <c r="K53" s="1018">
        <f t="shared" si="2"/>
        <v>0</v>
      </c>
    </row>
    <row r="54" spans="3:11" x14ac:dyDescent="0.2">
      <c r="C54" s="1720"/>
      <c r="D54" s="1010" t="s">
        <v>1533</v>
      </c>
      <c r="E54" s="1016" t="s">
        <v>1534</v>
      </c>
      <c r="F54" s="1012">
        <v>110</v>
      </c>
      <c r="G54" s="1018"/>
      <c r="H54" s="1018"/>
      <c r="I54" s="1018"/>
      <c r="J54" s="1018"/>
      <c r="K54" s="1018">
        <f t="shared" si="2"/>
        <v>0</v>
      </c>
    </row>
    <row r="55" spans="3:11" x14ac:dyDescent="0.2">
      <c r="C55" s="1720"/>
      <c r="D55" s="1010" t="s">
        <v>1535</v>
      </c>
      <c r="E55" s="1016" t="s">
        <v>1536</v>
      </c>
      <c r="F55" s="1012">
        <v>111</v>
      </c>
      <c r="G55" s="1018"/>
      <c r="H55" s="1018"/>
      <c r="I55" s="1018"/>
      <c r="J55" s="1018"/>
      <c r="K55" s="1018">
        <f t="shared" si="2"/>
        <v>0</v>
      </c>
    </row>
    <row r="56" spans="3:11" x14ac:dyDescent="0.2">
      <c r="C56" s="1720"/>
      <c r="D56" s="1010" t="s">
        <v>1537</v>
      </c>
      <c r="E56" s="1016" t="s">
        <v>1538</v>
      </c>
      <c r="F56" s="1012">
        <v>112</v>
      </c>
      <c r="G56" s="1018">
        <v>0</v>
      </c>
      <c r="H56" s="1018">
        <v>0</v>
      </c>
      <c r="I56" s="1018">
        <v>10.175000000000011</v>
      </c>
      <c r="J56" s="1018">
        <v>10344.141999999985</v>
      </c>
      <c r="K56" s="1018">
        <f t="shared" si="2"/>
        <v>10344.141999999985</v>
      </c>
    </row>
    <row r="57" spans="3:11" x14ac:dyDescent="0.2">
      <c r="C57" s="1720"/>
      <c r="D57" s="1010" t="s">
        <v>1246</v>
      </c>
      <c r="E57" s="1017" t="s">
        <v>675</v>
      </c>
      <c r="F57" s="1012">
        <v>200</v>
      </c>
      <c r="G57" s="1018"/>
      <c r="H57" s="1018"/>
      <c r="I57" s="1018"/>
      <c r="J57" s="1018"/>
      <c r="K57" s="1018"/>
    </row>
    <row r="58" spans="3:11" ht="18" hidden="1" customHeight="1" x14ac:dyDescent="0.2">
      <c r="C58" s="1720"/>
      <c r="D58" s="1721" t="s">
        <v>1540</v>
      </c>
      <c r="E58" s="1721"/>
      <c r="F58" s="1721"/>
      <c r="G58" s="1721"/>
      <c r="H58" s="1721"/>
      <c r="I58" s="1721"/>
      <c r="J58" s="1721"/>
      <c r="K58" s="1721"/>
    </row>
    <row r="59" spans="3:11" hidden="1" x14ac:dyDescent="0.2">
      <c r="C59" s="1720"/>
      <c r="D59" s="1010" t="s">
        <v>1243</v>
      </c>
      <c r="E59" s="1011" t="s">
        <v>689</v>
      </c>
      <c r="F59" s="1012">
        <v>100</v>
      </c>
      <c r="G59" s="1013">
        <f>SUM(G60:G71)</f>
        <v>0</v>
      </c>
      <c r="H59" s="1013">
        <f>SUM(H60:H71)</f>
        <v>0</v>
      </c>
      <c r="I59" s="1013">
        <f>SUM(I60:I71)</f>
        <v>0</v>
      </c>
      <c r="J59" s="1013">
        <f>SUM(J60:J71)</f>
        <v>0</v>
      </c>
      <c r="K59" s="1013">
        <f>SUM(K60:K71)</f>
        <v>0</v>
      </c>
    </row>
    <row r="60" spans="3:11" hidden="1" x14ac:dyDescent="0.2">
      <c r="C60" s="1720"/>
      <c r="D60" s="1010" t="s">
        <v>1519</v>
      </c>
      <c r="E60" s="1014" t="s">
        <v>1520</v>
      </c>
      <c r="F60" s="1012">
        <v>101</v>
      </c>
      <c r="G60" s="1019"/>
      <c r="H60" s="1019"/>
      <c r="I60" s="1019"/>
      <c r="J60" s="1019"/>
      <c r="K60" s="1019"/>
    </row>
    <row r="61" spans="3:11" hidden="1" x14ac:dyDescent="0.2">
      <c r="C61" s="1720"/>
      <c r="D61" s="1010" t="s">
        <v>1521</v>
      </c>
      <c r="E61" s="1014" t="s">
        <v>1522</v>
      </c>
      <c r="F61" s="1012">
        <v>102</v>
      </c>
      <c r="G61" s="1019"/>
      <c r="H61" s="1019"/>
      <c r="I61" s="1019"/>
      <c r="J61" s="1019"/>
      <c r="K61" s="1019"/>
    </row>
    <row r="62" spans="3:11" hidden="1" x14ac:dyDescent="0.2">
      <c r="C62" s="1720"/>
      <c r="D62" s="1010" t="s">
        <v>1523</v>
      </c>
      <c r="E62" s="1014" t="s">
        <v>1524</v>
      </c>
      <c r="F62" s="1012">
        <v>103</v>
      </c>
      <c r="G62" s="1019"/>
      <c r="H62" s="1019"/>
      <c r="I62" s="1019"/>
      <c r="J62" s="1019"/>
      <c r="K62" s="1019"/>
    </row>
    <row r="63" spans="3:11" hidden="1" x14ac:dyDescent="0.2">
      <c r="C63" s="1720"/>
      <c r="D63" s="1010" t="s">
        <v>1525</v>
      </c>
      <c r="E63" s="1014" t="s">
        <v>1526</v>
      </c>
      <c r="F63" s="1012">
        <v>104</v>
      </c>
      <c r="G63" s="1019"/>
      <c r="H63" s="1019"/>
      <c r="I63" s="1019"/>
      <c r="J63" s="1019"/>
      <c r="K63" s="1019"/>
    </row>
    <row r="64" spans="3:11" hidden="1" x14ac:dyDescent="0.2">
      <c r="C64" s="1720"/>
      <c r="D64" s="1010" t="s">
        <v>1527</v>
      </c>
      <c r="E64" s="1014" t="s">
        <v>1528</v>
      </c>
      <c r="F64" s="1012">
        <v>105</v>
      </c>
      <c r="G64" s="1019"/>
      <c r="H64" s="1019"/>
      <c r="I64" s="1019"/>
      <c r="J64" s="1019"/>
      <c r="K64" s="1019"/>
    </row>
    <row r="65" spans="3:11" hidden="1" x14ac:dyDescent="0.2">
      <c r="C65" s="1720"/>
      <c r="D65" s="1010" t="s">
        <v>1529</v>
      </c>
      <c r="E65" s="1015" t="s">
        <v>656</v>
      </c>
      <c r="F65" s="1012">
        <v>106</v>
      </c>
      <c r="G65" s="1019"/>
      <c r="H65" s="1019"/>
      <c r="I65" s="1019"/>
      <c r="J65" s="1019"/>
      <c r="K65" s="1019"/>
    </row>
    <row r="66" spans="3:11" hidden="1" x14ac:dyDescent="0.2">
      <c r="C66" s="1720"/>
      <c r="D66" s="1010" t="s">
        <v>1530</v>
      </c>
      <c r="E66" s="1015" t="s">
        <v>658</v>
      </c>
      <c r="F66" s="1012">
        <v>107</v>
      </c>
      <c r="G66" s="1019"/>
      <c r="H66" s="1019"/>
      <c r="I66" s="1019"/>
      <c r="J66" s="1019"/>
      <c r="K66" s="1019"/>
    </row>
    <row r="67" spans="3:11" hidden="1" x14ac:dyDescent="0.2">
      <c r="C67" s="1720"/>
      <c r="D67" s="1010" t="s">
        <v>1531</v>
      </c>
      <c r="E67" s="1016" t="s">
        <v>662</v>
      </c>
      <c r="F67" s="1012">
        <v>108</v>
      </c>
      <c r="G67" s="1019"/>
      <c r="H67" s="1019"/>
      <c r="I67" s="1019"/>
      <c r="J67" s="1019"/>
      <c r="K67" s="1019"/>
    </row>
    <row r="68" spans="3:11" hidden="1" x14ac:dyDescent="0.2">
      <c r="C68" s="1720"/>
      <c r="D68" s="1010" t="s">
        <v>1532</v>
      </c>
      <c r="E68" s="1016" t="s">
        <v>663</v>
      </c>
      <c r="F68" s="1012">
        <v>109</v>
      </c>
      <c r="G68" s="1019"/>
      <c r="H68" s="1019"/>
      <c r="I68" s="1019"/>
      <c r="J68" s="1019"/>
      <c r="K68" s="1019"/>
    </row>
    <row r="69" spans="3:11" hidden="1" x14ac:dyDescent="0.2">
      <c r="C69" s="1720"/>
      <c r="D69" s="1010" t="s">
        <v>1533</v>
      </c>
      <c r="E69" s="1016" t="s">
        <v>1534</v>
      </c>
      <c r="F69" s="1012">
        <v>110</v>
      </c>
      <c r="G69" s="1019"/>
      <c r="H69" s="1019"/>
      <c r="I69" s="1019"/>
      <c r="J69" s="1019"/>
      <c r="K69" s="1019"/>
    </row>
    <row r="70" spans="3:11" hidden="1" x14ac:dyDescent="0.2">
      <c r="C70" s="1720"/>
      <c r="D70" s="1010" t="s">
        <v>1535</v>
      </c>
      <c r="E70" s="1016" t="s">
        <v>1536</v>
      </c>
      <c r="F70" s="1012">
        <v>111</v>
      </c>
      <c r="G70" s="1019"/>
      <c r="H70" s="1019"/>
      <c r="I70" s="1019"/>
      <c r="J70" s="1019"/>
      <c r="K70" s="1019"/>
    </row>
    <row r="71" spans="3:11" hidden="1" x14ac:dyDescent="0.2">
      <c r="C71" s="1720"/>
      <c r="D71" s="1010" t="s">
        <v>1537</v>
      </c>
      <c r="E71" s="1016" t="s">
        <v>1538</v>
      </c>
      <c r="F71" s="1012">
        <v>112</v>
      </c>
      <c r="G71" s="1019"/>
      <c r="H71" s="1019"/>
      <c r="I71" s="1019"/>
      <c r="J71" s="1019"/>
      <c r="K71" s="1019"/>
    </row>
    <row r="72" spans="3:11" hidden="1" x14ac:dyDescent="0.2">
      <c r="C72" s="1720"/>
      <c r="D72" s="1010" t="s">
        <v>1246</v>
      </c>
      <c r="E72" s="1017" t="s">
        <v>675</v>
      </c>
      <c r="F72" s="1012">
        <v>200</v>
      </c>
      <c r="G72" s="1019"/>
      <c r="H72" s="1019"/>
      <c r="I72" s="1019"/>
      <c r="J72" s="1019"/>
      <c r="K72" s="1019"/>
    </row>
    <row r="73" spans="3:11" x14ac:dyDescent="0.2">
      <c r="D73" s="1020"/>
      <c r="F73" s="1020"/>
    </row>
    <row r="74" spans="3:11" x14ac:dyDescent="0.2">
      <c r="D74" s="1020"/>
      <c r="F74" s="1020"/>
      <c r="I74" s="1007">
        <f>ОРЭМ!C22-Покупка!I44</f>
        <v>-10.175000000000011</v>
      </c>
      <c r="J74" s="1007">
        <f>ОРЭМ!C39/1000-Покупка!J44</f>
        <v>-10344.141999999983</v>
      </c>
    </row>
    <row r="77" spans="3:11" ht="58.5" customHeight="1" x14ac:dyDescent="0.2"/>
  </sheetData>
  <mergeCells count="9">
    <mergeCell ref="C58:C72"/>
    <mergeCell ref="D58:K58"/>
    <mergeCell ref="D9:K9"/>
    <mergeCell ref="A13:C27"/>
    <mergeCell ref="D13:K13"/>
    <mergeCell ref="C28:C42"/>
    <mergeCell ref="D28:K28"/>
    <mergeCell ref="C43:C57"/>
    <mergeCell ref="D43:K43"/>
  </mergeCells>
  <dataValidations count="1">
    <dataValidation type="decimal" allowBlank="1" showInputMessage="1" showErrorMessage="1" errorTitle="Внимание" error="Допускается ввод только действительных чисел!" sqref="G60:K72 JC60:JG72 SY60:TC72 ACU60:ACY72 AMQ60:AMU72 AWM60:AWQ72 BGI60:BGM72 BQE60:BQI72 CAA60:CAE72 CJW60:CKA72 CTS60:CTW72 DDO60:DDS72 DNK60:DNO72 DXG60:DXK72 EHC60:EHG72 EQY60:ERC72 FAU60:FAY72 FKQ60:FKU72 FUM60:FUQ72 GEI60:GEM72 GOE60:GOI72 GYA60:GYE72 HHW60:HIA72 HRS60:HRW72 IBO60:IBS72 ILK60:ILO72 IVG60:IVK72 JFC60:JFG72 JOY60:JPC72 JYU60:JYY72 KIQ60:KIU72 KSM60:KSQ72 LCI60:LCM72 LME60:LMI72 LWA60:LWE72 MFW60:MGA72 MPS60:MPW72 MZO60:MZS72 NJK60:NJO72 NTG60:NTK72 ODC60:ODG72 OMY60:ONC72 OWU60:OWY72 PGQ60:PGU72 PQM60:PQQ72 QAI60:QAM72 QKE60:QKI72 QUA60:QUE72 RDW60:REA72 RNS60:RNW72 RXO60:RXS72 SHK60:SHO72 SRG60:SRK72 TBC60:TBG72 TKY60:TLC72 TUU60:TUY72 UEQ60:UEU72 UOM60:UOQ72 UYI60:UYM72 VIE60:VII72 VSA60:VSE72 WBW60:WCA72 WLS60:WLW72 WVO60:WVS72 G65596:K65608 JC65596:JG65608 SY65596:TC65608 ACU65596:ACY65608 AMQ65596:AMU65608 AWM65596:AWQ65608 BGI65596:BGM65608 BQE65596:BQI65608 CAA65596:CAE65608 CJW65596:CKA65608 CTS65596:CTW65608 DDO65596:DDS65608 DNK65596:DNO65608 DXG65596:DXK65608 EHC65596:EHG65608 EQY65596:ERC65608 FAU65596:FAY65608 FKQ65596:FKU65608 FUM65596:FUQ65608 GEI65596:GEM65608 GOE65596:GOI65608 GYA65596:GYE65608 HHW65596:HIA65608 HRS65596:HRW65608 IBO65596:IBS65608 ILK65596:ILO65608 IVG65596:IVK65608 JFC65596:JFG65608 JOY65596:JPC65608 JYU65596:JYY65608 KIQ65596:KIU65608 KSM65596:KSQ65608 LCI65596:LCM65608 LME65596:LMI65608 LWA65596:LWE65608 MFW65596:MGA65608 MPS65596:MPW65608 MZO65596:MZS65608 NJK65596:NJO65608 NTG65596:NTK65608 ODC65596:ODG65608 OMY65596:ONC65608 OWU65596:OWY65608 PGQ65596:PGU65608 PQM65596:PQQ65608 QAI65596:QAM65608 QKE65596:QKI65608 QUA65596:QUE65608 RDW65596:REA65608 RNS65596:RNW65608 RXO65596:RXS65608 SHK65596:SHO65608 SRG65596:SRK65608 TBC65596:TBG65608 TKY65596:TLC65608 TUU65596:TUY65608 UEQ65596:UEU65608 UOM65596:UOQ65608 UYI65596:UYM65608 VIE65596:VII65608 VSA65596:VSE65608 WBW65596:WCA65608 WLS65596:WLW65608 WVO65596:WVS65608 G131132:K131144 JC131132:JG131144 SY131132:TC131144 ACU131132:ACY131144 AMQ131132:AMU131144 AWM131132:AWQ131144 BGI131132:BGM131144 BQE131132:BQI131144 CAA131132:CAE131144 CJW131132:CKA131144 CTS131132:CTW131144 DDO131132:DDS131144 DNK131132:DNO131144 DXG131132:DXK131144 EHC131132:EHG131144 EQY131132:ERC131144 FAU131132:FAY131144 FKQ131132:FKU131144 FUM131132:FUQ131144 GEI131132:GEM131144 GOE131132:GOI131144 GYA131132:GYE131144 HHW131132:HIA131144 HRS131132:HRW131144 IBO131132:IBS131144 ILK131132:ILO131144 IVG131132:IVK131144 JFC131132:JFG131144 JOY131132:JPC131144 JYU131132:JYY131144 KIQ131132:KIU131144 KSM131132:KSQ131144 LCI131132:LCM131144 LME131132:LMI131144 LWA131132:LWE131144 MFW131132:MGA131144 MPS131132:MPW131144 MZO131132:MZS131144 NJK131132:NJO131144 NTG131132:NTK131144 ODC131132:ODG131144 OMY131132:ONC131144 OWU131132:OWY131144 PGQ131132:PGU131144 PQM131132:PQQ131144 QAI131132:QAM131144 QKE131132:QKI131144 QUA131132:QUE131144 RDW131132:REA131144 RNS131132:RNW131144 RXO131132:RXS131144 SHK131132:SHO131144 SRG131132:SRK131144 TBC131132:TBG131144 TKY131132:TLC131144 TUU131132:TUY131144 UEQ131132:UEU131144 UOM131132:UOQ131144 UYI131132:UYM131144 VIE131132:VII131144 VSA131132:VSE131144 WBW131132:WCA131144 WLS131132:WLW131144 WVO131132:WVS131144 G196668:K196680 JC196668:JG196680 SY196668:TC196680 ACU196668:ACY196680 AMQ196668:AMU196680 AWM196668:AWQ196680 BGI196668:BGM196680 BQE196668:BQI196680 CAA196668:CAE196680 CJW196668:CKA196680 CTS196668:CTW196680 DDO196668:DDS196680 DNK196668:DNO196680 DXG196668:DXK196680 EHC196668:EHG196680 EQY196668:ERC196680 FAU196668:FAY196680 FKQ196668:FKU196680 FUM196668:FUQ196680 GEI196668:GEM196680 GOE196668:GOI196680 GYA196668:GYE196680 HHW196668:HIA196680 HRS196668:HRW196680 IBO196668:IBS196680 ILK196668:ILO196680 IVG196668:IVK196680 JFC196668:JFG196680 JOY196668:JPC196680 JYU196668:JYY196680 KIQ196668:KIU196680 KSM196668:KSQ196680 LCI196668:LCM196680 LME196668:LMI196680 LWA196668:LWE196680 MFW196668:MGA196680 MPS196668:MPW196680 MZO196668:MZS196680 NJK196668:NJO196680 NTG196668:NTK196680 ODC196668:ODG196680 OMY196668:ONC196680 OWU196668:OWY196680 PGQ196668:PGU196680 PQM196668:PQQ196680 QAI196668:QAM196680 QKE196668:QKI196680 QUA196668:QUE196680 RDW196668:REA196680 RNS196668:RNW196680 RXO196668:RXS196680 SHK196668:SHO196680 SRG196668:SRK196680 TBC196668:TBG196680 TKY196668:TLC196680 TUU196668:TUY196680 UEQ196668:UEU196680 UOM196668:UOQ196680 UYI196668:UYM196680 VIE196668:VII196680 VSA196668:VSE196680 WBW196668:WCA196680 WLS196668:WLW196680 WVO196668:WVS196680 G262204:K262216 JC262204:JG262216 SY262204:TC262216 ACU262204:ACY262216 AMQ262204:AMU262216 AWM262204:AWQ262216 BGI262204:BGM262216 BQE262204:BQI262216 CAA262204:CAE262216 CJW262204:CKA262216 CTS262204:CTW262216 DDO262204:DDS262216 DNK262204:DNO262216 DXG262204:DXK262216 EHC262204:EHG262216 EQY262204:ERC262216 FAU262204:FAY262216 FKQ262204:FKU262216 FUM262204:FUQ262216 GEI262204:GEM262216 GOE262204:GOI262216 GYA262204:GYE262216 HHW262204:HIA262216 HRS262204:HRW262216 IBO262204:IBS262216 ILK262204:ILO262216 IVG262204:IVK262216 JFC262204:JFG262216 JOY262204:JPC262216 JYU262204:JYY262216 KIQ262204:KIU262216 KSM262204:KSQ262216 LCI262204:LCM262216 LME262204:LMI262216 LWA262204:LWE262216 MFW262204:MGA262216 MPS262204:MPW262216 MZO262204:MZS262216 NJK262204:NJO262216 NTG262204:NTK262216 ODC262204:ODG262216 OMY262204:ONC262216 OWU262204:OWY262216 PGQ262204:PGU262216 PQM262204:PQQ262216 QAI262204:QAM262216 QKE262204:QKI262216 QUA262204:QUE262216 RDW262204:REA262216 RNS262204:RNW262216 RXO262204:RXS262216 SHK262204:SHO262216 SRG262204:SRK262216 TBC262204:TBG262216 TKY262204:TLC262216 TUU262204:TUY262216 UEQ262204:UEU262216 UOM262204:UOQ262216 UYI262204:UYM262216 VIE262204:VII262216 VSA262204:VSE262216 WBW262204:WCA262216 WLS262204:WLW262216 WVO262204:WVS262216 G327740:K327752 JC327740:JG327752 SY327740:TC327752 ACU327740:ACY327752 AMQ327740:AMU327752 AWM327740:AWQ327752 BGI327740:BGM327752 BQE327740:BQI327752 CAA327740:CAE327752 CJW327740:CKA327752 CTS327740:CTW327752 DDO327740:DDS327752 DNK327740:DNO327752 DXG327740:DXK327752 EHC327740:EHG327752 EQY327740:ERC327752 FAU327740:FAY327752 FKQ327740:FKU327752 FUM327740:FUQ327752 GEI327740:GEM327752 GOE327740:GOI327752 GYA327740:GYE327752 HHW327740:HIA327752 HRS327740:HRW327752 IBO327740:IBS327752 ILK327740:ILO327752 IVG327740:IVK327752 JFC327740:JFG327752 JOY327740:JPC327752 JYU327740:JYY327752 KIQ327740:KIU327752 KSM327740:KSQ327752 LCI327740:LCM327752 LME327740:LMI327752 LWA327740:LWE327752 MFW327740:MGA327752 MPS327740:MPW327752 MZO327740:MZS327752 NJK327740:NJO327752 NTG327740:NTK327752 ODC327740:ODG327752 OMY327740:ONC327752 OWU327740:OWY327752 PGQ327740:PGU327752 PQM327740:PQQ327752 QAI327740:QAM327752 QKE327740:QKI327752 QUA327740:QUE327752 RDW327740:REA327752 RNS327740:RNW327752 RXO327740:RXS327752 SHK327740:SHO327752 SRG327740:SRK327752 TBC327740:TBG327752 TKY327740:TLC327752 TUU327740:TUY327752 UEQ327740:UEU327752 UOM327740:UOQ327752 UYI327740:UYM327752 VIE327740:VII327752 VSA327740:VSE327752 WBW327740:WCA327752 WLS327740:WLW327752 WVO327740:WVS327752 G393276:K393288 JC393276:JG393288 SY393276:TC393288 ACU393276:ACY393288 AMQ393276:AMU393288 AWM393276:AWQ393288 BGI393276:BGM393288 BQE393276:BQI393288 CAA393276:CAE393288 CJW393276:CKA393288 CTS393276:CTW393288 DDO393276:DDS393288 DNK393276:DNO393288 DXG393276:DXK393288 EHC393276:EHG393288 EQY393276:ERC393288 FAU393276:FAY393288 FKQ393276:FKU393288 FUM393276:FUQ393288 GEI393276:GEM393288 GOE393276:GOI393288 GYA393276:GYE393288 HHW393276:HIA393288 HRS393276:HRW393288 IBO393276:IBS393288 ILK393276:ILO393288 IVG393276:IVK393288 JFC393276:JFG393288 JOY393276:JPC393288 JYU393276:JYY393288 KIQ393276:KIU393288 KSM393276:KSQ393288 LCI393276:LCM393288 LME393276:LMI393288 LWA393276:LWE393288 MFW393276:MGA393288 MPS393276:MPW393288 MZO393276:MZS393288 NJK393276:NJO393288 NTG393276:NTK393288 ODC393276:ODG393288 OMY393276:ONC393288 OWU393276:OWY393288 PGQ393276:PGU393288 PQM393276:PQQ393288 QAI393276:QAM393288 QKE393276:QKI393288 QUA393276:QUE393288 RDW393276:REA393288 RNS393276:RNW393288 RXO393276:RXS393288 SHK393276:SHO393288 SRG393276:SRK393288 TBC393276:TBG393288 TKY393276:TLC393288 TUU393276:TUY393288 UEQ393276:UEU393288 UOM393276:UOQ393288 UYI393276:UYM393288 VIE393276:VII393288 VSA393276:VSE393288 WBW393276:WCA393288 WLS393276:WLW393288 WVO393276:WVS393288 G458812:K458824 JC458812:JG458824 SY458812:TC458824 ACU458812:ACY458824 AMQ458812:AMU458824 AWM458812:AWQ458824 BGI458812:BGM458824 BQE458812:BQI458824 CAA458812:CAE458824 CJW458812:CKA458824 CTS458812:CTW458824 DDO458812:DDS458824 DNK458812:DNO458824 DXG458812:DXK458824 EHC458812:EHG458824 EQY458812:ERC458824 FAU458812:FAY458824 FKQ458812:FKU458824 FUM458812:FUQ458824 GEI458812:GEM458824 GOE458812:GOI458824 GYA458812:GYE458824 HHW458812:HIA458824 HRS458812:HRW458824 IBO458812:IBS458824 ILK458812:ILO458824 IVG458812:IVK458824 JFC458812:JFG458824 JOY458812:JPC458824 JYU458812:JYY458824 KIQ458812:KIU458824 KSM458812:KSQ458824 LCI458812:LCM458824 LME458812:LMI458824 LWA458812:LWE458824 MFW458812:MGA458824 MPS458812:MPW458824 MZO458812:MZS458824 NJK458812:NJO458824 NTG458812:NTK458824 ODC458812:ODG458824 OMY458812:ONC458824 OWU458812:OWY458824 PGQ458812:PGU458824 PQM458812:PQQ458824 QAI458812:QAM458824 QKE458812:QKI458824 QUA458812:QUE458824 RDW458812:REA458824 RNS458812:RNW458824 RXO458812:RXS458824 SHK458812:SHO458824 SRG458812:SRK458824 TBC458812:TBG458824 TKY458812:TLC458824 TUU458812:TUY458824 UEQ458812:UEU458824 UOM458812:UOQ458824 UYI458812:UYM458824 VIE458812:VII458824 VSA458812:VSE458824 WBW458812:WCA458824 WLS458812:WLW458824 WVO458812:WVS458824 G524348:K524360 JC524348:JG524360 SY524348:TC524360 ACU524348:ACY524360 AMQ524348:AMU524360 AWM524348:AWQ524360 BGI524348:BGM524360 BQE524348:BQI524360 CAA524348:CAE524360 CJW524348:CKA524360 CTS524348:CTW524360 DDO524348:DDS524360 DNK524348:DNO524360 DXG524348:DXK524360 EHC524348:EHG524360 EQY524348:ERC524360 FAU524348:FAY524360 FKQ524348:FKU524360 FUM524348:FUQ524360 GEI524348:GEM524360 GOE524348:GOI524360 GYA524348:GYE524360 HHW524348:HIA524360 HRS524348:HRW524360 IBO524348:IBS524360 ILK524348:ILO524360 IVG524348:IVK524360 JFC524348:JFG524360 JOY524348:JPC524360 JYU524348:JYY524360 KIQ524348:KIU524360 KSM524348:KSQ524360 LCI524348:LCM524360 LME524348:LMI524360 LWA524348:LWE524360 MFW524348:MGA524360 MPS524348:MPW524360 MZO524348:MZS524360 NJK524348:NJO524360 NTG524348:NTK524360 ODC524348:ODG524360 OMY524348:ONC524360 OWU524348:OWY524360 PGQ524348:PGU524360 PQM524348:PQQ524360 QAI524348:QAM524360 QKE524348:QKI524360 QUA524348:QUE524360 RDW524348:REA524360 RNS524348:RNW524360 RXO524348:RXS524360 SHK524348:SHO524360 SRG524348:SRK524360 TBC524348:TBG524360 TKY524348:TLC524360 TUU524348:TUY524360 UEQ524348:UEU524360 UOM524348:UOQ524360 UYI524348:UYM524360 VIE524348:VII524360 VSA524348:VSE524360 WBW524348:WCA524360 WLS524348:WLW524360 WVO524348:WVS524360 G589884:K589896 JC589884:JG589896 SY589884:TC589896 ACU589884:ACY589896 AMQ589884:AMU589896 AWM589884:AWQ589896 BGI589884:BGM589896 BQE589884:BQI589896 CAA589884:CAE589896 CJW589884:CKA589896 CTS589884:CTW589896 DDO589884:DDS589896 DNK589884:DNO589896 DXG589884:DXK589896 EHC589884:EHG589896 EQY589884:ERC589896 FAU589884:FAY589896 FKQ589884:FKU589896 FUM589884:FUQ589896 GEI589884:GEM589896 GOE589884:GOI589896 GYA589884:GYE589896 HHW589884:HIA589896 HRS589884:HRW589896 IBO589884:IBS589896 ILK589884:ILO589896 IVG589884:IVK589896 JFC589884:JFG589896 JOY589884:JPC589896 JYU589884:JYY589896 KIQ589884:KIU589896 KSM589884:KSQ589896 LCI589884:LCM589896 LME589884:LMI589896 LWA589884:LWE589896 MFW589884:MGA589896 MPS589884:MPW589896 MZO589884:MZS589896 NJK589884:NJO589896 NTG589884:NTK589896 ODC589884:ODG589896 OMY589884:ONC589896 OWU589884:OWY589896 PGQ589884:PGU589896 PQM589884:PQQ589896 QAI589884:QAM589896 QKE589884:QKI589896 QUA589884:QUE589896 RDW589884:REA589896 RNS589884:RNW589896 RXO589884:RXS589896 SHK589884:SHO589896 SRG589884:SRK589896 TBC589884:TBG589896 TKY589884:TLC589896 TUU589884:TUY589896 UEQ589884:UEU589896 UOM589884:UOQ589896 UYI589884:UYM589896 VIE589884:VII589896 VSA589884:VSE589896 WBW589884:WCA589896 WLS589884:WLW589896 WVO589884:WVS589896 G655420:K655432 JC655420:JG655432 SY655420:TC655432 ACU655420:ACY655432 AMQ655420:AMU655432 AWM655420:AWQ655432 BGI655420:BGM655432 BQE655420:BQI655432 CAA655420:CAE655432 CJW655420:CKA655432 CTS655420:CTW655432 DDO655420:DDS655432 DNK655420:DNO655432 DXG655420:DXK655432 EHC655420:EHG655432 EQY655420:ERC655432 FAU655420:FAY655432 FKQ655420:FKU655432 FUM655420:FUQ655432 GEI655420:GEM655432 GOE655420:GOI655432 GYA655420:GYE655432 HHW655420:HIA655432 HRS655420:HRW655432 IBO655420:IBS655432 ILK655420:ILO655432 IVG655420:IVK655432 JFC655420:JFG655432 JOY655420:JPC655432 JYU655420:JYY655432 KIQ655420:KIU655432 KSM655420:KSQ655432 LCI655420:LCM655432 LME655420:LMI655432 LWA655420:LWE655432 MFW655420:MGA655432 MPS655420:MPW655432 MZO655420:MZS655432 NJK655420:NJO655432 NTG655420:NTK655432 ODC655420:ODG655432 OMY655420:ONC655432 OWU655420:OWY655432 PGQ655420:PGU655432 PQM655420:PQQ655432 QAI655420:QAM655432 QKE655420:QKI655432 QUA655420:QUE655432 RDW655420:REA655432 RNS655420:RNW655432 RXO655420:RXS655432 SHK655420:SHO655432 SRG655420:SRK655432 TBC655420:TBG655432 TKY655420:TLC655432 TUU655420:TUY655432 UEQ655420:UEU655432 UOM655420:UOQ655432 UYI655420:UYM655432 VIE655420:VII655432 VSA655420:VSE655432 WBW655420:WCA655432 WLS655420:WLW655432 WVO655420:WVS655432 G720956:K720968 JC720956:JG720968 SY720956:TC720968 ACU720956:ACY720968 AMQ720956:AMU720968 AWM720956:AWQ720968 BGI720956:BGM720968 BQE720956:BQI720968 CAA720956:CAE720968 CJW720956:CKA720968 CTS720956:CTW720968 DDO720956:DDS720968 DNK720956:DNO720968 DXG720956:DXK720968 EHC720956:EHG720968 EQY720956:ERC720968 FAU720956:FAY720968 FKQ720956:FKU720968 FUM720956:FUQ720968 GEI720956:GEM720968 GOE720956:GOI720968 GYA720956:GYE720968 HHW720956:HIA720968 HRS720956:HRW720968 IBO720956:IBS720968 ILK720956:ILO720968 IVG720956:IVK720968 JFC720956:JFG720968 JOY720956:JPC720968 JYU720956:JYY720968 KIQ720956:KIU720968 KSM720956:KSQ720968 LCI720956:LCM720968 LME720956:LMI720968 LWA720956:LWE720968 MFW720956:MGA720968 MPS720956:MPW720968 MZO720956:MZS720968 NJK720956:NJO720968 NTG720956:NTK720968 ODC720956:ODG720968 OMY720956:ONC720968 OWU720956:OWY720968 PGQ720956:PGU720968 PQM720956:PQQ720968 QAI720956:QAM720968 QKE720956:QKI720968 QUA720956:QUE720968 RDW720956:REA720968 RNS720956:RNW720968 RXO720956:RXS720968 SHK720956:SHO720968 SRG720956:SRK720968 TBC720956:TBG720968 TKY720956:TLC720968 TUU720956:TUY720968 UEQ720956:UEU720968 UOM720956:UOQ720968 UYI720956:UYM720968 VIE720956:VII720968 VSA720956:VSE720968 WBW720956:WCA720968 WLS720956:WLW720968 WVO720956:WVS720968 G786492:K786504 JC786492:JG786504 SY786492:TC786504 ACU786492:ACY786504 AMQ786492:AMU786504 AWM786492:AWQ786504 BGI786492:BGM786504 BQE786492:BQI786504 CAA786492:CAE786504 CJW786492:CKA786504 CTS786492:CTW786504 DDO786492:DDS786504 DNK786492:DNO786504 DXG786492:DXK786504 EHC786492:EHG786504 EQY786492:ERC786504 FAU786492:FAY786504 FKQ786492:FKU786504 FUM786492:FUQ786504 GEI786492:GEM786504 GOE786492:GOI786504 GYA786492:GYE786504 HHW786492:HIA786504 HRS786492:HRW786504 IBO786492:IBS786504 ILK786492:ILO786504 IVG786492:IVK786504 JFC786492:JFG786504 JOY786492:JPC786504 JYU786492:JYY786504 KIQ786492:KIU786504 KSM786492:KSQ786504 LCI786492:LCM786504 LME786492:LMI786504 LWA786492:LWE786504 MFW786492:MGA786504 MPS786492:MPW786504 MZO786492:MZS786504 NJK786492:NJO786504 NTG786492:NTK786504 ODC786492:ODG786504 OMY786492:ONC786504 OWU786492:OWY786504 PGQ786492:PGU786504 PQM786492:PQQ786504 QAI786492:QAM786504 QKE786492:QKI786504 QUA786492:QUE786504 RDW786492:REA786504 RNS786492:RNW786504 RXO786492:RXS786504 SHK786492:SHO786504 SRG786492:SRK786504 TBC786492:TBG786504 TKY786492:TLC786504 TUU786492:TUY786504 UEQ786492:UEU786504 UOM786492:UOQ786504 UYI786492:UYM786504 VIE786492:VII786504 VSA786492:VSE786504 WBW786492:WCA786504 WLS786492:WLW786504 WVO786492:WVS786504 G852028:K852040 JC852028:JG852040 SY852028:TC852040 ACU852028:ACY852040 AMQ852028:AMU852040 AWM852028:AWQ852040 BGI852028:BGM852040 BQE852028:BQI852040 CAA852028:CAE852040 CJW852028:CKA852040 CTS852028:CTW852040 DDO852028:DDS852040 DNK852028:DNO852040 DXG852028:DXK852040 EHC852028:EHG852040 EQY852028:ERC852040 FAU852028:FAY852040 FKQ852028:FKU852040 FUM852028:FUQ852040 GEI852028:GEM852040 GOE852028:GOI852040 GYA852028:GYE852040 HHW852028:HIA852040 HRS852028:HRW852040 IBO852028:IBS852040 ILK852028:ILO852040 IVG852028:IVK852040 JFC852028:JFG852040 JOY852028:JPC852040 JYU852028:JYY852040 KIQ852028:KIU852040 KSM852028:KSQ852040 LCI852028:LCM852040 LME852028:LMI852040 LWA852028:LWE852040 MFW852028:MGA852040 MPS852028:MPW852040 MZO852028:MZS852040 NJK852028:NJO852040 NTG852028:NTK852040 ODC852028:ODG852040 OMY852028:ONC852040 OWU852028:OWY852040 PGQ852028:PGU852040 PQM852028:PQQ852040 QAI852028:QAM852040 QKE852028:QKI852040 QUA852028:QUE852040 RDW852028:REA852040 RNS852028:RNW852040 RXO852028:RXS852040 SHK852028:SHO852040 SRG852028:SRK852040 TBC852028:TBG852040 TKY852028:TLC852040 TUU852028:TUY852040 UEQ852028:UEU852040 UOM852028:UOQ852040 UYI852028:UYM852040 VIE852028:VII852040 VSA852028:VSE852040 WBW852028:WCA852040 WLS852028:WLW852040 WVO852028:WVS852040 G917564:K917576 JC917564:JG917576 SY917564:TC917576 ACU917564:ACY917576 AMQ917564:AMU917576 AWM917564:AWQ917576 BGI917564:BGM917576 BQE917564:BQI917576 CAA917564:CAE917576 CJW917564:CKA917576 CTS917564:CTW917576 DDO917564:DDS917576 DNK917564:DNO917576 DXG917564:DXK917576 EHC917564:EHG917576 EQY917564:ERC917576 FAU917564:FAY917576 FKQ917564:FKU917576 FUM917564:FUQ917576 GEI917564:GEM917576 GOE917564:GOI917576 GYA917564:GYE917576 HHW917564:HIA917576 HRS917564:HRW917576 IBO917564:IBS917576 ILK917564:ILO917576 IVG917564:IVK917576 JFC917564:JFG917576 JOY917564:JPC917576 JYU917564:JYY917576 KIQ917564:KIU917576 KSM917564:KSQ917576 LCI917564:LCM917576 LME917564:LMI917576 LWA917564:LWE917576 MFW917564:MGA917576 MPS917564:MPW917576 MZO917564:MZS917576 NJK917564:NJO917576 NTG917564:NTK917576 ODC917564:ODG917576 OMY917564:ONC917576 OWU917564:OWY917576 PGQ917564:PGU917576 PQM917564:PQQ917576 QAI917564:QAM917576 QKE917564:QKI917576 QUA917564:QUE917576 RDW917564:REA917576 RNS917564:RNW917576 RXO917564:RXS917576 SHK917564:SHO917576 SRG917564:SRK917576 TBC917564:TBG917576 TKY917564:TLC917576 TUU917564:TUY917576 UEQ917564:UEU917576 UOM917564:UOQ917576 UYI917564:UYM917576 VIE917564:VII917576 VSA917564:VSE917576 WBW917564:WCA917576 WLS917564:WLW917576 WVO917564:WVS917576 G983100:K983112 JC983100:JG983112 SY983100:TC983112 ACU983100:ACY983112 AMQ983100:AMU983112 AWM983100:AWQ983112 BGI983100:BGM983112 BQE983100:BQI983112 CAA983100:CAE983112 CJW983100:CKA983112 CTS983100:CTW983112 DDO983100:DDS983112 DNK983100:DNO983112 DXG983100:DXK983112 EHC983100:EHG983112 EQY983100:ERC983112 FAU983100:FAY983112 FKQ983100:FKU983112 FUM983100:FUQ983112 GEI983100:GEM983112 GOE983100:GOI983112 GYA983100:GYE983112 HHW983100:HIA983112 HRS983100:HRW983112 IBO983100:IBS983112 ILK983100:ILO983112 IVG983100:IVK983112 JFC983100:JFG983112 JOY983100:JPC983112 JYU983100:JYY983112 KIQ983100:KIU983112 KSM983100:KSQ983112 LCI983100:LCM983112 LME983100:LMI983112 LWA983100:LWE983112 MFW983100:MGA983112 MPS983100:MPW983112 MZO983100:MZS983112 NJK983100:NJO983112 NTG983100:NTK983112 ODC983100:ODG983112 OMY983100:ONC983112 OWU983100:OWY983112 PGQ983100:PGU983112 PQM983100:PQQ983112 QAI983100:QAM983112 QKE983100:QKI983112 QUA983100:QUE983112 RDW983100:REA983112 RNS983100:RNW983112 RXO983100:RXS983112 SHK983100:SHO983112 SRG983100:SRK983112 TBC983100:TBG983112 TKY983100:TLC983112 TUU983100:TUY983112 UEQ983100:UEU983112 UOM983100:UOQ983112 UYI983100:UYM983112 VIE983100:VII983112 VSA983100:VSE983112 WBW983100:WCA983112 WLS983100:WLW983112 WVO983100:WVS983112 G30:K42 JC30:JG42 SY30:TC42 ACU30:ACY42 AMQ30:AMU42 AWM30:AWQ42 BGI30:BGM42 BQE30:BQI42 CAA30:CAE42 CJW30:CKA42 CTS30:CTW42 DDO30:DDS42 DNK30:DNO42 DXG30:DXK42 EHC30:EHG42 EQY30:ERC42 FAU30:FAY42 FKQ30:FKU42 FUM30:FUQ42 GEI30:GEM42 GOE30:GOI42 GYA30:GYE42 HHW30:HIA42 HRS30:HRW42 IBO30:IBS42 ILK30:ILO42 IVG30:IVK42 JFC30:JFG42 JOY30:JPC42 JYU30:JYY42 KIQ30:KIU42 KSM30:KSQ42 LCI30:LCM42 LME30:LMI42 LWA30:LWE42 MFW30:MGA42 MPS30:MPW42 MZO30:MZS42 NJK30:NJO42 NTG30:NTK42 ODC30:ODG42 OMY30:ONC42 OWU30:OWY42 PGQ30:PGU42 PQM30:PQQ42 QAI30:QAM42 QKE30:QKI42 QUA30:QUE42 RDW30:REA42 RNS30:RNW42 RXO30:RXS42 SHK30:SHO42 SRG30:SRK42 TBC30:TBG42 TKY30:TLC42 TUU30:TUY42 UEQ30:UEU42 UOM30:UOQ42 UYI30:UYM42 VIE30:VII42 VSA30:VSE42 WBW30:WCA42 WLS30:WLW42 WVO30:WVS42 G65566:K65578 JC65566:JG65578 SY65566:TC65578 ACU65566:ACY65578 AMQ65566:AMU65578 AWM65566:AWQ65578 BGI65566:BGM65578 BQE65566:BQI65578 CAA65566:CAE65578 CJW65566:CKA65578 CTS65566:CTW65578 DDO65566:DDS65578 DNK65566:DNO65578 DXG65566:DXK65578 EHC65566:EHG65578 EQY65566:ERC65578 FAU65566:FAY65578 FKQ65566:FKU65578 FUM65566:FUQ65578 GEI65566:GEM65578 GOE65566:GOI65578 GYA65566:GYE65578 HHW65566:HIA65578 HRS65566:HRW65578 IBO65566:IBS65578 ILK65566:ILO65578 IVG65566:IVK65578 JFC65566:JFG65578 JOY65566:JPC65578 JYU65566:JYY65578 KIQ65566:KIU65578 KSM65566:KSQ65578 LCI65566:LCM65578 LME65566:LMI65578 LWA65566:LWE65578 MFW65566:MGA65578 MPS65566:MPW65578 MZO65566:MZS65578 NJK65566:NJO65578 NTG65566:NTK65578 ODC65566:ODG65578 OMY65566:ONC65578 OWU65566:OWY65578 PGQ65566:PGU65578 PQM65566:PQQ65578 QAI65566:QAM65578 QKE65566:QKI65578 QUA65566:QUE65578 RDW65566:REA65578 RNS65566:RNW65578 RXO65566:RXS65578 SHK65566:SHO65578 SRG65566:SRK65578 TBC65566:TBG65578 TKY65566:TLC65578 TUU65566:TUY65578 UEQ65566:UEU65578 UOM65566:UOQ65578 UYI65566:UYM65578 VIE65566:VII65578 VSA65566:VSE65578 WBW65566:WCA65578 WLS65566:WLW65578 WVO65566:WVS65578 G131102:K131114 JC131102:JG131114 SY131102:TC131114 ACU131102:ACY131114 AMQ131102:AMU131114 AWM131102:AWQ131114 BGI131102:BGM131114 BQE131102:BQI131114 CAA131102:CAE131114 CJW131102:CKA131114 CTS131102:CTW131114 DDO131102:DDS131114 DNK131102:DNO131114 DXG131102:DXK131114 EHC131102:EHG131114 EQY131102:ERC131114 FAU131102:FAY131114 FKQ131102:FKU131114 FUM131102:FUQ131114 GEI131102:GEM131114 GOE131102:GOI131114 GYA131102:GYE131114 HHW131102:HIA131114 HRS131102:HRW131114 IBO131102:IBS131114 ILK131102:ILO131114 IVG131102:IVK131114 JFC131102:JFG131114 JOY131102:JPC131114 JYU131102:JYY131114 KIQ131102:KIU131114 KSM131102:KSQ131114 LCI131102:LCM131114 LME131102:LMI131114 LWA131102:LWE131114 MFW131102:MGA131114 MPS131102:MPW131114 MZO131102:MZS131114 NJK131102:NJO131114 NTG131102:NTK131114 ODC131102:ODG131114 OMY131102:ONC131114 OWU131102:OWY131114 PGQ131102:PGU131114 PQM131102:PQQ131114 QAI131102:QAM131114 QKE131102:QKI131114 QUA131102:QUE131114 RDW131102:REA131114 RNS131102:RNW131114 RXO131102:RXS131114 SHK131102:SHO131114 SRG131102:SRK131114 TBC131102:TBG131114 TKY131102:TLC131114 TUU131102:TUY131114 UEQ131102:UEU131114 UOM131102:UOQ131114 UYI131102:UYM131114 VIE131102:VII131114 VSA131102:VSE131114 WBW131102:WCA131114 WLS131102:WLW131114 WVO131102:WVS131114 G196638:K196650 JC196638:JG196650 SY196638:TC196650 ACU196638:ACY196650 AMQ196638:AMU196650 AWM196638:AWQ196650 BGI196638:BGM196650 BQE196638:BQI196650 CAA196638:CAE196650 CJW196638:CKA196650 CTS196638:CTW196650 DDO196638:DDS196650 DNK196638:DNO196650 DXG196638:DXK196650 EHC196638:EHG196650 EQY196638:ERC196650 FAU196638:FAY196650 FKQ196638:FKU196650 FUM196638:FUQ196650 GEI196638:GEM196650 GOE196638:GOI196650 GYA196638:GYE196650 HHW196638:HIA196650 HRS196638:HRW196650 IBO196638:IBS196650 ILK196638:ILO196650 IVG196638:IVK196650 JFC196638:JFG196650 JOY196638:JPC196650 JYU196638:JYY196650 KIQ196638:KIU196650 KSM196638:KSQ196650 LCI196638:LCM196650 LME196638:LMI196650 LWA196638:LWE196650 MFW196638:MGA196650 MPS196638:MPW196650 MZO196638:MZS196650 NJK196638:NJO196650 NTG196638:NTK196650 ODC196638:ODG196650 OMY196638:ONC196650 OWU196638:OWY196650 PGQ196638:PGU196650 PQM196638:PQQ196650 QAI196638:QAM196650 QKE196638:QKI196650 QUA196638:QUE196650 RDW196638:REA196650 RNS196638:RNW196650 RXO196638:RXS196650 SHK196638:SHO196650 SRG196638:SRK196650 TBC196638:TBG196650 TKY196638:TLC196650 TUU196638:TUY196650 UEQ196638:UEU196650 UOM196638:UOQ196650 UYI196638:UYM196650 VIE196638:VII196650 VSA196638:VSE196650 WBW196638:WCA196650 WLS196638:WLW196650 WVO196638:WVS196650 G262174:K262186 JC262174:JG262186 SY262174:TC262186 ACU262174:ACY262186 AMQ262174:AMU262186 AWM262174:AWQ262186 BGI262174:BGM262186 BQE262174:BQI262186 CAA262174:CAE262186 CJW262174:CKA262186 CTS262174:CTW262186 DDO262174:DDS262186 DNK262174:DNO262186 DXG262174:DXK262186 EHC262174:EHG262186 EQY262174:ERC262186 FAU262174:FAY262186 FKQ262174:FKU262186 FUM262174:FUQ262186 GEI262174:GEM262186 GOE262174:GOI262186 GYA262174:GYE262186 HHW262174:HIA262186 HRS262174:HRW262186 IBO262174:IBS262186 ILK262174:ILO262186 IVG262174:IVK262186 JFC262174:JFG262186 JOY262174:JPC262186 JYU262174:JYY262186 KIQ262174:KIU262186 KSM262174:KSQ262186 LCI262174:LCM262186 LME262174:LMI262186 LWA262174:LWE262186 MFW262174:MGA262186 MPS262174:MPW262186 MZO262174:MZS262186 NJK262174:NJO262186 NTG262174:NTK262186 ODC262174:ODG262186 OMY262174:ONC262186 OWU262174:OWY262186 PGQ262174:PGU262186 PQM262174:PQQ262186 QAI262174:QAM262186 QKE262174:QKI262186 QUA262174:QUE262186 RDW262174:REA262186 RNS262174:RNW262186 RXO262174:RXS262186 SHK262174:SHO262186 SRG262174:SRK262186 TBC262174:TBG262186 TKY262174:TLC262186 TUU262174:TUY262186 UEQ262174:UEU262186 UOM262174:UOQ262186 UYI262174:UYM262186 VIE262174:VII262186 VSA262174:VSE262186 WBW262174:WCA262186 WLS262174:WLW262186 WVO262174:WVS262186 G327710:K327722 JC327710:JG327722 SY327710:TC327722 ACU327710:ACY327722 AMQ327710:AMU327722 AWM327710:AWQ327722 BGI327710:BGM327722 BQE327710:BQI327722 CAA327710:CAE327722 CJW327710:CKA327722 CTS327710:CTW327722 DDO327710:DDS327722 DNK327710:DNO327722 DXG327710:DXK327722 EHC327710:EHG327722 EQY327710:ERC327722 FAU327710:FAY327722 FKQ327710:FKU327722 FUM327710:FUQ327722 GEI327710:GEM327722 GOE327710:GOI327722 GYA327710:GYE327722 HHW327710:HIA327722 HRS327710:HRW327722 IBO327710:IBS327722 ILK327710:ILO327722 IVG327710:IVK327722 JFC327710:JFG327722 JOY327710:JPC327722 JYU327710:JYY327722 KIQ327710:KIU327722 KSM327710:KSQ327722 LCI327710:LCM327722 LME327710:LMI327722 LWA327710:LWE327722 MFW327710:MGA327722 MPS327710:MPW327722 MZO327710:MZS327722 NJK327710:NJO327722 NTG327710:NTK327722 ODC327710:ODG327722 OMY327710:ONC327722 OWU327710:OWY327722 PGQ327710:PGU327722 PQM327710:PQQ327722 QAI327710:QAM327722 QKE327710:QKI327722 QUA327710:QUE327722 RDW327710:REA327722 RNS327710:RNW327722 RXO327710:RXS327722 SHK327710:SHO327722 SRG327710:SRK327722 TBC327710:TBG327722 TKY327710:TLC327722 TUU327710:TUY327722 UEQ327710:UEU327722 UOM327710:UOQ327722 UYI327710:UYM327722 VIE327710:VII327722 VSA327710:VSE327722 WBW327710:WCA327722 WLS327710:WLW327722 WVO327710:WVS327722 G393246:K393258 JC393246:JG393258 SY393246:TC393258 ACU393246:ACY393258 AMQ393246:AMU393258 AWM393246:AWQ393258 BGI393246:BGM393258 BQE393246:BQI393258 CAA393246:CAE393258 CJW393246:CKA393258 CTS393246:CTW393258 DDO393246:DDS393258 DNK393246:DNO393258 DXG393246:DXK393258 EHC393246:EHG393258 EQY393246:ERC393258 FAU393246:FAY393258 FKQ393246:FKU393258 FUM393246:FUQ393258 GEI393246:GEM393258 GOE393246:GOI393258 GYA393246:GYE393258 HHW393246:HIA393258 HRS393246:HRW393258 IBO393246:IBS393258 ILK393246:ILO393258 IVG393246:IVK393258 JFC393246:JFG393258 JOY393246:JPC393258 JYU393246:JYY393258 KIQ393246:KIU393258 KSM393246:KSQ393258 LCI393246:LCM393258 LME393246:LMI393258 LWA393246:LWE393258 MFW393246:MGA393258 MPS393246:MPW393258 MZO393246:MZS393258 NJK393246:NJO393258 NTG393246:NTK393258 ODC393246:ODG393258 OMY393246:ONC393258 OWU393246:OWY393258 PGQ393246:PGU393258 PQM393246:PQQ393258 QAI393246:QAM393258 QKE393246:QKI393258 QUA393246:QUE393258 RDW393246:REA393258 RNS393246:RNW393258 RXO393246:RXS393258 SHK393246:SHO393258 SRG393246:SRK393258 TBC393246:TBG393258 TKY393246:TLC393258 TUU393246:TUY393258 UEQ393246:UEU393258 UOM393246:UOQ393258 UYI393246:UYM393258 VIE393246:VII393258 VSA393246:VSE393258 WBW393246:WCA393258 WLS393246:WLW393258 WVO393246:WVS393258 G458782:K458794 JC458782:JG458794 SY458782:TC458794 ACU458782:ACY458794 AMQ458782:AMU458794 AWM458782:AWQ458794 BGI458782:BGM458794 BQE458782:BQI458794 CAA458782:CAE458794 CJW458782:CKA458794 CTS458782:CTW458794 DDO458782:DDS458794 DNK458782:DNO458794 DXG458782:DXK458794 EHC458782:EHG458794 EQY458782:ERC458794 FAU458782:FAY458794 FKQ458782:FKU458794 FUM458782:FUQ458794 GEI458782:GEM458794 GOE458782:GOI458794 GYA458782:GYE458794 HHW458782:HIA458794 HRS458782:HRW458794 IBO458782:IBS458794 ILK458782:ILO458794 IVG458782:IVK458794 JFC458782:JFG458794 JOY458782:JPC458794 JYU458782:JYY458794 KIQ458782:KIU458794 KSM458782:KSQ458794 LCI458782:LCM458794 LME458782:LMI458794 LWA458782:LWE458794 MFW458782:MGA458794 MPS458782:MPW458794 MZO458782:MZS458794 NJK458782:NJO458794 NTG458782:NTK458794 ODC458782:ODG458794 OMY458782:ONC458794 OWU458782:OWY458794 PGQ458782:PGU458794 PQM458782:PQQ458794 QAI458782:QAM458794 QKE458782:QKI458794 QUA458782:QUE458794 RDW458782:REA458794 RNS458782:RNW458794 RXO458782:RXS458794 SHK458782:SHO458794 SRG458782:SRK458794 TBC458782:TBG458794 TKY458782:TLC458794 TUU458782:TUY458794 UEQ458782:UEU458794 UOM458782:UOQ458794 UYI458782:UYM458794 VIE458782:VII458794 VSA458782:VSE458794 WBW458782:WCA458794 WLS458782:WLW458794 WVO458782:WVS458794 G524318:K524330 JC524318:JG524330 SY524318:TC524330 ACU524318:ACY524330 AMQ524318:AMU524330 AWM524318:AWQ524330 BGI524318:BGM524330 BQE524318:BQI524330 CAA524318:CAE524330 CJW524318:CKA524330 CTS524318:CTW524330 DDO524318:DDS524330 DNK524318:DNO524330 DXG524318:DXK524330 EHC524318:EHG524330 EQY524318:ERC524330 FAU524318:FAY524330 FKQ524318:FKU524330 FUM524318:FUQ524330 GEI524318:GEM524330 GOE524318:GOI524330 GYA524318:GYE524330 HHW524318:HIA524330 HRS524318:HRW524330 IBO524318:IBS524330 ILK524318:ILO524330 IVG524318:IVK524330 JFC524318:JFG524330 JOY524318:JPC524330 JYU524318:JYY524330 KIQ524318:KIU524330 KSM524318:KSQ524330 LCI524318:LCM524330 LME524318:LMI524330 LWA524318:LWE524330 MFW524318:MGA524330 MPS524318:MPW524330 MZO524318:MZS524330 NJK524318:NJO524330 NTG524318:NTK524330 ODC524318:ODG524330 OMY524318:ONC524330 OWU524318:OWY524330 PGQ524318:PGU524330 PQM524318:PQQ524330 QAI524318:QAM524330 QKE524318:QKI524330 QUA524318:QUE524330 RDW524318:REA524330 RNS524318:RNW524330 RXO524318:RXS524330 SHK524318:SHO524330 SRG524318:SRK524330 TBC524318:TBG524330 TKY524318:TLC524330 TUU524318:TUY524330 UEQ524318:UEU524330 UOM524318:UOQ524330 UYI524318:UYM524330 VIE524318:VII524330 VSA524318:VSE524330 WBW524318:WCA524330 WLS524318:WLW524330 WVO524318:WVS524330 G589854:K589866 JC589854:JG589866 SY589854:TC589866 ACU589854:ACY589866 AMQ589854:AMU589866 AWM589854:AWQ589866 BGI589854:BGM589866 BQE589854:BQI589866 CAA589854:CAE589866 CJW589854:CKA589866 CTS589854:CTW589866 DDO589854:DDS589866 DNK589854:DNO589866 DXG589854:DXK589866 EHC589854:EHG589866 EQY589854:ERC589866 FAU589854:FAY589866 FKQ589854:FKU589866 FUM589854:FUQ589866 GEI589854:GEM589866 GOE589854:GOI589866 GYA589854:GYE589866 HHW589854:HIA589866 HRS589854:HRW589866 IBO589854:IBS589866 ILK589854:ILO589866 IVG589854:IVK589866 JFC589854:JFG589866 JOY589854:JPC589866 JYU589854:JYY589866 KIQ589854:KIU589866 KSM589854:KSQ589866 LCI589854:LCM589866 LME589854:LMI589866 LWA589854:LWE589866 MFW589854:MGA589866 MPS589854:MPW589866 MZO589854:MZS589866 NJK589854:NJO589866 NTG589854:NTK589866 ODC589854:ODG589866 OMY589854:ONC589866 OWU589854:OWY589866 PGQ589854:PGU589866 PQM589854:PQQ589866 QAI589854:QAM589866 QKE589854:QKI589866 QUA589854:QUE589866 RDW589854:REA589866 RNS589854:RNW589866 RXO589854:RXS589866 SHK589854:SHO589866 SRG589854:SRK589866 TBC589854:TBG589866 TKY589854:TLC589866 TUU589854:TUY589866 UEQ589854:UEU589866 UOM589854:UOQ589866 UYI589854:UYM589866 VIE589854:VII589866 VSA589854:VSE589866 WBW589854:WCA589866 WLS589854:WLW589866 WVO589854:WVS589866 G655390:K655402 JC655390:JG655402 SY655390:TC655402 ACU655390:ACY655402 AMQ655390:AMU655402 AWM655390:AWQ655402 BGI655390:BGM655402 BQE655390:BQI655402 CAA655390:CAE655402 CJW655390:CKA655402 CTS655390:CTW655402 DDO655390:DDS655402 DNK655390:DNO655402 DXG655390:DXK655402 EHC655390:EHG655402 EQY655390:ERC655402 FAU655390:FAY655402 FKQ655390:FKU655402 FUM655390:FUQ655402 GEI655390:GEM655402 GOE655390:GOI655402 GYA655390:GYE655402 HHW655390:HIA655402 HRS655390:HRW655402 IBO655390:IBS655402 ILK655390:ILO655402 IVG655390:IVK655402 JFC655390:JFG655402 JOY655390:JPC655402 JYU655390:JYY655402 KIQ655390:KIU655402 KSM655390:KSQ655402 LCI655390:LCM655402 LME655390:LMI655402 LWA655390:LWE655402 MFW655390:MGA655402 MPS655390:MPW655402 MZO655390:MZS655402 NJK655390:NJO655402 NTG655390:NTK655402 ODC655390:ODG655402 OMY655390:ONC655402 OWU655390:OWY655402 PGQ655390:PGU655402 PQM655390:PQQ655402 QAI655390:QAM655402 QKE655390:QKI655402 QUA655390:QUE655402 RDW655390:REA655402 RNS655390:RNW655402 RXO655390:RXS655402 SHK655390:SHO655402 SRG655390:SRK655402 TBC655390:TBG655402 TKY655390:TLC655402 TUU655390:TUY655402 UEQ655390:UEU655402 UOM655390:UOQ655402 UYI655390:UYM655402 VIE655390:VII655402 VSA655390:VSE655402 WBW655390:WCA655402 WLS655390:WLW655402 WVO655390:WVS655402 G720926:K720938 JC720926:JG720938 SY720926:TC720938 ACU720926:ACY720938 AMQ720926:AMU720938 AWM720926:AWQ720938 BGI720926:BGM720938 BQE720926:BQI720938 CAA720926:CAE720938 CJW720926:CKA720938 CTS720926:CTW720938 DDO720926:DDS720938 DNK720926:DNO720938 DXG720926:DXK720938 EHC720926:EHG720938 EQY720926:ERC720938 FAU720926:FAY720938 FKQ720926:FKU720938 FUM720926:FUQ720938 GEI720926:GEM720938 GOE720926:GOI720938 GYA720926:GYE720938 HHW720926:HIA720938 HRS720926:HRW720938 IBO720926:IBS720938 ILK720926:ILO720938 IVG720926:IVK720938 JFC720926:JFG720938 JOY720926:JPC720938 JYU720926:JYY720938 KIQ720926:KIU720938 KSM720926:KSQ720938 LCI720926:LCM720938 LME720926:LMI720938 LWA720926:LWE720938 MFW720926:MGA720938 MPS720926:MPW720938 MZO720926:MZS720938 NJK720926:NJO720938 NTG720926:NTK720938 ODC720926:ODG720938 OMY720926:ONC720938 OWU720926:OWY720938 PGQ720926:PGU720938 PQM720926:PQQ720938 QAI720926:QAM720938 QKE720926:QKI720938 QUA720926:QUE720938 RDW720926:REA720938 RNS720926:RNW720938 RXO720926:RXS720938 SHK720926:SHO720938 SRG720926:SRK720938 TBC720926:TBG720938 TKY720926:TLC720938 TUU720926:TUY720938 UEQ720926:UEU720938 UOM720926:UOQ720938 UYI720926:UYM720938 VIE720926:VII720938 VSA720926:VSE720938 WBW720926:WCA720938 WLS720926:WLW720938 WVO720926:WVS720938 G786462:K786474 JC786462:JG786474 SY786462:TC786474 ACU786462:ACY786474 AMQ786462:AMU786474 AWM786462:AWQ786474 BGI786462:BGM786474 BQE786462:BQI786474 CAA786462:CAE786474 CJW786462:CKA786474 CTS786462:CTW786474 DDO786462:DDS786474 DNK786462:DNO786474 DXG786462:DXK786474 EHC786462:EHG786474 EQY786462:ERC786474 FAU786462:FAY786474 FKQ786462:FKU786474 FUM786462:FUQ786474 GEI786462:GEM786474 GOE786462:GOI786474 GYA786462:GYE786474 HHW786462:HIA786474 HRS786462:HRW786474 IBO786462:IBS786474 ILK786462:ILO786474 IVG786462:IVK786474 JFC786462:JFG786474 JOY786462:JPC786474 JYU786462:JYY786474 KIQ786462:KIU786474 KSM786462:KSQ786474 LCI786462:LCM786474 LME786462:LMI786474 LWA786462:LWE786474 MFW786462:MGA786474 MPS786462:MPW786474 MZO786462:MZS786474 NJK786462:NJO786474 NTG786462:NTK786474 ODC786462:ODG786474 OMY786462:ONC786474 OWU786462:OWY786474 PGQ786462:PGU786474 PQM786462:PQQ786474 QAI786462:QAM786474 QKE786462:QKI786474 QUA786462:QUE786474 RDW786462:REA786474 RNS786462:RNW786474 RXO786462:RXS786474 SHK786462:SHO786474 SRG786462:SRK786474 TBC786462:TBG786474 TKY786462:TLC786474 TUU786462:TUY786474 UEQ786462:UEU786474 UOM786462:UOQ786474 UYI786462:UYM786474 VIE786462:VII786474 VSA786462:VSE786474 WBW786462:WCA786474 WLS786462:WLW786474 WVO786462:WVS786474 G851998:K852010 JC851998:JG852010 SY851998:TC852010 ACU851998:ACY852010 AMQ851998:AMU852010 AWM851998:AWQ852010 BGI851998:BGM852010 BQE851998:BQI852010 CAA851998:CAE852010 CJW851998:CKA852010 CTS851998:CTW852010 DDO851998:DDS852010 DNK851998:DNO852010 DXG851998:DXK852010 EHC851998:EHG852010 EQY851998:ERC852010 FAU851998:FAY852010 FKQ851998:FKU852010 FUM851998:FUQ852010 GEI851998:GEM852010 GOE851998:GOI852010 GYA851998:GYE852010 HHW851998:HIA852010 HRS851998:HRW852010 IBO851998:IBS852010 ILK851998:ILO852010 IVG851998:IVK852010 JFC851998:JFG852010 JOY851998:JPC852010 JYU851998:JYY852010 KIQ851998:KIU852010 KSM851998:KSQ852010 LCI851998:LCM852010 LME851998:LMI852010 LWA851998:LWE852010 MFW851998:MGA852010 MPS851998:MPW852010 MZO851998:MZS852010 NJK851998:NJO852010 NTG851998:NTK852010 ODC851998:ODG852010 OMY851998:ONC852010 OWU851998:OWY852010 PGQ851998:PGU852010 PQM851998:PQQ852010 QAI851998:QAM852010 QKE851998:QKI852010 QUA851998:QUE852010 RDW851998:REA852010 RNS851998:RNW852010 RXO851998:RXS852010 SHK851998:SHO852010 SRG851998:SRK852010 TBC851998:TBG852010 TKY851998:TLC852010 TUU851998:TUY852010 UEQ851998:UEU852010 UOM851998:UOQ852010 UYI851998:UYM852010 VIE851998:VII852010 VSA851998:VSE852010 WBW851998:WCA852010 WLS851998:WLW852010 WVO851998:WVS852010 G917534:K917546 JC917534:JG917546 SY917534:TC917546 ACU917534:ACY917546 AMQ917534:AMU917546 AWM917534:AWQ917546 BGI917534:BGM917546 BQE917534:BQI917546 CAA917534:CAE917546 CJW917534:CKA917546 CTS917534:CTW917546 DDO917534:DDS917546 DNK917534:DNO917546 DXG917534:DXK917546 EHC917534:EHG917546 EQY917534:ERC917546 FAU917534:FAY917546 FKQ917534:FKU917546 FUM917534:FUQ917546 GEI917534:GEM917546 GOE917534:GOI917546 GYA917534:GYE917546 HHW917534:HIA917546 HRS917534:HRW917546 IBO917534:IBS917546 ILK917534:ILO917546 IVG917534:IVK917546 JFC917534:JFG917546 JOY917534:JPC917546 JYU917534:JYY917546 KIQ917534:KIU917546 KSM917534:KSQ917546 LCI917534:LCM917546 LME917534:LMI917546 LWA917534:LWE917546 MFW917534:MGA917546 MPS917534:MPW917546 MZO917534:MZS917546 NJK917534:NJO917546 NTG917534:NTK917546 ODC917534:ODG917546 OMY917534:ONC917546 OWU917534:OWY917546 PGQ917534:PGU917546 PQM917534:PQQ917546 QAI917534:QAM917546 QKE917534:QKI917546 QUA917534:QUE917546 RDW917534:REA917546 RNS917534:RNW917546 RXO917534:RXS917546 SHK917534:SHO917546 SRG917534:SRK917546 TBC917534:TBG917546 TKY917534:TLC917546 TUU917534:TUY917546 UEQ917534:UEU917546 UOM917534:UOQ917546 UYI917534:UYM917546 VIE917534:VII917546 VSA917534:VSE917546 WBW917534:WCA917546 WLS917534:WLW917546 WVO917534:WVS917546 G983070:K983082 JC983070:JG983082 SY983070:TC983082 ACU983070:ACY983082 AMQ983070:AMU983082 AWM983070:AWQ983082 BGI983070:BGM983082 BQE983070:BQI983082 CAA983070:CAE983082 CJW983070:CKA983082 CTS983070:CTW983082 DDO983070:DDS983082 DNK983070:DNO983082 DXG983070:DXK983082 EHC983070:EHG983082 EQY983070:ERC983082 FAU983070:FAY983082 FKQ983070:FKU983082 FUM983070:FUQ983082 GEI983070:GEM983082 GOE983070:GOI983082 GYA983070:GYE983082 HHW983070:HIA983082 HRS983070:HRW983082 IBO983070:IBS983082 ILK983070:ILO983082 IVG983070:IVK983082 JFC983070:JFG983082 JOY983070:JPC983082 JYU983070:JYY983082 KIQ983070:KIU983082 KSM983070:KSQ983082 LCI983070:LCM983082 LME983070:LMI983082 LWA983070:LWE983082 MFW983070:MGA983082 MPS983070:MPW983082 MZO983070:MZS983082 NJK983070:NJO983082 NTG983070:NTK983082 ODC983070:ODG983082 OMY983070:ONC983082 OWU983070:OWY983082 PGQ983070:PGU983082 PQM983070:PQQ983082 QAI983070:QAM983082 QKE983070:QKI983082 QUA983070:QUE983082 RDW983070:REA983082 RNS983070:RNW983082 RXO983070:RXS983082 SHK983070:SHO983082 SRG983070:SRK983082 TBC983070:TBG983082 TKY983070:TLC983082 TUU983070:TUY983082 UEQ983070:UEU983082 UOM983070:UOQ983082 UYI983070:UYM983082 VIE983070:VII983082 VSA983070:VSE983082 WBW983070:WCA983082 WLS983070:WLW983082 WVO983070:WVS983082 WVO983085:WVS983097 JC45:JG57 SY45:TC57 ACU45:ACY57 AMQ45:AMU57 AWM45:AWQ57 BGI45:BGM57 BQE45:BQI57 CAA45:CAE57 CJW45:CKA57 CTS45:CTW57 DDO45:DDS57 DNK45:DNO57 DXG45:DXK57 EHC45:EHG57 EQY45:ERC57 FAU45:FAY57 FKQ45:FKU57 FUM45:FUQ57 GEI45:GEM57 GOE45:GOI57 GYA45:GYE57 HHW45:HIA57 HRS45:HRW57 IBO45:IBS57 ILK45:ILO57 IVG45:IVK57 JFC45:JFG57 JOY45:JPC57 JYU45:JYY57 KIQ45:KIU57 KSM45:KSQ57 LCI45:LCM57 LME45:LMI57 LWA45:LWE57 MFW45:MGA57 MPS45:MPW57 MZO45:MZS57 NJK45:NJO57 NTG45:NTK57 ODC45:ODG57 OMY45:ONC57 OWU45:OWY57 PGQ45:PGU57 PQM45:PQQ57 QAI45:QAM57 QKE45:QKI57 QUA45:QUE57 RDW45:REA57 RNS45:RNW57 RXO45:RXS57 SHK45:SHO57 SRG45:SRK57 TBC45:TBG57 TKY45:TLC57 TUU45:TUY57 UEQ45:UEU57 UOM45:UOQ57 UYI45:UYM57 VIE45:VII57 VSA45:VSE57 WBW45:WCA57 WLS45:WLW57 WVO45:WVS57 G65581:K65593 JC65581:JG65593 SY65581:TC65593 ACU65581:ACY65593 AMQ65581:AMU65593 AWM65581:AWQ65593 BGI65581:BGM65593 BQE65581:BQI65593 CAA65581:CAE65593 CJW65581:CKA65593 CTS65581:CTW65593 DDO65581:DDS65593 DNK65581:DNO65593 DXG65581:DXK65593 EHC65581:EHG65593 EQY65581:ERC65593 FAU65581:FAY65593 FKQ65581:FKU65593 FUM65581:FUQ65593 GEI65581:GEM65593 GOE65581:GOI65593 GYA65581:GYE65593 HHW65581:HIA65593 HRS65581:HRW65593 IBO65581:IBS65593 ILK65581:ILO65593 IVG65581:IVK65593 JFC65581:JFG65593 JOY65581:JPC65593 JYU65581:JYY65593 KIQ65581:KIU65593 KSM65581:KSQ65593 LCI65581:LCM65593 LME65581:LMI65593 LWA65581:LWE65593 MFW65581:MGA65593 MPS65581:MPW65593 MZO65581:MZS65593 NJK65581:NJO65593 NTG65581:NTK65593 ODC65581:ODG65593 OMY65581:ONC65593 OWU65581:OWY65593 PGQ65581:PGU65593 PQM65581:PQQ65593 QAI65581:QAM65593 QKE65581:QKI65593 QUA65581:QUE65593 RDW65581:REA65593 RNS65581:RNW65593 RXO65581:RXS65593 SHK65581:SHO65593 SRG65581:SRK65593 TBC65581:TBG65593 TKY65581:TLC65593 TUU65581:TUY65593 UEQ65581:UEU65593 UOM65581:UOQ65593 UYI65581:UYM65593 VIE65581:VII65593 VSA65581:VSE65593 WBW65581:WCA65593 WLS65581:WLW65593 WVO65581:WVS65593 G131117:K131129 JC131117:JG131129 SY131117:TC131129 ACU131117:ACY131129 AMQ131117:AMU131129 AWM131117:AWQ131129 BGI131117:BGM131129 BQE131117:BQI131129 CAA131117:CAE131129 CJW131117:CKA131129 CTS131117:CTW131129 DDO131117:DDS131129 DNK131117:DNO131129 DXG131117:DXK131129 EHC131117:EHG131129 EQY131117:ERC131129 FAU131117:FAY131129 FKQ131117:FKU131129 FUM131117:FUQ131129 GEI131117:GEM131129 GOE131117:GOI131129 GYA131117:GYE131129 HHW131117:HIA131129 HRS131117:HRW131129 IBO131117:IBS131129 ILK131117:ILO131129 IVG131117:IVK131129 JFC131117:JFG131129 JOY131117:JPC131129 JYU131117:JYY131129 KIQ131117:KIU131129 KSM131117:KSQ131129 LCI131117:LCM131129 LME131117:LMI131129 LWA131117:LWE131129 MFW131117:MGA131129 MPS131117:MPW131129 MZO131117:MZS131129 NJK131117:NJO131129 NTG131117:NTK131129 ODC131117:ODG131129 OMY131117:ONC131129 OWU131117:OWY131129 PGQ131117:PGU131129 PQM131117:PQQ131129 QAI131117:QAM131129 QKE131117:QKI131129 QUA131117:QUE131129 RDW131117:REA131129 RNS131117:RNW131129 RXO131117:RXS131129 SHK131117:SHO131129 SRG131117:SRK131129 TBC131117:TBG131129 TKY131117:TLC131129 TUU131117:TUY131129 UEQ131117:UEU131129 UOM131117:UOQ131129 UYI131117:UYM131129 VIE131117:VII131129 VSA131117:VSE131129 WBW131117:WCA131129 WLS131117:WLW131129 WVO131117:WVS131129 G196653:K196665 JC196653:JG196665 SY196653:TC196665 ACU196653:ACY196665 AMQ196653:AMU196665 AWM196653:AWQ196665 BGI196653:BGM196665 BQE196653:BQI196665 CAA196653:CAE196665 CJW196653:CKA196665 CTS196653:CTW196665 DDO196653:DDS196665 DNK196653:DNO196665 DXG196653:DXK196665 EHC196653:EHG196665 EQY196653:ERC196665 FAU196653:FAY196665 FKQ196653:FKU196665 FUM196653:FUQ196665 GEI196653:GEM196665 GOE196653:GOI196665 GYA196653:GYE196665 HHW196653:HIA196665 HRS196653:HRW196665 IBO196653:IBS196665 ILK196653:ILO196665 IVG196653:IVK196665 JFC196653:JFG196665 JOY196653:JPC196665 JYU196653:JYY196665 KIQ196653:KIU196665 KSM196653:KSQ196665 LCI196653:LCM196665 LME196653:LMI196665 LWA196653:LWE196665 MFW196653:MGA196665 MPS196653:MPW196665 MZO196653:MZS196665 NJK196653:NJO196665 NTG196653:NTK196665 ODC196653:ODG196665 OMY196653:ONC196665 OWU196653:OWY196665 PGQ196653:PGU196665 PQM196653:PQQ196665 QAI196653:QAM196665 QKE196653:QKI196665 QUA196653:QUE196665 RDW196653:REA196665 RNS196653:RNW196665 RXO196653:RXS196665 SHK196653:SHO196665 SRG196653:SRK196665 TBC196653:TBG196665 TKY196653:TLC196665 TUU196653:TUY196665 UEQ196653:UEU196665 UOM196653:UOQ196665 UYI196653:UYM196665 VIE196653:VII196665 VSA196653:VSE196665 WBW196653:WCA196665 WLS196653:WLW196665 WVO196653:WVS196665 G262189:K262201 JC262189:JG262201 SY262189:TC262201 ACU262189:ACY262201 AMQ262189:AMU262201 AWM262189:AWQ262201 BGI262189:BGM262201 BQE262189:BQI262201 CAA262189:CAE262201 CJW262189:CKA262201 CTS262189:CTW262201 DDO262189:DDS262201 DNK262189:DNO262201 DXG262189:DXK262201 EHC262189:EHG262201 EQY262189:ERC262201 FAU262189:FAY262201 FKQ262189:FKU262201 FUM262189:FUQ262201 GEI262189:GEM262201 GOE262189:GOI262201 GYA262189:GYE262201 HHW262189:HIA262201 HRS262189:HRW262201 IBO262189:IBS262201 ILK262189:ILO262201 IVG262189:IVK262201 JFC262189:JFG262201 JOY262189:JPC262201 JYU262189:JYY262201 KIQ262189:KIU262201 KSM262189:KSQ262201 LCI262189:LCM262201 LME262189:LMI262201 LWA262189:LWE262201 MFW262189:MGA262201 MPS262189:MPW262201 MZO262189:MZS262201 NJK262189:NJO262201 NTG262189:NTK262201 ODC262189:ODG262201 OMY262189:ONC262201 OWU262189:OWY262201 PGQ262189:PGU262201 PQM262189:PQQ262201 QAI262189:QAM262201 QKE262189:QKI262201 QUA262189:QUE262201 RDW262189:REA262201 RNS262189:RNW262201 RXO262189:RXS262201 SHK262189:SHO262201 SRG262189:SRK262201 TBC262189:TBG262201 TKY262189:TLC262201 TUU262189:TUY262201 UEQ262189:UEU262201 UOM262189:UOQ262201 UYI262189:UYM262201 VIE262189:VII262201 VSA262189:VSE262201 WBW262189:WCA262201 WLS262189:WLW262201 WVO262189:WVS262201 G327725:K327737 JC327725:JG327737 SY327725:TC327737 ACU327725:ACY327737 AMQ327725:AMU327737 AWM327725:AWQ327737 BGI327725:BGM327737 BQE327725:BQI327737 CAA327725:CAE327737 CJW327725:CKA327737 CTS327725:CTW327737 DDO327725:DDS327737 DNK327725:DNO327737 DXG327725:DXK327737 EHC327725:EHG327737 EQY327725:ERC327737 FAU327725:FAY327737 FKQ327725:FKU327737 FUM327725:FUQ327737 GEI327725:GEM327737 GOE327725:GOI327737 GYA327725:GYE327737 HHW327725:HIA327737 HRS327725:HRW327737 IBO327725:IBS327737 ILK327725:ILO327737 IVG327725:IVK327737 JFC327725:JFG327737 JOY327725:JPC327737 JYU327725:JYY327737 KIQ327725:KIU327737 KSM327725:KSQ327737 LCI327725:LCM327737 LME327725:LMI327737 LWA327725:LWE327737 MFW327725:MGA327737 MPS327725:MPW327737 MZO327725:MZS327737 NJK327725:NJO327737 NTG327725:NTK327737 ODC327725:ODG327737 OMY327725:ONC327737 OWU327725:OWY327737 PGQ327725:PGU327737 PQM327725:PQQ327737 QAI327725:QAM327737 QKE327725:QKI327737 QUA327725:QUE327737 RDW327725:REA327737 RNS327725:RNW327737 RXO327725:RXS327737 SHK327725:SHO327737 SRG327725:SRK327737 TBC327725:TBG327737 TKY327725:TLC327737 TUU327725:TUY327737 UEQ327725:UEU327737 UOM327725:UOQ327737 UYI327725:UYM327737 VIE327725:VII327737 VSA327725:VSE327737 WBW327725:WCA327737 WLS327725:WLW327737 WVO327725:WVS327737 G393261:K393273 JC393261:JG393273 SY393261:TC393273 ACU393261:ACY393273 AMQ393261:AMU393273 AWM393261:AWQ393273 BGI393261:BGM393273 BQE393261:BQI393273 CAA393261:CAE393273 CJW393261:CKA393273 CTS393261:CTW393273 DDO393261:DDS393273 DNK393261:DNO393273 DXG393261:DXK393273 EHC393261:EHG393273 EQY393261:ERC393273 FAU393261:FAY393273 FKQ393261:FKU393273 FUM393261:FUQ393273 GEI393261:GEM393273 GOE393261:GOI393273 GYA393261:GYE393273 HHW393261:HIA393273 HRS393261:HRW393273 IBO393261:IBS393273 ILK393261:ILO393273 IVG393261:IVK393273 JFC393261:JFG393273 JOY393261:JPC393273 JYU393261:JYY393273 KIQ393261:KIU393273 KSM393261:KSQ393273 LCI393261:LCM393273 LME393261:LMI393273 LWA393261:LWE393273 MFW393261:MGA393273 MPS393261:MPW393273 MZO393261:MZS393273 NJK393261:NJO393273 NTG393261:NTK393273 ODC393261:ODG393273 OMY393261:ONC393273 OWU393261:OWY393273 PGQ393261:PGU393273 PQM393261:PQQ393273 QAI393261:QAM393273 QKE393261:QKI393273 QUA393261:QUE393273 RDW393261:REA393273 RNS393261:RNW393273 RXO393261:RXS393273 SHK393261:SHO393273 SRG393261:SRK393273 TBC393261:TBG393273 TKY393261:TLC393273 TUU393261:TUY393273 UEQ393261:UEU393273 UOM393261:UOQ393273 UYI393261:UYM393273 VIE393261:VII393273 VSA393261:VSE393273 WBW393261:WCA393273 WLS393261:WLW393273 WVO393261:WVS393273 G458797:K458809 JC458797:JG458809 SY458797:TC458809 ACU458797:ACY458809 AMQ458797:AMU458809 AWM458797:AWQ458809 BGI458797:BGM458809 BQE458797:BQI458809 CAA458797:CAE458809 CJW458797:CKA458809 CTS458797:CTW458809 DDO458797:DDS458809 DNK458797:DNO458809 DXG458797:DXK458809 EHC458797:EHG458809 EQY458797:ERC458809 FAU458797:FAY458809 FKQ458797:FKU458809 FUM458797:FUQ458809 GEI458797:GEM458809 GOE458797:GOI458809 GYA458797:GYE458809 HHW458797:HIA458809 HRS458797:HRW458809 IBO458797:IBS458809 ILK458797:ILO458809 IVG458797:IVK458809 JFC458797:JFG458809 JOY458797:JPC458809 JYU458797:JYY458809 KIQ458797:KIU458809 KSM458797:KSQ458809 LCI458797:LCM458809 LME458797:LMI458809 LWA458797:LWE458809 MFW458797:MGA458809 MPS458797:MPW458809 MZO458797:MZS458809 NJK458797:NJO458809 NTG458797:NTK458809 ODC458797:ODG458809 OMY458797:ONC458809 OWU458797:OWY458809 PGQ458797:PGU458809 PQM458797:PQQ458809 QAI458797:QAM458809 QKE458797:QKI458809 QUA458797:QUE458809 RDW458797:REA458809 RNS458797:RNW458809 RXO458797:RXS458809 SHK458797:SHO458809 SRG458797:SRK458809 TBC458797:TBG458809 TKY458797:TLC458809 TUU458797:TUY458809 UEQ458797:UEU458809 UOM458797:UOQ458809 UYI458797:UYM458809 VIE458797:VII458809 VSA458797:VSE458809 WBW458797:WCA458809 WLS458797:WLW458809 WVO458797:WVS458809 G524333:K524345 JC524333:JG524345 SY524333:TC524345 ACU524333:ACY524345 AMQ524333:AMU524345 AWM524333:AWQ524345 BGI524333:BGM524345 BQE524333:BQI524345 CAA524333:CAE524345 CJW524333:CKA524345 CTS524333:CTW524345 DDO524333:DDS524345 DNK524333:DNO524345 DXG524333:DXK524345 EHC524333:EHG524345 EQY524333:ERC524345 FAU524333:FAY524345 FKQ524333:FKU524345 FUM524333:FUQ524345 GEI524333:GEM524345 GOE524333:GOI524345 GYA524333:GYE524345 HHW524333:HIA524345 HRS524333:HRW524345 IBO524333:IBS524345 ILK524333:ILO524345 IVG524333:IVK524345 JFC524333:JFG524345 JOY524333:JPC524345 JYU524333:JYY524345 KIQ524333:KIU524345 KSM524333:KSQ524345 LCI524333:LCM524345 LME524333:LMI524345 LWA524333:LWE524345 MFW524333:MGA524345 MPS524333:MPW524345 MZO524333:MZS524345 NJK524333:NJO524345 NTG524333:NTK524345 ODC524333:ODG524345 OMY524333:ONC524345 OWU524333:OWY524345 PGQ524333:PGU524345 PQM524333:PQQ524345 QAI524333:QAM524345 QKE524333:QKI524345 QUA524333:QUE524345 RDW524333:REA524345 RNS524333:RNW524345 RXO524333:RXS524345 SHK524333:SHO524345 SRG524333:SRK524345 TBC524333:TBG524345 TKY524333:TLC524345 TUU524333:TUY524345 UEQ524333:UEU524345 UOM524333:UOQ524345 UYI524333:UYM524345 VIE524333:VII524345 VSA524333:VSE524345 WBW524333:WCA524345 WLS524333:WLW524345 WVO524333:WVS524345 G589869:K589881 JC589869:JG589881 SY589869:TC589881 ACU589869:ACY589881 AMQ589869:AMU589881 AWM589869:AWQ589881 BGI589869:BGM589881 BQE589869:BQI589881 CAA589869:CAE589881 CJW589869:CKA589881 CTS589869:CTW589881 DDO589869:DDS589881 DNK589869:DNO589881 DXG589869:DXK589881 EHC589869:EHG589881 EQY589869:ERC589881 FAU589869:FAY589881 FKQ589869:FKU589881 FUM589869:FUQ589881 GEI589869:GEM589881 GOE589869:GOI589881 GYA589869:GYE589881 HHW589869:HIA589881 HRS589869:HRW589881 IBO589869:IBS589881 ILK589869:ILO589881 IVG589869:IVK589881 JFC589869:JFG589881 JOY589869:JPC589881 JYU589869:JYY589881 KIQ589869:KIU589881 KSM589869:KSQ589881 LCI589869:LCM589881 LME589869:LMI589881 LWA589869:LWE589881 MFW589869:MGA589881 MPS589869:MPW589881 MZO589869:MZS589881 NJK589869:NJO589881 NTG589869:NTK589881 ODC589869:ODG589881 OMY589869:ONC589881 OWU589869:OWY589881 PGQ589869:PGU589881 PQM589869:PQQ589881 QAI589869:QAM589881 QKE589869:QKI589881 QUA589869:QUE589881 RDW589869:REA589881 RNS589869:RNW589881 RXO589869:RXS589881 SHK589869:SHO589881 SRG589869:SRK589881 TBC589869:TBG589881 TKY589869:TLC589881 TUU589869:TUY589881 UEQ589869:UEU589881 UOM589869:UOQ589881 UYI589869:UYM589881 VIE589869:VII589881 VSA589869:VSE589881 WBW589869:WCA589881 WLS589869:WLW589881 WVO589869:WVS589881 G655405:K655417 JC655405:JG655417 SY655405:TC655417 ACU655405:ACY655417 AMQ655405:AMU655417 AWM655405:AWQ655417 BGI655405:BGM655417 BQE655405:BQI655417 CAA655405:CAE655417 CJW655405:CKA655417 CTS655405:CTW655417 DDO655405:DDS655417 DNK655405:DNO655417 DXG655405:DXK655417 EHC655405:EHG655417 EQY655405:ERC655417 FAU655405:FAY655417 FKQ655405:FKU655417 FUM655405:FUQ655417 GEI655405:GEM655417 GOE655405:GOI655417 GYA655405:GYE655417 HHW655405:HIA655417 HRS655405:HRW655417 IBO655405:IBS655417 ILK655405:ILO655417 IVG655405:IVK655417 JFC655405:JFG655417 JOY655405:JPC655417 JYU655405:JYY655417 KIQ655405:KIU655417 KSM655405:KSQ655417 LCI655405:LCM655417 LME655405:LMI655417 LWA655405:LWE655417 MFW655405:MGA655417 MPS655405:MPW655417 MZO655405:MZS655417 NJK655405:NJO655417 NTG655405:NTK655417 ODC655405:ODG655417 OMY655405:ONC655417 OWU655405:OWY655417 PGQ655405:PGU655417 PQM655405:PQQ655417 QAI655405:QAM655417 QKE655405:QKI655417 QUA655405:QUE655417 RDW655405:REA655417 RNS655405:RNW655417 RXO655405:RXS655417 SHK655405:SHO655417 SRG655405:SRK655417 TBC655405:TBG655417 TKY655405:TLC655417 TUU655405:TUY655417 UEQ655405:UEU655417 UOM655405:UOQ655417 UYI655405:UYM655417 VIE655405:VII655417 VSA655405:VSE655417 WBW655405:WCA655417 WLS655405:WLW655417 WVO655405:WVS655417 G720941:K720953 JC720941:JG720953 SY720941:TC720953 ACU720941:ACY720953 AMQ720941:AMU720953 AWM720941:AWQ720953 BGI720941:BGM720953 BQE720941:BQI720953 CAA720941:CAE720953 CJW720941:CKA720953 CTS720941:CTW720953 DDO720941:DDS720953 DNK720941:DNO720953 DXG720941:DXK720953 EHC720941:EHG720953 EQY720941:ERC720953 FAU720941:FAY720953 FKQ720941:FKU720953 FUM720941:FUQ720953 GEI720941:GEM720953 GOE720941:GOI720953 GYA720941:GYE720953 HHW720941:HIA720953 HRS720941:HRW720953 IBO720941:IBS720953 ILK720941:ILO720953 IVG720941:IVK720953 JFC720941:JFG720953 JOY720941:JPC720953 JYU720941:JYY720953 KIQ720941:KIU720953 KSM720941:KSQ720953 LCI720941:LCM720953 LME720941:LMI720953 LWA720941:LWE720953 MFW720941:MGA720953 MPS720941:MPW720953 MZO720941:MZS720953 NJK720941:NJO720953 NTG720941:NTK720953 ODC720941:ODG720953 OMY720941:ONC720953 OWU720941:OWY720953 PGQ720941:PGU720953 PQM720941:PQQ720953 QAI720941:QAM720953 QKE720941:QKI720953 QUA720941:QUE720953 RDW720941:REA720953 RNS720941:RNW720953 RXO720941:RXS720953 SHK720941:SHO720953 SRG720941:SRK720953 TBC720941:TBG720953 TKY720941:TLC720953 TUU720941:TUY720953 UEQ720941:UEU720953 UOM720941:UOQ720953 UYI720941:UYM720953 VIE720941:VII720953 VSA720941:VSE720953 WBW720941:WCA720953 WLS720941:WLW720953 WVO720941:WVS720953 G786477:K786489 JC786477:JG786489 SY786477:TC786489 ACU786477:ACY786489 AMQ786477:AMU786489 AWM786477:AWQ786489 BGI786477:BGM786489 BQE786477:BQI786489 CAA786477:CAE786489 CJW786477:CKA786489 CTS786477:CTW786489 DDO786477:DDS786489 DNK786477:DNO786489 DXG786477:DXK786489 EHC786477:EHG786489 EQY786477:ERC786489 FAU786477:FAY786489 FKQ786477:FKU786489 FUM786477:FUQ786489 GEI786477:GEM786489 GOE786477:GOI786489 GYA786477:GYE786489 HHW786477:HIA786489 HRS786477:HRW786489 IBO786477:IBS786489 ILK786477:ILO786489 IVG786477:IVK786489 JFC786477:JFG786489 JOY786477:JPC786489 JYU786477:JYY786489 KIQ786477:KIU786489 KSM786477:KSQ786489 LCI786477:LCM786489 LME786477:LMI786489 LWA786477:LWE786489 MFW786477:MGA786489 MPS786477:MPW786489 MZO786477:MZS786489 NJK786477:NJO786489 NTG786477:NTK786489 ODC786477:ODG786489 OMY786477:ONC786489 OWU786477:OWY786489 PGQ786477:PGU786489 PQM786477:PQQ786489 QAI786477:QAM786489 QKE786477:QKI786489 QUA786477:QUE786489 RDW786477:REA786489 RNS786477:RNW786489 RXO786477:RXS786489 SHK786477:SHO786489 SRG786477:SRK786489 TBC786477:TBG786489 TKY786477:TLC786489 TUU786477:TUY786489 UEQ786477:UEU786489 UOM786477:UOQ786489 UYI786477:UYM786489 VIE786477:VII786489 VSA786477:VSE786489 WBW786477:WCA786489 WLS786477:WLW786489 WVO786477:WVS786489 G852013:K852025 JC852013:JG852025 SY852013:TC852025 ACU852013:ACY852025 AMQ852013:AMU852025 AWM852013:AWQ852025 BGI852013:BGM852025 BQE852013:BQI852025 CAA852013:CAE852025 CJW852013:CKA852025 CTS852013:CTW852025 DDO852013:DDS852025 DNK852013:DNO852025 DXG852013:DXK852025 EHC852013:EHG852025 EQY852013:ERC852025 FAU852013:FAY852025 FKQ852013:FKU852025 FUM852013:FUQ852025 GEI852013:GEM852025 GOE852013:GOI852025 GYA852013:GYE852025 HHW852013:HIA852025 HRS852013:HRW852025 IBO852013:IBS852025 ILK852013:ILO852025 IVG852013:IVK852025 JFC852013:JFG852025 JOY852013:JPC852025 JYU852013:JYY852025 KIQ852013:KIU852025 KSM852013:KSQ852025 LCI852013:LCM852025 LME852013:LMI852025 LWA852013:LWE852025 MFW852013:MGA852025 MPS852013:MPW852025 MZO852013:MZS852025 NJK852013:NJO852025 NTG852013:NTK852025 ODC852013:ODG852025 OMY852013:ONC852025 OWU852013:OWY852025 PGQ852013:PGU852025 PQM852013:PQQ852025 QAI852013:QAM852025 QKE852013:QKI852025 QUA852013:QUE852025 RDW852013:REA852025 RNS852013:RNW852025 RXO852013:RXS852025 SHK852013:SHO852025 SRG852013:SRK852025 TBC852013:TBG852025 TKY852013:TLC852025 TUU852013:TUY852025 UEQ852013:UEU852025 UOM852013:UOQ852025 UYI852013:UYM852025 VIE852013:VII852025 VSA852013:VSE852025 WBW852013:WCA852025 WLS852013:WLW852025 WVO852013:WVS852025 G917549:K917561 JC917549:JG917561 SY917549:TC917561 ACU917549:ACY917561 AMQ917549:AMU917561 AWM917549:AWQ917561 BGI917549:BGM917561 BQE917549:BQI917561 CAA917549:CAE917561 CJW917549:CKA917561 CTS917549:CTW917561 DDO917549:DDS917561 DNK917549:DNO917561 DXG917549:DXK917561 EHC917549:EHG917561 EQY917549:ERC917561 FAU917549:FAY917561 FKQ917549:FKU917561 FUM917549:FUQ917561 GEI917549:GEM917561 GOE917549:GOI917561 GYA917549:GYE917561 HHW917549:HIA917561 HRS917549:HRW917561 IBO917549:IBS917561 ILK917549:ILO917561 IVG917549:IVK917561 JFC917549:JFG917561 JOY917549:JPC917561 JYU917549:JYY917561 KIQ917549:KIU917561 KSM917549:KSQ917561 LCI917549:LCM917561 LME917549:LMI917561 LWA917549:LWE917561 MFW917549:MGA917561 MPS917549:MPW917561 MZO917549:MZS917561 NJK917549:NJO917561 NTG917549:NTK917561 ODC917549:ODG917561 OMY917549:ONC917561 OWU917549:OWY917561 PGQ917549:PGU917561 PQM917549:PQQ917561 QAI917549:QAM917561 QKE917549:QKI917561 QUA917549:QUE917561 RDW917549:REA917561 RNS917549:RNW917561 RXO917549:RXS917561 SHK917549:SHO917561 SRG917549:SRK917561 TBC917549:TBG917561 TKY917549:TLC917561 TUU917549:TUY917561 UEQ917549:UEU917561 UOM917549:UOQ917561 UYI917549:UYM917561 VIE917549:VII917561 VSA917549:VSE917561 WBW917549:WCA917561 WLS917549:WLW917561 WVO917549:WVS917561 G983085:K983097 JC983085:JG983097 SY983085:TC983097 ACU983085:ACY983097 AMQ983085:AMU983097 AWM983085:AWQ983097 BGI983085:BGM983097 BQE983085:BQI983097 CAA983085:CAE983097 CJW983085:CKA983097 CTS983085:CTW983097 DDO983085:DDS983097 DNK983085:DNO983097 DXG983085:DXK983097 EHC983085:EHG983097 EQY983085:ERC983097 FAU983085:FAY983097 FKQ983085:FKU983097 FUM983085:FUQ983097 GEI983085:GEM983097 GOE983085:GOI983097 GYA983085:GYE983097 HHW983085:HIA983097 HRS983085:HRW983097 IBO983085:IBS983097 ILK983085:ILO983097 IVG983085:IVK983097 JFC983085:JFG983097 JOY983085:JPC983097 JYU983085:JYY983097 KIQ983085:KIU983097 KSM983085:KSQ983097 LCI983085:LCM983097 LME983085:LMI983097 LWA983085:LWE983097 MFW983085:MGA983097 MPS983085:MPW983097 MZO983085:MZS983097 NJK983085:NJO983097 NTG983085:NTK983097 ODC983085:ODG983097 OMY983085:ONC983097 OWU983085:OWY983097 PGQ983085:PGU983097 PQM983085:PQQ983097 QAI983085:QAM983097 QKE983085:QKI983097 QUA983085:QUE983097 RDW983085:REA983097 RNS983085:RNW983097 RXO983085:RXS983097 SHK983085:SHO983097 SRG983085:SRK983097 TBC983085:TBG983097 TKY983085:TLC983097 TUU983085:TUY983097 UEQ983085:UEU983097 UOM983085:UOQ983097 UYI983085:UYM983097 VIE983085:VII983097 VSA983085:VSE983097 WBW983085:WCA983097 WLS983085:WLW983097 G45:K57">
      <formula1>-9.99999999999999E+23</formula1>
      <formula2>9.99999999999999E+23</formula2>
    </dataValidation>
  </dataValidation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7"/>
  <dimension ref="A1:K86"/>
  <sheetViews>
    <sheetView topLeftCell="C14" workbookViewId="0">
      <selection activeCell="G51" sqref="G51:K66"/>
    </sheetView>
  </sheetViews>
  <sheetFormatPr defaultRowHeight="11.25" x14ac:dyDescent="0.2"/>
  <cols>
    <col min="1" max="2" width="10.6640625" style="1007" hidden="1" customWidth="1"/>
    <col min="3" max="3" width="3.1640625" style="1007" customWidth="1"/>
    <col min="4" max="4" width="7.83203125" style="1007" customWidth="1"/>
    <col min="5" max="5" width="53.33203125" style="1007" customWidth="1"/>
    <col min="6" max="6" width="9" style="1007" customWidth="1"/>
    <col min="7" max="11" width="24.1640625" style="1007" customWidth="1"/>
    <col min="12" max="13" width="3.1640625" style="1007" customWidth="1"/>
    <col min="14" max="256" width="9.1640625" style="1007"/>
    <col min="257" max="258" width="0" style="1007" hidden="1" customWidth="1"/>
    <col min="259" max="259" width="3.1640625" style="1007" customWidth="1"/>
    <col min="260" max="260" width="7.83203125" style="1007" customWidth="1"/>
    <col min="261" max="261" width="53.33203125" style="1007" customWidth="1"/>
    <col min="262" max="262" width="9" style="1007" customWidth="1"/>
    <col min="263" max="267" width="24.1640625" style="1007" customWidth="1"/>
    <col min="268" max="269" width="3.1640625" style="1007" customWidth="1"/>
    <col min="270" max="512" width="9.1640625" style="1007"/>
    <col min="513" max="514" width="0" style="1007" hidden="1" customWidth="1"/>
    <col min="515" max="515" width="3.1640625" style="1007" customWidth="1"/>
    <col min="516" max="516" width="7.83203125" style="1007" customWidth="1"/>
    <col min="517" max="517" width="53.33203125" style="1007" customWidth="1"/>
    <col min="518" max="518" width="9" style="1007" customWidth="1"/>
    <col min="519" max="523" width="24.1640625" style="1007" customWidth="1"/>
    <col min="524" max="525" width="3.1640625" style="1007" customWidth="1"/>
    <col min="526" max="768" width="9.1640625" style="1007"/>
    <col min="769" max="770" width="0" style="1007" hidden="1" customWidth="1"/>
    <col min="771" max="771" width="3.1640625" style="1007" customWidth="1"/>
    <col min="772" max="772" width="7.83203125" style="1007" customWidth="1"/>
    <col min="773" max="773" width="53.33203125" style="1007" customWidth="1"/>
    <col min="774" max="774" width="9" style="1007" customWidth="1"/>
    <col min="775" max="779" width="24.1640625" style="1007" customWidth="1"/>
    <col min="780" max="781" width="3.1640625" style="1007" customWidth="1"/>
    <col min="782" max="1024" width="9.1640625" style="1007"/>
    <col min="1025" max="1026" width="0" style="1007" hidden="1" customWidth="1"/>
    <col min="1027" max="1027" width="3.1640625" style="1007" customWidth="1"/>
    <col min="1028" max="1028" width="7.83203125" style="1007" customWidth="1"/>
    <col min="1029" max="1029" width="53.33203125" style="1007" customWidth="1"/>
    <col min="1030" max="1030" width="9" style="1007" customWidth="1"/>
    <col min="1031" max="1035" width="24.1640625" style="1007" customWidth="1"/>
    <col min="1036" max="1037" width="3.1640625" style="1007" customWidth="1"/>
    <col min="1038" max="1280" width="9.1640625" style="1007"/>
    <col min="1281" max="1282" width="0" style="1007" hidden="1" customWidth="1"/>
    <col min="1283" max="1283" width="3.1640625" style="1007" customWidth="1"/>
    <col min="1284" max="1284" width="7.83203125" style="1007" customWidth="1"/>
    <col min="1285" max="1285" width="53.33203125" style="1007" customWidth="1"/>
    <col min="1286" max="1286" width="9" style="1007" customWidth="1"/>
    <col min="1287" max="1291" width="24.1640625" style="1007" customWidth="1"/>
    <col min="1292" max="1293" width="3.1640625" style="1007" customWidth="1"/>
    <col min="1294" max="1536" width="9.1640625" style="1007"/>
    <col min="1537" max="1538" width="0" style="1007" hidden="1" customWidth="1"/>
    <col min="1539" max="1539" width="3.1640625" style="1007" customWidth="1"/>
    <col min="1540" max="1540" width="7.83203125" style="1007" customWidth="1"/>
    <col min="1541" max="1541" width="53.33203125" style="1007" customWidth="1"/>
    <col min="1542" max="1542" width="9" style="1007" customWidth="1"/>
    <col min="1543" max="1547" width="24.1640625" style="1007" customWidth="1"/>
    <col min="1548" max="1549" width="3.1640625" style="1007" customWidth="1"/>
    <col min="1550" max="1792" width="9.1640625" style="1007"/>
    <col min="1793" max="1794" width="0" style="1007" hidden="1" customWidth="1"/>
    <col min="1795" max="1795" width="3.1640625" style="1007" customWidth="1"/>
    <col min="1796" max="1796" width="7.83203125" style="1007" customWidth="1"/>
    <col min="1797" max="1797" width="53.33203125" style="1007" customWidth="1"/>
    <col min="1798" max="1798" width="9" style="1007" customWidth="1"/>
    <col min="1799" max="1803" width="24.1640625" style="1007" customWidth="1"/>
    <col min="1804" max="1805" width="3.1640625" style="1007" customWidth="1"/>
    <col min="1806" max="2048" width="9.1640625" style="1007"/>
    <col min="2049" max="2050" width="0" style="1007" hidden="1" customWidth="1"/>
    <col min="2051" max="2051" width="3.1640625" style="1007" customWidth="1"/>
    <col min="2052" max="2052" width="7.83203125" style="1007" customWidth="1"/>
    <col min="2053" max="2053" width="53.33203125" style="1007" customWidth="1"/>
    <col min="2054" max="2054" width="9" style="1007" customWidth="1"/>
    <col min="2055" max="2059" width="24.1640625" style="1007" customWidth="1"/>
    <col min="2060" max="2061" width="3.1640625" style="1007" customWidth="1"/>
    <col min="2062" max="2304" width="9.1640625" style="1007"/>
    <col min="2305" max="2306" width="0" style="1007" hidden="1" customWidth="1"/>
    <col min="2307" max="2307" width="3.1640625" style="1007" customWidth="1"/>
    <col min="2308" max="2308" width="7.83203125" style="1007" customWidth="1"/>
    <col min="2309" max="2309" width="53.33203125" style="1007" customWidth="1"/>
    <col min="2310" max="2310" width="9" style="1007" customWidth="1"/>
    <col min="2311" max="2315" width="24.1640625" style="1007" customWidth="1"/>
    <col min="2316" max="2317" width="3.1640625" style="1007" customWidth="1"/>
    <col min="2318" max="2560" width="9.1640625" style="1007"/>
    <col min="2561" max="2562" width="0" style="1007" hidden="1" customWidth="1"/>
    <col min="2563" max="2563" width="3.1640625" style="1007" customWidth="1"/>
    <col min="2564" max="2564" width="7.83203125" style="1007" customWidth="1"/>
    <col min="2565" max="2565" width="53.33203125" style="1007" customWidth="1"/>
    <col min="2566" max="2566" width="9" style="1007" customWidth="1"/>
    <col min="2567" max="2571" width="24.1640625" style="1007" customWidth="1"/>
    <col min="2572" max="2573" width="3.1640625" style="1007" customWidth="1"/>
    <col min="2574" max="2816" width="9.1640625" style="1007"/>
    <col min="2817" max="2818" width="0" style="1007" hidden="1" customWidth="1"/>
    <col min="2819" max="2819" width="3.1640625" style="1007" customWidth="1"/>
    <col min="2820" max="2820" width="7.83203125" style="1007" customWidth="1"/>
    <col min="2821" max="2821" width="53.33203125" style="1007" customWidth="1"/>
    <col min="2822" max="2822" width="9" style="1007" customWidth="1"/>
    <col min="2823" max="2827" width="24.1640625" style="1007" customWidth="1"/>
    <col min="2828" max="2829" width="3.1640625" style="1007" customWidth="1"/>
    <col min="2830" max="3072" width="9.1640625" style="1007"/>
    <col min="3073" max="3074" width="0" style="1007" hidden="1" customWidth="1"/>
    <col min="3075" max="3075" width="3.1640625" style="1007" customWidth="1"/>
    <col min="3076" max="3076" width="7.83203125" style="1007" customWidth="1"/>
    <col min="3077" max="3077" width="53.33203125" style="1007" customWidth="1"/>
    <col min="3078" max="3078" width="9" style="1007" customWidth="1"/>
    <col min="3079" max="3083" width="24.1640625" style="1007" customWidth="1"/>
    <col min="3084" max="3085" width="3.1640625" style="1007" customWidth="1"/>
    <col min="3086" max="3328" width="9.1640625" style="1007"/>
    <col min="3329" max="3330" width="0" style="1007" hidden="1" customWidth="1"/>
    <col min="3331" max="3331" width="3.1640625" style="1007" customWidth="1"/>
    <col min="3332" max="3332" width="7.83203125" style="1007" customWidth="1"/>
    <col min="3333" max="3333" width="53.33203125" style="1007" customWidth="1"/>
    <col min="3334" max="3334" width="9" style="1007" customWidth="1"/>
    <col min="3335" max="3339" width="24.1640625" style="1007" customWidth="1"/>
    <col min="3340" max="3341" width="3.1640625" style="1007" customWidth="1"/>
    <col min="3342" max="3584" width="9.1640625" style="1007"/>
    <col min="3585" max="3586" width="0" style="1007" hidden="1" customWidth="1"/>
    <col min="3587" max="3587" width="3.1640625" style="1007" customWidth="1"/>
    <col min="3588" max="3588" width="7.83203125" style="1007" customWidth="1"/>
    <col min="3589" max="3589" width="53.33203125" style="1007" customWidth="1"/>
    <col min="3590" max="3590" width="9" style="1007" customWidth="1"/>
    <col min="3591" max="3595" width="24.1640625" style="1007" customWidth="1"/>
    <col min="3596" max="3597" width="3.1640625" style="1007" customWidth="1"/>
    <col min="3598" max="3840" width="9.1640625" style="1007"/>
    <col min="3841" max="3842" width="0" style="1007" hidden="1" customWidth="1"/>
    <col min="3843" max="3843" width="3.1640625" style="1007" customWidth="1"/>
    <col min="3844" max="3844" width="7.83203125" style="1007" customWidth="1"/>
    <col min="3845" max="3845" width="53.33203125" style="1007" customWidth="1"/>
    <col min="3846" max="3846" width="9" style="1007" customWidth="1"/>
    <col min="3847" max="3851" width="24.1640625" style="1007" customWidth="1"/>
    <col min="3852" max="3853" width="3.1640625" style="1007" customWidth="1"/>
    <col min="3854" max="4096" width="9.1640625" style="1007"/>
    <col min="4097" max="4098" width="0" style="1007" hidden="1" customWidth="1"/>
    <col min="4099" max="4099" width="3.1640625" style="1007" customWidth="1"/>
    <col min="4100" max="4100" width="7.83203125" style="1007" customWidth="1"/>
    <col min="4101" max="4101" width="53.33203125" style="1007" customWidth="1"/>
    <col min="4102" max="4102" width="9" style="1007" customWidth="1"/>
    <col min="4103" max="4107" width="24.1640625" style="1007" customWidth="1"/>
    <col min="4108" max="4109" width="3.1640625" style="1007" customWidth="1"/>
    <col min="4110" max="4352" width="9.1640625" style="1007"/>
    <col min="4353" max="4354" width="0" style="1007" hidden="1" customWidth="1"/>
    <col min="4355" max="4355" width="3.1640625" style="1007" customWidth="1"/>
    <col min="4356" max="4356" width="7.83203125" style="1007" customWidth="1"/>
    <col min="4357" max="4357" width="53.33203125" style="1007" customWidth="1"/>
    <col min="4358" max="4358" width="9" style="1007" customWidth="1"/>
    <col min="4359" max="4363" width="24.1640625" style="1007" customWidth="1"/>
    <col min="4364" max="4365" width="3.1640625" style="1007" customWidth="1"/>
    <col min="4366" max="4608" width="9.1640625" style="1007"/>
    <col min="4609" max="4610" width="0" style="1007" hidden="1" customWidth="1"/>
    <col min="4611" max="4611" width="3.1640625" style="1007" customWidth="1"/>
    <col min="4612" max="4612" width="7.83203125" style="1007" customWidth="1"/>
    <col min="4613" max="4613" width="53.33203125" style="1007" customWidth="1"/>
    <col min="4614" max="4614" width="9" style="1007" customWidth="1"/>
    <col min="4615" max="4619" width="24.1640625" style="1007" customWidth="1"/>
    <col min="4620" max="4621" width="3.1640625" style="1007" customWidth="1"/>
    <col min="4622" max="4864" width="9.1640625" style="1007"/>
    <col min="4865" max="4866" width="0" style="1007" hidden="1" customWidth="1"/>
    <col min="4867" max="4867" width="3.1640625" style="1007" customWidth="1"/>
    <col min="4868" max="4868" width="7.83203125" style="1007" customWidth="1"/>
    <col min="4869" max="4869" width="53.33203125" style="1007" customWidth="1"/>
    <col min="4870" max="4870" width="9" style="1007" customWidth="1"/>
    <col min="4871" max="4875" width="24.1640625" style="1007" customWidth="1"/>
    <col min="4876" max="4877" width="3.1640625" style="1007" customWidth="1"/>
    <col min="4878" max="5120" width="9.1640625" style="1007"/>
    <col min="5121" max="5122" width="0" style="1007" hidden="1" customWidth="1"/>
    <col min="5123" max="5123" width="3.1640625" style="1007" customWidth="1"/>
    <col min="5124" max="5124" width="7.83203125" style="1007" customWidth="1"/>
    <col min="5125" max="5125" width="53.33203125" style="1007" customWidth="1"/>
    <col min="5126" max="5126" width="9" style="1007" customWidth="1"/>
    <col min="5127" max="5131" width="24.1640625" style="1007" customWidth="1"/>
    <col min="5132" max="5133" width="3.1640625" style="1007" customWidth="1"/>
    <col min="5134" max="5376" width="9.1640625" style="1007"/>
    <col min="5377" max="5378" width="0" style="1007" hidden="1" customWidth="1"/>
    <col min="5379" max="5379" width="3.1640625" style="1007" customWidth="1"/>
    <col min="5380" max="5380" width="7.83203125" style="1007" customWidth="1"/>
    <col min="5381" max="5381" width="53.33203125" style="1007" customWidth="1"/>
    <col min="5382" max="5382" width="9" style="1007" customWidth="1"/>
    <col min="5383" max="5387" width="24.1640625" style="1007" customWidth="1"/>
    <col min="5388" max="5389" width="3.1640625" style="1007" customWidth="1"/>
    <col min="5390" max="5632" width="9.1640625" style="1007"/>
    <col min="5633" max="5634" width="0" style="1007" hidden="1" customWidth="1"/>
    <col min="5635" max="5635" width="3.1640625" style="1007" customWidth="1"/>
    <col min="5636" max="5636" width="7.83203125" style="1007" customWidth="1"/>
    <col min="5637" max="5637" width="53.33203125" style="1007" customWidth="1"/>
    <col min="5638" max="5638" width="9" style="1007" customWidth="1"/>
    <col min="5639" max="5643" width="24.1640625" style="1007" customWidth="1"/>
    <col min="5644" max="5645" width="3.1640625" style="1007" customWidth="1"/>
    <col min="5646" max="5888" width="9.1640625" style="1007"/>
    <col min="5889" max="5890" width="0" style="1007" hidden="1" customWidth="1"/>
    <col min="5891" max="5891" width="3.1640625" style="1007" customWidth="1"/>
    <col min="5892" max="5892" width="7.83203125" style="1007" customWidth="1"/>
    <col min="5893" max="5893" width="53.33203125" style="1007" customWidth="1"/>
    <col min="5894" max="5894" width="9" style="1007" customWidth="1"/>
    <col min="5895" max="5899" width="24.1640625" style="1007" customWidth="1"/>
    <col min="5900" max="5901" width="3.1640625" style="1007" customWidth="1"/>
    <col min="5902" max="6144" width="9.1640625" style="1007"/>
    <col min="6145" max="6146" width="0" style="1007" hidden="1" customWidth="1"/>
    <col min="6147" max="6147" width="3.1640625" style="1007" customWidth="1"/>
    <col min="6148" max="6148" width="7.83203125" style="1007" customWidth="1"/>
    <col min="6149" max="6149" width="53.33203125" style="1007" customWidth="1"/>
    <col min="6150" max="6150" width="9" style="1007" customWidth="1"/>
    <col min="6151" max="6155" width="24.1640625" style="1007" customWidth="1"/>
    <col min="6156" max="6157" width="3.1640625" style="1007" customWidth="1"/>
    <col min="6158" max="6400" width="9.1640625" style="1007"/>
    <col min="6401" max="6402" width="0" style="1007" hidden="1" customWidth="1"/>
    <col min="6403" max="6403" width="3.1640625" style="1007" customWidth="1"/>
    <col min="6404" max="6404" width="7.83203125" style="1007" customWidth="1"/>
    <col min="6405" max="6405" width="53.33203125" style="1007" customWidth="1"/>
    <col min="6406" max="6406" width="9" style="1007" customWidth="1"/>
    <col min="6407" max="6411" width="24.1640625" style="1007" customWidth="1"/>
    <col min="6412" max="6413" width="3.1640625" style="1007" customWidth="1"/>
    <col min="6414" max="6656" width="9.1640625" style="1007"/>
    <col min="6657" max="6658" width="0" style="1007" hidden="1" customWidth="1"/>
    <col min="6659" max="6659" width="3.1640625" style="1007" customWidth="1"/>
    <col min="6660" max="6660" width="7.83203125" style="1007" customWidth="1"/>
    <col min="6661" max="6661" width="53.33203125" style="1007" customWidth="1"/>
    <col min="6662" max="6662" width="9" style="1007" customWidth="1"/>
    <col min="6663" max="6667" width="24.1640625" style="1007" customWidth="1"/>
    <col min="6668" max="6669" width="3.1640625" style="1007" customWidth="1"/>
    <col min="6670" max="6912" width="9.1640625" style="1007"/>
    <col min="6913" max="6914" width="0" style="1007" hidden="1" customWidth="1"/>
    <col min="6915" max="6915" width="3.1640625" style="1007" customWidth="1"/>
    <col min="6916" max="6916" width="7.83203125" style="1007" customWidth="1"/>
    <col min="6917" max="6917" width="53.33203125" style="1007" customWidth="1"/>
    <col min="6918" max="6918" width="9" style="1007" customWidth="1"/>
    <col min="6919" max="6923" width="24.1640625" style="1007" customWidth="1"/>
    <col min="6924" max="6925" width="3.1640625" style="1007" customWidth="1"/>
    <col min="6926" max="7168" width="9.1640625" style="1007"/>
    <col min="7169" max="7170" width="0" style="1007" hidden="1" customWidth="1"/>
    <col min="7171" max="7171" width="3.1640625" style="1007" customWidth="1"/>
    <col min="7172" max="7172" width="7.83203125" style="1007" customWidth="1"/>
    <col min="7173" max="7173" width="53.33203125" style="1007" customWidth="1"/>
    <col min="7174" max="7174" width="9" style="1007" customWidth="1"/>
    <col min="7175" max="7179" width="24.1640625" style="1007" customWidth="1"/>
    <col min="7180" max="7181" width="3.1640625" style="1007" customWidth="1"/>
    <col min="7182" max="7424" width="9.1640625" style="1007"/>
    <col min="7425" max="7426" width="0" style="1007" hidden="1" customWidth="1"/>
    <col min="7427" max="7427" width="3.1640625" style="1007" customWidth="1"/>
    <col min="7428" max="7428" width="7.83203125" style="1007" customWidth="1"/>
    <col min="7429" max="7429" width="53.33203125" style="1007" customWidth="1"/>
    <col min="7430" max="7430" width="9" style="1007" customWidth="1"/>
    <col min="7431" max="7435" width="24.1640625" style="1007" customWidth="1"/>
    <col min="7436" max="7437" width="3.1640625" style="1007" customWidth="1"/>
    <col min="7438" max="7680" width="9.1640625" style="1007"/>
    <col min="7681" max="7682" width="0" style="1007" hidden="1" customWidth="1"/>
    <col min="7683" max="7683" width="3.1640625" style="1007" customWidth="1"/>
    <col min="7684" max="7684" width="7.83203125" style="1007" customWidth="1"/>
    <col min="7685" max="7685" width="53.33203125" style="1007" customWidth="1"/>
    <col min="7686" max="7686" width="9" style="1007" customWidth="1"/>
    <col min="7687" max="7691" width="24.1640625" style="1007" customWidth="1"/>
    <col min="7692" max="7693" width="3.1640625" style="1007" customWidth="1"/>
    <col min="7694" max="7936" width="9.1640625" style="1007"/>
    <col min="7937" max="7938" width="0" style="1007" hidden="1" customWidth="1"/>
    <col min="7939" max="7939" width="3.1640625" style="1007" customWidth="1"/>
    <col min="7940" max="7940" width="7.83203125" style="1007" customWidth="1"/>
    <col min="7941" max="7941" width="53.33203125" style="1007" customWidth="1"/>
    <col min="7942" max="7942" width="9" style="1007" customWidth="1"/>
    <col min="7943" max="7947" width="24.1640625" style="1007" customWidth="1"/>
    <col min="7948" max="7949" width="3.1640625" style="1007" customWidth="1"/>
    <col min="7950" max="8192" width="9.1640625" style="1007"/>
    <col min="8193" max="8194" width="0" style="1007" hidden="1" customWidth="1"/>
    <col min="8195" max="8195" width="3.1640625" style="1007" customWidth="1"/>
    <col min="8196" max="8196" width="7.83203125" style="1007" customWidth="1"/>
    <col min="8197" max="8197" width="53.33203125" style="1007" customWidth="1"/>
    <col min="8198" max="8198" width="9" style="1007" customWidth="1"/>
    <col min="8199" max="8203" width="24.1640625" style="1007" customWidth="1"/>
    <col min="8204" max="8205" width="3.1640625" style="1007" customWidth="1"/>
    <col min="8206" max="8448" width="9.1640625" style="1007"/>
    <col min="8449" max="8450" width="0" style="1007" hidden="1" customWidth="1"/>
    <col min="8451" max="8451" width="3.1640625" style="1007" customWidth="1"/>
    <col min="8452" max="8452" width="7.83203125" style="1007" customWidth="1"/>
    <col min="8453" max="8453" width="53.33203125" style="1007" customWidth="1"/>
    <col min="8454" max="8454" width="9" style="1007" customWidth="1"/>
    <col min="8455" max="8459" width="24.1640625" style="1007" customWidth="1"/>
    <col min="8460" max="8461" width="3.1640625" style="1007" customWidth="1"/>
    <col min="8462" max="8704" width="9.1640625" style="1007"/>
    <col min="8705" max="8706" width="0" style="1007" hidden="1" customWidth="1"/>
    <col min="8707" max="8707" width="3.1640625" style="1007" customWidth="1"/>
    <col min="8708" max="8708" width="7.83203125" style="1007" customWidth="1"/>
    <col min="8709" max="8709" width="53.33203125" style="1007" customWidth="1"/>
    <col min="8710" max="8710" width="9" style="1007" customWidth="1"/>
    <col min="8711" max="8715" width="24.1640625" style="1007" customWidth="1"/>
    <col min="8716" max="8717" width="3.1640625" style="1007" customWidth="1"/>
    <col min="8718" max="8960" width="9.1640625" style="1007"/>
    <col min="8961" max="8962" width="0" style="1007" hidden="1" customWidth="1"/>
    <col min="8963" max="8963" width="3.1640625" style="1007" customWidth="1"/>
    <col min="8964" max="8964" width="7.83203125" style="1007" customWidth="1"/>
    <col min="8965" max="8965" width="53.33203125" style="1007" customWidth="1"/>
    <col min="8966" max="8966" width="9" style="1007" customWidth="1"/>
    <col min="8967" max="8971" width="24.1640625" style="1007" customWidth="1"/>
    <col min="8972" max="8973" width="3.1640625" style="1007" customWidth="1"/>
    <col min="8974" max="9216" width="9.1640625" style="1007"/>
    <col min="9217" max="9218" width="0" style="1007" hidden="1" customWidth="1"/>
    <col min="9219" max="9219" width="3.1640625" style="1007" customWidth="1"/>
    <col min="9220" max="9220" width="7.83203125" style="1007" customWidth="1"/>
    <col min="9221" max="9221" width="53.33203125" style="1007" customWidth="1"/>
    <col min="9222" max="9222" width="9" style="1007" customWidth="1"/>
    <col min="9223" max="9227" width="24.1640625" style="1007" customWidth="1"/>
    <col min="9228" max="9229" width="3.1640625" style="1007" customWidth="1"/>
    <col min="9230" max="9472" width="9.1640625" style="1007"/>
    <col min="9473" max="9474" width="0" style="1007" hidden="1" customWidth="1"/>
    <col min="9475" max="9475" width="3.1640625" style="1007" customWidth="1"/>
    <col min="9476" max="9476" width="7.83203125" style="1007" customWidth="1"/>
    <col min="9477" max="9477" width="53.33203125" style="1007" customWidth="1"/>
    <col min="9478" max="9478" width="9" style="1007" customWidth="1"/>
    <col min="9479" max="9483" width="24.1640625" style="1007" customWidth="1"/>
    <col min="9484" max="9485" width="3.1640625" style="1007" customWidth="1"/>
    <col min="9486" max="9728" width="9.1640625" style="1007"/>
    <col min="9729" max="9730" width="0" style="1007" hidden="1" customWidth="1"/>
    <col min="9731" max="9731" width="3.1640625" style="1007" customWidth="1"/>
    <col min="9732" max="9732" width="7.83203125" style="1007" customWidth="1"/>
    <col min="9733" max="9733" width="53.33203125" style="1007" customWidth="1"/>
    <col min="9734" max="9734" width="9" style="1007" customWidth="1"/>
    <col min="9735" max="9739" width="24.1640625" style="1007" customWidth="1"/>
    <col min="9740" max="9741" width="3.1640625" style="1007" customWidth="1"/>
    <col min="9742" max="9984" width="9.1640625" style="1007"/>
    <col min="9985" max="9986" width="0" style="1007" hidden="1" customWidth="1"/>
    <col min="9987" max="9987" width="3.1640625" style="1007" customWidth="1"/>
    <col min="9988" max="9988" width="7.83203125" style="1007" customWidth="1"/>
    <col min="9989" max="9989" width="53.33203125" style="1007" customWidth="1"/>
    <col min="9990" max="9990" width="9" style="1007" customWidth="1"/>
    <col min="9991" max="9995" width="24.1640625" style="1007" customWidth="1"/>
    <col min="9996" max="9997" width="3.1640625" style="1007" customWidth="1"/>
    <col min="9998" max="10240" width="9.1640625" style="1007"/>
    <col min="10241" max="10242" width="0" style="1007" hidden="1" customWidth="1"/>
    <col min="10243" max="10243" width="3.1640625" style="1007" customWidth="1"/>
    <col min="10244" max="10244" width="7.83203125" style="1007" customWidth="1"/>
    <col min="10245" max="10245" width="53.33203125" style="1007" customWidth="1"/>
    <col min="10246" max="10246" width="9" style="1007" customWidth="1"/>
    <col min="10247" max="10251" width="24.1640625" style="1007" customWidth="1"/>
    <col min="10252" max="10253" width="3.1640625" style="1007" customWidth="1"/>
    <col min="10254" max="10496" width="9.1640625" style="1007"/>
    <col min="10497" max="10498" width="0" style="1007" hidden="1" customWidth="1"/>
    <col min="10499" max="10499" width="3.1640625" style="1007" customWidth="1"/>
    <col min="10500" max="10500" width="7.83203125" style="1007" customWidth="1"/>
    <col min="10501" max="10501" width="53.33203125" style="1007" customWidth="1"/>
    <col min="10502" max="10502" width="9" style="1007" customWidth="1"/>
    <col min="10503" max="10507" width="24.1640625" style="1007" customWidth="1"/>
    <col min="10508" max="10509" width="3.1640625" style="1007" customWidth="1"/>
    <col min="10510" max="10752" width="9.1640625" style="1007"/>
    <col min="10753" max="10754" width="0" style="1007" hidden="1" customWidth="1"/>
    <col min="10755" max="10755" width="3.1640625" style="1007" customWidth="1"/>
    <col min="10756" max="10756" width="7.83203125" style="1007" customWidth="1"/>
    <col min="10757" max="10757" width="53.33203125" style="1007" customWidth="1"/>
    <col min="10758" max="10758" width="9" style="1007" customWidth="1"/>
    <col min="10759" max="10763" width="24.1640625" style="1007" customWidth="1"/>
    <col min="10764" max="10765" width="3.1640625" style="1007" customWidth="1"/>
    <col min="10766" max="11008" width="9.1640625" style="1007"/>
    <col min="11009" max="11010" width="0" style="1007" hidden="1" customWidth="1"/>
    <col min="11011" max="11011" width="3.1640625" style="1007" customWidth="1"/>
    <col min="11012" max="11012" width="7.83203125" style="1007" customWidth="1"/>
    <col min="11013" max="11013" width="53.33203125" style="1007" customWidth="1"/>
    <col min="11014" max="11014" width="9" style="1007" customWidth="1"/>
    <col min="11015" max="11019" width="24.1640625" style="1007" customWidth="1"/>
    <col min="11020" max="11021" width="3.1640625" style="1007" customWidth="1"/>
    <col min="11022" max="11264" width="9.1640625" style="1007"/>
    <col min="11265" max="11266" width="0" style="1007" hidden="1" customWidth="1"/>
    <col min="11267" max="11267" width="3.1640625" style="1007" customWidth="1"/>
    <col min="11268" max="11268" width="7.83203125" style="1007" customWidth="1"/>
    <col min="11269" max="11269" width="53.33203125" style="1007" customWidth="1"/>
    <col min="11270" max="11270" width="9" style="1007" customWidth="1"/>
    <col min="11271" max="11275" width="24.1640625" style="1007" customWidth="1"/>
    <col min="11276" max="11277" width="3.1640625" style="1007" customWidth="1"/>
    <col min="11278" max="11520" width="9.1640625" style="1007"/>
    <col min="11521" max="11522" width="0" style="1007" hidden="1" customWidth="1"/>
    <col min="11523" max="11523" width="3.1640625" style="1007" customWidth="1"/>
    <col min="11524" max="11524" width="7.83203125" style="1007" customWidth="1"/>
    <col min="11525" max="11525" width="53.33203125" style="1007" customWidth="1"/>
    <col min="11526" max="11526" width="9" style="1007" customWidth="1"/>
    <col min="11527" max="11531" width="24.1640625" style="1007" customWidth="1"/>
    <col min="11532" max="11533" width="3.1640625" style="1007" customWidth="1"/>
    <col min="11534" max="11776" width="9.1640625" style="1007"/>
    <col min="11777" max="11778" width="0" style="1007" hidden="1" customWidth="1"/>
    <col min="11779" max="11779" width="3.1640625" style="1007" customWidth="1"/>
    <col min="11780" max="11780" width="7.83203125" style="1007" customWidth="1"/>
    <col min="11781" max="11781" width="53.33203125" style="1007" customWidth="1"/>
    <col min="11782" max="11782" width="9" style="1007" customWidth="1"/>
    <col min="11783" max="11787" width="24.1640625" style="1007" customWidth="1"/>
    <col min="11788" max="11789" width="3.1640625" style="1007" customWidth="1"/>
    <col min="11790" max="12032" width="9.1640625" style="1007"/>
    <col min="12033" max="12034" width="0" style="1007" hidden="1" customWidth="1"/>
    <col min="12035" max="12035" width="3.1640625" style="1007" customWidth="1"/>
    <col min="12036" max="12036" width="7.83203125" style="1007" customWidth="1"/>
    <col min="12037" max="12037" width="53.33203125" style="1007" customWidth="1"/>
    <col min="12038" max="12038" width="9" style="1007" customWidth="1"/>
    <col min="12039" max="12043" width="24.1640625" style="1007" customWidth="1"/>
    <col min="12044" max="12045" width="3.1640625" style="1007" customWidth="1"/>
    <col min="12046" max="12288" width="9.1640625" style="1007"/>
    <col min="12289" max="12290" width="0" style="1007" hidden="1" customWidth="1"/>
    <col min="12291" max="12291" width="3.1640625" style="1007" customWidth="1"/>
    <col min="12292" max="12292" width="7.83203125" style="1007" customWidth="1"/>
    <col min="12293" max="12293" width="53.33203125" style="1007" customWidth="1"/>
    <col min="12294" max="12294" width="9" style="1007" customWidth="1"/>
    <col min="12295" max="12299" width="24.1640625" style="1007" customWidth="1"/>
    <col min="12300" max="12301" width="3.1640625" style="1007" customWidth="1"/>
    <col min="12302" max="12544" width="9.1640625" style="1007"/>
    <col min="12545" max="12546" width="0" style="1007" hidden="1" customWidth="1"/>
    <col min="12547" max="12547" width="3.1640625" style="1007" customWidth="1"/>
    <col min="12548" max="12548" width="7.83203125" style="1007" customWidth="1"/>
    <col min="12549" max="12549" width="53.33203125" style="1007" customWidth="1"/>
    <col min="12550" max="12550" width="9" style="1007" customWidth="1"/>
    <col min="12551" max="12555" width="24.1640625" style="1007" customWidth="1"/>
    <col min="12556" max="12557" width="3.1640625" style="1007" customWidth="1"/>
    <col min="12558" max="12800" width="9.1640625" style="1007"/>
    <col min="12801" max="12802" width="0" style="1007" hidden="1" customWidth="1"/>
    <col min="12803" max="12803" width="3.1640625" style="1007" customWidth="1"/>
    <col min="12804" max="12804" width="7.83203125" style="1007" customWidth="1"/>
    <col min="12805" max="12805" width="53.33203125" style="1007" customWidth="1"/>
    <col min="12806" max="12806" width="9" style="1007" customWidth="1"/>
    <col min="12807" max="12811" width="24.1640625" style="1007" customWidth="1"/>
    <col min="12812" max="12813" width="3.1640625" style="1007" customWidth="1"/>
    <col min="12814" max="13056" width="9.1640625" style="1007"/>
    <col min="13057" max="13058" width="0" style="1007" hidden="1" customWidth="1"/>
    <col min="13059" max="13059" width="3.1640625" style="1007" customWidth="1"/>
    <col min="13060" max="13060" width="7.83203125" style="1007" customWidth="1"/>
    <col min="13061" max="13061" width="53.33203125" style="1007" customWidth="1"/>
    <col min="13062" max="13062" width="9" style="1007" customWidth="1"/>
    <col min="13063" max="13067" width="24.1640625" style="1007" customWidth="1"/>
    <col min="13068" max="13069" width="3.1640625" style="1007" customWidth="1"/>
    <col min="13070" max="13312" width="9.1640625" style="1007"/>
    <col min="13313" max="13314" width="0" style="1007" hidden="1" customWidth="1"/>
    <col min="13315" max="13315" width="3.1640625" style="1007" customWidth="1"/>
    <col min="13316" max="13316" width="7.83203125" style="1007" customWidth="1"/>
    <col min="13317" max="13317" width="53.33203125" style="1007" customWidth="1"/>
    <col min="13318" max="13318" width="9" style="1007" customWidth="1"/>
    <col min="13319" max="13323" width="24.1640625" style="1007" customWidth="1"/>
    <col min="13324" max="13325" width="3.1640625" style="1007" customWidth="1"/>
    <col min="13326" max="13568" width="9.1640625" style="1007"/>
    <col min="13569" max="13570" width="0" style="1007" hidden="1" customWidth="1"/>
    <col min="13571" max="13571" width="3.1640625" style="1007" customWidth="1"/>
    <col min="13572" max="13572" width="7.83203125" style="1007" customWidth="1"/>
    <col min="13573" max="13573" width="53.33203125" style="1007" customWidth="1"/>
    <col min="13574" max="13574" width="9" style="1007" customWidth="1"/>
    <col min="13575" max="13579" width="24.1640625" style="1007" customWidth="1"/>
    <col min="13580" max="13581" width="3.1640625" style="1007" customWidth="1"/>
    <col min="13582" max="13824" width="9.1640625" style="1007"/>
    <col min="13825" max="13826" width="0" style="1007" hidden="1" customWidth="1"/>
    <col min="13827" max="13827" width="3.1640625" style="1007" customWidth="1"/>
    <col min="13828" max="13828" width="7.83203125" style="1007" customWidth="1"/>
    <col min="13829" max="13829" width="53.33203125" style="1007" customWidth="1"/>
    <col min="13830" max="13830" width="9" style="1007" customWidth="1"/>
    <col min="13831" max="13835" width="24.1640625" style="1007" customWidth="1"/>
    <col min="13836" max="13837" width="3.1640625" style="1007" customWidth="1"/>
    <col min="13838" max="14080" width="9.1640625" style="1007"/>
    <col min="14081" max="14082" width="0" style="1007" hidden="1" customWidth="1"/>
    <col min="14083" max="14083" width="3.1640625" style="1007" customWidth="1"/>
    <col min="14084" max="14084" width="7.83203125" style="1007" customWidth="1"/>
    <col min="14085" max="14085" width="53.33203125" style="1007" customWidth="1"/>
    <col min="14086" max="14086" width="9" style="1007" customWidth="1"/>
    <col min="14087" max="14091" width="24.1640625" style="1007" customWidth="1"/>
    <col min="14092" max="14093" width="3.1640625" style="1007" customWidth="1"/>
    <col min="14094" max="14336" width="9.1640625" style="1007"/>
    <col min="14337" max="14338" width="0" style="1007" hidden="1" customWidth="1"/>
    <col min="14339" max="14339" width="3.1640625" style="1007" customWidth="1"/>
    <col min="14340" max="14340" width="7.83203125" style="1007" customWidth="1"/>
    <col min="14341" max="14341" width="53.33203125" style="1007" customWidth="1"/>
    <col min="14342" max="14342" width="9" style="1007" customWidth="1"/>
    <col min="14343" max="14347" width="24.1640625" style="1007" customWidth="1"/>
    <col min="14348" max="14349" width="3.1640625" style="1007" customWidth="1"/>
    <col min="14350" max="14592" width="9.1640625" style="1007"/>
    <col min="14593" max="14594" width="0" style="1007" hidden="1" customWidth="1"/>
    <col min="14595" max="14595" width="3.1640625" style="1007" customWidth="1"/>
    <col min="14596" max="14596" width="7.83203125" style="1007" customWidth="1"/>
    <col min="14597" max="14597" width="53.33203125" style="1007" customWidth="1"/>
    <col min="14598" max="14598" width="9" style="1007" customWidth="1"/>
    <col min="14599" max="14603" width="24.1640625" style="1007" customWidth="1"/>
    <col min="14604" max="14605" width="3.1640625" style="1007" customWidth="1"/>
    <col min="14606" max="14848" width="9.1640625" style="1007"/>
    <col min="14849" max="14850" width="0" style="1007" hidden="1" customWidth="1"/>
    <col min="14851" max="14851" width="3.1640625" style="1007" customWidth="1"/>
    <col min="14852" max="14852" width="7.83203125" style="1007" customWidth="1"/>
    <col min="14853" max="14853" width="53.33203125" style="1007" customWidth="1"/>
    <col min="14854" max="14854" width="9" style="1007" customWidth="1"/>
    <col min="14855" max="14859" width="24.1640625" style="1007" customWidth="1"/>
    <col min="14860" max="14861" width="3.1640625" style="1007" customWidth="1"/>
    <col min="14862" max="15104" width="9.1640625" style="1007"/>
    <col min="15105" max="15106" width="0" style="1007" hidden="1" customWidth="1"/>
    <col min="15107" max="15107" width="3.1640625" style="1007" customWidth="1"/>
    <col min="15108" max="15108" width="7.83203125" style="1007" customWidth="1"/>
    <col min="15109" max="15109" width="53.33203125" style="1007" customWidth="1"/>
    <col min="15110" max="15110" width="9" style="1007" customWidth="1"/>
    <col min="15111" max="15115" width="24.1640625" style="1007" customWidth="1"/>
    <col min="15116" max="15117" width="3.1640625" style="1007" customWidth="1"/>
    <col min="15118" max="15360" width="9.1640625" style="1007"/>
    <col min="15361" max="15362" width="0" style="1007" hidden="1" customWidth="1"/>
    <col min="15363" max="15363" width="3.1640625" style="1007" customWidth="1"/>
    <col min="15364" max="15364" width="7.83203125" style="1007" customWidth="1"/>
    <col min="15365" max="15365" width="53.33203125" style="1007" customWidth="1"/>
    <col min="15366" max="15366" width="9" style="1007" customWidth="1"/>
    <col min="15367" max="15371" width="24.1640625" style="1007" customWidth="1"/>
    <col min="15372" max="15373" width="3.1640625" style="1007" customWidth="1"/>
    <col min="15374" max="15616" width="9.1640625" style="1007"/>
    <col min="15617" max="15618" width="0" style="1007" hidden="1" customWidth="1"/>
    <col min="15619" max="15619" width="3.1640625" style="1007" customWidth="1"/>
    <col min="15620" max="15620" width="7.83203125" style="1007" customWidth="1"/>
    <col min="15621" max="15621" width="53.33203125" style="1007" customWidth="1"/>
    <col min="15622" max="15622" width="9" style="1007" customWidth="1"/>
    <col min="15623" max="15627" width="24.1640625" style="1007" customWidth="1"/>
    <col min="15628" max="15629" width="3.1640625" style="1007" customWidth="1"/>
    <col min="15630" max="15872" width="9.1640625" style="1007"/>
    <col min="15873" max="15874" width="0" style="1007" hidden="1" customWidth="1"/>
    <col min="15875" max="15875" width="3.1640625" style="1007" customWidth="1"/>
    <col min="15876" max="15876" width="7.83203125" style="1007" customWidth="1"/>
    <col min="15877" max="15877" width="53.33203125" style="1007" customWidth="1"/>
    <col min="15878" max="15878" width="9" style="1007" customWidth="1"/>
    <col min="15879" max="15883" width="24.1640625" style="1007" customWidth="1"/>
    <col min="15884" max="15885" width="3.1640625" style="1007" customWidth="1"/>
    <col min="15886" max="16128" width="9.1640625" style="1007"/>
    <col min="16129" max="16130" width="0" style="1007" hidden="1" customWidth="1"/>
    <col min="16131" max="16131" width="3.1640625" style="1007" customWidth="1"/>
    <col min="16132" max="16132" width="7.83203125" style="1007" customWidth="1"/>
    <col min="16133" max="16133" width="53.33203125" style="1007" customWidth="1"/>
    <col min="16134" max="16134" width="9" style="1007" customWidth="1"/>
    <col min="16135" max="16139" width="24.1640625" style="1007" customWidth="1"/>
    <col min="16140" max="16141" width="3.1640625" style="1007" customWidth="1"/>
    <col min="16142" max="16384" width="9.1640625" style="1007"/>
  </cols>
  <sheetData>
    <row r="1" spans="3:11" hidden="1" x14ac:dyDescent="0.2"/>
    <row r="2" spans="3:11" hidden="1" x14ac:dyDescent="0.2"/>
    <row r="3" spans="3:11" hidden="1" x14ac:dyDescent="0.2"/>
    <row r="4" spans="3:11" hidden="1" x14ac:dyDescent="0.2"/>
    <row r="5" spans="3:11" hidden="1" x14ac:dyDescent="0.2"/>
    <row r="6" spans="3:11" hidden="1" x14ac:dyDescent="0.2"/>
    <row r="7" spans="3:11" hidden="1" x14ac:dyDescent="0.2"/>
    <row r="9" spans="3:11" ht="18" customHeight="1" x14ac:dyDescent="0.2">
      <c r="D9" s="1722" t="e">
        <v>#REF!</v>
      </c>
      <c r="E9" s="1723"/>
      <c r="F9" s="1723"/>
      <c r="G9" s="1723"/>
      <c r="H9" s="1723"/>
      <c r="I9" s="1723"/>
      <c r="J9" s="1723"/>
      <c r="K9" s="1724"/>
    </row>
    <row r="10" spans="3:11" x14ac:dyDescent="0.2">
      <c r="D10" s="1020"/>
      <c r="F10" s="1020"/>
    </row>
    <row r="11" spans="3:11" ht="60" customHeight="1" x14ac:dyDescent="0.2">
      <c r="D11" s="1008" t="s">
        <v>1042</v>
      </c>
      <c r="E11" s="1008" t="s">
        <v>1037</v>
      </c>
      <c r="F11" s="1008" t="s">
        <v>320</v>
      </c>
      <c r="G11" s="1008" t="s">
        <v>1513</v>
      </c>
      <c r="H11" s="1008" t="s">
        <v>1514</v>
      </c>
      <c r="I11" s="1008" t="s">
        <v>1515</v>
      </c>
      <c r="J11" s="1008" t="s">
        <v>1516</v>
      </c>
      <c r="K11" s="1008" t="s">
        <v>1517</v>
      </c>
    </row>
    <row r="12" spans="3:11" x14ac:dyDescent="0.2">
      <c r="D12" s="1009">
        <v>1</v>
      </c>
      <c r="E12" s="1009">
        <f t="shared" ref="E12:K12" si="0">D12+1</f>
        <v>2</v>
      </c>
      <c r="F12" s="1009">
        <f t="shared" si="0"/>
        <v>3</v>
      </c>
      <c r="G12" s="1009">
        <f t="shared" si="0"/>
        <v>4</v>
      </c>
      <c r="H12" s="1009">
        <f t="shared" si="0"/>
        <v>5</v>
      </c>
      <c r="I12" s="1009">
        <f t="shared" si="0"/>
        <v>6</v>
      </c>
      <c r="J12" s="1009">
        <f t="shared" si="0"/>
        <v>7</v>
      </c>
      <c r="K12" s="1009">
        <f t="shared" si="0"/>
        <v>8</v>
      </c>
    </row>
    <row r="13" spans="3:11" ht="18" customHeight="1" x14ac:dyDescent="0.2">
      <c r="C13" s="1720"/>
      <c r="D13" s="1721" t="s">
        <v>1518</v>
      </c>
      <c r="E13" s="1721"/>
      <c r="F13" s="1721"/>
      <c r="G13" s="1721"/>
      <c r="H13" s="1721"/>
      <c r="I13" s="1721"/>
      <c r="J13" s="1721"/>
      <c r="K13" s="1721"/>
    </row>
    <row r="14" spans="3:11" x14ac:dyDescent="0.2">
      <c r="C14" s="1720"/>
      <c r="D14" s="1010" t="s">
        <v>1243</v>
      </c>
      <c r="E14" s="1011" t="s">
        <v>1541</v>
      </c>
      <c r="F14" s="1012">
        <v>300</v>
      </c>
      <c r="G14" s="1013">
        <f>SUM(G15:G26)</f>
        <v>48656.082999999991</v>
      </c>
      <c r="H14" s="1013">
        <f>SUM(H15:H26)</f>
        <v>227848.53709019601</v>
      </c>
      <c r="I14" s="1013">
        <f>SUM(I15:I26)</f>
        <v>12.081271000000001</v>
      </c>
      <c r="J14" s="1013">
        <f>SUM(J15:J26)</f>
        <v>22259.754279999997</v>
      </c>
      <c r="K14" s="1013">
        <f>SUM(K15:K26)</f>
        <v>250108.29137019601</v>
      </c>
    </row>
    <row r="15" spans="3:11" x14ac:dyDescent="0.2">
      <c r="C15" s="1720"/>
      <c r="D15" s="1010" t="s">
        <v>1519</v>
      </c>
      <c r="E15" s="1014" t="s">
        <v>1520</v>
      </c>
      <c r="F15" s="1012">
        <v>301</v>
      </c>
      <c r="G15" s="1013">
        <f t="shared" ref="G15:K30" si="1">G33+G51+G69</f>
        <v>0</v>
      </c>
      <c r="H15" s="1013">
        <f t="shared" si="1"/>
        <v>0</v>
      </c>
      <c r="I15" s="1013">
        <f t="shared" si="1"/>
        <v>0</v>
      </c>
      <c r="J15" s="1013">
        <f t="shared" si="1"/>
        <v>0</v>
      </c>
      <c r="K15" s="1013">
        <f t="shared" si="1"/>
        <v>0</v>
      </c>
    </row>
    <row r="16" spans="3:11" x14ac:dyDescent="0.2">
      <c r="C16" s="1720"/>
      <c r="D16" s="1010" t="s">
        <v>1521</v>
      </c>
      <c r="E16" s="1014" t="s">
        <v>1522</v>
      </c>
      <c r="F16" s="1012">
        <v>302</v>
      </c>
      <c r="G16" s="1013">
        <f t="shared" si="1"/>
        <v>0</v>
      </c>
      <c r="H16" s="1013">
        <f t="shared" si="1"/>
        <v>0</v>
      </c>
      <c r="I16" s="1013">
        <f t="shared" si="1"/>
        <v>0</v>
      </c>
      <c r="J16" s="1013">
        <f t="shared" si="1"/>
        <v>0</v>
      </c>
      <c r="K16" s="1013">
        <f t="shared" si="1"/>
        <v>0</v>
      </c>
    </row>
    <row r="17" spans="3:11" x14ac:dyDescent="0.2">
      <c r="C17" s="1720"/>
      <c r="D17" s="1010" t="s">
        <v>1523</v>
      </c>
      <c r="E17" s="1014" t="s">
        <v>1524</v>
      </c>
      <c r="F17" s="1012">
        <v>303</v>
      </c>
      <c r="G17" s="1013">
        <f t="shared" si="1"/>
        <v>0</v>
      </c>
      <c r="H17" s="1013">
        <f t="shared" si="1"/>
        <v>0</v>
      </c>
      <c r="I17" s="1013">
        <f t="shared" si="1"/>
        <v>0</v>
      </c>
      <c r="J17" s="1013">
        <f t="shared" si="1"/>
        <v>0</v>
      </c>
      <c r="K17" s="1013">
        <f t="shared" si="1"/>
        <v>0</v>
      </c>
    </row>
    <row r="18" spans="3:11" x14ac:dyDescent="0.2">
      <c r="C18" s="1720"/>
      <c r="D18" s="1010" t="s">
        <v>1525</v>
      </c>
      <c r="E18" s="1014" t="s">
        <v>1526</v>
      </c>
      <c r="F18" s="1012">
        <v>304</v>
      </c>
      <c r="G18" s="1013">
        <f t="shared" si="1"/>
        <v>0</v>
      </c>
      <c r="H18" s="1013">
        <f t="shared" si="1"/>
        <v>0</v>
      </c>
      <c r="I18" s="1013">
        <f t="shared" si="1"/>
        <v>0</v>
      </c>
      <c r="J18" s="1013">
        <f t="shared" si="1"/>
        <v>0</v>
      </c>
      <c r="K18" s="1013">
        <f t="shared" si="1"/>
        <v>0</v>
      </c>
    </row>
    <row r="19" spans="3:11" x14ac:dyDescent="0.2">
      <c r="C19" s="1720"/>
      <c r="D19" s="1010" t="s">
        <v>1527</v>
      </c>
      <c r="E19" s="1014" t="s">
        <v>1528</v>
      </c>
      <c r="F19" s="1012">
        <v>305</v>
      </c>
      <c r="G19" s="1013">
        <f t="shared" si="1"/>
        <v>0</v>
      </c>
      <c r="H19" s="1013">
        <f t="shared" si="1"/>
        <v>0</v>
      </c>
      <c r="I19" s="1013">
        <f t="shared" si="1"/>
        <v>0</v>
      </c>
      <c r="J19" s="1013">
        <f t="shared" si="1"/>
        <v>0</v>
      </c>
      <c r="K19" s="1013">
        <f t="shared" si="1"/>
        <v>0</v>
      </c>
    </row>
    <row r="20" spans="3:11" x14ac:dyDescent="0.2">
      <c r="C20" s="1720"/>
      <c r="D20" s="1010" t="s">
        <v>1529</v>
      </c>
      <c r="E20" s="1015" t="s">
        <v>656</v>
      </c>
      <c r="F20" s="1012">
        <v>306</v>
      </c>
      <c r="G20" s="1013">
        <f t="shared" si="1"/>
        <v>492.57900000000001</v>
      </c>
      <c r="H20" s="1013">
        <f t="shared" si="1"/>
        <v>48.620849999999997</v>
      </c>
      <c r="I20" s="1013">
        <f t="shared" si="1"/>
        <v>0</v>
      </c>
      <c r="J20" s="1013">
        <f t="shared" si="1"/>
        <v>0</v>
      </c>
      <c r="K20" s="1013">
        <f t="shared" si="1"/>
        <v>48.620849999999997</v>
      </c>
    </row>
    <row r="21" spans="3:11" x14ac:dyDescent="0.2">
      <c r="C21" s="1720"/>
      <c r="D21" s="1010" t="s">
        <v>1530</v>
      </c>
      <c r="E21" s="1015" t="s">
        <v>658</v>
      </c>
      <c r="F21" s="1012">
        <v>307</v>
      </c>
      <c r="G21" s="1013">
        <f t="shared" si="1"/>
        <v>375.88499999999999</v>
      </c>
      <c r="H21" s="1013">
        <f t="shared" si="1"/>
        <v>461.72163</v>
      </c>
      <c r="I21" s="1013">
        <f t="shared" si="1"/>
        <v>0</v>
      </c>
      <c r="J21" s="1013">
        <f t="shared" si="1"/>
        <v>0</v>
      </c>
      <c r="K21" s="1013">
        <f t="shared" si="1"/>
        <v>461.72163</v>
      </c>
    </row>
    <row r="22" spans="3:11" x14ac:dyDescent="0.2">
      <c r="C22" s="1720"/>
      <c r="D22" s="1010" t="s">
        <v>1531</v>
      </c>
      <c r="E22" s="1016" t="s">
        <v>662</v>
      </c>
      <c r="F22" s="1012">
        <v>308</v>
      </c>
      <c r="G22" s="1013">
        <f t="shared" si="1"/>
        <v>0</v>
      </c>
      <c r="H22" s="1013">
        <f t="shared" si="1"/>
        <v>0</v>
      </c>
      <c r="I22" s="1013">
        <f t="shared" si="1"/>
        <v>0</v>
      </c>
      <c r="J22" s="1013">
        <f t="shared" si="1"/>
        <v>0</v>
      </c>
      <c r="K22" s="1013">
        <f t="shared" si="1"/>
        <v>0</v>
      </c>
    </row>
    <row r="23" spans="3:11" x14ac:dyDescent="0.2">
      <c r="C23" s="1720"/>
      <c r="D23" s="1010" t="s">
        <v>1532</v>
      </c>
      <c r="E23" s="1016" t="s">
        <v>663</v>
      </c>
      <c r="F23" s="1012">
        <v>309</v>
      </c>
      <c r="G23" s="1013">
        <f t="shared" si="1"/>
        <v>0</v>
      </c>
      <c r="H23" s="1013">
        <f t="shared" si="1"/>
        <v>0</v>
      </c>
      <c r="I23" s="1013">
        <f t="shared" si="1"/>
        <v>0</v>
      </c>
      <c r="J23" s="1013">
        <f t="shared" si="1"/>
        <v>0</v>
      </c>
      <c r="K23" s="1013">
        <f t="shared" si="1"/>
        <v>0</v>
      </c>
    </row>
    <row r="24" spans="3:11" x14ac:dyDescent="0.2">
      <c r="C24" s="1720"/>
      <c r="D24" s="1010" t="s">
        <v>1533</v>
      </c>
      <c r="E24" s="1016" t="s">
        <v>1542</v>
      </c>
      <c r="F24" s="1012">
        <v>310</v>
      </c>
      <c r="G24" s="1013">
        <f t="shared" si="1"/>
        <v>21405.341522000002</v>
      </c>
      <c r="H24" s="1013">
        <f t="shared" si="1"/>
        <v>48093.322280000008</v>
      </c>
      <c r="I24" s="1013">
        <f t="shared" si="1"/>
        <v>0</v>
      </c>
      <c r="J24" s="1013">
        <f t="shared" si="1"/>
        <v>0</v>
      </c>
      <c r="K24" s="1013">
        <f t="shared" si="1"/>
        <v>48093.322280000008</v>
      </c>
    </row>
    <row r="25" spans="3:11" x14ac:dyDescent="0.2">
      <c r="C25" s="1720"/>
      <c r="D25" s="1010" t="s">
        <v>1535</v>
      </c>
      <c r="E25" s="1016" t="s">
        <v>1543</v>
      </c>
      <c r="F25" s="1012">
        <v>311</v>
      </c>
      <c r="G25" s="1013">
        <f t="shared" si="1"/>
        <v>26382.277477999989</v>
      </c>
      <c r="H25" s="1013">
        <f t="shared" si="1"/>
        <v>179244.872330196</v>
      </c>
      <c r="I25" s="1013">
        <f t="shared" si="1"/>
        <v>12.081271000000001</v>
      </c>
      <c r="J25" s="1013">
        <f t="shared" si="1"/>
        <v>22259.754279999997</v>
      </c>
      <c r="K25" s="1013">
        <f t="shared" si="1"/>
        <v>201504.62661019599</v>
      </c>
    </row>
    <row r="26" spans="3:11" x14ac:dyDescent="0.2">
      <c r="C26" s="1720"/>
      <c r="D26" s="1010" t="s">
        <v>1537</v>
      </c>
      <c r="E26" s="1016" t="s">
        <v>1538</v>
      </c>
      <c r="F26" s="1012">
        <v>312</v>
      </c>
      <c r="G26" s="1013">
        <f t="shared" si="1"/>
        <v>0</v>
      </c>
      <c r="H26" s="1013">
        <f t="shared" si="1"/>
        <v>0</v>
      </c>
      <c r="I26" s="1013">
        <f t="shared" si="1"/>
        <v>0</v>
      </c>
      <c r="J26" s="1013">
        <f t="shared" si="1"/>
        <v>0</v>
      </c>
      <c r="K26" s="1013">
        <f t="shared" si="1"/>
        <v>0</v>
      </c>
    </row>
    <row r="27" spans="3:11" x14ac:dyDescent="0.2">
      <c r="C27" s="1720"/>
      <c r="D27" s="1010" t="s">
        <v>1246</v>
      </c>
      <c r="E27" s="1017" t="s">
        <v>691</v>
      </c>
      <c r="F27" s="1012">
        <v>400</v>
      </c>
      <c r="G27" s="1013">
        <f t="shared" si="1"/>
        <v>0</v>
      </c>
      <c r="H27" s="1013">
        <f t="shared" si="1"/>
        <v>0</v>
      </c>
      <c r="I27" s="1013">
        <f t="shared" si="1"/>
        <v>0</v>
      </c>
      <c r="J27" s="1013">
        <f t="shared" si="1"/>
        <v>0</v>
      </c>
      <c r="K27" s="1013">
        <f t="shared" si="1"/>
        <v>0</v>
      </c>
    </row>
    <row r="28" spans="3:11" x14ac:dyDescent="0.2">
      <c r="C28" s="1720"/>
      <c r="D28" s="1010" t="s">
        <v>1259</v>
      </c>
      <c r="E28" s="1017" t="s">
        <v>677</v>
      </c>
      <c r="F28" s="1012">
        <v>500</v>
      </c>
      <c r="G28" s="1013">
        <f t="shared" si="1"/>
        <v>0</v>
      </c>
      <c r="H28" s="1013">
        <f t="shared" si="1"/>
        <v>0</v>
      </c>
      <c r="I28" s="1013">
        <f t="shared" si="1"/>
        <v>0</v>
      </c>
      <c r="J28" s="1013">
        <f t="shared" si="1"/>
        <v>0</v>
      </c>
      <c r="K28" s="1013">
        <f t="shared" si="1"/>
        <v>0</v>
      </c>
    </row>
    <row r="29" spans="3:11" x14ac:dyDescent="0.2">
      <c r="C29" s="1720"/>
      <c r="D29" s="1010" t="s">
        <v>1223</v>
      </c>
      <c r="E29" s="1017" t="s">
        <v>678</v>
      </c>
      <c r="F29" s="1012">
        <v>600</v>
      </c>
      <c r="G29" s="1013">
        <f t="shared" si="1"/>
        <v>0</v>
      </c>
      <c r="H29" s="1013">
        <f t="shared" si="1"/>
        <v>0</v>
      </c>
      <c r="I29" s="1013">
        <f t="shared" si="1"/>
        <v>0</v>
      </c>
      <c r="J29" s="1013">
        <f t="shared" si="1"/>
        <v>0</v>
      </c>
      <c r="K29" s="1013">
        <f t="shared" si="1"/>
        <v>0</v>
      </c>
    </row>
    <row r="30" spans="3:11" x14ac:dyDescent="0.2">
      <c r="C30" s="1720"/>
      <c r="D30" s="1010" t="s">
        <v>1267</v>
      </c>
      <c r="E30" s="1017" t="s">
        <v>676</v>
      </c>
      <c r="F30" s="1012">
        <v>700</v>
      </c>
      <c r="G30" s="1013">
        <f t="shared" si="1"/>
        <v>0</v>
      </c>
      <c r="H30" s="1013">
        <f t="shared" si="1"/>
        <v>0</v>
      </c>
      <c r="I30" s="1013">
        <f t="shared" si="1"/>
        <v>0</v>
      </c>
      <c r="J30" s="1013">
        <f t="shared" si="1"/>
        <v>0</v>
      </c>
      <c r="K30" s="1013">
        <f t="shared" si="1"/>
        <v>0</v>
      </c>
    </row>
    <row r="31" spans="3:11" ht="18" customHeight="1" x14ac:dyDescent="0.2">
      <c r="C31" s="1720"/>
      <c r="D31" s="1721" t="s">
        <v>1539</v>
      </c>
      <c r="E31" s="1721"/>
      <c r="F31" s="1721"/>
      <c r="G31" s="1721"/>
      <c r="H31" s="1721"/>
      <c r="I31" s="1721"/>
      <c r="J31" s="1721"/>
      <c r="K31" s="1721"/>
    </row>
    <row r="32" spans="3:11" x14ac:dyDescent="0.2">
      <c r="C32" s="1720"/>
      <c r="D32" s="1010" t="s">
        <v>1243</v>
      </c>
      <c r="E32" s="1011" t="s">
        <v>1541</v>
      </c>
      <c r="F32" s="1012">
        <v>300</v>
      </c>
      <c r="G32" s="1013">
        <f>SUM(G33:G44)</f>
        <v>0</v>
      </c>
      <c r="H32" s="1013">
        <f>SUM(H33:H44)</f>
        <v>0</v>
      </c>
      <c r="I32" s="1013">
        <f>SUM(I33:I44)</f>
        <v>0</v>
      </c>
      <c r="J32" s="1013">
        <f>SUM(J33:J44)</f>
        <v>0</v>
      </c>
      <c r="K32" s="1013">
        <f>SUM(K33:K44)</f>
        <v>0</v>
      </c>
    </row>
    <row r="33" spans="3:11" x14ac:dyDescent="0.2">
      <c r="C33" s="1720"/>
      <c r="D33" s="1010" t="s">
        <v>1519</v>
      </c>
      <c r="E33" s="1014" t="s">
        <v>1520</v>
      </c>
      <c r="F33" s="1012">
        <v>301</v>
      </c>
      <c r="G33" s="1018"/>
      <c r="H33" s="1018"/>
      <c r="I33" s="1018"/>
      <c r="J33" s="1018"/>
      <c r="K33" s="1018"/>
    </row>
    <row r="34" spans="3:11" x14ac:dyDescent="0.2">
      <c r="C34" s="1720"/>
      <c r="D34" s="1010" t="s">
        <v>1521</v>
      </c>
      <c r="E34" s="1014" t="s">
        <v>1522</v>
      </c>
      <c r="F34" s="1012">
        <v>302</v>
      </c>
      <c r="G34" s="1018"/>
      <c r="H34" s="1018"/>
      <c r="I34" s="1018"/>
      <c r="J34" s="1018"/>
      <c r="K34" s="1018"/>
    </row>
    <row r="35" spans="3:11" x14ac:dyDescent="0.2">
      <c r="C35" s="1720"/>
      <c r="D35" s="1010" t="s">
        <v>1523</v>
      </c>
      <c r="E35" s="1014" t="s">
        <v>1524</v>
      </c>
      <c r="F35" s="1012">
        <v>303</v>
      </c>
      <c r="G35" s="1018"/>
      <c r="H35" s="1018"/>
      <c r="I35" s="1018"/>
      <c r="J35" s="1018"/>
      <c r="K35" s="1018"/>
    </row>
    <row r="36" spans="3:11" x14ac:dyDescent="0.2">
      <c r="C36" s="1720"/>
      <c r="D36" s="1010" t="s">
        <v>1525</v>
      </c>
      <c r="E36" s="1014" t="s">
        <v>1526</v>
      </c>
      <c r="F36" s="1012">
        <v>304</v>
      </c>
      <c r="G36" s="1018"/>
      <c r="H36" s="1018"/>
      <c r="I36" s="1018"/>
      <c r="J36" s="1018"/>
      <c r="K36" s="1018"/>
    </row>
    <row r="37" spans="3:11" x14ac:dyDescent="0.2">
      <c r="C37" s="1720"/>
      <c r="D37" s="1010" t="s">
        <v>1527</v>
      </c>
      <c r="E37" s="1014" t="s">
        <v>1528</v>
      </c>
      <c r="F37" s="1012">
        <v>305</v>
      </c>
      <c r="G37" s="1018"/>
      <c r="H37" s="1018"/>
      <c r="I37" s="1018"/>
      <c r="J37" s="1018"/>
      <c r="K37" s="1018"/>
    </row>
    <row r="38" spans="3:11" x14ac:dyDescent="0.2">
      <c r="C38" s="1720"/>
      <c r="D38" s="1010" t="s">
        <v>1529</v>
      </c>
      <c r="E38" s="1015" t="s">
        <v>656</v>
      </c>
      <c r="F38" s="1012">
        <v>306</v>
      </c>
      <c r="G38" s="1018"/>
      <c r="H38" s="1018"/>
      <c r="I38" s="1018"/>
      <c r="J38" s="1018"/>
      <c r="K38" s="1018"/>
    </row>
    <row r="39" spans="3:11" x14ac:dyDescent="0.2">
      <c r="C39" s="1720"/>
      <c r="D39" s="1010" t="s">
        <v>1530</v>
      </c>
      <c r="E39" s="1015" t="s">
        <v>658</v>
      </c>
      <c r="F39" s="1012">
        <v>307</v>
      </c>
      <c r="G39" s="1018"/>
      <c r="H39" s="1018"/>
      <c r="I39" s="1018"/>
      <c r="J39" s="1018"/>
      <c r="K39" s="1018"/>
    </row>
    <row r="40" spans="3:11" x14ac:dyDescent="0.2">
      <c r="C40" s="1720"/>
      <c r="D40" s="1010" t="s">
        <v>1531</v>
      </c>
      <c r="E40" s="1016" t="s">
        <v>662</v>
      </c>
      <c r="F40" s="1012">
        <v>308</v>
      </c>
      <c r="G40" s="1018"/>
      <c r="H40" s="1018"/>
      <c r="I40" s="1018"/>
      <c r="J40" s="1018"/>
      <c r="K40" s="1018"/>
    </row>
    <row r="41" spans="3:11" x14ac:dyDescent="0.2">
      <c r="C41" s="1720"/>
      <c r="D41" s="1010" t="s">
        <v>1532</v>
      </c>
      <c r="E41" s="1016" t="s">
        <v>663</v>
      </c>
      <c r="F41" s="1012">
        <v>309</v>
      </c>
      <c r="G41" s="1018"/>
      <c r="H41" s="1018"/>
      <c r="I41" s="1018"/>
      <c r="J41" s="1018"/>
      <c r="K41" s="1018"/>
    </row>
    <row r="42" spans="3:11" x14ac:dyDescent="0.2">
      <c r="C42" s="1720"/>
      <c r="D42" s="1010" t="s">
        <v>1533</v>
      </c>
      <c r="E42" s="1016" t="s">
        <v>1542</v>
      </c>
      <c r="F42" s="1012">
        <v>310</v>
      </c>
      <c r="G42" s="1018"/>
      <c r="H42" s="1018"/>
      <c r="I42" s="1018"/>
      <c r="J42" s="1018"/>
      <c r="K42" s="1018"/>
    </row>
    <row r="43" spans="3:11" x14ac:dyDescent="0.2">
      <c r="C43" s="1720"/>
      <c r="D43" s="1010" t="s">
        <v>1535</v>
      </c>
      <c r="E43" s="1016" t="s">
        <v>1543</v>
      </c>
      <c r="F43" s="1012">
        <v>311</v>
      </c>
      <c r="G43" s="1018"/>
      <c r="H43" s="1018"/>
      <c r="I43" s="1018"/>
      <c r="J43" s="1018"/>
      <c r="K43" s="1018"/>
    </row>
    <row r="44" spans="3:11" x14ac:dyDescent="0.2">
      <c r="C44" s="1720"/>
      <c r="D44" s="1010" t="s">
        <v>1537</v>
      </c>
      <c r="E44" s="1016" t="s">
        <v>1538</v>
      </c>
      <c r="F44" s="1012">
        <v>312</v>
      </c>
      <c r="G44" s="1018"/>
      <c r="H44" s="1018"/>
      <c r="I44" s="1018"/>
      <c r="J44" s="1018"/>
      <c r="K44" s="1018"/>
    </row>
    <row r="45" spans="3:11" x14ac:dyDescent="0.2">
      <c r="C45" s="1720"/>
      <c r="D45" s="1010" t="s">
        <v>1246</v>
      </c>
      <c r="E45" s="1017" t="s">
        <v>691</v>
      </c>
      <c r="F45" s="1012">
        <v>400</v>
      </c>
      <c r="G45" s="1018"/>
      <c r="H45" s="1018"/>
      <c r="I45" s="1018"/>
      <c r="J45" s="1018"/>
      <c r="K45" s="1018"/>
    </row>
    <row r="46" spans="3:11" x14ac:dyDescent="0.2">
      <c r="C46" s="1720"/>
      <c r="D46" s="1010" t="s">
        <v>1259</v>
      </c>
      <c r="E46" s="1017" t="s">
        <v>677</v>
      </c>
      <c r="F46" s="1012">
        <v>500</v>
      </c>
      <c r="G46" s="1018"/>
      <c r="H46" s="1018"/>
      <c r="I46" s="1018"/>
      <c r="J46" s="1018"/>
      <c r="K46" s="1018"/>
    </row>
    <row r="47" spans="3:11" x14ac:dyDescent="0.2">
      <c r="C47" s="1720"/>
      <c r="D47" s="1010" t="s">
        <v>1223</v>
      </c>
      <c r="E47" s="1017" t="s">
        <v>678</v>
      </c>
      <c r="F47" s="1012">
        <v>600</v>
      </c>
      <c r="G47" s="1018"/>
      <c r="H47" s="1018"/>
      <c r="I47" s="1018"/>
      <c r="J47" s="1018"/>
      <c r="K47" s="1018"/>
    </row>
    <row r="48" spans="3:11" x14ac:dyDescent="0.2">
      <c r="C48" s="1720"/>
      <c r="D48" s="1010" t="s">
        <v>1267</v>
      </c>
      <c r="E48" s="1017" t="s">
        <v>676</v>
      </c>
      <c r="F48" s="1012">
        <v>700</v>
      </c>
      <c r="G48" s="1018"/>
      <c r="H48" s="1018"/>
      <c r="I48" s="1018"/>
      <c r="J48" s="1018"/>
      <c r="K48" s="1018"/>
    </row>
    <row r="49" spans="3:11" ht="18" customHeight="1" x14ac:dyDescent="0.2">
      <c r="C49" s="1720"/>
      <c r="D49" s="1721" t="s">
        <v>91</v>
      </c>
      <c r="E49" s="1721"/>
      <c r="F49" s="1721"/>
      <c r="G49" s="1721"/>
      <c r="H49" s="1721"/>
      <c r="I49" s="1721"/>
      <c r="J49" s="1721"/>
      <c r="K49" s="1721"/>
    </row>
    <row r="50" spans="3:11" x14ac:dyDescent="0.2">
      <c r="C50" s="1720"/>
      <c r="D50" s="1010" t="s">
        <v>1243</v>
      </c>
      <c r="E50" s="1011" t="s">
        <v>1541</v>
      </c>
      <c r="F50" s="1012">
        <v>300</v>
      </c>
      <c r="G50" s="1013">
        <f>SUM(G51:G62)</f>
        <v>48656.082999999991</v>
      </c>
      <c r="H50" s="1013">
        <f>SUM(H51:H62)</f>
        <v>227848.53709019601</v>
      </c>
      <c r="I50" s="1013">
        <f>SUM(I51:I62)</f>
        <v>12.081271000000001</v>
      </c>
      <c r="J50" s="1013">
        <f>SUM(J51:J62)</f>
        <v>22259.754279999997</v>
      </c>
      <c r="K50" s="1013">
        <f>SUM(K51:K62)</f>
        <v>250108.29137019601</v>
      </c>
    </row>
    <row r="51" spans="3:11" x14ac:dyDescent="0.2">
      <c r="C51" s="1720"/>
      <c r="D51" s="1010" t="s">
        <v>1519</v>
      </c>
      <c r="E51" s="1014" t="s">
        <v>1520</v>
      </c>
      <c r="F51" s="1012">
        <v>301</v>
      </c>
      <c r="G51" s="1018">
        <v>0</v>
      </c>
      <c r="H51" s="1018">
        <v>0</v>
      </c>
      <c r="I51" s="1018">
        <v>0</v>
      </c>
      <c r="J51" s="1018">
        <v>0</v>
      </c>
      <c r="K51" s="1018">
        <v>0</v>
      </c>
    </row>
    <row r="52" spans="3:11" x14ac:dyDescent="0.2">
      <c r="C52" s="1720"/>
      <c r="D52" s="1010" t="s">
        <v>1521</v>
      </c>
      <c r="E52" s="1014" t="s">
        <v>1522</v>
      </c>
      <c r="F52" s="1012">
        <v>302</v>
      </c>
      <c r="G52" s="1018">
        <v>0</v>
      </c>
      <c r="H52" s="1018">
        <v>0</v>
      </c>
      <c r="I52" s="1018">
        <v>0</v>
      </c>
      <c r="J52" s="1018">
        <v>0</v>
      </c>
      <c r="K52" s="1018">
        <v>0</v>
      </c>
    </row>
    <row r="53" spans="3:11" x14ac:dyDescent="0.2">
      <c r="C53" s="1720"/>
      <c r="D53" s="1010" t="s">
        <v>1523</v>
      </c>
      <c r="E53" s="1014" t="s">
        <v>1524</v>
      </c>
      <c r="F53" s="1012">
        <v>303</v>
      </c>
      <c r="G53" s="1018"/>
      <c r="H53" s="1018"/>
      <c r="I53" s="1018"/>
      <c r="J53" s="1018"/>
      <c r="K53" s="1018"/>
    </row>
    <row r="54" spans="3:11" x14ac:dyDescent="0.2">
      <c r="C54" s="1720"/>
      <c r="D54" s="1010" t="s">
        <v>1525</v>
      </c>
      <c r="E54" s="1014" t="s">
        <v>1526</v>
      </c>
      <c r="F54" s="1012">
        <v>304</v>
      </c>
      <c r="G54" s="1018"/>
      <c r="H54" s="1018"/>
      <c r="I54" s="1018"/>
      <c r="J54" s="1018"/>
      <c r="K54" s="1018"/>
    </row>
    <row r="55" spans="3:11" x14ac:dyDescent="0.2">
      <c r="C55" s="1720"/>
      <c r="D55" s="1010" t="s">
        <v>1527</v>
      </c>
      <c r="E55" s="1014" t="s">
        <v>1528</v>
      </c>
      <c r="F55" s="1012">
        <v>305</v>
      </c>
      <c r="G55" s="1018"/>
      <c r="H55" s="1018"/>
      <c r="I55" s="1018"/>
      <c r="J55" s="1018"/>
      <c r="K55" s="1018"/>
    </row>
    <row r="56" spans="3:11" x14ac:dyDescent="0.2">
      <c r="C56" s="1720"/>
      <c r="D56" s="1010" t="s">
        <v>1529</v>
      </c>
      <c r="E56" s="1015" t="s">
        <v>656</v>
      </c>
      <c r="F56" s="1012">
        <v>306</v>
      </c>
      <c r="G56" s="1018">
        <f>ОРЭМ!C137</f>
        <v>492.57900000000001</v>
      </c>
      <c r="H56" s="1018">
        <f>ОРЭМ!C143/1000</f>
        <v>48.620849999999997</v>
      </c>
      <c r="I56" s="1018">
        <v>0</v>
      </c>
      <c r="J56" s="1018">
        <v>0</v>
      </c>
      <c r="K56" s="1018">
        <f>H56+J56</f>
        <v>48.620849999999997</v>
      </c>
    </row>
    <row r="57" spans="3:11" x14ac:dyDescent="0.2">
      <c r="C57" s="1720"/>
      <c r="D57" s="1010" t="s">
        <v>1530</v>
      </c>
      <c r="E57" s="1015" t="s">
        <v>658</v>
      </c>
      <c r="F57" s="1012">
        <v>307</v>
      </c>
      <c r="G57" s="1018">
        <f>ОРЭМ!C154</f>
        <v>375.88499999999999</v>
      </c>
      <c r="H57" s="1018">
        <f>ОРЭМ!C156/1000</f>
        <v>461.72163</v>
      </c>
      <c r="I57" s="1018">
        <v>0</v>
      </c>
      <c r="J57" s="1018">
        <v>0</v>
      </c>
      <c r="K57" s="1018">
        <f>H57+J57</f>
        <v>461.72163</v>
      </c>
    </row>
    <row r="58" spans="3:11" x14ac:dyDescent="0.2">
      <c r="C58" s="1720"/>
      <c r="D58" s="1010" t="s">
        <v>1531</v>
      </c>
      <c r="E58" s="1016" t="s">
        <v>662</v>
      </c>
      <c r="F58" s="1012">
        <v>308</v>
      </c>
      <c r="G58" s="1018"/>
      <c r="H58" s="1018"/>
      <c r="I58" s="1018"/>
      <c r="J58" s="1018"/>
      <c r="K58" s="1018"/>
    </row>
    <row r="59" spans="3:11" x14ac:dyDescent="0.2">
      <c r="C59" s="1720"/>
      <c r="D59" s="1010" t="s">
        <v>1532</v>
      </c>
      <c r="E59" s="1016" t="s">
        <v>663</v>
      </c>
      <c r="F59" s="1012">
        <v>309</v>
      </c>
      <c r="G59" s="1018"/>
      <c r="H59" s="1018"/>
      <c r="I59" s="1018"/>
      <c r="J59" s="1018"/>
      <c r="K59" s="1018"/>
    </row>
    <row r="60" spans="3:11" x14ac:dyDescent="0.2">
      <c r="C60" s="1720"/>
      <c r="D60" s="1010" t="s">
        <v>1533</v>
      </c>
      <c r="E60" s="1016" t="s">
        <v>1542</v>
      </c>
      <c r="F60" s="1012">
        <v>310</v>
      </c>
      <c r="G60" s="1018">
        <f>'6'!F35</f>
        <v>21405.341522000002</v>
      </c>
      <c r="H60" s="1018">
        <f>'6'!G35</f>
        <v>48093.322280000008</v>
      </c>
      <c r="I60" s="1018">
        <v>0</v>
      </c>
      <c r="J60" s="1018">
        <v>0</v>
      </c>
      <c r="K60" s="1018">
        <f t="shared" ref="K60:K61" si="2">H60+J60</f>
        <v>48093.322280000008</v>
      </c>
    </row>
    <row r="61" spans="3:11" x14ac:dyDescent="0.2">
      <c r="C61" s="1720"/>
      <c r="D61" s="1010" t="s">
        <v>1535</v>
      </c>
      <c r="E61" s="1016" t="s">
        <v>1543</v>
      </c>
      <c r="F61" s="1012">
        <v>311</v>
      </c>
      <c r="G61" s="1018">
        <f>'6'!F32</f>
        <v>26382.277477999989</v>
      </c>
      <c r="H61" s="1018">
        <f>'6'!G32</f>
        <v>179244.872330196</v>
      </c>
      <c r="I61" s="1018">
        <f>'6'!H32</f>
        <v>12.081271000000001</v>
      </c>
      <c r="J61" s="1018">
        <f>'6'!I32</f>
        <v>22259.754279999997</v>
      </c>
      <c r="K61" s="1018">
        <f t="shared" si="2"/>
        <v>201504.62661019599</v>
      </c>
    </row>
    <row r="62" spans="3:11" x14ac:dyDescent="0.2">
      <c r="C62" s="1720"/>
      <c r="D62" s="1010" t="s">
        <v>1537</v>
      </c>
      <c r="E62" s="1016" t="s">
        <v>1538</v>
      </c>
      <c r="F62" s="1012">
        <v>312</v>
      </c>
      <c r="G62" s="1018"/>
      <c r="H62" s="1018"/>
      <c r="I62" s="1018"/>
      <c r="J62" s="1018"/>
      <c r="K62" s="1018"/>
    </row>
    <row r="63" spans="3:11" x14ac:dyDescent="0.2">
      <c r="C63" s="1720"/>
      <c r="D63" s="1010" t="s">
        <v>1246</v>
      </c>
      <c r="E63" s="1017" t="s">
        <v>691</v>
      </c>
      <c r="F63" s="1012">
        <v>400</v>
      </c>
      <c r="G63" s="1018"/>
      <c r="H63" s="1018"/>
      <c r="I63" s="1018"/>
      <c r="J63" s="1018"/>
      <c r="K63" s="1018"/>
    </row>
    <row r="64" spans="3:11" x14ac:dyDescent="0.2">
      <c r="C64" s="1720"/>
      <c r="D64" s="1010" t="s">
        <v>1259</v>
      </c>
      <c r="E64" s="1017" t="s">
        <v>677</v>
      </c>
      <c r="F64" s="1012">
        <v>500</v>
      </c>
      <c r="G64" s="1018"/>
      <c r="H64" s="1018"/>
      <c r="I64" s="1018"/>
      <c r="J64" s="1018"/>
      <c r="K64" s="1018"/>
    </row>
    <row r="65" spans="3:11" x14ac:dyDescent="0.2">
      <c r="C65" s="1720"/>
      <c r="D65" s="1010" t="s">
        <v>1223</v>
      </c>
      <c r="E65" s="1017" t="s">
        <v>678</v>
      </c>
      <c r="F65" s="1012">
        <v>600</v>
      </c>
      <c r="G65" s="1018"/>
      <c r="H65" s="1018"/>
      <c r="I65" s="1018"/>
      <c r="J65" s="1018"/>
      <c r="K65" s="1018"/>
    </row>
    <row r="66" spans="3:11" x14ac:dyDescent="0.2">
      <c r="C66" s="1720"/>
      <c r="D66" s="1010" t="s">
        <v>1267</v>
      </c>
      <c r="E66" s="1017" t="s">
        <v>676</v>
      </c>
      <c r="F66" s="1012">
        <v>700</v>
      </c>
      <c r="G66" s="1018"/>
      <c r="H66" s="1018"/>
      <c r="I66" s="1018"/>
      <c r="J66" s="1018"/>
      <c r="K66" s="1018"/>
    </row>
    <row r="67" spans="3:11" ht="18" hidden="1" customHeight="1" x14ac:dyDescent="0.2">
      <c r="C67" s="1720"/>
      <c r="D67" s="1721" t="s">
        <v>1540</v>
      </c>
      <c r="E67" s="1721"/>
      <c r="F67" s="1721"/>
      <c r="G67" s="1721"/>
      <c r="H67" s="1721"/>
      <c r="I67" s="1721"/>
      <c r="J67" s="1721"/>
      <c r="K67" s="1721"/>
    </row>
    <row r="68" spans="3:11" hidden="1" x14ac:dyDescent="0.2">
      <c r="C68" s="1720"/>
      <c r="D68" s="1010" t="s">
        <v>1243</v>
      </c>
      <c r="E68" s="1011" t="s">
        <v>1541</v>
      </c>
      <c r="F68" s="1012">
        <v>300</v>
      </c>
      <c r="G68" s="1013">
        <f>SUM(G69:G80)</f>
        <v>0</v>
      </c>
      <c r="H68" s="1013">
        <f>SUM(H69:H80)</f>
        <v>0</v>
      </c>
      <c r="I68" s="1013">
        <f>SUM(I69:I80)</f>
        <v>0</v>
      </c>
      <c r="J68" s="1013">
        <f>SUM(J69:J80)</f>
        <v>0</v>
      </c>
      <c r="K68" s="1013">
        <f>SUM(K69:K80)</f>
        <v>0</v>
      </c>
    </row>
    <row r="69" spans="3:11" hidden="1" x14ac:dyDescent="0.2">
      <c r="C69" s="1720"/>
      <c r="D69" s="1010" t="s">
        <v>1519</v>
      </c>
      <c r="E69" s="1014" t="s">
        <v>1520</v>
      </c>
      <c r="F69" s="1012">
        <v>301</v>
      </c>
      <c r="G69" s="1019"/>
      <c r="H69" s="1019"/>
      <c r="I69" s="1019"/>
      <c r="J69" s="1019"/>
      <c r="K69" s="1019"/>
    </row>
    <row r="70" spans="3:11" hidden="1" x14ac:dyDescent="0.2">
      <c r="C70" s="1720"/>
      <c r="D70" s="1010" t="s">
        <v>1521</v>
      </c>
      <c r="E70" s="1014" t="s">
        <v>1522</v>
      </c>
      <c r="F70" s="1012">
        <v>302</v>
      </c>
      <c r="G70" s="1019"/>
      <c r="H70" s="1019"/>
      <c r="I70" s="1019"/>
      <c r="J70" s="1019"/>
      <c r="K70" s="1019"/>
    </row>
    <row r="71" spans="3:11" hidden="1" x14ac:dyDescent="0.2">
      <c r="C71" s="1720"/>
      <c r="D71" s="1010" t="s">
        <v>1523</v>
      </c>
      <c r="E71" s="1014" t="s">
        <v>1524</v>
      </c>
      <c r="F71" s="1012">
        <v>303</v>
      </c>
      <c r="G71" s="1019"/>
      <c r="H71" s="1019"/>
      <c r="I71" s="1019"/>
      <c r="J71" s="1019"/>
      <c r="K71" s="1019"/>
    </row>
    <row r="72" spans="3:11" hidden="1" x14ac:dyDescent="0.2">
      <c r="C72" s="1720"/>
      <c r="D72" s="1010" t="s">
        <v>1525</v>
      </c>
      <c r="E72" s="1014" t="s">
        <v>1526</v>
      </c>
      <c r="F72" s="1012">
        <v>304</v>
      </c>
      <c r="G72" s="1019"/>
      <c r="H72" s="1019"/>
      <c r="I72" s="1019"/>
      <c r="J72" s="1019"/>
      <c r="K72" s="1019"/>
    </row>
    <row r="73" spans="3:11" hidden="1" x14ac:dyDescent="0.2">
      <c r="C73" s="1720"/>
      <c r="D73" s="1010" t="s">
        <v>1527</v>
      </c>
      <c r="E73" s="1014" t="s">
        <v>1528</v>
      </c>
      <c r="F73" s="1012">
        <v>305</v>
      </c>
      <c r="G73" s="1019"/>
      <c r="H73" s="1019"/>
      <c r="I73" s="1019"/>
      <c r="J73" s="1019"/>
      <c r="K73" s="1019"/>
    </row>
    <row r="74" spans="3:11" hidden="1" x14ac:dyDescent="0.2">
      <c r="C74" s="1720"/>
      <c r="D74" s="1010" t="s">
        <v>1529</v>
      </c>
      <c r="E74" s="1015" t="s">
        <v>656</v>
      </c>
      <c r="F74" s="1012">
        <v>306</v>
      </c>
      <c r="G74" s="1019"/>
      <c r="H74" s="1019"/>
      <c r="I74" s="1019"/>
      <c r="J74" s="1019"/>
      <c r="K74" s="1019"/>
    </row>
    <row r="75" spans="3:11" hidden="1" x14ac:dyDescent="0.2">
      <c r="C75" s="1720"/>
      <c r="D75" s="1010" t="s">
        <v>1530</v>
      </c>
      <c r="E75" s="1015" t="s">
        <v>658</v>
      </c>
      <c r="F75" s="1012">
        <v>307</v>
      </c>
      <c r="G75" s="1019"/>
      <c r="H75" s="1019"/>
      <c r="I75" s="1019"/>
      <c r="J75" s="1019"/>
      <c r="K75" s="1019"/>
    </row>
    <row r="76" spans="3:11" hidden="1" x14ac:dyDescent="0.2">
      <c r="C76" s="1720"/>
      <c r="D76" s="1010" t="s">
        <v>1531</v>
      </c>
      <c r="E76" s="1016" t="s">
        <v>662</v>
      </c>
      <c r="F76" s="1012">
        <v>308</v>
      </c>
      <c r="G76" s="1019"/>
      <c r="H76" s="1019"/>
      <c r="I76" s="1019"/>
      <c r="J76" s="1019"/>
      <c r="K76" s="1019"/>
    </row>
    <row r="77" spans="3:11" hidden="1" x14ac:dyDescent="0.2">
      <c r="C77" s="1720"/>
      <c r="D77" s="1010" t="s">
        <v>1532</v>
      </c>
      <c r="E77" s="1016" t="s">
        <v>663</v>
      </c>
      <c r="F77" s="1012">
        <v>309</v>
      </c>
      <c r="G77" s="1019"/>
      <c r="H77" s="1019"/>
      <c r="I77" s="1019"/>
      <c r="J77" s="1019"/>
      <c r="K77" s="1019"/>
    </row>
    <row r="78" spans="3:11" hidden="1" x14ac:dyDescent="0.2">
      <c r="C78" s="1720"/>
      <c r="D78" s="1010" t="s">
        <v>1533</v>
      </c>
      <c r="E78" s="1016" t="s">
        <v>1542</v>
      </c>
      <c r="F78" s="1012">
        <v>310</v>
      </c>
      <c r="G78" s="1019"/>
      <c r="H78" s="1019"/>
      <c r="I78" s="1019"/>
      <c r="J78" s="1019"/>
      <c r="K78" s="1019"/>
    </row>
    <row r="79" spans="3:11" hidden="1" x14ac:dyDescent="0.2">
      <c r="C79" s="1720"/>
      <c r="D79" s="1010" t="s">
        <v>1535</v>
      </c>
      <c r="E79" s="1016" t="s">
        <v>1543</v>
      </c>
      <c r="F79" s="1012">
        <v>311</v>
      </c>
      <c r="G79" s="1019"/>
      <c r="H79" s="1019"/>
      <c r="I79" s="1019"/>
      <c r="J79" s="1019"/>
      <c r="K79" s="1019"/>
    </row>
    <row r="80" spans="3:11" hidden="1" x14ac:dyDescent="0.2">
      <c r="C80" s="1720"/>
      <c r="D80" s="1010" t="s">
        <v>1537</v>
      </c>
      <c r="E80" s="1016" t="s">
        <v>1538</v>
      </c>
      <c r="F80" s="1012">
        <v>312</v>
      </c>
      <c r="G80" s="1019"/>
      <c r="H80" s="1019"/>
      <c r="I80" s="1019"/>
      <c r="J80" s="1019"/>
      <c r="K80" s="1019"/>
    </row>
    <row r="81" spans="3:11" hidden="1" x14ac:dyDescent="0.2">
      <c r="C81" s="1720"/>
      <c r="D81" s="1010" t="s">
        <v>1246</v>
      </c>
      <c r="E81" s="1017" t="s">
        <v>691</v>
      </c>
      <c r="F81" s="1012">
        <v>400</v>
      </c>
      <c r="G81" s="1019"/>
      <c r="H81" s="1019"/>
      <c r="I81" s="1019"/>
      <c r="J81" s="1019"/>
      <c r="K81" s="1019"/>
    </row>
    <row r="82" spans="3:11" hidden="1" x14ac:dyDescent="0.2">
      <c r="C82" s="1720"/>
      <c r="D82" s="1010" t="s">
        <v>1259</v>
      </c>
      <c r="E82" s="1017" t="s">
        <v>677</v>
      </c>
      <c r="F82" s="1012">
        <v>500</v>
      </c>
      <c r="G82" s="1019"/>
      <c r="H82" s="1019"/>
      <c r="I82" s="1019"/>
      <c r="J82" s="1019"/>
      <c r="K82" s="1019"/>
    </row>
    <row r="83" spans="3:11" hidden="1" x14ac:dyDescent="0.2">
      <c r="C83" s="1720"/>
      <c r="D83" s="1010" t="s">
        <v>1223</v>
      </c>
      <c r="E83" s="1017" t="s">
        <v>678</v>
      </c>
      <c r="F83" s="1012">
        <v>600</v>
      </c>
      <c r="G83" s="1019"/>
      <c r="H83" s="1019"/>
      <c r="I83" s="1019"/>
      <c r="J83" s="1019"/>
      <c r="K83" s="1019"/>
    </row>
    <row r="84" spans="3:11" hidden="1" x14ac:dyDescent="0.2">
      <c r="C84" s="1720"/>
      <c r="D84" s="1010" t="s">
        <v>1267</v>
      </c>
      <c r="E84" s="1017" t="s">
        <v>676</v>
      </c>
      <c r="F84" s="1012">
        <v>700</v>
      </c>
      <c r="G84" s="1019"/>
      <c r="H84" s="1019"/>
      <c r="I84" s="1019"/>
      <c r="J84" s="1019"/>
      <c r="K84" s="1019"/>
    </row>
    <row r="85" spans="3:11" ht="13.5" customHeight="1" x14ac:dyDescent="0.2"/>
    <row r="86" spans="3:11" ht="15" customHeight="1" x14ac:dyDescent="0.2">
      <c r="D86" s="1021"/>
      <c r="E86" s="1725" t="s">
        <v>1544</v>
      </c>
      <c r="F86" s="1725"/>
      <c r="G86" s="1725"/>
      <c r="H86" s="1725"/>
      <c r="I86" s="1725"/>
      <c r="J86" s="1725"/>
      <c r="K86" s="1725"/>
    </row>
  </sheetData>
  <mergeCells count="10">
    <mergeCell ref="C67:C84"/>
    <mergeCell ref="D67:K67"/>
    <mergeCell ref="E86:K86"/>
    <mergeCell ref="D9:K9"/>
    <mergeCell ref="C13:C30"/>
    <mergeCell ref="D13:K13"/>
    <mergeCell ref="C31:C48"/>
    <mergeCell ref="D31:K31"/>
    <mergeCell ref="C49:C66"/>
    <mergeCell ref="D49:K49"/>
  </mergeCells>
  <dataValidations count="1">
    <dataValidation type="decimal" allowBlank="1" showInputMessage="1" showErrorMessage="1" errorTitle="Внимание" error="Допускается ввод только действительных чисел!" sqref="G69:K84 JC69:JG84 SY69:TC84 ACU69:ACY84 AMQ69:AMU84 AWM69:AWQ84 BGI69:BGM84 BQE69:BQI84 CAA69:CAE84 CJW69:CKA84 CTS69:CTW84 DDO69:DDS84 DNK69:DNO84 DXG69:DXK84 EHC69:EHG84 EQY69:ERC84 FAU69:FAY84 FKQ69:FKU84 FUM69:FUQ84 GEI69:GEM84 GOE69:GOI84 GYA69:GYE84 HHW69:HIA84 HRS69:HRW84 IBO69:IBS84 ILK69:ILO84 IVG69:IVK84 JFC69:JFG84 JOY69:JPC84 JYU69:JYY84 KIQ69:KIU84 KSM69:KSQ84 LCI69:LCM84 LME69:LMI84 LWA69:LWE84 MFW69:MGA84 MPS69:MPW84 MZO69:MZS84 NJK69:NJO84 NTG69:NTK84 ODC69:ODG84 OMY69:ONC84 OWU69:OWY84 PGQ69:PGU84 PQM69:PQQ84 QAI69:QAM84 QKE69:QKI84 QUA69:QUE84 RDW69:REA84 RNS69:RNW84 RXO69:RXS84 SHK69:SHO84 SRG69:SRK84 TBC69:TBG84 TKY69:TLC84 TUU69:TUY84 UEQ69:UEU84 UOM69:UOQ84 UYI69:UYM84 VIE69:VII84 VSA69:VSE84 WBW69:WCA84 WLS69:WLW84 WVO69:WVS84 G65605:K65620 JC65605:JG65620 SY65605:TC65620 ACU65605:ACY65620 AMQ65605:AMU65620 AWM65605:AWQ65620 BGI65605:BGM65620 BQE65605:BQI65620 CAA65605:CAE65620 CJW65605:CKA65620 CTS65605:CTW65620 DDO65605:DDS65620 DNK65605:DNO65620 DXG65605:DXK65620 EHC65605:EHG65620 EQY65605:ERC65620 FAU65605:FAY65620 FKQ65605:FKU65620 FUM65605:FUQ65620 GEI65605:GEM65620 GOE65605:GOI65620 GYA65605:GYE65620 HHW65605:HIA65620 HRS65605:HRW65620 IBO65605:IBS65620 ILK65605:ILO65620 IVG65605:IVK65620 JFC65605:JFG65620 JOY65605:JPC65620 JYU65605:JYY65620 KIQ65605:KIU65620 KSM65605:KSQ65620 LCI65605:LCM65620 LME65605:LMI65620 LWA65605:LWE65620 MFW65605:MGA65620 MPS65605:MPW65620 MZO65605:MZS65620 NJK65605:NJO65620 NTG65605:NTK65620 ODC65605:ODG65620 OMY65605:ONC65620 OWU65605:OWY65620 PGQ65605:PGU65620 PQM65605:PQQ65620 QAI65605:QAM65620 QKE65605:QKI65620 QUA65605:QUE65620 RDW65605:REA65620 RNS65605:RNW65620 RXO65605:RXS65620 SHK65605:SHO65620 SRG65605:SRK65620 TBC65605:TBG65620 TKY65605:TLC65620 TUU65605:TUY65620 UEQ65605:UEU65620 UOM65605:UOQ65620 UYI65605:UYM65620 VIE65605:VII65620 VSA65605:VSE65620 WBW65605:WCA65620 WLS65605:WLW65620 WVO65605:WVS65620 G131141:K131156 JC131141:JG131156 SY131141:TC131156 ACU131141:ACY131156 AMQ131141:AMU131156 AWM131141:AWQ131156 BGI131141:BGM131156 BQE131141:BQI131156 CAA131141:CAE131156 CJW131141:CKA131156 CTS131141:CTW131156 DDO131141:DDS131156 DNK131141:DNO131156 DXG131141:DXK131156 EHC131141:EHG131156 EQY131141:ERC131156 FAU131141:FAY131156 FKQ131141:FKU131156 FUM131141:FUQ131156 GEI131141:GEM131156 GOE131141:GOI131156 GYA131141:GYE131156 HHW131141:HIA131156 HRS131141:HRW131156 IBO131141:IBS131156 ILK131141:ILO131156 IVG131141:IVK131156 JFC131141:JFG131156 JOY131141:JPC131156 JYU131141:JYY131156 KIQ131141:KIU131156 KSM131141:KSQ131156 LCI131141:LCM131156 LME131141:LMI131156 LWA131141:LWE131156 MFW131141:MGA131156 MPS131141:MPW131156 MZO131141:MZS131156 NJK131141:NJO131156 NTG131141:NTK131156 ODC131141:ODG131156 OMY131141:ONC131156 OWU131141:OWY131156 PGQ131141:PGU131156 PQM131141:PQQ131156 QAI131141:QAM131156 QKE131141:QKI131156 QUA131141:QUE131156 RDW131141:REA131156 RNS131141:RNW131156 RXO131141:RXS131156 SHK131141:SHO131156 SRG131141:SRK131156 TBC131141:TBG131156 TKY131141:TLC131156 TUU131141:TUY131156 UEQ131141:UEU131156 UOM131141:UOQ131156 UYI131141:UYM131156 VIE131141:VII131156 VSA131141:VSE131156 WBW131141:WCA131156 WLS131141:WLW131156 WVO131141:WVS131156 G196677:K196692 JC196677:JG196692 SY196677:TC196692 ACU196677:ACY196692 AMQ196677:AMU196692 AWM196677:AWQ196692 BGI196677:BGM196692 BQE196677:BQI196692 CAA196677:CAE196692 CJW196677:CKA196692 CTS196677:CTW196692 DDO196677:DDS196692 DNK196677:DNO196692 DXG196677:DXK196692 EHC196677:EHG196692 EQY196677:ERC196692 FAU196677:FAY196692 FKQ196677:FKU196692 FUM196677:FUQ196692 GEI196677:GEM196692 GOE196677:GOI196692 GYA196677:GYE196692 HHW196677:HIA196692 HRS196677:HRW196692 IBO196677:IBS196692 ILK196677:ILO196692 IVG196677:IVK196692 JFC196677:JFG196692 JOY196677:JPC196692 JYU196677:JYY196692 KIQ196677:KIU196692 KSM196677:KSQ196692 LCI196677:LCM196692 LME196677:LMI196692 LWA196677:LWE196692 MFW196677:MGA196692 MPS196677:MPW196692 MZO196677:MZS196692 NJK196677:NJO196692 NTG196677:NTK196692 ODC196677:ODG196692 OMY196677:ONC196692 OWU196677:OWY196692 PGQ196677:PGU196692 PQM196677:PQQ196692 QAI196677:QAM196692 QKE196677:QKI196692 QUA196677:QUE196692 RDW196677:REA196692 RNS196677:RNW196692 RXO196677:RXS196692 SHK196677:SHO196692 SRG196677:SRK196692 TBC196677:TBG196692 TKY196677:TLC196692 TUU196677:TUY196692 UEQ196677:UEU196692 UOM196677:UOQ196692 UYI196677:UYM196692 VIE196677:VII196692 VSA196677:VSE196692 WBW196677:WCA196692 WLS196677:WLW196692 WVO196677:WVS196692 G262213:K262228 JC262213:JG262228 SY262213:TC262228 ACU262213:ACY262228 AMQ262213:AMU262228 AWM262213:AWQ262228 BGI262213:BGM262228 BQE262213:BQI262228 CAA262213:CAE262228 CJW262213:CKA262228 CTS262213:CTW262228 DDO262213:DDS262228 DNK262213:DNO262228 DXG262213:DXK262228 EHC262213:EHG262228 EQY262213:ERC262228 FAU262213:FAY262228 FKQ262213:FKU262228 FUM262213:FUQ262228 GEI262213:GEM262228 GOE262213:GOI262228 GYA262213:GYE262228 HHW262213:HIA262228 HRS262213:HRW262228 IBO262213:IBS262228 ILK262213:ILO262228 IVG262213:IVK262228 JFC262213:JFG262228 JOY262213:JPC262228 JYU262213:JYY262228 KIQ262213:KIU262228 KSM262213:KSQ262228 LCI262213:LCM262228 LME262213:LMI262228 LWA262213:LWE262228 MFW262213:MGA262228 MPS262213:MPW262228 MZO262213:MZS262228 NJK262213:NJO262228 NTG262213:NTK262228 ODC262213:ODG262228 OMY262213:ONC262228 OWU262213:OWY262228 PGQ262213:PGU262228 PQM262213:PQQ262228 QAI262213:QAM262228 QKE262213:QKI262228 QUA262213:QUE262228 RDW262213:REA262228 RNS262213:RNW262228 RXO262213:RXS262228 SHK262213:SHO262228 SRG262213:SRK262228 TBC262213:TBG262228 TKY262213:TLC262228 TUU262213:TUY262228 UEQ262213:UEU262228 UOM262213:UOQ262228 UYI262213:UYM262228 VIE262213:VII262228 VSA262213:VSE262228 WBW262213:WCA262228 WLS262213:WLW262228 WVO262213:WVS262228 G327749:K327764 JC327749:JG327764 SY327749:TC327764 ACU327749:ACY327764 AMQ327749:AMU327764 AWM327749:AWQ327764 BGI327749:BGM327764 BQE327749:BQI327764 CAA327749:CAE327764 CJW327749:CKA327764 CTS327749:CTW327764 DDO327749:DDS327764 DNK327749:DNO327764 DXG327749:DXK327764 EHC327749:EHG327764 EQY327749:ERC327764 FAU327749:FAY327764 FKQ327749:FKU327764 FUM327749:FUQ327764 GEI327749:GEM327764 GOE327749:GOI327764 GYA327749:GYE327764 HHW327749:HIA327764 HRS327749:HRW327764 IBO327749:IBS327764 ILK327749:ILO327764 IVG327749:IVK327764 JFC327749:JFG327764 JOY327749:JPC327764 JYU327749:JYY327764 KIQ327749:KIU327764 KSM327749:KSQ327764 LCI327749:LCM327764 LME327749:LMI327764 LWA327749:LWE327764 MFW327749:MGA327764 MPS327749:MPW327764 MZO327749:MZS327764 NJK327749:NJO327764 NTG327749:NTK327764 ODC327749:ODG327764 OMY327749:ONC327764 OWU327749:OWY327764 PGQ327749:PGU327764 PQM327749:PQQ327764 QAI327749:QAM327764 QKE327749:QKI327764 QUA327749:QUE327764 RDW327749:REA327764 RNS327749:RNW327764 RXO327749:RXS327764 SHK327749:SHO327764 SRG327749:SRK327764 TBC327749:TBG327764 TKY327749:TLC327764 TUU327749:TUY327764 UEQ327749:UEU327764 UOM327749:UOQ327764 UYI327749:UYM327764 VIE327749:VII327764 VSA327749:VSE327764 WBW327749:WCA327764 WLS327749:WLW327764 WVO327749:WVS327764 G393285:K393300 JC393285:JG393300 SY393285:TC393300 ACU393285:ACY393300 AMQ393285:AMU393300 AWM393285:AWQ393300 BGI393285:BGM393300 BQE393285:BQI393300 CAA393285:CAE393300 CJW393285:CKA393300 CTS393285:CTW393300 DDO393285:DDS393300 DNK393285:DNO393300 DXG393285:DXK393300 EHC393285:EHG393300 EQY393285:ERC393300 FAU393285:FAY393300 FKQ393285:FKU393300 FUM393285:FUQ393300 GEI393285:GEM393300 GOE393285:GOI393300 GYA393285:GYE393300 HHW393285:HIA393300 HRS393285:HRW393300 IBO393285:IBS393300 ILK393285:ILO393300 IVG393285:IVK393300 JFC393285:JFG393300 JOY393285:JPC393300 JYU393285:JYY393300 KIQ393285:KIU393300 KSM393285:KSQ393300 LCI393285:LCM393300 LME393285:LMI393300 LWA393285:LWE393300 MFW393285:MGA393300 MPS393285:MPW393300 MZO393285:MZS393300 NJK393285:NJO393300 NTG393285:NTK393300 ODC393285:ODG393300 OMY393285:ONC393300 OWU393285:OWY393300 PGQ393285:PGU393300 PQM393285:PQQ393300 QAI393285:QAM393300 QKE393285:QKI393300 QUA393285:QUE393300 RDW393285:REA393300 RNS393285:RNW393300 RXO393285:RXS393300 SHK393285:SHO393300 SRG393285:SRK393300 TBC393285:TBG393300 TKY393285:TLC393300 TUU393285:TUY393300 UEQ393285:UEU393300 UOM393285:UOQ393300 UYI393285:UYM393300 VIE393285:VII393300 VSA393285:VSE393300 WBW393285:WCA393300 WLS393285:WLW393300 WVO393285:WVS393300 G458821:K458836 JC458821:JG458836 SY458821:TC458836 ACU458821:ACY458836 AMQ458821:AMU458836 AWM458821:AWQ458836 BGI458821:BGM458836 BQE458821:BQI458836 CAA458821:CAE458836 CJW458821:CKA458836 CTS458821:CTW458836 DDO458821:DDS458836 DNK458821:DNO458836 DXG458821:DXK458836 EHC458821:EHG458836 EQY458821:ERC458836 FAU458821:FAY458836 FKQ458821:FKU458836 FUM458821:FUQ458836 GEI458821:GEM458836 GOE458821:GOI458836 GYA458821:GYE458836 HHW458821:HIA458836 HRS458821:HRW458836 IBO458821:IBS458836 ILK458821:ILO458836 IVG458821:IVK458836 JFC458821:JFG458836 JOY458821:JPC458836 JYU458821:JYY458836 KIQ458821:KIU458836 KSM458821:KSQ458836 LCI458821:LCM458836 LME458821:LMI458836 LWA458821:LWE458836 MFW458821:MGA458836 MPS458821:MPW458836 MZO458821:MZS458836 NJK458821:NJO458836 NTG458821:NTK458836 ODC458821:ODG458836 OMY458821:ONC458836 OWU458821:OWY458836 PGQ458821:PGU458836 PQM458821:PQQ458836 QAI458821:QAM458836 QKE458821:QKI458836 QUA458821:QUE458836 RDW458821:REA458836 RNS458821:RNW458836 RXO458821:RXS458836 SHK458821:SHO458836 SRG458821:SRK458836 TBC458821:TBG458836 TKY458821:TLC458836 TUU458821:TUY458836 UEQ458821:UEU458836 UOM458821:UOQ458836 UYI458821:UYM458836 VIE458821:VII458836 VSA458821:VSE458836 WBW458821:WCA458836 WLS458821:WLW458836 WVO458821:WVS458836 G524357:K524372 JC524357:JG524372 SY524357:TC524372 ACU524357:ACY524372 AMQ524357:AMU524372 AWM524357:AWQ524372 BGI524357:BGM524372 BQE524357:BQI524372 CAA524357:CAE524372 CJW524357:CKA524372 CTS524357:CTW524372 DDO524357:DDS524372 DNK524357:DNO524372 DXG524357:DXK524372 EHC524357:EHG524372 EQY524357:ERC524372 FAU524357:FAY524372 FKQ524357:FKU524372 FUM524357:FUQ524372 GEI524357:GEM524372 GOE524357:GOI524372 GYA524357:GYE524372 HHW524357:HIA524372 HRS524357:HRW524372 IBO524357:IBS524372 ILK524357:ILO524372 IVG524357:IVK524372 JFC524357:JFG524372 JOY524357:JPC524372 JYU524357:JYY524372 KIQ524357:KIU524372 KSM524357:KSQ524372 LCI524357:LCM524372 LME524357:LMI524372 LWA524357:LWE524372 MFW524357:MGA524372 MPS524357:MPW524372 MZO524357:MZS524372 NJK524357:NJO524372 NTG524357:NTK524372 ODC524357:ODG524372 OMY524357:ONC524372 OWU524357:OWY524372 PGQ524357:PGU524372 PQM524357:PQQ524372 QAI524357:QAM524372 QKE524357:QKI524372 QUA524357:QUE524372 RDW524357:REA524372 RNS524357:RNW524372 RXO524357:RXS524372 SHK524357:SHO524372 SRG524357:SRK524372 TBC524357:TBG524372 TKY524357:TLC524372 TUU524357:TUY524372 UEQ524357:UEU524372 UOM524357:UOQ524372 UYI524357:UYM524372 VIE524357:VII524372 VSA524357:VSE524372 WBW524357:WCA524372 WLS524357:WLW524372 WVO524357:WVS524372 G589893:K589908 JC589893:JG589908 SY589893:TC589908 ACU589893:ACY589908 AMQ589893:AMU589908 AWM589893:AWQ589908 BGI589893:BGM589908 BQE589893:BQI589908 CAA589893:CAE589908 CJW589893:CKA589908 CTS589893:CTW589908 DDO589893:DDS589908 DNK589893:DNO589908 DXG589893:DXK589908 EHC589893:EHG589908 EQY589893:ERC589908 FAU589893:FAY589908 FKQ589893:FKU589908 FUM589893:FUQ589908 GEI589893:GEM589908 GOE589893:GOI589908 GYA589893:GYE589908 HHW589893:HIA589908 HRS589893:HRW589908 IBO589893:IBS589908 ILK589893:ILO589908 IVG589893:IVK589908 JFC589893:JFG589908 JOY589893:JPC589908 JYU589893:JYY589908 KIQ589893:KIU589908 KSM589893:KSQ589908 LCI589893:LCM589908 LME589893:LMI589908 LWA589893:LWE589908 MFW589893:MGA589908 MPS589893:MPW589908 MZO589893:MZS589908 NJK589893:NJO589908 NTG589893:NTK589908 ODC589893:ODG589908 OMY589893:ONC589908 OWU589893:OWY589908 PGQ589893:PGU589908 PQM589893:PQQ589908 QAI589893:QAM589908 QKE589893:QKI589908 QUA589893:QUE589908 RDW589893:REA589908 RNS589893:RNW589908 RXO589893:RXS589908 SHK589893:SHO589908 SRG589893:SRK589908 TBC589893:TBG589908 TKY589893:TLC589908 TUU589893:TUY589908 UEQ589893:UEU589908 UOM589893:UOQ589908 UYI589893:UYM589908 VIE589893:VII589908 VSA589893:VSE589908 WBW589893:WCA589908 WLS589893:WLW589908 WVO589893:WVS589908 G655429:K655444 JC655429:JG655444 SY655429:TC655444 ACU655429:ACY655444 AMQ655429:AMU655444 AWM655429:AWQ655444 BGI655429:BGM655444 BQE655429:BQI655444 CAA655429:CAE655444 CJW655429:CKA655444 CTS655429:CTW655444 DDO655429:DDS655444 DNK655429:DNO655444 DXG655429:DXK655444 EHC655429:EHG655444 EQY655429:ERC655444 FAU655429:FAY655444 FKQ655429:FKU655444 FUM655429:FUQ655444 GEI655429:GEM655444 GOE655429:GOI655444 GYA655429:GYE655444 HHW655429:HIA655444 HRS655429:HRW655444 IBO655429:IBS655444 ILK655429:ILO655444 IVG655429:IVK655444 JFC655429:JFG655444 JOY655429:JPC655444 JYU655429:JYY655444 KIQ655429:KIU655444 KSM655429:KSQ655444 LCI655429:LCM655444 LME655429:LMI655444 LWA655429:LWE655444 MFW655429:MGA655444 MPS655429:MPW655444 MZO655429:MZS655444 NJK655429:NJO655444 NTG655429:NTK655444 ODC655429:ODG655444 OMY655429:ONC655444 OWU655429:OWY655444 PGQ655429:PGU655444 PQM655429:PQQ655444 QAI655429:QAM655444 QKE655429:QKI655444 QUA655429:QUE655444 RDW655429:REA655444 RNS655429:RNW655444 RXO655429:RXS655444 SHK655429:SHO655444 SRG655429:SRK655444 TBC655429:TBG655444 TKY655429:TLC655444 TUU655429:TUY655444 UEQ655429:UEU655444 UOM655429:UOQ655444 UYI655429:UYM655444 VIE655429:VII655444 VSA655429:VSE655444 WBW655429:WCA655444 WLS655429:WLW655444 WVO655429:WVS655444 G720965:K720980 JC720965:JG720980 SY720965:TC720980 ACU720965:ACY720980 AMQ720965:AMU720980 AWM720965:AWQ720980 BGI720965:BGM720980 BQE720965:BQI720980 CAA720965:CAE720980 CJW720965:CKA720980 CTS720965:CTW720980 DDO720965:DDS720980 DNK720965:DNO720980 DXG720965:DXK720980 EHC720965:EHG720980 EQY720965:ERC720980 FAU720965:FAY720980 FKQ720965:FKU720980 FUM720965:FUQ720980 GEI720965:GEM720980 GOE720965:GOI720980 GYA720965:GYE720980 HHW720965:HIA720980 HRS720965:HRW720980 IBO720965:IBS720980 ILK720965:ILO720980 IVG720965:IVK720980 JFC720965:JFG720980 JOY720965:JPC720980 JYU720965:JYY720980 KIQ720965:KIU720980 KSM720965:KSQ720980 LCI720965:LCM720980 LME720965:LMI720980 LWA720965:LWE720980 MFW720965:MGA720980 MPS720965:MPW720980 MZO720965:MZS720980 NJK720965:NJO720980 NTG720965:NTK720980 ODC720965:ODG720980 OMY720965:ONC720980 OWU720965:OWY720980 PGQ720965:PGU720980 PQM720965:PQQ720980 QAI720965:QAM720980 QKE720965:QKI720980 QUA720965:QUE720980 RDW720965:REA720980 RNS720965:RNW720980 RXO720965:RXS720980 SHK720965:SHO720980 SRG720965:SRK720980 TBC720965:TBG720980 TKY720965:TLC720980 TUU720965:TUY720980 UEQ720965:UEU720980 UOM720965:UOQ720980 UYI720965:UYM720980 VIE720965:VII720980 VSA720965:VSE720980 WBW720965:WCA720980 WLS720965:WLW720980 WVO720965:WVS720980 G786501:K786516 JC786501:JG786516 SY786501:TC786516 ACU786501:ACY786516 AMQ786501:AMU786516 AWM786501:AWQ786516 BGI786501:BGM786516 BQE786501:BQI786516 CAA786501:CAE786516 CJW786501:CKA786516 CTS786501:CTW786516 DDO786501:DDS786516 DNK786501:DNO786516 DXG786501:DXK786516 EHC786501:EHG786516 EQY786501:ERC786516 FAU786501:FAY786516 FKQ786501:FKU786516 FUM786501:FUQ786516 GEI786501:GEM786516 GOE786501:GOI786516 GYA786501:GYE786516 HHW786501:HIA786516 HRS786501:HRW786516 IBO786501:IBS786516 ILK786501:ILO786516 IVG786501:IVK786516 JFC786501:JFG786516 JOY786501:JPC786516 JYU786501:JYY786516 KIQ786501:KIU786516 KSM786501:KSQ786516 LCI786501:LCM786516 LME786501:LMI786516 LWA786501:LWE786516 MFW786501:MGA786516 MPS786501:MPW786516 MZO786501:MZS786516 NJK786501:NJO786516 NTG786501:NTK786516 ODC786501:ODG786516 OMY786501:ONC786516 OWU786501:OWY786516 PGQ786501:PGU786516 PQM786501:PQQ786516 QAI786501:QAM786516 QKE786501:QKI786516 QUA786501:QUE786516 RDW786501:REA786516 RNS786501:RNW786516 RXO786501:RXS786516 SHK786501:SHO786516 SRG786501:SRK786516 TBC786501:TBG786516 TKY786501:TLC786516 TUU786501:TUY786516 UEQ786501:UEU786516 UOM786501:UOQ786516 UYI786501:UYM786516 VIE786501:VII786516 VSA786501:VSE786516 WBW786501:WCA786516 WLS786501:WLW786516 WVO786501:WVS786516 G852037:K852052 JC852037:JG852052 SY852037:TC852052 ACU852037:ACY852052 AMQ852037:AMU852052 AWM852037:AWQ852052 BGI852037:BGM852052 BQE852037:BQI852052 CAA852037:CAE852052 CJW852037:CKA852052 CTS852037:CTW852052 DDO852037:DDS852052 DNK852037:DNO852052 DXG852037:DXK852052 EHC852037:EHG852052 EQY852037:ERC852052 FAU852037:FAY852052 FKQ852037:FKU852052 FUM852037:FUQ852052 GEI852037:GEM852052 GOE852037:GOI852052 GYA852037:GYE852052 HHW852037:HIA852052 HRS852037:HRW852052 IBO852037:IBS852052 ILK852037:ILO852052 IVG852037:IVK852052 JFC852037:JFG852052 JOY852037:JPC852052 JYU852037:JYY852052 KIQ852037:KIU852052 KSM852037:KSQ852052 LCI852037:LCM852052 LME852037:LMI852052 LWA852037:LWE852052 MFW852037:MGA852052 MPS852037:MPW852052 MZO852037:MZS852052 NJK852037:NJO852052 NTG852037:NTK852052 ODC852037:ODG852052 OMY852037:ONC852052 OWU852037:OWY852052 PGQ852037:PGU852052 PQM852037:PQQ852052 QAI852037:QAM852052 QKE852037:QKI852052 QUA852037:QUE852052 RDW852037:REA852052 RNS852037:RNW852052 RXO852037:RXS852052 SHK852037:SHO852052 SRG852037:SRK852052 TBC852037:TBG852052 TKY852037:TLC852052 TUU852037:TUY852052 UEQ852037:UEU852052 UOM852037:UOQ852052 UYI852037:UYM852052 VIE852037:VII852052 VSA852037:VSE852052 WBW852037:WCA852052 WLS852037:WLW852052 WVO852037:WVS852052 G917573:K917588 JC917573:JG917588 SY917573:TC917588 ACU917573:ACY917588 AMQ917573:AMU917588 AWM917573:AWQ917588 BGI917573:BGM917588 BQE917573:BQI917588 CAA917573:CAE917588 CJW917573:CKA917588 CTS917573:CTW917588 DDO917573:DDS917588 DNK917573:DNO917588 DXG917573:DXK917588 EHC917573:EHG917588 EQY917573:ERC917588 FAU917573:FAY917588 FKQ917573:FKU917588 FUM917573:FUQ917588 GEI917573:GEM917588 GOE917573:GOI917588 GYA917573:GYE917588 HHW917573:HIA917588 HRS917573:HRW917588 IBO917573:IBS917588 ILK917573:ILO917588 IVG917573:IVK917588 JFC917573:JFG917588 JOY917573:JPC917588 JYU917573:JYY917588 KIQ917573:KIU917588 KSM917573:KSQ917588 LCI917573:LCM917588 LME917573:LMI917588 LWA917573:LWE917588 MFW917573:MGA917588 MPS917573:MPW917588 MZO917573:MZS917588 NJK917573:NJO917588 NTG917573:NTK917588 ODC917573:ODG917588 OMY917573:ONC917588 OWU917573:OWY917588 PGQ917573:PGU917588 PQM917573:PQQ917588 QAI917573:QAM917588 QKE917573:QKI917588 QUA917573:QUE917588 RDW917573:REA917588 RNS917573:RNW917588 RXO917573:RXS917588 SHK917573:SHO917588 SRG917573:SRK917588 TBC917573:TBG917588 TKY917573:TLC917588 TUU917573:TUY917588 UEQ917573:UEU917588 UOM917573:UOQ917588 UYI917573:UYM917588 VIE917573:VII917588 VSA917573:VSE917588 WBW917573:WCA917588 WLS917573:WLW917588 WVO917573:WVS917588 G983109:K983124 JC983109:JG983124 SY983109:TC983124 ACU983109:ACY983124 AMQ983109:AMU983124 AWM983109:AWQ983124 BGI983109:BGM983124 BQE983109:BQI983124 CAA983109:CAE983124 CJW983109:CKA983124 CTS983109:CTW983124 DDO983109:DDS983124 DNK983109:DNO983124 DXG983109:DXK983124 EHC983109:EHG983124 EQY983109:ERC983124 FAU983109:FAY983124 FKQ983109:FKU983124 FUM983109:FUQ983124 GEI983109:GEM983124 GOE983109:GOI983124 GYA983109:GYE983124 HHW983109:HIA983124 HRS983109:HRW983124 IBO983109:IBS983124 ILK983109:ILO983124 IVG983109:IVK983124 JFC983109:JFG983124 JOY983109:JPC983124 JYU983109:JYY983124 KIQ983109:KIU983124 KSM983109:KSQ983124 LCI983109:LCM983124 LME983109:LMI983124 LWA983109:LWE983124 MFW983109:MGA983124 MPS983109:MPW983124 MZO983109:MZS983124 NJK983109:NJO983124 NTG983109:NTK983124 ODC983109:ODG983124 OMY983109:ONC983124 OWU983109:OWY983124 PGQ983109:PGU983124 PQM983109:PQQ983124 QAI983109:QAM983124 QKE983109:QKI983124 QUA983109:QUE983124 RDW983109:REA983124 RNS983109:RNW983124 RXO983109:RXS983124 SHK983109:SHO983124 SRG983109:SRK983124 TBC983109:TBG983124 TKY983109:TLC983124 TUU983109:TUY983124 UEQ983109:UEU983124 UOM983109:UOQ983124 UYI983109:UYM983124 VIE983109:VII983124 VSA983109:VSE983124 WBW983109:WCA983124 WLS983109:WLW983124 WVO983109:WVS983124 G33:K48 JC33:JG48 SY33:TC48 ACU33:ACY48 AMQ33:AMU48 AWM33:AWQ48 BGI33:BGM48 BQE33:BQI48 CAA33:CAE48 CJW33:CKA48 CTS33:CTW48 DDO33:DDS48 DNK33:DNO48 DXG33:DXK48 EHC33:EHG48 EQY33:ERC48 FAU33:FAY48 FKQ33:FKU48 FUM33:FUQ48 GEI33:GEM48 GOE33:GOI48 GYA33:GYE48 HHW33:HIA48 HRS33:HRW48 IBO33:IBS48 ILK33:ILO48 IVG33:IVK48 JFC33:JFG48 JOY33:JPC48 JYU33:JYY48 KIQ33:KIU48 KSM33:KSQ48 LCI33:LCM48 LME33:LMI48 LWA33:LWE48 MFW33:MGA48 MPS33:MPW48 MZO33:MZS48 NJK33:NJO48 NTG33:NTK48 ODC33:ODG48 OMY33:ONC48 OWU33:OWY48 PGQ33:PGU48 PQM33:PQQ48 QAI33:QAM48 QKE33:QKI48 QUA33:QUE48 RDW33:REA48 RNS33:RNW48 RXO33:RXS48 SHK33:SHO48 SRG33:SRK48 TBC33:TBG48 TKY33:TLC48 TUU33:TUY48 UEQ33:UEU48 UOM33:UOQ48 UYI33:UYM48 VIE33:VII48 VSA33:VSE48 WBW33:WCA48 WLS33:WLW48 WVO33:WVS48 G65569:K65584 JC65569:JG65584 SY65569:TC65584 ACU65569:ACY65584 AMQ65569:AMU65584 AWM65569:AWQ65584 BGI65569:BGM65584 BQE65569:BQI65584 CAA65569:CAE65584 CJW65569:CKA65584 CTS65569:CTW65584 DDO65569:DDS65584 DNK65569:DNO65584 DXG65569:DXK65584 EHC65569:EHG65584 EQY65569:ERC65584 FAU65569:FAY65584 FKQ65569:FKU65584 FUM65569:FUQ65584 GEI65569:GEM65584 GOE65569:GOI65584 GYA65569:GYE65584 HHW65569:HIA65584 HRS65569:HRW65584 IBO65569:IBS65584 ILK65569:ILO65584 IVG65569:IVK65584 JFC65569:JFG65584 JOY65569:JPC65584 JYU65569:JYY65584 KIQ65569:KIU65584 KSM65569:KSQ65584 LCI65569:LCM65584 LME65569:LMI65584 LWA65569:LWE65584 MFW65569:MGA65584 MPS65569:MPW65584 MZO65569:MZS65584 NJK65569:NJO65584 NTG65569:NTK65584 ODC65569:ODG65584 OMY65569:ONC65584 OWU65569:OWY65584 PGQ65569:PGU65584 PQM65569:PQQ65584 QAI65569:QAM65584 QKE65569:QKI65584 QUA65569:QUE65584 RDW65569:REA65584 RNS65569:RNW65584 RXO65569:RXS65584 SHK65569:SHO65584 SRG65569:SRK65584 TBC65569:TBG65584 TKY65569:TLC65584 TUU65569:TUY65584 UEQ65569:UEU65584 UOM65569:UOQ65584 UYI65569:UYM65584 VIE65569:VII65584 VSA65569:VSE65584 WBW65569:WCA65584 WLS65569:WLW65584 WVO65569:WVS65584 G131105:K131120 JC131105:JG131120 SY131105:TC131120 ACU131105:ACY131120 AMQ131105:AMU131120 AWM131105:AWQ131120 BGI131105:BGM131120 BQE131105:BQI131120 CAA131105:CAE131120 CJW131105:CKA131120 CTS131105:CTW131120 DDO131105:DDS131120 DNK131105:DNO131120 DXG131105:DXK131120 EHC131105:EHG131120 EQY131105:ERC131120 FAU131105:FAY131120 FKQ131105:FKU131120 FUM131105:FUQ131120 GEI131105:GEM131120 GOE131105:GOI131120 GYA131105:GYE131120 HHW131105:HIA131120 HRS131105:HRW131120 IBO131105:IBS131120 ILK131105:ILO131120 IVG131105:IVK131120 JFC131105:JFG131120 JOY131105:JPC131120 JYU131105:JYY131120 KIQ131105:KIU131120 KSM131105:KSQ131120 LCI131105:LCM131120 LME131105:LMI131120 LWA131105:LWE131120 MFW131105:MGA131120 MPS131105:MPW131120 MZO131105:MZS131120 NJK131105:NJO131120 NTG131105:NTK131120 ODC131105:ODG131120 OMY131105:ONC131120 OWU131105:OWY131120 PGQ131105:PGU131120 PQM131105:PQQ131120 QAI131105:QAM131120 QKE131105:QKI131120 QUA131105:QUE131120 RDW131105:REA131120 RNS131105:RNW131120 RXO131105:RXS131120 SHK131105:SHO131120 SRG131105:SRK131120 TBC131105:TBG131120 TKY131105:TLC131120 TUU131105:TUY131120 UEQ131105:UEU131120 UOM131105:UOQ131120 UYI131105:UYM131120 VIE131105:VII131120 VSA131105:VSE131120 WBW131105:WCA131120 WLS131105:WLW131120 WVO131105:WVS131120 G196641:K196656 JC196641:JG196656 SY196641:TC196656 ACU196641:ACY196656 AMQ196641:AMU196656 AWM196641:AWQ196656 BGI196641:BGM196656 BQE196641:BQI196656 CAA196641:CAE196656 CJW196641:CKA196656 CTS196641:CTW196656 DDO196641:DDS196656 DNK196641:DNO196656 DXG196641:DXK196656 EHC196641:EHG196656 EQY196641:ERC196656 FAU196641:FAY196656 FKQ196641:FKU196656 FUM196641:FUQ196656 GEI196641:GEM196656 GOE196641:GOI196656 GYA196641:GYE196656 HHW196641:HIA196656 HRS196641:HRW196656 IBO196641:IBS196656 ILK196641:ILO196656 IVG196641:IVK196656 JFC196641:JFG196656 JOY196641:JPC196656 JYU196641:JYY196656 KIQ196641:KIU196656 KSM196641:KSQ196656 LCI196641:LCM196656 LME196641:LMI196656 LWA196641:LWE196656 MFW196641:MGA196656 MPS196641:MPW196656 MZO196641:MZS196656 NJK196641:NJO196656 NTG196641:NTK196656 ODC196641:ODG196656 OMY196641:ONC196656 OWU196641:OWY196656 PGQ196641:PGU196656 PQM196641:PQQ196656 QAI196641:QAM196656 QKE196641:QKI196656 QUA196641:QUE196656 RDW196641:REA196656 RNS196641:RNW196656 RXO196641:RXS196656 SHK196641:SHO196656 SRG196641:SRK196656 TBC196641:TBG196656 TKY196641:TLC196656 TUU196641:TUY196656 UEQ196641:UEU196656 UOM196641:UOQ196656 UYI196641:UYM196656 VIE196641:VII196656 VSA196641:VSE196656 WBW196641:WCA196656 WLS196641:WLW196656 WVO196641:WVS196656 G262177:K262192 JC262177:JG262192 SY262177:TC262192 ACU262177:ACY262192 AMQ262177:AMU262192 AWM262177:AWQ262192 BGI262177:BGM262192 BQE262177:BQI262192 CAA262177:CAE262192 CJW262177:CKA262192 CTS262177:CTW262192 DDO262177:DDS262192 DNK262177:DNO262192 DXG262177:DXK262192 EHC262177:EHG262192 EQY262177:ERC262192 FAU262177:FAY262192 FKQ262177:FKU262192 FUM262177:FUQ262192 GEI262177:GEM262192 GOE262177:GOI262192 GYA262177:GYE262192 HHW262177:HIA262192 HRS262177:HRW262192 IBO262177:IBS262192 ILK262177:ILO262192 IVG262177:IVK262192 JFC262177:JFG262192 JOY262177:JPC262192 JYU262177:JYY262192 KIQ262177:KIU262192 KSM262177:KSQ262192 LCI262177:LCM262192 LME262177:LMI262192 LWA262177:LWE262192 MFW262177:MGA262192 MPS262177:MPW262192 MZO262177:MZS262192 NJK262177:NJO262192 NTG262177:NTK262192 ODC262177:ODG262192 OMY262177:ONC262192 OWU262177:OWY262192 PGQ262177:PGU262192 PQM262177:PQQ262192 QAI262177:QAM262192 QKE262177:QKI262192 QUA262177:QUE262192 RDW262177:REA262192 RNS262177:RNW262192 RXO262177:RXS262192 SHK262177:SHO262192 SRG262177:SRK262192 TBC262177:TBG262192 TKY262177:TLC262192 TUU262177:TUY262192 UEQ262177:UEU262192 UOM262177:UOQ262192 UYI262177:UYM262192 VIE262177:VII262192 VSA262177:VSE262192 WBW262177:WCA262192 WLS262177:WLW262192 WVO262177:WVS262192 G327713:K327728 JC327713:JG327728 SY327713:TC327728 ACU327713:ACY327728 AMQ327713:AMU327728 AWM327713:AWQ327728 BGI327713:BGM327728 BQE327713:BQI327728 CAA327713:CAE327728 CJW327713:CKA327728 CTS327713:CTW327728 DDO327713:DDS327728 DNK327713:DNO327728 DXG327713:DXK327728 EHC327713:EHG327728 EQY327713:ERC327728 FAU327713:FAY327728 FKQ327713:FKU327728 FUM327713:FUQ327728 GEI327713:GEM327728 GOE327713:GOI327728 GYA327713:GYE327728 HHW327713:HIA327728 HRS327713:HRW327728 IBO327713:IBS327728 ILK327713:ILO327728 IVG327713:IVK327728 JFC327713:JFG327728 JOY327713:JPC327728 JYU327713:JYY327728 KIQ327713:KIU327728 KSM327713:KSQ327728 LCI327713:LCM327728 LME327713:LMI327728 LWA327713:LWE327728 MFW327713:MGA327728 MPS327713:MPW327728 MZO327713:MZS327728 NJK327713:NJO327728 NTG327713:NTK327728 ODC327713:ODG327728 OMY327713:ONC327728 OWU327713:OWY327728 PGQ327713:PGU327728 PQM327713:PQQ327728 QAI327713:QAM327728 QKE327713:QKI327728 QUA327713:QUE327728 RDW327713:REA327728 RNS327713:RNW327728 RXO327713:RXS327728 SHK327713:SHO327728 SRG327713:SRK327728 TBC327713:TBG327728 TKY327713:TLC327728 TUU327713:TUY327728 UEQ327713:UEU327728 UOM327713:UOQ327728 UYI327713:UYM327728 VIE327713:VII327728 VSA327713:VSE327728 WBW327713:WCA327728 WLS327713:WLW327728 WVO327713:WVS327728 G393249:K393264 JC393249:JG393264 SY393249:TC393264 ACU393249:ACY393264 AMQ393249:AMU393264 AWM393249:AWQ393264 BGI393249:BGM393264 BQE393249:BQI393264 CAA393249:CAE393264 CJW393249:CKA393264 CTS393249:CTW393264 DDO393249:DDS393264 DNK393249:DNO393264 DXG393249:DXK393264 EHC393249:EHG393264 EQY393249:ERC393264 FAU393249:FAY393264 FKQ393249:FKU393264 FUM393249:FUQ393264 GEI393249:GEM393264 GOE393249:GOI393264 GYA393249:GYE393264 HHW393249:HIA393264 HRS393249:HRW393264 IBO393249:IBS393264 ILK393249:ILO393264 IVG393249:IVK393264 JFC393249:JFG393264 JOY393249:JPC393264 JYU393249:JYY393264 KIQ393249:KIU393264 KSM393249:KSQ393264 LCI393249:LCM393264 LME393249:LMI393264 LWA393249:LWE393264 MFW393249:MGA393264 MPS393249:MPW393264 MZO393249:MZS393264 NJK393249:NJO393264 NTG393249:NTK393264 ODC393249:ODG393264 OMY393249:ONC393264 OWU393249:OWY393264 PGQ393249:PGU393264 PQM393249:PQQ393264 QAI393249:QAM393264 QKE393249:QKI393264 QUA393249:QUE393264 RDW393249:REA393264 RNS393249:RNW393264 RXO393249:RXS393264 SHK393249:SHO393264 SRG393249:SRK393264 TBC393249:TBG393264 TKY393249:TLC393264 TUU393249:TUY393264 UEQ393249:UEU393264 UOM393249:UOQ393264 UYI393249:UYM393264 VIE393249:VII393264 VSA393249:VSE393264 WBW393249:WCA393264 WLS393249:WLW393264 WVO393249:WVS393264 G458785:K458800 JC458785:JG458800 SY458785:TC458800 ACU458785:ACY458800 AMQ458785:AMU458800 AWM458785:AWQ458800 BGI458785:BGM458800 BQE458785:BQI458800 CAA458785:CAE458800 CJW458785:CKA458800 CTS458785:CTW458800 DDO458785:DDS458800 DNK458785:DNO458800 DXG458785:DXK458800 EHC458785:EHG458800 EQY458785:ERC458800 FAU458785:FAY458800 FKQ458785:FKU458800 FUM458785:FUQ458800 GEI458785:GEM458800 GOE458785:GOI458800 GYA458785:GYE458800 HHW458785:HIA458800 HRS458785:HRW458800 IBO458785:IBS458800 ILK458785:ILO458800 IVG458785:IVK458800 JFC458785:JFG458800 JOY458785:JPC458800 JYU458785:JYY458800 KIQ458785:KIU458800 KSM458785:KSQ458800 LCI458785:LCM458800 LME458785:LMI458800 LWA458785:LWE458800 MFW458785:MGA458800 MPS458785:MPW458800 MZO458785:MZS458800 NJK458785:NJO458800 NTG458785:NTK458800 ODC458785:ODG458800 OMY458785:ONC458800 OWU458785:OWY458800 PGQ458785:PGU458800 PQM458785:PQQ458800 QAI458785:QAM458800 QKE458785:QKI458800 QUA458785:QUE458800 RDW458785:REA458800 RNS458785:RNW458800 RXO458785:RXS458800 SHK458785:SHO458800 SRG458785:SRK458800 TBC458785:TBG458800 TKY458785:TLC458800 TUU458785:TUY458800 UEQ458785:UEU458800 UOM458785:UOQ458800 UYI458785:UYM458800 VIE458785:VII458800 VSA458785:VSE458800 WBW458785:WCA458800 WLS458785:WLW458800 WVO458785:WVS458800 G524321:K524336 JC524321:JG524336 SY524321:TC524336 ACU524321:ACY524336 AMQ524321:AMU524336 AWM524321:AWQ524336 BGI524321:BGM524336 BQE524321:BQI524336 CAA524321:CAE524336 CJW524321:CKA524336 CTS524321:CTW524336 DDO524321:DDS524336 DNK524321:DNO524336 DXG524321:DXK524336 EHC524321:EHG524336 EQY524321:ERC524336 FAU524321:FAY524336 FKQ524321:FKU524336 FUM524321:FUQ524336 GEI524321:GEM524336 GOE524321:GOI524336 GYA524321:GYE524336 HHW524321:HIA524336 HRS524321:HRW524336 IBO524321:IBS524336 ILK524321:ILO524336 IVG524321:IVK524336 JFC524321:JFG524336 JOY524321:JPC524336 JYU524321:JYY524336 KIQ524321:KIU524336 KSM524321:KSQ524336 LCI524321:LCM524336 LME524321:LMI524336 LWA524321:LWE524336 MFW524321:MGA524336 MPS524321:MPW524336 MZO524321:MZS524336 NJK524321:NJO524336 NTG524321:NTK524336 ODC524321:ODG524336 OMY524321:ONC524336 OWU524321:OWY524336 PGQ524321:PGU524336 PQM524321:PQQ524336 QAI524321:QAM524336 QKE524321:QKI524336 QUA524321:QUE524336 RDW524321:REA524336 RNS524321:RNW524336 RXO524321:RXS524336 SHK524321:SHO524336 SRG524321:SRK524336 TBC524321:TBG524336 TKY524321:TLC524336 TUU524321:TUY524336 UEQ524321:UEU524336 UOM524321:UOQ524336 UYI524321:UYM524336 VIE524321:VII524336 VSA524321:VSE524336 WBW524321:WCA524336 WLS524321:WLW524336 WVO524321:WVS524336 G589857:K589872 JC589857:JG589872 SY589857:TC589872 ACU589857:ACY589872 AMQ589857:AMU589872 AWM589857:AWQ589872 BGI589857:BGM589872 BQE589857:BQI589872 CAA589857:CAE589872 CJW589857:CKA589872 CTS589857:CTW589872 DDO589857:DDS589872 DNK589857:DNO589872 DXG589857:DXK589872 EHC589857:EHG589872 EQY589857:ERC589872 FAU589857:FAY589872 FKQ589857:FKU589872 FUM589857:FUQ589872 GEI589857:GEM589872 GOE589857:GOI589872 GYA589857:GYE589872 HHW589857:HIA589872 HRS589857:HRW589872 IBO589857:IBS589872 ILK589857:ILO589872 IVG589857:IVK589872 JFC589857:JFG589872 JOY589857:JPC589872 JYU589857:JYY589872 KIQ589857:KIU589872 KSM589857:KSQ589872 LCI589857:LCM589872 LME589857:LMI589872 LWA589857:LWE589872 MFW589857:MGA589872 MPS589857:MPW589872 MZO589857:MZS589872 NJK589857:NJO589872 NTG589857:NTK589872 ODC589857:ODG589872 OMY589857:ONC589872 OWU589857:OWY589872 PGQ589857:PGU589872 PQM589857:PQQ589872 QAI589857:QAM589872 QKE589857:QKI589872 QUA589857:QUE589872 RDW589857:REA589872 RNS589857:RNW589872 RXO589857:RXS589872 SHK589857:SHO589872 SRG589857:SRK589872 TBC589857:TBG589872 TKY589857:TLC589872 TUU589857:TUY589872 UEQ589857:UEU589872 UOM589857:UOQ589872 UYI589857:UYM589872 VIE589857:VII589872 VSA589857:VSE589872 WBW589857:WCA589872 WLS589857:WLW589872 WVO589857:WVS589872 G655393:K655408 JC655393:JG655408 SY655393:TC655408 ACU655393:ACY655408 AMQ655393:AMU655408 AWM655393:AWQ655408 BGI655393:BGM655408 BQE655393:BQI655408 CAA655393:CAE655408 CJW655393:CKA655408 CTS655393:CTW655408 DDO655393:DDS655408 DNK655393:DNO655408 DXG655393:DXK655408 EHC655393:EHG655408 EQY655393:ERC655408 FAU655393:FAY655408 FKQ655393:FKU655408 FUM655393:FUQ655408 GEI655393:GEM655408 GOE655393:GOI655408 GYA655393:GYE655408 HHW655393:HIA655408 HRS655393:HRW655408 IBO655393:IBS655408 ILK655393:ILO655408 IVG655393:IVK655408 JFC655393:JFG655408 JOY655393:JPC655408 JYU655393:JYY655408 KIQ655393:KIU655408 KSM655393:KSQ655408 LCI655393:LCM655408 LME655393:LMI655408 LWA655393:LWE655408 MFW655393:MGA655408 MPS655393:MPW655408 MZO655393:MZS655408 NJK655393:NJO655408 NTG655393:NTK655408 ODC655393:ODG655408 OMY655393:ONC655408 OWU655393:OWY655408 PGQ655393:PGU655408 PQM655393:PQQ655408 QAI655393:QAM655408 QKE655393:QKI655408 QUA655393:QUE655408 RDW655393:REA655408 RNS655393:RNW655408 RXO655393:RXS655408 SHK655393:SHO655408 SRG655393:SRK655408 TBC655393:TBG655408 TKY655393:TLC655408 TUU655393:TUY655408 UEQ655393:UEU655408 UOM655393:UOQ655408 UYI655393:UYM655408 VIE655393:VII655408 VSA655393:VSE655408 WBW655393:WCA655408 WLS655393:WLW655408 WVO655393:WVS655408 G720929:K720944 JC720929:JG720944 SY720929:TC720944 ACU720929:ACY720944 AMQ720929:AMU720944 AWM720929:AWQ720944 BGI720929:BGM720944 BQE720929:BQI720944 CAA720929:CAE720944 CJW720929:CKA720944 CTS720929:CTW720944 DDO720929:DDS720944 DNK720929:DNO720944 DXG720929:DXK720944 EHC720929:EHG720944 EQY720929:ERC720944 FAU720929:FAY720944 FKQ720929:FKU720944 FUM720929:FUQ720944 GEI720929:GEM720944 GOE720929:GOI720944 GYA720929:GYE720944 HHW720929:HIA720944 HRS720929:HRW720944 IBO720929:IBS720944 ILK720929:ILO720944 IVG720929:IVK720944 JFC720929:JFG720944 JOY720929:JPC720944 JYU720929:JYY720944 KIQ720929:KIU720944 KSM720929:KSQ720944 LCI720929:LCM720944 LME720929:LMI720944 LWA720929:LWE720944 MFW720929:MGA720944 MPS720929:MPW720944 MZO720929:MZS720944 NJK720929:NJO720944 NTG720929:NTK720944 ODC720929:ODG720944 OMY720929:ONC720944 OWU720929:OWY720944 PGQ720929:PGU720944 PQM720929:PQQ720944 QAI720929:QAM720944 QKE720929:QKI720944 QUA720929:QUE720944 RDW720929:REA720944 RNS720929:RNW720944 RXO720929:RXS720944 SHK720929:SHO720944 SRG720929:SRK720944 TBC720929:TBG720944 TKY720929:TLC720944 TUU720929:TUY720944 UEQ720929:UEU720944 UOM720929:UOQ720944 UYI720929:UYM720944 VIE720929:VII720944 VSA720929:VSE720944 WBW720929:WCA720944 WLS720929:WLW720944 WVO720929:WVS720944 G786465:K786480 JC786465:JG786480 SY786465:TC786480 ACU786465:ACY786480 AMQ786465:AMU786480 AWM786465:AWQ786480 BGI786465:BGM786480 BQE786465:BQI786480 CAA786465:CAE786480 CJW786465:CKA786480 CTS786465:CTW786480 DDO786465:DDS786480 DNK786465:DNO786480 DXG786465:DXK786480 EHC786465:EHG786480 EQY786465:ERC786480 FAU786465:FAY786480 FKQ786465:FKU786480 FUM786465:FUQ786480 GEI786465:GEM786480 GOE786465:GOI786480 GYA786465:GYE786480 HHW786465:HIA786480 HRS786465:HRW786480 IBO786465:IBS786480 ILK786465:ILO786480 IVG786465:IVK786480 JFC786465:JFG786480 JOY786465:JPC786480 JYU786465:JYY786480 KIQ786465:KIU786480 KSM786465:KSQ786480 LCI786465:LCM786480 LME786465:LMI786480 LWA786465:LWE786480 MFW786465:MGA786480 MPS786465:MPW786480 MZO786465:MZS786480 NJK786465:NJO786480 NTG786465:NTK786480 ODC786465:ODG786480 OMY786465:ONC786480 OWU786465:OWY786480 PGQ786465:PGU786480 PQM786465:PQQ786480 QAI786465:QAM786480 QKE786465:QKI786480 QUA786465:QUE786480 RDW786465:REA786480 RNS786465:RNW786480 RXO786465:RXS786480 SHK786465:SHO786480 SRG786465:SRK786480 TBC786465:TBG786480 TKY786465:TLC786480 TUU786465:TUY786480 UEQ786465:UEU786480 UOM786465:UOQ786480 UYI786465:UYM786480 VIE786465:VII786480 VSA786465:VSE786480 WBW786465:WCA786480 WLS786465:WLW786480 WVO786465:WVS786480 G852001:K852016 JC852001:JG852016 SY852001:TC852016 ACU852001:ACY852016 AMQ852001:AMU852016 AWM852001:AWQ852016 BGI852001:BGM852016 BQE852001:BQI852016 CAA852001:CAE852016 CJW852001:CKA852016 CTS852001:CTW852016 DDO852001:DDS852016 DNK852001:DNO852016 DXG852001:DXK852016 EHC852001:EHG852016 EQY852001:ERC852016 FAU852001:FAY852016 FKQ852001:FKU852016 FUM852001:FUQ852016 GEI852001:GEM852016 GOE852001:GOI852016 GYA852001:GYE852016 HHW852001:HIA852016 HRS852001:HRW852016 IBO852001:IBS852016 ILK852001:ILO852016 IVG852001:IVK852016 JFC852001:JFG852016 JOY852001:JPC852016 JYU852001:JYY852016 KIQ852001:KIU852016 KSM852001:KSQ852016 LCI852001:LCM852016 LME852001:LMI852016 LWA852001:LWE852016 MFW852001:MGA852016 MPS852001:MPW852016 MZO852001:MZS852016 NJK852001:NJO852016 NTG852001:NTK852016 ODC852001:ODG852016 OMY852001:ONC852016 OWU852001:OWY852016 PGQ852001:PGU852016 PQM852001:PQQ852016 QAI852001:QAM852016 QKE852001:QKI852016 QUA852001:QUE852016 RDW852001:REA852016 RNS852001:RNW852016 RXO852001:RXS852016 SHK852001:SHO852016 SRG852001:SRK852016 TBC852001:TBG852016 TKY852001:TLC852016 TUU852001:TUY852016 UEQ852001:UEU852016 UOM852001:UOQ852016 UYI852001:UYM852016 VIE852001:VII852016 VSA852001:VSE852016 WBW852001:WCA852016 WLS852001:WLW852016 WVO852001:WVS852016 G917537:K917552 JC917537:JG917552 SY917537:TC917552 ACU917537:ACY917552 AMQ917537:AMU917552 AWM917537:AWQ917552 BGI917537:BGM917552 BQE917537:BQI917552 CAA917537:CAE917552 CJW917537:CKA917552 CTS917537:CTW917552 DDO917537:DDS917552 DNK917537:DNO917552 DXG917537:DXK917552 EHC917537:EHG917552 EQY917537:ERC917552 FAU917537:FAY917552 FKQ917537:FKU917552 FUM917537:FUQ917552 GEI917537:GEM917552 GOE917537:GOI917552 GYA917537:GYE917552 HHW917537:HIA917552 HRS917537:HRW917552 IBO917537:IBS917552 ILK917537:ILO917552 IVG917537:IVK917552 JFC917537:JFG917552 JOY917537:JPC917552 JYU917537:JYY917552 KIQ917537:KIU917552 KSM917537:KSQ917552 LCI917537:LCM917552 LME917537:LMI917552 LWA917537:LWE917552 MFW917537:MGA917552 MPS917537:MPW917552 MZO917537:MZS917552 NJK917537:NJO917552 NTG917537:NTK917552 ODC917537:ODG917552 OMY917537:ONC917552 OWU917537:OWY917552 PGQ917537:PGU917552 PQM917537:PQQ917552 QAI917537:QAM917552 QKE917537:QKI917552 QUA917537:QUE917552 RDW917537:REA917552 RNS917537:RNW917552 RXO917537:RXS917552 SHK917537:SHO917552 SRG917537:SRK917552 TBC917537:TBG917552 TKY917537:TLC917552 TUU917537:TUY917552 UEQ917537:UEU917552 UOM917537:UOQ917552 UYI917537:UYM917552 VIE917537:VII917552 VSA917537:VSE917552 WBW917537:WCA917552 WLS917537:WLW917552 WVO917537:WVS917552 G983073:K983088 JC983073:JG983088 SY983073:TC983088 ACU983073:ACY983088 AMQ983073:AMU983088 AWM983073:AWQ983088 BGI983073:BGM983088 BQE983073:BQI983088 CAA983073:CAE983088 CJW983073:CKA983088 CTS983073:CTW983088 DDO983073:DDS983088 DNK983073:DNO983088 DXG983073:DXK983088 EHC983073:EHG983088 EQY983073:ERC983088 FAU983073:FAY983088 FKQ983073:FKU983088 FUM983073:FUQ983088 GEI983073:GEM983088 GOE983073:GOI983088 GYA983073:GYE983088 HHW983073:HIA983088 HRS983073:HRW983088 IBO983073:IBS983088 ILK983073:ILO983088 IVG983073:IVK983088 JFC983073:JFG983088 JOY983073:JPC983088 JYU983073:JYY983088 KIQ983073:KIU983088 KSM983073:KSQ983088 LCI983073:LCM983088 LME983073:LMI983088 LWA983073:LWE983088 MFW983073:MGA983088 MPS983073:MPW983088 MZO983073:MZS983088 NJK983073:NJO983088 NTG983073:NTK983088 ODC983073:ODG983088 OMY983073:ONC983088 OWU983073:OWY983088 PGQ983073:PGU983088 PQM983073:PQQ983088 QAI983073:QAM983088 QKE983073:QKI983088 QUA983073:QUE983088 RDW983073:REA983088 RNS983073:RNW983088 RXO983073:RXS983088 SHK983073:SHO983088 SRG983073:SRK983088 TBC983073:TBG983088 TKY983073:TLC983088 TUU983073:TUY983088 UEQ983073:UEU983088 UOM983073:UOQ983088 UYI983073:UYM983088 VIE983073:VII983088 VSA983073:VSE983088 WBW983073:WCA983088 WLS983073:WLW983088 WVO983073:WVS983088 WVO983091:WVS983106 JC51:JG66 SY51:TC66 ACU51:ACY66 AMQ51:AMU66 AWM51:AWQ66 BGI51:BGM66 BQE51:BQI66 CAA51:CAE66 CJW51:CKA66 CTS51:CTW66 DDO51:DDS66 DNK51:DNO66 DXG51:DXK66 EHC51:EHG66 EQY51:ERC66 FAU51:FAY66 FKQ51:FKU66 FUM51:FUQ66 GEI51:GEM66 GOE51:GOI66 GYA51:GYE66 HHW51:HIA66 HRS51:HRW66 IBO51:IBS66 ILK51:ILO66 IVG51:IVK66 JFC51:JFG66 JOY51:JPC66 JYU51:JYY66 KIQ51:KIU66 KSM51:KSQ66 LCI51:LCM66 LME51:LMI66 LWA51:LWE66 MFW51:MGA66 MPS51:MPW66 MZO51:MZS66 NJK51:NJO66 NTG51:NTK66 ODC51:ODG66 OMY51:ONC66 OWU51:OWY66 PGQ51:PGU66 PQM51:PQQ66 QAI51:QAM66 QKE51:QKI66 QUA51:QUE66 RDW51:REA66 RNS51:RNW66 RXO51:RXS66 SHK51:SHO66 SRG51:SRK66 TBC51:TBG66 TKY51:TLC66 TUU51:TUY66 UEQ51:UEU66 UOM51:UOQ66 UYI51:UYM66 VIE51:VII66 VSA51:VSE66 WBW51:WCA66 WLS51:WLW66 WVO51:WVS66 G65587:K65602 JC65587:JG65602 SY65587:TC65602 ACU65587:ACY65602 AMQ65587:AMU65602 AWM65587:AWQ65602 BGI65587:BGM65602 BQE65587:BQI65602 CAA65587:CAE65602 CJW65587:CKA65602 CTS65587:CTW65602 DDO65587:DDS65602 DNK65587:DNO65602 DXG65587:DXK65602 EHC65587:EHG65602 EQY65587:ERC65602 FAU65587:FAY65602 FKQ65587:FKU65602 FUM65587:FUQ65602 GEI65587:GEM65602 GOE65587:GOI65602 GYA65587:GYE65602 HHW65587:HIA65602 HRS65587:HRW65602 IBO65587:IBS65602 ILK65587:ILO65602 IVG65587:IVK65602 JFC65587:JFG65602 JOY65587:JPC65602 JYU65587:JYY65602 KIQ65587:KIU65602 KSM65587:KSQ65602 LCI65587:LCM65602 LME65587:LMI65602 LWA65587:LWE65602 MFW65587:MGA65602 MPS65587:MPW65602 MZO65587:MZS65602 NJK65587:NJO65602 NTG65587:NTK65602 ODC65587:ODG65602 OMY65587:ONC65602 OWU65587:OWY65602 PGQ65587:PGU65602 PQM65587:PQQ65602 QAI65587:QAM65602 QKE65587:QKI65602 QUA65587:QUE65602 RDW65587:REA65602 RNS65587:RNW65602 RXO65587:RXS65602 SHK65587:SHO65602 SRG65587:SRK65602 TBC65587:TBG65602 TKY65587:TLC65602 TUU65587:TUY65602 UEQ65587:UEU65602 UOM65587:UOQ65602 UYI65587:UYM65602 VIE65587:VII65602 VSA65587:VSE65602 WBW65587:WCA65602 WLS65587:WLW65602 WVO65587:WVS65602 G131123:K131138 JC131123:JG131138 SY131123:TC131138 ACU131123:ACY131138 AMQ131123:AMU131138 AWM131123:AWQ131138 BGI131123:BGM131138 BQE131123:BQI131138 CAA131123:CAE131138 CJW131123:CKA131138 CTS131123:CTW131138 DDO131123:DDS131138 DNK131123:DNO131138 DXG131123:DXK131138 EHC131123:EHG131138 EQY131123:ERC131138 FAU131123:FAY131138 FKQ131123:FKU131138 FUM131123:FUQ131138 GEI131123:GEM131138 GOE131123:GOI131138 GYA131123:GYE131138 HHW131123:HIA131138 HRS131123:HRW131138 IBO131123:IBS131138 ILK131123:ILO131138 IVG131123:IVK131138 JFC131123:JFG131138 JOY131123:JPC131138 JYU131123:JYY131138 KIQ131123:KIU131138 KSM131123:KSQ131138 LCI131123:LCM131138 LME131123:LMI131138 LWA131123:LWE131138 MFW131123:MGA131138 MPS131123:MPW131138 MZO131123:MZS131138 NJK131123:NJO131138 NTG131123:NTK131138 ODC131123:ODG131138 OMY131123:ONC131138 OWU131123:OWY131138 PGQ131123:PGU131138 PQM131123:PQQ131138 QAI131123:QAM131138 QKE131123:QKI131138 QUA131123:QUE131138 RDW131123:REA131138 RNS131123:RNW131138 RXO131123:RXS131138 SHK131123:SHO131138 SRG131123:SRK131138 TBC131123:TBG131138 TKY131123:TLC131138 TUU131123:TUY131138 UEQ131123:UEU131138 UOM131123:UOQ131138 UYI131123:UYM131138 VIE131123:VII131138 VSA131123:VSE131138 WBW131123:WCA131138 WLS131123:WLW131138 WVO131123:WVS131138 G196659:K196674 JC196659:JG196674 SY196659:TC196674 ACU196659:ACY196674 AMQ196659:AMU196674 AWM196659:AWQ196674 BGI196659:BGM196674 BQE196659:BQI196674 CAA196659:CAE196674 CJW196659:CKA196674 CTS196659:CTW196674 DDO196659:DDS196674 DNK196659:DNO196674 DXG196659:DXK196674 EHC196659:EHG196674 EQY196659:ERC196674 FAU196659:FAY196674 FKQ196659:FKU196674 FUM196659:FUQ196674 GEI196659:GEM196674 GOE196659:GOI196674 GYA196659:GYE196674 HHW196659:HIA196674 HRS196659:HRW196674 IBO196659:IBS196674 ILK196659:ILO196674 IVG196659:IVK196674 JFC196659:JFG196674 JOY196659:JPC196674 JYU196659:JYY196674 KIQ196659:KIU196674 KSM196659:KSQ196674 LCI196659:LCM196674 LME196659:LMI196674 LWA196659:LWE196674 MFW196659:MGA196674 MPS196659:MPW196674 MZO196659:MZS196674 NJK196659:NJO196674 NTG196659:NTK196674 ODC196659:ODG196674 OMY196659:ONC196674 OWU196659:OWY196674 PGQ196659:PGU196674 PQM196659:PQQ196674 QAI196659:QAM196674 QKE196659:QKI196674 QUA196659:QUE196674 RDW196659:REA196674 RNS196659:RNW196674 RXO196659:RXS196674 SHK196659:SHO196674 SRG196659:SRK196674 TBC196659:TBG196674 TKY196659:TLC196674 TUU196659:TUY196674 UEQ196659:UEU196674 UOM196659:UOQ196674 UYI196659:UYM196674 VIE196659:VII196674 VSA196659:VSE196674 WBW196659:WCA196674 WLS196659:WLW196674 WVO196659:WVS196674 G262195:K262210 JC262195:JG262210 SY262195:TC262210 ACU262195:ACY262210 AMQ262195:AMU262210 AWM262195:AWQ262210 BGI262195:BGM262210 BQE262195:BQI262210 CAA262195:CAE262210 CJW262195:CKA262210 CTS262195:CTW262210 DDO262195:DDS262210 DNK262195:DNO262210 DXG262195:DXK262210 EHC262195:EHG262210 EQY262195:ERC262210 FAU262195:FAY262210 FKQ262195:FKU262210 FUM262195:FUQ262210 GEI262195:GEM262210 GOE262195:GOI262210 GYA262195:GYE262210 HHW262195:HIA262210 HRS262195:HRW262210 IBO262195:IBS262210 ILK262195:ILO262210 IVG262195:IVK262210 JFC262195:JFG262210 JOY262195:JPC262210 JYU262195:JYY262210 KIQ262195:KIU262210 KSM262195:KSQ262210 LCI262195:LCM262210 LME262195:LMI262210 LWA262195:LWE262210 MFW262195:MGA262210 MPS262195:MPW262210 MZO262195:MZS262210 NJK262195:NJO262210 NTG262195:NTK262210 ODC262195:ODG262210 OMY262195:ONC262210 OWU262195:OWY262210 PGQ262195:PGU262210 PQM262195:PQQ262210 QAI262195:QAM262210 QKE262195:QKI262210 QUA262195:QUE262210 RDW262195:REA262210 RNS262195:RNW262210 RXO262195:RXS262210 SHK262195:SHO262210 SRG262195:SRK262210 TBC262195:TBG262210 TKY262195:TLC262210 TUU262195:TUY262210 UEQ262195:UEU262210 UOM262195:UOQ262210 UYI262195:UYM262210 VIE262195:VII262210 VSA262195:VSE262210 WBW262195:WCA262210 WLS262195:WLW262210 WVO262195:WVS262210 G327731:K327746 JC327731:JG327746 SY327731:TC327746 ACU327731:ACY327746 AMQ327731:AMU327746 AWM327731:AWQ327746 BGI327731:BGM327746 BQE327731:BQI327746 CAA327731:CAE327746 CJW327731:CKA327746 CTS327731:CTW327746 DDO327731:DDS327746 DNK327731:DNO327746 DXG327731:DXK327746 EHC327731:EHG327746 EQY327731:ERC327746 FAU327731:FAY327746 FKQ327731:FKU327746 FUM327731:FUQ327746 GEI327731:GEM327746 GOE327731:GOI327746 GYA327731:GYE327746 HHW327731:HIA327746 HRS327731:HRW327746 IBO327731:IBS327746 ILK327731:ILO327746 IVG327731:IVK327746 JFC327731:JFG327746 JOY327731:JPC327746 JYU327731:JYY327746 KIQ327731:KIU327746 KSM327731:KSQ327746 LCI327731:LCM327746 LME327731:LMI327746 LWA327731:LWE327746 MFW327731:MGA327746 MPS327731:MPW327746 MZO327731:MZS327746 NJK327731:NJO327746 NTG327731:NTK327746 ODC327731:ODG327746 OMY327731:ONC327746 OWU327731:OWY327746 PGQ327731:PGU327746 PQM327731:PQQ327746 QAI327731:QAM327746 QKE327731:QKI327746 QUA327731:QUE327746 RDW327731:REA327746 RNS327731:RNW327746 RXO327731:RXS327746 SHK327731:SHO327746 SRG327731:SRK327746 TBC327731:TBG327746 TKY327731:TLC327746 TUU327731:TUY327746 UEQ327731:UEU327746 UOM327731:UOQ327746 UYI327731:UYM327746 VIE327731:VII327746 VSA327731:VSE327746 WBW327731:WCA327746 WLS327731:WLW327746 WVO327731:WVS327746 G393267:K393282 JC393267:JG393282 SY393267:TC393282 ACU393267:ACY393282 AMQ393267:AMU393282 AWM393267:AWQ393282 BGI393267:BGM393282 BQE393267:BQI393282 CAA393267:CAE393282 CJW393267:CKA393282 CTS393267:CTW393282 DDO393267:DDS393282 DNK393267:DNO393282 DXG393267:DXK393282 EHC393267:EHG393282 EQY393267:ERC393282 FAU393267:FAY393282 FKQ393267:FKU393282 FUM393267:FUQ393282 GEI393267:GEM393282 GOE393267:GOI393282 GYA393267:GYE393282 HHW393267:HIA393282 HRS393267:HRW393282 IBO393267:IBS393282 ILK393267:ILO393282 IVG393267:IVK393282 JFC393267:JFG393282 JOY393267:JPC393282 JYU393267:JYY393282 KIQ393267:KIU393282 KSM393267:KSQ393282 LCI393267:LCM393282 LME393267:LMI393282 LWA393267:LWE393282 MFW393267:MGA393282 MPS393267:MPW393282 MZO393267:MZS393282 NJK393267:NJO393282 NTG393267:NTK393282 ODC393267:ODG393282 OMY393267:ONC393282 OWU393267:OWY393282 PGQ393267:PGU393282 PQM393267:PQQ393282 QAI393267:QAM393282 QKE393267:QKI393282 QUA393267:QUE393282 RDW393267:REA393282 RNS393267:RNW393282 RXO393267:RXS393282 SHK393267:SHO393282 SRG393267:SRK393282 TBC393267:TBG393282 TKY393267:TLC393282 TUU393267:TUY393282 UEQ393267:UEU393282 UOM393267:UOQ393282 UYI393267:UYM393282 VIE393267:VII393282 VSA393267:VSE393282 WBW393267:WCA393282 WLS393267:WLW393282 WVO393267:WVS393282 G458803:K458818 JC458803:JG458818 SY458803:TC458818 ACU458803:ACY458818 AMQ458803:AMU458818 AWM458803:AWQ458818 BGI458803:BGM458818 BQE458803:BQI458818 CAA458803:CAE458818 CJW458803:CKA458818 CTS458803:CTW458818 DDO458803:DDS458818 DNK458803:DNO458818 DXG458803:DXK458818 EHC458803:EHG458818 EQY458803:ERC458818 FAU458803:FAY458818 FKQ458803:FKU458818 FUM458803:FUQ458818 GEI458803:GEM458818 GOE458803:GOI458818 GYA458803:GYE458818 HHW458803:HIA458818 HRS458803:HRW458818 IBO458803:IBS458818 ILK458803:ILO458818 IVG458803:IVK458818 JFC458803:JFG458818 JOY458803:JPC458818 JYU458803:JYY458818 KIQ458803:KIU458818 KSM458803:KSQ458818 LCI458803:LCM458818 LME458803:LMI458818 LWA458803:LWE458818 MFW458803:MGA458818 MPS458803:MPW458818 MZO458803:MZS458818 NJK458803:NJO458818 NTG458803:NTK458818 ODC458803:ODG458818 OMY458803:ONC458818 OWU458803:OWY458818 PGQ458803:PGU458818 PQM458803:PQQ458818 QAI458803:QAM458818 QKE458803:QKI458818 QUA458803:QUE458818 RDW458803:REA458818 RNS458803:RNW458818 RXO458803:RXS458818 SHK458803:SHO458818 SRG458803:SRK458818 TBC458803:TBG458818 TKY458803:TLC458818 TUU458803:TUY458818 UEQ458803:UEU458818 UOM458803:UOQ458818 UYI458803:UYM458818 VIE458803:VII458818 VSA458803:VSE458818 WBW458803:WCA458818 WLS458803:WLW458818 WVO458803:WVS458818 G524339:K524354 JC524339:JG524354 SY524339:TC524354 ACU524339:ACY524354 AMQ524339:AMU524354 AWM524339:AWQ524354 BGI524339:BGM524354 BQE524339:BQI524354 CAA524339:CAE524354 CJW524339:CKA524354 CTS524339:CTW524354 DDO524339:DDS524354 DNK524339:DNO524354 DXG524339:DXK524354 EHC524339:EHG524354 EQY524339:ERC524354 FAU524339:FAY524354 FKQ524339:FKU524354 FUM524339:FUQ524354 GEI524339:GEM524354 GOE524339:GOI524354 GYA524339:GYE524354 HHW524339:HIA524354 HRS524339:HRW524354 IBO524339:IBS524354 ILK524339:ILO524354 IVG524339:IVK524354 JFC524339:JFG524354 JOY524339:JPC524354 JYU524339:JYY524354 KIQ524339:KIU524354 KSM524339:KSQ524354 LCI524339:LCM524354 LME524339:LMI524354 LWA524339:LWE524354 MFW524339:MGA524354 MPS524339:MPW524354 MZO524339:MZS524354 NJK524339:NJO524354 NTG524339:NTK524354 ODC524339:ODG524354 OMY524339:ONC524354 OWU524339:OWY524354 PGQ524339:PGU524354 PQM524339:PQQ524354 QAI524339:QAM524354 QKE524339:QKI524354 QUA524339:QUE524354 RDW524339:REA524354 RNS524339:RNW524354 RXO524339:RXS524354 SHK524339:SHO524354 SRG524339:SRK524354 TBC524339:TBG524354 TKY524339:TLC524354 TUU524339:TUY524354 UEQ524339:UEU524354 UOM524339:UOQ524354 UYI524339:UYM524354 VIE524339:VII524354 VSA524339:VSE524354 WBW524339:WCA524354 WLS524339:WLW524354 WVO524339:WVS524354 G589875:K589890 JC589875:JG589890 SY589875:TC589890 ACU589875:ACY589890 AMQ589875:AMU589890 AWM589875:AWQ589890 BGI589875:BGM589890 BQE589875:BQI589890 CAA589875:CAE589890 CJW589875:CKA589890 CTS589875:CTW589890 DDO589875:DDS589890 DNK589875:DNO589890 DXG589875:DXK589890 EHC589875:EHG589890 EQY589875:ERC589890 FAU589875:FAY589890 FKQ589875:FKU589890 FUM589875:FUQ589890 GEI589875:GEM589890 GOE589875:GOI589890 GYA589875:GYE589890 HHW589875:HIA589890 HRS589875:HRW589890 IBO589875:IBS589890 ILK589875:ILO589890 IVG589875:IVK589890 JFC589875:JFG589890 JOY589875:JPC589890 JYU589875:JYY589890 KIQ589875:KIU589890 KSM589875:KSQ589890 LCI589875:LCM589890 LME589875:LMI589890 LWA589875:LWE589890 MFW589875:MGA589890 MPS589875:MPW589890 MZO589875:MZS589890 NJK589875:NJO589890 NTG589875:NTK589890 ODC589875:ODG589890 OMY589875:ONC589890 OWU589875:OWY589890 PGQ589875:PGU589890 PQM589875:PQQ589890 QAI589875:QAM589890 QKE589875:QKI589890 QUA589875:QUE589890 RDW589875:REA589890 RNS589875:RNW589890 RXO589875:RXS589890 SHK589875:SHO589890 SRG589875:SRK589890 TBC589875:TBG589890 TKY589875:TLC589890 TUU589875:TUY589890 UEQ589875:UEU589890 UOM589875:UOQ589890 UYI589875:UYM589890 VIE589875:VII589890 VSA589875:VSE589890 WBW589875:WCA589890 WLS589875:WLW589890 WVO589875:WVS589890 G655411:K655426 JC655411:JG655426 SY655411:TC655426 ACU655411:ACY655426 AMQ655411:AMU655426 AWM655411:AWQ655426 BGI655411:BGM655426 BQE655411:BQI655426 CAA655411:CAE655426 CJW655411:CKA655426 CTS655411:CTW655426 DDO655411:DDS655426 DNK655411:DNO655426 DXG655411:DXK655426 EHC655411:EHG655426 EQY655411:ERC655426 FAU655411:FAY655426 FKQ655411:FKU655426 FUM655411:FUQ655426 GEI655411:GEM655426 GOE655411:GOI655426 GYA655411:GYE655426 HHW655411:HIA655426 HRS655411:HRW655426 IBO655411:IBS655426 ILK655411:ILO655426 IVG655411:IVK655426 JFC655411:JFG655426 JOY655411:JPC655426 JYU655411:JYY655426 KIQ655411:KIU655426 KSM655411:KSQ655426 LCI655411:LCM655426 LME655411:LMI655426 LWA655411:LWE655426 MFW655411:MGA655426 MPS655411:MPW655426 MZO655411:MZS655426 NJK655411:NJO655426 NTG655411:NTK655426 ODC655411:ODG655426 OMY655411:ONC655426 OWU655411:OWY655426 PGQ655411:PGU655426 PQM655411:PQQ655426 QAI655411:QAM655426 QKE655411:QKI655426 QUA655411:QUE655426 RDW655411:REA655426 RNS655411:RNW655426 RXO655411:RXS655426 SHK655411:SHO655426 SRG655411:SRK655426 TBC655411:TBG655426 TKY655411:TLC655426 TUU655411:TUY655426 UEQ655411:UEU655426 UOM655411:UOQ655426 UYI655411:UYM655426 VIE655411:VII655426 VSA655411:VSE655426 WBW655411:WCA655426 WLS655411:WLW655426 WVO655411:WVS655426 G720947:K720962 JC720947:JG720962 SY720947:TC720962 ACU720947:ACY720962 AMQ720947:AMU720962 AWM720947:AWQ720962 BGI720947:BGM720962 BQE720947:BQI720962 CAA720947:CAE720962 CJW720947:CKA720962 CTS720947:CTW720962 DDO720947:DDS720962 DNK720947:DNO720962 DXG720947:DXK720962 EHC720947:EHG720962 EQY720947:ERC720962 FAU720947:FAY720962 FKQ720947:FKU720962 FUM720947:FUQ720962 GEI720947:GEM720962 GOE720947:GOI720962 GYA720947:GYE720962 HHW720947:HIA720962 HRS720947:HRW720962 IBO720947:IBS720962 ILK720947:ILO720962 IVG720947:IVK720962 JFC720947:JFG720962 JOY720947:JPC720962 JYU720947:JYY720962 KIQ720947:KIU720962 KSM720947:KSQ720962 LCI720947:LCM720962 LME720947:LMI720962 LWA720947:LWE720962 MFW720947:MGA720962 MPS720947:MPW720962 MZO720947:MZS720962 NJK720947:NJO720962 NTG720947:NTK720962 ODC720947:ODG720962 OMY720947:ONC720962 OWU720947:OWY720962 PGQ720947:PGU720962 PQM720947:PQQ720962 QAI720947:QAM720962 QKE720947:QKI720962 QUA720947:QUE720962 RDW720947:REA720962 RNS720947:RNW720962 RXO720947:RXS720962 SHK720947:SHO720962 SRG720947:SRK720962 TBC720947:TBG720962 TKY720947:TLC720962 TUU720947:TUY720962 UEQ720947:UEU720962 UOM720947:UOQ720962 UYI720947:UYM720962 VIE720947:VII720962 VSA720947:VSE720962 WBW720947:WCA720962 WLS720947:WLW720962 WVO720947:WVS720962 G786483:K786498 JC786483:JG786498 SY786483:TC786498 ACU786483:ACY786498 AMQ786483:AMU786498 AWM786483:AWQ786498 BGI786483:BGM786498 BQE786483:BQI786498 CAA786483:CAE786498 CJW786483:CKA786498 CTS786483:CTW786498 DDO786483:DDS786498 DNK786483:DNO786498 DXG786483:DXK786498 EHC786483:EHG786498 EQY786483:ERC786498 FAU786483:FAY786498 FKQ786483:FKU786498 FUM786483:FUQ786498 GEI786483:GEM786498 GOE786483:GOI786498 GYA786483:GYE786498 HHW786483:HIA786498 HRS786483:HRW786498 IBO786483:IBS786498 ILK786483:ILO786498 IVG786483:IVK786498 JFC786483:JFG786498 JOY786483:JPC786498 JYU786483:JYY786498 KIQ786483:KIU786498 KSM786483:KSQ786498 LCI786483:LCM786498 LME786483:LMI786498 LWA786483:LWE786498 MFW786483:MGA786498 MPS786483:MPW786498 MZO786483:MZS786498 NJK786483:NJO786498 NTG786483:NTK786498 ODC786483:ODG786498 OMY786483:ONC786498 OWU786483:OWY786498 PGQ786483:PGU786498 PQM786483:PQQ786498 QAI786483:QAM786498 QKE786483:QKI786498 QUA786483:QUE786498 RDW786483:REA786498 RNS786483:RNW786498 RXO786483:RXS786498 SHK786483:SHO786498 SRG786483:SRK786498 TBC786483:TBG786498 TKY786483:TLC786498 TUU786483:TUY786498 UEQ786483:UEU786498 UOM786483:UOQ786498 UYI786483:UYM786498 VIE786483:VII786498 VSA786483:VSE786498 WBW786483:WCA786498 WLS786483:WLW786498 WVO786483:WVS786498 G852019:K852034 JC852019:JG852034 SY852019:TC852034 ACU852019:ACY852034 AMQ852019:AMU852034 AWM852019:AWQ852034 BGI852019:BGM852034 BQE852019:BQI852034 CAA852019:CAE852034 CJW852019:CKA852034 CTS852019:CTW852034 DDO852019:DDS852034 DNK852019:DNO852034 DXG852019:DXK852034 EHC852019:EHG852034 EQY852019:ERC852034 FAU852019:FAY852034 FKQ852019:FKU852034 FUM852019:FUQ852034 GEI852019:GEM852034 GOE852019:GOI852034 GYA852019:GYE852034 HHW852019:HIA852034 HRS852019:HRW852034 IBO852019:IBS852034 ILK852019:ILO852034 IVG852019:IVK852034 JFC852019:JFG852034 JOY852019:JPC852034 JYU852019:JYY852034 KIQ852019:KIU852034 KSM852019:KSQ852034 LCI852019:LCM852034 LME852019:LMI852034 LWA852019:LWE852034 MFW852019:MGA852034 MPS852019:MPW852034 MZO852019:MZS852034 NJK852019:NJO852034 NTG852019:NTK852034 ODC852019:ODG852034 OMY852019:ONC852034 OWU852019:OWY852034 PGQ852019:PGU852034 PQM852019:PQQ852034 QAI852019:QAM852034 QKE852019:QKI852034 QUA852019:QUE852034 RDW852019:REA852034 RNS852019:RNW852034 RXO852019:RXS852034 SHK852019:SHO852034 SRG852019:SRK852034 TBC852019:TBG852034 TKY852019:TLC852034 TUU852019:TUY852034 UEQ852019:UEU852034 UOM852019:UOQ852034 UYI852019:UYM852034 VIE852019:VII852034 VSA852019:VSE852034 WBW852019:WCA852034 WLS852019:WLW852034 WVO852019:WVS852034 G917555:K917570 JC917555:JG917570 SY917555:TC917570 ACU917555:ACY917570 AMQ917555:AMU917570 AWM917555:AWQ917570 BGI917555:BGM917570 BQE917555:BQI917570 CAA917555:CAE917570 CJW917555:CKA917570 CTS917555:CTW917570 DDO917555:DDS917570 DNK917555:DNO917570 DXG917555:DXK917570 EHC917555:EHG917570 EQY917555:ERC917570 FAU917555:FAY917570 FKQ917555:FKU917570 FUM917555:FUQ917570 GEI917555:GEM917570 GOE917555:GOI917570 GYA917555:GYE917570 HHW917555:HIA917570 HRS917555:HRW917570 IBO917555:IBS917570 ILK917555:ILO917570 IVG917555:IVK917570 JFC917555:JFG917570 JOY917555:JPC917570 JYU917555:JYY917570 KIQ917555:KIU917570 KSM917555:KSQ917570 LCI917555:LCM917570 LME917555:LMI917570 LWA917555:LWE917570 MFW917555:MGA917570 MPS917555:MPW917570 MZO917555:MZS917570 NJK917555:NJO917570 NTG917555:NTK917570 ODC917555:ODG917570 OMY917555:ONC917570 OWU917555:OWY917570 PGQ917555:PGU917570 PQM917555:PQQ917570 QAI917555:QAM917570 QKE917555:QKI917570 QUA917555:QUE917570 RDW917555:REA917570 RNS917555:RNW917570 RXO917555:RXS917570 SHK917555:SHO917570 SRG917555:SRK917570 TBC917555:TBG917570 TKY917555:TLC917570 TUU917555:TUY917570 UEQ917555:UEU917570 UOM917555:UOQ917570 UYI917555:UYM917570 VIE917555:VII917570 VSA917555:VSE917570 WBW917555:WCA917570 WLS917555:WLW917570 WVO917555:WVS917570 G983091:K983106 JC983091:JG983106 SY983091:TC983106 ACU983091:ACY983106 AMQ983091:AMU983106 AWM983091:AWQ983106 BGI983091:BGM983106 BQE983091:BQI983106 CAA983091:CAE983106 CJW983091:CKA983106 CTS983091:CTW983106 DDO983091:DDS983106 DNK983091:DNO983106 DXG983091:DXK983106 EHC983091:EHG983106 EQY983091:ERC983106 FAU983091:FAY983106 FKQ983091:FKU983106 FUM983091:FUQ983106 GEI983091:GEM983106 GOE983091:GOI983106 GYA983091:GYE983106 HHW983091:HIA983106 HRS983091:HRW983106 IBO983091:IBS983106 ILK983091:ILO983106 IVG983091:IVK983106 JFC983091:JFG983106 JOY983091:JPC983106 JYU983091:JYY983106 KIQ983091:KIU983106 KSM983091:KSQ983106 LCI983091:LCM983106 LME983091:LMI983106 LWA983091:LWE983106 MFW983091:MGA983106 MPS983091:MPW983106 MZO983091:MZS983106 NJK983091:NJO983106 NTG983091:NTK983106 ODC983091:ODG983106 OMY983091:ONC983106 OWU983091:OWY983106 PGQ983091:PGU983106 PQM983091:PQQ983106 QAI983091:QAM983106 QKE983091:QKI983106 QUA983091:QUE983106 RDW983091:REA983106 RNS983091:RNW983106 RXO983091:RXS983106 SHK983091:SHO983106 SRG983091:SRK983106 TBC983091:TBG983106 TKY983091:TLC983106 TUU983091:TUY983106 UEQ983091:UEU983106 UOM983091:UOQ983106 UYI983091:UYM983106 VIE983091:VII983106 VSA983091:VSE983106 WBW983091:WCA983106 WLS983091:WLW983106 G51:K66">
      <formula1>-9.99999999999999E+23</formula1>
      <formula2>9.99999999999999E+23</formula2>
    </dataValidation>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8"/>
  <dimension ref="A1:AY157"/>
  <sheetViews>
    <sheetView topLeftCell="AE8" workbookViewId="0">
      <selection activeCell="AQ110" sqref="AQ110:AR110"/>
    </sheetView>
  </sheetViews>
  <sheetFormatPr defaultRowHeight="12.75" x14ac:dyDescent="0.2"/>
  <cols>
    <col min="1" max="2" width="10.6640625" style="1022" hidden="1" customWidth="1"/>
    <col min="3" max="3" width="4.33203125" style="1022" customWidth="1"/>
    <col min="4" max="4" width="11.33203125" style="1083" customWidth="1"/>
    <col min="5" max="5" width="68.5" style="1031" customWidth="1"/>
    <col min="6" max="6" width="3.1640625" style="1022" hidden="1" customWidth="1"/>
    <col min="7" max="11" width="14.83203125" style="1022" hidden="1" customWidth="1"/>
    <col min="12" max="12" width="0.1640625" style="1022" hidden="1" customWidth="1"/>
    <col min="13" max="17" width="14.83203125" style="1022" hidden="1" customWidth="1"/>
    <col min="18" max="18" width="0.1640625" style="1022" hidden="1" customWidth="1"/>
    <col min="19" max="23" width="14.83203125" style="1022" hidden="1" customWidth="1"/>
    <col min="24" max="24" width="0.1640625" style="1022" hidden="1" customWidth="1"/>
    <col min="25" max="25" width="3.1640625" style="1022" hidden="1" customWidth="1"/>
    <col min="26" max="26" width="6.6640625" style="1022" customWidth="1"/>
    <col min="27" max="27" width="18.33203125" style="1022" customWidth="1"/>
    <col min="28" max="32" width="14.83203125" style="1031" customWidth="1"/>
    <col min="33" max="33" width="0.1640625" style="1084" customWidth="1"/>
    <col min="34" max="38" width="14.83203125" style="1031" customWidth="1"/>
    <col min="39" max="39" width="0.1640625" style="1085" customWidth="1"/>
    <col min="40" max="44" width="14.83203125" style="1031" customWidth="1"/>
    <col min="45" max="45" width="0.1640625" style="1086" customWidth="1"/>
    <col min="46" max="48" width="18.33203125" style="1086" customWidth="1"/>
    <col min="49" max="50" width="3.1640625" style="1030" customWidth="1"/>
    <col min="51" max="51" width="15.33203125" style="1030" customWidth="1"/>
    <col min="52" max="256" width="9.1640625" style="1031"/>
    <col min="257" max="258" width="0" style="1031" hidden="1" customWidth="1"/>
    <col min="259" max="259" width="4.33203125" style="1031" customWidth="1"/>
    <col min="260" max="260" width="11.33203125" style="1031" customWidth="1"/>
    <col min="261" max="261" width="68.5" style="1031" customWidth="1"/>
    <col min="262" max="281" width="0" style="1031" hidden="1" customWidth="1"/>
    <col min="282" max="282" width="6.6640625" style="1031" customWidth="1"/>
    <col min="283" max="283" width="18.33203125" style="1031" customWidth="1"/>
    <col min="284" max="288" width="14.83203125" style="1031" customWidth="1"/>
    <col min="289" max="289" width="0.1640625" style="1031" customWidth="1"/>
    <col min="290" max="294" width="14.83203125" style="1031" customWidth="1"/>
    <col min="295" max="295" width="0.1640625" style="1031" customWidth="1"/>
    <col min="296" max="300" width="14.83203125" style="1031" customWidth="1"/>
    <col min="301" max="301" width="0.1640625" style="1031" customWidth="1"/>
    <col min="302" max="304" width="18.33203125" style="1031" customWidth="1"/>
    <col min="305" max="306" width="3.1640625" style="1031" customWidth="1"/>
    <col min="307" max="307" width="15.33203125" style="1031" customWidth="1"/>
    <col min="308" max="512" width="9.1640625" style="1031"/>
    <col min="513" max="514" width="0" style="1031" hidden="1" customWidth="1"/>
    <col min="515" max="515" width="4.33203125" style="1031" customWidth="1"/>
    <col min="516" max="516" width="11.33203125" style="1031" customWidth="1"/>
    <col min="517" max="517" width="68.5" style="1031" customWidth="1"/>
    <col min="518" max="537" width="0" style="1031" hidden="1" customWidth="1"/>
    <col min="538" max="538" width="6.6640625" style="1031" customWidth="1"/>
    <col min="539" max="539" width="18.33203125" style="1031" customWidth="1"/>
    <col min="540" max="544" width="14.83203125" style="1031" customWidth="1"/>
    <col min="545" max="545" width="0.1640625" style="1031" customWidth="1"/>
    <col min="546" max="550" width="14.83203125" style="1031" customWidth="1"/>
    <col min="551" max="551" width="0.1640625" style="1031" customWidth="1"/>
    <col min="552" max="556" width="14.83203125" style="1031" customWidth="1"/>
    <col min="557" max="557" width="0.1640625" style="1031" customWidth="1"/>
    <col min="558" max="560" width="18.33203125" style="1031" customWidth="1"/>
    <col min="561" max="562" width="3.1640625" style="1031" customWidth="1"/>
    <col min="563" max="563" width="15.33203125" style="1031" customWidth="1"/>
    <col min="564" max="768" width="9.1640625" style="1031"/>
    <col min="769" max="770" width="0" style="1031" hidden="1" customWidth="1"/>
    <col min="771" max="771" width="4.33203125" style="1031" customWidth="1"/>
    <col min="772" max="772" width="11.33203125" style="1031" customWidth="1"/>
    <col min="773" max="773" width="68.5" style="1031" customWidth="1"/>
    <col min="774" max="793" width="0" style="1031" hidden="1" customWidth="1"/>
    <col min="794" max="794" width="6.6640625" style="1031" customWidth="1"/>
    <col min="795" max="795" width="18.33203125" style="1031" customWidth="1"/>
    <col min="796" max="800" width="14.83203125" style="1031" customWidth="1"/>
    <col min="801" max="801" width="0.1640625" style="1031" customWidth="1"/>
    <col min="802" max="806" width="14.83203125" style="1031" customWidth="1"/>
    <col min="807" max="807" width="0.1640625" style="1031" customWidth="1"/>
    <col min="808" max="812" width="14.83203125" style="1031" customWidth="1"/>
    <col min="813" max="813" width="0.1640625" style="1031" customWidth="1"/>
    <col min="814" max="816" width="18.33203125" style="1031" customWidth="1"/>
    <col min="817" max="818" width="3.1640625" style="1031" customWidth="1"/>
    <col min="819" max="819" width="15.33203125" style="1031" customWidth="1"/>
    <col min="820" max="1024" width="9.1640625" style="1031"/>
    <col min="1025" max="1026" width="0" style="1031" hidden="1" customWidth="1"/>
    <col min="1027" max="1027" width="4.33203125" style="1031" customWidth="1"/>
    <col min="1028" max="1028" width="11.33203125" style="1031" customWidth="1"/>
    <col min="1029" max="1029" width="68.5" style="1031" customWidth="1"/>
    <col min="1030" max="1049" width="0" style="1031" hidden="1" customWidth="1"/>
    <col min="1050" max="1050" width="6.6640625" style="1031" customWidth="1"/>
    <col min="1051" max="1051" width="18.33203125" style="1031" customWidth="1"/>
    <col min="1052" max="1056" width="14.83203125" style="1031" customWidth="1"/>
    <col min="1057" max="1057" width="0.1640625" style="1031" customWidth="1"/>
    <col min="1058" max="1062" width="14.83203125" style="1031" customWidth="1"/>
    <col min="1063" max="1063" width="0.1640625" style="1031" customWidth="1"/>
    <col min="1064" max="1068" width="14.83203125" style="1031" customWidth="1"/>
    <col min="1069" max="1069" width="0.1640625" style="1031" customWidth="1"/>
    <col min="1070" max="1072" width="18.33203125" style="1031" customWidth="1"/>
    <col min="1073" max="1074" width="3.1640625" style="1031" customWidth="1"/>
    <col min="1075" max="1075" width="15.33203125" style="1031" customWidth="1"/>
    <col min="1076" max="1280" width="9.1640625" style="1031"/>
    <col min="1281" max="1282" width="0" style="1031" hidden="1" customWidth="1"/>
    <col min="1283" max="1283" width="4.33203125" style="1031" customWidth="1"/>
    <col min="1284" max="1284" width="11.33203125" style="1031" customWidth="1"/>
    <col min="1285" max="1285" width="68.5" style="1031" customWidth="1"/>
    <col min="1286" max="1305" width="0" style="1031" hidden="1" customWidth="1"/>
    <col min="1306" max="1306" width="6.6640625" style="1031" customWidth="1"/>
    <col min="1307" max="1307" width="18.33203125" style="1031" customWidth="1"/>
    <col min="1308" max="1312" width="14.83203125" style="1031" customWidth="1"/>
    <col min="1313" max="1313" width="0.1640625" style="1031" customWidth="1"/>
    <col min="1314" max="1318" width="14.83203125" style="1031" customWidth="1"/>
    <col min="1319" max="1319" width="0.1640625" style="1031" customWidth="1"/>
    <col min="1320" max="1324" width="14.83203125" style="1031" customWidth="1"/>
    <col min="1325" max="1325" width="0.1640625" style="1031" customWidth="1"/>
    <col min="1326" max="1328" width="18.33203125" style="1031" customWidth="1"/>
    <col min="1329" max="1330" width="3.1640625" style="1031" customWidth="1"/>
    <col min="1331" max="1331" width="15.33203125" style="1031" customWidth="1"/>
    <col min="1332" max="1536" width="9.1640625" style="1031"/>
    <col min="1537" max="1538" width="0" style="1031" hidden="1" customWidth="1"/>
    <col min="1539" max="1539" width="4.33203125" style="1031" customWidth="1"/>
    <col min="1540" max="1540" width="11.33203125" style="1031" customWidth="1"/>
    <col min="1541" max="1541" width="68.5" style="1031" customWidth="1"/>
    <col min="1542" max="1561" width="0" style="1031" hidden="1" customWidth="1"/>
    <col min="1562" max="1562" width="6.6640625" style="1031" customWidth="1"/>
    <col min="1563" max="1563" width="18.33203125" style="1031" customWidth="1"/>
    <col min="1564" max="1568" width="14.83203125" style="1031" customWidth="1"/>
    <col min="1569" max="1569" width="0.1640625" style="1031" customWidth="1"/>
    <col min="1570" max="1574" width="14.83203125" style="1031" customWidth="1"/>
    <col min="1575" max="1575" width="0.1640625" style="1031" customWidth="1"/>
    <col min="1576" max="1580" width="14.83203125" style="1031" customWidth="1"/>
    <col min="1581" max="1581" width="0.1640625" style="1031" customWidth="1"/>
    <col min="1582" max="1584" width="18.33203125" style="1031" customWidth="1"/>
    <col min="1585" max="1586" width="3.1640625" style="1031" customWidth="1"/>
    <col min="1587" max="1587" width="15.33203125" style="1031" customWidth="1"/>
    <col min="1588" max="1792" width="9.1640625" style="1031"/>
    <col min="1793" max="1794" width="0" style="1031" hidden="1" customWidth="1"/>
    <col min="1795" max="1795" width="4.33203125" style="1031" customWidth="1"/>
    <col min="1796" max="1796" width="11.33203125" style="1031" customWidth="1"/>
    <col min="1797" max="1797" width="68.5" style="1031" customWidth="1"/>
    <col min="1798" max="1817" width="0" style="1031" hidden="1" customWidth="1"/>
    <col min="1818" max="1818" width="6.6640625" style="1031" customWidth="1"/>
    <col min="1819" max="1819" width="18.33203125" style="1031" customWidth="1"/>
    <col min="1820" max="1824" width="14.83203125" style="1031" customWidth="1"/>
    <col min="1825" max="1825" width="0.1640625" style="1031" customWidth="1"/>
    <col min="1826" max="1830" width="14.83203125" style="1031" customWidth="1"/>
    <col min="1831" max="1831" width="0.1640625" style="1031" customWidth="1"/>
    <col min="1832" max="1836" width="14.83203125" style="1031" customWidth="1"/>
    <col min="1837" max="1837" width="0.1640625" style="1031" customWidth="1"/>
    <col min="1838" max="1840" width="18.33203125" style="1031" customWidth="1"/>
    <col min="1841" max="1842" width="3.1640625" style="1031" customWidth="1"/>
    <col min="1843" max="1843" width="15.33203125" style="1031" customWidth="1"/>
    <col min="1844" max="2048" width="9.1640625" style="1031"/>
    <col min="2049" max="2050" width="0" style="1031" hidden="1" customWidth="1"/>
    <col min="2051" max="2051" width="4.33203125" style="1031" customWidth="1"/>
    <col min="2052" max="2052" width="11.33203125" style="1031" customWidth="1"/>
    <col min="2053" max="2053" width="68.5" style="1031" customWidth="1"/>
    <col min="2054" max="2073" width="0" style="1031" hidden="1" customWidth="1"/>
    <col min="2074" max="2074" width="6.6640625" style="1031" customWidth="1"/>
    <col min="2075" max="2075" width="18.33203125" style="1031" customWidth="1"/>
    <col min="2076" max="2080" width="14.83203125" style="1031" customWidth="1"/>
    <col min="2081" max="2081" width="0.1640625" style="1031" customWidth="1"/>
    <col min="2082" max="2086" width="14.83203125" style="1031" customWidth="1"/>
    <col min="2087" max="2087" width="0.1640625" style="1031" customWidth="1"/>
    <col min="2088" max="2092" width="14.83203125" style="1031" customWidth="1"/>
    <col min="2093" max="2093" width="0.1640625" style="1031" customWidth="1"/>
    <col min="2094" max="2096" width="18.33203125" style="1031" customWidth="1"/>
    <col min="2097" max="2098" width="3.1640625" style="1031" customWidth="1"/>
    <col min="2099" max="2099" width="15.33203125" style="1031" customWidth="1"/>
    <col min="2100" max="2304" width="9.1640625" style="1031"/>
    <col min="2305" max="2306" width="0" style="1031" hidden="1" customWidth="1"/>
    <col min="2307" max="2307" width="4.33203125" style="1031" customWidth="1"/>
    <col min="2308" max="2308" width="11.33203125" style="1031" customWidth="1"/>
    <col min="2309" max="2309" width="68.5" style="1031" customWidth="1"/>
    <col min="2310" max="2329" width="0" style="1031" hidden="1" customWidth="1"/>
    <col min="2330" max="2330" width="6.6640625" style="1031" customWidth="1"/>
    <col min="2331" max="2331" width="18.33203125" style="1031" customWidth="1"/>
    <col min="2332" max="2336" width="14.83203125" style="1031" customWidth="1"/>
    <col min="2337" max="2337" width="0.1640625" style="1031" customWidth="1"/>
    <col min="2338" max="2342" width="14.83203125" style="1031" customWidth="1"/>
    <col min="2343" max="2343" width="0.1640625" style="1031" customWidth="1"/>
    <col min="2344" max="2348" width="14.83203125" style="1031" customWidth="1"/>
    <col min="2349" max="2349" width="0.1640625" style="1031" customWidth="1"/>
    <col min="2350" max="2352" width="18.33203125" style="1031" customWidth="1"/>
    <col min="2353" max="2354" width="3.1640625" style="1031" customWidth="1"/>
    <col min="2355" max="2355" width="15.33203125" style="1031" customWidth="1"/>
    <col min="2356" max="2560" width="9.1640625" style="1031"/>
    <col min="2561" max="2562" width="0" style="1031" hidden="1" customWidth="1"/>
    <col min="2563" max="2563" width="4.33203125" style="1031" customWidth="1"/>
    <col min="2564" max="2564" width="11.33203125" style="1031" customWidth="1"/>
    <col min="2565" max="2565" width="68.5" style="1031" customWidth="1"/>
    <col min="2566" max="2585" width="0" style="1031" hidden="1" customWidth="1"/>
    <col min="2586" max="2586" width="6.6640625" style="1031" customWidth="1"/>
    <col min="2587" max="2587" width="18.33203125" style="1031" customWidth="1"/>
    <col min="2588" max="2592" width="14.83203125" style="1031" customWidth="1"/>
    <col min="2593" max="2593" width="0.1640625" style="1031" customWidth="1"/>
    <col min="2594" max="2598" width="14.83203125" style="1031" customWidth="1"/>
    <col min="2599" max="2599" width="0.1640625" style="1031" customWidth="1"/>
    <col min="2600" max="2604" width="14.83203125" style="1031" customWidth="1"/>
    <col min="2605" max="2605" width="0.1640625" style="1031" customWidth="1"/>
    <col min="2606" max="2608" width="18.33203125" style="1031" customWidth="1"/>
    <col min="2609" max="2610" width="3.1640625" style="1031" customWidth="1"/>
    <col min="2611" max="2611" width="15.33203125" style="1031" customWidth="1"/>
    <col min="2612" max="2816" width="9.1640625" style="1031"/>
    <col min="2817" max="2818" width="0" style="1031" hidden="1" customWidth="1"/>
    <col min="2819" max="2819" width="4.33203125" style="1031" customWidth="1"/>
    <col min="2820" max="2820" width="11.33203125" style="1031" customWidth="1"/>
    <col min="2821" max="2821" width="68.5" style="1031" customWidth="1"/>
    <col min="2822" max="2841" width="0" style="1031" hidden="1" customWidth="1"/>
    <col min="2842" max="2842" width="6.6640625" style="1031" customWidth="1"/>
    <col min="2843" max="2843" width="18.33203125" style="1031" customWidth="1"/>
    <col min="2844" max="2848" width="14.83203125" style="1031" customWidth="1"/>
    <col min="2849" max="2849" width="0.1640625" style="1031" customWidth="1"/>
    <col min="2850" max="2854" width="14.83203125" style="1031" customWidth="1"/>
    <col min="2855" max="2855" width="0.1640625" style="1031" customWidth="1"/>
    <col min="2856" max="2860" width="14.83203125" style="1031" customWidth="1"/>
    <col min="2861" max="2861" width="0.1640625" style="1031" customWidth="1"/>
    <col min="2862" max="2864" width="18.33203125" style="1031" customWidth="1"/>
    <col min="2865" max="2866" width="3.1640625" style="1031" customWidth="1"/>
    <col min="2867" max="2867" width="15.33203125" style="1031" customWidth="1"/>
    <col min="2868" max="3072" width="9.1640625" style="1031"/>
    <col min="3073" max="3074" width="0" style="1031" hidden="1" customWidth="1"/>
    <col min="3075" max="3075" width="4.33203125" style="1031" customWidth="1"/>
    <col min="3076" max="3076" width="11.33203125" style="1031" customWidth="1"/>
    <col min="3077" max="3077" width="68.5" style="1031" customWidth="1"/>
    <col min="3078" max="3097" width="0" style="1031" hidden="1" customWidth="1"/>
    <col min="3098" max="3098" width="6.6640625" style="1031" customWidth="1"/>
    <col min="3099" max="3099" width="18.33203125" style="1031" customWidth="1"/>
    <col min="3100" max="3104" width="14.83203125" style="1031" customWidth="1"/>
    <col min="3105" max="3105" width="0.1640625" style="1031" customWidth="1"/>
    <col min="3106" max="3110" width="14.83203125" style="1031" customWidth="1"/>
    <col min="3111" max="3111" width="0.1640625" style="1031" customWidth="1"/>
    <col min="3112" max="3116" width="14.83203125" style="1031" customWidth="1"/>
    <col min="3117" max="3117" width="0.1640625" style="1031" customWidth="1"/>
    <col min="3118" max="3120" width="18.33203125" style="1031" customWidth="1"/>
    <col min="3121" max="3122" width="3.1640625" style="1031" customWidth="1"/>
    <col min="3123" max="3123" width="15.33203125" style="1031" customWidth="1"/>
    <col min="3124" max="3328" width="9.1640625" style="1031"/>
    <col min="3329" max="3330" width="0" style="1031" hidden="1" customWidth="1"/>
    <col min="3331" max="3331" width="4.33203125" style="1031" customWidth="1"/>
    <col min="3332" max="3332" width="11.33203125" style="1031" customWidth="1"/>
    <col min="3333" max="3333" width="68.5" style="1031" customWidth="1"/>
    <col min="3334" max="3353" width="0" style="1031" hidden="1" customWidth="1"/>
    <col min="3354" max="3354" width="6.6640625" style="1031" customWidth="1"/>
    <col min="3355" max="3355" width="18.33203125" style="1031" customWidth="1"/>
    <col min="3356" max="3360" width="14.83203125" style="1031" customWidth="1"/>
    <col min="3361" max="3361" width="0.1640625" style="1031" customWidth="1"/>
    <col min="3362" max="3366" width="14.83203125" style="1031" customWidth="1"/>
    <col min="3367" max="3367" width="0.1640625" style="1031" customWidth="1"/>
    <col min="3368" max="3372" width="14.83203125" style="1031" customWidth="1"/>
    <col min="3373" max="3373" width="0.1640625" style="1031" customWidth="1"/>
    <col min="3374" max="3376" width="18.33203125" style="1031" customWidth="1"/>
    <col min="3377" max="3378" width="3.1640625" style="1031" customWidth="1"/>
    <col min="3379" max="3379" width="15.33203125" style="1031" customWidth="1"/>
    <col min="3380" max="3584" width="9.1640625" style="1031"/>
    <col min="3585" max="3586" width="0" style="1031" hidden="1" customWidth="1"/>
    <col min="3587" max="3587" width="4.33203125" style="1031" customWidth="1"/>
    <col min="3588" max="3588" width="11.33203125" style="1031" customWidth="1"/>
    <col min="3589" max="3589" width="68.5" style="1031" customWidth="1"/>
    <col min="3590" max="3609" width="0" style="1031" hidden="1" customWidth="1"/>
    <col min="3610" max="3610" width="6.6640625" style="1031" customWidth="1"/>
    <col min="3611" max="3611" width="18.33203125" style="1031" customWidth="1"/>
    <col min="3612" max="3616" width="14.83203125" style="1031" customWidth="1"/>
    <col min="3617" max="3617" width="0.1640625" style="1031" customWidth="1"/>
    <col min="3618" max="3622" width="14.83203125" style="1031" customWidth="1"/>
    <col min="3623" max="3623" width="0.1640625" style="1031" customWidth="1"/>
    <col min="3624" max="3628" width="14.83203125" style="1031" customWidth="1"/>
    <col min="3629" max="3629" width="0.1640625" style="1031" customWidth="1"/>
    <col min="3630" max="3632" width="18.33203125" style="1031" customWidth="1"/>
    <col min="3633" max="3634" width="3.1640625" style="1031" customWidth="1"/>
    <col min="3635" max="3635" width="15.33203125" style="1031" customWidth="1"/>
    <col min="3636" max="3840" width="9.1640625" style="1031"/>
    <col min="3841" max="3842" width="0" style="1031" hidden="1" customWidth="1"/>
    <col min="3843" max="3843" width="4.33203125" style="1031" customWidth="1"/>
    <col min="3844" max="3844" width="11.33203125" style="1031" customWidth="1"/>
    <col min="3845" max="3845" width="68.5" style="1031" customWidth="1"/>
    <col min="3846" max="3865" width="0" style="1031" hidden="1" customWidth="1"/>
    <col min="3866" max="3866" width="6.6640625" style="1031" customWidth="1"/>
    <col min="3867" max="3867" width="18.33203125" style="1031" customWidth="1"/>
    <col min="3868" max="3872" width="14.83203125" style="1031" customWidth="1"/>
    <col min="3873" max="3873" width="0.1640625" style="1031" customWidth="1"/>
    <col min="3874" max="3878" width="14.83203125" style="1031" customWidth="1"/>
    <col min="3879" max="3879" width="0.1640625" style="1031" customWidth="1"/>
    <col min="3880" max="3884" width="14.83203125" style="1031" customWidth="1"/>
    <col min="3885" max="3885" width="0.1640625" style="1031" customWidth="1"/>
    <col min="3886" max="3888" width="18.33203125" style="1031" customWidth="1"/>
    <col min="3889" max="3890" width="3.1640625" style="1031" customWidth="1"/>
    <col min="3891" max="3891" width="15.33203125" style="1031" customWidth="1"/>
    <col min="3892" max="4096" width="9.1640625" style="1031"/>
    <col min="4097" max="4098" width="0" style="1031" hidden="1" customWidth="1"/>
    <col min="4099" max="4099" width="4.33203125" style="1031" customWidth="1"/>
    <col min="4100" max="4100" width="11.33203125" style="1031" customWidth="1"/>
    <col min="4101" max="4101" width="68.5" style="1031" customWidth="1"/>
    <col min="4102" max="4121" width="0" style="1031" hidden="1" customWidth="1"/>
    <col min="4122" max="4122" width="6.6640625" style="1031" customWidth="1"/>
    <col min="4123" max="4123" width="18.33203125" style="1031" customWidth="1"/>
    <col min="4124" max="4128" width="14.83203125" style="1031" customWidth="1"/>
    <col min="4129" max="4129" width="0.1640625" style="1031" customWidth="1"/>
    <col min="4130" max="4134" width="14.83203125" style="1031" customWidth="1"/>
    <col min="4135" max="4135" width="0.1640625" style="1031" customWidth="1"/>
    <col min="4136" max="4140" width="14.83203125" style="1031" customWidth="1"/>
    <col min="4141" max="4141" width="0.1640625" style="1031" customWidth="1"/>
    <col min="4142" max="4144" width="18.33203125" style="1031" customWidth="1"/>
    <col min="4145" max="4146" width="3.1640625" style="1031" customWidth="1"/>
    <col min="4147" max="4147" width="15.33203125" style="1031" customWidth="1"/>
    <col min="4148" max="4352" width="9.1640625" style="1031"/>
    <col min="4353" max="4354" width="0" style="1031" hidden="1" customWidth="1"/>
    <col min="4355" max="4355" width="4.33203125" style="1031" customWidth="1"/>
    <col min="4356" max="4356" width="11.33203125" style="1031" customWidth="1"/>
    <col min="4357" max="4357" width="68.5" style="1031" customWidth="1"/>
    <col min="4358" max="4377" width="0" style="1031" hidden="1" customWidth="1"/>
    <col min="4378" max="4378" width="6.6640625" style="1031" customWidth="1"/>
    <col min="4379" max="4379" width="18.33203125" style="1031" customWidth="1"/>
    <col min="4380" max="4384" width="14.83203125" style="1031" customWidth="1"/>
    <col min="4385" max="4385" width="0.1640625" style="1031" customWidth="1"/>
    <col min="4386" max="4390" width="14.83203125" style="1031" customWidth="1"/>
    <col min="4391" max="4391" width="0.1640625" style="1031" customWidth="1"/>
    <col min="4392" max="4396" width="14.83203125" style="1031" customWidth="1"/>
    <col min="4397" max="4397" width="0.1640625" style="1031" customWidth="1"/>
    <col min="4398" max="4400" width="18.33203125" style="1031" customWidth="1"/>
    <col min="4401" max="4402" width="3.1640625" style="1031" customWidth="1"/>
    <col min="4403" max="4403" width="15.33203125" style="1031" customWidth="1"/>
    <col min="4404" max="4608" width="9.1640625" style="1031"/>
    <col min="4609" max="4610" width="0" style="1031" hidden="1" customWidth="1"/>
    <col min="4611" max="4611" width="4.33203125" style="1031" customWidth="1"/>
    <col min="4612" max="4612" width="11.33203125" style="1031" customWidth="1"/>
    <col min="4613" max="4613" width="68.5" style="1031" customWidth="1"/>
    <col min="4614" max="4633" width="0" style="1031" hidden="1" customWidth="1"/>
    <col min="4634" max="4634" width="6.6640625" style="1031" customWidth="1"/>
    <col min="4635" max="4635" width="18.33203125" style="1031" customWidth="1"/>
    <col min="4636" max="4640" width="14.83203125" style="1031" customWidth="1"/>
    <col min="4641" max="4641" width="0.1640625" style="1031" customWidth="1"/>
    <col min="4642" max="4646" width="14.83203125" style="1031" customWidth="1"/>
    <col min="4647" max="4647" width="0.1640625" style="1031" customWidth="1"/>
    <col min="4648" max="4652" width="14.83203125" style="1031" customWidth="1"/>
    <col min="4653" max="4653" width="0.1640625" style="1031" customWidth="1"/>
    <col min="4654" max="4656" width="18.33203125" style="1031" customWidth="1"/>
    <col min="4657" max="4658" width="3.1640625" style="1031" customWidth="1"/>
    <col min="4659" max="4659" width="15.33203125" style="1031" customWidth="1"/>
    <col min="4660" max="4864" width="9.1640625" style="1031"/>
    <col min="4865" max="4866" width="0" style="1031" hidden="1" customWidth="1"/>
    <col min="4867" max="4867" width="4.33203125" style="1031" customWidth="1"/>
    <col min="4868" max="4868" width="11.33203125" style="1031" customWidth="1"/>
    <col min="4869" max="4869" width="68.5" style="1031" customWidth="1"/>
    <col min="4870" max="4889" width="0" style="1031" hidden="1" customWidth="1"/>
    <col min="4890" max="4890" width="6.6640625" style="1031" customWidth="1"/>
    <col min="4891" max="4891" width="18.33203125" style="1031" customWidth="1"/>
    <col min="4892" max="4896" width="14.83203125" style="1031" customWidth="1"/>
    <col min="4897" max="4897" width="0.1640625" style="1031" customWidth="1"/>
    <col min="4898" max="4902" width="14.83203125" style="1031" customWidth="1"/>
    <col min="4903" max="4903" width="0.1640625" style="1031" customWidth="1"/>
    <col min="4904" max="4908" width="14.83203125" style="1031" customWidth="1"/>
    <col min="4909" max="4909" width="0.1640625" style="1031" customWidth="1"/>
    <col min="4910" max="4912" width="18.33203125" style="1031" customWidth="1"/>
    <col min="4913" max="4914" width="3.1640625" style="1031" customWidth="1"/>
    <col min="4915" max="4915" width="15.33203125" style="1031" customWidth="1"/>
    <col min="4916" max="5120" width="9.1640625" style="1031"/>
    <col min="5121" max="5122" width="0" style="1031" hidden="1" customWidth="1"/>
    <col min="5123" max="5123" width="4.33203125" style="1031" customWidth="1"/>
    <col min="5124" max="5124" width="11.33203125" style="1031" customWidth="1"/>
    <col min="5125" max="5125" width="68.5" style="1031" customWidth="1"/>
    <col min="5126" max="5145" width="0" style="1031" hidden="1" customWidth="1"/>
    <col min="5146" max="5146" width="6.6640625" style="1031" customWidth="1"/>
    <col min="5147" max="5147" width="18.33203125" style="1031" customWidth="1"/>
    <col min="5148" max="5152" width="14.83203125" style="1031" customWidth="1"/>
    <col min="5153" max="5153" width="0.1640625" style="1031" customWidth="1"/>
    <col min="5154" max="5158" width="14.83203125" style="1031" customWidth="1"/>
    <col min="5159" max="5159" width="0.1640625" style="1031" customWidth="1"/>
    <col min="5160" max="5164" width="14.83203125" style="1031" customWidth="1"/>
    <col min="5165" max="5165" width="0.1640625" style="1031" customWidth="1"/>
    <col min="5166" max="5168" width="18.33203125" style="1031" customWidth="1"/>
    <col min="5169" max="5170" width="3.1640625" style="1031" customWidth="1"/>
    <col min="5171" max="5171" width="15.33203125" style="1031" customWidth="1"/>
    <col min="5172" max="5376" width="9.1640625" style="1031"/>
    <col min="5377" max="5378" width="0" style="1031" hidden="1" customWidth="1"/>
    <col min="5379" max="5379" width="4.33203125" style="1031" customWidth="1"/>
    <col min="5380" max="5380" width="11.33203125" style="1031" customWidth="1"/>
    <col min="5381" max="5381" width="68.5" style="1031" customWidth="1"/>
    <col min="5382" max="5401" width="0" style="1031" hidden="1" customWidth="1"/>
    <col min="5402" max="5402" width="6.6640625" style="1031" customWidth="1"/>
    <col min="5403" max="5403" width="18.33203125" style="1031" customWidth="1"/>
    <col min="5404" max="5408" width="14.83203125" style="1031" customWidth="1"/>
    <col min="5409" max="5409" width="0.1640625" style="1031" customWidth="1"/>
    <col min="5410" max="5414" width="14.83203125" style="1031" customWidth="1"/>
    <col min="5415" max="5415" width="0.1640625" style="1031" customWidth="1"/>
    <col min="5416" max="5420" width="14.83203125" style="1031" customWidth="1"/>
    <col min="5421" max="5421" width="0.1640625" style="1031" customWidth="1"/>
    <col min="5422" max="5424" width="18.33203125" style="1031" customWidth="1"/>
    <col min="5425" max="5426" width="3.1640625" style="1031" customWidth="1"/>
    <col min="5427" max="5427" width="15.33203125" style="1031" customWidth="1"/>
    <col min="5428" max="5632" width="9.1640625" style="1031"/>
    <col min="5633" max="5634" width="0" style="1031" hidden="1" customWidth="1"/>
    <col min="5635" max="5635" width="4.33203125" style="1031" customWidth="1"/>
    <col min="5636" max="5636" width="11.33203125" style="1031" customWidth="1"/>
    <col min="5637" max="5637" width="68.5" style="1031" customWidth="1"/>
    <col min="5638" max="5657" width="0" style="1031" hidden="1" customWidth="1"/>
    <col min="5658" max="5658" width="6.6640625" style="1031" customWidth="1"/>
    <col min="5659" max="5659" width="18.33203125" style="1031" customWidth="1"/>
    <col min="5660" max="5664" width="14.83203125" style="1031" customWidth="1"/>
    <col min="5665" max="5665" width="0.1640625" style="1031" customWidth="1"/>
    <col min="5666" max="5670" width="14.83203125" style="1031" customWidth="1"/>
    <col min="5671" max="5671" width="0.1640625" style="1031" customWidth="1"/>
    <col min="5672" max="5676" width="14.83203125" style="1031" customWidth="1"/>
    <col min="5677" max="5677" width="0.1640625" style="1031" customWidth="1"/>
    <col min="5678" max="5680" width="18.33203125" style="1031" customWidth="1"/>
    <col min="5681" max="5682" width="3.1640625" style="1031" customWidth="1"/>
    <col min="5683" max="5683" width="15.33203125" style="1031" customWidth="1"/>
    <col min="5684" max="5888" width="9.1640625" style="1031"/>
    <col min="5889" max="5890" width="0" style="1031" hidden="1" customWidth="1"/>
    <col min="5891" max="5891" width="4.33203125" style="1031" customWidth="1"/>
    <col min="5892" max="5892" width="11.33203125" style="1031" customWidth="1"/>
    <col min="5893" max="5893" width="68.5" style="1031" customWidth="1"/>
    <col min="5894" max="5913" width="0" style="1031" hidden="1" customWidth="1"/>
    <col min="5914" max="5914" width="6.6640625" style="1031" customWidth="1"/>
    <col min="5915" max="5915" width="18.33203125" style="1031" customWidth="1"/>
    <col min="5916" max="5920" width="14.83203125" style="1031" customWidth="1"/>
    <col min="5921" max="5921" width="0.1640625" style="1031" customWidth="1"/>
    <col min="5922" max="5926" width="14.83203125" style="1031" customWidth="1"/>
    <col min="5927" max="5927" width="0.1640625" style="1031" customWidth="1"/>
    <col min="5928" max="5932" width="14.83203125" style="1031" customWidth="1"/>
    <col min="5933" max="5933" width="0.1640625" style="1031" customWidth="1"/>
    <col min="5934" max="5936" width="18.33203125" style="1031" customWidth="1"/>
    <col min="5937" max="5938" width="3.1640625" style="1031" customWidth="1"/>
    <col min="5939" max="5939" width="15.33203125" style="1031" customWidth="1"/>
    <col min="5940" max="6144" width="9.1640625" style="1031"/>
    <col min="6145" max="6146" width="0" style="1031" hidden="1" customWidth="1"/>
    <col min="6147" max="6147" width="4.33203125" style="1031" customWidth="1"/>
    <col min="6148" max="6148" width="11.33203125" style="1031" customWidth="1"/>
    <col min="6149" max="6149" width="68.5" style="1031" customWidth="1"/>
    <col min="6150" max="6169" width="0" style="1031" hidden="1" customWidth="1"/>
    <col min="6170" max="6170" width="6.6640625" style="1031" customWidth="1"/>
    <col min="6171" max="6171" width="18.33203125" style="1031" customWidth="1"/>
    <col min="6172" max="6176" width="14.83203125" style="1031" customWidth="1"/>
    <col min="6177" max="6177" width="0.1640625" style="1031" customWidth="1"/>
    <col min="6178" max="6182" width="14.83203125" style="1031" customWidth="1"/>
    <col min="6183" max="6183" width="0.1640625" style="1031" customWidth="1"/>
    <col min="6184" max="6188" width="14.83203125" style="1031" customWidth="1"/>
    <col min="6189" max="6189" width="0.1640625" style="1031" customWidth="1"/>
    <col min="6190" max="6192" width="18.33203125" style="1031" customWidth="1"/>
    <col min="6193" max="6194" width="3.1640625" style="1031" customWidth="1"/>
    <col min="6195" max="6195" width="15.33203125" style="1031" customWidth="1"/>
    <col min="6196" max="6400" width="9.1640625" style="1031"/>
    <col min="6401" max="6402" width="0" style="1031" hidden="1" customWidth="1"/>
    <col min="6403" max="6403" width="4.33203125" style="1031" customWidth="1"/>
    <col min="6404" max="6404" width="11.33203125" style="1031" customWidth="1"/>
    <col min="6405" max="6405" width="68.5" style="1031" customWidth="1"/>
    <col min="6406" max="6425" width="0" style="1031" hidden="1" customWidth="1"/>
    <col min="6426" max="6426" width="6.6640625" style="1031" customWidth="1"/>
    <col min="6427" max="6427" width="18.33203125" style="1031" customWidth="1"/>
    <col min="6428" max="6432" width="14.83203125" style="1031" customWidth="1"/>
    <col min="6433" max="6433" width="0.1640625" style="1031" customWidth="1"/>
    <col min="6434" max="6438" width="14.83203125" style="1031" customWidth="1"/>
    <col min="6439" max="6439" width="0.1640625" style="1031" customWidth="1"/>
    <col min="6440" max="6444" width="14.83203125" style="1031" customWidth="1"/>
    <col min="6445" max="6445" width="0.1640625" style="1031" customWidth="1"/>
    <col min="6446" max="6448" width="18.33203125" style="1031" customWidth="1"/>
    <col min="6449" max="6450" width="3.1640625" style="1031" customWidth="1"/>
    <col min="6451" max="6451" width="15.33203125" style="1031" customWidth="1"/>
    <col min="6452" max="6656" width="9.1640625" style="1031"/>
    <col min="6657" max="6658" width="0" style="1031" hidden="1" customWidth="1"/>
    <col min="6659" max="6659" width="4.33203125" style="1031" customWidth="1"/>
    <col min="6660" max="6660" width="11.33203125" style="1031" customWidth="1"/>
    <col min="6661" max="6661" width="68.5" style="1031" customWidth="1"/>
    <col min="6662" max="6681" width="0" style="1031" hidden="1" customWidth="1"/>
    <col min="6682" max="6682" width="6.6640625" style="1031" customWidth="1"/>
    <col min="6683" max="6683" width="18.33203125" style="1031" customWidth="1"/>
    <col min="6684" max="6688" width="14.83203125" style="1031" customWidth="1"/>
    <col min="6689" max="6689" width="0.1640625" style="1031" customWidth="1"/>
    <col min="6690" max="6694" width="14.83203125" style="1031" customWidth="1"/>
    <col min="6695" max="6695" width="0.1640625" style="1031" customWidth="1"/>
    <col min="6696" max="6700" width="14.83203125" style="1031" customWidth="1"/>
    <col min="6701" max="6701" width="0.1640625" style="1031" customWidth="1"/>
    <col min="6702" max="6704" width="18.33203125" style="1031" customWidth="1"/>
    <col min="6705" max="6706" width="3.1640625" style="1031" customWidth="1"/>
    <col min="6707" max="6707" width="15.33203125" style="1031" customWidth="1"/>
    <col min="6708" max="6912" width="9.1640625" style="1031"/>
    <col min="6913" max="6914" width="0" style="1031" hidden="1" customWidth="1"/>
    <col min="6915" max="6915" width="4.33203125" style="1031" customWidth="1"/>
    <col min="6916" max="6916" width="11.33203125" style="1031" customWidth="1"/>
    <col min="6917" max="6917" width="68.5" style="1031" customWidth="1"/>
    <col min="6918" max="6937" width="0" style="1031" hidden="1" customWidth="1"/>
    <col min="6938" max="6938" width="6.6640625" style="1031" customWidth="1"/>
    <col min="6939" max="6939" width="18.33203125" style="1031" customWidth="1"/>
    <col min="6940" max="6944" width="14.83203125" style="1031" customWidth="1"/>
    <col min="6945" max="6945" width="0.1640625" style="1031" customWidth="1"/>
    <col min="6946" max="6950" width="14.83203125" style="1031" customWidth="1"/>
    <col min="6951" max="6951" width="0.1640625" style="1031" customWidth="1"/>
    <col min="6952" max="6956" width="14.83203125" style="1031" customWidth="1"/>
    <col min="6957" max="6957" width="0.1640625" style="1031" customWidth="1"/>
    <col min="6958" max="6960" width="18.33203125" style="1031" customWidth="1"/>
    <col min="6961" max="6962" width="3.1640625" style="1031" customWidth="1"/>
    <col min="6963" max="6963" width="15.33203125" style="1031" customWidth="1"/>
    <col min="6964" max="7168" width="9.1640625" style="1031"/>
    <col min="7169" max="7170" width="0" style="1031" hidden="1" customWidth="1"/>
    <col min="7171" max="7171" width="4.33203125" style="1031" customWidth="1"/>
    <col min="7172" max="7172" width="11.33203125" style="1031" customWidth="1"/>
    <col min="7173" max="7173" width="68.5" style="1031" customWidth="1"/>
    <col min="7174" max="7193" width="0" style="1031" hidden="1" customWidth="1"/>
    <col min="7194" max="7194" width="6.6640625" style="1031" customWidth="1"/>
    <col min="7195" max="7195" width="18.33203125" style="1031" customWidth="1"/>
    <col min="7196" max="7200" width="14.83203125" style="1031" customWidth="1"/>
    <col min="7201" max="7201" width="0.1640625" style="1031" customWidth="1"/>
    <col min="7202" max="7206" width="14.83203125" style="1031" customWidth="1"/>
    <col min="7207" max="7207" width="0.1640625" style="1031" customWidth="1"/>
    <col min="7208" max="7212" width="14.83203125" style="1031" customWidth="1"/>
    <col min="7213" max="7213" width="0.1640625" style="1031" customWidth="1"/>
    <col min="7214" max="7216" width="18.33203125" style="1031" customWidth="1"/>
    <col min="7217" max="7218" width="3.1640625" style="1031" customWidth="1"/>
    <col min="7219" max="7219" width="15.33203125" style="1031" customWidth="1"/>
    <col min="7220" max="7424" width="9.1640625" style="1031"/>
    <col min="7425" max="7426" width="0" style="1031" hidden="1" customWidth="1"/>
    <col min="7427" max="7427" width="4.33203125" style="1031" customWidth="1"/>
    <col min="7428" max="7428" width="11.33203125" style="1031" customWidth="1"/>
    <col min="7429" max="7429" width="68.5" style="1031" customWidth="1"/>
    <col min="7430" max="7449" width="0" style="1031" hidden="1" customWidth="1"/>
    <col min="7450" max="7450" width="6.6640625" style="1031" customWidth="1"/>
    <col min="7451" max="7451" width="18.33203125" style="1031" customWidth="1"/>
    <col min="7452" max="7456" width="14.83203125" style="1031" customWidth="1"/>
    <col min="7457" max="7457" width="0.1640625" style="1031" customWidth="1"/>
    <col min="7458" max="7462" width="14.83203125" style="1031" customWidth="1"/>
    <col min="7463" max="7463" width="0.1640625" style="1031" customWidth="1"/>
    <col min="7464" max="7468" width="14.83203125" style="1031" customWidth="1"/>
    <col min="7469" max="7469" width="0.1640625" style="1031" customWidth="1"/>
    <col min="7470" max="7472" width="18.33203125" style="1031" customWidth="1"/>
    <col min="7473" max="7474" width="3.1640625" style="1031" customWidth="1"/>
    <col min="7475" max="7475" width="15.33203125" style="1031" customWidth="1"/>
    <col min="7476" max="7680" width="9.1640625" style="1031"/>
    <col min="7681" max="7682" width="0" style="1031" hidden="1" customWidth="1"/>
    <col min="7683" max="7683" width="4.33203125" style="1031" customWidth="1"/>
    <col min="7684" max="7684" width="11.33203125" style="1031" customWidth="1"/>
    <col min="7685" max="7685" width="68.5" style="1031" customWidth="1"/>
    <col min="7686" max="7705" width="0" style="1031" hidden="1" customWidth="1"/>
    <col min="7706" max="7706" width="6.6640625" style="1031" customWidth="1"/>
    <col min="7707" max="7707" width="18.33203125" style="1031" customWidth="1"/>
    <col min="7708" max="7712" width="14.83203125" style="1031" customWidth="1"/>
    <col min="7713" max="7713" width="0.1640625" style="1031" customWidth="1"/>
    <col min="7714" max="7718" width="14.83203125" style="1031" customWidth="1"/>
    <col min="7719" max="7719" width="0.1640625" style="1031" customWidth="1"/>
    <col min="7720" max="7724" width="14.83203125" style="1031" customWidth="1"/>
    <col min="7725" max="7725" width="0.1640625" style="1031" customWidth="1"/>
    <col min="7726" max="7728" width="18.33203125" style="1031" customWidth="1"/>
    <col min="7729" max="7730" width="3.1640625" style="1031" customWidth="1"/>
    <col min="7731" max="7731" width="15.33203125" style="1031" customWidth="1"/>
    <col min="7732" max="7936" width="9.1640625" style="1031"/>
    <col min="7937" max="7938" width="0" style="1031" hidden="1" customWidth="1"/>
    <col min="7939" max="7939" width="4.33203125" style="1031" customWidth="1"/>
    <col min="7940" max="7940" width="11.33203125" style="1031" customWidth="1"/>
    <col min="7941" max="7941" width="68.5" style="1031" customWidth="1"/>
    <col min="7942" max="7961" width="0" style="1031" hidden="1" customWidth="1"/>
    <col min="7962" max="7962" width="6.6640625" style="1031" customWidth="1"/>
    <col min="7963" max="7963" width="18.33203125" style="1031" customWidth="1"/>
    <col min="7964" max="7968" width="14.83203125" style="1031" customWidth="1"/>
    <col min="7969" max="7969" width="0.1640625" style="1031" customWidth="1"/>
    <col min="7970" max="7974" width="14.83203125" style="1031" customWidth="1"/>
    <col min="7975" max="7975" width="0.1640625" style="1031" customWidth="1"/>
    <col min="7976" max="7980" width="14.83203125" style="1031" customWidth="1"/>
    <col min="7981" max="7981" width="0.1640625" style="1031" customWidth="1"/>
    <col min="7982" max="7984" width="18.33203125" style="1031" customWidth="1"/>
    <col min="7985" max="7986" width="3.1640625" style="1031" customWidth="1"/>
    <col min="7987" max="7987" width="15.33203125" style="1031" customWidth="1"/>
    <col min="7988" max="8192" width="9.1640625" style="1031"/>
    <col min="8193" max="8194" width="0" style="1031" hidden="1" customWidth="1"/>
    <col min="8195" max="8195" width="4.33203125" style="1031" customWidth="1"/>
    <col min="8196" max="8196" width="11.33203125" style="1031" customWidth="1"/>
    <col min="8197" max="8197" width="68.5" style="1031" customWidth="1"/>
    <col min="8198" max="8217" width="0" style="1031" hidden="1" customWidth="1"/>
    <col min="8218" max="8218" width="6.6640625" style="1031" customWidth="1"/>
    <col min="8219" max="8219" width="18.33203125" style="1031" customWidth="1"/>
    <col min="8220" max="8224" width="14.83203125" style="1031" customWidth="1"/>
    <col min="8225" max="8225" width="0.1640625" style="1031" customWidth="1"/>
    <col min="8226" max="8230" width="14.83203125" style="1031" customWidth="1"/>
    <col min="8231" max="8231" width="0.1640625" style="1031" customWidth="1"/>
    <col min="8232" max="8236" width="14.83203125" style="1031" customWidth="1"/>
    <col min="8237" max="8237" width="0.1640625" style="1031" customWidth="1"/>
    <col min="8238" max="8240" width="18.33203125" style="1031" customWidth="1"/>
    <col min="8241" max="8242" width="3.1640625" style="1031" customWidth="1"/>
    <col min="8243" max="8243" width="15.33203125" style="1031" customWidth="1"/>
    <col min="8244" max="8448" width="9.1640625" style="1031"/>
    <col min="8449" max="8450" width="0" style="1031" hidden="1" customWidth="1"/>
    <col min="8451" max="8451" width="4.33203125" style="1031" customWidth="1"/>
    <col min="8452" max="8452" width="11.33203125" style="1031" customWidth="1"/>
    <col min="8453" max="8453" width="68.5" style="1031" customWidth="1"/>
    <col min="8454" max="8473" width="0" style="1031" hidden="1" customWidth="1"/>
    <col min="8474" max="8474" width="6.6640625" style="1031" customWidth="1"/>
    <col min="8475" max="8475" width="18.33203125" style="1031" customWidth="1"/>
    <col min="8476" max="8480" width="14.83203125" style="1031" customWidth="1"/>
    <col min="8481" max="8481" width="0.1640625" style="1031" customWidth="1"/>
    <col min="8482" max="8486" width="14.83203125" style="1031" customWidth="1"/>
    <col min="8487" max="8487" width="0.1640625" style="1031" customWidth="1"/>
    <col min="8488" max="8492" width="14.83203125" style="1031" customWidth="1"/>
    <col min="8493" max="8493" width="0.1640625" style="1031" customWidth="1"/>
    <col min="8494" max="8496" width="18.33203125" style="1031" customWidth="1"/>
    <col min="8497" max="8498" width="3.1640625" style="1031" customWidth="1"/>
    <col min="8499" max="8499" width="15.33203125" style="1031" customWidth="1"/>
    <col min="8500" max="8704" width="9.1640625" style="1031"/>
    <col min="8705" max="8706" width="0" style="1031" hidden="1" customWidth="1"/>
    <col min="8707" max="8707" width="4.33203125" style="1031" customWidth="1"/>
    <col min="8708" max="8708" width="11.33203125" style="1031" customWidth="1"/>
    <col min="8709" max="8709" width="68.5" style="1031" customWidth="1"/>
    <col min="8710" max="8729" width="0" style="1031" hidden="1" customWidth="1"/>
    <col min="8730" max="8730" width="6.6640625" style="1031" customWidth="1"/>
    <col min="8731" max="8731" width="18.33203125" style="1031" customWidth="1"/>
    <col min="8732" max="8736" width="14.83203125" style="1031" customWidth="1"/>
    <col min="8737" max="8737" width="0.1640625" style="1031" customWidth="1"/>
    <col min="8738" max="8742" width="14.83203125" style="1031" customWidth="1"/>
    <col min="8743" max="8743" width="0.1640625" style="1031" customWidth="1"/>
    <col min="8744" max="8748" width="14.83203125" style="1031" customWidth="1"/>
    <col min="8749" max="8749" width="0.1640625" style="1031" customWidth="1"/>
    <col min="8750" max="8752" width="18.33203125" style="1031" customWidth="1"/>
    <col min="8753" max="8754" width="3.1640625" style="1031" customWidth="1"/>
    <col min="8755" max="8755" width="15.33203125" style="1031" customWidth="1"/>
    <col min="8756" max="8960" width="9.1640625" style="1031"/>
    <col min="8961" max="8962" width="0" style="1031" hidden="1" customWidth="1"/>
    <col min="8963" max="8963" width="4.33203125" style="1031" customWidth="1"/>
    <col min="8964" max="8964" width="11.33203125" style="1031" customWidth="1"/>
    <col min="8965" max="8965" width="68.5" style="1031" customWidth="1"/>
    <col min="8966" max="8985" width="0" style="1031" hidden="1" customWidth="1"/>
    <col min="8986" max="8986" width="6.6640625" style="1031" customWidth="1"/>
    <col min="8987" max="8987" width="18.33203125" style="1031" customWidth="1"/>
    <col min="8988" max="8992" width="14.83203125" style="1031" customWidth="1"/>
    <col min="8993" max="8993" width="0.1640625" style="1031" customWidth="1"/>
    <col min="8994" max="8998" width="14.83203125" style="1031" customWidth="1"/>
    <col min="8999" max="8999" width="0.1640625" style="1031" customWidth="1"/>
    <col min="9000" max="9004" width="14.83203125" style="1031" customWidth="1"/>
    <col min="9005" max="9005" width="0.1640625" style="1031" customWidth="1"/>
    <col min="9006" max="9008" width="18.33203125" style="1031" customWidth="1"/>
    <col min="9009" max="9010" width="3.1640625" style="1031" customWidth="1"/>
    <col min="9011" max="9011" width="15.33203125" style="1031" customWidth="1"/>
    <col min="9012" max="9216" width="9.1640625" style="1031"/>
    <col min="9217" max="9218" width="0" style="1031" hidden="1" customWidth="1"/>
    <col min="9219" max="9219" width="4.33203125" style="1031" customWidth="1"/>
    <col min="9220" max="9220" width="11.33203125" style="1031" customWidth="1"/>
    <col min="9221" max="9221" width="68.5" style="1031" customWidth="1"/>
    <col min="9222" max="9241" width="0" style="1031" hidden="1" customWidth="1"/>
    <col min="9242" max="9242" width="6.6640625" style="1031" customWidth="1"/>
    <col min="9243" max="9243" width="18.33203125" style="1031" customWidth="1"/>
    <col min="9244" max="9248" width="14.83203125" style="1031" customWidth="1"/>
    <col min="9249" max="9249" width="0.1640625" style="1031" customWidth="1"/>
    <col min="9250" max="9254" width="14.83203125" style="1031" customWidth="1"/>
    <col min="9255" max="9255" width="0.1640625" style="1031" customWidth="1"/>
    <col min="9256" max="9260" width="14.83203125" style="1031" customWidth="1"/>
    <col min="9261" max="9261" width="0.1640625" style="1031" customWidth="1"/>
    <col min="9262" max="9264" width="18.33203125" style="1031" customWidth="1"/>
    <col min="9265" max="9266" width="3.1640625" style="1031" customWidth="1"/>
    <col min="9267" max="9267" width="15.33203125" style="1031" customWidth="1"/>
    <col min="9268" max="9472" width="9.1640625" style="1031"/>
    <col min="9473" max="9474" width="0" style="1031" hidden="1" customWidth="1"/>
    <col min="9475" max="9475" width="4.33203125" style="1031" customWidth="1"/>
    <col min="9476" max="9476" width="11.33203125" style="1031" customWidth="1"/>
    <col min="9477" max="9477" width="68.5" style="1031" customWidth="1"/>
    <col min="9478" max="9497" width="0" style="1031" hidden="1" customWidth="1"/>
    <col min="9498" max="9498" width="6.6640625" style="1031" customWidth="1"/>
    <col min="9499" max="9499" width="18.33203125" style="1031" customWidth="1"/>
    <col min="9500" max="9504" width="14.83203125" style="1031" customWidth="1"/>
    <col min="9505" max="9505" width="0.1640625" style="1031" customWidth="1"/>
    <col min="9506" max="9510" width="14.83203125" style="1031" customWidth="1"/>
    <col min="9511" max="9511" width="0.1640625" style="1031" customWidth="1"/>
    <col min="9512" max="9516" width="14.83203125" style="1031" customWidth="1"/>
    <col min="9517" max="9517" width="0.1640625" style="1031" customWidth="1"/>
    <col min="9518" max="9520" width="18.33203125" style="1031" customWidth="1"/>
    <col min="9521" max="9522" width="3.1640625" style="1031" customWidth="1"/>
    <col min="9523" max="9523" width="15.33203125" style="1031" customWidth="1"/>
    <col min="9524" max="9728" width="9.1640625" style="1031"/>
    <col min="9729" max="9730" width="0" style="1031" hidden="1" customWidth="1"/>
    <col min="9731" max="9731" width="4.33203125" style="1031" customWidth="1"/>
    <col min="9732" max="9732" width="11.33203125" style="1031" customWidth="1"/>
    <col min="9733" max="9733" width="68.5" style="1031" customWidth="1"/>
    <col min="9734" max="9753" width="0" style="1031" hidden="1" customWidth="1"/>
    <col min="9754" max="9754" width="6.6640625" style="1031" customWidth="1"/>
    <col min="9755" max="9755" width="18.33203125" style="1031" customWidth="1"/>
    <col min="9756" max="9760" width="14.83203125" style="1031" customWidth="1"/>
    <col min="9761" max="9761" width="0.1640625" style="1031" customWidth="1"/>
    <col min="9762" max="9766" width="14.83203125" style="1031" customWidth="1"/>
    <col min="9767" max="9767" width="0.1640625" style="1031" customWidth="1"/>
    <col min="9768" max="9772" width="14.83203125" style="1031" customWidth="1"/>
    <col min="9773" max="9773" width="0.1640625" style="1031" customWidth="1"/>
    <col min="9774" max="9776" width="18.33203125" style="1031" customWidth="1"/>
    <col min="9777" max="9778" width="3.1640625" style="1031" customWidth="1"/>
    <col min="9779" max="9779" width="15.33203125" style="1031" customWidth="1"/>
    <col min="9780" max="9984" width="9.1640625" style="1031"/>
    <col min="9985" max="9986" width="0" style="1031" hidden="1" customWidth="1"/>
    <col min="9987" max="9987" width="4.33203125" style="1031" customWidth="1"/>
    <col min="9988" max="9988" width="11.33203125" style="1031" customWidth="1"/>
    <col min="9989" max="9989" width="68.5" style="1031" customWidth="1"/>
    <col min="9990" max="10009" width="0" style="1031" hidden="1" customWidth="1"/>
    <col min="10010" max="10010" width="6.6640625" style="1031" customWidth="1"/>
    <col min="10011" max="10011" width="18.33203125" style="1031" customWidth="1"/>
    <col min="10012" max="10016" width="14.83203125" style="1031" customWidth="1"/>
    <col min="10017" max="10017" width="0.1640625" style="1031" customWidth="1"/>
    <col min="10018" max="10022" width="14.83203125" style="1031" customWidth="1"/>
    <col min="10023" max="10023" width="0.1640625" style="1031" customWidth="1"/>
    <col min="10024" max="10028" width="14.83203125" style="1031" customWidth="1"/>
    <col min="10029" max="10029" width="0.1640625" style="1031" customWidth="1"/>
    <col min="10030" max="10032" width="18.33203125" style="1031" customWidth="1"/>
    <col min="10033" max="10034" width="3.1640625" style="1031" customWidth="1"/>
    <col min="10035" max="10035" width="15.33203125" style="1031" customWidth="1"/>
    <col min="10036" max="10240" width="9.1640625" style="1031"/>
    <col min="10241" max="10242" width="0" style="1031" hidden="1" customWidth="1"/>
    <col min="10243" max="10243" width="4.33203125" style="1031" customWidth="1"/>
    <col min="10244" max="10244" width="11.33203125" style="1031" customWidth="1"/>
    <col min="10245" max="10245" width="68.5" style="1031" customWidth="1"/>
    <col min="10246" max="10265" width="0" style="1031" hidden="1" customWidth="1"/>
    <col min="10266" max="10266" width="6.6640625" style="1031" customWidth="1"/>
    <col min="10267" max="10267" width="18.33203125" style="1031" customWidth="1"/>
    <col min="10268" max="10272" width="14.83203125" style="1031" customWidth="1"/>
    <col min="10273" max="10273" width="0.1640625" style="1031" customWidth="1"/>
    <col min="10274" max="10278" width="14.83203125" style="1031" customWidth="1"/>
    <col min="10279" max="10279" width="0.1640625" style="1031" customWidth="1"/>
    <col min="10280" max="10284" width="14.83203125" style="1031" customWidth="1"/>
    <col min="10285" max="10285" width="0.1640625" style="1031" customWidth="1"/>
    <col min="10286" max="10288" width="18.33203125" style="1031" customWidth="1"/>
    <col min="10289" max="10290" width="3.1640625" style="1031" customWidth="1"/>
    <col min="10291" max="10291" width="15.33203125" style="1031" customWidth="1"/>
    <col min="10292" max="10496" width="9.1640625" style="1031"/>
    <col min="10497" max="10498" width="0" style="1031" hidden="1" customWidth="1"/>
    <col min="10499" max="10499" width="4.33203125" style="1031" customWidth="1"/>
    <col min="10500" max="10500" width="11.33203125" style="1031" customWidth="1"/>
    <col min="10501" max="10501" width="68.5" style="1031" customWidth="1"/>
    <col min="10502" max="10521" width="0" style="1031" hidden="1" customWidth="1"/>
    <col min="10522" max="10522" width="6.6640625" style="1031" customWidth="1"/>
    <col min="10523" max="10523" width="18.33203125" style="1031" customWidth="1"/>
    <col min="10524" max="10528" width="14.83203125" style="1031" customWidth="1"/>
    <col min="10529" max="10529" width="0.1640625" style="1031" customWidth="1"/>
    <col min="10530" max="10534" width="14.83203125" style="1031" customWidth="1"/>
    <col min="10535" max="10535" width="0.1640625" style="1031" customWidth="1"/>
    <col min="10536" max="10540" width="14.83203125" style="1031" customWidth="1"/>
    <col min="10541" max="10541" width="0.1640625" style="1031" customWidth="1"/>
    <col min="10542" max="10544" width="18.33203125" style="1031" customWidth="1"/>
    <col min="10545" max="10546" width="3.1640625" style="1031" customWidth="1"/>
    <col min="10547" max="10547" width="15.33203125" style="1031" customWidth="1"/>
    <col min="10548" max="10752" width="9.1640625" style="1031"/>
    <col min="10753" max="10754" width="0" style="1031" hidden="1" customWidth="1"/>
    <col min="10755" max="10755" width="4.33203125" style="1031" customWidth="1"/>
    <col min="10756" max="10756" width="11.33203125" style="1031" customWidth="1"/>
    <col min="10757" max="10757" width="68.5" style="1031" customWidth="1"/>
    <col min="10758" max="10777" width="0" style="1031" hidden="1" customWidth="1"/>
    <col min="10778" max="10778" width="6.6640625" style="1031" customWidth="1"/>
    <col min="10779" max="10779" width="18.33203125" style="1031" customWidth="1"/>
    <col min="10780" max="10784" width="14.83203125" style="1031" customWidth="1"/>
    <col min="10785" max="10785" width="0.1640625" style="1031" customWidth="1"/>
    <col min="10786" max="10790" width="14.83203125" style="1031" customWidth="1"/>
    <col min="10791" max="10791" width="0.1640625" style="1031" customWidth="1"/>
    <col min="10792" max="10796" width="14.83203125" style="1031" customWidth="1"/>
    <col min="10797" max="10797" width="0.1640625" style="1031" customWidth="1"/>
    <col min="10798" max="10800" width="18.33203125" style="1031" customWidth="1"/>
    <col min="10801" max="10802" width="3.1640625" style="1031" customWidth="1"/>
    <col min="10803" max="10803" width="15.33203125" style="1031" customWidth="1"/>
    <col min="10804" max="11008" width="9.1640625" style="1031"/>
    <col min="11009" max="11010" width="0" style="1031" hidden="1" customWidth="1"/>
    <col min="11011" max="11011" width="4.33203125" style="1031" customWidth="1"/>
    <col min="11012" max="11012" width="11.33203125" style="1031" customWidth="1"/>
    <col min="11013" max="11013" width="68.5" style="1031" customWidth="1"/>
    <col min="11014" max="11033" width="0" style="1031" hidden="1" customWidth="1"/>
    <col min="11034" max="11034" width="6.6640625" style="1031" customWidth="1"/>
    <col min="11035" max="11035" width="18.33203125" style="1031" customWidth="1"/>
    <col min="11036" max="11040" width="14.83203125" style="1031" customWidth="1"/>
    <col min="11041" max="11041" width="0.1640625" style="1031" customWidth="1"/>
    <col min="11042" max="11046" width="14.83203125" style="1031" customWidth="1"/>
    <col min="11047" max="11047" width="0.1640625" style="1031" customWidth="1"/>
    <col min="11048" max="11052" width="14.83203125" style="1031" customWidth="1"/>
    <col min="11053" max="11053" width="0.1640625" style="1031" customWidth="1"/>
    <col min="11054" max="11056" width="18.33203125" style="1031" customWidth="1"/>
    <col min="11057" max="11058" width="3.1640625" style="1031" customWidth="1"/>
    <col min="11059" max="11059" width="15.33203125" style="1031" customWidth="1"/>
    <col min="11060" max="11264" width="9.1640625" style="1031"/>
    <col min="11265" max="11266" width="0" style="1031" hidden="1" customWidth="1"/>
    <col min="11267" max="11267" width="4.33203125" style="1031" customWidth="1"/>
    <col min="11268" max="11268" width="11.33203125" style="1031" customWidth="1"/>
    <col min="11269" max="11269" width="68.5" style="1031" customWidth="1"/>
    <col min="11270" max="11289" width="0" style="1031" hidden="1" customWidth="1"/>
    <col min="11290" max="11290" width="6.6640625" style="1031" customWidth="1"/>
    <col min="11291" max="11291" width="18.33203125" style="1031" customWidth="1"/>
    <col min="11292" max="11296" width="14.83203125" style="1031" customWidth="1"/>
    <col min="11297" max="11297" width="0.1640625" style="1031" customWidth="1"/>
    <col min="11298" max="11302" width="14.83203125" style="1031" customWidth="1"/>
    <col min="11303" max="11303" width="0.1640625" style="1031" customWidth="1"/>
    <col min="11304" max="11308" width="14.83203125" style="1031" customWidth="1"/>
    <col min="11309" max="11309" width="0.1640625" style="1031" customWidth="1"/>
    <col min="11310" max="11312" width="18.33203125" style="1031" customWidth="1"/>
    <col min="11313" max="11314" width="3.1640625" style="1031" customWidth="1"/>
    <col min="11315" max="11315" width="15.33203125" style="1031" customWidth="1"/>
    <col min="11316" max="11520" width="9.1640625" style="1031"/>
    <col min="11521" max="11522" width="0" style="1031" hidden="1" customWidth="1"/>
    <col min="11523" max="11523" width="4.33203125" style="1031" customWidth="1"/>
    <col min="11524" max="11524" width="11.33203125" style="1031" customWidth="1"/>
    <col min="11525" max="11525" width="68.5" style="1031" customWidth="1"/>
    <col min="11526" max="11545" width="0" style="1031" hidden="1" customWidth="1"/>
    <col min="11546" max="11546" width="6.6640625" style="1031" customWidth="1"/>
    <col min="11547" max="11547" width="18.33203125" style="1031" customWidth="1"/>
    <col min="11548" max="11552" width="14.83203125" style="1031" customWidth="1"/>
    <col min="11553" max="11553" width="0.1640625" style="1031" customWidth="1"/>
    <col min="11554" max="11558" width="14.83203125" style="1031" customWidth="1"/>
    <col min="11559" max="11559" width="0.1640625" style="1031" customWidth="1"/>
    <col min="11560" max="11564" width="14.83203125" style="1031" customWidth="1"/>
    <col min="11565" max="11565" width="0.1640625" style="1031" customWidth="1"/>
    <col min="11566" max="11568" width="18.33203125" style="1031" customWidth="1"/>
    <col min="11569" max="11570" width="3.1640625" style="1031" customWidth="1"/>
    <col min="11571" max="11571" width="15.33203125" style="1031" customWidth="1"/>
    <col min="11572" max="11776" width="9.1640625" style="1031"/>
    <col min="11777" max="11778" width="0" style="1031" hidden="1" customWidth="1"/>
    <col min="11779" max="11779" width="4.33203125" style="1031" customWidth="1"/>
    <col min="11780" max="11780" width="11.33203125" style="1031" customWidth="1"/>
    <col min="11781" max="11781" width="68.5" style="1031" customWidth="1"/>
    <col min="11782" max="11801" width="0" style="1031" hidden="1" customWidth="1"/>
    <col min="11802" max="11802" width="6.6640625" style="1031" customWidth="1"/>
    <col min="11803" max="11803" width="18.33203125" style="1031" customWidth="1"/>
    <col min="11804" max="11808" width="14.83203125" style="1031" customWidth="1"/>
    <col min="11809" max="11809" width="0.1640625" style="1031" customWidth="1"/>
    <col min="11810" max="11814" width="14.83203125" style="1031" customWidth="1"/>
    <col min="11815" max="11815" width="0.1640625" style="1031" customWidth="1"/>
    <col min="11816" max="11820" width="14.83203125" style="1031" customWidth="1"/>
    <col min="11821" max="11821" width="0.1640625" style="1031" customWidth="1"/>
    <col min="11822" max="11824" width="18.33203125" style="1031" customWidth="1"/>
    <col min="11825" max="11826" width="3.1640625" style="1031" customWidth="1"/>
    <col min="11827" max="11827" width="15.33203125" style="1031" customWidth="1"/>
    <col min="11828" max="12032" width="9.1640625" style="1031"/>
    <col min="12033" max="12034" width="0" style="1031" hidden="1" customWidth="1"/>
    <col min="12035" max="12035" width="4.33203125" style="1031" customWidth="1"/>
    <col min="12036" max="12036" width="11.33203125" style="1031" customWidth="1"/>
    <col min="12037" max="12037" width="68.5" style="1031" customWidth="1"/>
    <col min="12038" max="12057" width="0" style="1031" hidden="1" customWidth="1"/>
    <col min="12058" max="12058" width="6.6640625" style="1031" customWidth="1"/>
    <col min="12059" max="12059" width="18.33203125" style="1031" customWidth="1"/>
    <col min="12060" max="12064" width="14.83203125" style="1031" customWidth="1"/>
    <col min="12065" max="12065" width="0.1640625" style="1031" customWidth="1"/>
    <col min="12066" max="12070" width="14.83203125" style="1031" customWidth="1"/>
    <col min="12071" max="12071" width="0.1640625" style="1031" customWidth="1"/>
    <col min="12072" max="12076" width="14.83203125" style="1031" customWidth="1"/>
    <col min="12077" max="12077" width="0.1640625" style="1031" customWidth="1"/>
    <col min="12078" max="12080" width="18.33203125" style="1031" customWidth="1"/>
    <col min="12081" max="12082" width="3.1640625" style="1031" customWidth="1"/>
    <col min="12083" max="12083" width="15.33203125" style="1031" customWidth="1"/>
    <col min="12084" max="12288" width="9.1640625" style="1031"/>
    <col min="12289" max="12290" width="0" style="1031" hidden="1" customWidth="1"/>
    <col min="12291" max="12291" width="4.33203125" style="1031" customWidth="1"/>
    <col min="12292" max="12292" width="11.33203125" style="1031" customWidth="1"/>
    <col min="12293" max="12293" width="68.5" style="1031" customWidth="1"/>
    <col min="12294" max="12313" width="0" style="1031" hidden="1" customWidth="1"/>
    <col min="12314" max="12314" width="6.6640625" style="1031" customWidth="1"/>
    <col min="12315" max="12315" width="18.33203125" style="1031" customWidth="1"/>
    <col min="12316" max="12320" width="14.83203125" style="1031" customWidth="1"/>
    <col min="12321" max="12321" width="0.1640625" style="1031" customWidth="1"/>
    <col min="12322" max="12326" width="14.83203125" style="1031" customWidth="1"/>
    <col min="12327" max="12327" width="0.1640625" style="1031" customWidth="1"/>
    <col min="12328" max="12332" width="14.83203125" style="1031" customWidth="1"/>
    <col min="12333" max="12333" width="0.1640625" style="1031" customWidth="1"/>
    <col min="12334" max="12336" width="18.33203125" style="1031" customWidth="1"/>
    <col min="12337" max="12338" width="3.1640625" style="1031" customWidth="1"/>
    <col min="12339" max="12339" width="15.33203125" style="1031" customWidth="1"/>
    <col min="12340" max="12544" width="9.1640625" style="1031"/>
    <col min="12545" max="12546" width="0" style="1031" hidden="1" customWidth="1"/>
    <col min="12547" max="12547" width="4.33203125" style="1031" customWidth="1"/>
    <col min="12548" max="12548" width="11.33203125" style="1031" customWidth="1"/>
    <col min="12549" max="12549" width="68.5" style="1031" customWidth="1"/>
    <col min="12550" max="12569" width="0" style="1031" hidden="1" customWidth="1"/>
    <col min="12570" max="12570" width="6.6640625" style="1031" customWidth="1"/>
    <col min="12571" max="12571" width="18.33203125" style="1031" customWidth="1"/>
    <col min="12572" max="12576" width="14.83203125" style="1031" customWidth="1"/>
    <col min="12577" max="12577" width="0.1640625" style="1031" customWidth="1"/>
    <col min="12578" max="12582" width="14.83203125" style="1031" customWidth="1"/>
    <col min="12583" max="12583" width="0.1640625" style="1031" customWidth="1"/>
    <col min="12584" max="12588" width="14.83203125" style="1031" customWidth="1"/>
    <col min="12589" max="12589" width="0.1640625" style="1031" customWidth="1"/>
    <col min="12590" max="12592" width="18.33203125" style="1031" customWidth="1"/>
    <col min="12593" max="12594" width="3.1640625" style="1031" customWidth="1"/>
    <col min="12595" max="12595" width="15.33203125" style="1031" customWidth="1"/>
    <col min="12596" max="12800" width="9.1640625" style="1031"/>
    <col min="12801" max="12802" width="0" style="1031" hidden="1" customWidth="1"/>
    <col min="12803" max="12803" width="4.33203125" style="1031" customWidth="1"/>
    <col min="12804" max="12804" width="11.33203125" style="1031" customWidth="1"/>
    <col min="12805" max="12805" width="68.5" style="1031" customWidth="1"/>
    <col min="12806" max="12825" width="0" style="1031" hidden="1" customWidth="1"/>
    <col min="12826" max="12826" width="6.6640625" style="1031" customWidth="1"/>
    <col min="12827" max="12827" width="18.33203125" style="1031" customWidth="1"/>
    <col min="12828" max="12832" width="14.83203125" style="1031" customWidth="1"/>
    <col min="12833" max="12833" width="0.1640625" style="1031" customWidth="1"/>
    <col min="12834" max="12838" width="14.83203125" style="1031" customWidth="1"/>
    <col min="12839" max="12839" width="0.1640625" style="1031" customWidth="1"/>
    <col min="12840" max="12844" width="14.83203125" style="1031" customWidth="1"/>
    <col min="12845" max="12845" width="0.1640625" style="1031" customWidth="1"/>
    <col min="12846" max="12848" width="18.33203125" style="1031" customWidth="1"/>
    <col min="12849" max="12850" width="3.1640625" style="1031" customWidth="1"/>
    <col min="12851" max="12851" width="15.33203125" style="1031" customWidth="1"/>
    <col min="12852" max="13056" width="9.1640625" style="1031"/>
    <col min="13057" max="13058" width="0" style="1031" hidden="1" customWidth="1"/>
    <col min="13059" max="13059" width="4.33203125" style="1031" customWidth="1"/>
    <col min="13060" max="13060" width="11.33203125" style="1031" customWidth="1"/>
    <col min="13061" max="13061" width="68.5" style="1031" customWidth="1"/>
    <col min="13062" max="13081" width="0" style="1031" hidden="1" customWidth="1"/>
    <col min="13082" max="13082" width="6.6640625" style="1031" customWidth="1"/>
    <col min="13083" max="13083" width="18.33203125" style="1031" customWidth="1"/>
    <col min="13084" max="13088" width="14.83203125" style="1031" customWidth="1"/>
    <col min="13089" max="13089" width="0.1640625" style="1031" customWidth="1"/>
    <col min="13090" max="13094" width="14.83203125" style="1031" customWidth="1"/>
    <col min="13095" max="13095" width="0.1640625" style="1031" customWidth="1"/>
    <col min="13096" max="13100" width="14.83203125" style="1031" customWidth="1"/>
    <col min="13101" max="13101" width="0.1640625" style="1031" customWidth="1"/>
    <col min="13102" max="13104" width="18.33203125" style="1031" customWidth="1"/>
    <col min="13105" max="13106" width="3.1640625" style="1031" customWidth="1"/>
    <col min="13107" max="13107" width="15.33203125" style="1031" customWidth="1"/>
    <col min="13108" max="13312" width="9.1640625" style="1031"/>
    <col min="13313" max="13314" width="0" style="1031" hidden="1" customWidth="1"/>
    <col min="13315" max="13315" width="4.33203125" style="1031" customWidth="1"/>
    <col min="13316" max="13316" width="11.33203125" style="1031" customWidth="1"/>
    <col min="13317" max="13317" width="68.5" style="1031" customWidth="1"/>
    <col min="13318" max="13337" width="0" style="1031" hidden="1" customWidth="1"/>
    <col min="13338" max="13338" width="6.6640625" style="1031" customWidth="1"/>
    <col min="13339" max="13339" width="18.33203125" style="1031" customWidth="1"/>
    <col min="13340" max="13344" width="14.83203125" style="1031" customWidth="1"/>
    <col min="13345" max="13345" width="0.1640625" style="1031" customWidth="1"/>
    <col min="13346" max="13350" width="14.83203125" style="1031" customWidth="1"/>
    <col min="13351" max="13351" width="0.1640625" style="1031" customWidth="1"/>
    <col min="13352" max="13356" width="14.83203125" style="1031" customWidth="1"/>
    <col min="13357" max="13357" width="0.1640625" style="1031" customWidth="1"/>
    <col min="13358" max="13360" width="18.33203125" style="1031" customWidth="1"/>
    <col min="13361" max="13362" width="3.1640625" style="1031" customWidth="1"/>
    <col min="13363" max="13363" width="15.33203125" style="1031" customWidth="1"/>
    <col min="13364" max="13568" width="9.1640625" style="1031"/>
    <col min="13569" max="13570" width="0" style="1031" hidden="1" customWidth="1"/>
    <col min="13571" max="13571" width="4.33203125" style="1031" customWidth="1"/>
    <col min="13572" max="13572" width="11.33203125" style="1031" customWidth="1"/>
    <col min="13573" max="13573" width="68.5" style="1031" customWidth="1"/>
    <col min="13574" max="13593" width="0" style="1031" hidden="1" customWidth="1"/>
    <col min="13594" max="13594" width="6.6640625" style="1031" customWidth="1"/>
    <col min="13595" max="13595" width="18.33203125" style="1031" customWidth="1"/>
    <col min="13596" max="13600" width="14.83203125" style="1031" customWidth="1"/>
    <col min="13601" max="13601" width="0.1640625" style="1031" customWidth="1"/>
    <col min="13602" max="13606" width="14.83203125" style="1031" customWidth="1"/>
    <col min="13607" max="13607" width="0.1640625" style="1031" customWidth="1"/>
    <col min="13608" max="13612" width="14.83203125" style="1031" customWidth="1"/>
    <col min="13613" max="13613" width="0.1640625" style="1031" customWidth="1"/>
    <col min="13614" max="13616" width="18.33203125" style="1031" customWidth="1"/>
    <col min="13617" max="13618" width="3.1640625" style="1031" customWidth="1"/>
    <col min="13619" max="13619" width="15.33203125" style="1031" customWidth="1"/>
    <col min="13620" max="13824" width="9.1640625" style="1031"/>
    <col min="13825" max="13826" width="0" style="1031" hidden="1" customWidth="1"/>
    <col min="13827" max="13827" width="4.33203125" style="1031" customWidth="1"/>
    <col min="13828" max="13828" width="11.33203125" style="1031" customWidth="1"/>
    <col min="13829" max="13829" width="68.5" style="1031" customWidth="1"/>
    <col min="13830" max="13849" width="0" style="1031" hidden="1" customWidth="1"/>
    <col min="13850" max="13850" width="6.6640625" style="1031" customWidth="1"/>
    <col min="13851" max="13851" width="18.33203125" style="1031" customWidth="1"/>
    <col min="13852" max="13856" width="14.83203125" style="1031" customWidth="1"/>
    <col min="13857" max="13857" width="0.1640625" style="1031" customWidth="1"/>
    <col min="13858" max="13862" width="14.83203125" style="1031" customWidth="1"/>
    <col min="13863" max="13863" width="0.1640625" style="1031" customWidth="1"/>
    <col min="13864" max="13868" width="14.83203125" style="1031" customWidth="1"/>
    <col min="13869" max="13869" width="0.1640625" style="1031" customWidth="1"/>
    <col min="13870" max="13872" width="18.33203125" style="1031" customWidth="1"/>
    <col min="13873" max="13874" width="3.1640625" style="1031" customWidth="1"/>
    <col min="13875" max="13875" width="15.33203125" style="1031" customWidth="1"/>
    <col min="13876" max="14080" width="9.1640625" style="1031"/>
    <col min="14081" max="14082" width="0" style="1031" hidden="1" customWidth="1"/>
    <col min="14083" max="14083" width="4.33203125" style="1031" customWidth="1"/>
    <col min="14084" max="14084" width="11.33203125" style="1031" customWidth="1"/>
    <col min="14085" max="14085" width="68.5" style="1031" customWidth="1"/>
    <col min="14086" max="14105" width="0" style="1031" hidden="1" customWidth="1"/>
    <col min="14106" max="14106" width="6.6640625" style="1031" customWidth="1"/>
    <col min="14107" max="14107" width="18.33203125" style="1031" customWidth="1"/>
    <col min="14108" max="14112" width="14.83203125" style="1031" customWidth="1"/>
    <col min="14113" max="14113" width="0.1640625" style="1031" customWidth="1"/>
    <col min="14114" max="14118" width="14.83203125" style="1031" customWidth="1"/>
    <col min="14119" max="14119" width="0.1640625" style="1031" customWidth="1"/>
    <col min="14120" max="14124" width="14.83203125" style="1031" customWidth="1"/>
    <col min="14125" max="14125" width="0.1640625" style="1031" customWidth="1"/>
    <col min="14126" max="14128" width="18.33203125" style="1031" customWidth="1"/>
    <col min="14129" max="14130" width="3.1640625" style="1031" customWidth="1"/>
    <col min="14131" max="14131" width="15.33203125" style="1031" customWidth="1"/>
    <col min="14132" max="14336" width="9.1640625" style="1031"/>
    <col min="14337" max="14338" width="0" style="1031" hidden="1" customWidth="1"/>
    <col min="14339" max="14339" width="4.33203125" style="1031" customWidth="1"/>
    <col min="14340" max="14340" width="11.33203125" style="1031" customWidth="1"/>
    <col min="14341" max="14341" width="68.5" style="1031" customWidth="1"/>
    <col min="14342" max="14361" width="0" style="1031" hidden="1" customWidth="1"/>
    <col min="14362" max="14362" width="6.6640625" style="1031" customWidth="1"/>
    <col min="14363" max="14363" width="18.33203125" style="1031" customWidth="1"/>
    <col min="14364" max="14368" width="14.83203125" style="1031" customWidth="1"/>
    <col min="14369" max="14369" width="0.1640625" style="1031" customWidth="1"/>
    <col min="14370" max="14374" width="14.83203125" style="1031" customWidth="1"/>
    <col min="14375" max="14375" width="0.1640625" style="1031" customWidth="1"/>
    <col min="14376" max="14380" width="14.83203125" style="1031" customWidth="1"/>
    <col min="14381" max="14381" width="0.1640625" style="1031" customWidth="1"/>
    <col min="14382" max="14384" width="18.33203125" style="1031" customWidth="1"/>
    <col min="14385" max="14386" width="3.1640625" style="1031" customWidth="1"/>
    <col min="14387" max="14387" width="15.33203125" style="1031" customWidth="1"/>
    <col min="14388" max="14592" width="9.1640625" style="1031"/>
    <col min="14593" max="14594" width="0" style="1031" hidden="1" customWidth="1"/>
    <col min="14595" max="14595" width="4.33203125" style="1031" customWidth="1"/>
    <col min="14596" max="14596" width="11.33203125" style="1031" customWidth="1"/>
    <col min="14597" max="14597" width="68.5" style="1031" customWidth="1"/>
    <col min="14598" max="14617" width="0" style="1031" hidden="1" customWidth="1"/>
    <col min="14618" max="14618" width="6.6640625" style="1031" customWidth="1"/>
    <col min="14619" max="14619" width="18.33203125" style="1031" customWidth="1"/>
    <col min="14620" max="14624" width="14.83203125" style="1031" customWidth="1"/>
    <col min="14625" max="14625" width="0.1640625" style="1031" customWidth="1"/>
    <col min="14626" max="14630" width="14.83203125" style="1031" customWidth="1"/>
    <col min="14631" max="14631" width="0.1640625" style="1031" customWidth="1"/>
    <col min="14632" max="14636" width="14.83203125" style="1031" customWidth="1"/>
    <col min="14637" max="14637" width="0.1640625" style="1031" customWidth="1"/>
    <col min="14638" max="14640" width="18.33203125" style="1031" customWidth="1"/>
    <col min="14641" max="14642" width="3.1640625" style="1031" customWidth="1"/>
    <col min="14643" max="14643" width="15.33203125" style="1031" customWidth="1"/>
    <col min="14644" max="14848" width="9.1640625" style="1031"/>
    <col min="14849" max="14850" width="0" style="1031" hidden="1" customWidth="1"/>
    <col min="14851" max="14851" width="4.33203125" style="1031" customWidth="1"/>
    <col min="14852" max="14852" width="11.33203125" style="1031" customWidth="1"/>
    <col min="14853" max="14853" width="68.5" style="1031" customWidth="1"/>
    <col min="14854" max="14873" width="0" style="1031" hidden="1" customWidth="1"/>
    <col min="14874" max="14874" width="6.6640625" style="1031" customWidth="1"/>
    <col min="14875" max="14875" width="18.33203125" style="1031" customWidth="1"/>
    <col min="14876" max="14880" width="14.83203125" style="1031" customWidth="1"/>
    <col min="14881" max="14881" width="0.1640625" style="1031" customWidth="1"/>
    <col min="14882" max="14886" width="14.83203125" style="1031" customWidth="1"/>
    <col min="14887" max="14887" width="0.1640625" style="1031" customWidth="1"/>
    <col min="14888" max="14892" width="14.83203125" style="1031" customWidth="1"/>
    <col min="14893" max="14893" width="0.1640625" style="1031" customWidth="1"/>
    <col min="14894" max="14896" width="18.33203125" style="1031" customWidth="1"/>
    <col min="14897" max="14898" width="3.1640625" style="1031" customWidth="1"/>
    <col min="14899" max="14899" width="15.33203125" style="1031" customWidth="1"/>
    <col min="14900" max="15104" width="9.1640625" style="1031"/>
    <col min="15105" max="15106" width="0" style="1031" hidden="1" customWidth="1"/>
    <col min="15107" max="15107" width="4.33203125" style="1031" customWidth="1"/>
    <col min="15108" max="15108" width="11.33203125" style="1031" customWidth="1"/>
    <col min="15109" max="15109" width="68.5" style="1031" customWidth="1"/>
    <col min="15110" max="15129" width="0" style="1031" hidden="1" customWidth="1"/>
    <col min="15130" max="15130" width="6.6640625" style="1031" customWidth="1"/>
    <col min="15131" max="15131" width="18.33203125" style="1031" customWidth="1"/>
    <col min="15132" max="15136" width="14.83203125" style="1031" customWidth="1"/>
    <col min="15137" max="15137" width="0.1640625" style="1031" customWidth="1"/>
    <col min="15138" max="15142" width="14.83203125" style="1031" customWidth="1"/>
    <col min="15143" max="15143" width="0.1640625" style="1031" customWidth="1"/>
    <col min="15144" max="15148" width="14.83203125" style="1031" customWidth="1"/>
    <col min="15149" max="15149" width="0.1640625" style="1031" customWidth="1"/>
    <col min="15150" max="15152" width="18.33203125" style="1031" customWidth="1"/>
    <col min="15153" max="15154" width="3.1640625" style="1031" customWidth="1"/>
    <col min="15155" max="15155" width="15.33203125" style="1031" customWidth="1"/>
    <col min="15156" max="15360" width="9.1640625" style="1031"/>
    <col min="15361" max="15362" width="0" style="1031" hidden="1" customWidth="1"/>
    <col min="15363" max="15363" width="4.33203125" style="1031" customWidth="1"/>
    <col min="15364" max="15364" width="11.33203125" style="1031" customWidth="1"/>
    <col min="15365" max="15365" width="68.5" style="1031" customWidth="1"/>
    <col min="15366" max="15385" width="0" style="1031" hidden="1" customWidth="1"/>
    <col min="15386" max="15386" width="6.6640625" style="1031" customWidth="1"/>
    <col min="15387" max="15387" width="18.33203125" style="1031" customWidth="1"/>
    <col min="15388" max="15392" width="14.83203125" style="1031" customWidth="1"/>
    <col min="15393" max="15393" width="0.1640625" style="1031" customWidth="1"/>
    <col min="15394" max="15398" width="14.83203125" style="1031" customWidth="1"/>
    <col min="15399" max="15399" width="0.1640625" style="1031" customWidth="1"/>
    <col min="15400" max="15404" width="14.83203125" style="1031" customWidth="1"/>
    <col min="15405" max="15405" width="0.1640625" style="1031" customWidth="1"/>
    <col min="15406" max="15408" width="18.33203125" style="1031" customWidth="1"/>
    <col min="15409" max="15410" width="3.1640625" style="1031" customWidth="1"/>
    <col min="15411" max="15411" width="15.33203125" style="1031" customWidth="1"/>
    <col min="15412" max="15616" width="9.1640625" style="1031"/>
    <col min="15617" max="15618" width="0" style="1031" hidden="1" customWidth="1"/>
    <col min="15619" max="15619" width="4.33203125" style="1031" customWidth="1"/>
    <col min="15620" max="15620" width="11.33203125" style="1031" customWidth="1"/>
    <col min="15621" max="15621" width="68.5" style="1031" customWidth="1"/>
    <col min="15622" max="15641" width="0" style="1031" hidden="1" customWidth="1"/>
    <col min="15642" max="15642" width="6.6640625" style="1031" customWidth="1"/>
    <col min="15643" max="15643" width="18.33203125" style="1031" customWidth="1"/>
    <col min="15644" max="15648" width="14.83203125" style="1031" customWidth="1"/>
    <col min="15649" max="15649" width="0.1640625" style="1031" customWidth="1"/>
    <col min="15650" max="15654" width="14.83203125" style="1031" customWidth="1"/>
    <col min="15655" max="15655" width="0.1640625" style="1031" customWidth="1"/>
    <col min="15656" max="15660" width="14.83203125" style="1031" customWidth="1"/>
    <col min="15661" max="15661" width="0.1640625" style="1031" customWidth="1"/>
    <col min="15662" max="15664" width="18.33203125" style="1031" customWidth="1"/>
    <col min="15665" max="15666" width="3.1640625" style="1031" customWidth="1"/>
    <col min="15667" max="15667" width="15.33203125" style="1031" customWidth="1"/>
    <col min="15668" max="15872" width="9.1640625" style="1031"/>
    <col min="15873" max="15874" width="0" style="1031" hidden="1" customWidth="1"/>
    <col min="15875" max="15875" width="4.33203125" style="1031" customWidth="1"/>
    <col min="15876" max="15876" width="11.33203125" style="1031" customWidth="1"/>
    <col min="15877" max="15877" width="68.5" style="1031" customWidth="1"/>
    <col min="15878" max="15897" width="0" style="1031" hidden="1" customWidth="1"/>
    <col min="15898" max="15898" width="6.6640625" style="1031" customWidth="1"/>
    <col min="15899" max="15899" width="18.33203125" style="1031" customWidth="1"/>
    <col min="15900" max="15904" width="14.83203125" style="1031" customWidth="1"/>
    <col min="15905" max="15905" width="0.1640625" style="1031" customWidth="1"/>
    <col min="15906" max="15910" width="14.83203125" style="1031" customWidth="1"/>
    <col min="15911" max="15911" width="0.1640625" style="1031" customWidth="1"/>
    <col min="15912" max="15916" width="14.83203125" style="1031" customWidth="1"/>
    <col min="15917" max="15917" width="0.1640625" style="1031" customWidth="1"/>
    <col min="15918" max="15920" width="18.33203125" style="1031" customWidth="1"/>
    <col min="15921" max="15922" width="3.1640625" style="1031" customWidth="1"/>
    <col min="15923" max="15923" width="15.33203125" style="1031" customWidth="1"/>
    <col min="15924" max="16128" width="9.1640625" style="1031"/>
    <col min="16129" max="16130" width="0" style="1031" hidden="1" customWidth="1"/>
    <col min="16131" max="16131" width="4.33203125" style="1031" customWidth="1"/>
    <col min="16132" max="16132" width="11.33203125" style="1031" customWidth="1"/>
    <col min="16133" max="16133" width="68.5" style="1031" customWidth="1"/>
    <col min="16134" max="16153" width="0" style="1031" hidden="1" customWidth="1"/>
    <col min="16154" max="16154" width="6.6640625" style="1031" customWidth="1"/>
    <col min="16155" max="16155" width="18.33203125" style="1031" customWidth="1"/>
    <col min="16156" max="16160" width="14.83203125" style="1031" customWidth="1"/>
    <col min="16161" max="16161" width="0.1640625" style="1031" customWidth="1"/>
    <col min="16162" max="16166" width="14.83203125" style="1031" customWidth="1"/>
    <col min="16167" max="16167" width="0.1640625" style="1031" customWidth="1"/>
    <col min="16168" max="16172" width="14.83203125" style="1031" customWidth="1"/>
    <col min="16173" max="16173" width="0.1640625" style="1031" customWidth="1"/>
    <col min="16174" max="16176" width="18.33203125" style="1031" customWidth="1"/>
    <col min="16177" max="16178" width="3.1640625" style="1031" customWidth="1"/>
    <col min="16179" max="16179" width="15.33203125" style="1031" customWidth="1"/>
    <col min="16180" max="16384" width="9.1640625" style="1031"/>
  </cols>
  <sheetData>
    <row r="1" spans="4:51" s="1022" customFormat="1" hidden="1" x14ac:dyDescent="0.2">
      <c r="D1" s="1023"/>
      <c r="AG1" s="1024"/>
      <c r="AW1" s="1025"/>
      <c r="AX1" s="1025"/>
      <c r="AY1" s="1025"/>
    </row>
    <row r="2" spans="4:51" s="1022" customFormat="1" hidden="1" x14ac:dyDescent="0.2">
      <c r="D2" s="1023"/>
      <c r="AG2" s="1024"/>
      <c r="AW2" s="1025"/>
      <c r="AX2" s="1025"/>
      <c r="AY2" s="1025"/>
    </row>
    <row r="3" spans="4:51" s="1022" customFormat="1" hidden="1" x14ac:dyDescent="0.2">
      <c r="D3" s="1023"/>
      <c r="AG3" s="1024"/>
      <c r="AW3" s="1025"/>
      <c r="AX3" s="1025"/>
      <c r="AY3" s="1025"/>
    </row>
    <row r="4" spans="4:51" s="1022" customFormat="1" hidden="1" x14ac:dyDescent="0.2">
      <c r="D4" s="1023"/>
      <c r="AG4" s="1024"/>
      <c r="AW4" s="1025"/>
      <c r="AX4" s="1025"/>
      <c r="AY4" s="1025"/>
    </row>
    <row r="5" spans="4:51" s="1022" customFormat="1" hidden="1" x14ac:dyDescent="0.2">
      <c r="D5" s="1023"/>
      <c r="AG5" s="1024"/>
      <c r="AW5" s="1025"/>
      <c r="AX5" s="1025"/>
      <c r="AY5" s="1025"/>
    </row>
    <row r="6" spans="4:51" s="1025" customFormat="1" hidden="1" x14ac:dyDescent="0.2"/>
    <row r="7" spans="4:51" s="1025" customFormat="1" hidden="1" x14ac:dyDescent="0.2"/>
    <row r="8" spans="4:51" s="1025" customFormat="1" x14ac:dyDescent="0.2"/>
    <row r="9" spans="4:51" s="1022" customFormat="1" ht="18" customHeight="1" x14ac:dyDescent="0.2">
      <c r="D9" s="1730" t="str">
        <f>"Фактические объёмы продажи электроэнергии и мощности на розничном рынке и её фактическая стоимость " &amp; [15]Титульный!E16</f>
        <v>Фактические объёмы продажи электроэнергии и мощности на розничном рынке и её фактическая стоимость Ханты-Мансийский автономный округ</v>
      </c>
      <c r="E9" s="1730"/>
      <c r="F9" s="1730"/>
      <c r="G9" s="1730"/>
      <c r="H9" s="1730"/>
      <c r="I9" s="1730"/>
      <c r="J9" s="1730"/>
      <c r="K9" s="1730"/>
      <c r="L9" s="1730"/>
      <c r="M9" s="1730"/>
      <c r="N9" s="1730"/>
      <c r="O9" s="1730"/>
      <c r="P9" s="1730"/>
      <c r="Q9" s="1730"/>
      <c r="R9" s="1730"/>
      <c r="S9" s="1730"/>
      <c r="T9" s="1730"/>
      <c r="U9" s="1730"/>
      <c r="V9" s="1730"/>
      <c r="W9" s="1730"/>
      <c r="X9" s="1730"/>
      <c r="Y9" s="1730"/>
      <c r="Z9" s="1730"/>
      <c r="AA9" s="1730"/>
      <c r="AB9" s="1730"/>
      <c r="AC9" s="1730"/>
      <c r="AD9" s="1730"/>
      <c r="AE9" s="1730"/>
      <c r="AF9" s="1730"/>
      <c r="AG9" s="1730"/>
      <c r="AH9" s="1730"/>
      <c r="AI9" s="1730"/>
      <c r="AJ9" s="1730"/>
      <c r="AK9" s="1730"/>
      <c r="AL9" s="1730"/>
      <c r="AM9" s="1730"/>
      <c r="AN9" s="1730"/>
      <c r="AO9" s="1730"/>
      <c r="AP9" s="1730"/>
      <c r="AQ9" s="1730"/>
      <c r="AR9" s="1730"/>
      <c r="AS9" s="1730"/>
      <c r="AT9" s="1730"/>
      <c r="AU9" s="1730"/>
      <c r="AV9" s="1730"/>
      <c r="AW9" s="1025"/>
      <c r="AX9" s="1025"/>
      <c r="AY9" s="1025"/>
    </row>
    <row r="10" spans="4:51" s="1025" customFormat="1" ht="24" customHeight="1" x14ac:dyDescent="0.2">
      <c r="G10" s="1731"/>
      <c r="H10" s="1731"/>
      <c r="I10" s="1731"/>
      <c r="J10" s="1731"/>
      <c r="K10" s="1731"/>
      <c r="L10" s="1731"/>
      <c r="M10" s="1731"/>
      <c r="N10" s="1731"/>
      <c r="O10" s="1731"/>
      <c r="P10" s="1731"/>
      <c r="Q10" s="1731"/>
      <c r="R10" s="1731"/>
      <c r="S10" s="1731"/>
      <c r="T10" s="1731"/>
      <c r="U10" s="1731"/>
      <c r="V10" s="1731"/>
      <c r="W10" s="1731"/>
      <c r="X10" s="1731"/>
      <c r="Y10" s="1025">
        <v>5</v>
      </c>
      <c r="Z10" s="1026" t="s">
        <v>1545</v>
      </c>
    </row>
    <row r="11" spans="4:51" ht="12" customHeight="1" x14ac:dyDescent="0.2">
      <c r="D11" s="1732" t="s">
        <v>1042</v>
      </c>
      <c r="E11" s="1733" t="s">
        <v>1546</v>
      </c>
      <c r="F11" s="1027"/>
      <c r="G11" s="1734"/>
      <c r="H11" s="1734"/>
      <c r="I11" s="1734"/>
      <c r="J11" s="1734"/>
      <c r="K11" s="1734"/>
      <c r="L11" s="1734"/>
      <c r="M11" s="1734"/>
      <c r="N11" s="1734"/>
      <c r="O11" s="1734"/>
      <c r="P11" s="1734"/>
      <c r="Q11" s="1734"/>
      <c r="R11" s="1734"/>
      <c r="S11" s="1734"/>
      <c r="T11" s="1734"/>
      <c r="U11" s="1734"/>
      <c r="V11" s="1734"/>
      <c r="W11" s="1734"/>
      <c r="X11" s="1734"/>
      <c r="Y11" s="1028">
        <v>0</v>
      </c>
      <c r="Z11" s="1029"/>
      <c r="AA11" s="1729" t="s">
        <v>1547</v>
      </c>
      <c r="AB11" s="1737"/>
      <c r="AC11" s="1734"/>
      <c r="AD11" s="1734"/>
      <c r="AE11" s="1734"/>
      <c r="AF11" s="1734"/>
      <c r="AG11" s="1734"/>
      <c r="AH11" s="1734"/>
      <c r="AI11" s="1734"/>
      <c r="AJ11" s="1734"/>
      <c r="AK11" s="1734"/>
      <c r="AL11" s="1734"/>
      <c r="AM11" s="1734"/>
      <c r="AN11" s="1734"/>
      <c r="AO11" s="1734"/>
      <c r="AP11" s="1734"/>
      <c r="AQ11" s="1734"/>
      <c r="AR11" s="1734"/>
      <c r="AS11" s="1734"/>
      <c r="AT11" s="1729" t="s">
        <v>1548</v>
      </c>
      <c r="AU11" s="1729" t="s">
        <v>1549</v>
      </c>
      <c r="AV11" s="1729" t="s">
        <v>1550</v>
      </c>
    </row>
    <row r="12" spans="4:51" ht="12" customHeight="1" x14ac:dyDescent="0.2">
      <c r="D12" s="1732"/>
      <c r="E12" s="1733"/>
      <c r="F12" s="1027"/>
      <c r="G12" s="1738" t="s">
        <v>1551</v>
      </c>
      <c r="H12" s="1738"/>
      <c r="I12" s="1738"/>
      <c r="J12" s="1738"/>
      <c r="K12" s="1738"/>
      <c r="L12" s="1738"/>
      <c r="M12" s="1738"/>
      <c r="N12" s="1738"/>
      <c r="O12" s="1738"/>
      <c r="P12" s="1738"/>
      <c r="Q12" s="1738"/>
      <c r="R12" s="1738"/>
      <c r="S12" s="1738"/>
      <c r="T12" s="1738"/>
      <c r="U12" s="1738"/>
      <c r="V12" s="1738"/>
      <c r="W12" s="1738"/>
      <c r="X12" s="1738"/>
      <c r="Y12" s="1027"/>
      <c r="Z12" s="1032"/>
      <c r="AA12" s="1729"/>
      <c r="AB12" s="1739" t="s">
        <v>1551</v>
      </c>
      <c r="AC12" s="1738"/>
      <c r="AD12" s="1738"/>
      <c r="AE12" s="1738"/>
      <c r="AF12" s="1738"/>
      <c r="AG12" s="1738"/>
      <c r="AH12" s="1738"/>
      <c r="AI12" s="1738"/>
      <c r="AJ12" s="1738"/>
      <c r="AK12" s="1738"/>
      <c r="AL12" s="1738"/>
      <c r="AM12" s="1738"/>
      <c r="AN12" s="1738"/>
      <c r="AO12" s="1738"/>
      <c r="AP12" s="1738"/>
      <c r="AQ12" s="1738"/>
      <c r="AR12" s="1738"/>
      <c r="AS12" s="1738"/>
      <c r="AT12" s="1729"/>
      <c r="AU12" s="1729"/>
      <c r="AV12" s="1729"/>
    </row>
    <row r="13" spans="4:51" ht="12" customHeight="1" x14ac:dyDescent="0.2">
      <c r="D13" s="1732"/>
      <c r="E13" s="1733"/>
      <c r="F13" s="1027"/>
      <c r="G13" s="1726"/>
      <c r="H13" s="1726"/>
      <c r="I13" s="1726"/>
      <c r="J13" s="1726"/>
      <c r="K13" s="1726"/>
      <c r="L13" s="1726"/>
      <c r="M13" s="1726"/>
      <c r="N13" s="1726"/>
      <c r="O13" s="1726"/>
      <c r="P13" s="1726"/>
      <c r="Q13" s="1726"/>
      <c r="R13" s="1726"/>
      <c r="S13" s="1726"/>
      <c r="T13" s="1726"/>
      <c r="U13" s="1726"/>
      <c r="V13" s="1726"/>
      <c r="W13" s="1726"/>
      <c r="X13" s="1726"/>
      <c r="Y13" s="1027"/>
      <c r="Z13" s="1032"/>
      <c r="AA13" s="1729"/>
      <c r="AB13" s="1727" t="s">
        <v>102</v>
      </c>
      <c r="AC13" s="1728"/>
      <c r="AD13" s="1728"/>
      <c r="AE13" s="1728"/>
      <c r="AF13" s="1728"/>
      <c r="AG13" s="1728"/>
      <c r="AH13" s="1728"/>
      <c r="AI13" s="1728"/>
      <c r="AJ13" s="1728"/>
      <c r="AK13" s="1728"/>
      <c r="AL13" s="1728"/>
      <c r="AM13" s="1728"/>
      <c r="AN13" s="1728"/>
      <c r="AO13" s="1728"/>
      <c r="AP13" s="1728"/>
      <c r="AQ13" s="1728"/>
      <c r="AR13" s="1728"/>
      <c r="AS13" s="1728"/>
      <c r="AT13" s="1729"/>
      <c r="AU13" s="1729"/>
      <c r="AV13" s="1729"/>
    </row>
    <row r="14" spans="4:51" ht="12" customHeight="1" x14ac:dyDescent="0.2">
      <c r="D14" s="1732"/>
      <c r="E14" s="1733"/>
      <c r="F14" s="1033"/>
      <c r="G14" s="1034"/>
      <c r="H14" s="1034"/>
      <c r="I14" s="1034"/>
      <c r="J14" s="1034"/>
      <c r="K14" s="1034"/>
      <c r="L14" s="1034"/>
      <c r="M14" s="1034"/>
      <c r="N14" s="1034"/>
      <c r="O14" s="1034"/>
      <c r="P14" s="1034"/>
      <c r="Q14" s="1034"/>
      <c r="R14" s="1034"/>
      <c r="S14" s="1028" t="s">
        <v>1552</v>
      </c>
      <c r="T14" s="1034"/>
      <c r="U14" s="1034"/>
      <c r="V14" s="1034"/>
      <c r="W14" s="1034"/>
      <c r="X14" s="1034"/>
      <c r="Y14" s="1035"/>
      <c r="Z14" s="1032"/>
      <c r="AA14" s="1735"/>
      <c r="AB14" s="1034"/>
      <c r="AC14" s="1034"/>
      <c r="AD14" s="1034"/>
      <c r="AE14" s="1034"/>
      <c r="AF14" s="1034"/>
      <c r="AG14" s="1034"/>
      <c r="AH14" s="1034"/>
      <c r="AI14" s="1034"/>
      <c r="AJ14" s="1034"/>
      <c r="AK14" s="1034"/>
      <c r="AL14" s="1034"/>
      <c r="AM14" s="1034"/>
      <c r="AN14" s="1028" t="s">
        <v>1552</v>
      </c>
      <c r="AO14" s="1034"/>
      <c r="AP14" s="1034"/>
      <c r="AQ14" s="1034"/>
      <c r="AR14" s="1034"/>
      <c r="AS14" s="1034"/>
      <c r="AT14" s="1736"/>
      <c r="AU14" s="1729"/>
      <c r="AV14" s="1729"/>
    </row>
    <row r="15" spans="4:51" ht="12" customHeight="1" x14ac:dyDescent="0.2">
      <c r="D15" s="1732"/>
      <c r="E15" s="1733"/>
      <c r="F15" s="1033"/>
      <c r="G15" s="1729" t="s">
        <v>1553</v>
      </c>
      <c r="H15" s="1729"/>
      <c r="I15" s="1729"/>
      <c r="J15" s="1729"/>
      <c r="K15" s="1729"/>
      <c r="L15" s="1036"/>
      <c r="M15" s="1729" t="s">
        <v>1554</v>
      </c>
      <c r="N15" s="1729"/>
      <c r="O15" s="1729"/>
      <c r="P15" s="1729"/>
      <c r="Q15" s="1729"/>
      <c r="R15" s="1036"/>
      <c r="S15" s="1729" t="s">
        <v>1555</v>
      </c>
      <c r="T15" s="1729"/>
      <c r="U15" s="1729"/>
      <c r="V15" s="1729"/>
      <c r="W15" s="1729"/>
      <c r="X15" s="1034"/>
      <c r="Y15" s="1037"/>
      <c r="Z15" s="1032"/>
      <c r="AA15" s="1735"/>
      <c r="AB15" s="1729" t="s">
        <v>1553</v>
      </c>
      <c r="AC15" s="1729"/>
      <c r="AD15" s="1729"/>
      <c r="AE15" s="1729"/>
      <c r="AF15" s="1729"/>
      <c r="AG15" s="1036"/>
      <c r="AH15" s="1729" t="s">
        <v>1554</v>
      </c>
      <c r="AI15" s="1729"/>
      <c r="AJ15" s="1729"/>
      <c r="AK15" s="1729"/>
      <c r="AL15" s="1729"/>
      <c r="AM15" s="1036"/>
      <c r="AN15" s="1729" t="s">
        <v>1555</v>
      </c>
      <c r="AO15" s="1729"/>
      <c r="AP15" s="1729"/>
      <c r="AQ15" s="1729"/>
      <c r="AR15" s="1729"/>
      <c r="AS15" s="1034"/>
      <c r="AT15" s="1736"/>
      <c r="AU15" s="1729"/>
      <c r="AV15" s="1729"/>
    </row>
    <row r="16" spans="4:51" x14ac:dyDescent="0.2">
      <c r="D16" s="1038"/>
      <c r="E16" s="1039"/>
      <c r="F16" s="1027"/>
      <c r="G16" s="1040" t="s">
        <v>1031</v>
      </c>
      <c r="H16" s="1040" t="s">
        <v>333</v>
      </c>
      <c r="I16" s="1040" t="s">
        <v>334</v>
      </c>
      <c r="J16" s="1040" t="s">
        <v>335</v>
      </c>
      <c r="K16" s="1040" t="s">
        <v>336</v>
      </c>
      <c r="L16" s="1041"/>
      <c r="M16" s="1040" t="s">
        <v>1031</v>
      </c>
      <c r="N16" s="1040" t="s">
        <v>333</v>
      </c>
      <c r="O16" s="1040" t="s">
        <v>334</v>
      </c>
      <c r="P16" s="1040" t="s">
        <v>335</v>
      </c>
      <c r="Q16" s="1040" t="s">
        <v>336</v>
      </c>
      <c r="R16" s="1041"/>
      <c r="S16" s="1040" t="s">
        <v>1031</v>
      </c>
      <c r="T16" s="1040" t="s">
        <v>333</v>
      </c>
      <c r="U16" s="1040" t="s">
        <v>334</v>
      </c>
      <c r="V16" s="1040" t="s">
        <v>335</v>
      </c>
      <c r="W16" s="1040" t="s">
        <v>336</v>
      </c>
      <c r="X16" s="1040"/>
      <c r="Y16" s="1033"/>
      <c r="Z16" s="1027"/>
      <c r="AA16" s="1736"/>
      <c r="AB16" s="1042" t="s">
        <v>1031</v>
      </c>
      <c r="AC16" s="1040" t="s">
        <v>333</v>
      </c>
      <c r="AD16" s="1040" t="s">
        <v>334</v>
      </c>
      <c r="AE16" s="1040" t="s">
        <v>335</v>
      </c>
      <c r="AF16" s="1040" t="s">
        <v>336</v>
      </c>
      <c r="AG16" s="1041"/>
      <c r="AH16" s="1040" t="s">
        <v>1031</v>
      </c>
      <c r="AI16" s="1040" t="s">
        <v>333</v>
      </c>
      <c r="AJ16" s="1040" t="s">
        <v>334</v>
      </c>
      <c r="AK16" s="1040" t="s">
        <v>335</v>
      </c>
      <c r="AL16" s="1040" t="s">
        <v>336</v>
      </c>
      <c r="AM16" s="1041"/>
      <c r="AN16" s="1040" t="s">
        <v>1031</v>
      </c>
      <c r="AO16" s="1040" t="s">
        <v>333</v>
      </c>
      <c r="AP16" s="1040" t="s">
        <v>334</v>
      </c>
      <c r="AQ16" s="1040" t="s">
        <v>335</v>
      </c>
      <c r="AR16" s="1040" t="s">
        <v>336</v>
      </c>
      <c r="AS16" s="1040"/>
      <c r="AT16" s="1027"/>
      <c r="AU16" s="1027"/>
      <c r="AV16" s="1027"/>
    </row>
    <row r="17" spans="1:48" ht="12" hidden="1" customHeight="1" x14ac:dyDescent="0.2">
      <c r="D17" s="1043"/>
      <c r="E17" s="1044"/>
      <c r="F17" s="1045"/>
      <c r="G17" s="1043"/>
      <c r="H17" s="1043"/>
      <c r="I17" s="1043"/>
      <c r="J17" s="1043"/>
      <c r="K17" s="1043"/>
      <c r="L17" s="1046"/>
      <c r="M17" s="1043"/>
      <c r="N17" s="1043"/>
      <c r="O17" s="1043"/>
      <c r="P17" s="1043"/>
      <c r="Q17" s="1043"/>
      <c r="R17" s="1046"/>
      <c r="S17" s="1043"/>
      <c r="T17" s="1043"/>
      <c r="U17" s="1043"/>
      <c r="V17" s="1043"/>
      <c r="W17" s="1043"/>
      <c r="X17" s="1043"/>
      <c r="Y17" s="1043"/>
      <c r="Z17" s="1047"/>
      <c r="AA17" s="1047"/>
      <c r="AB17" s="1043"/>
      <c r="AC17" s="1043"/>
      <c r="AD17" s="1043"/>
      <c r="AE17" s="1043"/>
      <c r="AF17" s="1043"/>
      <c r="AG17" s="1046"/>
      <c r="AH17" s="1043"/>
      <c r="AI17" s="1043"/>
      <c r="AJ17" s="1043"/>
      <c r="AK17" s="1043"/>
      <c r="AL17" s="1043"/>
      <c r="AM17" s="1046"/>
      <c r="AN17" s="1043"/>
      <c r="AO17" s="1043"/>
      <c r="AP17" s="1043"/>
      <c r="AQ17" s="1043"/>
      <c r="AR17" s="1043"/>
      <c r="AS17" s="1043"/>
      <c r="AT17" s="1043"/>
      <c r="AU17" s="1043"/>
      <c r="AV17" s="1043"/>
    </row>
    <row r="18" spans="1:48" s="1030" customFormat="1" ht="12" hidden="1" customHeight="1" x14ac:dyDescent="0.2">
      <c r="A18" s="1022"/>
      <c r="B18" s="1022"/>
      <c r="C18" s="1022"/>
      <c r="D18" s="1048"/>
      <c r="E18" s="1048"/>
      <c r="F18" s="1049"/>
      <c r="G18" s="1050"/>
      <c r="H18" s="1050"/>
      <c r="I18" s="1050"/>
      <c r="J18" s="1050"/>
      <c r="K18" s="1050"/>
      <c r="L18" s="1050"/>
      <c r="M18" s="1050"/>
      <c r="N18" s="1050"/>
      <c r="O18" s="1050"/>
      <c r="P18" s="1050"/>
      <c r="Q18" s="1050"/>
      <c r="R18" s="1050"/>
      <c r="S18" s="1050"/>
      <c r="T18" s="1050"/>
      <c r="U18" s="1050"/>
      <c r="V18" s="1050"/>
      <c r="W18" s="1050"/>
      <c r="X18" s="1051"/>
      <c r="Y18" s="1049"/>
      <c r="Z18" s="1049"/>
      <c r="AA18" s="1049"/>
      <c r="AB18" s="1048"/>
      <c r="AC18" s="1048"/>
      <c r="AD18" s="1048"/>
      <c r="AE18" s="1048"/>
      <c r="AF18" s="1048"/>
      <c r="AG18" s="1048"/>
      <c r="AH18" s="1048"/>
      <c r="AI18" s="1048"/>
      <c r="AJ18" s="1048"/>
      <c r="AK18" s="1048"/>
      <c r="AL18" s="1048"/>
      <c r="AM18" s="1048"/>
      <c r="AN18" s="1048"/>
      <c r="AO18" s="1048"/>
      <c r="AP18" s="1048"/>
      <c r="AQ18" s="1048"/>
      <c r="AR18" s="1048"/>
      <c r="AS18" s="1051"/>
      <c r="AT18" s="1048"/>
      <c r="AU18" s="1048"/>
      <c r="AV18" s="1048"/>
    </row>
    <row r="19" spans="1:48" ht="17.25" customHeight="1" x14ac:dyDescent="0.2">
      <c r="D19" s="1052" t="s">
        <v>1241</v>
      </c>
      <c r="E19" s="1053" t="s">
        <v>1242</v>
      </c>
      <c r="F19" s="1054"/>
      <c r="G19" s="1054"/>
      <c r="H19" s="1054"/>
      <c r="I19" s="1054"/>
      <c r="J19" s="1054"/>
      <c r="K19" s="1054"/>
      <c r="L19" s="1054"/>
      <c r="M19" s="1054"/>
      <c r="N19" s="1054"/>
      <c r="O19" s="1054"/>
      <c r="P19" s="1054"/>
      <c r="Q19" s="1054"/>
      <c r="R19" s="1054"/>
      <c r="S19" s="1054"/>
      <c r="T19" s="1054"/>
      <c r="U19" s="1054"/>
      <c r="V19" s="1054"/>
      <c r="W19" s="1054"/>
      <c r="X19" s="1054"/>
      <c r="Y19" s="1054"/>
      <c r="Z19" s="1054"/>
      <c r="AA19" s="1054"/>
      <c r="AB19" s="1054"/>
      <c r="AC19" s="1054"/>
      <c r="AD19" s="1054"/>
      <c r="AE19" s="1054"/>
      <c r="AF19" s="1054"/>
      <c r="AG19" s="1054"/>
      <c r="AH19" s="1054"/>
      <c r="AI19" s="1054"/>
      <c r="AJ19" s="1054"/>
      <c r="AK19" s="1054"/>
      <c r="AL19" s="1054"/>
      <c r="AM19" s="1054"/>
      <c r="AN19" s="1054"/>
      <c r="AO19" s="1054"/>
      <c r="AP19" s="1054"/>
      <c r="AQ19" s="1054"/>
      <c r="AR19" s="1054"/>
      <c r="AS19" s="1054"/>
      <c r="AT19" s="1054"/>
      <c r="AU19" s="1054"/>
      <c r="AV19" s="1055"/>
    </row>
    <row r="20" spans="1:48" s="1030" customFormat="1" ht="5.25" customHeight="1" x14ac:dyDescent="0.2">
      <c r="A20" s="1022"/>
      <c r="B20" s="1022"/>
      <c r="C20" s="1022"/>
      <c r="D20" s="1056"/>
      <c r="E20" s="1056"/>
      <c r="F20" s="1049"/>
      <c r="G20" s="1050"/>
      <c r="H20" s="1050"/>
      <c r="I20" s="1050"/>
      <c r="J20" s="1050"/>
      <c r="K20" s="1050"/>
      <c r="L20" s="1050"/>
      <c r="M20" s="1050"/>
      <c r="N20" s="1050"/>
      <c r="O20" s="1050"/>
      <c r="P20" s="1050"/>
      <c r="Q20" s="1050"/>
      <c r="R20" s="1050"/>
      <c r="S20" s="1050"/>
      <c r="T20" s="1050"/>
      <c r="U20" s="1050"/>
      <c r="V20" s="1050"/>
      <c r="W20" s="1050"/>
      <c r="X20" s="1051"/>
      <c r="Y20" s="1049"/>
      <c r="Z20" s="1049"/>
      <c r="AA20" s="1049"/>
      <c r="AB20" s="1048"/>
      <c r="AC20" s="1048"/>
      <c r="AD20" s="1048"/>
      <c r="AE20" s="1048"/>
      <c r="AF20" s="1048"/>
      <c r="AG20" s="1048"/>
      <c r="AH20" s="1048"/>
      <c r="AI20" s="1048"/>
      <c r="AJ20" s="1048"/>
      <c r="AK20" s="1048"/>
      <c r="AL20" s="1048"/>
      <c r="AM20" s="1048"/>
      <c r="AN20" s="1048"/>
      <c r="AO20" s="1048"/>
      <c r="AP20" s="1048"/>
      <c r="AQ20" s="1048"/>
      <c r="AR20" s="1048"/>
      <c r="AS20" s="1051"/>
      <c r="AT20" s="1051"/>
      <c r="AU20" s="1051"/>
      <c r="AV20" s="1051"/>
    </row>
    <row r="21" spans="1:48" x14ac:dyDescent="0.2">
      <c r="D21" s="1057" t="s">
        <v>1243</v>
      </c>
      <c r="E21" s="1058" t="s">
        <v>1556</v>
      </c>
      <c r="F21" s="1045"/>
      <c r="G21" s="1013">
        <f>SUM(H21:K21)</f>
        <v>0</v>
      </c>
      <c r="H21" s="1013">
        <f>SUM(H23,H44)</f>
        <v>0</v>
      </c>
      <c r="I21" s="1013">
        <f>SUM(I23,I44)</f>
        <v>0</v>
      </c>
      <c r="J21" s="1013">
        <f>SUM(J23,J44)</f>
        <v>0</v>
      </c>
      <c r="K21" s="1013">
        <f>SUM(K23,K44)</f>
        <v>0</v>
      </c>
      <c r="L21" s="1059"/>
      <c r="M21" s="1013">
        <f>SUM(N21:Q21)</f>
        <v>0</v>
      </c>
      <c r="N21" s="1013">
        <f>IF(H21=0,0,T21/H21)</f>
        <v>0</v>
      </c>
      <c r="O21" s="1013">
        <f>IF(I21=0,0,U21/I21)</f>
        <v>0</v>
      </c>
      <c r="P21" s="1013">
        <f>IF(J21=0,0,V21/J21)</f>
        <v>0</v>
      </c>
      <c r="Q21" s="1013">
        <f>IF(K21=0,0,W21/K21)</f>
        <v>0</v>
      </c>
      <c r="R21" s="1059"/>
      <c r="S21" s="1013">
        <f>SUM(T21:W21)</f>
        <v>0</v>
      </c>
      <c r="T21" s="1013">
        <f>SUM(T23,T44)</f>
        <v>0</v>
      </c>
      <c r="U21" s="1013">
        <f>SUM(U23,U44)</f>
        <v>0</v>
      </c>
      <c r="V21" s="1013">
        <f>SUM(V23,V44)</f>
        <v>0</v>
      </c>
      <c r="W21" s="1013">
        <f>SUM(W23,W44)</f>
        <v>0</v>
      </c>
      <c r="X21" s="1060"/>
      <c r="Y21" s="1061"/>
      <c r="Z21" s="1061"/>
      <c r="AA21" s="1062">
        <v>20224.702099275928</v>
      </c>
      <c r="AB21" s="1013">
        <f>SUM(AC21:AF21)</f>
        <v>52171.550581999996</v>
      </c>
      <c r="AC21" s="1013">
        <f>SUM(AC23,AC44)</f>
        <v>0</v>
      </c>
      <c r="AD21" s="1013">
        <f>SUM(AD23,AD44)</f>
        <v>1029.50766</v>
      </c>
      <c r="AE21" s="1013">
        <f>SUM(AE23,AE44)</f>
        <v>17614.304543999999</v>
      </c>
      <c r="AF21" s="1013">
        <f>SUM(AF23,AF44)</f>
        <v>33527.738377999995</v>
      </c>
      <c r="AG21" s="1059"/>
      <c r="AH21" s="1013">
        <f>SUM(AI21:AL21)</f>
        <v>19.207223200575303</v>
      </c>
      <c r="AI21" s="1013">
        <f>IF(AC21=0,0,AO21/AC21)</f>
        <v>0</v>
      </c>
      <c r="AJ21" s="1013">
        <f>IF(AD21=0,0,AP21/AD21)</f>
        <v>6.9078965473651754</v>
      </c>
      <c r="AK21" s="1013">
        <f>IF(AE21=0,0,AQ21/AE21)</f>
        <v>7.706909813038374</v>
      </c>
      <c r="AL21" s="1013">
        <f>IF(AF21=0,0,AR21/AF21)</f>
        <v>4.5924168401717544</v>
      </c>
      <c r="AM21" s="1059"/>
      <c r="AN21" s="1013">
        <f>SUM(AO21:AR21)</f>
        <v>296836.93929000001</v>
      </c>
      <c r="AO21" s="1013">
        <f>SUM(AO23,AO44)</f>
        <v>0</v>
      </c>
      <c r="AP21" s="1013">
        <f>SUM(AP23,AP44)</f>
        <v>7111.7324100000005</v>
      </c>
      <c r="AQ21" s="1013">
        <f>SUM(AQ23,AQ44)</f>
        <v>135751.85654000001</v>
      </c>
      <c r="AR21" s="1013">
        <f>SUM(AR23,AR44)</f>
        <v>153973.35034</v>
      </c>
      <c r="AS21" s="1060"/>
      <c r="AT21" s="1013">
        <f>SUM(AT23,AT44)</f>
        <v>296836.93929000001</v>
      </c>
      <c r="AU21" s="1063"/>
      <c r="AV21" s="1013">
        <f>AA21+AT21-AU21</f>
        <v>317061.64138927596</v>
      </c>
    </row>
    <row r="22" spans="1:48" s="1030" customFormat="1" ht="5.25" customHeight="1" x14ac:dyDescent="0.2">
      <c r="A22" s="1022"/>
      <c r="B22" s="1022"/>
      <c r="C22" s="1022"/>
      <c r="D22" s="1056"/>
      <c r="E22" s="1056"/>
      <c r="F22" s="1049"/>
      <c r="G22" s="1050"/>
      <c r="H22" s="1050"/>
      <c r="I22" s="1050"/>
      <c r="J22" s="1050"/>
      <c r="K22" s="1050"/>
      <c r="L22" s="1050"/>
      <c r="M22" s="1050"/>
      <c r="N22" s="1050"/>
      <c r="O22" s="1050"/>
      <c r="P22" s="1050"/>
      <c r="Q22" s="1050"/>
      <c r="R22" s="1050"/>
      <c r="S22" s="1050"/>
      <c r="T22" s="1050"/>
      <c r="U22" s="1050"/>
      <c r="V22" s="1050"/>
      <c r="W22" s="1050"/>
      <c r="X22" s="1051"/>
      <c r="Y22" s="1049"/>
      <c r="Z22" s="1049"/>
      <c r="AA22" s="1049"/>
      <c r="AB22" s="1048"/>
      <c r="AC22" s="1048"/>
      <c r="AD22" s="1048"/>
      <c r="AE22" s="1048"/>
      <c r="AF22" s="1048"/>
      <c r="AG22" s="1048"/>
      <c r="AH22" s="1048"/>
      <c r="AI22" s="1048"/>
      <c r="AJ22" s="1048"/>
      <c r="AK22" s="1048"/>
      <c r="AL22" s="1048"/>
      <c r="AM22" s="1048"/>
      <c r="AN22" s="1048"/>
      <c r="AO22" s="1048"/>
      <c r="AP22" s="1048"/>
      <c r="AQ22" s="1048"/>
      <c r="AR22" s="1048"/>
      <c r="AS22" s="1051"/>
      <c r="AT22" s="1051"/>
      <c r="AU22" s="1051"/>
      <c r="AV22" s="1051"/>
    </row>
    <row r="23" spans="1:48" x14ac:dyDescent="0.2">
      <c r="D23" s="1057" t="s">
        <v>1246</v>
      </c>
      <c r="E23" s="1064" t="s">
        <v>1557</v>
      </c>
      <c r="F23" s="1045"/>
      <c r="G23" s="1013">
        <f>SUM(H23:K23)</f>
        <v>0</v>
      </c>
      <c r="H23" s="1013">
        <f>SUM(H25,H28:H30,H33:H34,H36,H38,H40,H42)</f>
        <v>0</v>
      </c>
      <c r="I23" s="1013">
        <f>SUM(I25,I28:I30,I33:I34,I36,I38,I40,I42)</f>
        <v>0</v>
      </c>
      <c r="J23" s="1013">
        <f>SUM(J25,J28:J30,J33:J34,J36,J38,J40,J42)</f>
        <v>0</v>
      </c>
      <c r="K23" s="1013">
        <f>SUM(K25,K28:K30,K33:K34,K36,K38,K40,K42)</f>
        <v>0</v>
      </c>
      <c r="L23" s="1059"/>
      <c r="M23" s="1013">
        <f>SUM(N23:Q23)</f>
        <v>0</v>
      </c>
      <c r="N23" s="1013">
        <f>IF(H23=0,0,T23/H23)</f>
        <v>0</v>
      </c>
      <c r="O23" s="1013">
        <f>IF(I23=0,0,U23/I23)</f>
        <v>0</v>
      </c>
      <c r="P23" s="1013">
        <f>IF(J23=0,0,V23/J23)</f>
        <v>0</v>
      </c>
      <c r="Q23" s="1013">
        <f>IF(K23=0,0,W23/K23)</f>
        <v>0</v>
      </c>
      <c r="R23" s="1059"/>
      <c r="S23" s="1013">
        <f>SUM(T23:W23)</f>
        <v>0</v>
      </c>
      <c r="T23" s="1013">
        <f>SUM(T25,T28,T29,T30,T36,T38,T40,T42)</f>
        <v>0</v>
      </c>
      <c r="U23" s="1013">
        <f>SUM(U25,U28,U29,U30,U36,U38,U40,U42)</f>
        <v>0</v>
      </c>
      <c r="V23" s="1013">
        <f>SUM(V25,V28,V29,V30,V36,V38,V40,V42)</f>
        <v>0</v>
      </c>
      <c r="W23" s="1013">
        <f>SUM(W25,W28,W29,W30,W36,W38,W40,W42)</f>
        <v>0</v>
      </c>
      <c r="X23" s="1061"/>
      <c r="Y23" s="1061"/>
      <c r="Z23" s="1061"/>
      <c r="AA23" s="1061"/>
      <c r="AB23" s="1065">
        <f>SUM(AC23:AF23)</f>
        <v>31033.101116999998</v>
      </c>
      <c r="AC23" s="1065">
        <f>SUM(AC25,AC28:AC30,AC33:AC34,AC36,AC38,AC40,AC42)</f>
        <v>0</v>
      </c>
      <c r="AD23" s="1065">
        <f>SUM(AD25,AD28:AD30,AD33:AD34,AD36,AD38,AD40,AD42)</f>
        <v>1029.50766</v>
      </c>
      <c r="AE23" s="1065">
        <f>SUM(AE25,AE28:AE30,AE33:AE34,AE36,AE38,AE40,AE42)</f>
        <v>15163.28644</v>
      </c>
      <c r="AF23" s="1065">
        <f>SUM(AF25,AF28:AF30,AF33:AF34,AF36,AF38,AF40,AF42)</f>
        <v>14840.307016999999</v>
      </c>
      <c r="AG23" s="1066"/>
      <c r="AH23" s="1013">
        <f>SUM(AI23:AL23)</f>
        <v>23.067659938562194</v>
      </c>
      <c r="AI23" s="1013">
        <f>IF(AC23=0,0,AO23/AC23)</f>
        <v>0</v>
      </c>
      <c r="AJ23" s="1013">
        <f>IF(AD23=0,0,AP23/AD23)</f>
        <v>6.9078965473651754</v>
      </c>
      <c r="AK23" s="1013">
        <f>IF(AE23=0,0,AQ23/AE23)</f>
        <v>8.5626976073928205</v>
      </c>
      <c r="AL23" s="1013">
        <f>IF(AF23=0,0,AR23/AF23)</f>
        <v>7.5970657838041955</v>
      </c>
      <c r="AM23" s="1059"/>
      <c r="AN23" s="1013">
        <f>SUM(AO23:AR23)</f>
        <v>249693.15759000002</v>
      </c>
      <c r="AO23" s="1013">
        <f>SUM(AO25,AO28,AO29,AO30,AO36,AO38,AO40,AO42,AO33:AO34)</f>
        <v>0</v>
      </c>
      <c r="AP23" s="1013">
        <f>SUM(AP25,AP28,AP29,AP30,AP36,AP38,AP40,AP42,AP33:AP34)</f>
        <v>7111.7324100000005</v>
      </c>
      <c r="AQ23" s="1013">
        <f>SUM(AQ25,AQ28,AQ29,AQ30,AQ36,AQ38,AQ40,AQ42,AQ33:AQ34)</f>
        <v>129838.63652</v>
      </c>
      <c r="AR23" s="1013">
        <f>SUM(AR25,AR28,AR29,AR30,AR36,AR38,AR40,AR42,AR33:AR34)</f>
        <v>112742.78866000001</v>
      </c>
      <c r="AS23" s="1061"/>
      <c r="AT23" s="1013">
        <f>SUMIF($F$14:$AS$14,$S$14,$F23:$AS23)</f>
        <v>249693.15759000002</v>
      </c>
      <c r="AU23" s="1061"/>
      <c r="AV23" s="1060"/>
    </row>
    <row r="24" spans="1:48" s="1030" customFormat="1" ht="5.25" customHeight="1" x14ac:dyDescent="0.2">
      <c r="A24" s="1022"/>
      <c r="B24" s="1022"/>
      <c r="C24" s="1022"/>
      <c r="D24" s="1056"/>
      <c r="E24" s="1056"/>
      <c r="F24" s="1049"/>
      <c r="G24" s="1050"/>
      <c r="H24" s="1050"/>
      <c r="I24" s="1050"/>
      <c r="J24" s="1050"/>
      <c r="K24" s="1050"/>
      <c r="L24" s="1050"/>
      <c r="M24" s="1050"/>
      <c r="N24" s="1050"/>
      <c r="O24" s="1050"/>
      <c r="P24" s="1050"/>
      <c r="Q24" s="1050"/>
      <c r="R24" s="1050"/>
      <c r="S24" s="1050"/>
      <c r="T24" s="1050"/>
      <c r="U24" s="1050"/>
      <c r="V24" s="1050"/>
      <c r="W24" s="1050"/>
      <c r="X24" s="1051"/>
      <c r="Y24" s="1049"/>
      <c r="Z24" s="1049"/>
      <c r="AA24" s="1049"/>
      <c r="AB24" s="1048"/>
      <c r="AC24" s="1048"/>
      <c r="AD24" s="1048"/>
      <c r="AE24" s="1048"/>
      <c r="AF24" s="1048"/>
      <c r="AG24" s="1048"/>
      <c r="AH24" s="1048"/>
      <c r="AI24" s="1048"/>
      <c r="AJ24" s="1048"/>
      <c r="AK24" s="1048"/>
      <c r="AL24" s="1048"/>
      <c r="AM24" s="1048"/>
      <c r="AN24" s="1048"/>
      <c r="AO24" s="1048"/>
      <c r="AP24" s="1048"/>
      <c r="AQ24" s="1048"/>
      <c r="AR24" s="1048"/>
      <c r="AS24" s="1051"/>
      <c r="AT24" s="1048"/>
      <c r="AU24" s="1051"/>
      <c r="AV24" s="1051"/>
    </row>
    <row r="25" spans="1:48" x14ac:dyDescent="0.2">
      <c r="D25" s="1057" t="s">
        <v>1259</v>
      </c>
      <c r="E25" s="1064" t="s">
        <v>1558</v>
      </c>
      <c r="F25" s="1045"/>
      <c r="G25" s="1013">
        <f>SUM(H25:K25)</f>
        <v>0</v>
      </c>
      <c r="H25" s="1067"/>
      <c r="I25" s="1067"/>
      <c r="J25" s="1067"/>
      <c r="K25" s="1067"/>
      <c r="L25" s="1059"/>
      <c r="M25" s="1013">
        <f>SUM(N25:Q25)</f>
        <v>0</v>
      </c>
      <c r="N25" s="1013">
        <f>IF(H25=0,0,T25/H25)</f>
        <v>0</v>
      </c>
      <c r="O25" s="1013">
        <f>IF(I25=0,0,U25/I25)</f>
        <v>0</v>
      </c>
      <c r="P25" s="1013">
        <f>IF(J25=0,0,V25/J25)</f>
        <v>0</v>
      </c>
      <c r="Q25" s="1013">
        <f>IF(K25=0,0,W25/K25)</f>
        <v>0</v>
      </c>
      <c r="R25" s="1059"/>
      <c r="S25" s="1013">
        <f>SUM(T25:W25)</f>
        <v>0</v>
      </c>
      <c r="T25" s="1067"/>
      <c r="U25" s="1067"/>
      <c r="V25" s="1067"/>
      <c r="W25" s="1067"/>
      <c r="X25" s="1061"/>
      <c r="Y25" s="1061"/>
      <c r="Z25" s="1061"/>
      <c r="AA25" s="1061"/>
      <c r="AB25" s="1065">
        <f>SUM(AC25:AF25)</f>
        <v>23223.256635999998</v>
      </c>
      <c r="AC25" s="1062"/>
      <c r="AD25" s="1062">
        <f>'ENERGY.KTL.SB.FACT.5.72 нэско'!E12/1000</f>
        <v>91.743660000000006</v>
      </c>
      <c r="AE25" s="1062">
        <f>'ENERGY.KTL.SB.FACT.5.72 нэско'!E14/1000</f>
        <v>12532.995567</v>
      </c>
      <c r="AF25" s="1062">
        <f>'ENERGY.KTL.SB.FACT.5.72 нэско'!E10/1000</f>
        <v>10598.517409</v>
      </c>
      <c r="AG25" s="1066"/>
      <c r="AH25" s="1013">
        <f>SUM(AI25:AL25)</f>
        <v>26.815422621363929</v>
      </c>
      <c r="AI25" s="1013">
        <f>IF(AC25=0,0,AO25/AC25)</f>
        <v>0</v>
      </c>
      <c r="AJ25" s="1013">
        <f>IF(AD25=0,0,AP25/AD25)</f>
        <v>8.6880299957512044</v>
      </c>
      <c r="AK25" s="1013">
        <f>IF(AE25=0,0,AQ25/AE25)</f>
        <v>8.9384065031481708</v>
      </c>
      <c r="AL25" s="1013">
        <f>IF(AF25=0,0,AR25/AF25)</f>
        <v>9.1889861224645557</v>
      </c>
      <c r="AM25" s="1059"/>
      <c r="AN25" s="1013">
        <f>SUM(AO25:AR25)</f>
        <v>210211.71014000001</v>
      </c>
      <c r="AO25" s="1062"/>
      <c r="AP25" s="1062">
        <f>'ENERGY.KTL.SB.FACT.5.72 нэско'!J12/1000</f>
        <v>797.07167000000004</v>
      </c>
      <c r="AQ25" s="1062">
        <f>'ENERGY.KTL.SB.FACT.5.72 нэско'!J14/1000</f>
        <v>112025.00908</v>
      </c>
      <c r="AR25" s="1062">
        <f>'ENERGY.KTL.SB.FACT.5.72 нэско'!J10/1000</f>
        <v>97389.629390000002</v>
      </c>
      <c r="AS25" s="1061"/>
      <c r="AT25" s="1013">
        <f>SUMIF($F$14:$AS$14,$S$14,$F25:$AS25)</f>
        <v>210211.71014000001</v>
      </c>
      <c r="AU25" s="1061"/>
      <c r="AV25" s="1060"/>
    </row>
    <row r="26" spans="1:48" s="1030" customFormat="1" ht="5.25" customHeight="1" x14ac:dyDescent="0.2">
      <c r="A26" s="1022"/>
      <c r="B26" s="1022"/>
      <c r="C26" s="1022"/>
      <c r="D26" s="1056"/>
      <c r="E26" s="1056"/>
      <c r="F26" s="1049"/>
      <c r="G26" s="1050"/>
      <c r="H26" s="1050"/>
      <c r="I26" s="1050"/>
      <c r="J26" s="1050"/>
      <c r="K26" s="1050"/>
      <c r="L26" s="1050"/>
      <c r="M26" s="1050"/>
      <c r="N26" s="1050"/>
      <c r="O26" s="1050"/>
      <c r="P26" s="1050"/>
      <c r="Q26" s="1050"/>
      <c r="R26" s="1050"/>
      <c r="S26" s="1050"/>
      <c r="T26" s="1050"/>
      <c r="U26" s="1050"/>
      <c r="V26" s="1050"/>
      <c r="W26" s="1050"/>
      <c r="X26" s="1051"/>
      <c r="Y26" s="1049"/>
      <c r="Z26" s="1049"/>
      <c r="AA26" s="1049"/>
      <c r="AB26" s="1048"/>
      <c r="AC26" s="1048"/>
      <c r="AD26" s="1048"/>
      <c r="AE26" s="1048"/>
      <c r="AF26" s="1048"/>
      <c r="AG26" s="1048"/>
      <c r="AH26" s="1048"/>
      <c r="AI26" s="1048"/>
      <c r="AJ26" s="1048"/>
      <c r="AK26" s="1048"/>
      <c r="AL26" s="1048"/>
      <c r="AM26" s="1048"/>
      <c r="AN26" s="1048"/>
      <c r="AO26" s="1048"/>
      <c r="AP26" s="1048"/>
      <c r="AQ26" s="1048"/>
      <c r="AR26" s="1048"/>
      <c r="AS26" s="1051"/>
      <c r="AT26" s="1048"/>
      <c r="AU26" s="1051"/>
      <c r="AV26" s="1051"/>
    </row>
    <row r="27" spans="1:48" x14ac:dyDescent="0.2">
      <c r="D27" s="1057" t="s">
        <v>1224</v>
      </c>
      <c r="E27" s="1068" t="s">
        <v>1559</v>
      </c>
      <c r="F27" s="1045"/>
      <c r="G27" s="1013">
        <f>SUM(H27:K27)</f>
        <v>0</v>
      </c>
      <c r="H27" s="1013">
        <f>SUM(H28:H30)</f>
        <v>0</v>
      </c>
      <c r="I27" s="1013">
        <f>SUM(I28:I30)</f>
        <v>0</v>
      </c>
      <c r="J27" s="1013">
        <f>SUM(J28:J30)</f>
        <v>0</v>
      </c>
      <c r="K27" s="1013">
        <f>SUM(K28:K30)</f>
        <v>0</v>
      </c>
      <c r="L27" s="1059"/>
      <c r="M27" s="1013">
        <f>SUM(N27:Q27)</f>
        <v>0</v>
      </c>
      <c r="N27" s="1013">
        <f>SUM(N28:N30)</f>
        <v>0</v>
      </c>
      <c r="O27" s="1013">
        <f>SUM(O28:O30)</f>
        <v>0</v>
      </c>
      <c r="P27" s="1013">
        <f>SUM(P28:P30)</f>
        <v>0</v>
      </c>
      <c r="Q27" s="1013">
        <f>SUM(Q28:Q30)</f>
        <v>0</v>
      </c>
      <c r="R27" s="1059"/>
      <c r="S27" s="1013">
        <f>SUM(T27:W27)</f>
        <v>0</v>
      </c>
      <c r="T27" s="1013">
        <f>SUM(T28:T30)</f>
        <v>0</v>
      </c>
      <c r="U27" s="1013">
        <f>SUM(U28:U30)</f>
        <v>0</v>
      </c>
      <c r="V27" s="1013">
        <f>SUM(V28:V30)</f>
        <v>0</v>
      </c>
      <c r="W27" s="1013">
        <f>SUM(W28:W30)</f>
        <v>0</v>
      </c>
      <c r="X27" s="1061"/>
      <c r="Y27" s="1061"/>
      <c r="Z27" s="1061"/>
      <c r="AA27" s="1061"/>
      <c r="AB27" s="1065">
        <f>SUM(AC27:AF27)</f>
        <v>0</v>
      </c>
      <c r="AC27" s="1065">
        <f>SUM(AC28:AC30)</f>
        <v>0</v>
      </c>
      <c r="AD27" s="1065">
        <f>SUM(AD28:AD30)</f>
        <v>0</v>
      </c>
      <c r="AE27" s="1065">
        <f>SUM(AE28:AE30)</f>
        <v>0</v>
      </c>
      <c r="AF27" s="1065">
        <f>SUM(AF28:AF30)</f>
        <v>0</v>
      </c>
      <c r="AG27" s="1066"/>
      <c r="AH27" s="1013">
        <f>SUM(AI27:AL27)</f>
        <v>0</v>
      </c>
      <c r="AI27" s="1013">
        <f>SUM(AI28:AI30)</f>
        <v>0</v>
      </c>
      <c r="AJ27" s="1013">
        <f>SUM(AJ28:AJ30)</f>
        <v>0</v>
      </c>
      <c r="AK27" s="1013">
        <f>SUM(AK28:AK30)</f>
        <v>0</v>
      </c>
      <c r="AL27" s="1013">
        <f>SUM(AL28:AL30)</f>
        <v>0</v>
      </c>
      <c r="AM27" s="1059"/>
      <c r="AN27" s="1013">
        <f>SUM(AO27:AR27)</f>
        <v>0</v>
      </c>
      <c r="AO27" s="1013">
        <f>SUM(AO28:AO30)</f>
        <v>0</v>
      </c>
      <c r="AP27" s="1013">
        <f>SUM(AP28:AP30)</f>
        <v>0</v>
      </c>
      <c r="AQ27" s="1013">
        <f>SUM(AQ28:AQ30)</f>
        <v>0</v>
      </c>
      <c r="AR27" s="1013">
        <f>SUM(AR28:AR30)</f>
        <v>0</v>
      </c>
      <c r="AS27" s="1061"/>
      <c r="AT27" s="1013">
        <f>SUMIF($F$14:$AS$14,$S$14,$F27:$AS27)</f>
        <v>0</v>
      </c>
      <c r="AU27" s="1061"/>
      <c r="AV27" s="1060"/>
    </row>
    <row r="28" spans="1:48" x14ac:dyDescent="0.2">
      <c r="D28" s="1057" t="s">
        <v>1560</v>
      </c>
      <c r="E28" s="1069" t="s">
        <v>1512</v>
      </c>
      <c r="F28" s="1045"/>
      <c r="G28" s="1013">
        <f>SUM(H28:K28)</f>
        <v>0</v>
      </c>
      <c r="H28" s="1067"/>
      <c r="I28" s="1067"/>
      <c r="J28" s="1067"/>
      <c r="K28" s="1067"/>
      <c r="L28" s="1059"/>
      <c r="M28" s="1013">
        <f>SUM(N28:Q28)</f>
        <v>0</v>
      </c>
      <c r="N28" s="1013">
        <f t="shared" ref="N28:Q30" si="0">IF(H28=0,0,T28/H28)</f>
        <v>0</v>
      </c>
      <c r="O28" s="1013">
        <f t="shared" si="0"/>
        <v>0</v>
      </c>
      <c r="P28" s="1013">
        <f t="shared" si="0"/>
        <v>0</v>
      </c>
      <c r="Q28" s="1013">
        <f t="shared" si="0"/>
        <v>0</v>
      </c>
      <c r="R28" s="1059"/>
      <c r="S28" s="1013">
        <f>SUM(T28:W28)</f>
        <v>0</v>
      </c>
      <c r="T28" s="1067"/>
      <c r="U28" s="1067"/>
      <c r="V28" s="1067"/>
      <c r="W28" s="1067"/>
      <c r="X28" s="1061"/>
      <c r="Y28" s="1061"/>
      <c r="Z28" s="1061"/>
      <c r="AA28" s="1061"/>
      <c r="AB28" s="1065">
        <f>SUM(AC28:AF28)</f>
        <v>0</v>
      </c>
      <c r="AC28" s="1062"/>
      <c r="AD28" s="1062"/>
      <c r="AE28" s="1062"/>
      <c r="AF28" s="1062"/>
      <c r="AG28" s="1066"/>
      <c r="AH28" s="1013">
        <f>SUM(AI28:AL28)</f>
        <v>0</v>
      </c>
      <c r="AI28" s="1013">
        <f t="shared" ref="AI28:AL30" si="1">IF(AC28=0,0,AO28/AC28)</f>
        <v>0</v>
      </c>
      <c r="AJ28" s="1013">
        <f t="shared" si="1"/>
        <v>0</v>
      </c>
      <c r="AK28" s="1013">
        <f t="shared" si="1"/>
        <v>0</v>
      </c>
      <c r="AL28" s="1013">
        <f t="shared" si="1"/>
        <v>0</v>
      </c>
      <c r="AM28" s="1059"/>
      <c r="AN28" s="1013">
        <f>SUM(AO28:AR28)</f>
        <v>0</v>
      </c>
      <c r="AO28" s="1062"/>
      <c r="AP28" s="1062"/>
      <c r="AQ28" s="1062"/>
      <c r="AR28" s="1062"/>
      <c r="AS28" s="1061"/>
      <c r="AT28" s="1013">
        <f>SUMIF($F$14:$AS$14,$S$14,$F28:$AS28)</f>
        <v>0</v>
      </c>
      <c r="AU28" s="1061"/>
      <c r="AV28" s="1060"/>
    </row>
    <row r="29" spans="1:48" x14ac:dyDescent="0.2">
      <c r="D29" s="1057" t="s">
        <v>1561</v>
      </c>
      <c r="E29" s="1069" t="s">
        <v>1562</v>
      </c>
      <c r="F29" s="1045"/>
      <c r="G29" s="1013">
        <f>SUM(H29:K29)</f>
        <v>0</v>
      </c>
      <c r="H29" s="1067"/>
      <c r="I29" s="1067"/>
      <c r="J29" s="1067"/>
      <c r="K29" s="1067"/>
      <c r="L29" s="1059"/>
      <c r="M29" s="1013">
        <f>SUM(N29:Q29)</f>
        <v>0</v>
      </c>
      <c r="N29" s="1013">
        <f t="shared" si="0"/>
        <v>0</v>
      </c>
      <c r="O29" s="1013">
        <f t="shared" si="0"/>
        <v>0</v>
      </c>
      <c r="P29" s="1013">
        <f t="shared" si="0"/>
        <v>0</v>
      </c>
      <c r="Q29" s="1013">
        <f t="shared" si="0"/>
        <v>0</v>
      </c>
      <c r="R29" s="1059"/>
      <c r="S29" s="1013">
        <f>SUM(T29:W29)</f>
        <v>0</v>
      </c>
      <c r="T29" s="1067"/>
      <c r="U29" s="1067"/>
      <c r="V29" s="1067"/>
      <c r="W29" s="1067"/>
      <c r="X29" s="1061"/>
      <c r="Y29" s="1061"/>
      <c r="Z29" s="1061"/>
      <c r="AA29" s="1061"/>
      <c r="AB29" s="1065">
        <f>SUM(AC29:AF29)</f>
        <v>0</v>
      </c>
      <c r="AC29" s="1062"/>
      <c r="AD29" s="1062"/>
      <c r="AE29" s="1062"/>
      <c r="AF29" s="1062"/>
      <c r="AG29" s="1066"/>
      <c r="AH29" s="1013">
        <f>SUM(AI29:AL29)</f>
        <v>0</v>
      </c>
      <c r="AI29" s="1013">
        <f t="shared" si="1"/>
        <v>0</v>
      </c>
      <c r="AJ29" s="1013">
        <f t="shared" si="1"/>
        <v>0</v>
      </c>
      <c r="AK29" s="1013">
        <f t="shared" si="1"/>
        <v>0</v>
      </c>
      <c r="AL29" s="1013">
        <f t="shared" si="1"/>
        <v>0</v>
      </c>
      <c r="AM29" s="1059"/>
      <c r="AN29" s="1013">
        <f>SUM(AO29:AR29)</f>
        <v>0</v>
      </c>
      <c r="AO29" s="1062"/>
      <c r="AP29" s="1062"/>
      <c r="AQ29" s="1062"/>
      <c r="AR29" s="1062"/>
      <c r="AS29" s="1061"/>
      <c r="AT29" s="1013">
        <f>SUMIF($F$14:$AS$14,$S$14,$F29:$AS29)</f>
        <v>0</v>
      </c>
      <c r="AU29" s="1061"/>
      <c r="AV29" s="1060"/>
    </row>
    <row r="30" spans="1:48" x14ac:dyDescent="0.2">
      <c r="D30" s="1057" t="s">
        <v>1563</v>
      </c>
      <c r="E30" s="1069" t="s">
        <v>1564</v>
      </c>
      <c r="F30" s="1045"/>
      <c r="G30" s="1013">
        <f>SUM(H30:K30)</f>
        <v>0</v>
      </c>
      <c r="H30" s="1067"/>
      <c r="I30" s="1067"/>
      <c r="J30" s="1067"/>
      <c r="K30" s="1067"/>
      <c r="L30" s="1059"/>
      <c r="M30" s="1013">
        <f>SUM(N30:Q30)</f>
        <v>0</v>
      </c>
      <c r="N30" s="1013">
        <f t="shared" si="0"/>
        <v>0</v>
      </c>
      <c r="O30" s="1013">
        <f t="shared" si="0"/>
        <v>0</v>
      </c>
      <c r="P30" s="1013">
        <f t="shared" si="0"/>
        <v>0</v>
      </c>
      <c r="Q30" s="1013">
        <f t="shared" si="0"/>
        <v>0</v>
      </c>
      <c r="R30" s="1059"/>
      <c r="S30" s="1013">
        <f>SUM(T30:W30)</f>
        <v>0</v>
      </c>
      <c r="T30" s="1067"/>
      <c r="U30" s="1067"/>
      <c r="V30" s="1067"/>
      <c r="W30" s="1067"/>
      <c r="X30" s="1061"/>
      <c r="Y30" s="1061"/>
      <c r="Z30" s="1061"/>
      <c r="AA30" s="1061"/>
      <c r="AB30" s="1065">
        <f>SUM(AC30:AF30)</f>
        <v>0</v>
      </c>
      <c r="AC30" s="1062"/>
      <c r="AD30" s="1062"/>
      <c r="AE30" s="1062"/>
      <c r="AF30" s="1062"/>
      <c r="AG30" s="1066"/>
      <c r="AH30" s="1013">
        <f>SUM(AI30:AL30)</f>
        <v>0</v>
      </c>
      <c r="AI30" s="1013">
        <f t="shared" si="1"/>
        <v>0</v>
      </c>
      <c r="AJ30" s="1013">
        <f t="shared" si="1"/>
        <v>0</v>
      </c>
      <c r="AK30" s="1013">
        <f t="shared" si="1"/>
        <v>0</v>
      </c>
      <c r="AL30" s="1013">
        <f t="shared" si="1"/>
        <v>0</v>
      </c>
      <c r="AM30" s="1059"/>
      <c r="AN30" s="1013">
        <f>SUM(AO30:AR30)</f>
        <v>0</v>
      </c>
      <c r="AO30" s="1062"/>
      <c r="AP30" s="1062"/>
      <c r="AQ30" s="1062"/>
      <c r="AR30" s="1062"/>
      <c r="AS30" s="1061"/>
      <c r="AT30" s="1013">
        <f>SUMIF($F$14:$AS$14,$S$14,$F30:$AS30)</f>
        <v>0</v>
      </c>
      <c r="AU30" s="1061"/>
      <c r="AV30" s="1060"/>
    </row>
    <row r="31" spans="1:48" s="1030" customFormat="1" ht="5.25" customHeight="1" x14ac:dyDescent="0.2">
      <c r="A31" s="1022"/>
      <c r="B31" s="1022"/>
      <c r="C31" s="1022"/>
      <c r="D31" s="1056"/>
      <c r="E31" s="1056"/>
      <c r="F31" s="1049"/>
      <c r="G31" s="1050"/>
      <c r="H31" s="1050"/>
      <c r="I31" s="1050"/>
      <c r="J31" s="1050"/>
      <c r="K31" s="1050"/>
      <c r="L31" s="1050"/>
      <c r="M31" s="1050"/>
      <c r="N31" s="1050"/>
      <c r="O31" s="1050"/>
      <c r="P31" s="1050"/>
      <c r="Q31" s="1050"/>
      <c r="R31" s="1050"/>
      <c r="S31" s="1050"/>
      <c r="T31" s="1050"/>
      <c r="U31" s="1050"/>
      <c r="V31" s="1050"/>
      <c r="W31" s="1050"/>
      <c r="X31" s="1051"/>
      <c r="Y31" s="1049"/>
      <c r="Z31" s="1049"/>
      <c r="AA31" s="1049"/>
      <c r="AB31" s="1048"/>
      <c r="AC31" s="1048"/>
      <c r="AD31" s="1048"/>
      <c r="AE31" s="1048"/>
      <c r="AF31" s="1048"/>
      <c r="AG31" s="1048"/>
      <c r="AH31" s="1048"/>
      <c r="AI31" s="1048"/>
      <c r="AJ31" s="1048"/>
      <c r="AK31" s="1048"/>
      <c r="AL31" s="1048"/>
      <c r="AM31" s="1048"/>
      <c r="AN31" s="1048"/>
      <c r="AO31" s="1048"/>
      <c r="AP31" s="1048"/>
      <c r="AQ31" s="1048"/>
      <c r="AR31" s="1048"/>
      <c r="AS31" s="1051"/>
      <c r="AT31" s="1048"/>
      <c r="AU31" s="1051"/>
      <c r="AV31" s="1051"/>
    </row>
    <row r="32" spans="1:48" x14ac:dyDescent="0.2">
      <c r="D32" s="1057" t="s">
        <v>1565</v>
      </c>
      <c r="E32" s="1068" t="s">
        <v>1566</v>
      </c>
      <c r="F32" s="1045"/>
      <c r="G32" s="1013">
        <f>SUM(H32:K32)</f>
        <v>0</v>
      </c>
      <c r="H32" s="1013">
        <f>SUM(H33:H34)</f>
        <v>0</v>
      </c>
      <c r="I32" s="1013">
        <f>SUM(I33:I34)</f>
        <v>0</v>
      </c>
      <c r="J32" s="1013">
        <f>SUM(J33:J34)</f>
        <v>0</v>
      </c>
      <c r="K32" s="1013">
        <f>SUM(K33:K34)</f>
        <v>0</v>
      </c>
      <c r="L32" s="1059"/>
      <c r="M32" s="1013">
        <f>SUM(N32:Q32)</f>
        <v>0</v>
      </c>
      <c r="N32" s="1013">
        <f>SUM(N33:N34)</f>
        <v>0</v>
      </c>
      <c r="O32" s="1013">
        <f>SUM(O33:O34)</f>
        <v>0</v>
      </c>
      <c r="P32" s="1013">
        <f>SUM(P33:P34)</f>
        <v>0</v>
      </c>
      <c r="Q32" s="1013">
        <f>SUM(Q33:Q34)</f>
        <v>0</v>
      </c>
      <c r="R32" s="1059"/>
      <c r="S32" s="1013">
        <f>SUM(T32:W32)</f>
        <v>0</v>
      </c>
      <c r="T32" s="1013">
        <f>SUM(T33:T34)</f>
        <v>0</v>
      </c>
      <c r="U32" s="1013">
        <f>SUM(U33:U34)</f>
        <v>0</v>
      </c>
      <c r="V32" s="1013">
        <f>SUM(V33:V34)</f>
        <v>0</v>
      </c>
      <c r="W32" s="1013">
        <f>SUM(W33:W34)</f>
        <v>0</v>
      </c>
      <c r="X32" s="1061"/>
      <c r="Y32" s="1061"/>
      <c r="Z32" s="1061"/>
      <c r="AA32" s="1061"/>
      <c r="AB32" s="1065">
        <f>SUM(AC32:AF32)</f>
        <v>153.81360599999999</v>
      </c>
      <c r="AC32" s="1065">
        <f>SUM(AC33:AC34)</f>
        <v>0</v>
      </c>
      <c r="AD32" s="1065">
        <f>SUM(AD33:AD34)</f>
        <v>0</v>
      </c>
      <c r="AE32" s="1065">
        <f>SUM(AE33:AE34)</f>
        <v>152.091183</v>
      </c>
      <c r="AF32" s="1065">
        <f>SUM(AF33:AF34)</f>
        <v>1.7224230000000003</v>
      </c>
      <c r="AG32" s="1066"/>
      <c r="AH32" s="1013">
        <f>SUM(AI32:AL32)</f>
        <v>37.374001008627062</v>
      </c>
      <c r="AI32" s="1013">
        <f>SUM(AI33:AI34)</f>
        <v>0</v>
      </c>
      <c r="AJ32" s="1013">
        <f>SUM(AJ33:AJ34)</f>
        <v>0</v>
      </c>
      <c r="AK32" s="1013">
        <f>SUM(AK33:AK34)</f>
        <v>18.456527469516796</v>
      </c>
      <c r="AL32" s="1013">
        <f>SUM(AL33:AL34)</f>
        <v>18.917473539110265</v>
      </c>
      <c r="AM32" s="1059"/>
      <c r="AN32" s="1013">
        <f>SUM(AO32:AR32)</f>
        <v>1340.96009</v>
      </c>
      <c r="AO32" s="1013">
        <f>SUM(AO33:AO34)</f>
        <v>0</v>
      </c>
      <c r="AP32" s="1013">
        <f>SUM(AP33:AP34)</f>
        <v>0</v>
      </c>
      <c r="AQ32" s="1013">
        <f>SUM(AQ33:AQ34)</f>
        <v>1325.8149599999999</v>
      </c>
      <c r="AR32" s="1013">
        <f>SUM(AR33:AR34)</f>
        <v>15.145130000000002</v>
      </c>
      <c r="AS32" s="1061"/>
      <c r="AT32" s="1013">
        <f>SUMIF($F$14:$AS$14,$S$14,$F32:$AS32)</f>
        <v>1340.96009</v>
      </c>
      <c r="AU32" s="1061"/>
      <c r="AV32" s="1060"/>
    </row>
    <row r="33" spans="1:51" x14ac:dyDescent="0.2">
      <c r="D33" s="1057" t="s">
        <v>1567</v>
      </c>
      <c r="E33" s="1069" t="s">
        <v>1512</v>
      </c>
      <c r="F33" s="1045"/>
      <c r="G33" s="1013">
        <f>SUM(H33:K33)</f>
        <v>0</v>
      </c>
      <c r="H33" s="1067"/>
      <c r="I33" s="1067"/>
      <c r="J33" s="1067"/>
      <c r="K33" s="1067"/>
      <c r="L33" s="1059"/>
      <c r="M33" s="1013">
        <f>SUM(N33:Q33)</f>
        <v>0</v>
      </c>
      <c r="N33" s="1013">
        <f t="shared" ref="N33:Q34" si="2">IF(H33=0,0,T33/H33)</f>
        <v>0</v>
      </c>
      <c r="O33" s="1013">
        <f t="shared" si="2"/>
        <v>0</v>
      </c>
      <c r="P33" s="1013">
        <f t="shared" si="2"/>
        <v>0</v>
      </c>
      <c r="Q33" s="1013">
        <f t="shared" si="2"/>
        <v>0</v>
      </c>
      <c r="R33" s="1059"/>
      <c r="S33" s="1013">
        <f>SUM(T33:W33)</f>
        <v>0</v>
      </c>
      <c r="T33" s="1067"/>
      <c r="U33" s="1067"/>
      <c r="V33" s="1067"/>
      <c r="W33" s="1067"/>
      <c r="X33" s="1061"/>
      <c r="Y33" s="1061"/>
      <c r="Z33" s="1061"/>
      <c r="AA33" s="1061"/>
      <c r="AB33" s="1065">
        <f>SUM(AC33:AF33)</f>
        <v>93.542805999999999</v>
      </c>
      <c r="AC33" s="1062"/>
      <c r="AD33" s="1062"/>
      <c r="AE33" s="1062">
        <f>'ENERGY.KTL.SB.FACT.5.72 нэско'!E20/1000+'ENERGY.KTL.SB.FACT.5.72 нэско'!E22/1000</f>
        <v>92.440809999999999</v>
      </c>
      <c r="AF33" s="1062">
        <f>'ENERGY.KTL.SB.FACT.5.72 нэско'!E18/1000</f>
        <v>1.1019960000000002</v>
      </c>
      <c r="AG33" s="1066"/>
      <c r="AH33" s="1013">
        <f>SUM(AI33:AL33)</f>
        <v>13.935303070760241</v>
      </c>
      <c r="AI33" s="1013">
        <f t="shared" ref="AI33:AL34" si="3">IF(AC33=0,0,AO33/AC33)</f>
        <v>0</v>
      </c>
      <c r="AJ33" s="1013">
        <f t="shared" si="3"/>
        <v>0</v>
      </c>
      <c r="AK33" s="1013">
        <f t="shared" si="3"/>
        <v>6.8579815559816053</v>
      </c>
      <c r="AL33" s="1013">
        <f t="shared" si="3"/>
        <v>7.077321514778637</v>
      </c>
      <c r="AM33" s="1059"/>
      <c r="AN33" s="1013">
        <f>SUM(AO33:AR33)</f>
        <v>641.75654999999995</v>
      </c>
      <c r="AO33" s="1062"/>
      <c r="AP33" s="1062"/>
      <c r="AQ33" s="1062">
        <f>'ENERGY.KTL.SB.FACT.5.72 нэско'!J20/1000+'ENERGY.KTL.SB.FACT.5.72 нэско'!J22/1000</f>
        <v>633.95736999999997</v>
      </c>
      <c r="AR33" s="1062">
        <f>'ENERGY.KTL.SB.FACT.5.72 нэско'!J18/1000</f>
        <v>7.7991800000000007</v>
      </c>
      <c r="AS33" s="1061"/>
      <c r="AT33" s="1013">
        <f>SUMIF($F$14:$AS$14,$S$14,$F33:$AS33)</f>
        <v>641.75654999999995</v>
      </c>
      <c r="AU33" s="1061"/>
      <c r="AV33" s="1060"/>
    </row>
    <row r="34" spans="1:51" x14ac:dyDescent="0.2">
      <c r="D34" s="1057" t="s">
        <v>1568</v>
      </c>
      <c r="E34" s="1069" t="s">
        <v>1511</v>
      </c>
      <c r="F34" s="1045"/>
      <c r="G34" s="1013">
        <f>SUM(H34:K34)</f>
        <v>0</v>
      </c>
      <c r="H34" s="1067"/>
      <c r="I34" s="1067"/>
      <c r="J34" s="1067"/>
      <c r="K34" s="1067"/>
      <c r="L34" s="1059"/>
      <c r="M34" s="1013">
        <f>SUM(N34:Q34)</f>
        <v>0</v>
      </c>
      <c r="N34" s="1013">
        <f t="shared" si="2"/>
        <v>0</v>
      </c>
      <c r="O34" s="1013">
        <f t="shared" si="2"/>
        <v>0</v>
      </c>
      <c r="P34" s="1013">
        <f t="shared" si="2"/>
        <v>0</v>
      </c>
      <c r="Q34" s="1013">
        <f t="shared" si="2"/>
        <v>0</v>
      </c>
      <c r="R34" s="1059"/>
      <c r="S34" s="1013">
        <f>SUM(T34:W34)</f>
        <v>0</v>
      </c>
      <c r="T34" s="1067"/>
      <c r="U34" s="1067"/>
      <c r="V34" s="1067"/>
      <c r="W34" s="1067"/>
      <c r="X34" s="1061"/>
      <c r="Y34" s="1061"/>
      <c r="Z34" s="1061"/>
      <c r="AA34" s="1061"/>
      <c r="AB34" s="1065">
        <f>SUM(AC34:AF34)</f>
        <v>60.270800000000001</v>
      </c>
      <c r="AC34" s="1062"/>
      <c r="AD34" s="1062"/>
      <c r="AE34" s="1062">
        <f>'ENERGY.KTL.SB.FACT.5.72 нэско'!E21/1000</f>
        <v>59.650373000000002</v>
      </c>
      <c r="AF34" s="1062">
        <f>'ENERGY.KTL.SB.FACT.5.72 нэско'!E17/1000</f>
        <v>0.62042700000000006</v>
      </c>
      <c r="AG34" s="1066"/>
      <c r="AH34" s="1013">
        <f>SUM(AI34:AL34)</f>
        <v>23.43869793786682</v>
      </c>
      <c r="AI34" s="1013">
        <f t="shared" si="3"/>
        <v>0</v>
      </c>
      <c r="AJ34" s="1013">
        <f t="shared" si="3"/>
        <v>0</v>
      </c>
      <c r="AK34" s="1013">
        <f t="shared" si="3"/>
        <v>11.598545913535192</v>
      </c>
      <c r="AL34" s="1013">
        <f t="shared" si="3"/>
        <v>11.840152024331628</v>
      </c>
      <c r="AM34" s="1059"/>
      <c r="AN34" s="1013">
        <f>SUM(AO34:AR34)</f>
        <v>699.20353999999998</v>
      </c>
      <c r="AO34" s="1062"/>
      <c r="AP34" s="1062"/>
      <c r="AQ34" s="1062">
        <f>'ENERGY.KTL.SB.FACT.5.72 нэско'!J21/1000</f>
        <v>691.85758999999996</v>
      </c>
      <c r="AR34" s="1062">
        <f>'ENERGY.KTL.SB.FACT.5.72 нэско'!J17/1000</f>
        <v>7.3459500000000002</v>
      </c>
      <c r="AS34" s="1061"/>
      <c r="AT34" s="1013">
        <f>SUMIF($F$14:$AS$14,$S$14,$F34:$AS34)</f>
        <v>699.20353999999998</v>
      </c>
      <c r="AU34" s="1061"/>
      <c r="AV34" s="1060"/>
    </row>
    <row r="35" spans="1:51" s="1030" customFormat="1" ht="5.25" customHeight="1" x14ac:dyDescent="0.2">
      <c r="A35" s="1022"/>
      <c r="B35" s="1022"/>
      <c r="C35" s="1022"/>
      <c r="D35" s="1056"/>
      <c r="E35" s="1056"/>
      <c r="F35" s="1049"/>
      <c r="G35" s="1050"/>
      <c r="H35" s="1050"/>
      <c r="I35" s="1050"/>
      <c r="J35" s="1050"/>
      <c r="K35" s="1050"/>
      <c r="L35" s="1050"/>
      <c r="M35" s="1050"/>
      <c r="N35" s="1050"/>
      <c r="O35" s="1050"/>
      <c r="P35" s="1050"/>
      <c r="Q35" s="1050"/>
      <c r="R35" s="1050"/>
      <c r="S35" s="1050"/>
      <c r="T35" s="1050"/>
      <c r="U35" s="1050"/>
      <c r="V35" s="1050"/>
      <c r="W35" s="1050"/>
      <c r="X35" s="1051"/>
      <c r="Y35" s="1049"/>
      <c r="Z35" s="1049"/>
      <c r="AA35" s="1049"/>
      <c r="AB35" s="1048"/>
      <c r="AC35" s="1048"/>
      <c r="AD35" s="1048"/>
      <c r="AE35" s="1048"/>
      <c r="AF35" s="1048"/>
      <c r="AG35" s="1048"/>
      <c r="AH35" s="1048"/>
      <c r="AI35" s="1048"/>
      <c r="AJ35" s="1048"/>
      <c r="AK35" s="1048"/>
      <c r="AL35" s="1048"/>
      <c r="AM35" s="1048"/>
      <c r="AN35" s="1048"/>
      <c r="AO35" s="1048"/>
      <c r="AP35" s="1048"/>
      <c r="AQ35" s="1048"/>
      <c r="AR35" s="1048"/>
      <c r="AS35" s="1051"/>
      <c r="AT35" s="1048"/>
      <c r="AU35" s="1051"/>
      <c r="AV35" s="1051"/>
    </row>
    <row r="36" spans="1:51" ht="22.5" x14ac:dyDescent="0.2">
      <c r="D36" s="1057" t="s">
        <v>1267</v>
      </c>
      <c r="E36" s="1064" t="s">
        <v>1569</v>
      </c>
      <c r="F36" s="1045"/>
      <c r="G36" s="1013">
        <f>SUM(H36:K36)</f>
        <v>0</v>
      </c>
      <c r="H36" s="1067"/>
      <c r="I36" s="1067"/>
      <c r="J36" s="1067"/>
      <c r="K36" s="1067"/>
      <c r="L36" s="1059"/>
      <c r="M36" s="1013">
        <f>SUM(N36:Q36)</f>
        <v>0</v>
      </c>
      <c r="N36" s="1013">
        <f>IF(H36=0,0,T36/H36)</f>
        <v>0</v>
      </c>
      <c r="O36" s="1013">
        <f>IF(I36=0,0,U36/I36)</f>
        <v>0</v>
      </c>
      <c r="P36" s="1013">
        <f>IF(J36=0,0,V36/J36)</f>
        <v>0</v>
      </c>
      <c r="Q36" s="1013">
        <f>IF(K36=0,0,W36/K36)</f>
        <v>0</v>
      </c>
      <c r="R36" s="1059"/>
      <c r="S36" s="1013">
        <f>SUM(T36:W36)</f>
        <v>0</v>
      </c>
      <c r="T36" s="1067"/>
      <c r="U36" s="1067"/>
      <c r="V36" s="1067"/>
      <c r="W36" s="1067"/>
      <c r="X36" s="1061"/>
      <c r="Y36" s="1061"/>
      <c r="Z36" s="1061"/>
      <c r="AA36" s="1061"/>
      <c r="AB36" s="1065">
        <f>SUM(AC36:AF36)</f>
        <v>3136.6018209999997</v>
      </c>
      <c r="AC36" s="1062"/>
      <c r="AD36" s="1062">
        <f>'ENERGY.KTL.SB.FACT.5.72 нэско'!E35/1000</f>
        <v>937.76400000000001</v>
      </c>
      <c r="AE36" s="1062">
        <f>'ENERGY.KTL.SB.FACT.5.72 нэско'!E31/1000+'ENERGY.KTL.SB.FACT.5.72 нэско'!E37/1000</f>
        <v>2175.6807009999998</v>
      </c>
      <c r="AF36" s="1062">
        <f>'ENERGY.KTL.SB.FACT.5.72 нэско'!E33/1000</f>
        <v>23.157119999999999</v>
      </c>
      <c r="AG36" s="1066"/>
      <c r="AH36" s="1013">
        <f>SUM(AI36:AL36)</f>
        <v>21.192637593732989</v>
      </c>
      <c r="AI36" s="1013">
        <f>IF(AC36=0,0,AO36/AC36)</f>
        <v>0</v>
      </c>
      <c r="AJ36" s="1013">
        <f>IF(AD36=0,0,AP36/AD36)</f>
        <v>6.7337419009473605</v>
      </c>
      <c r="AK36" s="1013">
        <f>IF(AE36=0,0,AQ36/AE36)</f>
        <v>7.137099631790135</v>
      </c>
      <c r="AL36" s="1013">
        <f>IF(AF36=0,0,AR36/AF36)</f>
        <v>7.3217960609954948</v>
      </c>
      <c r="AM36" s="1059"/>
      <c r="AN36" s="1013">
        <f>SUM(AO36:AR36)</f>
        <v>22012.26238</v>
      </c>
      <c r="AO36" s="1062"/>
      <c r="AP36" s="1062">
        <f>'ENERGY.KTL.SB.FACT.5.72 нэско'!J35/1000</f>
        <v>6314.6607400000003</v>
      </c>
      <c r="AQ36" s="1062">
        <f>'ENERGY.KTL.SB.FACT.5.72 нэско'!J31/1000+'ENERGY.KTL.SB.FACT.5.72 нэско'!J37/1000</f>
        <v>15528.049930000001</v>
      </c>
      <c r="AR36" s="1062">
        <f>'ENERGY.KTL.SB.FACT.5.72 нэско'!J33/1000</f>
        <v>169.55170999999999</v>
      </c>
      <c r="AS36" s="1061"/>
      <c r="AT36" s="1013">
        <f>SUMIF($F$14:$AS$14,$S$14,$F36:$AS36)</f>
        <v>22012.26238</v>
      </c>
      <c r="AU36" s="1061"/>
      <c r="AV36" s="1060"/>
    </row>
    <row r="37" spans="1:51" s="1030" customFormat="1" ht="5.25" customHeight="1" x14ac:dyDescent="0.2">
      <c r="A37" s="1022"/>
      <c r="B37" s="1022"/>
      <c r="C37" s="1022"/>
      <c r="D37" s="1056"/>
      <c r="E37" s="1056"/>
      <c r="F37" s="1049"/>
      <c r="G37" s="1050"/>
      <c r="H37" s="1050"/>
      <c r="I37" s="1050"/>
      <c r="J37" s="1050"/>
      <c r="K37" s="1050"/>
      <c r="L37" s="1050"/>
      <c r="M37" s="1050"/>
      <c r="N37" s="1050"/>
      <c r="O37" s="1050"/>
      <c r="P37" s="1050"/>
      <c r="Q37" s="1050"/>
      <c r="R37" s="1050"/>
      <c r="S37" s="1050"/>
      <c r="T37" s="1050"/>
      <c r="U37" s="1050"/>
      <c r="V37" s="1050"/>
      <c r="W37" s="1050"/>
      <c r="X37" s="1051"/>
      <c r="Y37" s="1049"/>
      <c r="Z37" s="1049"/>
      <c r="AA37" s="1049"/>
      <c r="AB37" s="1048"/>
      <c r="AC37" s="1048"/>
      <c r="AD37" s="1048"/>
      <c r="AE37" s="1048"/>
      <c r="AF37" s="1048"/>
      <c r="AG37" s="1048"/>
      <c r="AH37" s="1048"/>
      <c r="AI37" s="1048"/>
      <c r="AJ37" s="1048"/>
      <c r="AK37" s="1048"/>
      <c r="AL37" s="1048"/>
      <c r="AM37" s="1048"/>
      <c r="AN37" s="1048"/>
      <c r="AO37" s="1048"/>
      <c r="AP37" s="1048"/>
      <c r="AQ37" s="1048"/>
      <c r="AR37" s="1048"/>
      <c r="AS37" s="1051"/>
      <c r="AT37" s="1048"/>
      <c r="AU37" s="1051"/>
      <c r="AV37" s="1051"/>
    </row>
    <row r="38" spans="1:51" ht="22.5" x14ac:dyDescent="0.2">
      <c r="D38" s="1057" t="s">
        <v>1280</v>
      </c>
      <c r="E38" s="1064" t="s">
        <v>1570</v>
      </c>
      <c r="F38" s="1045"/>
      <c r="G38" s="1013">
        <f>SUM(H38:K38)</f>
        <v>0</v>
      </c>
      <c r="H38" s="1067"/>
      <c r="I38" s="1067"/>
      <c r="J38" s="1067"/>
      <c r="K38" s="1067"/>
      <c r="L38" s="1059"/>
      <c r="M38" s="1013">
        <f>SUM(N38:Q38)</f>
        <v>0</v>
      </c>
      <c r="N38" s="1013">
        <f>IF(H38=0,0,T38/H38)</f>
        <v>0</v>
      </c>
      <c r="O38" s="1013">
        <f>IF(I38=0,0,U38/I38)</f>
        <v>0</v>
      </c>
      <c r="P38" s="1013">
        <f>IF(J38=0,0,V38/J38)</f>
        <v>0</v>
      </c>
      <c r="Q38" s="1013">
        <f>IF(K38=0,0,W38/K38)</f>
        <v>0</v>
      </c>
      <c r="R38" s="1059"/>
      <c r="S38" s="1013">
        <f>SUM(T38:W38)</f>
        <v>0</v>
      </c>
      <c r="T38" s="1067"/>
      <c r="U38" s="1067"/>
      <c r="V38" s="1067"/>
      <c r="W38" s="1067"/>
      <c r="X38" s="1061"/>
      <c r="Y38" s="1061"/>
      <c r="Z38" s="1061"/>
      <c r="AA38" s="1061"/>
      <c r="AB38" s="1065">
        <f>SUM(AC38:AF38)</f>
        <v>4519.4290540000002</v>
      </c>
      <c r="AC38" s="1062"/>
      <c r="AD38" s="1062"/>
      <c r="AE38" s="1062">
        <f>'ENERGY.KTL.SB.FACT.5.72 нэско'!E49/1000+'ENERGY.KTL.SB.FACT.5.72 нэско'!E53/1000</f>
        <v>302.51898899999998</v>
      </c>
      <c r="AF38" s="1062">
        <f>'ENERGY.KTL.SB.FACT.5.72 нэско'!E47/1000+'ENERGY.KTL.SB.FACT.5.72 нэско'!E51/1000</f>
        <v>4216.910065</v>
      </c>
      <c r="AG38" s="1066"/>
      <c r="AH38" s="1013">
        <f>SUM(AI38:AL38)</f>
        <v>6.7696257916492186</v>
      </c>
      <c r="AI38" s="1013">
        <f>IF(AC38=0,0,AO38/AC38)</f>
        <v>0</v>
      </c>
      <c r="AJ38" s="1013">
        <f>IF(AD38=0,0,AP38/AD38)</f>
        <v>0</v>
      </c>
      <c r="AK38" s="1013">
        <f>IF(AE38=0,0,AQ38/AE38)</f>
        <v>3.1725696068619347</v>
      </c>
      <c r="AL38" s="1013">
        <f>IF(AF38=0,0,AR38/AF38)</f>
        <v>3.5970561847872844</v>
      </c>
      <c r="AM38" s="1059"/>
      <c r="AN38" s="1013">
        <f>SUM(AO38:AR38)</f>
        <v>16128.224979999999</v>
      </c>
      <c r="AO38" s="1062"/>
      <c r="AP38" s="1062"/>
      <c r="AQ38" s="1062">
        <f>'ENERGY.KTL.SB.FACT.5.72 нэско'!J49/1000+'ENERGY.KTL.SB.FACT.5.72 нэско'!J53/1000</f>
        <v>959.76254999999992</v>
      </c>
      <c r="AR38" s="1062">
        <f>'ENERGY.KTL.SB.FACT.5.72 нэско'!J47/1000+'ENERGY.KTL.SB.FACT.5.72 нэско'!J51/1000</f>
        <v>15168.46243</v>
      </c>
      <c r="AS38" s="1061"/>
      <c r="AT38" s="1013">
        <f>SUMIF($F$14:$AS$14,$S$14,$F38:$AS38)</f>
        <v>16128.224979999999</v>
      </c>
      <c r="AU38" s="1061"/>
      <c r="AV38" s="1060"/>
    </row>
    <row r="39" spans="1:51" s="1030" customFormat="1" ht="5.25" customHeight="1" x14ac:dyDescent="0.2">
      <c r="A39" s="1022"/>
      <c r="B39" s="1022"/>
      <c r="C39" s="1022"/>
      <c r="D39" s="1056"/>
      <c r="E39" s="1056"/>
      <c r="F39" s="1049"/>
      <c r="G39" s="1050"/>
      <c r="H39" s="1050"/>
      <c r="I39" s="1050"/>
      <c r="J39" s="1050"/>
      <c r="K39" s="1050"/>
      <c r="L39" s="1050"/>
      <c r="M39" s="1050"/>
      <c r="N39" s="1050"/>
      <c r="O39" s="1050"/>
      <c r="P39" s="1050"/>
      <c r="Q39" s="1050"/>
      <c r="R39" s="1050"/>
      <c r="S39" s="1050"/>
      <c r="T39" s="1050"/>
      <c r="U39" s="1050"/>
      <c r="V39" s="1050"/>
      <c r="W39" s="1050"/>
      <c r="X39" s="1051"/>
      <c r="Y39" s="1049"/>
      <c r="Z39" s="1049"/>
      <c r="AA39" s="1049"/>
      <c r="AB39" s="1048"/>
      <c r="AC39" s="1048"/>
      <c r="AD39" s="1048"/>
      <c r="AE39" s="1048"/>
      <c r="AF39" s="1048"/>
      <c r="AG39" s="1048"/>
      <c r="AH39" s="1048"/>
      <c r="AI39" s="1048"/>
      <c r="AJ39" s="1048"/>
      <c r="AK39" s="1048"/>
      <c r="AL39" s="1048"/>
      <c r="AM39" s="1048"/>
      <c r="AN39" s="1048"/>
      <c r="AO39" s="1048"/>
      <c r="AP39" s="1048"/>
      <c r="AQ39" s="1048"/>
      <c r="AR39" s="1048"/>
      <c r="AS39" s="1051"/>
      <c r="AT39" s="1048"/>
      <c r="AU39" s="1051"/>
      <c r="AV39" s="1051"/>
    </row>
    <row r="40" spans="1:51" ht="22.5" x14ac:dyDescent="0.2">
      <c r="D40" s="1057" t="s">
        <v>1282</v>
      </c>
      <c r="E40" s="1064" t="s">
        <v>1571</v>
      </c>
      <c r="F40" s="1045"/>
      <c r="G40" s="1013">
        <f>SUM(H40:K40)</f>
        <v>0</v>
      </c>
      <c r="H40" s="1067"/>
      <c r="I40" s="1067"/>
      <c r="J40" s="1067"/>
      <c r="K40" s="1067"/>
      <c r="L40" s="1059"/>
      <c r="M40" s="1013">
        <f>SUM(N40:Q40)</f>
        <v>0</v>
      </c>
      <c r="N40" s="1013">
        <f>IF(H40=0,0,T40/H40)</f>
        <v>0</v>
      </c>
      <c r="O40" s="1013">
        <f>IF(I40=0,0,U40/I40)</f>
        <v>0</v>
      </c>
      <c r="P40" s="1013">
        <f>IF(J40=0,0,V40/J40)</f>
        <v>0</v>
      </c>
      <c r="Q40" s="1013">
        <f>IF(K40=0,0,W40/K40)</f>
        <v>0</v>
      </c>
      <c r="R40" s="1059"/>
      <c r="S40" s="1013">
        <f>SUM(T40:W40)</f>
        <v>0</v>
      </c>
      <c r="T40" s="1067"/>
      <c r="U40" s="1067"/>
      <c r="V40" s="1067"/>
      <c r="W40" s="1067"/>
      <c r="X40" s="1061"/>
      <c r="Y40" s="1061"/>
      <c r="Z40" s="1061"/>
      <c r="AA40" s="1061"/>
      <c r="AB40" s="1065">
        <f>SUM(AC40:AF40)</f>
        <v>0</v>
      </c>
      <c r="AC40" s="1062"/>
      <c r="AD40" s="1062"/>
      <c r="AE40" s="1062"/>
      <c r="AF40" s="1062"/>
      <c r="AG40" s="1066"/>
      <c r="AH40" s="1013">
        <f>SUM(AI40:AL40)</f>
        <v>0</v>
      </c>
      <c r="AI40" s="1013">
        <f>IF(AC40=0,0,AO40/AC40)</f>
        <v>0</v>
      </c>
      <c r="AJ40" s="1013">
        <f>IF(AD40=0,0,AP40/AD40)</f>
        <v>0</v>
      </c>
      <c r="AK40" s="1013">
        <f>IF(AE40=0,0,AQ40/AE40)</f>
        <v>0</v>
      </c>
      <c r="AL40" s="1013">
        <f>IF(AF40=0,0,AR40/AF40)</f>
        <v>0</v>
      </c>
      <c r="AM40" s="1059"/>
      <c r="AN40" s="1013">
        <f>SUM(AO40:AR40)</f>
        <v>0</v>
      </c>
      <c r="AO40" s="1062"/>
      <c r="AP40" s="1062"/>
      <c r="AQ40" s="1062"/>
      <c r="AR40" s="1062"/>
      <c r="AS40" s="1061"/>
      <c r="AT40" s="1013">
        <f>SUMIF($F$14:$AS$14,$S$14,$F40:$AS40)</f>
        <v>0</v>
      </c>
      <c r="AU40" s="1061"/>
      <c r="AV40" s="1060"/>
    </row>
    <row r="41" spans="1:51" s="1030" customFormat="1" ht="5.25" customHeight="1" x14ac:dyDescent="0.2">
      <c r="A41" s="1022"/>
      <c r="B41" s="1022"/>
      <c r="C41" s="1022"/>
      <c r="D41" s="1056"/>
      <c r="E41" s="1056"/>
      <c r="F41" s="1049"/>
      <c r="G41" s="1050"/>
      <c r="H41" s="1050"/>
      <c r="I41" s="1050"/>
      <c r="J41" s="1050"/>
      <c r="K41" s="1050"/>
      <c r="L41" s="1050"/>
      <c r="M41" s="1050"/>
      <c r="N41" s="1050"/>
      <c r="O41" s="1050"/>
      <c r="P41" s="1050"/>
      <c r="Q41" s="1050"/>
      <c r="R41" s="1050"/>
      <c r="S41" s="1050"/>
      <c r="T41" s="1050"/>
      <c r="U41" s="1050"/>
      <c r="V41" s="1050"/>
      <c r="W41" s="1050"/>
      <c r="X41" s="1051"/>
      <c r="Y41" s="1049"/>
      <c r="Z41" s="1049"/>
      <c r="AA41" s="1049"/>
      <c r="AB41" s="1048"/>
      <c r="AC41" s="1048"/>
      <c r="AD41" s="1048"/>
      <c r="AE41" s="1048"/>
      <c r="AF41" s="1048"/>
      <c r="AG41" s="1048"/>
      <c r="AH41" s="1048"/>
      <c r="AI41" s="1048"/>
      <c r="AJ41" s="1048"/>
      <c r="AK41" s="1048"/>
      <c r="AL41" s="1048"/>
      <c r="AM41" s="1048"/>
      <c r="AN41" s="1048"/>
      <c r="AO41" s="1048"/>
      <c r="AP41" s="1048"/>
      <c r="AQ41" s="1048"/>
      <c r="AR41" s="1048"/>
      <c r="AS41" s="1051"/>
      <c r="AT41" s="1048"/>
      <c r="AU41" s="1051"/>
      <c r="AV41" s="1051"/>
    </row>
    <row r="42" spans="1:51" ht="22.5" x14ac:dyDescent="0.2">
      <c r="D42" s="1057" t="s">
        <v>1435</v>
      </c>
      <c r="E42" s="1064" t="s">
        <v>1572</v>
      </c>
      <c r="F42" s="1045"/>
      <c r="G42" s="1013">
        <f>SUM(H42:K42)</f>
        <v>0</v>
      </c>
      <c r="H42" s="1067"/>
      <c r="I42" s="1067"/>
      <c r="J42" s="1067"/>
      <c r="K42" s="1067"/>
      <c r="L42" s="1059"/>
      <c r="M42" s="1013">
        <f>SUM(N42:Q42)</f>
        <v>0</v>
      </c>
      <c r="N42" s="1013">
        <f>IF(H42=0,0,T42/H42)</f>
        <v>0</v>
      </c>
      <c r="O42" s="1013">
        <f>IF(I42=0,0,U42/I42)</f>
        <v>0</v>
      </c>
      <c r="P42" s="1013">
        <f>IF(J42=0,0,V42/J42)</f>
        <v>0</v>
      </c>
      <c r="Q42" s="1013">
        <f>IF(K42=0,0,W42/K42)</f>
        <v>0</v>
      </c>
      <c r="R42" s="1059"/>
      <c r="S42" s="1013">
        <f>SUM(T42:W42)</f>
        <v>0</v>
      </c>
      <c r="T42" s="1067"/>
      <c r="U42" s="1067"/>
      <c r="V42" s="1067"/>
      <c r="W42" s="1067"/>
      <c r="X42" s="1061"/>
      <c r="Y42" s="1061"/>
      <c r="Z42" s="1061"/>
      <c r="AA42" s="1061"/>
      <c r="AB42" s="1065">
        <f>SUM(AC42:AF42)</f>
        <v>0</v>
      </c>
      <c r="AC42" s="1062"/>
      <c r="AD42" s="1062"/>
      <c r="AE42" s="1062"/>
      <c r="AF42" s="1062"/>
      <c r="AG42" s="1066"/>
      <c r="AH42" s="1013">
        <f>SUM(AI42:AL42)</f>
        <v>0</v>
      </c>
      <c r="AI42" s="1013">
        <f>IF(AC42=0,0,AO42/AC42)</f>
        <v>0</v>
      </c>
      <c r="AJ42" s="1013">
        <f>IF(AD42=0,0,AP42/AD42)</f>
        <v>0</v>
      </c>
      <c r="AK42" s="1013">
        <f>IF(AE42=0,0,AQ42/AE42)</f>
        <v>0</v>
      </c>
      <c r="AL42" s="1013">
        <f>IF(AF42=0,0,AR42/AF42)</f>
        <v>0</v>
      </c>
      <c r="AM42" s="1059"/>
      <c r="AN42" s="1013">
        <f>SUM(AO42:AR42)</f>
        <v>0</v>
      </c>
      <c r="AO42" s="1062"/>
      <c r="AP42" s="1062"/>
      <c r="AQ42" s="1062"/>
      <c r="AR42" s="1062"/>
      <c r="AS42" s="1061"/>
      <c r="AT42" s="1013">
        <f>SUMIF($F$14:$AS$14,$S$14,$F42:$AS42)</f>
        <v>0</v>
      </c>
      <c r="AU42" s="1061"/>
      <c r="AV42" s="1060"/>
    </row>
    <row r="43" spans="1:51" s="1030" customFormat="1" ht="5.25" customHeight="1" x14ac:dyDescent="0.2">
      <c r="A43" s="1022"/>
      <c r="B43" s="1022"/>
      <c r="C43" s="1022"/>
      <c r="D43" s="1056"/>
      <c r="E43" s="1056"/>
      <c r="F43" s="1049"/>
      <c r="G43" s="1050"/>
      <c r="H43" s="1050"/>
      <c r="I43" s="1050"/>
      <c r="J43" s="1050"/>
      <c r="K43" s="1050"/>
      <c r="L43" s="1050"/>
      <c r="M43" s="1050"/>
      <c r="N43" s="1050"/>
      <c r="O43" s="1050"/>
      <c r="P43" s="1050"/>
      <c r="Q43" s="1050"/>
      <c r="R43" s="1050"/>
      <c r="S43" s="1050"/>
      <c r="T43" s="1050"/>
      <c r="U43" s="1050"/>
      <c r="V43" s="1050"/>
      <c r="W43" s="1050"/>
      <c r="X43" s="1051"/>
      <c r="Y43" s="1049"/>
      <c r="Z43" s="1049"/>
      <c r="AA43" s="1049"/>
      <c r="AB43" s="1048"/>
      <c r="AC43" s="1048"/>
      <c r="AD43" s="1048"/>
      <c r="AE43" s="1048"/>
      <c r="AF43" s="1048"/>
      <c r="AG43" s="1048"/>
      <c r="AH43" s="1048"/>
      <c r="AI43" s="1048"/>
      <c r="AJ43" s="1048"/>
      <c r="AK43" s="1048"/>
      <c r="AL43" s="1048"/>
      <c r="AM43" s="1048"/>
      <c r="AN43" s="1048"/>
      <c r="AO43" s="1048"/>
      <c r="AP43" s="1048"/>
      <c r="AQ43" s="1048"/>
      <c r="AR43" s="1048"/>
      <c r="AS43" s="1051"/>
      <c r="AT43" s="1048"/>
      <c r="AU43" s="1051"/>
      <c r="AV43" s="1051"/>
    </row>
    <row r="44" spans="1:51" x14ac:dyDescent="0.2">
      <c r="D44" s="1057" t="s">
        <v>1573</v>
      </c>
      <c r="E44" s="1064" t="s">
        <v>1574</v>
      </c>
      <c r="F44" s="1045"/>
      <c r="G44" s="1013">
        <f t="shared" ref="G44:G89" si="4">SUM(H44:K44)</f>
        <v>0</v>
      </c>
      <c r="H44" s="1013">
        <f>H45+H54+H63+H72+H81</f>
        <v>0</v>
      </c>
      <c r="I44" s="1013">
        <f>I45+I54+I63+I72+I81</f>
        <v>0</v>
      </c>
      <c r="J44" s="1013">
        <f>J45+J54+J63+J72+J81</f>
        <v>0</v>
      </c>
      <c r="K44" s="1013">
        <f>K45+K54+K63+K72+K81</f>
        <v>0</v>
      </c>
      <c r="L44" s="1059"/>
      <c r="M44" s="1013">
        <f t="shared" ref="M44:M89" si="5">SUM(N44:Q44)</f>
        <v>0</v>
      </c>
      <c r="N44" s="1013">
        <f>N45+N54+N63+N72+N81</f>
        <v>0</v>
      </c>
      <c r="O44" s="1013">
        <f>O45+O54+O63+O72+O81</f>
        <v>0</v>
      </c>
      <c r="P44" s="1013">
        <f>P45+P54+P63+P72+P81</f>
        <v>0</v>
      </c>
      <c r="Q44" s="1013">
        <f>Q45+Q54+Q63+Q72+Q81</f>
        <v>0</v>
      </c>
      <c r="R44" s="1059"/>
      <c r="S44" s="1013">
        <f t="shared" ref="S44:S89" si="6">SUM(T44:W44)</f>
        <v>0</v>
      </c>
      <c r="T44" s="1013">
        <f>T45+T54+T63+T72+T81</f>
        <v>0</v>
      </c>
      <c r="U44" s="1013">
        <f>U45+U54+U63+U72+U81</f>
        <v>0</v>
      </c>
      <c r="V44" s="1013">
        <f>V45+V54+V63+V72+V81</f>
        <v>0</v>
      </c>
      <c r="W44" s="1013">
        <f>W45+W54+W63+W72+W81</f>
        <v>0</v>
      </c>
      <c r="X44" s="1061"/>
      <c r="Y44" s="1061"/>
      <c r="Z44" s="1061"/>
      <c r="AA44" s="1061"/>
      <c r="AB44" s="1065">
        <f t="shared" ref="AB44:AB80" si="7">SUM(AC44:AF44)</f>
        <v>21138.449464999998</v>
      </c>
      <c r="AC44" s="1065">
        <f>AC45+AC54+AC63+AC72+AC81</f>
        <v>0</v>
      </c>
      <c r="AD44" s="1065">
        <f>AD45+AD54+AD63+AD72+AD81</f>
        <v>0</v>
      </c>
      <c r="AE44" s="1065">
        <f>AE45+AE54+AE63+AE72+AE81</f>
        <v>2451.0181039999998</v>
      </c>
      <c r="AF44" s="1065">
        <f>AF45+AF54+AF63+AF72+AF81</f>
        <v>18687.431360999999</v>
      </c>
      <c r="AG44" s="1066"/>
      <c r="AH44" s="1013">
        <f t="shared" ref="AH44:AH89" si="8">SUM(AI44:AL44)</f>
        <v>25.273528038224473</v>
      </c>
      <c r="AI44" s="1013">
        <f>AI45+AI54+AI63+AI72+AI81</f>
        <v>0</v>
      </c>
      <c r="AJ44" s="1013">
        <f>AJ45+AJ54+AJ63+AJ72+AJ81</f>
        <v>0</v>
      </c>
      <c r="AK44" s="1013">
        <f>AK45+AK54+AK63+AK72+AK81</f>
        <v>9.027572247254394</v>
      </c>
      <c r="AL44" s="1013">
        <f>AL45+AL54+AL63+AL72+AL81</f>
        <v>16.245955790970079</v>
      </c>
      <c r="AM44" s="1059"/>
      <c r="AN44" s="1013">
        <f t="shared" ref="AN44:AN80" si="9">SUM(AO44:AR44)</f>
        <v>47143.7817</v>
      </c>
      <c r="AO44" s="1013">
        <f>AO45+AO54+AO63+AO72+AO81</f>
        <v>0</v>
      </c>
      <c r="AP44" s="1013">
        <f>AP45+AP54+AP63+AP72+AP81</f>
        <v>0</v>
      </c>
      <c r="AQ44" s="1013">
        <f>AQ45+AQ54+AQ63+AQ72+AQ81</f>
        <v>5913.2200200000007</v>
      </c>
      <c r="AR44" s="1013">
        <f>AR45+AR54+AR63+AR72+AR81</f>
        <v>41230.561679999999</v>
      </c>
      <c r="AS44" s="1061"/>
      <c r="AT44" s="1013">
        <f t="shared" ref="AT44:AT89" si="10">SUMIF($F$14:$AS$14,$S$14,$F44:$AS44)</f>
        <v>47143.7817</v>
      </c>
      <c r="AU44" s="1061"/>
      <c r="AV44" s="1060"/>
    </row>
    <row r="45" spans="1:51" s="1073" customFormat="1" x14ac:dyDescent="0.2">
      <c r="A45" s="1022"/>
      <c r="B45" s="1022"/>
      <c r="C45" s="1022"/>
      <c r="D45" s="1057" t="s">
        <v>1575</v>
      </c>
      <c r="E45" s="1070" t="s">
        <v>1576</v>
      </c>
      <c r="F45" s="1071"/>
      <c r="G45" s="1013">
        <f t="shared" si="4"/>
        <v>0</v>
      </c>
      <c r="H45" s="1013">
        <f>H47+H50+H46</f>
        <v>0</v>
      </c>
      <c r="I45" s="1013">
        <f>I47+I50+I46</f>
        <v>0</v>
      </c>
      <c r="J45" s="1013">
        <f>J47+J50+J46</f>
        <v>0</v>
      </c>
      <c r="K45" s="1013">
        <f>K47+K50+K46</f>
        <v>0</v>
      </c>
      <c r="L45" s="1072"/>
      <c r="M45" s="1013">
        <f t="shared" si="5"/>
        <v>0</v>
      </c>
      <c r="N45" s="1013">
        <f>N47+N50</f>
        <v>0</v>
      </c>
      <c r="O45" s="1013">
        <f>O47+O50</f>
        <v>0</v>
      </c>
      <c r="P45" s="1013">
        <f>P47+P50</f>
        <v>0</v>
      </c>
      <c r="Q45" s="1013">
        <f>Q47+Q50</f>
        <v>0</v>
      </c>
      <c r="R45" s="1072"/>
      <c r="S45" s="1013">
        <f t="shared" si="6"/>
        <v>0</v>
      </c>
      <c r="T45" s="1013">
        <f>T47+T50+T46</f>
        <v>0</v>
      </c>
      <c r="U45" s="1013">
        <f>U47+U50+U46</f>
        <v>0</v>
      </c>
      <c r="V45" s="1013">
        <f>V47+V50+V46</f>
        <v>0</v>
      </c>
      <c r="W45" s="1013">
        <f>W47+W50+W46</f>
        <v>0</v>
      </c>
      <c r="X45" s="1061"/>
      <c r="Y45" s="1071"/>
      <c r="Z45" s="1071"/>
      <c r="AA45" s="1071"/>
      <c r="AB45" s="1065">
        <f t="shared" si="7"/>
        <v>594.74913200000003</v>
      </c>
      <c r="AC45" s="1065">
        <f>AC47+AC50+AC46</f>
        <v>0</v>
      </c>
      <c r="AD45" s="1065">
        <f>AD47+AD50+AD46</f>
        <v>0</v>
      </c>
      <c r="AE45" s="1065">
        <f>AE47+AE50+AE46</f>
        <v>0</v>
      </c>
      <c r="AF45" s="1065">
        <f>AF47+AF50+AF46</f>
        <v>594.74913200000003</v>
      </c>
      <c r="AG45" s="1072"/>
      <c r="AH45" s="1013">
        <f t="shared" si="8"/>
        <v>5.2925074492344981</v>
      </c>
      <c r="AI45" s="1013">
        <f>AI47+AI50</f>
        <v>0</v>
      </c>
      <c r="AJ45" s="1013">
        <f>AJ47+AJ50</f>
        <v>0</v>
      </c>
      <c r="AK45" s="1013">
        <f>AK47+AK50</f>
        <v>0</v>
      </c>
      <c r="AL45" s="1013">
        <f>AL47+AL50</f>
        <v>5.2925074492344981</v>
      </c>
      <c r="AM45" s="1072"/>
      <c r="AN45" s="1013">
        <f t="shared" si="9"/>
        <v>1779.5396599999999</v>
      </c>
      <c r="AO45" s="1013">
        <f>AO47+AO50+AO46</f>
        <v>0</v>
      </c>
      <c r="AP45" s="1013">
        <f>AP47+AP50+AP46</f>
        <v>0</v>
      </c>
      <c r="AQ45" s="1013">
        <f>AQ47+AQ50+AQ46</f>
        <v>0</v>
      </c>
      <c r="AR45" s="1013">
        <f>AR47+AR50+AR46</f>
        <v>1779.5396599999999</v>
      </c>
      <c r="AS45" s="1061"/>
      <c r="AT45" s="1013">
        <f t="shared" si="10"/>
        <v>1779.5396599999999</v>
      </c>
      <c r="AU45" s="1071"/>
      <c r="AV45" s="1071"/>
      <c r="AW45" s="1030"/>
      <c r="AX45" s="1030"/>
      <c r="AY45" s="1030"/>
    </row>
    <row r="46" spans="1:51" s="1073" customFormat="1" x14ac:dyDescent="0.2">
      <c r="A46" s="1022"/>
      <c r="B46" s="1022"/>
      <c r="C46" s="1022"/>
      <c r="D46" s="1057" t="s">
        <v>1577</v>
      </c>
      <c r="E46" s="1070" t="s">
        <v>1578</v>
      </c>
      <c r="F46" s="1071"/>
      <c r="G46" s="1013">
        <f t="shared" si="4"/>
        <v>0</v>
      </c>
      <c r="H46" s="1067"/>
      <c r="I46" s="1067"/>
      <c r="J46" s="1067"/>
      <c r="K46" s="1067"/>
      <c r="L46" s="1072"/>
      <c r="M46" s="1013">
        <f t="shared" si="5"/>
        <v>0</v>
      </c>
      <c r="N46" s="1013">
        <f>IF(H46=0,0,T46/H46)</f>
        <v>0</v>
      </c>
      <c r="O46" s="1013">
        <f>IF(I46=0,0,U46/I46)</f>
        <v>0</v>
      </c>
      <c r="P46" s="1013">
        <f>IF(J46=0,0,V46/J46)</f>
        <v>0</v>
      </c>
      <c r="Q46" s="1013">
        <f>IF(K46=0,0,W46/K46)</f>
        <v>0</v>
      </c>
      <c r="R46" s="1072"/>
      <c r="S46" s="1013">
        <f t="shared" si="6"/>
        <v>0</v>
      </c>
      <c r="T46" s="1067"/>
      <c r="U46" s="1067"/>
      <c r="V46" s="1067"/>
      <c r="W46" s="1067"/>
      <c r="X46" s="1061"/>
      <c r="Y46" s="1071"/>
      <c r="Z46" s="1071"/>
      <c r="AA46" s="1071"/>
      <c r="AB46" s="1065">
        <f>SUM(AC46:AF46)</f>
        <v>76.277607999999987</v>
      </c>
      <c r="AC46" s="1062"/>
      <c r="AD46" s="1062"/>
      <c r="AE46" s="1062"/>
      <c r="AF46" s="1062">
        <f>'ENERGY.KTL.SB.FACT.5.72 нэско'!E78/1000</f>
        <v>76.277607999999987</v>
      </c>
      <c r="AG46" s="1072"/>
      <c r="AH46" s="1013">
        <f t="shared" si="8"/>
        <v>3.4949566064001383</v>
      </c>
      <c r="AI46" s="1013">
        <f>IF(AC46=0,0,AO46/AC46)</f>
        <v>0</v>
      </c>
      <c r="AJ46" s="1013">
        <f>IF(AD46=0,0,AP46/AD46)</f>
        <v>0</v>
      </c>
      <c r="AK46" s="1013">
        <f>IF(AE46=0,0,AQ46/AE46)</f>
        <v>0</v>
      </c>
      <c r="AL46" s="1013">
        <f>IF(AF46=0,0,AR46/AF46)</f>
        <v>3.4949566064001383</v>
      </c>
      <c r="AM46" s="1072"/>
      <c r="AN46" s="1013">
        <f>SUM(AO46:AR46)</f>
        <v>266.58693</v>
      </c>
      <c r="AO46" s="1062"/>
      <c r="AP46" s="1062"/>
      <c r="AQ46" s="1062"/>
      <c r="AR46" s="1062">
        <f>'ENERGY.KTL.SB.FACT.5.72 нэско'!J78/1000</f>
        <v>266.58693</v>
      </c>
      <c r="AS46" s="1061"/>
      <c r="AT46" s="1013">
        <f t="shared" si="10"/>
        <v>266.58693</v>
      </c>
      <c r="AU46" s="1071"/>
      <c r="AV46" s="1071"/>
      <c r="AW46" s="1030"/>
      <c r="AX46" s="1030"/>
      <c r="AY46" s="1030"/>
    </row>
    <row r="47" spans="1:51" x14ac:dyDescent="0.2">
      <c r="D47" s="1057" t="s">
        <v>1579</v>
      </c>
      <c r="E47" s="1070" t="s">
        <v>1580</v>
      </c>
      <c r="F47" s="1071"/>
      <c r="G47" s="1013">
        <f t="shared" si="4"/>
        <v>0</v>
      </c>
      <c r="H47" s="1013">
        <f>SUM(H48:H49)</f>
        <v>0</v>
      </c>
      <c r="I47" s="1013">
        <f>SUM(I48:I49)</f>
        <v>0</v>
      </c>
      <c r="J47" s="1013">
        <f>SUM(J48:J49)</f>
        <v>0</v>
      </c>
      <c r="K47" s="1013">
        <f>SUM(K48:K49)</f>
        <v>0</v>
      </c>
      <c r="L47" s="1072"/>
      <c r="M47" s="1013">
        <f t="shared" si="5"/>
        <v>0</v>
      </c>
      <c r="N47" s="1013">
        <f>SUM(N48:N49)</f>
        <v>0</v>
      </c>
      <c r="O47" s="1013">
        <f>SUM(O48:O49)</f>
        <v>0</v>
      </c>
      <c r="P47" s="1013">
        <f>SUM(P48:P49)</f>
        <v>0</v>
      </c>
      <c r="Q47" s="1013">
        <f>SUM(Q48:Q49)</f>
        <v>0</v>
      </c>
      <c r="R47" s="1072"/>
      <c r="S47" s="1013">
        <f t="shared" si="6"/>
        <v>0</v>
      </c>
      <c r="T47" s="1013">
        <f>SUM(T48:T49)</f>
        <v>0</v>
      </c>
      <c r="U47" s="1013">
        <f>SUM(U48:U49)</f>
        <v>0</v>
      </c>
      <c r="V47" s="1013">
        <f>SUM(V48:V49)</f>
        <v>0</v>
      </c>
      <c r="W47" s="1013">
        <f>SUM(W48:W49)</f>
        <v>0</v>
      </c>
      <c r="X47" s="1061"/>
      <c r="Y47" s="1071"/>
      <c r="Z47" s="1071"/>
      <c r="AA47" s="1071"/>
      <c r="AB47" s="1065">
        <f t="shared" si="7"/>
        <v>518.47152400000004</v>
      </c>
      <c r="AC47" s="1065">
        <f>SUM(AC48:AC49)</f>
        <v>0</v>
      </c>
      <c r="AD47" s="1065">
        <f>SUM(AD48:AD49)</f>
        <v>0</v>
      </c>
      <c r="AE47" s="1065">
        <f>SUM(AE48:AE49)</f>
        <v>0</v>
      </c>
      <c r="AF47" s="1065">
        <f>SUM(AF48:AF49)</f>
        <v>518.47152400000004</v>
      </c>
      <c r="AG47" s="1072"/>
      <c r="AH47" s="1013">
        <f t="shared" si="8"/>
        <v>5.2925074492344981</v>
      </c>
      <c r="AI47" s="1013">
        <f>SUM(AI48:AI49)</f>
        <v>0</v>
      </c>
      <c r="AJ47" s="1013">
        <f>SUM(AJ48:AJ49)</f>
        <v>0</v>
      </c>
      <c r="AK47" s="1013">
        <f>SUM(AK48:AK49)</f>
        <v>0</v>
      </c>
      <c r="AL47" s="1013">
        <f>SUM(AL48:AL49)</f>
        <v>5.2925074492344981</v>
      </c>
      <c r="AM47" s="1072"/>
      <c r="AN47" s="1013">
        <f t="shared" si="9"/>
        <v>1512.95273</v>
      </c>
      <c r="AO47" s="1013">
        <f>SUM(AO48:AO49)</f>
        <v>0</v>
      </c>
      <c r="AP47" s="1013">
        <f>SUM(AP48:AP49)</f>
        <v>0</v>
      </c>
      <c r="AQ47" s="1013">
        <f>SUM(AQ48:AQ49)</f>
        <v>0</v>
      </c>
      <c r="AR47" s="1013">
        <f>SUM(AR48:AR49)</f>
        <v>1512.95273</v>
      </c>
      <c r="AS47" s="1061"/>
      <c r="AT47" s="1013">
        <f t="shared" si="10"/>
        <v>1512.95273</v>
      </c>
      <c r="AU47" s="1071"/>
      <c r="AV47" s="1071"/>
    </row>
    <row r="48" spans="1:51" x14ac:dyDescent="0.2">
      <c r="D48" s="1057" t="s">
        <v>1581</v>
      </c>
      <c r="E48" s="1074" t="s">
        <v>1582</v>
      </c>
      <c r="F48" s="1071"/>
      <c r="G48" s="1013">
        <f t="shared" si="4"/>
        <v>0</v>
      </c>
      <c r="H48" s="1067"/>
      <c r="I48" s="1067"/>
      <c r="J48" s="1067"/>
      <c r="K48" s="1067"/>
      <c r="L48" s="1072"/>
      <c r="M48" s="1013">
        <f t="shared" si="5"/>
        <v>0</v>
      </c>
      <c r="N48" s="1013">
        <f t="shared" ref="N48:Q49" si="11">IF(H48=0,0,T48/H48)</f>
        <v>0</v>
      </c>
      <c r="O48" s="1013">
        <f t="shared" si="11"/>
        <v>0</v>
      </c>
      <c r="P48" s="1013">
        <f t="shared" si="11"/>
        <v>0</v>
      </c>
      <c r="Q48" s="1013">
        <f t="shared" si="11"/>
        <v>0</v>
      </c>
      <c r="R48" s="1072"/>
      <c r="S48" s="1013">
        <f t="shared" si="6"/>
        <v>0</v>
      </c>
      <c r="T48" s="1067"/>
      <c r="U48" s="1067"/>
      <c r="V48" s="1067"/>
      <c r="W48" s="1067"/>
      <c r="X48" s="1061"/>
      <c r="Y48" s="1071"/>
      <c r="Z48" s="1071"/>
      <c r="AA48" s="1071"/>
      <c r="AB48" s="1065">
        <f t="shared" si="7"/>
        <v>389.25408600000003</v>
      </c>
      <c r="AC48" s="1062"/>
      <c r="AD48" s="1062"/>
      <c r="AE48" s="1062"/>
      <c r="AF48" s="1062">
        <f>'ENERGY.KTL.SB.FACT.5.72 нэско'!E81/1000</f>
        <v>389.25408600000003</v>
      </c>
      <c r="AG48" s="1072"/>
      <c r="AH48" s="1013">
        <f t="shared" si="8"/>
        <v>3.188275511127197</v>
      </c>
      <c r="AI48" s="1013">
        <f t="shared" ref="AI48:AL49" si="12">IF(AC48=0,0,AO48/AC48)</f>
        <v>0</v>
      </c>
      <c r="AJ48" s="1013">
        <f t="shared" si="12"/>
        <v>0</v>
      </c>
      <c r="AK48" s="1013">
        <f t="shared" si="12"/>
        <v>0</v>
      </c>
      <c r="AL48" s="1013">
        <f t="shared" si="12"/>
        <v>3.188275511127197</v>
      </c>
      <c r="AM48" s="1072"/>
      <c r="AN48" s="1013">
        <f t="shared" si="9"/>
        <v>1241.04927</v>
      </c>
      <c r="AO48" s="1062"/>
      <c r="AP48" s="1062"/>
      <c r="AQ48" s="1062"/>
      <c r="AR48" s="1062">
        <f>'ENERGY.KTL.SB.FACT.5.72 нэско'!J81/1000</f>
        <v>1241.04927</v>
      </c>
      <c r="AS48" s="1061"/>
      <c r="AT48" s="1013">
        <f t="shared" si="10"/>
        <v>1241.04927</v>
      </c>
      <c r="AU48" s="1071"/>
      <c r="AV48" s="1071"/>
    </row>
    <row r="49" spans="1:51" x14ac:dyDescent="0.2">
      <c r="D49" s="1057" t="s">
        <v>1583</v>
      </c>
      <c r="E49" s="1074" t="s">
        <v>1584</v>
      </c>
      <c r="F49" s="1071"/>
      <c r="G49" s="1013">
        <f t="shared" si="4"/>
        <v>0</v>
      </c>
      <c r="H49" s="1067"/>
      <c r="I49" s="1067"/>
      <c r="J49" s="1067"/>
      <c r="K49" s="1067"/>
      <c r="L49" s="1072"/>
      <c r="M49" s="1013">
        <f t="shared" si="5"/>
        <v>0</v>
      </c>
      <c r="N49" s="1013">
        <f t="shared" si="11"/>
        <v>0</v>
      </c>
      <c r="O49" s="1013">
        <f t="shared" si="11"/>
        <v>0</v>
      </c>
      <c r="P49" s="1013">
        <f t="shared" si="11"/>
        <v>0</v>
      </c>
      <c r="Q49" s="1013">
        <f t="shared" si="11"/>
        <v>0</v>
      </c>
      <c r="R49" s="1072"/>
      <c r="S49" s="1013">
        <f t="shared" si="6"/>
        <v>0</v>
      </c>
      <c r="T49" s="1067"/>
      <c r="U49" s="1067"/>
      <c r="V49" s="1067"/>
      <c r="W49" s="1067"/>
      <c r="X49" s="1061"/>
      <c r="Y49" s="1071"/>
      <c r="Z49" s="1071"/>
      <c r="AA49" s="1071"/>
      <c r="AB49" s="1065">
        <f t="shared" si="7"/>
        <v>129.21743799999999</v>
      </c>
      <c r="AC49" s="1062"/>
      <c r="AD49" s="1062"/>
      <c r="AE49" s="1062"/>
      <c r="AF49" s="1062">
        <f>'ENERGY.KTL.SB.FACT.5.72 нэско'!E82/1000</f>
        <v>129.21743799999999</v>
      </c>
      <c r="AG49" s="1072"/>
      <c r="AH49" s="1013">
        <f t="shared" si="8"/>
        <v>2.1042319381073011</v>
      </c>
      <c r="AI49" s="1013">
        <f t="shared" si="12"/>
        <v>0</v>
      </c>
      <c r="AJ49" s="1013">
        <f t="shared" si="12"/>
        <v>0</v>
      </c>
      <c r="AK49" s="1013">
        <f t="shared" si="12"/>
        <v>0</v>
      </c>
      <c r="AL49" s="1013">
        <f t="shared" si="12"/>
        <v>2.1042319381073011</v>
      </c>
      <c r="AM49" s="1072"/>
      <c r="AN49" s="1013">
        <f t="shared" si="9"/>
        <v>271.90346</v>
      </c>
      <c r="AO49" s="1062"/>
      <c r="AP49" s="1062"/>
      <c r="AQ49" s="1062"/>
      <c r="AR49" s="1062">
        <f>'ENERGY.KTL.SB.FACT.5.72 нэско'!J82/1000</f>
        <v>271.90346</v>
      </c>
      <c r="AS49" s="1061"/>
      <c r="AT49" s="1013">
        <f t="shared" si="10"/>
        <v>271.90346</v>
      </c>
      <c r="AU49" s="1071"/>
      <c r="AV49" s="1071"/>
    </row>
    <row r="50" spans="1:51" x14ac:dyDescent="0.2">
      <c r="D50" s="1057" t="s">
        <v>1585</v>
      </c>
      <c r="E50" s="1070" t="s">
        <v>1586</v>
      </c>
      <c r="F50" s="1071"/>
      <c r="G50" s="1013">
        <f t="shared" si="4"/>
        <v>0</v>
      </c>
      <c r="H50" s="1013">
        <f>SUM(H51:H53)</f>
        <v>0</v>
      </c>
      <c r="I50" s="1013">
        <f>SUM(I51:I53)</f>
        <v>0</v>
      </c>
      <c r="J50" s="1013">
        <f>SUM(J51:J53)</f>
        <v>0</v>
      </c>
      <c r="K50" s="1013">
        <f>SUM(K51:K53)</f>
        <v>0</v>
      </c>
      <c r="L50" s="1072"/>
      <c r="M50" s="1013">
        <f t="shared" si="5"/>
        <v>0</v>
      </c>
      <c r="N50" s="1013">
        <f>SUM(N51:N53)</f>
        <v>0</v>
      </c>
      <c r="O50" s="1013">
        <f>SUM(O51:O53)</f>
        <v>0</v>
      </c>
      <c r="P50" s="1013">
        <f>SUM(P51:P53)</f>
        <v>0</v>
      </c>
      <c r="Q50" s="1013">
        <f>SUM(Q51:Q53)</f>
        <v>0</v>
      </c>
      <c r="R50" s="1072"/>
      <c r="S50" s="1013">
        <f t="shared" si="6"/>
        <v>0</v>
      </c>
      <c r="T50" s="1013">
        <f>SUM(T51:T53)</f>
        <v>0</v>
      </c>
      <c r="U50" s="1013">
        <f>SUM(U51:U53)</f>
        <v>0</v>
      </c>
      <c r="V50" s="1013">
        <f>SUM(V51:V53)</f>
        <v>0</v>
      </c>
      <c r="W50" s="1013">
        <f>SUM(W51:W53)</f>
        <v>0</v>
      </c>
      <c r="X50" s="1061"/>
      <c r="Y50" s="1071"/>
      <c r="Z50" s="1071"/>
      <c r="AA50" s="1071"/>
      <c r="AB50" s="1065">
        <f t="shared" si="7"/>
        <v>0</v>
      </c>
      <c r="AC50" s="1065">
        <f>SUM(AC51:AC53)</f>
        <v>0</v>
      </c>
      <c r="AD50" s="1065">
        <f>SUM(AD51:AD53)</f>
        <v>0</v>
      </c>
      <c r="AE50" s="1065">
        <f>SUM(AE51:AE53)</f>
        <v>0</v>
      </c>
      <c r="AF50" s="1065">
        <f>SUM(AF51:AF53)</f>
        <v>0</v>
      </c>
      <c r="AG50" s="1072"/>
      <c r="AH50" s="1013">
        <f t="shared" si="8"/>
        <v>0</v>
      </c>
      <c r="AI50" s="1013">
        <f>SUM(AI51:AI53)</f>
        <v>0</v>
      </c>
      <c r="AJ50" s="1013">
        <f>SUM(AJ51:AJ53)</f>
        <v>0</v>
      </c>
      <c r="AK50" s="1013">
        <f>SUM(AK51:AK53)</f>
        <v>0</v>
      </c>
      <c r="AL50" s="1013">
        <f>SUM(AL51:AL53)</f>
        <v>0</v>
      </c>
      <c r="AM50" s="1072"/>
      <c r="AN50" s="1013">
        <f t="shared" si="9"/>
        <v>0</v>
      </c>
      <c r="AO50" s="1013">
        <f>SUM(AO51:AO53)</f>
        <v>0</v>
      </c>
      <c r="AP50" s="1013">
        <f>SUM(AP51:AP53)</f>
        <v>0</v>
      </c>
      <c r="AQ50" s="1013">
        <f>SUM(AQ51:AQ53)</f>
        <v>0</v>
      </c>
      <c r="AR50" s="1013">
        <f>SUM(AR51:AR53)</f>
        <v>0</v>
      </c>
      <c r="AS50" s="1061"/>
      <c r="AT50" s="1013">
        <f t="shared" si="10"/>
        <v>0</v>
      </c>
      <c r="AU50" s="1071"/>
      <c r="AV50" s="1071"/>
    </row>
    <row r="51" spans="1:51" x14ac:dyDescent="0.2">
      <c r="D51" s="1057" t="s">
        <v>1587</v>
      </c>
      <c r="E51" s="1074" t="s">
        <v>1588</v>
      </c>
      <c r="F51" s="1071"/>
      <c r="G51" s="1013">
        <f t="shared" si="4"/>
        <v>0</v>
      </c>
      <c r="H51" s="1067"/>
      <c r="I51" s="1067"/>
      <c r="J51" s="1067"/>
      <c r="K51" s="1067"/>
      <c r="L51" s="1072"/>
      <c r="M51" s="1013">
        <f t="shared" si="5"/>
        <v>0</v>
      </c>
      <c r="N51" s="1013">
        <f t="shared" ref="N51:Q53" si="13">IF(H51=0,0,T51/H51)</f>
        <v>0</v>
      </c>
      <c r="O51" s="1013">
        <f t="shared" si="13"/>
        <v>0</v>
      </c>
      <c r="P51" s="1013">
        <f t="shared" si="13"/>
        <v>0</v>
      </c>
      <c r="Q51" s="1013">
        <f t="shared" si="13"/>
        <v>0</v>
      </c>
      <c r="R51" s="1072"/>
      <c r="S51" s="1013">
        <f t="shared" si="6"/>
        <v>0</v>
      </c>
      <c r="T51" s="1067"/>
      <c r="U51" s="1067"/>
      <c r="V51" s="1067"/>
      <c r="W51" s="1067"/>
      <c r="X51" s="1061"/>
      <c r="Y51" s="1071"/>
      <c r="Z51" s="1071"/>
      <c r="AA51" s="1071"/>
      <c r="AB51" s="1065">
        <f t="shared" si="7"/>
        <v>0</v>
      </c>
      <c r="AC51" s="1062"/>
      <c r="AD51" s="1062"/>
      <c r="AE51" s="1062"/>
      <c r="AF51" s="1062"/>
      <c r="AG51" s="1072"/>
      <c r="AH51" s="1013">
        <f t="shared" si="8"/>
        <v>0</v>
      </c>
      <c r="AI51" s="1013">
        <f t="shared" ref="AI51:AL53" si="14">IF(AC51=0,0,AO51/AC51)</f>
        <v>0</v>
      </c>
      <c r="AJ51" s="1013">
        <f t="shared" si="14"/>
        <v>0</v>
      </c>
      <c r="AK51" s="1013">
        <f t="shared" si="14"/>
        <v>0</v>
      </c>
      <c r="AL51" s="1013">
        <f t="shared" si="14"/>
        <v>0</v>
      </c>
      <c r="AM51" s="1072"/>
      <c r="AN51" s="1013">
        <f t="shared" si="9"/>
        <v>0</v>
      </c>
      <c r="AO51" s="1062"/>
      <c r="AP51" s="1062"/>
      <c r="AQ51" s="1062"/>
      <c r="AR51" s="1062"/>
      <c r="AS51" s="1061"/>
      <c r="AT51" s="1013">
        <f t="shared" si="10"/>
        <v>0</v>
      </c>
      <c r="AU51" s="1071"/>
      <c r="AV51" s="1071"/>
    </row>
    <row r="52" spans="1:51" x14ac:dyDescent="0.2">
      <c r="D52" s="1057" t="s">
        <v>1589</v>
      </c>
      <c r="E52" s="1074" t="s">
        <v>1590</v>
      </c>
      <c r="F52" s="1071"/>
      <c r="G52" s="1013">
        <f t="shared" si="4"/>
        <v>0</v>
      </c>
      <c r="H52" s="1067"/>
      <c r="I52" s="1067"/>
      <c r="J52" s="1067"/>
      <c r="K52" s="1067"/>
      <c r="L52" s="1072"/>
      <c r="M52" s="1013">
        <f t="shared" si="5"/>
        <v>0</v>
      </c>
      <c r="N52" s="1013">
        <f t="shared" si="13"/>
        <v>0</v>
      </c>
      <c r="O52" s="1013">
        <f t="shared" si="13"/>
        <v>0</v>
      </c>
      <c r="P52" s="1013">
        <f t="shared" si="13"/>
        <v>0</v>
      </c>
      <c r="Q52" s="1013">
        <f t="shared" si="13"/>
        <v>0</v>
      </c>
      <c r="R52" s="1072"/>
      <c r="S52" s="1013">
        <f t="shared" si="6"/>
        <v>0</v>
      </c>
      <c r="T52" s="1067"/>
      <c r="U52" s="1067"/>
      <c r="V52" s="1067"/>
      <c r="W52" s="1067"/>
      <c r="X52" s="1061"/>
      <c r="Y52" s="1071"/>
      <c r="Z52" s="1071"/>
      <c r="AA52" s="1071"/>
      <c r="AB52" s="1065">
        <f t="shared" si="7"/>
        <v>0</v>
      </c>
      <c r="AC52" s="1062"/>
      <c r="AD52" s="1062"/>
      <c r="AE52" s="1062"/>
      <c r="AF52" s="1062"/>
      <c r="AG52" s="1072"/>
      <c r="AH52" s="1013">
        <f t="shared" si="8"/>
        <v>0</v>
      </c>
      <c r="AI52" s="1013">
        <f t="shared" si="14"/>
        <v>0</v>
      </c>
      <c r="AJ52" s="1013">
        <f t="shared" si="14"/>
        <v>0</v>
      </c>
      <c r="AK52" s="1013">
        <f t="shared" si="14"/>
        <v>0</v>
      </c>
      <c r="AL52" s="1013">
        <f t="shared" si="14"/>
        <v>0</v>
      </c>
      <c r="AM52" s="1072"/>
      <c r="AN52" s="1013">
        <f t="shared" si="9"/>
        <v>0</v>
      </c>
      <c r="AO52" s="1062"/>
      <c r="AP52" s="1062"/>
      <c r="AQ52" s="1062"/>
      <c r="AR52" s="1062"/>
      <c r="AS52" s="1061"/>
      <c r="AT52" s="1013">
        <f t="shared" si="10"/>
        <v>0</v>
      </c>
      <c r="AU52" s="1071"/>
      <c r="AV52" s="1071"/>
    </row>
    <row r="53" spans="1:51" x14ac:dyDescent="0.2">
      <c r="D53" s="1057" t="s">
        <v>1591</v>
      </c>
      <c r="E53" s="1074" t="s">
        <v>1584</v>
      </c>
      <c r="F53" s="1071"/>
      <c r="G53" s="1013">
        <f t="shared" si="4"/>
        <v>0</v>
      </c>
      <c r="H53" s="1067"/>
      <c r="I53" s="1067"/>
      <c r="J53" s="1067"/>
      <c r="K53" s="1067"/>
      <c r="L53" s="1072"/>
      <c r="M53" s="1013">
        <f t="shared" si="5"/>
        <v>0</v>
      </c>
      <c r="N53" s="1013">
        <f t="shared" si="13"/>
        <v>0</v>
      </c>
      <c r="O53" s="1013">
        <f t="shared" si="13"/>
        <v>0</v>
      </c>
      <c r="P53" s="1013">
        <f t="shared" si="13"/>
        <v>0</v>
      </c>
      <c r="Q53" s="1013">
        <f t="shared" si="13"/>
        <v>0</v>
      </c>
      <c r="R53" s="1072"/>
      <c r="S53" s="1013">
        <f t="shared" si="6"/>
        <v>0</v>
      </c>
      <c r="T53" s="1067"/>
      <c r="U53" s="1067"/>
      <c r="V53" s="1067"/>
      <c r="W53" s="1067"/>
      <c r="X53" s="1061"/>
      <c r="Y53" s="1071"/>
      <c r="Z53" s="1071"/>
      <c r="AA53" s="1071"/>
      <c r="AB53" s="1065">
        <f t="shared" si="7"/>
        <v>0</v>
      </c>
      <c r="AC53" s="1062"/>
      <c r="AD53" s="1062"/>
      <c r="AE53" s="1062"/>
      <c r="AF53" s="1062"/>
      <c r="AG53" s="1072"/>
      <c r="AH53" s="1013">
        <f t="shared" si="8"/>
        <v>0</v>
      </c>
      <c r="AI53" s="1013">
        <f t="shared" si="14"/>
        <v>0</v>
      </c>
      <c r="AJ53" s="1013">
        <f t="shared" si="14"/>
        <v>0</v>
      </c>
      <c r="AK53" s="1013">
        <f t="shared" si="14"/>
        <v>0</v>
      </c>
      <c r="AL53" s="1013">
        <f t="shared" si="14"/>
        <v>0</v>
      </c>
      <c r="AM53" s="1072"/>
      <c r="AN53" s="1013">
        <f t="shared" si="9"/>
        <v>0</v>
      </c>
      <c r="AO53" s="1062"/>
      <c r="AP53" s="1062"/>
      <c r="AQ53" s="1062"/>
      <c r="AR53" s="1062"/>
      <c r="AS53" s="1061"/>
      <c r="AT53" s="1013">
        <f t="shared" si="10"/>
        <v>0</v>
      </c>
      <c r="AU53" s="1071"/>
      <c r="AV53" s="1071"/>
    </row>
    <row r="54" spans="1:51" ht="34.5" x14ac:dyDescent="0.2">
      <c r="D54" s="1057" t="s">
        <v>1592</v>
      </c>
      <c r="E54" s="1075" t="s">
        <v>1593</v>
      </c>
      <c r="F54" s="1071"/>
      <c r="G54" s="1013">
        <f t="shared" si="4"/>
        <v>0</v>
      </c>
      <c r="H54" s="1013">
        <f>H56+H59+H55</f>
        <v>0</v>
      </c>
      <c r="I54" s="1013">
        <f>I56+I59+I55</f>
        <v>0</v>
      </c>
      <c r="J54" s="1013">
        <f>J56+J59+J55</f>
        <v>0</v>
      </c>
      <c r="K54" s="1013">
        <f>K56+K59+K55</f>
        <v>0</v>
      </c>
      <c r="L54" s="1072"/>
      <c r="M54" s="1013">
        <f t="shared" si="5"/>
        <v>0</v>
      </c>
      <c r="N54" s="1013">
        <f>N56+N59</f>
        <v>0</v>
      </c>
      <c r="O54" s="1013">
        <f>O56+O59</f>
        <v>0</v>
      </c>
      <c r="P54" s="1013">
        <f>P56+P59</f>
        <v>0</v>
      </c>
      <c r="Q54" s="1013">
        <f>Q56+Q59</f>
        <v>0</v>
      </c>
      <c r="R54" s="1072"/>
      <c r="S54" s="1013">
        <f t="shared" si="6"/>
        <v>0</v>
      </c>
      <c r="T54" s="1013">
        <f>T56+T59+T55</f>
        <v>0</v>
      </c>
      <c r="U54" s="1013">
        <f>U56+U59+U55</f>
        <v>0</v>
      </c>
      <c r="V54" s="1013">
        <f>V56+V59+V55</f>
        <v>0</v>
      </c>
      <c r="W54" s="1013">
        <f>W56+W59+W55</f>
        <v>0</v>
      </c>
      <c r="X54" s="1061"/>
      <c r="Y54" s="1071"/>
      <c r="Z54" s="1071"/>
      <c r="AA54" s="1071"/>
      <c r="AB54" s="1065">
        <f t="shared" si="7"/>
        <v>19385.696964999999</v>
      </c>
      <c r="AC54" s="1065">
        <f>AC56+AC59+AC55</f>
        <v>0</v>
      </c>
      <c r="AD54" s="1065">
        <f>AD56+AD59+AD55</f>
        <v>0</v>
      </c>
      <c r="AE54" s="1065">
        <f>AE56+AE59+AE55</f>
        <v>1469.757394</v>
      </c>
      <c r="AF54" s="1065">
        <f>AF56+AF59+AF55</f>
        <v>17915.939570999999</v>
      </c>
      <c r="AG54" s="1072"/>
      <c r="AH54" s="1013">
        <f t="shared" si="8"/>
        <v>7.404704631766756</v>
      </c>
      <c r="AI54" s="1013">
        <f>AI56+AI59</f>
        <v>0</v>
      </c>
      <c r="AJ54" s="1013">
        <f>AJ56+AJ59</f>
        <v>0</v>
      </c>
      <c r="AK54" s="1013">
        <f>AK56+AK59</f>
        <v>3.7131147752714853</v>
      </c>
      <c r="AL54" s="1013">
        <f>AL56+AL59</f>
        <v>3.6915898564952707</v>
      </c>
      <c r="AM54" s="1072"/>
      <c r="AN54" s="1013">
        <f t="shared" si="9"/>
        <v>41724.09476</v>
      </c>
      <c r="AO54" s="1013">
        <f>AO56+AO59+AO55</f>
        <v>0</v>
      </c>
      <c r="AP54" s="1013">
        <f>AP56+AP59+AP55</f>
        <v>0</v>
      </c>
      <c r="AQ54" s="1013">
        <f>AQ56+AQ59+AQ55</f>
        <v>3014.9684700000003</v>
      </c>
      <c r="AR54" s="1013">
        <f>AR56+AR59+AR55</f>
        <v>38709.12629</v>
      </c>
      <c r="AS54" s="1061"/>
      <c r="AT54" s="1013">
        <f t="shared" si="10"/>
        <v>41724.09476</v>
      </c>
      <c r="AU54" s="1071"/>
      <c r="AV54" s="1071"/>
    </row>
    <row r="55" spans="1:51" s="1073" customFormat="1" x14ac:dyDescent="0.2">
      <c r="A55" s="1024"/>
      <c r="B55" s="1024"/>
      <c r="C55" s="1024"/>
      <c r="D55" s="1057" t="s">
        <v>1594</v>
      </c>
      <c r="E55" s="1070" t="s">
        <v>1578</v>
      </c>
      <c r="F55" s="1071"/>
      <c r="G55" s="1013">
        <f t="shared" si="4"/>
        <v>0</v>
      </c>
      <c r="H55" s="1067"/>
      <c r="I55" s="1067"/>
      <c r="J55" s="1067"/>
      <c r="K55" s="1067"/>
      <c r="L55" s="1072"/>
      <c r="M55" s="1013">
        <f t="shared" si="5"/>
        <v>0</v>
      </c>
      <c r="N55" s="1013">
        <f>IF(H55=0,0,T55/H55)</f>
        <v>0</v>
      </c>
      <c r="O55" s="1013">
        <f>IF(I55=0,0,U55/I55)</f>
        <v>0</v>
      </c>
      <c r="P55" s="1013">
        <f>IF(J55=0,0,V55/J55)</f>
        <v>0</v>
      </c>
      <c r="Q55" s="1013">
        <f>IF(K55=0,0,W55/K55)</f>
        <v>0</v>
      </c>
      <c r="R55" s="1072"/>
      <c r="S55" s="1013">
        <f t="shared" si="6"/>
        <v>0</v>
      </c>
      <c r="T55" s="1067"/>
      <c r="U55" s="1067"/>
      <c r="V55" s="1067"/>
      <c r="W55" s="1067"/>
      <c r="X55" s="1061"/>
      <c r="Y55" s="1071"/>
      <c r="Z55" s="1071"/>
      <c r="AA55" s="1071"/>
      <c r="AB55" s="1065">
        <f>SUM(AC55:AF55)</f>
        <v>7163.683743999999</v>
      </c>
      <c r="AC55" s="1062"/>
      <c r="AD55" s="1062"/>
      <c r="AE55" s="1062">
        <f>'ENERGY.KTL.SB.FACT.5.72 нэско'!E73/1000</f>
        <v>59.756256</v>
      </c>
      <c r="AF55" s="1062">
        <f>'ENERGY.KTL.SB.FACT.5.72 нэско'!E63/1000+'ENERGY.KTL.SB.FACT.5.72 нэско'!E68/1000</f>
        <v>7103.9274879999994</v>
      </c>
      <c r="AG55" s="1072"/>
      <c r="AH55" s="1013">
        <f t="shared" si="8"/>
        <v>4.8273790656335116</v>
      </c>
      <c r="AI55" s="1013">
        <f>IF(AC55=0,0,AO55/AC55)</f>
        <v>0</v>
      </c>
      <c r="AJ55" s="1013">
        <f>IF(AD55=0,0,AP55/AD55)</f>
        <v>0</v>
      </c>
      <c r="AK55" s="1013">
        <f>IF(AE55=0,0,AQ55/AE55)</f>
        <v>2.4590165086647997</v>
      </c>
      <c r="AL55" s="1013">
        <f>IF(AF55=0,0,AR55/AF55)</f>
        <v>2.3683625569687123</v>
      </c>
      <c r="AM55" s="1072"/>
      <c r="AN55" s="1013">
        <f>SUM(AO55:AR55)</f>
        <v>16971.617490000001</v>
      </c>
      <c r="AO55" s="1062"/>
      <c r="AP55" s="1062"/>
      <c r="AQ55" s="1062">
        <f>'ENERGY.KTL.SB.FACT.5.72 нэско'!J73/1000</f>
        <v>146.94162</v>
      </c>
      <c r="AR55" s="1062">
        <f>'ENERGY.KTL.SB.FACT.5.72 нэско'!J63/1000+'ENERGY.KTL.SB.FACT.5.72 нэско'!J68/1000</f>
        <v>16824.675869999999</v>
      </c>
      <c r="AS55" s="1061"/>
      <c r="AT55" s="1013">
        <f t="shared" si="10"/>
        <v>16971.617490000001</v>
      </c>
      <c r="AU55" s="1071"/>
      <c r="AV55" s="1071"/>
      <c r="AW55" s="1030"/>
      <c r="AX55" s="1030"/>
      <c r="AY55" s="1030"/>
    </row>
    <row r="56" spans="1:51" x14ac:dyDescent="0.2">
      <c r="D56" s="1057" t="s">
        <v>1595</v>
      </c>
      <c r="E56" s="1070" t="s">
        <v>1580</v>
      </c>
      <c r="F56" s="1071"/>
      <c r="G56" s="1013">
        <f t="shared" si="4"/>
        <v>0</v>
      </c>
      <c r="H56" s="1013">
        <f>SUM(H57:H58)</f>
        <v>0</v>
      </c>
      <c r="I56" s="1013">
        <f>SUM(I57:I58)</f>
        <v>0</v>
      </c>
      <c r="J56" s="1013">
        <f>SUM(J57:J58)</f>
        <v>0</v>
      </c>
      <c r="K56" s="1013">
        <f>SUM(K57:K58)</f>
        <v>0</v>
      </c>
      <c r="L56" s="1072"/>
      <c r="M56" s="1013">
        <f t="shared" si="5"/>
        <v>0</v>
      </c>
      <c r="N56" s="1013">
        <f>SUM(N57:N58)</f>
        <v>0</v>
      </c>
      <c r="O56" s="1013">
        <f>SUM(O57:O58)</f>
        <v>0</v>
      </c>
      <c r="P56" s="1013">
        <f>SUM(P57:P58)</f>
        <v>0</v>
      </c>
      <c r="Q56" s="1013">
        <f>SUM(Q57:Q58)</f>
        <v>0</v>
      </c>
      <c r="R56" s="1072"/>
      <c r="S56" s="1013">
        <f t="shared" si="6"/>
        <v>0</v>
      </c>
      <c r="T56" s="1013">
        <f>SUM(T57:T58)</f>
        <v>0</v>
      </c>
      <c r="U56" s="1013">
        <f>SUM(U57:U58)</f>
        <v>0</v>
      </c>
      <c r="V56" s="1013">
        <f>SUM(V57:V58)</f>
        <v>0</v>
      </c>
      <c r="W56" s="1013">
        <f>SUM(W57:W58)</f>
        <v>0</v>
      </c>
      <c r="X56" s="1061"/>
      <c r="Y56" s="1071"/>
      <c r="Z56" s="1071"/>
      <c r="AA56" s="1071"/>
      <c r="AB56" s="1065">
        <f t="shared" si="7"/>
        <v>12222.013220999999</v>
      </c>
      <c r="AC56" s="1065">
        <f>SUM(AC57:AC58)</f>
        <v>0</v>
      </c>
      <c r="AD56" s="1065">
        <f>SUM(AD57:AD58)</f>
        <v>0</v>
      </c>
      <c r="AE56" s="1065">
        <f>SUM(AE57:AE58)</f>
        <v>1410.0011380000001</v>
      </c>
      <c r="AF56" s="1065">
        <f>SUM(AF57:AF58)</f>
        <v>10812.012083</v>
      </c>
      <c r="AG56" s="1072"/>
      <c r="AH56" s="1013">
        <f t="shared" si="8"/>
        <v>7.404704631766756</v>
      </c>
      <c r="AI56" s="1013">
        <f>SUM(AI57:AI58)</f>
        <v>0</v>
      </c>
      <c r="AJ56" s="1013">
        <f>SUM(AJ57:AJ58)</f>
        <v>0</v>
      </c>
      <c r="AK56" s="1013">
        <f>SUM(AK57:AK58)</f>
        <v>3.7131147752714853</v>
      </c>
      <c r="AL56" s="1013">
        <f>SUM(AL57:AL58)</f>
        <v>3.6915898564952707</v>
      </c>
      <c r="AM56" s="1072"/>
      <c r="AN56" s="1013">
        <f t="shared" si="9"/>
        <v>24752.477270000003</v>
      </c>
      <c r="AO56" s="1013">
        <f>SUM(AO57:AO58)</f>
        <v>0</v>
      </c>
      <c r="AP56" s="1013">
        <f>SUM(AP57:AP58)</f>
        <v>0</v>
      </c>
      <c r="AQ56" s="1013">
        <f>SUM(AQ57:AQ58)</f>
        <v>2868.0268500000002</v>
      </c>
      <c r="AR56" s="1013">
        <f>SUM(AR57:AR58)</f>
        <v>21884.450420000001</v>
      </c>
      <c r="AS56" s="1061"/>
      <c r="AT56" s="1013">
        <f t="shared" si="10"/>
        <v>24752.477270000003</v>
      </c>
      <c r="AU56" s="1071"/>
      <c r="AV56" s="1071"/>
    </row>
    <row r="57" spans="1:51" x14ac:dyDescent="0.2">
      <c r="D57" s="1057" t="s">
        <v>1596</v>
      </c>
      <c r="E57" s="1074" t="s">
        <v>1582</v>
      </c>
      <c r="F57" s="1071"/>
      <c r="G57" s="1013">
        <f t="shared" si="4"/>
        <v>0</v>
      </c>
      <c r="H57" s="1067"/>
      <c r="I57" s="1067"/>
      <c r="J57" s="1067"/>
      <c r="K57" s="1067"/>
      <c r="L57" s="1072"/>
      <c r="M57" s="1013">
        <f t="shared" si="5"/>
        <v>0</v>
      </c>
      <c r="N57" s="1013">
        <f t="shared" ref="N57:Q58" si="15">IF(H57=0,0,T57/H57)</f>
        <v>0</v>
      </c>
      <c r="O57" s="1013">
        <f t="shared" si="15"/>
        <v>0</v>
      </c>
      <c r="P57" s="1013">
        <f t="shared" si="15"/>
        <v>0</v>
      </c>
      <c r="Q57" s="1013">
        <f t="shared" si="15"/>
        <v>0</v>
      </c>
      <c r="R57" s="1072"/>
      <c r="S57" s="1013">
        <f t="shared" si="6"/>
        <v>0</v>
      </c>
      <c r="T57" s="1067"/>
      <c r="U57" s="1067"/>
      <c r="V57" s="1067"/>
      <c r="W57" s="1067"/>
      <c r="X57" s="1061"/>
      <c r="Y57" s="1071"/>
      <c r="Z57" s="1071"/>
      <c r="AA57" s="1071"/>
      <c r="AB57" s="1065">
        <f t="shared" si="7"/>
        <v>9013.5399770000004</v>
      </c>
      <c r="AC57" s="1062"/>
      <c r="AD57" s="1062"/>
      <c r="AE57" s="1062">
        <f>'ENERGY.KTL.SB.FACT.5.72 нэско'!E76/1000</f>
        <v>1033.3233299999999</v>
      </c>
      <c r="AF57" s="1062">
        <f>'ENERGY.KTL.SB.FACT.5.72 нэско'!E66/1000+'ENERGY.KTL.SB.FACT.5.72 нэско'!E71/1000</f>
        <v>7980.2166470000002</v>
      </c>
      <c r="AG57" s="1072"/>
      <c r="AH57" s="1013">
        <f t="shared" si="8"/>
        <v>4.4579240215184459</v>
      </c>
      <c r="AI57" s="1013">
        <f t="shared" ref="AI57:AL58" si="16">IF(AC57=0,0,AO57/AC57)</f>
        <v>0</v>
      </c>
      <c r="AJ57" s="1013">
        <f t="shared" si="16"/>
        <v>0</v>
      </c>
      <c r="AK57" s="1013">
        <f t="shared" si="16"/>
        <v>2.2377049204918271</v>
      </c>
      <c r="AL57" s="1013">
        <f t="shared" si="16"/>
        <v>2.2202191010266192</v>
      </c>
      <c r="AM57" s="1072"/>
      <c r="AN57" s="1013">
        <f t="shared" si="9"/>
        <v>20030.102130000003</v>
      </c>
      <c r="AO57" s="1062"/>
      <c r="AP57" s="1062"/>
      <c r="AQ57" s="1062">
        <f>'ENERGY.KTL.SB.FACT.5.72 нэско'!J76/1000</f>
        <v>2312.2727</v>
      </c>
      <c r="AR57" s="1062">
        <f>'ENERGY.KTL.SB.FACT.5.72 нэско'!J66/1000+'ENERGY.KTL.SB.FACT.5.72 нэско'!J71/1000</f>
        <v>17717.829430000002</v>
      </c>
      <c r="AS57" s="1061"/>
      <c r="AT57" s="1013">
        <f t="shared" si="10"/>
        <v>20030.102130000003</v>
      </c>
      <c r="AU57" s="1071"/>
      <c r="AV57" s="1071"/>
    </row>
    <row r="58" spans="1:51" x14ac:dyDescent="0.2">
      <c r="D58" s="1057" t="s">
        <v>1597</v>
      </c>
      <c r="E58" s="1074" t="s">
        <v>1584</v>
      </c>
      <c r="F58" s="1071"/>
      <c r="G58" s="1013">
        <f t="shared" si="4"/>
        <v>0</v>
      </c>
      <c r="H58" s="1067"/>
      <c r="I58" s="1067"/>
      <c r="J58" s="1067"/>
      <c r="K58" s="1067"/>
      <c r="L58" s="1072"/>
      <c r="M58" s="1013">
        <f t="shared" si="5"/>
        <v>0</v>
      </c>
      <c r="N58" s="1013">
        <f t="shared" si="15"/>
        <v>0</v>
      </c>
      <c r="O58" s="1013">
        <f t="shared" si="15"/>
        <v>0</v>
      </c>
      <c r="P58" s="1013">
        <f t="shared" si="15"/>
        <v>0</v>
      </c>
      <c r="Q58" s="1013">
        <f t="shared" si="15"/>
        <v>0</v>
      </c>
      <c r="R58" s="1072"/>
      <c r="S58" s="1013">
        <f t="shared" si="6"/>
        <v>0</v>
      </c>
      <c r="T58" s="1067"/>
      <c r="U58" s="1067"/>
      <c r="V58" s="1067"/>
      <c r="W58" s="1067"/>
      <c r="X58" s="1061"/>
      <c r="Y58" s="1071"/>
      <c r="Z58" s="1071"/>
      <c r="AA58" s="1071"/>
      <c r="AB58" s="1065">
        <f t="shared" si="7"/>
        <v>3208.4732439999998</v>
      </c>
      <c r="AC58" s="1062"/>
      <c r="AD58" s="1062"/>
      <c r="AE58" s="1062">
        <f>'ENERGY.KTL.SB.FACT.5.72 нэско'!E77/1000</f>
        <v>376.67780800000003</v>
      </c>
      <c r="AF58" s="1062">
        <f>'ENERGY.KTL.SB.FACT.5.72 нэско'!E67/1000+'ENERGY.KTL.SB.FACT.5.72 нэско'!E72/1000</f>
        <v>2831.7954359999999</v>
      </c>
      <c r="AG58" s="1072"/>
      <c r="AH58" s="1013">
        <f t="shared" si="8"/>
        <v>2.9467806102483096</v>
      </c>
      <c r="AI58" s="1013">
        <f t="shared" si="16"/>
        <v>0</v>
      </c>
      <c r="AJ58" s="1013">
        <f t="shared" si="16"/>
        <v>0</v>
      </c>
      <c r="AK58" s="1013">
        <f t="shared" si="16"/>
        <v>1.4754098547796581</v>
      </c>
      <c r="AL58" s="1013">
        <f t="shared" si="16"/>
        <v>1.4713707554686515</v>
      </c>
      <c r="AM58" s="1072"/>
      <c r="AN58" s="1013">
        <f t="shared" si="9"/>
        <v>4722.3751399999992</v>
      </c>
      <c r="AO58" s="1062"/>
      <c r="AP58" s="1062"/>
      <c r="AQ58" s="1062">
        <f>'ENERGY.KTL.SB.FACT.5.72 нэско'!J77/1000</f>
        <v>555.75414999999998</v>
      </c>
      <c r="AR58" s="1062">
        <f>'ENERGY.KTL.SB.FACT.5.72 нэско'!J67/1000+'ENERGY.KTL.SB.FACT.5.72 нэско'!J72/1000</f>
        <v>4166.6209899999994</v>
      </c>
      <c r="AS58" s="1061"/>
      <c r="AT58" s="1013">
        <f t="shared" si="10"/>
        <v>4722.3751399999992</v>
      </c>
      <c r="AU58" s="1071"/>
      <c r="AV58" s="1071"/>
    </row>
    <row r="59" spans="1:51" x14ac:dyDescent="0.2">
      <c r="D59" s="1057" t="s">
        <v>1598</v>
      </c>
      <c r="E59" s="1070" t="s">
        <v>1586</v>
      </c>
      <c r="F59" s="1071"/>
      <c r="G59" s="1013">
        <f t="shared" si="4"/>
        <v>0</v>
      </c>
      <c r="H59" s="1013">
        <f>SUM(H60:H62)</f>
        <v>0</v>
      </c>
      <c r="I59" s="1013">
        <f>SUM(I60:I62)</f>
        <v>0</v>
      </c>
      <c r="J59" s="1013">
        <f>SUM(J60:J62)</f>
        <v>0</v>
      </c>
      <c r="K59" s="1013">
        <f>SUM(K60:K62)</f>
        <v>0</v>
      </c>
      <c r="L59" s="1072"/>
      <c r="M59" s="1013">
        <f t="shared" si="5"/>
        <v>0</v>
      </c>
      <c r="N59" s="1013">
        <f>SUM(N60:N62)</f>
        <v>0</v>
      </c>
      <c r="O59" s="1013">
        <f>SUM(O60:O62)</f>
        <v>0</v>
      </c>
      <c r="P59" s="1013">
        <f>SUM(P60:P62)</f>
        <v>0</v>
      </c>
      <c r="Q59" s="1013">
        <f>SUM(Q60:Q62)</f>
        <v>0</v>
      </c>
      <c r="R59" s="1072"/>
      <c r="S59" s="1013">
        <f t="shared" si="6"/>
        <v>0</v>
      </c>
      <c r="T59" s="1013">
        <f>SUM(T60:T62)</f>
        <v>0</v>
      </c>
      <c r="U59" s="1013">
        <f>SUM(U60:U62)</f>
        <v>0</v>
      </c>
      <c r="V59" s="1013">
        <f>SUM(V60:V62)</f>
        <v>0</v>
      </c>
      <c r="W59" s="1013">
        <f>SUM(W60:W62)</f>
        <v>0</v>
      </c>
      <c r="X59" s="1061"/>
      <c r="Y59" s="1071"/>
      <c r="Z59" s="1071"/>
      <c r="AA59" s="1071"/>
      <c r="AB59" s="1065">
        <f t="shared" si="7"/>
        <v>0</v>
      </c>
      <c r="AC59" s="1065">
        <f>SUM(AC60:AC62)</f>
        <v>0</v>
      </c>
      <c r="AD59" s="1065">
        <f>SUM(AD60:AD62)</f>
        <v>0</v>
      </c>
      <c r="AE59" s="1065">
        <f>SUM(AE60:AE62)</f>
        <v>0</v>
      </c>
      <c r="AF59" s="1065">
        <f>SUM(AF60:AF62)</f>
        <v>0</v>
      </c>
      <c r="AG59" s="1072"/>
      <c r="AH59" s="1013">
        <f t="shared" si="8"/>
        <v>0</v>
      </c>
      <c r="AI59" s="1013">
        <f>SUM(AI60:AI62)</f>
        <v>0</v>
      </c>
      <c r="AJ59" s="1013">
        <f>SUM(AJ60:AJ62)</f>
        <v>0</v>
      </c>
      <c r="AK59" s="1013">
        <f>SUM(AK60:AK62)</f>
        <v>0</v>
      </c>
      <c r="AL59" s="1013">
        <f>SUM(AL60:AL62)</f>
        <v>0</v>
      </c>
      <c r="AM59" s="1072"/>
      <c r="AN59" s="1013">
        <f t="shared" si="9"/>
        <v>0</v>
      </c>
      <c r="AO59" s="1013">
        <f>SUM(AO60:AO62)</f>
        <v>0</v>
      </c>
      <c r="AP59" s="1013">
        <f>SUM(AP60:AP62)</f>
        <v>0</v>
      </c>
      <c r="AQ59" s="1013">
        <f>SUM(AQ60:AQ62)</f>
        <v>0</v>
      </c>
      <c r="AR59" s="1013">
        <f>SUM(AR60:AR62)</f>
        <v>0</v>
      </c>
      <c r="AS59" s="1061"/>
      <c r="AT59" s="1013">
        <f t="shared" si="10"/>
        <v>0</v>
      </c>
      <c r="AU59" s="1071"/>
      <c r="AV59" s="1071"/>
    </row>
    <row r="60" spans="1:51" x14ac:dyDescent="0.2">
      <c r="D60" s="1057" t="s">
        <v>1599</v>
      </c>
      <c r="E60" s="1074" t="s">
        <v>1588</v>
      </c>
      <c r="F60" s="1071"/>
      <c r="G60" s="1013">
        <f t="shared" si="4"/>
        <v>0</v>
      </c>
      <c r="H60" s="1067"/>
      <c r="I60" s="1067"/>
      <c r="J60" s="1067"/>
      <c r="K60" s="1067"/>
      <c r="L60" s="1072"/>
      <c r="M60" s="1013">
        <f t="shared" si="5"/>
        <v>0</v>
      </c>
      <c r="N60" s="1013">
        <f t="shared" ref="N60:Q62" si="17">IF(H60=0,0,T60/H60)</f>
        <v>0</v>
      </c>
      <c r="O60" s="1013">
        <f t="shared" si="17"/>
        <v>0</v>
      </c>
      <c r="P60" s="1013">
        <f t="shared" si="17"/>
        <v>0</v>
      </c>
      <c r="Q60" s="1013">
        <f t="shared" si="17"/>
        <v>0</v>
      </c>
      <c r="R60" s="1072"/>
      <c r="S60" s="1013">
        <f t="shared" si="6"/>
        <v>0</v>
      </c>
      <c r="T60" s="1067"/>
      <c r="U60" s="1067"/>
      <c r="V60" s="1067"/>
      <c r="W60" s="1067"/>
      <c r="X60" s="1061"/>
      <c r="Y60" s="1071"/>
      <c r="Z60" s="1071"/>
      <c r="AA60" s="1071"/>
      <c r="AB60" s="1065">
        <f t="shared" si="7"/>
        <v>0</v>
      </c>
      <c r="AC60" s="1062"/>
      <c r="AD60" s="1062"/>
      <c r="AE60" s="1062"/>
      <c r="AF60" s="1062"/>
      <c r="AG60" s="1072"/>
      <c r="AH60" s="1013">
        <f t="shared" si="8"/>
        <v>0</v>
      </c>
      <c r="AI60" s="1013">
        <f t="shared" ref="AI60:AL62" si="18">IF(AC60=0,0,AO60/AC60)</f>
        <v>0</v>
      </c>
      <c r="AJ60" s="1013">
        <f t="shared" si="18"/>
        <v>0</v>
      </c>
      <c r="AK60" s="1013">
        <f t="shared" si="18"/>
        <v>0</v>
      </c>
      <c r="AL60" s="1013">
        <f t="shared" si="18"/>
        <v>0</v>
      </c>
      <c r="AM60" s="1072"/>
      <c r="AN60" s="1013">
        <f t="shared" si="9"/>
        <v>0</v>
      </c>
      <c r="AO60" s="1062"/>
      <c r="AP60" s="1062"/>
      <c r="AQ60" s="1062"/>
      <c r="AR60" s="1062"/>
      <c r="AS60" s="1061"/>
      <c r="AT60" s="1013">
        <f t="shared" si="10"/>
        <v>0</v>
      </c>
      <c r="AU60" s="1071"/>
      <c r="AV60" s="1071"/>
    </row>
    <row r="61" spans="1:51" x14ac:dyDescent="0.2">
      <c r="D61" s="1057" t="s">
        <v>1600</v>
      </c>
      <c r="E61" s="1074" t="s">
        <v>1590</v>
      </c>
      <c r="F61" s="1071"/>
      <c r="G61" s="1013">
        <f t="shared" si="4"/>
        <v>0</v>
      </c>
      <c r="H61" s="1067"/>
      <c r="I61" s="1067"/>
      <c r="J61" s="1067"/>
      <c r="K61" s="1067"/>
      <c r="L61" s="1072"/>
      <c r="M61" s="1013">
        <f t="shared" si="5"/>
        <v>0</v>
      </c>
      <c r="N61" s="1013">
        <f t="shared" si="17"/>
        <v>0</v>
      </c>
      <c r="O61" s="1013">
        <f t="shared" si="17"/>
        <v>0</v>
      </c>
      <c r="P61" s="1013">
        <f t="shared" si="17"/>
        <v>0</v>
      </c>
      <c r="Q61" s="1013">
        <f t="shared" si="17"/>
        <v>0</v>
      </c>
      <c r="R61" s="1072"/>
      <c r="S61" s="1013">
        <f t="shared" si="6"/>
        <v>0</v>
      </c>
      <c r="T61" s="1067"/>
      <c r="U61" s="1067"/>
      <c r="V61" s="1067"/>
      <c r="W61" s="1067"/>
      <c r="X61" s="1061"/>
      <c r="Y61" s="1071"/>
      <c r="Z61" s="1071"/>
      <c r="AA61" s="1071"/>
      <c r="AB61" s="1065">
        <f t="shared" si="7"/>
        <v>0</v>
      </c>
      <c r="AC61" s="1062"/>
      <c r="AD61" s="1062"/>
      <c r="AE61" s="1062"/>
      <c r="AF61" s="1062"/>
      <c r="AG61" s="1072"/>
      <c r="AH61" s="1013">
        <f t="shared" si="8"/>
        <v>0</v>
      </c>
      <c r="AI61" s="1013">
        <f t="shared" si="18"/>
        <v>0</v>
      </c>
      <c r="AJ61" s="1013">
        <f t="shared" si="18"/>
        <v>0</v>
      </c>
      <c r="AK61" s="1013">
        <f t="shared" si="18"/>
        <v>0</v>
      </c>
      <c r="AL61" s="1013">
        <f t="shared" si="18"/>
        <v>0</v>
      </c>
      <c r="AM61" s="1072"/>
      <c r="AN61" s="1013">
        <f t="shared" si="9"/>
        <v>0</v>
      </c>
      <c r="AO61" s="1062"/>
      <c r="AP61" s="1062"/>
      <c r="AQ61" s="1062"/>
      <c r="AR61" s="1062"/>
      <c r="AS61" s="1061"/>
      <c r="AT61" s="1013">
        <f t="shared" si="10"/>
        <v>0</v>
      </c>
      <c r="AU61" s="1071"/>
      <c r="AV61" s="1071"/>
    </row>
    <row r="62" spans="1:51" x14ac:dyDescent="0.2">
      <c r="D62" s="1057" t="s">
        <v>1601</v>
      </c>
      <c r="E62" s="1074" t="s">
        <v>1584</v>
      </c>
      <c r="F62" s="1071"/>
      <c r="G62" s="1013">
        <f t="shared" si="4"/>
        <v>0</v>
      </c>
      <c r="H62" s="1067"/>
      <c r="I62" s="1067"/>
      <c r="J62" s="1067"/>
      <c r="K62" s="1067"/>
      <c r="L62" s="1072"/>
      <c r="M62" s="1013">
        <f t="shared" si="5"/>
        <v>0</v>
      </c>
      <c r="N62" s="1013">
        <f t="shared" si="17"/>
        <v>0</v>
      </c>
      <c r="O62" s="1013">
        <f t="shared" si="17"/>
        <v>0</v>
      </c>
      <c r="P62" s="1013">
        <f t="shared" si="17"/>
        <v>0</v>
      </c>
      <c r="Q62" s="1013">
        <f t="shared" si="17"/>
        <v>0</v>
      </c>
      <c r="R62" s="1072"/>
      <c r="S62" s="1013">
        <f t="shared" si="6"/>
        <v>0</v>
      </c>
      <c r="T62" s="1067"/>
      <c r="U62" s="1067"/>
      <c r="V62" s="1067"/>
      <c r="W62" s="1067"/>
      <c r="X62" s="1061"/>
      <c r="Y62" s="1071"/>
      <c r="Z62" s="1071"/>
      <c r="AA62" s="1071"/>
      <c r="AB62" s="1065">
        <f t="shared" si="7"/>
        <v>0</v>
      </c>
      <c r="AC62" s="1062"/>
      <c r="AD62" s="1062"/>
      <c r="AE62" s="1062"/>
      <c r="AF62" s="1062"/>
      <c r="AG62" s="1072"/>
      <c r="AH62" s="1013">
        <f t="shared" si="8"/>
        <v>0</v>
      </c>
      <c r="AI62" s="1013">
        <f t="shared" si="18"/>
        <v>0</v>
      </c>
      <c r="AJ62" s="1013">
        <f t="shared" si="18"/>
        <v>0</v>
      </c>
      <c r="AK62" s="1013">
        <f t="shared" si="18"/>
        <v>0</v>
      </c>
      <c r="AL62" s="1013">
        <f t="shared" si="18"/>
        <v>0</v>
      </c>
      <c r="AM62" s="1072"/>
      <c r="AN62" s="1013">
        <f t="shared" si="9"/>
        <v>0</v>
      </c>
      <c r="AO62" s="1062"/>
      <c r="AP62" s="1062"/>
      <c r="AQ62" s="1062"/>
      <c r="AR62" s="1062"/>
      <c r="AS62" s="1061"/>
      <c r="AT62" s="1013">
        <f t="shared" si="10"/>
        <v>0</v>
      </c>
      <c r="AU62" s="1071"/>
      <c r="AV62" s="1071"/>
    </row>
    <row r="63" spans="1:51" x14ac:dyDescent="0.2">
      <c r="D63" s="1057" t="s">
        <v>1602</v>
      </c>
      <c r="E63" s="1070" t="s">
        <v>1603</v>
      </c>
      <c r="F63" s="1071"/>
      <c r="G63" s="1013">
        <f t="shared" si="4"/>
        <v>0</v>
      </c>
      <c r="H63" s="1013">
        <f>SUM(H64,H65,H68)</f>
        <v>0</v>
      </c>
      <c r="I63" s="1013">
        <f>SUM(I64,I65,I68)</f>
        <v>0</v>
      </c>
      <c r="J63" s="1013">
        <f>SUM(J64,J65,J68)</f>
        <v>0</v>
      </c>
      <c r="K63" s="1013">
        <f>SUM(K64,K65,K68)</f>
        <v>0</v>
      </c>
      <c r="L63" s="1072"/>
      <c r="M63" s="1013">
        <f t="shared" si="5"/>
        <v>0</v>
      </c>
      <c r="N63" s="1013">
        <f>N65+N68</f>
        <v>0</v>
      </c>
      <c r="O63" s="1013">
        <f>O65+O68</f>
        <v>0</v>
      </c>
      <c r="P63" s="1013">
        <f>P65+P68</f>
        <v>0</v>
      </c>
      <c r="Q63" s="1013">
        <f>Q65+Q68</f>
        <v>0</v>
      </c>
      <c r="R63" s="1072"/>
      <c r="S63" s="1013">
        <f t="shared" si="6"/>
        <v>0</v>
      </c>
      <c r="T63" s="1013">
        <f>T65+T69+T64</f>
        <v>0</v>
      </c>
      <c r="U63" s="1013">
        <f>U65+U69+U64</f>
        <v>0</v>
      </c>
      <c r="V63" s="1013">
        <f>V65+V69+V64</f>
        <v>0</v>
      </c>
      <c r="W63" s="1013">
        <f>W65+W69+W64</f>
        <v>0</v>
      </c>
      <c r="X63" s="1061"/>
      <c r="Y63" s="1071"/>
      <c r="Z63" s="1071"/>
      <c r="AA63" s="1071"/>
      <c r="AB63" s="1065">
        <f t="shared" si="7"/>
        <v>0</v>
      </c>
      <c r="AC63" s="1065">
        <f>SUM(AC64,AC65,AC68)</f>
        <v>0</v>
      </c>
      <c r="AD63" s="1065">
        <f>SUM(AD64,AD65,AD68)</f>
        <v>0</v>
      </c>
      <c r="AE63" s="1065">
        <f>SUM(AE64,AE65,AE68)</f>
        <v>0</v>
      </c>
      <c r="AF63" s="1065">
        <f>SUM(AF64,AF65,AF68)</f>
        <v>0</v>
      </c>
      <c r="AG63" s="1072"/>
      <c r="AH63" s="1013">
        <f t="shared" si="8"/>
        <v>0</v>
      </c>
      <c r="AI63" s="1013">
        <f>AI65+AI68</f>
        <v>0</v>
      </c>
      <c r="AJ63" s="1013">
        <f>AJ65+AJ68</f>
        <v>0</v>
      </c>
      <c r="AK63" s="1013">
        <f>AK65+AK68</f>
        <v>0</v>
      </c>
      <c r="AL63" s="1013">
        <f>AL65+AL68</f>
        <v>0</v>
      </c>
      <c r="AM63" s="1072"/>
      <c r="AN63" s="1013">
        <f t="shared" si="9"/>
        <v>0</v>
      </c>
      <c r="AO63" s="1013">
        <f>AO65+AO69+AO64</f>
        <v>0</v>
      </c>
      <c r="AP63" s="1013">
        <f>AP65+AP69+AP64</f>
        <v>0</v>
      </c>
      <c r="AQ63" s="1013">
        <f>AQ65+AQ69+AQ64</f>
        <v>0</v>
      </c>
      <c r="AR63" s="1013">
        <f>AR65+AR69+AR64</f>
        <v>0</v>
      </c>
      <c r="AS63" s="1061"/>
      <c r="AT63" s="1013">
        <f t="shared" si="10"/>
        <v>0</v>
      </c>
      <c r="AU63" s="1071"/>
      <c r="AV63" s="1071"/>
    </row>
    <row r="64" spans="1:51" s="1073" customFormat="1" x14ac:dyDescent="0.2">
      <c r="A64" s="1024"/>
      <c r="B64" s="1024"/>
      <c r="C64" s="1024"/>
      <c r="D64" s="1057" t="s">
        <v>1604</v>
      </c>
      <c r="E64" s="1070" t="s">
        <v>1578</v>
      </c>
      <c r="F64" s="1071"/>
      <c r="G64" s="1013">
        <f t="shared" si="4"/>
        <v>0</v>
      </c>
      <c r="H64" s="1067"/>
      <c r="I64" s="1067"/>
      <c r="J64" s="1067"/>
      <c r="K64" s="1067"/>
      <c r="L64" s="1072"/>
      <c r="M64" s="1013">
        <f t="shared" si="5"/>
        <v>0</v>
      </c>
      <c r="N64" s="1013">
        <f>IF(H64=0,0,T64/H64)</f>
        <v>0</v>
      </c>
      <c r="O64" s="1013">
        <f>IF(I64=0,0,U64/I64)</f>
        <v>0</v>
      </c>
      <c r="P64" s="1013">
        <f>IF(J64=0,0,V64/J64)</f>
        <v>0</v>
      </c>
      <c r="Q64" s="1013">
        <f>IF(K64=0,0,W64/K64)</f>
        <v>0</v>
      </c>
      <c r="R64" s="1072"/>
      <c r="S64" s="1013">
        <f t="shared" si="6"/>
        <v>0</v>
      </c>
      <c r="T64" s="1067"/>
      <c r="U64" s="1067"/>
      <c r="V64" s="1067"/>
      <c r="W64" s="1067"/>
      <c r="X64" s="1061"/>
      <c r="Y64" s="1071"/>
      <c r="Z64" s="1071"/>
      <c r="AA64" s="1071"/>
      <c r="AB64" s="1065">
        <f>SUM(AC64:AF64)</f>
        <v>0</v>
      </c>
      <c r="AC64" s="1062"/>
      <c r="AD64" s="1062"/>
      <c r="AE64" s="1062"/>
      <c r="AF64" s="1062"/>
      <c r="AG64" s="1072"/>
      <c r="AH64" s="1013">
        <f t="shared" si="8"/>
        <v>0</v>
      </c>
      <c r="AI64" s="1013">
        <f>IF(AC64=0,0,AO64/AC64)</f>
        <v>0</v>
      </c>
      <c r="AJ64" s="1013">
        <f>IF(AD64=0,0,AP64/AD64)</f>
        <v>0</v>
      </c>
      <c r="AK64" s="1013">
        <f>IF(AE64=0,0,AQ64/AE64)</f>
        <v>0</v>
      </c>
      <c r="AL64" s="1013">
        <f>IF(AF64=0,0,AR64/AF64)</f>
        <v>0</v>
      </c>
      <c r="AM64" s="1072"/>
      <c r="AN64" s="1013">
        <f>SUM(AO64:AR64)</f>
        <v>0</v>
      </c>
      <c r="AO64" s="1062"/>
      <c r="AP64" s="1062"/>
      <c r="AQ64" s="1062"/>
      <c r="AR64" s="1062"/>
      <c r="AS64" s="1061"/>
      <c r="AT64" s="1013">
        <f t="shared" si="10"/>
        <v>0</v>
      </c>
      <c r="AU64" s="1071"/>
      <c r="AV64" s="1071"/>
      <c r="AW64" s="1030"/>
      <c r="AX64" s="1030"/>
      <c r="AY64" s="1030"/>
    </row>
    <row r="65" spans="1:51" x14ac:dyDescent="0.2">
      <c r="D65" s="1057" t="s">
        <v>1605</v>
      </c>
      <c r="E65" s="1070" t="s">
        <v>1580</v>
      </c>
      <c r="F65" s="1071"/>
      <c r="G65" s="1013">
        <f t="shared" si="4"/>
        <v>0</v>
      </c>
      <c r="H65" s="1013">
        <f>SUM(H66:H67)</f>
        <v>0</v>
      </c>
      <c r="I65" s="1013">
        <f>SUM(I66:I67)</f>
        <v>0</v>
      </c>
      <c r="J65" s="1013">
        <f>SUM(J66:J67)</f>
        <v>0</v>
      </c>
      <c r="K65" s="1013">
        <f>SUM(K66:K67)</f>
        <v>0</v>
      </c>
      <c r="L65" s="1072"/>
      <c r="M65" s="1013">
        <f t="shared" si="5"/>
        <v>0</v>
      </c>
      <c r="N65" s="1013">
        <f>SUM(N66:N67)</f>
        <v>0</v>
      </c>
      <c r="O65" s="1013">
        <f>SUM(O66:O67)</f>
        <v>0</v>
      </c>
      <c r="P65" s="1013">
        <f>SUM(P66:P67)</f>
        <v>0</v>
      </c>
      <c r="Q65" s="1013">
        <f>SUM(Q66:Q67)</f>
        <v>0</v>
      </c>
      <c r="R65" s="1072"/>
      <c r="S65" s="1013">
        <f t="shared" si="6"/>
        <v>0</v>
      </c>
      <c r="T65" s="1013">
        <f>SUM(T66:T67)</f>
        <v>0</v>
      </c>
      <c r="U65" s="1013">
        <f>SUM(U66:U67)</f>
        <v>0</v>
      </c>
      <c r="V65" s="1013">
        <f>SUM(V66:V67)</f>
        <v>0</v>
      </c>
      <c r="W65" s="1013">
        <f>SUM(W66:W67)</f>
        <v>0</v>
      </c>
      <c r="X65" s="1061"/>
      <c r="Y65" s="1071"/>
      <c r="Z65" s="1071"/>
      <c r="AA65" s="1071"/>
      <c r="AB65" s="1065">
        <f t="shared" si="7"/>
        <v>0</v>
      </c>
      <c r="AC65" s="1065">
        <f>SUM(AC66:AC67)</f>
        <v>0</v>
      </c>
      <c r="AD65" s="1065">
        <f>SUM(AD66:AD67)</f>
        <v>0</v>
      </c>
      <c r="AE65" s="1065">
        <f>SUM(AE66:AE67)</f>
        <v>0</v>
      </c>
      <c r="AF65" s="1065">
        <f>SUM(AF66:AF67)</f>
        <v>0</v>
      </c>
      <c r="AG65" s="1072"/>
      <c r="AH65" s="1013">
        <f t="shared" si="8"/>
        <v>0</v>
      </c>
      <c r="AI65" s="1013">
        <f>SUM(AI66:AI67)</f>
        <v>0</v>
      </c>
      <c r="AJ65" s="1013">
        <f>SUM(AJ66:AJ67)</f>
        <v>0</v>
      </c>
      <c r="AK65" s="1013">
        <f>SUM(AK66:AK67)</f>
        <v>0</v>
      </c>
      <c r="AL65" s="1013">
        <f>SUM(AL66:AL67)</f>
        <v>0</v>
      </c>
      <c r="AM65" s="1072"/>
      <c r="AN65" s="1013">
        <f t="shared" si="9"/>
        <v>0</v>
      </c>
      <c r="AO65" s="1013">
        <f>SUM(AO66:AO67)</f>
        <v>0</v>
      </c>
      <c r="AP65" s="1013">
        <f>SUM(AP66:AP67)</f>
        <v>0</v>
      </c>
      <c r="AQ65" s="1013">
        <f>SUM(AQ66:AQ67)</f>
        <v>0</v>
      </c>
      <c r="AR65" s="1013">
        <f>SUM(AR66:AR67)</f>
        <v>0</v>
      </c>
      <c r="AS65" s="1061"/>
      <c r="AT65" s="1013">
        <f t="shared" si="10"/>
        <v>0</v>
      </c>
      <c r="AU65" s="1071"/>
      <c r="AV65" s="1071"/>
    </row>
    <row r="66" spans="1:51" x14ac:dyDescent="0.2">
      <c r="D66" s="1057" t="s">
        <v>1606</v>
      </c>
      <c r="E66" s="1074" t="s">
        <v>1582</v>
      </c>
      <c r="F66" s="1071"/>
      <c r="G66" s="1013">
        <f t="shared" si="4"/>
        <v>0</v>
      </c>
      <c r="H66" s="1067"/>
      <c r="I66" s="1067"/>
      <c r="J66" s="1067"/>
      <c r="K66" s="1067"/>
      <c r="L66" s="1072"/>
      <c r="M66" s="1013">
        <f t="shared" si="5"/>
        <v>0</v>
      </c>
      <c r="N66" s="1013">
        <f t="shared" ref="N66:Q67" si="19">IF(H66=0,0,T66/H66)</f>
        <v>0</v>
      </c>
      <c r="O66" s="1013">
        <f t="shared" si="19"/>
        <v>0</v>
      </c>
      <c r="P66" s="1013">
        <f t="shared" si="19"/>
        <v>0</v>
      </c>
      <c r="Q66" s="1013">
        <f t="shared" si="19"/>
        <v>0</v>
      </c>
      <c r="R66" s="1072"/>
      <c r="S66" s="1013">
        <f t="shared" si="6"/>
        <v>0</v>
      </c>
      <c r="T66" s="1067"/>
      <c r="U66" s="1067"/>
      <c r="V66" s="1067"/>
      <c r="W66" s="1067"/>
      <c r="X66" s="1061"/>
      <c r="Y66" s="1071"/>
      <c r="Z66" s="1071"/>
      <c r="AA66" s="1071"/>
      <c r="AB66" s="1065">
        <f t="shared" si="7"/>
        <v>0</v>
      </c>
      <c r="AC66" s="1062"/>
      <c r="AD66" s="1062"/>
      <c r="AE66" s="1062"/>
      <c r="AF66" s="1062"/>
      <c r="AG66" s="1072"/>
      <c r="AH66" s="1013">
        <f t="shared" si="8"/>
        <v>0</v>
      </c>
      <c r="AI66" s="1013">
        <f t="shared" ref="AI66:AL67" si="20">IF(AC66=0,0,AO66/AC66)</f>
        <v>0</v>
      </c>
      <c r="AJ66" s="1013">
        <f t="shared" si="20"/>
        <v>0</v>
      </c>
      <c r="AK66" s="1013">
        <f t="shared" si="20"/>
        <v>0</v>
      </c>
      <c r="AL66" s="1013">
        <f t="shared" si="20"/>
        <v>0</v>
      </c>
      <c r="AM66" s="1072"/>
      <c r="AN66" s="1013">
        <f t="shared" si="9"/>
        <v>0</v>
      </c>
      <c r="AO66" s="1062"/>
      <c r="AP66" s="1062"/>
      <c r="AQ66" s="1062"/>
      <c r="AR66" s="1062"/>
      <c r="AS66" s="1061"/>
      <c r="AT66" s="1013">
        <f t="shared" si="10"/>
        <v>0</v>
      </c>
      <c r="AU66" s="1071"/>
      <c r="AV66" s="1071"/>
    </row>
    <row r="67" spans="1:51" x14ac:dyDescent="0.2">
      <c r="D67" s="1057" t="s">
        <v>1607</v>
      </c>
      <c r="E67" s="1074" t="s">
        <v>1584</v>
      </c>
      <c r="F67" s="1071"/>
      <c r="G67" s="1013">
        <f t="shared" si="4"/>
        <v>0</v>
      </c>
      <c r="H67" s="1067"/>
      <c r="I67" s="1067"/>
      <c r="J67" s="1067"/>
      <c r="K67" s="1067"/>
      <c r="L67" s="1072"/>
      <c r="M67" s="1013">
        <f t="shared" si="5"/>
        <v>0</v>
      </c>
      <c r="N67" s="1013">
        <f t="shared" si="19"/>
        <v>0</v>
      </c>
      <c r="O67" s="1013">
        <f t="shared" si="19"/>
        <v>0</v>
      </c>
      <c r="P67" s="1013">
        <f t="shared" si="19"/>
        <v>0</v>
      </c>
      <c r="Q67" s="1013">
        <f t="shared" si="19"/>
        <v>0</v>
      </c>
      <c r="R67" s="1072"/>
      <c r="S67" s="1013">
        <f t="shared" si="6"/>
        <v>0</v>
      </c>
      <c r="T67" s="1067"/>
      <c r="U67" s="1067"/>
      <c r="V67" s="1067"/>
      <c r="W67" s="1067"/>
      <c r="X67" s="1061"/>
      <c r="Y67" s="1071"/>
      <c r="Z67" s="1071"/>
      <c r="AA67" s="1071"/>
      <c r="AB67" s="1065">
        <f t="shared" si="7"/>
        <v>0</v>
      </c>
      <c r="AC67" s="1062"/>
      <c r="AD67" s="1062"/>
      <c r="AE67" s="1062"/>
      <c r="AF67" s="1062"/>
      <c r="AG67" s="1072"/>
      <c r="AH67" s="1013">
        <f t="shared" si="8"/>
        <v>0</v>
      </c>
      <c r="AI67" s="1013">
        <f t="shared" si="20"/>
        <v>0</v>
      </c>
      <c r="AJ67" s="1013">
        <f t="shared" si="20"/>
        <v>0</v>
      </c>
      <c r="AK67" s="1013">
        <f t="shared" si="20"/>
        <v>0</v>
      </c>
      <c r="AL67" s="1013">
        <f t="shared" si="20"/>
        <v>0</v>
      </c>
      <c r="AM67" s="1072"/>
      <c r="AN67" s="1013">
        <f t="shared" si="9"/>
        <v>0</v>
      </c>
      <c r="AO67" s="1062"/>
      <c r="AP67" s="1062"/>
      <c r="AQ67" s="1062"/>
      <c r="AR67" s="1062"/>
      <c r="AS67" s="1061"/>
      <c r="AT67" s="1013">
        <f t="shared" si="10"/>
        <v>0</v>
      </c>
      <c r="AU67" s="1071"/>
      <c r="AV67" s="1071"/>
    </row>
    <row r="68" spans="1:51" x14ac:dyDescent="0.2">
      <c r="D68" s="1057" t="s">
        <v>1608</v>
      </c>
      <c r="E68" s="1070" t="s">
        <v>1586</v>
      </c>
      <c r="F68" s="1071"/>
      <c r="G68" s="1013">
        <f t="shared" si="4"/>
        <v>0</v>
      </c>
      <c r="H68" s="1013">
        <f>SUM(H69:H71)</f>
        <v>0</v>
      </c>
      <c r="I68" s="1013">
        <f>SUM(I69:I71)</f>
        <v>0</v>
      </c>
      <c r="J68" s="1013">
        <f>SUM(J69:J71)</f>
        <v>0</v>
      </c>
      <c r="K68" s="1013">
        <f>SUM(K69:K71)</f>
        <v>0</v>
      </c>
      <c r="L68" s="1072"/>
      <c r="M68" s="1013">
        <f t="shared" si="5"/>
        <v>0</v>
      </c>
      <c r="N68" s="1013">
        <f>SUM(N69:N71)</f>
        <v>0</v>
      </c>
      <c r="O68" s="1013">
        <f>SUM(O69:O71)</f>
        <v>0</v>
      </c>
      <c r="P68" s="1013">
        <f>SUM(P69:P71)</f>
        <v>0</v>
      </c>
      <c r="Q68" s="1013">
        <f>SUM(Q69:Q71)</f>
        <v>0</v>
      </c>
      <c r="R68" s="1072"/>
      <c r="S68" s="1013">
        <f t="shared" si="6"/>
        <v>0</v>
      </c>
      <c r="T68" s="1013">
        <f>SUM(T69:T71)</f>
        <v>0</v>
      </c>
      <c r="U68" s="1013">
        <f>SUM(U69:U71)</f>
        <v>0</v>
      </c>
      <c r="V68" s="1013">
        <f>SUM(V69:V71)</f>
        <v>0</v>
      </c>
      <c r="W68" s="1013">
        <f>SUM(W69:W71)</f>
        <v>0</v>
      </c>
      <c r="X68" s="1061"/>
      <c r="Y68" s="1071"/>
      <c r="Z68" s="1071"/>
      <c r="AA68" s="1071"/>
      <c r="AB68" s="1065">
        <f t="shared" si="7"/>
        <v>0</v>
      </c>
      <c r="AC68" s="1065">
        <f>SUM(AC69:AC71)</f>
        <v>0</v>
      </c>
      <c r="AD68" s="1065">
        <f>SUM(AD69:AD71)</f>
        <v>0</v>
      </c>
      <c r="AE68" s="1065">
        <f>SUM(AE69:AE71)</f>
        <v>0</v>
      </c>
      <c r="AF68" s="1065">
        <f>SUM(AF69:AF71)</f>
        <v>0</v>
      </c>
      <c r="AG68" s="1072"/>
      <c r="AH68" s="1013">
        <f t="shared" si="8"/>
        <v>0</v>
      </c>
      <c r="AI68" s="1013">
        <f>SUM(AI69:AI71)</f>
        <v>0</v>
      </c>
      <c r="AJ68" s="1013">
        <f>SUM(AJ69:AJ71)</f>
        <v>0</v>
      </c>
      <c r="AK68" s="1013">
        <f>SUM(AK69:AK71)</f>
        <v>0</v>
      </c>
      <c r="AL68" s="1013">
        <f>SUM(AL69:AL71)</f>
        <v>0</v>
      </c>
      <c r="AM68" s="1072"/>
      <c r="AN68" s="1013">
        <f t="shared" si="9"/>
        <v>0</v>
      </c>
      <c r="AO68" s="1013">
        <f>SUM(AO69:AO71)</f>
        <v>0</v>
      </c>
      <c r="AP68" s="1013">
        <f>SUM(AP69:AP71)</f>
        <v>0</v>
      </c>
      <c r="AQ68" s="1013">
        <f>SUM(AQ69:AQ71)</f>
        <v>0</v>
      </c>
      <c r="AR68" s="1013">
        <f>SUM(AR69:AR71)</f>
        <v>0</v>
      </c>
      <c r="AS68" s="1061"/>
      <c r="AT68" s="1013">
        <f t="shared" si="10"/>
        <v>0</v>
      </c>
      <c r="AU68" s="1071"/>
      <c r="AV68" s="1071"/>
    </row>
    <row r="69" spans="1:51" x14ac:dyDescent="0.2">
      <c r="D69" s="1057" t="s">
        <v>1609</v>
      </c>
      <c r="E69" s="1074" t="s">
        <v>1588</v>
      </c>
      <c r="F69" s="1071"/>
      <c r="G69" s="1013">
        <f t="shared" si="4"/>
        <v>0</v>
      </c>
      <c r="H69" s="1067"/>
      <c r="I69" s="1067"/>
      <c r="J69" s="1067"/>
      <c r="K69" s="1067"/>
      <c r="L69" s="1072"/>
      <c r="M69" s="1013">
        <f t="shared" si="5"/>
        <v>0</v>
      </c>
      <c r="N69" s="1013">
        <f t="shared" ref="N69:Q71" si="21">IF(H69=0,0,T69/H69)</f>
        <v>0</v>
      </c>
      <c r="O69" s="1013">
        <f t="shared" si="21"/>
        <v>0</v>
      </c>
      <c r="P69" s="1013">
        <f t="shared" si="21"/>
        <v>0</v>
      </c>
      <c r="Q69" s="1013">
        <f t="shared" si="21"/>
        <v>0</v>
      </c>
      <c r="R69" s="1072"/>
      <c r="S69" s="1013">
        <f t="shared" si="6"/>
        <v>0</v>
      </c>
      <c r="T69" s="1067"/>
      <c r="U69" s="1067"/>
      <c r="V69" s="1067"/>
      <c r="W69" s="1067"/>
      <c r="X69" s="1061"/>
      <c r="Y69" s="1071"/>
      <c r="Z69" s="1071"/>
      <c r="AA69" s="1071"/>
      <c r="AB69" s="1065">
        <f t="shared" si="7"/>
        <v>0</v>
      </c>
      <c r="AC69" s="1062"/>
      <c r="AD69" s="1062"/>
      <c r="AE69" s="1062"/>
      <c r="AF69" s="1062"/>
      <c r="AG69" s="1072"/>
      <c r="AH69" s="1013">
        <f t="shared" si="8"/>
        <v>0</v>
      </c>
      <c r="AI69" s="1013">
        <f t="shared" ref="AI69:AL71" si="22">IF(AC69=0,0,AO69/AC69)</f>
        <v>0</v>
      </c>
      <c r="AJ69" s="1013">
        <f t="shared" si="22"/>
        <v>0</v>
      </c>
      <c r="AK69" s="1013">
        <f t="shared" si="22"/>
        <v>0</v>
      </c>
      <c r="AL69" s="1013">
        <f t="shared" si="22"/>
        <v>0</v>
      </c>
      <c r="AM69" s="1072"/>
      <c r="AN69" s="1013">
        <f t="shared" si="9"/>
        <v>0</v>
      </c>
      <c r="AO69" s="1062"/>
      <c r="AP69" s="1062"/>
      <c r="AQ69" s="1062"/>
      <c r="AR69" s="1062"/>
      <c r="AS69" s="1061"/>
      <c r="AT69" s="1013">
        <f t="shared" si="10"/>
        <v>0</v>
      </c>
      <c r="AU69" s="1071"/>
      <c r="AV69" s="1071"/>
    </row>
    <row r="70" spans="1:51" x14ac:dyDescent="0.2">
      <c r="D70" s="1057" t="s">
        <v>1610</v>
      </c>
      <c r="E70" s="1074" t="s">
        <v>1590</v>
      </c>
      <c r="F70" s="1071"/>
      <c r="G70" s="1013">
        <f t="shared" si="4"/>
        <v>0</v>
      </c>
      <c r="H70" s="1067"/>
      <c r="I70" s="1067"/>
      <c r="J70" s="1067"/>
      <c r="K70" s="1067"/>
      <c r="L70" s="1072"/>
      <c r="M70" s="1013">
        <f t="shared" si="5"/>
        <v>0</v>
      </c>
      <c r="N70" s="1013">
        <f t="shared" si="21"/>
        <v>0</v>
      </c>
      <c r="O70" s="1013">
        <f t="shared" si="21"/>
        <v>0</v>
      </c>
      <c r="P70" s="1013">
        <f t="shared" si="21"/>
        <v>0</v>
      </c>
      <c r="Q70" s="1013">
        <f t="shared" si="21"/>
        <v>0</v>
      </c>
      <c r="R70" s="1072"/>
      <c r="S70" s="1013">
        <f t="shared" si="6"/>
        <v>0</v>
      </c>
      <c r="T70" s="1067"/>
      <c r="U70" s="1067"/>
      <c r="V70" s="1067"/>
      <c r="W70" s="1067"/>
      <c r="X70" s="1061"/>
      <c r="Y70" s="1071"/>
      <c r="Z70" s="1071"/>
      <c r="AA70" s="1071"/>
      <c r="AB70" s="1065">
        <f t="shared" si="7"/>
        <v>0</v>
      </c>
      <c r="AC70" s="1062"/>
      <c r="AD70" s="1062"/>
      <c r="AE70" s="1062"/>
      <c r="AF70" s="1062"/>
      <c r="AG70" s="1072"/>
      <c r="AH70" s="1013">
        <f t="shared" si="8"/>
        <v>0</v>
      </c>
      <c r="AI70" s="1013">
        <f t="shared" si="22"/>
        <v>0</v>
      </c>
      <c r="AJ70" s="1013">
        <f t="shared" si="22"/>
        <v>0</v>
      </c>
      <c r="AK70" s="1013">
        <f t="shared" si="22"/>
        <v>0</v>
      </c>
      <c r="AL70" s="1013">
        <f t="shared" si="22"/>
        <v>0</v>
      </c>
      <c r="AM70" s="1072"/>
      <c r="AN70" s="1013">
        <f t="shared" si="9"/>
        <v>0</v>
      </c>
      <c r="AO70" s="1062"/>
      <c r="AP70" s="1062"/>
      <c r="AQ70" s="1062"/>
      <c r="AR70" s="1062"/>
      <c r="AS70" s="1061"/>
      <c r="AT70" s="1013">
        <f t="shared" si="10"/>
        <v>0</v>
      </c>
      <c r="AU70" s="1071"/>
      <c r="AV70" s="1071"/>
    </row>
    <row r="71" spans="1:51" x14ac:dyDescent="0.2">
      <c r="D71" s="1057" t="s">
        <v>1611</v>
      </c>
      <c r="E71" s="1074" t="s">
        <v>1584</v>
      </c>
      <c r="F71" s="1071"/>
      <c r="G71" s="1013">
        <f t="shared" si="4"/>
        <v>0</v>
      </c>
      <c r="H71" s="1067"/>
      <c r="I71" s="1067"/>
      <c r="J71" s="1067"/>
      <c r="K71" s="1067"/>
      <c r="L71" s="1072"/>
      <c r="M71" s="1013">
        <f t="shared" si="5"/>
        <v>0</v>
      </c>
      <c r="N71" s="1013">
        <f t="shared" si="21"/>
        <v>0</v>
      </c>
      <c r="O71" s="1013">
        <f t="shared" si="21"/>
        <v>0</v>
      </c>
      <c r="P71" s="1013">
        <f t="shared" si="21"/>
        <v>0</v>
      </c>
      <c r="Q71" s="1013">
        <f t="shared" si="21"/>
        <v>0</v>
      </c>
      <c r="R71" s="1072"/>
      <c r="S71" s="1013">
        <f t="shared" si="6"/>
        <v>0</v>
      </c>
      <c r="T71" s="1067"/>
      <c r="U71" s="1067"/>
      <c r="V71" s="1067"/>
      <c r="W71" s="1067"/>
      <c r="X71" s="1061"/>
      <c r="Y71" s="1071"/>
      <c r="Z71" s="1071"/>
      <c r="AA71" s="1071"/>
      <c r="AB71" s="1065">
        <f t="shared" si="7"/>
        <v>0</v>
      </c>
      <c r="AC71" s="1062"/>
      <c r="AD71" s="1062"/>
      <c r="AE71" s="1062"/>
      <c r="AF71" s="1062"/>
      <c r="AG71" s="1072"/>
      <c r="AH71" s="1013">
        <f t="shared" si="8"/>
        <v>0</v>
      </c>
      <c r="AI71" s="1013">
        <f t="shared" si="22"/>
        <v>0</v>
      </c>
      <c r="AJ71" s="1013">
        <f t="shared" si="22"/>
        <v>0</v>
      </c>
      <c r="AK71" s="1013">
        <f t="shared" si="22"/>
        <v>0</v>
      </c>
      <c r="AL71" s="1013">
        <f t="shared" si="22"/>
        <v>0</v>
      </c>
      <c r="AM71" s="1072"/>
      <c r="AN71" s="1013">
        <f t="shared" si="9"/>
        <v>0</v>
      </c>
      <c r="AO71" s="1062"/>
      <c r="AP71" s="1062"/>
      <c r="AQ71" s="1062"/>
      <c r="AR71" s="1062"/>
      <c r="AS71" s="1061"/>
      <c r="AT71" s="1013">
        <f t="shared" si="10"/>
        <v>0</v>
      </c>
      <c r="AU71" s="1071"/>
      <c r="AV71" s="1071"/>
    </row>
    <row r="72" spans="1:51" x14ac:dyDescent="0.2">
      <c r="D72" s="1057" t="s">
        <v>1612</v>
      </c>
      <c r="E72" s="1076" t="s">
        <v>1613</v>
      </c>
      <c r="F72" s="1071"/>
      <c r="G72" s="1013">
        <f t="shared" si="4"/>
        <v>0</v>
      </c>
      <c r="H72" s="1013">
        <f>SUM(H73,H74,H77)</f>
        <v>0</v>
      </c>
      <c r="I72" s="1013">
        <f>SUM(I73,I74,I77)</f>
        <v>0</v>
      </c>
      <c r="J72" s="1013">
        <f>SUM(J73,J74,J77)</f>
        <v>0</v>
      </c>
      <c r="K72" s="1013">
        <f>SUM(K73,K74,K77)</f>
        <v>0</v>
      </c>
      <c r="L72" s="1072"/>
      <c r="M72" s="1013">
        <f t="shared" si="5"/>
        <v>0</v>
      </c>
      <c r="N72" s="1013">
        <f>N74+N77</f>
        <v>0</v>
      </c>
      <c r="O72" s="1013">
        <f>O74+O77</f>
        <v>0</v>
      </c>
      <c r="P72" s="1013">
        <f>P74+P77</f>
        <v>0</v>
      </c>
      <c r="Q72" s="1013">
        <f>Q74+Q77</f>
        <v>0</v>
      </c>
      <c r="R72" s="1072"/>
      <c r="S72" s="1013">
        <f t="shared" si="6"/>
        <v>0</v>
      </c>
      <c r="T72" s="1013">
        <f>T74+T78+T73</f>
        <v>0</v>
      </c>
      <c r="U72" s="1013">
        <f>U74+U78+U73</f>
        <v>0</v>
      </c>
      <c r="V72" s="1013">
        <f>V74+V78+V73</f>
        <v>0</v>
      </c>
      <c r="W72" s="1013">
        <f>W74+W78+W73</f>
        <v>0</v>
      </c>
      <c r="X72" s="1061"/>
      <c r="Y72" s="1071"/>
      <c r="Z72" s="1071"/>
      <c r="AA72" s="1071"/>
      <c r="AB72" s="1065">
        <f t="shared" si="7"/>
        <v>1158.0033680000001</v>
      </c>
      <c r="AC72" s="1065">
        <f>SUM(AC73,AC74,AC77)</f>
        <v>0</v>
      </c>
      <c r="AD72" s="1065">
        <f>SUM(AD73,AD74,AD77)</f>
        <v>0</v>
      </c>
      <c r="AE72" s="1065">
        <f>SUM(AE73,AE74,AE77)</f>
        <v>981.26071000000002</v>
      </c>
      <c r="AF72" s="1065">
        <f>SUM(AF73,AF74,AF77)</f>
        <v>176.74265800000001</v>
      </c>
      <c r="AG72" s="1072"/>
      <c r="AH72" s="1013">
        <f t="shared" si="8"/>
        <v>12.576315957223219</v>
      </c>
      <c r="AI72" s="1013">
        <f>AI74+AI77</f>
        <v>0</v>
      </c>
      <c r="AJ72" s="1013">
        <f>AJ74+AJ77</f>
        <v>0</v>
      </c>
      <c r="AK72" s="1013">
        <f>AK74+AK77</f>
        <v>5.3144574719829087</v>
      </c>
      <c r="AL72" s="1013">
        <f>AL74+AL77</f>
        <v>7.2618584852403103</v>
      </c>
      <c r="AM72" s="1072"/>
      <c r="AN72" s="1013">
        <f t="shared" si="9"/>
        <v>3640.1472800000001</v>
      </c>
      <c r="AO72" s="1013">
        <f>AO74+AO78+AO73</f>
        <v>0</v>
      </c>
      <c r="AP72" s="1013">
        <f>AP74+AP78+AP73</f>
        <v>0</v>
      </c>
      <c r="AQ72" s="1013">
        <f>AQ74+AQ78+AQ73</f>
        <v>2898.25155</v>
      </c>
      <c r="AR72" s="1013">
        <f>AR74+AR78+AR73</f>
        <v>741.89573000000007</v>
      </c>
      <c r="AS72" s="1061"/>
      <c r="AT72" s="1013">
        <f t="shared" si="10"/>
        <v>3640.1472800000001</v>
      </c>
      <c r="AU72" s="1071"/>
      <c r="AV72" s="1071"/>
    </row>
    <row r="73" spans="1:51" s="1073" customFormat="1" x14ac:dyDescent="0.2">
      <c r="A73" s="1024"/>
      <c r="B73" s="1024"/>
      <c r="C73" s="1024"/>
      <c r="D73" s="1057" t="s">
        <v>1614</v>
      </c>
      <c r="E73" s="1070" t="s">
        <v>1578</v>
      </c>
      <c r="F73" s="1071"/>
      <c r="G73" s="1013">
        <f t="shared" si="4"/>
        <v>0</v>
      </c>
      <c r="H73" s="1067"/>
      <c r="I73" s="1067"/>
      <c r="J73" s="1067"/>
      <c r="K73" s="1067"/>
      <c r="L73" s="1072"/>
      <c r="M73" s="1013">
        <f t="shared" si="5"/>
        <v>0</v>
      </c>
      <c r="N73" s="1013">
        <f>IF(H73=0,0,T73/H73)</f>
        <v>0</v>
      </c>
      <c r="O73" s="1013">
        <f>IF(I73=0,0,U73/I73)</f>
        <v>0</v>
      </c>
      <c r="P73" s="1013">
        <f>IF(J73=0,0,V73/J73)</f>
        <v>0</v>
      </c>
      <c r="Q73" s="1013">
        <f>IF(K73=0,0,W73/K73)</f>
        <v>0</v>
      </c>
      <c r="R73" s="1072"/>
      <c r="S73" s="1013">
        <f t="shared" si="6"/>
        <v>0</v>
      </c>
      <c r="T73" s="1067"/>
      <c r="U73" s="1067"/>
      <c r="V73" s="1067"/>
      <c r="W73" s="1067"/>
      <c r="X73" s="1061"/>
      <c r="Y73" s="1071"/>
      <c r="Z73" s="1071"/>
      <c r="AA73" s="1071"/>
      <c r="AB73" s="1065">
        <f>SUM(AC73:AF73)</f>
        <v>52.845317999999999</v>
      </c>
      <c r="AC73" s="1062"/>
      <c r="AD73" s="1062"/>
      <c r="AE73" s="1062">
        <f>'ENERGY.KTL.SB.FACT.5.72 нэско'!E88/1000</f>
        <v>30.161574000000002</v>
      </c>
      <c r="AF73" s="1062">
        <f>'ENERGY.KTL.SB.FACT.5.72 нэско'!E83/1000</f>
        <v>22.683743999999997</v>
      </c>
      <c r="AG73" s="1072"/>
      <c r="AH73" s="1013">
        <f t="shared" si="8"/>
        <v>7.496663377989579</v>
      </c>
      <c r="AI73" s="1013">
        <f>IF(AC73=0,0,AO73/AC73)</f>
        <v>0</v>
      </c>
      <c r="AJ73" s="1013">
        <f>IF(AD73=0,0,AP73/AD73)</f>
        <v>0</v>
      </c>
      <c r="AK73" s="1013">
        <f>IF(AE73=0,0,AQ73/AE73)</f>
        <v>3.5163940714765083</v>
      </c>
      <c r="AL73" s="1013">
        <f>IF(AF73=0,0,AR73/AF73)</f>
        <v>3.9802693065130703</v>
      </c>
      <c r="AM73" s="1072"/>
      <c r="AN73" s="1013">
        <f>SUM(AO73:AR73)</f>
        <v>196.34739000000002</v>
      </c>
      <c r="AO73" s="1062"/>
      <c r="AP73" s="1062"/>
      <c r="AQ73" s="1062">
        <f>'ENERGY.KTL.SB.FACT.5.72 нэско'!J88/1000</f>
        <v>106.05998</v>
      </c>
      <c r="AR73" s="1062">
        <f>'ENERGY.KTL.SB.FACT.5.72 нэско'!J83/1000</f>
        <v>90.287410000000008</v>
      </c>
      <c r="AS73" s="1061"/>
      <c r="AT73" s="1013">
        <f t="shared" si="10"/>
        <v>196.34739000000002</v>
      </c>
      <c r="AU73" s="1071"/>
      <c r="AV73" s="1071"/>
      <c r="AW73" s="1030"/>
      <c r="AX73" s="1030"/>
      <c r="AY73" s="1030"/>
    </row>
    <row r="74" spans="1:51" x14ac:dyDescent="0.2">
      <c r="D74" s="1057" t="s">
        <v>1615</v>
      </c>
      <c r="E74" s="1070" t="s">
        <v>1580</v>
      </c>
      <c r="F74" s="1071"/>
      <c r="G74" s="1013">
        <f t="shared" si="4"/>
        <v>0</v>
      </c>
      <c r="H74" s="1013">
        <f>SUM(H75:H76)</f>
        <v>0</v>
      </c>
      <c r="I74" s="1013">
        <f>SUM(I75:I76)</f>
        <v>0</v>
      </c>
      <c r="J74" s="1013">
        <f>SUM(J75:J76)</f>
        <v>0</v>
      </c>
      <c r="K74" s="1013">
        <f>SUM(K75:K76)</f>
        <v>0</v>
      </c>
      <c r="L74" s="1072"/>
      <c r="M74" s="1013">
        <f t="shared" si="5"/>
        <v>0</v>
      </c>
      <c r="N74" s="1013">
        <f>SUM(N75:N76)</f>
        <v>0</v>
      </c>
      <c r="O74" s="1013">
        <f>SUM(O75:O76)</f>
        <v>0</v>
      </c>
      <c r="P74" s="1013">
        <f>SUM(P75:P76)</f>
        <v>0</v>
      </c>
      <c r="Q74" s="1013">
        <f>SUM(Q75:Q76)</f>
        <v>0</v>
      </c>
      <c r="R74" s="1072"/>
      <c r="S74" s="1013">
        <f t="shared" si="6"/>
        <v>0</v>
      </c>
      <c r="T74" s="1013">
        <f>SUM(T75:T76)</f>
        <v>0</v>
      </c>
      <c r="U74" s="1013">
        <f>SUM(U75:U76)</f>
        <v>0</v>
      </c>
      <c r="V74" s="1013">
        <f>SUM(V75:V76)</f>
        <v>0</v>
      </c>
      <c r="W74" s="1013">
        <f>SUM(W75:W76)</f>
        <v>0</v>
      </c>
      <c r="X74" s="1061"/>
      <c r="Y74" s="1071"/>
      <c r="Z74" s="1071"/>
      <c r="AA74" s="1071"/>
      <c r="AB74" s="1065">
        <f t="shared" si="7"/>
        <v>1105.15805</v>
      </c>
      <c r="AC74" s="1065">
        <f>SUM(AC75:AC76)</f>
        <v>0</v>
      </c>
      <c r="AD74" s="1065">
        <f>SUM(AD75:AD76)</f>
        <v>0</v>
      </c>
      <c r="AE74" s="1065">
        <f>SUM(AE75:AE76)</f>
        <v>951.09913600000004</v>
      </c>
      <c r="AF74" s="1065">
        <f>SUM(AF75:AF76)</f>
        <v>154.05891400000002</v>
      </c>
      <c r="AG74" s="1072"/>
      <c r="AH74" s="1013">
        <f t="shared" si="8"/>
        <v>12.576315957223219</v>
      </c>
      <c r="AI74" s="1013">
        <f>SUM(AI75:AI76)</f>
        <v>0</v>
      </c>
      <c r="AJ74" s="1013">
        <f>SUM(AJ75:AJ76)</f>
        <v>0</v>
      </c>
      <c r="AK74" s="1013">
        <f>SUM(AK75:AK76)</f>
        <v>5.3144574719829087</v>
      </c>
      <c r="AL74" s="1013">
        <f>SUM(AL75:AL76)</f>
        <v>7.2618584852403103</v>
      </c>
      <c r="AM74" s="1072"/>
      <c r="AN74" s="1013">
        <f t="shared" si="9"/>
        <v>3443.7998900000002</v>
      </c>
      <c r="AO74" s="1013">
        <f>SUM(AO75:AO76)</f>
        <v>0</v>
      </c>
      <c r="AP74" s="1013">
        <f>SUM(AP75:AP76)</f>
        <v>0</v>
      </c>
      <c r="AQ74" s="1013">
        <f>SUM(AQ75:AQ76)</f>
        <v>2792.19157</v>
      </c>
      <c r="AR74" s="1013">
        <f>SUM(AR75:AR76)</f>
        <v>651.60832000000005</v>
      </c>
      <c r="AS74" s="1061"/>
      <c r="AT74" s="1013">
        <f t="shared" si="10"/>
        <v>3443.7998900000002</v>
      </c>
      <c r="AU74" s="1071"/>
      <c r="AV74" s="1071"/>
    </row>
    <row r="75" spans="1:51" x14ac:dyDescent="0.2">
      <c r="D75" s="1057" t="s">
        <v>1616</v>
      </c>
      <c r="E75" s="1074" t="s">
        <v>1582</v>
      </c>
      <c r="F75" s="1071"/>
      <c r="G75" s="1013">
        <f t="shared" si="4"/>
        <v>0</v>
      </c>
      <c r="H75" s="1067"/>
      <c r="I75" s="1067"/>
      <c r="J75" s="1067"/>
      <c r="K75" s="1067"/>
      <c r="L75" s="1072"/>
      <c r="M75" s="1013">
        <f t="shared" si="5"/>
        <v>0</v>
      </c>
      <c r="N75" s="1013">
        <f t="shared" ref="N75:Q76" si="23">IF(H75=0,0,T75/H75)</f>
        <v>0</v>
      </c>
      <c r="O75" s="1013">
        <f t="shared" si="23"/>
        <v>0</v>
      </c>
      <c r="P75" s="1013">
        <f t="shared" si="23"/>
        <v>0</v>
      </c>
      <c r="Q75" s="1013">
        <f t="shared" si="23"/>
        <v>0</v>
      </c>
      <c r="R75" s="1072"/>
      <c r="S75" s="1013">
        <f t="shared" si="6"/>
        <v>0</v>
      </c>
      <c r="T75" s="1067"/>
      <c r="U75" s="1067"/>
      <c r="V75" s="1067"/>
      <c r="W75" s="1067"/>
      <c r="X75" s="1061"/>
      <c r="Y75" s="1071"/>
      <c r="Z75" s="1071"/>
      <c r="AA75" s="1071"/>
      <c r="AB75" s="1065">
        <f t="shared" si="7"/>
        <v>831.78379299999995</v>
      </c>
      <c r="AC75" s="1062"/>
      <c r="AD75" s="1062"/>
      <c r="AE75" s="1062">
        <f>'ENERGY.KTL.SB.FACT.5.72 нэско'!E91/1000</f>
        <v>717.35032799999999</v>
      </c>
      <c r="AF75" s="1062">
        <f>'ENERGY.KTL.SB.FACT.5.72 нэско'!E86/1000</f>
        <v>114.433465</v>
      </c>
      <c r="AG75" s="1072"/>
      <c r="AH75" s="1013">
        <f t="shared" si="8"/>
        <v>8.0688371806459926</v>
      </c>
      <c r="AI75" s="1013">
        <f t="shared" ref="AI75:AL76" si="24">IF(AC75=0,0,AO75/AC75)</f>
        <v>0</v>
      </c>
      <c r="AJ75" s="1013">
        <f t="shared" si="24"/>
        <v>0</v>
      </c>
      <c r="AK75" s="1013">
        <f t="shared" si="24"/>
        <v>3.2050012389483427</v>
      </c>
      <c r="AL75" s="1013">
        <f t="shared" si="24"/>
        <v>4.8638359416976495</v>
      </c>
      <c r="AM75" s="1072"/>
      <c r="AN75" s="1013">
        <f t="shared" si="9"/>
        <v>2855.6942899999999</v>
      </c>
      <c r="AO75" s="1062"/>
      <c r="AP75" s="1062"/>
      <c r="AQ75" s="1062">
        <f>'ENERGY.KTL.SB.FACT.5.72 нэско'!J91/1000</f>
        <v>2299.10869</v>
      </c>
      <c r="AR75" s="1062">
        <f>'ENERGY.KTL.SB.FACT.5.72 нэско'!J86/1000</f>
        <v>556.5856</v>
      </c>
      <c r="AS75" s="1061"/>
      <c r="AT75" s="1013">
        <f t="shared" si="10"/>
        <v>2855.6942899999999</v>
      </c>
      <c r="AU75" s="1071"/>
      <c r="AV75" s="1071"/>
    </row>
    <row r="76" spans="1:51" x14ac:dyDescent="0.2">
      <c r="D76" s="1057" t="s">
        <v>1617</v>
      </c>
      <c r="E76" s="1074" t="s">
        <v>1584</v>
      </c>
      <c r="F76" s="1071"/>
      <c r="G76" s="1013">
        <f t="shared" si="4"/>
        <v>0</v>
      </c>
      <c r="H76" s="1067"/>
      <c r="I76" s="1067"/>
      <c r="J76" s="1067"/>
      <c r="K76" s="1067"/>
      <c r="L76" s="1072"/>
      <c r="M76" s="1013">
        <f t="shared" si="5"/>
        <v>0</v>
      </c>
      <c r="N76" s="1013">
        <f t="shared" si="23"/>
        <v>0</v>
      </c>
      <c r="O76" s="1013">
        <f t="shared" si="23"/>
        <v>0</v>
      </c>
      <c r="P76" s="1013">
        <f t="shared" si="23"/>
        <v>0</v>
      </c>
      <c r="Q76" s="1013">
        <f t="shared" si="23"/>
        <v>0</v>
      </c>
      <c r="R76" s="1072"/>
      <c r="S76" s="1013">
        <f t="shared" si="6"/>
        <v>0</v>
      </c>
      <c r="T76" s="1067"/>
      <c r="U76" s="1067"/>
      <c r="V76" s="1067"/>
      <c r="W76" s="1067"/>
      <c r="X76" s="1061"/>
      <c r="Y76" s="1071"/>
      <c r="Z76" s="1071"/>
      <c r="AA76" s="1071"/>
      <c r="AB76" s="1065">
        <f t="shared" si="7"/>
        <v>273.374257</v>
      </c>
      <c r="AC76" s="1062"/>
      <c r="AD76" s="1062"/>
      <c r="AE76" s="1062">
        <f>'ENERGY.KTL.SB.FACT.5.72 нэско'!E92/1000</f>
        <v>233.748808</v>
      </c>
      <c r="AF76" s="1062">
        <f>'ENERGY.KTL.SB.FACT.5.72 нэско'!E87/1000</f>
        <v>39.625449000000003</v>
      </c>
      <c r="AG76" s="1072"/>
      <c r="AH76" s="1013">
        <f t="shared" si="8"/>
        <v>4.5074787765772273</v>
      </c>
      <c r="AI76" s="1013">
        <f t="shared" si="24"/>
        <v>0</v>
      </c>
      <c r="AJ76" s="1013">
        <f t="shared" si="24"/>
        <v>0</v>
      </c>
      <c r="AK76" s="1013">
        <f t="shared" si="24"/>
        <v>2.1094562330345661</v>
      </c>
      <c r="AL76" s="1013">
        <f t="shared" si="24"/>
        <v>2.3980225435426612</v>
      </c>
      <c r="AM76" s="1072"/>
      <c r="AN76" s="1013">
        <f t="shared" si="9"/>
        <v>588.10559999999998</v>
      </c>
      <c r="AO76" s="1062"/>
      <c r="AP76" s="1062"/>
      <c r="AQ76" s="1062">
        <f>'ENERGY.KTL.SB.FACT.5.72 нэско'!J92/1000</f>
        <v>493.08287999999999</v>
      </c>
      <c r="AR76" s="1062">
        <f>'ENERGY.KTL.SB.FACT.5.72 нэско'!J87/1000</f>
        <v>95.022720000000007</v>
      </c>
      <c r="AS76" s="1061"/>
      <c r="AT76" s="1013">
        <f t="shared" si="10"/>
        <v>588.10559999999998</v>
      </c>
      <c r="AU76" s="1071"/>
      <c r="AV76" s="1071"/>
    </row>
    <row r="77" spans="1:51" x14ac:dyDescent="0.2">
      <c r="D77" s="1057" t="s">
        <v>1618</v>
      </c>
      <c r="E77" s="1070" t="s">
        <v>1586</v>
      </c>
      <c r="F77" s="1071"/>
      <c r="G77" s="1013">
        <f t="shared" si="4"/>
        <v>0</v>
      </c>
      <c r="H77" s="1013">
        <f>SUM(H78:H80)</f>
        <v>0</v>
      </c>
      <c r="I77" s="1013">
        <f>SUM(I78:I80)</f>
        <v>0</v>
      </c>
      <c r="J77" s="1013">
        <f>SUM(J78:J80)</f>
        <v>0</v>
      </c>
      <c r="K77" s="1013">
        <f>SUM(K78:K80)</f>
        <v>0</v>
      </c>
      <c r="L77" s="1072"/>
      <c r="M77" s="1013">
        <f t="shared" si="5"/>
        <v>0</v>
      </c>
      <c r="N77" s="1013">
        <f>SUM(N78:N80)</f>
        <v>0</v>
      </c>
      <c r="O77" s="1013">
        <f>SUM(O78:O80)</f>
        <v>0</v>
      </c>
      <c r="P77" s="1013">
        <f>SUM(P78:P80)</f>
        <v>0</v>
      </c>
      <c r="Q77" s="1013">
        <f>SUM(Q78:Q80)</f>
        <v>0</v>
      </c>
      <c r="R77" s="1072"/>
      <c r="S77" s="1013">
        <f t="shared" si="6"/>
        <v>0</v>
      </c>
      <c r="T77" s="1013">
        <f>SUM(T78:T80)</f>
        <v>0</v>
      </c>
      <c r="U77" s="1013">
        <f>SUM(U78:U80)</f>
        <v>0</v>
      </c>
      <c r="V77" s="1013">
        <f>SUM(V78:V80)</f>
        <v>0</v>
      </c>
      <c r="W77" s="1013">
        <f>SUM(W78:W80)</f>
        <v>0</v>
      </c>
      <c r="X77" s="1061"/>
      <c r="Y77" s="1071"/>
      <c r="Z77" s="1071"/>
      <c r="AA77" s="1071"/>
      <c r="AB77" s="1065">
        <f t="shared" si="7"/>
        <v>0</v>
      </c>
      <c r="AC77" s="1065">
        <f>SUM(AC78:AC80)</f>
        <v>0</v>
      </c>
      <c r="AD77" s="1065">
        <f>SUM(AD78:AD80)</f>
        <v>0</v>
      </c>
      <c r="AE77" s="1065">
        <f>SUM(AE78:AE80)</f>
        <v>0</v>
      </c>
      <c r="AF77" s="1065">
        <f>SUM(AF78:AF80)</f>
        <v>0</v>
      </c>
      <c r="AG77" s="1072"/>
      <c r="AH77" s="1013">
        <f t="shared" si="8"/>
        <v>0</v>
      </c>
      <c r="AI77" s="1013">
        <f>SUM(AI78:AI80)</f>
        <v>0</v>
      </c>
      <c r="AJ77" s="1013">
        <f>SUM(AJ78:AJ80)</f>
        <v>0</v>
      </c>
      <c r="AK77" s="1013">
        <f>SUM(AK78:AK80)</f>
        <v>0</v>
      </c>
      <c r="AL77" s="1013">
        <f>SUM(AL78:AL80)</f>
        <v>0</v>
      </c>
      <c r="AM77" s="1072"/>
      <c r="AN77" s="1013">
        <f t="shared" si="9"/>
        <v>0</v>
      </c>
      <c r="AO77" s="1013">
        <f>SUM(AO78:AO80)</f>
        <v>0</v>
      </c>
      <c r="AP77" s="1013">
        <f>SUM(AP78:AP80)</f>
        <v>0</v>
      </c>
      <c r="AQ77" s="1013">
        <f>SUM(AQ78:AQ80)</f>
        <v>0</v>
      </c>
      <c r="AR77" s="1013">
        <f>SUM(AR78:AR80)</f>
        <v>0</v>
      </c>
      <c r="AS77" s="1061"/>
      <c r="AT77" s="1013">
        <f t="shared" si="10"/>
        <v>0</v>
      </c>
      <c r="AU77" s="1071"/>
      <c r="AV77" s="1071"/>
    </row>
    <row r="78" spans="1:51" x14ac:dyDescent="0.2">
      <c r="D78" s="1057" t="s">
        <v>1619</v>
      </c>
      <c r="E78" s="1074" t="s">
        <v>1588</v>
      </c>
      <c r="F78" s="1071"/>
      <c r="G78" s="1013">
        <f t="shared" si="4"/>
        <v>0</v>
      </c>
      <c r="H78" s="1067"/>
      <c r="I78" s="1067"/>
      <c r="J78" s="1067"/>
      <c r="K78" s="1067"/>
      <c r="L78" s="1072"/>
      <c r="M78" s="1013">
        <f t="shared" si="5"/>
        <v>0</v>
      </c>
      <c r="N78" s="1013">
        <f t="shared" ref="N78:Q80" si="25">IF(H78=0,0,T78/H78)</f>
        <v>0</v>
      </c>
      <c r="O78" s="1013">
        <f t="shared" si="25"/>
        <v>0</v>
      </c>
      <c r="P78" s="1013">
        <f t="shared" si="25"/>
        <v>0</v>
      </c>
      <c r="Q78" s="1013">
        <f t="shared" si="25"/>
        <v>0</v>
      </c>
      <c r="R78" s="1072"/>
      <c r="S78" s="1013">
        <f t="shared" si="6"/>
        <v>0</v>
      </c>
      <c r="T78" s="1067"/>
      <c r="U78" s="1067"/>
      <c r="V78" s="1067"/>
      <c r="W78" s="1067"/>
      <c r="X78" s="1061"/>
      <c r="Y78" s="1071"/>
      <c r="Z78" s="1071"/>
      <c r="AA78" s="1071"/>
      <c r="AB78" s="1065">
        <f t="shared" si="7"/>
        <v>0</v>
      </c>
      <c r="AC78" s="1062"/>
      <c r="AD78" s="1062"/>
      <c r="AE78" s="1062"/>
      <c r="AF78" s="1062"/>
      <c r="AG78" s="1072"/>
      <c r="AH78" s="1013">
        <f t="shared" si="8"/>
        <v>0</v>
      </c>
      <c r="AI78" s="1013">
        <f t="shared" ref="AI78:AL80" si="26">IF(AC78=0,0,AO78/AC78)</f>
        <v>0</v>
      </c>
      <c r="AJ78" s="1013">
        <f t="shared" si="26"/>
        <v>0</v>
      </c>
      <c r="AK78" s="1013">
        <f t="shared" si="26"/>
        <v>0</v>
      </c>
      <c r="AL78" s="1013">
        <f t="shared" si="26"/>
        <v>0</v>
      </c>
      <c r="AM78" s="1072"/>
      <c r="AN78" s="1013">
        <f t="shared" si="9"/>
        <v>0</v>
      </c>
      <c r="AO78" s="1062"/>
      <c r="AP78" s="1062"/>
      <c r="AQ78" s="1062"/>
      <c r="AR78" s="1062"/>
      <c r="AS78" s="1061"/>
      <c r="AT78" s="1013">
        <f t="shared" si="10"/>
        <v>0</v>
      </c>
      <c r="AU78" s="1071"/>
      <c r="AV78" s="1071"/>
    </row>
    <row r="79" spans="1:51" x14ac:dyDescent="0.2">
      <c r="D79" s="1057" t="s">
        <v>1620</v>
      </c>
      <c r="E79" s="1074" t="s">
        <v>1590</v>
      </c>
      <c r="F79" s="1071"/>
      <c r="G79" s="1013">
        <f t="shared" si="4"/>
        <v>0</v>
      </c>
      <c r="H79" s="1067"/>
      <c r="I79" s="1067"/>
      <c r="J79" s="1067"/>
      <c r="K79" s="1067"/>
      <c r="L79" s="1072"/>
      <c r="M79" s="1013">
        <f t="shared" si="5"/>
        <v>0</v>
      </c>
      <c r="N79" s="1013">
        <f t="shared" si="25"/>
        <v>0</v>
      </c>
      <c r="O79" s="1013">
        <f t="shared" si="25"/>
        <v>0</v>
      </c>
      <c r="P79" s="1013">
        <f t="shared" si="25"/>
        <v>0</v>
      </c>
      <c r="Q79" s="1013">
        <f t="shared" si="25"/>
        <v>0</v>
      </c>
      <c r="R79" s="1072"/>
      <c r="S79" s="1013">
        <f t="shared" si="6"/>
        <v>0</v>
      </c>
      <c r="T79" s="1067"/>
      <c r="U79" s="1067"/>
      <c r="V79" s="1067"/>
      <c r="W79" s="1067"/>
      <c r="X79" s="1061"/>
      <c r="Y79" s="1071"/>
      <c r="Z79" s="1071"/>
      <c r="AA79" s="1071"/>
      <c r="AB79" s="1065">
        <f t="shared" si="7"/>
        <v>0</v>
      </c>
      <c r="AC79" s="1062"/>
      <c r="AD79" s="1062"/>
      <c r="AE79" s="1062"/>
      <c r="AF79" s="1062"/>
      <c r="AG79" s="1072"/>
      <c r="AH79" s="1013">
        <f t="shared" si="8"/>
        <v>0</v>
      </c>
      <c r="AI79" s="1013">
        <f t="shared" si="26"/>
        <v>0</v>
      </c>
      <c r="AJ79" s="1013">
        <f t="shared" si="26"/>
        <v>0</v>
      </c>
      <c r="AK79" s="1013">
        <f t="shared" si="26"/>
        <v>0</v>
      </c>
      <c r="AL79" s="1013">
        <f t="shared" si="26"/>
        <v>0</v>
      </c>
      <c r="AM79" s="1072"/>
      <c r="AN79" s="1013">
        <f t="shared" si="9"/>
        <v>0</v>
      </c>
      <c r="AO79" s="1062"/>
      <c r="AP79" s="1062"/>
      <c r="AQ79" s="1062"/>
      <c r="AR79" s="1062"/>
      <c r="AS79" s="1061"/>
      <c r="AT79" s="1013">
        <f t="shared" si="10"/>
        <v>0</v>
      </c>
      <c r="AU79" s="1071"/>
      <c r="AV79" s="1071"/>
    </row>
    <row r="80" spans="1:51" x14ac:dyDescent="0.2">
      <c r="D80" s="1057" t="s">
        <v>1621</v>
      </c>
      <c r="E80" s="1074" t="s">
        <v>1584</v>
      </c>
      <c r="F80" s="1071"/>
      <c r="G80" s="1013">
        <f t="shared" si="4"/>
        <v>0</v>
      </c>
      <c r="H80" s="1067"/>
      <c r="I80" s="1067"/>
      <c r="J80" s="1067"/>
      <c r="K80" s="1067"/>
      <c r="L80" s="1072"/>
      <c r="M80" s="1013">
        <f t="shared" si="5"/>
        <v>0</v>
      </c>
      <c r="N80" s="1013">
        <f t="shared" si="25"/>
        <v>0</v>
      </c>
      <c r="O80" s="1013">
        <f t="shared" si="25"/>
        <v>0</v>
      </c>
      <c r="P80" s="1013">
        <f t="shared" si="25"/>
        <v>0</v>
      </c>
      <c r="Q80" s="1013">
        <f t="shared" si="25"/>
        <v>0</v>
      </c>
      <c r="R80" s="1072"/>
      <c r="S80" s="1013">
        <f t="shared" si="6"/>
        <v>0</v>
      </c>
      <c r="T80" s="1067"/>
      <c r="U80" s="1067"/>
      <c r="V80" s="1067"/>
      <c r="W80" s="1067"/>
      <c r="X80" s="1061"/>
      <c r="Y80" s="1071"/>
      <c r="Z80" s="1071"/>
      <c r="AA80" s="1071"/>
      <c r="AB80" s="1065">
        <f t="shared" si="7"/>
        <v>0</v>
      </c>
      <c r="AC80" s="1062"/>
      <c r="AD80" s="1062"/>
      <c r="AE80" s="1062"/>
      <c r="AF80" s="1062"/>
      <c r="AG80" s="1072"/>
      <c r="AH80" s="1013">
        <f t="shared" si="8"/>
        <v>0</v>
      </c>
      <c r="AI80" s="1013">
        <f t="shared" si="26"/>
        <v>0</v>
      </c>
      <c r="AJ80" s="1013">
        <f t="shared" si="26"/>
        <v>0</v>
      </c>
      <c r="AK80" s="1013">
        <f t="shared" si="26"/>
        <v>0</v>
      </c>
      <c r="AL80" s="1013">
        <f t="shared" si="26"/>
        <v>0</v>
      </c>
      <c r="AM80" s="1072"/>
      <c r="AN80" s="1013">
        <f t="shared" si="9"/>
        <v>0</v>
      </c>
      <c r="AO80" s="1062"/>
      <c r="AP80" s="1062"/>
      <c r="AQ80" s="1062"/>
      <c r="AR80" s="1062"/>
      <c r="AS80" s="1061"/>
      <c r="AT80" s="1013">
        <f t="shared" si="10"/>
        <v>0</v>
      </c>
      <c r="AU80" s="1071"/>
      <c r="AV80" s="1071"/>
    </row>
    <row r="81" spans="1:51" ht="23.25" x14ac:dyDescent="0.2">
      <c r="D81" s="1057" t="s">
        <v>1622</v>
      </c>
      <c r="E81" s="1077" t="s">
        <v>1623</v>
      </c>
      <c r="F81" s="1071"/>
      <c r="G81" s="1013">
        <f t="shared" si="4"/>
        <v>0</v>
      </c>
      <c r="H81" s="1013">
        <f>SUM(H82,H83,H86)</f>
        <v>0</v>
      </c>
      <c r="I81" s="1013">
        <f>SUM(I82,I83,I86)</f>
        <v>0</v>
      </c>
      <c r="J81" s="1013">
        <f>SUM(J82,J83,J86)</f>
        <v>0</v>
      </c>
      <c r="K81" s="1013">
        <f>SUM(K82,K83,K86)</f>
        <v>0</v>
      </c>
      <c r="L81" s="1072"/>
      <c r="M81" s="1013">
        <f t="shared" si="5"/>
        <v>0</v>
      </c>
      <c r="N81" s="1013">
        <f>N83+N86</f>
        <v>0</v>
      </c>
      <c r="O81" s="1013">
        <f>O83+O86</f>
        <v>0</v>
      </c>
      <c r="P81" s="1013">
        <f>P83+P86</f>
        <v>0</v>
      </c>
      <c r="Q81" s="1013">
        <f>Q83+Q86</f>
        <v>0</v>
      </c>
      <c r="R81" s="1072"/>
      <c r="S81" s="1013">
        <f t="shared" si="6"/>
        <v>0</v>
      </c>
      <c r="T81" s="1013">
        <f>T83+T87+T82</f>
        <v>0</v>
      </c>
      <c r="U81" s="1013">
        <f>U83+U87+U82</f>
        <v>0</v>
      </c>
      <c r="V81" s="1013">
        <f>V83+V87+V82</f>
        <v>0</v>
      </c>
      <c r="W81" s="1013">
        <f>W83+W87+W82</f>
        <v>0</v>
      </c>
      <c r="X81" s="1061"/>
      <c r="Y81" s="1071"/>
      <c r="Z81" s="1071"/>
      <c r="AA81" s="1071"/>
      <c r="AB81" s="1065">
        <f>SUM(AC81:AF81)</f>
        <v>0</v>
      </c>
      <c r="AC81" s="1065">
        <f>SUM(AC82,AC83,AC86)</f>
        <v>0</v>
      </c>
      <c r="AD81" s="1065">
        <f>SUM(AD82,AD83,AD86)</f>
        <v>0</v>
      </c>
      <c r="AE81" s="1065">
        <f>SUM(AE82,AE83,AE86)</f>
        <v>0</v>
      </c>
      <c r="AF81" s="1065">
        <f>SUM(AF82,AF83,AF86)</f>
        <v>0</v>
      </c>
      <c r="AG81" s="1072"/>
      <c r="AH81" s="1013">
        <f t="shared" si="8"/>
        <v>0</v>
      </c>
      <c r="AI81" s="1013">
        <f>AI83+AI86</f>
        <v>0</v>
      </c>
      <c r="AJ81" s="1013">
        <f>AJ83+AJ86</f>
        <v>0</v>
      </c>
      <c r="AK81" s="1013">
        <f>AK83+AK86</f>
        <v>0</v>
      </c>
      <c r="AL81" s="1013">
        <f>AL83+AL86</f>
        <v>0</v>
      </c>
      <c r="AM81" s="1072"/>
      <c r="AN81" s="1013">
        <f>SUM(AO81:AR81)</f>
        <v>0</v>
      </c>
      <c r="AO81" s="1013">
        <f>AO83+AO87+AO82</f>
        <v>0</v>
      </c>
      <c r="AP81" s="1013">
        <f>AP83+AP87+AP82</f>
        <v>0</v>
      </c>
      <c r="AQ81" s="1013">
        <f>AQ83+AQ87+AQ82</f>
        <v>0</v>
      </c>
      <c r="AR81" s="1013">
        <f>AR83+AR87+AR82</f>
        <v>0</v>
      </c>
      <c r="AS81" s="1061"/>
      <c r="AT81" s="1013">
        <f t="shared" si="10"/>
        <v>0</v>
      </c>
      <c r="AU81" s="1071"/>
      <c r="AV81" s="1071"/>
    </row>
    <row r="82" spans="1:51" s="1073" customFormat="1" x14ac:dyDescent="0.2">
      <c r="A82" s="1024"/>
      <c r="B82" s="1024"/>
      <c r="C82" s="1024"/>
      <c r="D82" s="1057" t="s">
        <v>1624</v>
      </c>
      <c r="E82" s="1070" t="s">
        <v>1578</v>
      </c>
      <c r="F82" s="1071"/>
      <c r="G82" s="1013">
        <f t="shared" si="4"/>
        <v>0</v>
      </c>
      <c r="H82" s="1067"/>
      <c r="I82" s="1067"/>
      <c r="J82" s="1067"/>
      <c r="K82" s="1067"/>
      <c r="L82" s="1072"/>
      <c r="M82" s="1013">
        <f t="shared" si="5"/>
        <v>0</v>
      </c>
      <c r="N82" s="1013">
        <f>IF(H82=0,0,T82/H82)</f>
        <v>0</v>
      </c>
      <c r="O82" s="1013">
        <f>IF(I82=0,0,U82/I82)</f>
        <v>0</v>
      </c>
      <c r="P82" s="1013">
        <f>IF(J82=0,0,V82/J82)</f>
        <v>0</v>
      </c>
      <c r="Q82" s="1013">
        <f>IF(K82=0,0,W82/K82)</f>
        <v>0</v>
      </c>
      <c r="R82" s="1072"/>
      <c r="S82" s="1013">
        <f t="shared" si="6"/>
        <v>0</v>
      </c>
      <c r="T82" s="1067"/>
      <c r="U82" s="1067"/>
      <c r="V82" s="1067"/>
      <c r="W82" s="1067"/>
      <c r="X82" s="1061"/>
      <c r="Y82" s="1071"/>
      <c r="Z82" s="1071"/>
      <c r="AA82" s="1071"/>
      <c r="AB82" s="1065">
        <f>SUM(AC82:AF82)</f>
        <v>0</v>
      </c>
      <c r="AC82" s="1062"/>
      <c r="AD82" s="1062"/>
      <c r="AE82" s="1062"/>
      <c r="AF82" s="1062"/>
      <c r="AG82" s="1072"/>
      <c r="AH82" s="1013">
        <f t="shared" si="8"/>
        <v>0</v>
      </c>
      <c r="AI82" s="1013">
        <f>IF(AC82=0,0,AO82/AC82)</f>
        <v>0</v>
      </c>
      <c r="AJ82" s="1013">
        <f>IF(AD82=0,0,AP82/AD82)</f>
        <v>0</v>
      </c>
      <c r="AK82" s="1013">
        <f>IF(AE82=0,0,AQ82/AE82)</f>
        <v>0</v>
      </c>
      <c r="AL82" s="1013">
        <f>IF(AF82=0,0,AR82/AF82)</f>
        <v>0</v>
      </c>
      <c r="AM82" s="1072"/>
      <c r="AN82" s="1013">
        <f>SUM(AO82:AR82)</f>
        <v>0</v>
      </c>
      <c r="AO82" s="1062"/>
      <c r="AP82" s="1062"/>
      <c r="AQ82" s="1062"/>
      <c r="AR82" s="1062"/>
      <c r="AS82" s="1061"/>
      <c r="AT82" s="1013">
        <f t="shared" si="10"/>
        <v>0</v>
      </c>
      <c r="AU82" s="1071"/>
      <c r="AV82" s="1071"/>
      <c r="AW82" s="1030"/>
      <c r="AX82" s="1030"/>
      <c r="AY82" s="1030"/>
    </row>
    <row r="83" spans="1:51" x14ac:dyDescent="0.2">
      <c r="D83" s="1057" t="s">
        <v>1625</v>
      </c>
      <c r="E83" s="1070" t="s">
        <v>1580</v>
      </c>
      <c r="F83" s="1071"/>
      <c r="G83" s="1013">
        <f t="shared" si="4"/>
        <v>0</v>
      </c>
      <c r="H83" s="1013">
        <f>SUM(H84:H85)</f>
        <v>0</v>
      </c>
      <c r="I83" s="1013">
        <f>SUM(I84:I85)</f>
        <v>0</v>
      </c>
      <c r="J83" s="1013">
        <f>SUM(J84:J85)</f>
        <v>0</v>
      </c>
      <c r="K83" s="1013">
        <f>SUM(K84:K85)</f>
        <v>0</v>
      </c>
      <c r="L83" s="1072"/>
      <c r="M83" s="1013">
        <f t="shared" si="5"/>
        <v>0</v>
      </c>
      <c r="N83" s="1013">
        <f>SUM(N84:N85)</f>
        <v>0</v>
      </c>
      <c r="O83" s="1013">
        <f>SUM(O84:O85)</f>
        <v>0</v>
      </c>
      <c r="P83" s="1013">
        <f>SUM(P84:P85)</f>
        <v>0</v>
      </c>
      <c r="Q83" s="1013">
        <f>SUM(Q84:Q85)</f>
        <v>0</v>
      </c>
      <c r="R83" s="1072"/>
      <c r="S83" s="1013">
        <f t="shared" si="6"/>
        <v>0</v>
      </c>
      <c r="T83" s="1013">
        <f>SUM(T84:T85)</f>
        <v>0</v>
      </c>
      <c r="U83" s="1013">
        <f>SUM(U84:U85)</f>
        <v>0</v>
      </c>
      <c r="V83" s="1013">
        <f>SUM(V84:V85)</f>
        <v>0</v>
      </c>
      <c r="W83" s="1013">
        <f>SUM(W84:W85)</f>
        <v>0</v>
      </c>
      <c r="X83" s="1061"/>
      <c r="Y83" s="1071"/>
      <c r="Z83" s="1071"/>
      <c r="AA83" s="1071"/>
      <c r="AB83" s="1065">
        <f t="shared" ref="AB83:AB89" si="27">SUM(AC83:AF83)</f>
        <v>0</v>
      </c>
      <c r="AC83" s="1065">
        <f>SUM(AC84:AC85)</f>
        <v>0</v>
      </c>
      <c r="AD83" s="1065">
        <f>SUM(AD84:AD85)</f>
        <v>0</v>
      </c>
      <c r="AE83" s="1065">
        <f>SUM(AE84:AE85)</f>
        <v>0</v>
      </c>
      <c r="AF83" s="1065">
        <f>SUM(AF84:AF85)</f>
        <v>0</v>
      </c>
      <c r="AG83" s="1072"/>
      <c r="AH83" s="1013">
        <f t="shared" si="8"/>
        <v>0</v>
      </c>
      <c r="AI83" s="1013">
        <f>SUM(AI84:AI85)</f>
        <v>0</v>
      </c>
      <c r="AJ83" s="1013">
        <f>SUM(AJ84:AJ85)</f>
        <v>0</v>
      </c>
      <c r="AK83" s="1013">
        <f>SUM(AK84:AK85)</f>
        <v>0</v>
      </c>
      <c r="AL83" s="1013">
        <f>SUM(AL84:AL85)</f>
        <v>0</v>
      </c>
      <c r="AM83" s="1072"/>
      <c r="AN83" s="1013">
        <f t="shared" ref="AN83:AN89" si="28">SUM(AO83:AR83)</f>
        <v>0</v>
      </c>
      <c r="AO83" s="1013">
        <f>SUM(AO84:AO85)</f>
        <v>0</v>
      </c>
      <c r="AP83" s="1013">
        <f>SUM(AP84:AP85)</f>
        <v>0</v>
      </c>
      <c r="AQ83" s="1013">
        <f>SUM(AQ84:AQ85)</f>
        <v>0</v>
      </c>
      <c r="AR83" s="1013">
        <f>SUM(AR84:AR85)</f>
        <v>0</v>
      </c>
      <c r="AS83" s="1061"/>
      <c r="AT83" s="1013">
        <f t="shared" si="10"/>
        <v>0</v>
      </c>
      <c r="AU83" s="1071"/>
      <c r="AV83" s="1071"/>
    </row>
    <row r="84" spans="1:51" x14ac:dyDescent="0.2">
      <c r="D84" s="1057" t="s">
        <v>1626</v>
      </c>
      <c r="E84" s="1074" t="s">
        <v>1582</v>
      </c>
      <c r="F84" s="1071"/>
      <c r="G84" s="1013">
        <f t="shared" si="4"/>
        <v>0</v>
      </c>
      <c r="H84" s="1067"/>
      <c r="I84" s="1067"/>
      <c r="J84" s="1067"/>
      <c r="K84" s="1067"/>
      <c r="L84" s="1072"/>
      <c r="M84" s="1013">
        <f t="shared" si="5"/>
        <v>0</v>
      </c>
      <c r="N84" s="1013">
        <f t="shared" ref="N84:Q85" si="29">IF(H84=0,0,T84/H84)</f>
        <v>0</v>
      </c>
      <c r="O84" s="1013">
        <f t="shared" si="29"/>
        <v>0</v>
      </c>
      <c r="P84" s="1013">
        <f t="shared" si="29"/>
        <v>0</v>
      </c>
      <c r="Q84" s="1013">
        <f t="shared" si="29"/>
        <v>0</v>
      </c>
      <c r="R84" s="1072"/>
      <c r="S84" s="1013">
        <f t="shared" si="6"/>
        <v>0</v>
      </c>
      <c r="T84" s="1067"/>
      <c r="U84" s="1067"/>
      <c r="V84" s="1067"/>
      <c r="W84" s="1067"/>
      <c r="X84" s="1061"/>
      <c r="Y84" s="1071"/>
      <c r="Z84" s="1071"/>
      <c r="AA84" s="1071"/>
      <c r="AB84" s="1065">
        <f t="shared" si="27"/>
        <v>0</v>
      </c>
      <c r="AC84" s="1062"/>
      <c r="AD84" s="1062"/>
      <c r="AE84" s="1062"/>
      <c r="AF84" s="1062"/>
      <c r="AG84" s="1072"/>
      <c r="AH84" s="1013">
        <f t="shared" si="8"/>
        <v>0</v>
      </c>
      <c r="AI84" s="1013">
        <f t="shared" ref="AI84:AL85" si="30">IF(AC84=0,0,AO84/AC84)</f>
        <v>0</v>
      </c>
      <c r="AJ84" s="1013">
        <f t="shared" si="30"/>
        <v>0</v>
      </c>
      <c r="AK84" s="1013">
        <f t="shared" si="30"/>
        <v>0</v>
      </c>
      <c r="AL84" s="1013">
        <f t="shared" si="30"/>
        <v>0</v>
      </c>
      <c r="AM84" s="1072"/>
      <c r="AN84" s="1013">
        <f t="shared" si="28"/>
        <v>0</v>
      </c>
      <c r="AO84" s="1062"/>
      <c r="AP84" s="1062"/>
      <c r="AQ84" s="1062"/>
      <c r="AR84" s="1062"/>
      <c r="AS84" s="1061"/>
      <c r="AT84" s="1013">
        <f t="shared" si="10"/>
        <v>0</v>
      </c>
      <c r="AU84" s="1071"/>
      <c r="AV84" s="1071"/>
    </row>
    <row r="85" spans="1:51" x14ac:dyDescent="0.2">
      <c r="D85" s="1057" t="s">
        <v>1627</v>
      </c>
      <c r="E85" s="1074" t="s">
        <v>1584</v>
      </c>
      <c r="F85" s="1071"/>
      <c r="G85" s="1013">
        <f t="shared" si="4"/>
        <v>0</v>
      </c>
      <c r="H85" s="1067"/>
      <c r="I85" s="1067"/>
      <c r="J85" s="1067"/>
      <c r="K85" s="1067"/>
      <c r="L85" s="1072"/>
      <c r="M85" s="1013">
        <f t="shared" si="5"/>
        <v>0</v>
      </c>
      <c r="N85" s="1013">
        <f t="shared" si="29"/>
        <v>0</v>
      </c>
      <c r="O85" s="1013">
        <f t="shared" si="29"/>
        <v>0</v>
      </c>
      <c r="P85" s="1013">
        <f t="shared" si="29"/>
        <v>0</v>
      </c>
      <c r="Q85" s="1013">
        <f t="shared" si="29"/>
        <v>0</v>
      </c>
      <c r="R85" s="1072"/>
      <c r="S85" s="1013">
        <f t="shared" si="6"/>
        <v>0</v>
      </c>
      <c r="T85" s="1067"/>
      <c r="U85" s="1067"/>
      <c r="V85" s="1067"/>
      <c r="W85" s="1067"/>
      <c r="X85" s="1061"/>
      <c r="Y85" s="1071"/>
      <c r="Z85" s="1071"/>
      <c r="AA85" s="1071"/>
      <c r="AB85" s="1065">
        <f t="shared" si="27"/>
        <v>0</v>
      </c>
      <c r="AC85" s="1062"/>
      <c r="AD85" s="1062"/>
      <c r="AE85" s="1062"/>
      <c r="AF85" s="1062"/>
      <c r="AG85" s="1072"/>
      <c r="AH85" s="1013">
        <f t="shared" si="8"/>
        <v>0</v>
      </c>
      <c r="AI85" s="1013">
        <f t="shared" si="30"/>
        <v>0</v>
      </c>
      <c r="AJ85" s="1013">
        <f t="shared" si="30"/>
        <v>0</v>
      </c>
      <c r="AK85" s="1013">
        <f t="shared" si="30"/>
        <v>0</v>
      </c>
      <c r="AL85" s="1013">
        <f t="shared" si="30"/>
        <v>0</v>
      </c>
      <c r="AM85" s="1072"/>
      <c r="AN85" s="1013">
        <f t="shared" si="28"/>
        <v>0</v>
      </c>
      <c r="AO85" s="1062"/>
      <c r="AP85" s="1062"/>
      <c r="AQ85" s="1062"/>
      <c r="AR85" s="1062"/>
      <c r="AS85" s="1061"/>
      <c r="AT85" s="1013">
        <f t="shared" si="10"/>
        <v>0</v>
      </c>
      <c r="AU85" s="1071"/>
      <c r="AV85" s="1071"/>
    </row>
    <row r="86" spans="1:51" x14ac:dyDescent="0.2">
      <c r="D86" s="1057" t="s">
        <v>1628</v>
      </c>
      <c r="E86" s="1070" t="s">
        <v>1586</v>
      </c>
      <c r="F86" s="1071"/>
      <c r="G86" s="1013">
        <f t="shared" si="4"/>
        <v>0</v>
      </c>
      <c r="H86" s="1013">
        <f>SUM(H87:H89)</f>
        <v>0</v>
      </c>
      <c r="I86" s="1013">
        <f>SUM(I87:I89)</f>
        <v>0</v>
      </c>
      <c r="J86" s="1013">
        <f>SUM(J87:J89)</f>
        <v>0</v>
      </c>
      <c r="K86" s="1013">
        <f>SUM(K87:K89)</f>
        <v>0</v>
      </c>
      <c r="L86" s="1072"/>
      <c r="M86" s="1013">
        <f t="shared" si="5"/>
        <v>0</v>
      </c>
      <c r="N86" s="1013">
        <f>SUM(N87:N89)</f>
        <v>0</v>
      </c>
      <c r="O86" s="1013">
        <f>SUM(O87:O89)</f>
        <v>0</v>
      </c>
      <c r="P86" s="1013">
        <f>SUM(P87:P89)</f>
        <v>0</v>
      </c>
      <c r="Q86" s="1013">
        <f>SUM(Q87:Q89)</f>
        <v>0</v>
      </c>
      <c r="R86" s="1072"/>
      <c r="S86" s="1013">
        <f t="shared" si="6"/>
        <v>0</v>
      </c>
      <c r="T86" s="1013">
        <f>SUM(T87:T89)</f>
        <v>0</v>
      </c>
      <c r="U86" s="1013">
        <f>SUM(U87:U89)</f>
        <v>0</v>
      </c>
      <c r="V86" s="1013">
        <f>SUM(V87:V89)</f>
        <v>0</v>
      </c>
      <c r="W86" s="1013">
        <f>SUM(W87:W89)</f>
        <v>0</v>
      </c>
      <c r="X86" s="1061"/>
      <c r="Y86" s="1071"/>
      <c r="Z86" s="1071"/>
      <c r="AA86" s="1071"/>
      <c r="AB86" s="1065">
        <f t="shared" si="27"/>
        <v>0</v>
      </c>
      <c r="AC86" s="1065">
        <f>SUM(AC87:AC89)</f>
        <v>0</v>
      </c>
      <c r="AD86" s="1065">
        <f>SUM(AD87:AD89)</f>
        <v>0</v>
      </c>
      <c r="AE86" s="1065">
        <f>SUM(AE87:AE89)</f>
        <v>0</v>
      </c>
      <c r="AF86" s="1065">
        <f>SUM(AF87:AF89)</f>
        <v>0</v>
      </c>
      <c r="AG86" s="1072"/>
      <c r="AH86" s="1013">
        <f t="shared" si="8"/>
        <v>0</v>
      </c>
      <c r="AI86" s="1013">
        <f>SUM(AI87:AI89)</f>
        <v>0</v>
      </c>
      <c r="AJ86" s="1013">
        <f>SUM(AJ87:AJ89)</f>
        <v>0</v>
      </c>
      <c r="AK86" s="1013">
        <f>SUM(AK87:AK89)</f>
        <v>0</v>
      </c>
      <c r="AL86" s="1013">
        <f>SUM(AL87:AL89)</f>
        <v>0</v>
      </c>
      <c r="AM86" s="1072"/>
      <c r="AN86" s="1013">
        <f t="shared" si="28"/>
        <v>0</v>
      </c>
      <c r="AO86" s="1013">
        <f>SUM(AO87:AO89)</f>
        <v>0</v>
      </c>
      <c r="AP86" s="1013">
        <f>SUM(AP87:AP89)</f>
        <v>0</v>
      </c>
      <c r="AQ86" s="1013">
        <f>SUM(AQ87:AQ89)</f>
        <v>0</v>
      </c>
      <c r="AR86" s="1013">
        <f>SUM(AR87:AR89)</f>
        <v>0</v>
      </c>
      <c r="AS86" s="1061"/>
      <c r="AT86" s="1013">
        <f t="shared" si="10"/>
        <v>0</v>
      </c>
      <c r="AU86" s="1071"/>
      <c r="AV86" s="1071"/>
    </row>
    <row r="87" spans="1:51" x14ac:dyDescent="0.2">
      <c r="D87" s="1057" t="s">
        <v>1629</v>
      </c>
      <c r="E87" s="1074" t="s">
        <v>1588</v>
      </c>
      <c r="F87" s="1071"/>
      <c r="G87" s="1013">
        <f t="shared" si="4"/>
        <v>0</v>
      </c>
      <c r="H87" s="1067"/>
      <c r="I87" s="1067"/>
      <c r="J87" s="1067"/>
      <c r="K87" s="1067"/>
      <c r="L87" s="1072"/>
      <c r="M87" s="1013">
        <f t="shared" si="5"/>
        <v>0</v>
      </c>
      <c r="N87" s="1013">
        <f t="shared" ref="N87:Q89" si="31">IF(H87=0,0,T87/H87)</f>
        <v>0</v>
      </c>
      <c r="O87" s="1013">
        <f t="shared" si="31"/>
        <v>0</v>
      </c>
      <c r="P87" s="1013">
        <f t="shared" si="31"/>
        <v>0</v>
      </c>
      <c r="Q87" s="1013">
        <f t="shared" si="31"/>
        <v>0</v>
      </c>
      <c r="R87" s="1072"/>
      <c r="S87" s="1013">
        <f t="shared" si="6"/>
        <v>0</v>
      </c>
      <c r="T87" s="1067"/>
      <c r="U87" s="1067"/>
      <c r="V87" s="1067"/>
      <c r="W87" s="1067"/>
      <c r="X87" s="1061"/>
      <c r="Y87" s="1071"/>
      <c r="Z87" s="1071"/>
      <c r="AA87" s="1071"/>
      <c r="AB87" s="1065">
        <f t="shared" si="27"/>
        <v>0</v>
      </c>
      <c r="AC87" s="1062"/>
      <c r="AD87" s="1062"/>
      <c r="AE87" s="1062"/>
      <c r="AF87" s="1062"/>
      <c r="AG87" s="1072"/>
      <c r="AH87" s="1013">
        <f t="shared" si="8"/>
        <v>0</v>
      </c>
      <c r="AI87" s="1013">
        <f t="shared" ref="AI87:AL89" si="32">IF(AC87=0,0,AO87/AC87)</f>
        <v>0</v>
      </c>
      <c r="AJ87" s="1013">
        <f t="shared" si="32"/>
        <v>0</v>
      </c>
      <c r="AK87" s="1013">
        <f t="shared" si="32"/>
        <v>0</v>
      </c>
      <c r="AL87" s="1013">
        <f t="shared" si="32"/>
        <v>0</v>
      </c>
      <c r="AM87" s="1072"/>
      <c r="AN87" s="1013">
        <f t="shared" si="28"/>
        <v>0</v>
      </c>
      <c r="AO87" s="1062"/>
      <c r="AP87" s="1062"/>
      <c r="AQ87" s="1062"/>
      <c r="AR87" s="1062"/>
      <c r="AS87" s="1061"/>
      <c r="AT87" s="1013">
        <f t="shared" si="10"/>
        <v>0</v>
      </c>
      <c r="AU87" s="1071"/>
      <c r="AV87" s="1071"/>
    </row>
    <row r="88" spans="1:51" x14ac:dyDescent="0.2">
      <c r="D88" s="1057" t="s">
        <v>1630</v>
      </c>
      <c r="E88" s="1074" t="s">
        <v>1590</v>
      </c>
      <c r="F88" s="1071"/>
      <c r="G88" s="1013">
        <f t="shared" si="4"/>
        <v>0</v>
      </c>
      <c r="H88" s="1067"/>
      <c r="I88" s="1067"/>
      <c r="J88" s="1067"/>
      <c r="K88" s="1067"/>
      <c r="L88" s="1072"/>
      <c r="M88" s="1013">
        <f t="shared" si="5"/>
        <v>0</v>
      </c>
      <c r="N88" s="1013">
        <f t="shared" si="31"/>
        <v>0</v>
      </c>
      <c r="O88" s="1013">
        <f t="shared" si="31"/>
        <v>0</v>
      </c>
      <c r="P88" s="1013">
        <f t="shared" si="31"/>
        <v>0</v>
      </c>
      <c r="Q88" s="1013">
        <f t="shared" si="31"/>
        <v>0</v>
      </c>
      <c r="R88" s="1072"/>
      <c r="S88" s="1013">
        <f t="shared" si="6"/>
        <v>0</v>
      </c>
      <c r="T88" s="1067"/>
      <c r="U88" s="1067"/>
      <c r="V88" s="1067"/>
      <c r="W88" s="1067"/>
      <c r="X88" s="1061"/>
      <c r="Y88" s="1071"/>
      <c r="Z88" s="1071"/>
      <c r="AA88" s="1071"/>
      <c r="AB88" s="1065">
        <f t="shared" si="27"/>
        <v>0</v>
      </c>
      <c r="AC88" s="1062"/>
      <c r="AD88" s="1062"/>
      <c r="AE88" s="1062"/>
      <c r="AF88" s="1062"/>
      <c r="AG88" s="1072"/>
      <c r="AH88" s="1013">
        <f t="shared" si="8"/>
        <v>0</v>
      </c>
      <c r="AI88" s="1013">
        <f t="shared" si="32"/>
        <v>0</v>
      </c>
      <c r="AJ88" s="1013">
        <f t="shared" si="32"/>
        <v>0</v>
      </c>
      <c r="AK88" s="1013">
        <f t="shared" si="32"/>
        <v>0</v>
      </c>
      <c r="AL88" s="1013">
        <f t="shared" si="32"/>
        <v>0</v>
      </c>
      <c r="AM88" s="1072"/>
      <c r="AN88" s="1013">
        <f t="shared" si="28"/>
        <v>0</v>
      </c>
      <c r="AO88" s="1062"/>
      <c r="AP88" s="1062"/>
      <c r="AQ88" s="1062"/>
      <c r="AR88" s="1062"/>
      <c r="AS88" s="1061"/>
      <c r="AT88" s="1013">
        <f t="shared" si="10"/>
        <v>0</v>
      </c>
      <c r="AU88" s="1071"/>
      <c r="AV88" s="1071"/>
    </row>
    <row r="89" spans="1:51" x14ac:dyDescent="0.2">
      <c r="D89" s="1057" t="s">
        <v>1631</v>
      </c>
      <c r="E89" s="1074" t="s">
        <v>1584</v>
      </c>
      <c r="F89" s="1071"/>
      <c r="G89" s="1013">
        <f t="shared" si="4"/>
        <v>0</v>
      </c>
      <c r="H89" s="1067"/>
      <c r="I89" s="1067"/>
      <c r="J89" s="1067"/>
      <c r="K89" s="1067"/>
      <c r="L89" s="1072"/>
      <c r="M89" s="1013">
        <f t="shared" si="5"/>
        <v>0</v>
      </c>
      <c r="N89" s="1013">
        <f t="shared" si="31"/>
        <v>0</v>
      </c>
      <c r="O89" s="1013">
        <f t="shared" si="31"/>
        <v>0</v>
      </c>
      <c r="P89" s="1013">
        <f t="shared" si="31"/>
        <v>0</v>
      </c>
      <c r="Q89" s="1013">
        <f t="shared" si="31"/>
        <v>0</v>
      </c>
      <c r="R89" s="1072"/>
      <c r="S89" s="1013">
        <f t="shared" si="6"/>
        <v>0</v>
      </c>
      <c r="T89" s="1067"/>
      <c r="U89" s="1067"/>
      <c r="V89" s="1067"/>
      <c r="W89" s="1067"/>
      <c r="X89" s="1061"/>
      <c r="Y89" s="1071"/>
      <c r="Z89" s="1071"/>
      <c r="AA89" s="1071"/>
      <c r="AB89" s="1065">
        <f t="shared" si="27"/>
        <v>0</v>
      </c>
      <c r="AC89" s="1062"/>
      <c r="AD89" s="1062"/>
      <c r="AE89" s="1062"/>
      <c r="AF89" s="1062"/>
      <c r="AG89" s="1072"/>
      <c r="AH89" s="1013">
        <f t="shared" si="8"/>
        <v>0</v>
      </c>
      <c r="AI89" s="1013">
        <f t="shared" si="32"/>
        <v>0</v>
      </c>
      <c r="AJ89" s="1013">
        <f t="shared" si="32"/>
        <v>0</v>
      </c>
      <c r="AK89" s="1013">
        <f t="shared" si="32"/>
        <v>0</v>
      </c>
      <c r="AL89" s="1013">
        <f t="shared" si="32"/>
        <v>0</v>
      </c>
      <c r="AM89" s="1072"/>
      <c r="AN89" s="1013">
        <f t="shared" si="28"/>
        <v>0</v>
      </c>
      <c r="AO89" s="1062"/>
      <c r="AP89" s="1062"/>
      <c r="AQ89" s="1062"/>
      <c r="AR89" s="1062"/>
      <c r="AS89" s="1061"/>
      <c r="AT89" s="1013">
        <f t="shared" si="10"/>
        <v>0</v>
      </c>
      <c r="AU89" s="1071"/>
      <c r="AV89" s="1071"/>
    </row>
    <row r="90" spans="1:51" s="1030" customFormat="1" ht="5.25" customHeight="1" x14ac:dyDescent="0.2">
      <c r="A90" s="1025"/>
      <c r="B90" s="1025"/>
      <c r="C90" s="1025"/>
      <c r="D90" s="1056"/>
      <c r="E90" s="1056"/>
      <c r="F90" s="1049"/>
      <c r="G90" s="1050"/>
      <c r="H90" s="1050"/>
      <c r="I90" s="1050"/>
      <c r="J90" s="1050"/>
      <c r="K90" s="1050"/>
      <c r="L90" s="1050"/>
      <c r="M90" s="1050"/>
      <c r="N90" s="1050"/>
      <c r="O90" s="1050"/>
      <c r="P90" s="1050"/>
      <c r="Q90" s="1050"/>
      <c r="R90" s="1050"/>
      <c r="S90" s="1050"/>
      <c r="T90" s="1050"/>
      <c r="U90" s="1050"/>
      <c r="V90" s="1050"/>
      <c r="W90" s="1050"/>
      <c r="X90" s="1051"/>
      <c r="Y90" s="1049"/>
      <c r="Z90" s="1049"/>
      <c r="AA90" s="1049"/>
      <c r="AB90" s="1048"/>
      <c r="AC90" s="1048"/>
      <c r="AD90" s="1048"/>
      <c r="AE90" s="1048"/>
      <c r="AF90" s="1048"/>
      <c r="AG90" s="1048"/>
      <c r="AH90" s="1048"/>
      <c r="AI90" s="1048"/>
      <c r="AJ90" s="1048"/>
      <c r="AK90" s="1048"/>
      <c r="AL90" s="1048"/>
      <c r="AM90" s="1048"/>
      <c r="AN90" s="1048"/>
      <c r="AO90" s="1048"/>
      <c r="AP90" s="1048"/>
      <c r="AQ90" s="1048"/>
      <c r="AR90" s="1048"/>
      <c r="AS90" s="1051"/>
      <c r="AT90" s="1051"/>
      <c r="AU90" s="1051"/>
      <c r="AV90" s="1051"/>
    </row>
    <row r="91" spans="1:51" ht="18" customHeight="1" x14ac:dyDescent="0.2">
      <c r="C91" s="1078"/>
      <c r="D91" s="1052" t="s">
        <v>1265</v>
      </c>
      <c r="E91" s="1053" t="s">
        <v>1266</v>
      </c>
      <c r="F91" s="1054"/>
      <c r="G91" s="1054"/>
      <c r="H91" s="1054"/>
      <c r="I91" s="1054"/>
      <c r="J91" s="1054"/>
      <c r="K91" s="1054"/>
      <c r="L91" s="1054"/>
      <c r="M91" s="1054"/>
      <c r="N91" s="1054"/>
      <c r="O91" s="1054"/>
      <c r="P91" s="1054"/>
      <c r="Q91" s="1054"/>
      <c r="R91" s="1054"/>
      <c r="S91" s="1054"/>
      <c r="T91" s="1054"/>
      <c r="U91" s="1054"/>
      <c r="V91" s="1054"/>
      <c r="W91" s="1054"/>
      <c r="X91" s="1054"/>
      <c r="Y91" s="1054"/>
      <c r="Z91" s="1054"/>
      <c r="AA91" s="1054"/>
      <c r="AB91" s="1054"/>
      <c r="AC91" s="1054"/>
      <c r="AD91" s="1054"/>
      <c r="AE91" s="1054"/>
      <c r="AF91" s="1054"/>
      <c r="AG91" s="1054"/>
      <c r="AH91" s="1054"/>
      <c r="AI91" s="1054"/>
      <c r="AJ91" s="1054"/>
      <c r="AK91" s="1054"/>
      <c r="AL91" s="1054"/>
      <c r="AM91" s="1054"/>
      <c r="AN91" s="1054"/>
      <c r="AO91" s="1054"/>
      <c r="AP91" s="1054"/>
      <c r="AQ91" s="1054"/>
      <c r="AR91" s="1054"/>
      <c r="AS91" s="1054"/>
      <c r="AT91" s="1054"/>
      <c r="AU91" s="1054"/>
      <c r="AV91" s="1055"/>
    </row>
    <row r="92" spans="1:51" s="1030" customFormat="1" ht="5.25" customHeight="1" x14ac:dyDescent="0.2">
      <c r="A92" s="1025"/>
      <c r="B92" s="1025"/>
      <c r="C92" s="1025"/>
      <c r="D92" s="1056"/>
      <c r="E92" s="1056"/>
      <c r="F92" s="1049"/>
      <c r="G92" s="1050"/>
      <c r="H92" s="1050"/>
      <c r="I92" s="1050"/>
      <c r="J92" s="1050"/>
      <c r="K92" s="1050"/>
      <c r="L92" s="1050"/>
      <c r="M92" s="1050"/>
      <c r="N92" s="1050"/>
      <c r="O92" s="1050"/>
      <c r="P92" s="1050"/>
      <c r="Q92" s="1050"/>
      <c r="R92" s="1050"/>
      <c r="S92" s="1050"/>
      <c r="T92" s="1050"/>
      <c r="U92" s="1050"/>
      <c r="V92" s="1050"/>
      <c r="W92" s="1050"/>
      <c r="X92" s="1051"/>
      <c r="Y92" s="1049"/>
      <c r="Z92" s="1049"/>
      <c r="AA92" s="1049"/>
      <c r="AB92" s="1048"/>
      <c r="AC92" s="1048"/>
      <c r="AD92" s="1048"/>
      <c r="AE92" s="1048"/>
      <c r="AF92" s="1048"/>
      <c r="AG92" s="1048"/>
      <c r="AH92" s="1048"/>
      <c r="AI92" s="1048"/>
      <c r="AJ92" s="1048"/>
      <c r="AK92" s="1048"/>
      <c r="AL92" s="1048"/>
      <c r="AM92" s="1048"/>
      <c r="AN92" s="1048"/>
      <c r="AO92" s="1048"/>
      <c r="AP92" s="1048"/>
      <c r="AQ92" s="1048"/>
      <c r="AR92" s="1048"/>
      <c r="AS92" s="1051"/>
      <c r="AT92" s="1051"/>
      <c r="AU92" s="1051"/>
      <c r="AV92" s="1079"/>
    </row>
    <row r="93" spans="1:51" x14ac:dyDescent="0.2">
      <c r="C93" s="1078"/>
      <c r="D93" s="1057" t="s">
        <v>1632</v>
      </c>
      <c r="E93" s="1058" t="s">
        <v>1556</v>
      </c>
      <c r="F93" s="1045"/>
      <c r="G93" s="1013">
        <f>SUM(H93:K93)</f>
        <v>0</v>
      </c>
      <c r="H93" s="1013">
        <f>H95</f>
        <v>0</v>
      </c>
      <c r="I93" s="1013">
        <f>I95</f>
        <v>0</v>
      </c>
      <c r="J93" s="1013">
        <f>J95</f>
        <v>0</v>
      </c>
      <c r="K93" s="1013">
        <f>K95</f>
        <v>0</v>
      </c>
      <c r="L93" s="1059"/>
      <c r="M93" s="1013">
        <f>SUM(N93:Q93)</f>
        <v>0</v>
      </c>
      <c r="N93" s="1013">
        <f>IF(H93=0,0,T93/H93)</f>
        <v>0</v>
      </c>
      <c r="O93" s="1013">
        <f>IF(I93=0,0,U93/I93)</f>
        <v>0</v>
      </c>
      <c r="P93" s="1013">
        <f>IF(J93=0,0,V93/J93)</f>
        <v>0</v>
      </c>
      <c r="Q93" s="1013">
        <f>IF(K93=0,0,W93/K93)</f>
        <v>0</v>
      </c>
      <c r="R93" s="1059"/>
      <c r="S93" s="1013">
        <f>SUM(T93:W93)</f>
        <v>0</v>
      </c>
      <c r="T93" s="1013">
        <f>T95</f>
        <v>0</v>
      </c>
      <c r="U93" s="1013">
        <f>U95</f>
        <v>0</v>
      </c>
      <c r="V93" s="1013">
        <f>V95</f>
        <v>0</v>
      </c>
      <c r="W93" s="1013">
        <f>W95</f>
        <v>0</v>
      </c>
      <c r="X93" s="1061"/>
      <c r="Y93" s="1061"/>
      <c r="Z93" s="1061"/>
      <c r="AA93" s="1062">
        <v>0</v>
      </c>
      <c r="AB93" s="1013">
        <f>SUM(AC93:AF93)</f>
        <v>12.831519</v>
      </c>
      <c r="AC93" s="1013">
        <f>AC95</f>
        <v>0</v>
      </c>
      <c r="AD93" s="1013">
        <f>AD95</f>
        <v>1.427583</v>
      </c>
      <c r="AE93" s="1013">
        <f>AE95</f>
        <v>3.9616000000000002</v>
      </c>
      <c r="AF93" s="1013">
        <f>AF95</f>
        <v>7.4423360000000001</v>
      </c>
      <c r="AG93" s="1059"/>
      <c r="AH93" s="1013">
        <f>SUM(AI93:AL93)</f>
        <v>5088.1853274888708</v>
      </c>
      <c r="AI93" s="1013">
        <f>IF(AC93=0,0,AO93/AC93)</f>
        <v>0</v>
      </c>
      <c r="AJ93" s="1013">
        <f>IF(AD93=0,0,AP93/AD93)</f>
        <v>1159.4170356469642</v>
      </c>
      <c r="AK93" s="1013">
        <f>IF(AE93=0,0,AQ93/AE93)</f>
        <v>1709.3260172657513</v>
      </c>
      <c r="AL93" s="1013">
        <f>IF(AF93=0,0,AR93/AF93)</f>
        <v>2219.4422745761549</v>
      </c>
      <c r="AM93" s="1059"/>
      <c r="AN93" s="1013">
        <f>SUM(AO93:AR93)</f>
        <v>24944.665140000005</v>
      </c>
      <c r="AO93" s="1013">
        <f>AO95</f>
        <v>0</v>
      </c>
      <c r="AP93" s="1013">
        <f>AP95</f>
        <v>1655.1640500000001</v>
      </c>
      <c r="AQ93" s="1013">
        <f>AQ95</f>
        <v>6771.6659500000005</v>
      </c>
      <c r="AR93" s="1013">
        <f>AR95</f>
        <v>16517.835140000003</v>
      </c>
      <c r="AS93" s="1061"/>
      <c r="AT93" s="1013">
        <f>AT95</f>
        <v>24944.665140000005</v>
      </c>
      <c r="AU93" s="1013">
        <f>AT93</f>
        <v>24944.665140000005</v>
      </c>
      <c r="AV93" s="1013">
        <f>AA93+AT93-AU93</f>
        <v>0</v>
      </c>
    </row>
    <row r="94" spans="1:51" s="1030" customFormat="1" ht="5.25" customHeight="1" x14ac:dyDescent="0.2">
      <c r="A94" s="1025"/>
      <c r="B94" s="1025"/>
      <c r="C94" s="1025"/>
      <c r="D94" s="1056"/>
      <c r="E94" s="1056"/>
      <c r="F94" s="1049"/>
      <c r="G94" s="1050"/>
      <c r="H94" s="1050"/>
      <c r="I94" s="1050"/>
      <c r="J94" s="1050"/>
      <c r="K94" s="1050"/>
      <c r="L94" s="1050"/>
      <c r="M94" s="1050"/>
      <c r="N94" s="1050"/>
      <c r="O94" s="1050"/>
      <c r="P94" s="1050"/>
      <c r="Q94" s="1050"/>
      <c r="R94" s="1050"/>
      <c r="S94" s="1050"/>
      <c r="T94" s="1050"/>
      <c r="U94" s="1050"/>
      <c r="V94" s="1050"/>
      <c r="W94" s="1050"/>
      <c r="X94" s="1051"/>
      <c r="Y94" s="1049"/>
      <c r="Z94" s="1049"/>
      <c r="AA94" s="1049"/>
      <c r="AB94" s="1048"/>
      <c r="AC94" s="1048"/>
      <c r="AD94" s="1048"/>
      <c r="AE94" s="1048"/>
      <c r="AF94" s="1048"/>
      <c r="AG94" s="1048"/>
      <c r="AH94" s="1048"/>
      <c r="AI94" s="1048"/>
      <c r="AJ94" s="1048"/>
      <c r="AK94" s="1048"/>
      <c r="AL94" s="1048"/>
      <c r="AM94" s="1048"/>
      <c r="AN94" s="1048"/>
      <c r="AO94" s="1048"/>
      <c r="AP94" s="1048"/>
      <c r="AQ94" s="1048"/>
      <c r="AR94" s="1048"/>
      <c r="AS94" s="1051"/>
      <c r="AT94" s="1051"/>
      <c r="AU94" s="1051"/>
      <c r="AV94" s="1080"/>
    </row>
    <row r="95" spans="1:51" x14ac:dyDescent="0.2">
      <c r="D95" s="1057" t="s">
        <v>1633</v>
      </c>
      <c r="E95" s="1064" t="s">
        <v>1557</v>
      </c>
      <c r="F95" s="1045"/>
      <c r="G95" s="1013">
        <f>SUM(H95:K95)</f>
        <v>0</v>
      </c>
      <c r="H95" s="1013">
        <f>SUM(H97,H99,H104,H108,H110,H112,H114)</f>
        <v>0</v>
      </c>
      <c r="I95" s="1013">
        <f>SUM(I97,I99,I104,I108,I110,I112,I114)</f>
        <v>0</v>
      </c>
      <c r="J95" s="1013">
        <f>SUM(J97,J99,J104,J108,J110,J112,J114)</f>
        <v>0</v>
      </c>
      <c r="K95" s="1013">
        <f>SUM(K97,K99,K104,K108,K110,K112,K114)</f>
        <v>0</v>
      </c>
      <c r="L95" s="1059"/>
      <c r="M95" s="1013">
        <f>SUM(N95:Q95)</f>
        <v>0</v>
      </c>
      <c r="N95" s="1013">
        <f>IF(H95=0,0,T95/H95)</f>
        <v>0</v>
      </c>
      <c r="O95" s="1013">
        <f>IF(I95=0,0,U95/I95)</f>
        <v>0</v>
      </c>
      <c r="P95" s="1013">
        <f>IF(J95=0,0,V95/J95)</f>
        <v>0</v>
      </c>
      <c r="Q95" s="1013">
        <f>IF(K95=0,0,W95/K95)</f>
        <v>0</v>
      </c>
      <c r="R95" s="1059"/>
      <c r="S95" s="1013">
        <f>SUM(T95:W95)</f>
        <v>0</v>
      </c>
      <c r="T95" s="1013">
        <f>SUM(T97,T99,T104,T108,T110,T112,T114)</f>
        <v>0</v>
      </c>
      <c r="U95" s="1013">
        <f>SUM(U97,U99,U104,U108,U110,U112,U114)</f>
        <v>0</v>
      </c>
      <c r="V95" s="1013">
        <f>SUM(V97,V99,V104,V108,V110,V112,V114)</f>
        <v>0</v>
      </c>
      <c r="W95" s="1013">
        <f>SUM(W97,W99,W104,W108,W110,W112,W114)</f>
        <v>0</v>
      </c>
      <c r="X95" s="1061"/>
      <c r="Y95" s="1061"/>
      <c r="Z95" s="1061"/>
      <c r="AA95" s="1061"/>
      <c r="AB95" s="1065">
        <f>SUM(AC95:AF95)</f>
        <v>12.831519</v>
      </c>
      <c r="AC95" s="1065">
        <f>SUM(AC97,AC99,AC104,AC108,AC110,AC112,AC114)</f>
        <v>0</v>
      </c>
      <c r="AD95" s="1065">
        <f>SUM(AD97,AD99,AD104,AD108,AD110,AD112,AD114)</f>
        <v>1.427583</v>
      </c>
      <c r="AE95" s="1065">
        <f>SUM(AE97,AE99,AE104,AE108,AE110,AE112,AE114)</f>
        <v>3.9616000000000002</v>
      </c>
      <c r="AF95" s="1065">
        <f>SUM(AF97,AF99,AF104,AF108,AF110,AF112,AF114)</f>
        <v>7.4423360000000001</v>
      </c>
      <c r="AG95" s="1066"/>
      <c r="AH95" s="1013">
        <f>SUM(AI95:AL95)</f>
        <v>5088.1853274888708</v>
      </c>
      <c r="AI95" s="1013">
        <f>IF(AC95=0,0,AO95/AC95)</f>
        <v>0</v>
      </c>
      <c r="AJ95" s="1013">
        <f>IF(AD95=0,0,AP95/AD95)</f>
        <v>1159.4170356469642</v>
      </c>
      <c r="AK95" s="1013">
        <f>IF(AE95=0,0,AQ95/AE95)</f>
        <v>1709.3260172657513</v>
      </c>
      <c r="AL95" s="1013">
        <f>IF(AF95=0,0,AR95/AF95)</f>
        <v>2219.4422745761549</v>
      </c>
      <c r="AM95" s="1059"/>
      <c r="AN95" s="1013">
        <f>SUM(AO95:AR95)</f>
        <v>24944.665140000005</v>
      </c>
      <c r="AO95" s="1013">
        <f>SUM(AO97,AO99,AO104,AO108,AO110,AO112,AO114)</f>
        <v>0</v>
      </c>
      <c r="AP95" s="1013">
        <f>SUM(AP97,AP99,AP104,AP108,AP110,AP112,AP114)</f>
        <v>1655.1640500000001</v>
      </c>
      <c r="AQ95" s="1013">
        <f>SUM(AQ97,AQ99,AQ104,AQ108,AQ110,AQ112,AQ114)</f>
        <v>6771.6659500000005</v>
      </c>
      <c r="AR95" s="1013">
        <f>SUM(AR97,AR99,AR104,AR108,AR110,AR112,AR114)</f>
        <v>16517.835140000003</v>
      </c>
      <c r="AS95" s="1061"/>
      <c r="AT95" s="1013">
        <f>SUMIF($F$14:$AS$14,$S$14,$F95:$AS95)</f>
        <v>24944.665140000005</v>
      </c>
      <c r="AU95" s="1071"/>
      <c r="AV95" s="1071"/>
    </row>
    <row r="96" spans="1:51" s="1030" customFormat="1" ht="9.75" customHeight="1" x14ac:dyDescent="0.2">
      <c r="A96" s="1025"/>
      <c r="B96" s="1025"/>
      <c r="C96" s="1025"/>
      <c r="D96" s="1056"/>
      <c r="E96" s="1056"/>
      <c r="F96" s="1049"/>
      <c r="G96" s="1050"/>
      <c r="H96" s="1050"/>
      <c r="I96" s="1050"/>
      <c r="J96" s="1050"/>
      <c r="K96" s="1050"/>
      <c r="L96" s="1050"/>
      <c r="M96" s="1050"/>
      <c r="N96" s="1050"/>
      <c r="O96" s="1050"/>
      <c r="P96" s="1050"/>
      <c r="Q96" s="1050"/>
      <c r="R96" s="1050"/>
      <c r="S96" s="1050"/>
      <c r="T96" s="1050"/>
      <c r="U96" s="1050"/>
      <c r="V96" s="1050"/>
      <c r="W96" s="1050"/>
      <c r="X96" s="1051"/>
      <c r="Y96" s="1049"/>
      <c r="Z96" s="1049"/>
      <c r="AA96" s="1049"/>
      <c r="AB96" s="1048"/>
      <c r="AC96" s="1048"/>
      <c r="AD96" s="1048"/>
      <c r="AE96" s="1048"/>
      <c r="AF96" s="1048"/>
      <c r="AG96" s="1048"/>
      <c r="AH96" s="1048"/>
      <c r="AI96" s="1048"/>
      <c r="AJ96" s="1048"/>
      <c r="AK96" s="1048"/>
      <c r="AL96" s="1048"/>
      <c r="AM96" s="1048"/>
      <c r="AN96" s="1048"/>
      <c r="AO96" s="1048"/>
      <c r="AP96" s="1048"/>
      <c r="AQ96" s="1048"/>
      <c r="AR96" s="1048"/>
      <c r="AS96" s="1051"/>
      <c r="AT96" s="1051"/>
      <c r="AU96" s="1051"/>
      <c r="AV96" s="1051"/>
    </row>
    <row r="97" spans="1:48" x14ac:dyDescent="0.2">
      <c r="D97" s="1057" t="s">
        <v>1634</v>
      </c>
      <c r="E97" s="1064" t="s">
        <v>1558</v>
      </c>
      <c r="F97" s="1045"/>
      <c r="G97" s="1013">
        <f>SUM(H97:K97)</f>
        <v>0</v>
      </c>
      <c r="H97" s="1067"/>
      <c r="I97" s="1067"/>
      <c r="J97" s="1067"/>
      <c r="K97" s="1067"/>
      <c r="L97" s="1059"/>
      <c r="M97" s="1013">
        <f>SUM(N97:Q97)</f>
        <v>0</v>
      </c>
      <c r="N97" s="1013">
        <f>IF(H97=0,0,T97/H97)</f>
        <v>0</v>
      </c>
      <c r="O97" s="1013">
        <f>IF(I97=0,0,U97/I97)</f>
        <v>0</v>
      </c>
      <c r="P97" s="1013">
        <f>IF(J97=0,0,V97/J97)</f>
        <v>0</v>
      </c>
      <c r="Q97" s="1013">
        <f>IF(K97=0,0,W97/K97)</f>
        <v>0</v>
      </c>
      <c r="R97" s="1059"/>
      <c r="S97" s="1013">
        <f>SUM(T97:W97)</f>
        <v>0</v>
      </c>
      <c r="T97" s="1067"/>
      <c r="U97" s="1067"/>
      <c r="V97" s="1067"/>
      <c r="W97" s="1067"/>
      <c r="X97" s="1061"/>
      <c r="Y97" s="1061"/>
      <c r="Z97" s="1061"/>
      <c r="AA97" s="1061"/>
      <c r="AB97" s="1065">
        <f>SUM(AC97:AF97)</f>
        <v>0</v>
      </c>
      <c r="AC97" s="1062"/>
      <c r="AD97" s="1062"/>
      <c r="AE97" s="1062"/>
      <c r="AF97" s="1062"/>
      <c r="AG97" s="1066"/>
      <c r="AH97" s="1013">
        <f>SUM(AI97:AL97)</f>
        <v>0</v>
      </c>
      <c r="AI97" s="1013">
        <f>IF(AC97=0,0,AO97/AC97)</f>
        <v>0</v>
      </c>
      <c r="AJ97" s="1013">
        <f>IF(AD97=0,0,AP97/AD97)</f>
        <v>0</v>
      </c>
      <c r="AK97" s="1013">
        <f>IF(AE97=0,0,AQ97/AE97)</f>
        <v>0</v>
      </c>
      <c r="AL97" s="1013">
        <f>IF(AF97=0,0,AR97/AF97)</f>
        <v>0</v>
      </c>
      <c r="AM97" s="1059"/>
      <c r="AN97" s="1013">
        <f>SUM(AO97:AR97)</f>
        <v>0</v>
      </c>
      <c r="AO97" s="1062"/>
      <c r="AP97" s="1062"/>
      <c r="AQ97" s="1062"/>
      <c r="AR97" s="1062"/>
      <c r="AS97" s="1061"/>
      <c r="AT97" s="1013">
        <f>SUMIF($F$14:$AS$14,$S$14,$F97:$AS97)</f>
        <v>0</v>
      </c>
      <c r="AU97" s="1071"/>
      <c r="AV97" s="1071"/>
    </row>
    <row r="98" spans="1:48" s="1030" customFormat="1" ht="9" customHeight="1" x14ac:dyDescent="0.2">
      <c r="A98" s="1025"/>
      <c r="B98" s="1025"/>
      <c r="C98" s="1025"/>
      <c r="D98" s="1056"/>
      <c r="E98" s="1056"/>
      <c r="F98" s="1049"/>
      <c r="G98" s="1050"/>
      <c r="H98" s="1050"/>
      <c r="I98" s="1050"/>
      <c r="J98" s="1050"/>
      <c r="K98" s="1050"/>
      <c r="L98" s="1050"/>
      <c r="M98" s="1050"/>
      <c r="N98" s="1050"/>
      <c r="O98" s="1050"/>
      <c r="P98" s="1050"/>
      <c r="Q98" s="1050"/>
      <c r="R98" s="1050"/>
      <c r="S98" s="1050"/>
      <c r="T98" s="1050"/>
      <c r="U98" s="1050"/>
      <c r="V98" s="1050"/>
      <c r="W98" s="1050"/>
      <c r="X98" s="1051"/>
      <c r="Y98" s="1049"/>
      <c r="Z98" s="1049"/>
      <c r="AA98" s="1049"/>
      <c r="AB98" s="1048"/>
      <c r="AC98" s="1048"/>
      <c r="AD98" s="1048"/>
      <c r="AE98" s="1048"/>
      <c r="AF98" s="1048"/>
      <c r="AG98" s="1048"/>
      <c r="AH98" s="1048"/>
      <c r="AI98" s="1048"/>
      <c r="AJ98" s="1048"/>
      <c r="AK98" s="1048"/>
      <c r="AL98" s="1048"/>
      <c r="AM98" s="1048"/>
      <c r="AN98" s="1048"/>
      <c r="AO98" s="1048"/>
      <c r="AP98" s="1048"/>
      <c r="AQ98" s="1048"/>
      <c r="AR98" s="1048"/>
      <c r="AS98" s="1051"/>
      <c r="AT98" s="1051"/>
      <c r="AU98" s="1051"/>
      <c r="AV98" s="1051"/>
    </row>
    <row r="99" spans="1:48" x14ac:dyDescent="0.2">
      <c r="D99" s="1057" t="s">
        <v>1635</v>
      </c>
      <c r="E99" s="1068" t="s">
        <v>1559</v>
      </c>
      <c r="F99" s="1045"/>
      <c r="G99" s="1013">
        <f>SUM(H99:K99)</f>
        <v>0</v>
      </c>
      <c r="H99" s="1013">
        <f>ROUND((H102*8+H101*10+H100*6)/24,6)</f>
        <v>0</v>
      </c>
      <c r="I99" s="1013">
        <f>ROUND((I102*8+I101*10+I100*6)/24,6)</f>
        <v>0</v>
      </c>
      <c r="J99" s="1013">
        <f>ROUND((J102*8+J101*10+J100*6)/24,6)</f>
        <v>0</v>
      </c>
      <c r="K99" s="1013">
        <f>ROUND((K102*8+K101*10+K100*6)/24,6)</f>
        <v>0</v>
      </c>
      <c r="L99" s="1059"/>
      <c r="M99" s="1013">
        <f>SUM(N99:Q99)</f>
        <v>0</v>
      </c>
      <c r="N99" s="1013">
        <f>SUM(N100:N102)</f>
        <v>0</v>
      </c>
      <c r="O99" s="1013">
        <f>SUM(O100:O102)</f>
        <v>0</v>
      </c>
      <c r="P99" s="1013">
        <f>SUM(P100:P102)</f>
        <v>0</v>
      </c>
      <c r="Q99" s="1013">
        <f>SUM(Q100:Q102)</f>
        <v>0</v>
      </c>
      <c r="R99" s="1059"/>
      <c r="S99" s="1013">
        <f>SUM(T99:W99)</f>
        <v>0</v>
      </c>
      <c r="T99" s="1013">
        <f>SUM(T100:T102)</f>
        <v>0</v>
      </c>
      <c r="U99" s="1013">
        <f>SUM(U100:U102)</f>
        <v>0</v>
      </c>
      <c r="V99" s="1013">
        <f>SUM(V100:V102)</f>
        <v>0</v>
      </c>
      <c r="W99" s="1013">
        <f>SUM(W100:W102)</f>
        <v>0</v>
      </c>
      <c r="X99" s="1061"/>
      <c r="Y99" s="1061"/>
      <c r="Z99" s="1061"/>
      <c r="AA99" s="1061"/>
      <c r="AB99" s="1065">
        <f>SUM(AC99:AF99)</f>
        <v>0</v>
      </c>
      <c r="AC99" s="1065">
        <f>ROUND((AC102*8+AC101*10+AC100*6)/24,6)</f>
        <v>0</v>
      </c>
      <c r="AD99" s="1065">
        <f>ROUND((AD102*8+AD101*10+AD100*6)/24,6)</f>
        <v>0</v>
      </c>
      <c r="AE99" s="1065">
        <f>ROUND((AE102*8+AE101*10+AE100*6)/24,6)</f>
        <v>0</v>
      </c>
      <c r="AF99" s="1065">
        <f>ROUND((AF102*8+AF101*10+AF100*6)/24,6)</f>
        <v>0</v>
      </c>
      <c r="AG99" s="1066"/>
      <c r="AH99" s="1013">
        <f>SUM(AI99:AL99)</f>
        <v>0</v>
      </c>
      <c r="AI99" s="1013">
        <f>SUM(AI100:AI102)</f>
        <v>0</v>
      </c>
      <c r="AJ99" s="1013">
        <f>SUM(AJ100:AJ102)</f>
        <v>0</v>
      </c>
      <c r="AK99" s="1013">
        <f>SUM(AK100:AK102)</f>
        <v>0</v>
      </c>
      <c r="AL99" s="1013">
        <f>SUM(AL100:AL102)</f>
        <v>0</v>
      </c>
      <c r="AM99" s="1059"/>
      <c r="AN99" s="1013">
        <f>SUM(AO99:AR99)</f>
        <v>0</v>
      </c>
      <c r="AO99" s="1013">
        <f>SUM(AO100:AO102)</f>
        <v>0</v>
      </c>
      <c r="AP99" s="1013">
        <f>SUM(AP100:AP102)</f>
        <v>0</v>
      </c>
      <c r="AQ99" s="1013">
        <f>SUM(AQ100:AQ102)</f>
        <v>0</v>
      </c>
      <c r="AR99" s="1013">
        <f>SUM(AR100:AR102)</f>
        <v>0</v>
      </c>
      <c r="AS99" s="1061"/>
      <c r="AT99" s="1013">
        <f>SUMIF($F$14:$AS$14,$S$14,$F99:$AS99)</f>
        <v>0</v>
      </c>
      <c r="AU99" s="1071"/>
      <c r="AV99" s="1071"/>
    </row>
    <row r="100" spans="1:48" x14ac:dyDescent="0.2">
      <c r="D100" s="1057" t="s">
        <v>1636</v>
      </c>
      <c r="E100" s="1069" t="s">
        <v>1512</v>
      </c>
      <c r="F100" s="1045"/>
      <c r="G100" s="1013">
        <f>SUM(H100:K100)</f>
        <v>0</v>
      </c>
      <c r="H100" s="1067"/>
      <c r="I100" s="1067"/>
      <c r="J100" s="1067"/>
      <c r="K100" s="1067"/>
      <c r="L100" s="1059"/>
      <c r="M100" s="1013">
        <f>SUM(N100:Q100)</f>
        <v>0</v>
      </c>
      <c r="N100" s="1013">
        <f t="shared" ref="N100:Q102" si="33">IF(H100=0,0,T100/H100)</f>
        <v>0</v>
      </c>
      <c r="O100" s="1013">
        <f t="shared" si="33"/>
        <v>0</v>
      </c>
      <c r="P100" s="1013">
        <f t="shared" si="33"/>
        <v>0</v>
      </c>
      <c r="Q100" s="1013">
        <f t="shared" si="33"/>
        <v>0</v>
      </c>
      <c r="R100" s="1059"/>
      <c r="S100" s="1013">
        <f>SUM(T100:W100)</f>
        <v>0</v>
      </c>
      <c r="T100" s="1067"/>
      <c r="U100" s="1067"/>
      <c r="V100" s="1067"/>
      <c r="W100" s="1067"/>
      <c r="X100" s="1061"/>
      <c r="Y100" s="1061"/>
      <c r="Z100" s="1061"/>
      <c r="AA100" s="1061"/>
      <c r="AB100" s="1065">
        <f>SUM(AC100:AF100)</f>
        <v>0</v>
      </c>
      <c r="AC100" s="1062"/>
      <c r="AD100" s="1062"/>
      <c r="AE100" s="1062"/>
      <c r="AF100" s="1062"/>
      <c r="AG100" s="1066"/>
      <c r="AH100" s="1013">
        <f>SUM(AI100:AL100)</f>
        <v>0</v>
      </c>
      <c r="AI100" s="1013">
        <f t="shared" ref="AI100:AL102" si="34">IF(AC100=0,0,AO100/AC100)</f>
        <v>0</v>
      </c>
      <c r="AJ100" s="1013">
        <f t="shared" si="34"/>
        <v>0</v>
      </c>
      <c r="AK100" s="1013">
        <f t="shared" si="34"/>
        <v>0</v>
      </c>
      <c r="AL100" s="1013">
        <f t="shared" si="34"/>
        <v>0</v>
      </c>
      <c r="AM100" s="1059"/>
      <c r="AN100" s="1013">
        <f>SUM(AO100:AR100)</f>
        <v>0</v>
      </c>
      <c r="AO100" s="1062"/>
      <c r="AP100" s="1062"/>
      <c r="AQ100" s="1062"/>
      <c r="AR100" s="1062"/>
      <c r="AS100" s="1061"/>
      <c r="AT100" s="1013">
        <f>SUMIF($F$14:$AS$14,$S$14,$F100:$AS100)</f>
        <v>0</v>
      </c>
      <c r="AU100" s="1071"/>
      <c r="AV100" s="1071"/>
    </row>
    <row r="101" spans="1:48" x14ac:dyDescent="0.2">
      <c r="D101" s="1057" t="s">
        <v>1637</v>
      </c>
      <c r="E101" s="1069" t="s">
        <v>1562</v>
      </c>
      <c r="F101" s="1045"/>
      <c r="G101" s="1013">
        <f>SUM(H101:K101)</f>
        <v>0</v>
      </c>
      <c r="H101" s="1067"/>
      <c r="I101" s="1067"/>
      <c r="J101" s="1067"/>
      <c r="K101" s="1067"/>
      <c r="L101" s="1059"/>
      <c r="M101" s="1013">
        <f>SUM(N101:Q101)</f>
        <v>0</v>
      </c>
      <c r="N101" s="1013">
        <f t="shared" si="33"/>
        <v>0</v>
      </c>
      <c r="O101" s="1013">
        <f t="shared" si="33"/>
        <v>0</v>
      </c>
      <c r="P101" s="1013">
        <f t="shared" si="33"/>
        <v>0</v>
      </c>
      <c r="Q101" s="1013">
        <f t="shared" si="33"/>
        <v>0</v>
      </c>
      <c r="R101" s="1059"/>
      <c r="S101" s="1013">
        <f>SUM(T101:W101)</f>
        <v>0</v>
      </c>
      <c r="T101" s="1067"/>
      <c r="U101" s="1067"/>
      <c r="V101" s="1067"/>
      <c r="W101" s="1067"/>
      <c r="X101" s="1061"/>
      <c r="Y101" s="1061"/>
      <c r="Z101" s="1061"/>
      <c r="AA101" s="1061"/>
      <c r="AB101" s="1065">
        <f>SUM(AC101:AF101)</f>
        <v>0</v>
      </c>
      <c r="AC101" s="1062"/>
      <c r="AD101" s="1062"/>
      <c r="AE101" s="1062"/>
      <c r="AF101" s="1062"/>
      <c r="AG101" s="1066"/>
      <c r="AH101" s="1013">
        <f>SUM(AI101:AL101)</f>
        <v>0</v>
      </c>
      <c r="AI101" s="1013">
        <f t="shared" si="34"/>
        <v>0</v>
      </c>
      <c r="AJ101" s="1013">
        <f t="shared" si="34"/>
        <v>0</v>
      </c>
      <c r="AK101" s="1013">
        <f t="shared" si="34"/>
        <v>0</v>
      </c>
      <c r="AL101" s="1013">
        <f t="shared" si="34"/>
        <v>0</v>
      </c>
      <c r="AM101" s="1059"/>
      <c r="AN101" s="1013">
        <f>SUM(AO101:AR101)</f>
        <v>0</v>
      </c>
      <c r="AO101" s="1062"/>
      <c r="AP101" s="1062"/>
      <c r="AQ101" s="1062"/>
      <c r="AR101" s="1062"/>
      <c r="AS101" s="1061"/>
      <c r="AT101" s="1013">
        <f>SUMIF($F$14:$AS$14,$S$14,$F101:$AS101)</f>
        <v>0</v>
      </c>
      <c r="AU101" s="1071"/>
      <c r="AV101" s="1071"/>
    </row>
    <row r="102" spans="1:48" x14ac:dyDescent="0.2">
      <c r="D102" s="1057" t="s">
        <v>1638</v>
      </c>
      <c r="E102" s="1069" t="s">
        <v>1564</v>
      </c>
      <c r="F102" s="1045"/>
      <c r="G102" s="1013">
        <f>SUM(H102:K102)</f>
        <v>0</v>
      </c>
      <c r="H102" s="1067"/>
      <c r="I102" s="1067"/>
      <c r="J102" s="1067"/>
      <c r="K102" s="1067"/>
      <c r="L102" s="1059"/>
      <c r="M102" s="1013">
        <f>SUM(N102:Q102)</f>
        <v>0</v>
      </c>
      <c r="N102" s="1013">
        <f t="shared" si="33"/>
        <v>0</v>
      </c>
      <c r="O102" s="1013">
        <f t="shared" si="33"/>
        <v>0</v>
      </c>
      <c r="P102" s="1013">
        <f t="shared" si="33"/>
        <v>0</v>
      </c>
      <c r="Q102" s="1013">
        <f t="shared" si="33"/>
        <v>0</v>
      </c>
      <c r="R102" s="1059"/>
      <c r="S102" s="1013">
        <f>SUM(T102:W102)</f>
        <v>0</v>
      </c>
      <c r="T102" s="1067"/>
      <c r="U102" s="1067"/>
      <c r="V102" s="1067"/>
      <c r="W102" s="1067"/>
      <c r="X102" s="1061"/>
      <c r="Y102" s="1061"/>
      <c r="Z102" s="1061"/>
      <c r="AA102" s="1061"/>
      <c r="AB102" s="1065">
        <f>SUM(AC102:AF102)</f>
        <v>0</v>
      </c>
      <c r="AC102" s="1062"/>
      <c r="AD102" s="1062"/>
      <c r="AE102" s="1062"/>
      <c r="AF102" s="1062"/>
      <c r="AG102" s="1066"/>
      <c r="AH102" s="1013">
        <f>SUM(AI102:AL102)</f>
        <v>0</v>
      </c>
      <c r="AI102" s="1013">
        <f t="shared" si="34"/>
        <v>0</v>
      </c>
      <c r="AJ102" s="1013">
        <f t="shared" si="34"/>
        <v>0</v>
      </c>
      <c r="AK102" s="1013">
        <f t="shared" si="34"/>
        <v>0</v>
      </c>
      <c r="AL102" s="1013">
        <f t="shared" si="34"/>
        <v>0</v>
      </c>
      <c r="AM102" s="1059"/>
      <c r="AN102" s="1013">
        <f>SUM(AO102:AR102)</f>
        <v>0</v>
      </c>
      <c r="AO102" s="1062"/>
      <c r="AP102" s="1062"/>
      <c r="AQ102" s="1062"/>
      <c r="AR102" s="1062"/>
      <c r="AS102" s="1061"/>
      <c r="AT102" s="1013">
        <f>SUMIF($F$14:$AS$14,$S$14,$F102:$AS102)</f>
        <v>0</v>
      </c>
      <c r="AU102" s="1071"/>
      <c r="AV102" s="1071"/>
    </row>
    <row r="103" spans="1:48" s="1030" customFormat="1" ht="5.25" customHeight="1" x14ac:dyDescent="0.2">
      <c r="A103" s="1025"/>
      <c r="B103" s="1025"/>
      <c r="C103" s="1025"/>
      <c r="D103" s="1056"/>
      <c r="E103" s="1056"/>
      <c r="F103" s="1049"/>
      <c r="G103" s="1050"/>
      <c r="H103" s="1050"/>
      <c r="I103" s="1050"/>
      <c r="J103" s="1050"/>
      <c r="K103" s="1050"/>
      <c r="L103" s="1050"/>
      <c r="M103" s="1050"/>
      <c r="N103" s="1050"/>
      <c r="O103" s="1050"/>
      <c r="P103" s="1050"/>
      <c r="Q103" s="1050"/>
      <c r="R103" s="1050"/>
      <c r="S103" s="1050"/>
      <c r="T103" s="1050"/>
      <c r="U103" s="1050"/>
      <c r="V103" s="1050"/>
      <c r="W103" s="1050"/>
      <c r="X103" s="1051"/>
      <c r="Y103" s="1049"/>
      <c r="Z103" s="1049"/>
      <c r="AA103" s="1049"/>
      <c r="AB103" s="1048"/>
      <c r="AC103" s="1048"/>
      <c r="AD103" s="1048"/>
      <c r="AE103" s="1048"/>
      <c r="AF103" s="1048"/>
      <c r="AG103" s="1048"/>
      <c r="AH103" s="1048"/>
      <c r="AI103" s="1048"/>
      <c r="AJ103" s="1048"/>
      <c r="AK103" s="1048"/>
      <c r="AL103" s="1048"/>
      <c r="AM103" s="1048"/>
      <c r="AN103" s="1048"/>
      <c r="AO103" s="1048"/>
      <c r="AP103" s="1048"/>
      <c r="AQ103" s="1048"/>
      <c r="AR103" s="1048"/>
      <c r="AS103" s="1051"/>
      <c r="AT103" s="1051"/>
      <c r="AU103" s="1051"/>
      <c r="AV103" s="1051"/>
    </row>
    <row r="104" spans="1:48" x14ac:dyDescent="0.2">
      <c r="C104" s="1078"/>
      <c r="D104" s="1057" t="s">
        <v>1639</v>
      </c>
      <c r="E104" s="1068" t="s">
        <v>1566</v>
      </c>
      <c r="F104" s="1045"/>
      <c r="G104" s="1013">
        <f>SUM(H104:K104)</f>
        <v>0</v>
      </c>
      <c r="H104" s="1013">
        <f>ROUND((H105*16+H106*8)/24,6)</f>
        <v>0</v>
      </c>
      <c r="I104" s="1013">
        <f>ROUND((I105*16+I106*8)/24,6)</f>
        <v>0</v>
      </c>
      <c r="J104" s="1013">
        <f>ROUND((J105*16+J106*8)/24,6)</f>
        <v>0</v>
      </c>
      <c r="K104" s="1013">
        <f>ROUND((K105*16+K106*8)/24,6)</f>
        <v>0</v>
      </c>
      <c r="L104" s="1059"/>
      <c r="M104" s="1013">
        <f>SUM(N104:Q104)</f>
        <v>0</v>
      </c>
      <c r="N104" s="1013">
        <f>SUM(N105:N106)</f>
        <v>0</v>
      </c>
      <c r="O104" s="1013">
        <f>SUM(O105:O106)</f>
        <v>0</v>
      </c>
      <c r="P104" s="1013">
        <f>SUM(P105:P106)</f>
        <v>0</v>
      </c>
      <c r="Q104" s="1013">
        <f>SUM(Q105:Q106)</f>
        <v>0</v>
      </c>
      <c r="R104" s="1059"/>
      <c r="S104" s="1013">
        <f>SUM(T104:W104)</f>
        <v>0</v>
      </c>
      <c r="T104" s="1013">
        <f>SUM(T105:T106)</f>
        <v>0</v>
      </c>
      <c r="U104" s="1013">
        <f>SUM(U105:U106)</f>
        <v>0</v>
      </c>
      <c r="V104" s="1013">
        <f>SUM(V105:V106)</f>
        <v>0</v>
      </c>
      <c r="W104" s="1013">
        <f>SUM(W105:W106)</f>
        <v>0</v>
      </c>
      <c r="X104" s="1061"/>
      <c r="Y104" s="1061"/>
      <c r="Z104" s="1061"/>
      <c r="AA104" s="1061"/>
      <c r="AB104" s="1065">
        <f>SUM(AC104:AF104)</f>
        <v>0</v>
      </c>
      <c r="AC104" s="1065">
        <f>ROUND((AC105*16+AC106*8)/24,6)</f>
        <v>0</v>
      </c>
      <c r="AD104" s="1065">
        <f>ROUND((AD105*16+AD106*8)/24,6)</f>
        <v>0</v>
      </c>
      <c r="AE104" s="1065">
        <f>ROUND((AE105*16+AE106*8)/24,6)</f>
        <v>0</v>
      </c>
      <c r="AF104" s="1065">
        <f>ROUND((AF105*16+AF106*8)/24,6)</f>
        <v>0</v>
      </c>
      <c r="AG104" s="1066"/>
      <c r="AH104" s="1013">
        <f>SUM(AI104:AL104)</f>
        <v>0</v>
      </c>
      <c r="AI104" s="1013">
        <f>SUM(AI105:AI106)</f>
        <v>0</v>
      </c>
      <c r="AJ104" s="1013">
        <f>SUM(AJ105:AJ106)</f>
        <v>0</v>
      </c>
      <c r="AK104" s="1013">
        <f>SUM(AK105:AK106)</f>
        <v>0</v>
      </c>
      <c r="AL104" s="1013">
        <f>SUM(AL105:AL106)</f>
        <v>0</v>
      </c>
      <c r="AM104" s="1059"/>
      <c r="AN104" s="1013">
        <f>SUM(AO104:AR104)</f>
        <v>0</v>
      </c>
      <c r="AO104" s="1013">
        <f>SUM(AO105:AO106)</f>
        <v>0</v>
      </c>
      <c r="AP104" s="1013">
        <f>SUM(AP105:AP106)</f>
        <v>0</v>
      </c>
      <c r="AQ104" s="1013">
        <f>SUM(AQ105:AQ106)</f>
        <v>0</v>
      </c>
      <c r="AR104" s="1013">
        <f>SUM(AR105:AR106)</f>
        <v>0</v>
      </c>
      <c r="AS104" s="1061"/>
      <c r="AT104" s="1013">
        <f>SUMIF($F$14:$AS$14,$S$14,$F104:$AS104)</f>
        <v>0</v>
      </c>
      <c r="AU104" s="1061"/>
      <c r="AV104" s="1060"/>
    </row>
    <row r="105" spans="1:48" x14ac:dyDescent="0.2">
      <c r="C105" s="1078"/>
      <c r="D105" s="1057" t="s">
        <v>1640</v>
      </c>
      <c r="E105" s="1069" t="s">
        <v>1512</v>
      </c>
      <c r="F105" s="1045"/>
      <c r="G105" s="1013">
        <f>SUM(H105:K105)</f>
        <v>0</v>
      </c>
      <c r="H105" s="1067"/>
      <c r="I105" s="1067"/>
      <c r="J105" s="1067"/>
      <c r="K105" s="1067"/>
      <c r="L105" s="1059"/>
      <c r="M105" s="1013">
        <f>SUM(N105:Q105)</f>
        <v>0</v>
      </c>
      <c r="N105" s="1013">
        <f t="shared" ref="N105:Q106" si="35">IF(H105=0,0,T105/H105)</f>
        <v>0</v>
      </c>
      <c r="O105" s="1013">
        <f t="shared" si="35"/>
        <v>0</v>
      </c>
      <c r="P105" s="1013">
        <f t="shared" si="35"/>
        <v>0</v>
      </c>
      <c r="Q105" s="1013">
        <f t="shared" si="35"/>
        <v>0</v>
      </c>
      <c r="R105" s="1059"/>
      <c r="S105" s="1013">
        <f>SUM(T105:W105)</f>
        <v>0</v>
      </c>
      <c r="T105" s="1067"/>
      <c r="U105" s="1067"/>
      <c r="V105" s="1067"/>
      <c r="W105" s="1067"/>
      <c r="X105" s="1061"/>
      <c r="Y105" s="1061"/>
      <c r="Z105" s="1061"/>
      <c r="AA105" s="1061"/>
      <c r="AB105" s="1065">
        <f>SUM(AC105:AF105)</f>
        <v>0</v>
      </c>
      <c r="AC105" s="1062"/>
      <c r="AD105" s="1062"/>
      <c r="AE105" s="1062"/>
      <c r="AF105" s="1062"/>
      <c r="AG105" s="1066"/>
      <c r="AH105" s="1013">
        <f>SUM(AI105:AL105)</f>
        <v>0</v>
      </c>
      <c r="AI105" s="1013">
        <f t="shared" ref="AI105:AL106" si="36">IF(AC105=0,0,AO105/AC105)</f>
        <v>0</v>
      </c>
      <c r="AJ105" s="1013">
        <f t="shared" si="36"/>
        <v>0</v>
      </c>
      <c r="AK105" s="1013">
        <f t="shared" si="36"/>
        <v>0</v>
      </c>
      <c r="AL105" s="1013">
        <f t="shared" si="36"/>
        <v>0</v>
      </c>
      <c r="AM105" s="1059"/>
      <c r="AN105" s="1013">
        <f>SUM(AO105:AR105)</f>
        <v>0</v>
      </c>
      <c r="AO105" s="1062"/>
      <c r="AP105" s="1062"/>
      <c r="AQ105" s="1062"/>
      <c r="AR105" s="1062"/>
      <c r="AS105" s="1061"/>
      <c r="AT105" s="1013">
        <f>SUMIF($F$14:$AS$14,$S$14,$F105:$AS105)</f>
        <v>0</v>
      </c>
      <c r="AU105" s="1061"/>
      <c r="AV105" s="1060"/>
    </row>
    <row r="106" spans="1:48" x14ac:dyDescent="0.2">
      <c r="C106" s="1078"/>
      <c r="D106" s="1057" t="s">
        <v>1641</v>
      </c>
      <c r="E106" s="1069" t="s">
        <v>1511</v>
      </c>
      <c r="F106" s="1045"/>
      <c r="G106" s="1013">
        <f>SUM(H106:K106)</f>
        <v>0</v>
      </c>
      <c r="H106" s="1067"/>
      <c r="I106" s="1067"/>
      <c r="J106" s="1067"/>
      <c r="K106" s="1067"/>
      <c r="L106" s="1059"/>
      <c r="M106" s="1013">
        <f>SUM(N106:Q106)</f>
        <v>0</v>
      </c>
      <c r="N106" s="1013">
        <f t="shared" si="35"/>
        <v>0</v>
      </c>
      <c r="O106" s="1013">
        <f t="shared" si="35"/>
        <v>0</v>
      </c>
      <c r="P106" s="1013">
        <f t="shared" si="35"/>
        <v>0</v>
      </c>
      <c r="Q106" s="1013">
        <f t="shared" si="35"/>
        <v>0</v>
      </c>
      <c r="R106" s="1059"/>
      <c r="S106" s="1013">
        <f>SUM(T106:W106)</f>
        <v>0</v>
      </c>
      <c r="T106" s="1067"/>
      <c r="U106" s="1067"/>
      <c r="V106" s="1067"/>
      <c r="W106" s="1067"/>
      <c r="X106" s="1061"/>
      <c r="Y106" s="1061"/>
      <c r="Z106" s="1061"/>
      <c r="AA106" s="1061"/>
      <c r="AB106" s="1065">
        <f>SUM(AC106:AF106)</f>
        <v>0</v>
      </c>
      <c r="AC106" s="1062"/>
      <c r="AD106" s="1062"/>
      <c r="AE106" s="1062"/>
      <c r="AF106" s="1062"/>
      <c r="AG106" s="1066"/>
      <c r="AH106" s="1013">
        <f>SUM(AI106:AL106)</f>
        <v>0</v>
      </c>
      <c r="AI106" s="1013">
        <f t="shared" si="36"/>
        <v>0</v>
      </c>
      <c r="AJ106" s="1013">
        <f t="shared" si="36"/>
        <v>0</v>
      </c>
      <c r="AK106" s="1013">
        <f t="shared" si="36"/>
        <v>0</v>
      </c>
      <c r="AL106" s="1013">
        <f t="shared" si="36"/>
        <v>0</v>
      </c>
      <c r="AM106" s="1059"/>
      <c r="AN106" s="1013">
        <f>SUM(AO106:AR106)</f>
        <v>0</v>
      </c>
      <c r="AO106" s="1062"/>
      <c r="AP106" s="1062"/>
      <c r="AQ106" s="1062"/>
      <c r="AR106" s="1062"/>
      <c r="AS106" s="1061"/>
      <c r="AT106" s="1013">
        <f>SUMIF($F$14:$AS$14,$S$14,$F106:$AS106)</f>
        <v>0</v>
      </c>
      <c r="AU106" s="1061"/>
      <c r="AV106" s="1060"/>
    </row>
    <row r="107" spans="1:48" s="1030" customFormat="1" ht="5.25" customHeight="1" x14ac:dyDescent="0.2">
      <c r="A107" s="1025"/>
      <c r="B107" s="1025"/>
      <c r="C107" s="1025"/>
      <c r="D107" s="1056"/>
      <c r="E107" s="1056"/>
      <c r="F107" s="1049"/>
      <c r="G107" s="1050"/>
      <c r="H107" s="1050"/>
      <c r="I107" s="1050"/>
      <c r="J107" s="1050"/>
      <c r="K107" s="1050"/>
      <c r="L107" s="1050"/>
      <c r="M107" s="1050"/>
      <c r="N107" s="1050"/>
      <c r="O107" s="1050"/>
      <c r="P107" s="1050"/>
      <c r="Q107" s="1050"/>
      <c r="R107" s="1050"/>
      <c r="S107" s="1050"/>
      <c r="T107" s="1050"/>
      <c r="U107" s="1050"/>
      <c r="V107" s="1050"/>
      <c r="W107" s="1050"/>
      <c r="X107" s="1051"/>
      <c r="Y107" s="1049"/>
      <c r="Z107" s="1049"/>
      <c r="AA107" s="1049"/>
      <c r="AB107" s="1048"/>
      <c r="AC107" s="1048"/>
      <c r="AD107" s="1048"/>
      <c r="AE107" s="1048"/>
      <c r="AF107" s="1048"/>
      <c r="AG107" s="1048"/>
      <c r="AH107" s="1048"/>
      <c r="AI107" s="1048"/>
      <c r="AJ107" s="1048"/>
      <c r="AK107" s="1048"/>
      <c r="AL107" s="1048"/>
      <c r="AM107" s="1048"/>
      <c r="AN107" s="1048"/>
      <c r="AO107" s="1048"/>
      <c r="AP107" s="1048"/>
      <c r="AQ107" s="1048"/>
      <c r="AR107" s="1048"/>
      <c r="AS107" s="1051"/>
      <c r="AT107" s="1051"/>
      <c r="AU107" s="1051"/>
      <c r="AV107" s="1051"/>
    </row>
    <row r="108" spans="1:48" ht="22.5" x14ac:dyDescent="0.2">
      <c r="D108" s="1057" t="s">
        <v>1642</v>
      </c>
      <c r="E108" s="1064" t="s">
        <v>1569</v>
      </c>
      <c r="F108" s="1045"/>
      <c r="G108" s="1013">
        <f>SUM(H108:K108)</f>
        <v>0</v>
      </c>
      <c r="H108" s="1067"/>
      <c r="I108" s="1067"/>
      <c r="J108" s="1067"/>
      <c r="K108" s="1067"/>
      <c r="L108" s="1059"/>
      <c r="M108" s="1013">
        <f>SUM(N108:Q108)</f>
        <v>0</v>
      </c>
      <c r="N108" s="1013">
        <f>IF(H108=0,0,T108/H108)</f>
        <v>0</v>
      </c>
      <c r="O108" s="1013">
        <f>IF(I108=0,0,U108/I108)</f>
        <v>0</v>
      </c>
      <c r="P108" s="1013">
        <f>IF(J108=0,0,V108/J108)</f>
        <v>0</v>
      </c>
      <c r="Q108" s="1013">
        <f>IF(K108=0,0,W108/K108)</f>
        <v>0</v>
      </c>
      <c r="R108" s="1059"/>
      <c r="S108" s="1013">
        <f>SUM(T108:W108)</f>
        <v>0</v>
      </c>
      <c r="T108" s="1067"/>
      <c r="U108" s="1067"/>
      <c r="V108" s="1067"/>
      <c r="W108" s="1067"/>
      <c r="X108" s="1061"/>
      <c r="Y108" s="1061"/>
      <c r="Z108" s="1061"/>
      <c r="AA108" s="1061"/>
      <c r="AB108" s="1065">
        <f>SUM(AC108:AF108)</f>
        <v>4.9590330000000007</v>
      </c>
      <c r="AC108" s="1062"/>
      <c r="AD108" s="1062">
        <f>'ENERGY.KTL.SB.FACT.5.72 нэско'!G27/1000</f>
        <v>1.427583</v>
      </c>
      <c r="AE108" s="1062">
        <f>'ENERGY.KTL.SB.FACT.5.72 нэско'!G23/1000+'ENERGY.KTL.SB.FACT.5.72 нэско'!G29/1000</f>
        <v>3.4822220000000002</v>
      </c>
      <c r="AF108" s="1062">
        <f>'ENERGY.KTL.SB.FACT.5.72 нэско'!G25/1000</f>
        <v>4.9228000000000001E-2</v>
      </c>
      <c r="AG108" s="1066"/>
      <c r="AH108" s="1013">
        <f>SUM(AI108:AL108)</f>
        <v>3478.2510816090016</v>
      </c>
      <c r="AI108" s="1013">
        <f>IF(AC108=0,0,AO108/AC108)</f>
        <v>0</v>
      </c>
      <c r="AJ108" s="1013">
        <f>IF(AD108=0,0,AP108/AD108)</f>
        <v>1159.4170356469642</v>
      </c>
      <c r="AK108" s="1013">
        <f>IF(AE108=0,0,AQ108/AE108)</f>
        <v>1159.4170475058741</v>
      </c>
      <c r="AL108" s="1013">
        <f>IF(AF108=0,0,AR108/AF108)</f>
        <v>1159.4169984561631</v>
      </c>
      <c r="AM108" s="1059"/>
      <c r="AN108" s="1013">
        <f>SUM(AO108:AR108)</f>
        <v>5749.5873799999999</v>
      </c>
      <c r="AO108" s="1062"/>
      <c r="AP108" s="1062">
        <f>'ENERGY.KTL.SB.FACT.5.72 нэско'!J27/1000</f>
        <v>1655.1640500000001</v>
      </c>
      <c r="AQ108" s="1062">
        <f>'ENERGY.KTL.SB.FACT.5.72 нэско'!J23/1000+'ENERGY.KTL.SB.FACT.5.72 нэско'!J29/1000</f>
        <v>4037.34755</v>
      </c>
      <c r="AR108" s="1062">
        <f>'ENERGY.KTL.SB.FACT.5.72 нэско'!J25/1000</f>
        <v>57.075780000000002</v>
      </c>
      <c r="AS108" s="1061"/>
      <c r="AT108" s="1013">
        <f>SUMIF($F$14:$AS$14,$S$14,$F108:$AS108)</f>
        <v>5749.5873799999999</v>
      </c>
      <c r="AU108" s="1071"/>
      <c r="AV108" s="1071"/>
    </row>
    <row r="109" spans="1:48" s="1030" customFormat="1" ht="5.25" customHeight="1" x14ac:dyDescent="0.2">
      <c r="A109" s="1025"/>
      <c r="B109" s="1025"/>
      <c r="C109" s="1025"/>
      <c r="D109" s="1056"/>
      <c r="E109" s="1056"/>
      <c r="F109" s="1049"/>
      <c r="G109" s="1050"/>
      <c r="H109" s="1050"/>
      <c r="I109" s="1050"/>
      <c r="J109" s="1050"/>
      <c r="K109" s="1050"/>
      <c r="L109" s="1050"/>
      <c r="M109" s="1050"/>
      <c r="N109" s="1050"/>
      <c r="O109" s="1050"/>
      <c r="P109" s="1050"/>
      <c r="Q109" s="1050"/>
      <c r="R109" s="1050"/>
      <c r="S109" s="1050"/>
      <c r="T109" s="1050"/>
      <c r="U109" s="1050"/>
      <c r="V109" s="1050"/>
      <c r="W109" s="1050"/>
      <c r="X109" s="1051"/>
      <c r="Y109" s="1049"/>
      <c r="Z109" s="1049"/>
      <c r="AA109" s="1049"/>
      <c r="AB109" s="1048"/>
      <c r="AC109" s="1048"/>
      <c r="AD109" s="1048"/>
      <c r="AE109" s="1048"/>
      <c r="AF109" s="1048"/>
      <c r="AG109" s="1048"/>
      <c r="AH109" s="1048"/>
      <c r="AI109" s="1048"/>
      <c r="AJ109" s="1048"/>
      <c r="AK109" s="1048"/>
      <c r="AL109" s="1048"/>
      <c r="AM109" s="1048"/>
      <c r="AN109" s="1048"/>
      <c r="AO109" s="1048"/>
      <c r="AP109" s="1048"/>
      <c r="AQ109" s="1048"/>
      <c r="AR109" s="1048"/>
      <c r="AS109" s="1051"/>
      <c r="AT109" s="1051"/>
      <c r="AU109" s="1051"/>
      <c r="AV109" s="1051"/>
    </row>
    <row r="110" spans="1:48" ht="22.5" x14ac:dyDescent="0.2">
      <c r="D110" s="1057" t="s">
        <v>1643</v>
      </c>
      <c r="E110" s="1064" t="s">
        <v>1570</v>
      </c>
      <c r="F110" s="1045"/>
      <c r="G110" s="1013">
        <f>SUM(H110:K110)</f>
        <v>0</v>
      </c>
      <c r="H110" s="1067"/>
      <c r="I110" s="1067"/>
      <c r="J110" s="1067"/>
      <c r="K110" s="1067"/>
      <c r="L110" s="1059"/>
      <c r="M110" s="1013">
        <f>SUM(N110:Q110)</f>
        <v>0</v>
      </c>
      <c r="N110" s="1013">
        <f>IF(H110=0,0,T110/H110)</f>
        <v>0</v>
      </c>
      <c r="O110" s="1013">
        <f>IF(I110=0,0,U110/I110)</f>
        <v>0</v>
      </c>
      <c r="P110" s="1013">
        <f>IF(J110=0,0,V110/J110)</f>
        <v>0</v>
      </c>
      <c r="Q110" s="1013">
        <f>IF(K110=0,0,W110/K110)</f>
        <v>0</v>
      </c>
      <c r="R110" s="1059"/>
      <c r="S110" s="1013">
        <f>SUM(T110:W110)</f>
        <v>0</v>
      </c>
      <c r="T110" s="1067"/>
      <c r="U110" s="1067"/>
      <c r="V110" s="1067"/>
      <c r="W110" s="1067"/>
      <c r="X110" s="1061"/>
      <c r="Y110" s="1061"/>
      <c r="Z110" s="1061"/>
      <c r="AA110" s="1061"/>
      <c r="AB110" s="1065">
        <f>SUM(AC110:AF110)</f>
        <v>7.8724859999999994</v>
      </c>
      <c r="AC110" s="1062"/>
      <c r="AD110" s="1062"/>
      <c r="AE110" s="1062">
        <f>'ENERGY.KTL.SB.FACT.5.72 нэско'!G41/1000+'ENERGY.KTL.SB.FACT.5.72 нэско'!G45/1000</f>
        <v>0.47937799999999997</v>
      </c>
      <c r="AF110" s="1062">
        <f>'ENERGY.KTL.SB.FACT.5.72 нэско'!G39/1000+'ENERGY.KTL.SB.FACT.5.72 нэско'!G43/1000</f>
        <v>7.3931079999999998</v>
      </c>
      <c r="AG110" s="1066"/>
      <c r="AH110" s="1013">
        <f>SUM(AI110:AL110)</f>
        <v>7930.3885496864714</v>
      </c>
      <c r="AI110" s="1013">
        <f>IF(AC110=0,0,AO110/AC110)</f>
        <v>0</v>
      </c>
      <c r="AJ110" s="1013">
        <f>IF(AD110=0,0,AP110/AD110)</f>
        <v>0</v>
      </c>
      <c r="AK110" s="1013">
        <f>IF(AE110=0,0,AQ110/AE110)</f>
        <v>5703.8879548081059</v>
      </c>
      <c r="AL110" s="1013">
        <f>IF(AF110=0,0,AR110/AF110)</f>
        <v>2226.5005948783655</v>
      </c>
      <c r="AM110" s="1059"/>
      <c r="AN110" s="1013">
        <f>SUM(AO110:AR110)</f>
        <v>19195.077760000004</v>
      </c>
      <c r="AO110" s="1062"/>
      <c r="AP110" s="1062"/>
      <c r="AQ110" s="1062">
        <f>'ENERGY.KTL.SB.FACT.5.72 нэско'!J41/1000+'ENERGY.KTL.SB.FACT.5.72 нэско'!J45/1000+'ENERGY.KTL.SB.FACT.5.72 нэско'!J53/1000+'ENERGY.KTL.SB.FACT.5.72 нэско'!J57/1000+'ENERGY.KTL.SB.FACT.5.72 нэско'!J61/1000</f>
        <v>2734.3184000000001</v>
      </c>
      <c r="AR110" s="1062">
        <f>'ENERGY.KTL.SB.FACT.5.72 нэско'!J39/1000+'ENERGY.KTL.SB.FACT.5.72 нэско'!J43/1000+'ENERGY.KTL.SB.FACT.5.72 нэско'!J55/1000+'ENERGY.KTL.SB.FACT.5.72 нэско'!J59/1000</f>
        <v>16460.759360000004</v>
      </c>
      <c r="AS110" s="1061"/>
      <c r="AT110" s="1013">
        <f>SUMIF($F$14:$AS$14,$S$14,$F110:$AS110)</f>
        <v>19195.077760000004</v>
      </c>
      <c r="AU110" s="1071"/>
      <c r="AV110" s="1071"/>
    </row>
    <row r="111" spans="1:48" s="1030" customFormat="1" ht="5.25" customHeight="1" x14ac:dyDescent="0.2">
      <c r="A111" s="1025"/>
      <c r="B111" s="1025"/>
      <c r="C111" s="1025"/>
      <c r="D111" s="1056"/>
      <c r="E111" s="1056"/>
      <c r="F111" s="1049"/>
      <c r="G111" s="1050"/>
      <c r="H111" s="1050"/>
      <c r="I111" s="1050"/>
      <c r="J111" s="1050"/>
      <c r="K111" s="1050"/>
      <c r="L111" s="1050"/>
      <c r="M111" s="1050"/>
      <c r="N111" s="1050"/>
      <c r="O111" s="1050"/>
      <c r="P111" s="1050"/>
      <c r="Q111" s="1050"/>
      <c r="R111" s="1050"/>
      <c r="S111" s="1050"/>
      <c r="T111" s="1050"/>
      <c r="U111" s="1050"/>
      <c r="V111" s="1050"/>
      <c r="W111" s="1050"/>
      <c r="X111" s="1051"/>
      <c r="Y111" s="1049"/>
      <c r="Z111" s="1049"/>
      <c r="AA111" s="1049"/>
      <c r="AB111" s="1048"/>
      <c r="AC111" s="1048"/>
      <c r="AD111" s="1048"/>
      <c r="AE111" s="1048"/>
      <c r="AF111" s="1048"/>
      <c r="AG111" s="1048"/>
      <c r="AH111" s="1048"/>
      <c r="AI111" s="1048"/>
      <c r="AJ111" s="1048"/>
      <c r="AK111" s="1048"/>
      <c r="AL111" s="1048"/>
      <c r="AM111" s="1048"/>
      <c r="AN111" s="1048"/>
      <c r="AO111" s="1048"/>
      <c r="AP111" s="1048"/>
      <c r="AQ111" s="1048"/>
      <c r="AR111" s="1048"/>
      <c r="AS111" s="1051"/>
      <c r="AT111" s="1051"/>
      <c r="AU111" s="1051"/>
      <c r="AV111" s="1051"/>
    </row>
    <row r="112" spans="1:48" ht="22.5" x14ac:dyDescent="0.2">
      <c r="D112" s="1057" t="s">
        <v>1644</v>
      </c>
      <c r="E112" s="1064" t="s">
        <v>1571</v>
      </c>
      <c r="F112" s="1045"/>
      <c r="G112" s="1013">
        <f>SUM(H112:K112)</f>
        <v>0</v>
      </c>
      <c r="H112" s="1067"/>
      <c r="I112" s="1067"/>
      <c r="J112" s="1067"/>
      <c r="K112" s="1067"/>
      <c r="L112" s="1059"/>
      <c r="M112" s="1013">
        <f>SUM(N112:Q112)</f>
        <v>0</v>
      </c>
      <c r="N112" s="1013">
        <f>IF(H112=0,0,T112/H112)</f>
        <v>0</v>
      </c>
      <c r="O112" s="1013">
        <f>IF(I112=0,0,U112/I112)</f>
        <v>0</v>
      </c>
      <c r="P112" s="1013">
        <f>IF(J112=0,0,V112/J112)</f>
        <v>0</v>
      </c>
      <c r="Q112" s="1013">
        <f>IF(K112=0,0,W112/K112)</f>
        <v>0</v>
      </c>
      <c r="R112" s="1059"/>
      <c r="S112" s="1013">
        <f>SUM(T112:W112)</f>
        <v>0</v>
      </c>
      <c r="T112" s="1067"/>
      <c r="U112" s="1067"/>
      <c r="V112" s="1067"/>
      <c r="W112" s="1067"/>
      <c r="X112" s="1061"/>
      <c r="Y112" s="1061"/>
      <c r="Z112" s="1061"/>
      <c r="AA112" s="1061"/>
      <c r="AB112" s="1065">
        <f>SUM(AC112:AF112)</f>
        <v>0</v>
      </c>
      <c r="AC112" s="1062"/>
      <c r="AD112" s="1062"/>
      <c r="AE112" s="1062"/>
      <c r="AF112" s="1062"/>
      <c r="AG112" s="1066"/>
      <c r="AH112" s="1013">
        <f>SUM(AI112:AL112)</f>
        <v>0</v>
      </c>
      <c r="AI112" s="1013">
        <f>IF(AC112=0,0,AO112/AC112)</f>
        <v>0</v>
      </c>
      <c r="AJ112" s="1013">
        <f>IF(AD112=0,0,AP112/AD112)</f>
        <v>0</v>
      </c>
      <c r="AK112" s="1013">
        <f>IF(AE112=0,0,AQ112/AE112)</f>
        <v>0</v>
      </c>
      <c r="AL112" s="1013">
        <f>IF(AF112=0,0,AR112/AF112)</f>
        <v>0</v>
      </c>
      <c r="AM112" s="1059"/>
      <c r="AN112" s="1013">
        <f>SUM(AO112:AR112)</f>
        <v>0</v>
      </c>
      <c r="AO112" s="1062"/>
      <c r="AP112" s="1062"/>
      <c r="AQ112" s="1062"/>
      <c r="AR112" s="1062"/>
      <c r="AS112" s="1061"/>
      <c r="AT112" s="1013">
        <f>SUMIF($F$14:$AS$14,$S$14,$F112:$AS112)</f>
        <v>0</v>
      </c>
      <c r="AU112" s="1071"/>
      <c r="AV112" s="1071"/>
    </row>
    <row r="113" spans="1:48" s="1030" customFormat="1" ht="5.25" customHeight="1" x14ac:dyDescent="0.2">
      <c r="A113" s="1025"/>
      <c r="B113" s="1025"/>
      <c r="C113" s="1025"/>
      <c r="D113" s="1056"/>
      <c r="E113" s="1056"/>
      <c r="F113" s="1049"/>
      <c r="G113" s="1050"/>
      <c r="H113" s="1050"/>
      <c r="I113" s="1050"/>
      <c r="J113" s="1050"/>
      <c r="K113" s="1050"/>
      <c r="L113" s="1050"/>
      <c r="M113" s="1050"/>
      <c r="N113" s="1050"/>
      <c r="O113" s="1050"/>
      <c r="P113" s="1050"/>
      <c r="Q113" s="1050"/>
      <c r="R113" s="1050"/>
      <c r="S113" s="1050"/>
      <c r="T113" s="1050"/>
      <c r="U113" s="1050"/>
      <c r="V113" s="1050"/>
      <c r="W113" s="1050"/>
      <c r="X113" s="1051"/>
      <c r="Y113" s="1049"/>
      <c r="Z113" s="1049"/>
      <c r="AA113" s="1049"/>
      <c r="AB113" s="1048"/>
      <c r="AC113" s="1048"/>
      <c r="AD113" s="1048"/>
      <c r="AE113" s="1048"/>
      <c r="AF113" s="1048"/>
      <c r="AG113" s="1048"/>
      <c r="AH113" s="1048"/>
      <c r="AI113" s="1048"/>
      <c r="AJ113" s="1048"/>
      <c r="AK113" s="1048"/>
      <c r="AL113" s="1048"/>
      <c r="AM113" s="1048"/>
      <c r="AN113" s="1048"/>
      <c r="AO113" s="1048"/>
      <c r="AP113" s="1048"/>
      <c r="AQ113" s="1048"/>
      <c r="AR113" s="1048"/>
      <c r="AS113" s="1051"/>
      <c r="AT113" s="1051"/>
      <c r="AU113" s="1051"/>
      <c r="AV113" s="1051"/>
    </row>
    <row r="114" spans="1:48" ht="22.5" x14ac:dyDescent="0.2">
      <c r="D114" s="1057" t="s">
        <v>1645</v>
      </c>
      <c r="E114" s="1064" t="s">
        <v>1572</v>
      </c>
      <c r="F114" s="1045"/>
      <c r="G114" s="1013">
        <f>SUM(H114:K114)</f>
        <v>0</v>
      </c>
      <c r="H114" s="1067"/>
      <c r="I114" s="1067"/>
      <c r="J114" s="1067"/>
      <c r="K114" s="1067"/>
      <c r="L114" s="1059"/>
      <c r="M114" s="1013">
        <f>SUM(N114:Q114)</f>
        <v>0</v>
      </c>
      <c r="N114" s="1013">
        <f>IF(H114=0,0,T114/H114)</f>
        <v>0</v>
      </c>
      <c r="O114" s="1013">
        <f>IF(I114=0,0,U114/I114)</f>
        <v>0</v>
      </c>
      <c r="P114" s="1013">
        <f>IF(J114=0,0,V114/J114)</f>
        <v>0</v>
      </c>
      <c r="Q114" s="1013">
        <f>IF(K114=0,0,W114/K114)</f>
        <v>0</v>
      </c>
      <c r="R114" s="1059"/>
      <c r="S114" s="1013">
        <f>SUM(T114:W114)</f>
        <v>0</v>
      </c>
      <c r="T114" s="1067"/>
      <c r="U114" s="1067"/>
      <c r="V114" s="1067"/>
      <c r="W114" s="1067"/>
      <c r="X114" s="1061"/>
      <c r="Y114" s="1061"/>
      <c r="Z114" s="1061"/>
      <c r="AA114" s="1061"/>
      <c r="AB114" s="1065">
        <f>SUM(AC114:AF114)</f>
        <v>0</v>
      </c>
      <c r="AC114" s="1062"/>
      <c r="AD114" s="1062"/>
      <c r="AE114" s="1062"/>
      <c r="AF114" s="1062"/>
      <c r="AG114" s="1066"/>
      <c r="AH114" s="1013">
        <f>SUM(AI114:AL114)</f>
        <v>0</v>
      </c>
      <c r="AI114" s="1013">
        <f>IF(AC114=0,0,AO114/AC114)</f>
        <v>0</v>
      </c>
      <c r="AJ114" s="1013">
        <f>IF(AD114=0,0,AP114/AD114)</f>
        <v>0</v>
      </c>
      <c r="AK114" s="1013">
        <f>IF(AE114=0,0,AQ114/AE114)</f>
        <v>0</v>
      </c>
      <c r="AL114" s="1013">
        <f>IF(AF114=0,0,AR114/AF114)</f>
        <v>0</v>
      </c>
      <c r="AM114" s="1059"/>
      <c r="AN114" s="1013">
        <f>SUM(AO114:AR114)</f>
        <v>0</v>
      </c>
      <c r="AO114" s="1062"/>
      <c r="AP114" s="1062"/>
      <c r="AQ114" s="1062"/>
      <c r="AR114" s="1062"/>
      <c r="AS114" s="1061"/>
      <c r="AT114" s="1013">
        <f>SUMIF($F$14:$AS$14,$S$14,$F114:$AS114)</f>
        <v>0</v>
      </c>
      <c r="AU114" s="1071"/>
      <c r="AV114" s="1071"/>
    </row>
    <row r="115" spans="1:48" s="1030" customFormat="1" x14ac:dyDescent="0.2">
      <c r="A115" s="1025"/>
      <c r="B115" s="1025"/>
      <c r="C115" s="1025"/>
      <c r="F115" s="1081"/>
      <c r="G115" s="1081"/>
      <c r="H115" s="1081"/>
      <c r="I115" s="1081"/>
      <c r="J115" s="1081"/>
      <c r="K115" s="1081"/>
      <c r="L115" s="1081"/>
      <c r="M115" s="1081"/>
      <c r="N115" s="1081"/>
      <c r="O115" s="1081"/>
      <c r="P115" s="1081"/>
      <c r="Q115" s="1081"/>
      <c r="R115" s="1081"/>
      <c r="S115" s="1081"/>
      <c r="T115" s="1081"/>
      <c r="U115" s="1081"/>
      <c r="V115" s="1081"/>
      <c r="W115" s="1081"/>
      <c r="X115" s="1081"/>
      <c r="Y115" s="1081"/>
      <c r="Z115" s="1081"/>
      <c r="AA115" s="1081"/>
      <c r="AT115" s="1082"/>
    </row>
    <row r="116" spans="1:48" s="1030" customFormat="1" x14ac:dyDescent="0.2">
      <c r="A116" s="1025"/>
      <c r="B116" s="1025"/>
      <c r="C116" s="1025"/>
      <c r="F116" s="1081"/>
      <c r="G116" s="1081"/>
      <c r="H116" s="1081"/>
      <c r="I116" s="1081"/>
      <c r="J116" s="1081"/>
      <c r="K116" s="1081"/>
      <c r="L116" s="1081"/>
      <c r="M116" s="1081"/>
      <c r="N116" s="1081"/>
      <c r="O116" s="1081"/>
      <c r="P116" s="1081"/>
      <c r="Q116" s="1081"/>
      <c r="R116" s="1081"/>
      <c r="S116" s="1081"/>
      <c r="T116" s="1081"/>
      <c r="U116" s="1081"/>
      <c r="V116" s="1081"/>
      <c r="W116" s="1081"/>
      <c r="X116" s="1081"/>
      <c r="Y116" s="1081"/>
      <c r="Z116" s="1081"/>
      <c r="AA116" s="1081"/>
    </row>
    <row r="117" spans="1:48" s="1030" customFormat="1" x14ac:dyDescent="0.2">
      <c r="A117" s="1025"/>
      <c r="B117" s="1025"/>
      <c r="C117" s="1025"/>
      <c r="F117" s="1081"/>
      <c r="G117" s="1081"/>
      <c r="H117" s="1081"/>
      <c r="I117" s="1081"/>
      <c r="J117" s="1081"/>
      <c r="K117" s="1081"/>
      <c r="L117" s="1081"/>
      <c r="M117" s="1081"/>
      <c r="N117" s="1081"/>
      <c r="O117" s="1081"/>
      <c r="P117" s="1081"/>
      <c r="Q117" s="1081"/>
      <c r="R117" s="1081"/>
      <c r="S117" s="1081"/>
      <c r="T117" s="1081"/>
      <c r="U117" s="1081"/>
      <c r="V117" s="1081"/>
      <c r="W117" s="1081"/>
      <c r="X117" s="1081"/>
      <c r="Y117" s="1081"/>
      <c r="Z117" s="1081"/>
      <c r="AA117" s="1081"/>
    </row>
    <row r="118" spans="1:48" s="1030" customFormat="1" x14ac:dyDescent="0.2">
      <c r="A118" s="1025"/>
      <c r="B118" s="1025"/>
      <c r="C118" s="1025"/>
      <c r="F118" s="1081"/>
      <c r="G118" s="1081"/>
      <c r="H118" s="1081"/>
      <c r="I118" s="1081"/>
      <c r="J118" s="1081"/>
      <c r="K118" s="1081"/>
      <c r="L118" s="1081"/>
      <c r="M118" s="1081"/>
      <c r="N118" s="1081"/>
      <c r="O118" s="1081"/>
      <c r="P118" s="1081"/>
      <c r="Q118" s="1081"/>
      <c r="R118" s="1081"/>
      <c r="S118" s="1081"/>
      <c r="T118" s="1081"/>
      <c r="U118" s="1081"/>
      <c r="V118" s="1081"/>
      <c r="W118" s="1081"/>
      <c r="X118" s="1081"/>
      <c r="Y118" s="1081"/>
      <c r="Z118" s="1081"/>
      <c r="AA118" s="1081"/>
    </row>
    <row r="119" spans="1:48" s="1030" customFormat="1" x14ac:dyDescent="0.2">
      <c r="A119" s="1025"/>
      <c r="B119" s="1025"/>
      <c r="C119" s="1025"/>
      <c r="F119" s="1081"/>
      <c r="G119" s="1081"/>
      <c r="H119" s="1081"/>
      <c r="I119" s="1081"/>
      <c r="J119" s="1081"/>
      <c r="K119" s="1081"/>
      <c r="L119" s="1081"/>
      <c r="M119" s="1081"/>
      <c r="N119" s="1081"/>
      <c r="O119" s="1081"/>
      <c r="P119" s="1081"/>
      <c r="Q119" s="1081"/>
      <c r="R119" s="1081"/>
      <c r="S119" s="1081"/>
      <c r="T119" s="1081"/>
      <c r="U119" s="1081"/>
      <c r="V119" s="1081"/>
      <c r="W119" s="1081"/>
      <c r="X119" s="1081"/>
      <c r="Y119" s="1081"/>
      <c r="Z119" s="1081"/>
      <c r="AA119" s="1081"/>
    </row>
    <row r="120" spans="1:48" s="1030" customFormat="1" x14ac:dyDescent="0.2">
      <c r="A120" s="1025"/>
      <c r="B120" s="1025"/>
      <c r="C120" s="1025"/>
      <c r="F120" s="1081"/>
      <c r="G120" s="1081"/>
      <c r="H120" s="1081"/>
      <c r="I120" s="1081"/>
      <c r="J120" s="1081"/>
      <c r="K120" s="1081"/>
      <c r="L120" s="1081"/>
      <c r="M120" s="1081"/>
      <c r="N120" s="1081"/>
      <c r="O120" s="1081"/>
      <c r="P120" s="1081"/>
      <c r="Q120" s="1081"/>
      <c r="R120" s="1081"/>
      <c r="S120" s="1081"/>
      <c r="T120" s="1081"/>
      <c r="U120" s="1081"/>
      <c r="V120" s="1081"/>
      <c r="W120" s="1081"/>
      <c r="X120" s="1081"/>
      <c r="Y120" s="1081"/>
      <c r="Z120" s="1081"/>
      <c r="AA120" s="1081"/>
    </row>
    <row r="121" spans="1:48" s="1030" customFormat="1" x14ac:dyDescent="0.2">
      <c r="A121" s="1025"/>
      <c r="B121" s="1025"/>
      <c r="C121" s="1025"/>
      <c r="F121" s="1081"/>
      <c r="G121" s="1081"/>
      <c r="H121" s="1081"/>
      <c r="I121" s="1081"/>
      <c r="J121" s="1081"/>
      <c r="K121" s="1081"/>
      <c r="L121" s="1081"/>
      <c r="M121" s="1081"/>
      <c r="N121" s="1081"/>
      <c r="O121" s="1081"/>
      <c r="P121" s="1081"/>
      <c r="Q121" s="1081"/>
      <c r="R121" s="1081"/>
      <c r="S121" s="1081"/>
      <c r="T121" s="1081"/>
      <c r="U121" s="1081"/>
      <c r="V121" s="1081"/>
      <c r="W121" s="1081"/>
      <c r="X121" s="1081"/>
      <c r="Y121" s="1081"/>
      <c r="Z121" s="1081"/>
      <c r="AA121" s="1081"/>
    </row>
    <row r="122" spans="1:48" s="1030" customFormat="1" x14ac:dyDescent="0.2">
      <c r="A122" s="1025"/>
      <c r="B122" s="1025"/>
      <c r="C122" s="1025"/>
      <c r="F122" s="1081"/>
      <c r="G122" s="1081"/>
      <c r="H122" s="1081"/>
      <c r="I122" s="1081"/>
      <c r="J122" s="1081"/>
      <c r="K122" s="1081"/>
      <c r="L122" s="1081"/>
      <c r="M122" s="1081"/>
      <c r="N122" s="1081"/>
      <c r="O122" s="1081"/>
      <c r="P122" s="1081"/>
      <c r="Q122" s="1081"/>
      <c r="R122" s="1081"/>
      <c r="S122" s="1081"/>
      <c r="T122" s="1081"/>
      <c r="U122" s="1081"/>
      <c r="V122" s="1081"/>
      <c r="W122" s="1081"/>
      <c r="X122" s="1081"/>
      <c r="Y122" s="1081"/>
      <c r="Z122" s="1081"/>
      <c r="AA122" s="1081"/>
    </row>
    <row r="123" spans="1:48" s="1030" customFormat="1" x14ac:dyDescent="0.2">
      <c r="A123" s="1025"/>
      <c r="B123" s="1025"/>
      <c r="C123" s="1025"/>
      <c r="F123" s="1081"/>
      <c r="G123" s="1081"/>
      <c r="H123" s="1081"/>
      <c r="I123" s="1081"/>
      <c r="J123" s="1081"/>
      <c r="K123" s="1081"/>
      <c r="L123" s="1081"/>
      <c r="M123" s="1081"/>
      <c r="N123" s="1081"/>
      <c r="O123" s="1081"/>
      <c r="P123" s="1081"/>
      <c r="Q123" s="1081"/>
      <c r="R123" s="1081"/>
      <c r="S123" s="1081"/>
      <c r="T123" s="1081"/>
      <c r="U123" s="1081"/>
      <c r="V123" s="1081"/>
      <c r="W123" s="1081"/>
      <c r="X123" s="1081"/>
      <c r="Y123" s="1081"/>
      <c r="Z123" s="1081"/>
      <c r="AA123" s="1081"/>
    </row>
    <row r="124" spans="1:48" s="1030" customFormat="1" x14ac:dyDescent="0.2">
      <c r="A124" s="1025"/>
      <c r="B124" s="1025"/>
      <c r="C124" s="1025"/>
      <c r="F124" s="1081"/>
      <c r="G124" s="1081"/>
      <c r="H124" s="1081"/>
      <c r="I124" s="1081"/>
      <c r="J124" s="1081"/>
      <c r="K124" s="1081"/>
      <c r="L124" s="1081"/>
      <c r="M124" s="1081"/>
      <c r="N124" s="1081"/>
      <c r="O124" s="1081"/>
      <c r="P124" s="1081"/>
      <c r="Q124" s="1081"/>
      <c r="R124" s="1081"/>
      <c r="S124" s="1081"/>
      <c r="T124" s="1081"/>
      <c r="U124" s="1081"/>
      <c r="V124" s="1081"/>
      <c r="W124" s="1081"/>
      <c r="X124" s="1081"/>
      <c r="Y124" s="1081"/>
      <c r="Z124" s="1081"/>
      <c r="AA124" s="1081"/>
    </row>
    <row r="125" spans="1:48" s="1030" customFormat="1" x14ac:dyDescent="0.2">
      <c r="A125" s="1025"/>
      <c r="B125" s="1025"/>
      <c r="C125" s="1025"/>
      <c r="F125" s="1081"/>
      <c r="G125" s="1081"/>
      <c r="H125" s="1081"/>
      <c r="I125" s="1081"/>
      <c r="J125" s="1081"/>
      <c r="K125" s="1081"/>
      <c r="L125" s="1081"/>
      <c r="M125" s="1081"/>
      <c r="N125" s="1081"/>
      <c r="O125" s="1081"/>
      <c r="P125" s="1081"/>
      <c r="Q125" s="1081"/>
      <c r="R125" s="1081"/>
      <c r="S125" s="1081"/>
      <c r="T125" s="1081"/>
      <c r="U125" s="1081"/>
      <c r="V125" s="1081"/>
      <c r="W125" s="1081"/>
      <c r="X125" s="1081"/>
      <c r="Y125" s="1081"/>
      <c r="Z125" s="1081"/>
      <c r="AA125" s="1081"/>
    </row>
    <row r="126" spans="1:48" s="1030" customFormat="1" x14ac:dyDescent="0.2">
      <c r="A126" s="1025"/>
      <c r="B126" s="1025"/>
      <c r="C126" s="1025"/>
      <c r="F126" s="1081"/>
      <c r="G126" s="1081"/>
      <c r="H126" s="1081"/>
      <c r="I126" s="1081"/>
      <c r="J126" s="1081"/>
      <c r="K126" s="1081"/>
      <c r="L126" s="1081"/>
      <c r="M126" s="1081"/>
      <c r="N126" s="1081"/>
      <c r="O126" s="1081"/>
      <c r="P126" s="1081"/>
      <c r="Q126" s="1081"/>
      <c r="R126" s="1081"/>
      <c r="S126" s="1081"/>
      <c r="T126" s="1081"/>
      <c r="U126" s="1081"/>
      <c r="V126" s="1081"/>
      <c r="W126" s="1081"/>
      <c r="X126" s="1081"/>
      <c r="Y126" s="1081"/>
      <c r="Z126" s="1081"/>
      <c r="AA126" s="1081"/>
    </row>
    <row r="127" spans="1:48" s="1030" customFormat="1" x14ac:dyDescent="0.2">
      <c r="A127" s="1025"/>
      <c r="B127" s="1025"/>
      <c r="C127" s="1025"/>
      <c r="F127" s="1081"/>
      <c r="G127" s="1081"/>
      <c r="H127" s="1081"/>
      <c r="I127" s="1081"/>
      <c r="J127" s="1081"/>
      <c r="K127" s="1081"/>
      <c r="L127" s="1081"/>
      <c r="M127" s="1081"/>
      <c r="N127" s="1081"/>
      <c r="O127" s="1081"/>
      <c r="P127" s="1081"/>
      <c r="Q127" s="1081"/>
      <c r="R127" s="1081"/>
      <c r="S127" s="1081"/>
      <c r="T127" s="1081"/>
      <c r="U127" s="1081"/>
      <c r="V127" s="1081"/>
      <c r="W127" s="1081"/>
      <c r="X127" s="1081"/>
      <c r="Y127" s="1081"/>
      <c r="Z127" s="1081"/>
      <c r="AA127" s="1081"/>
    </row>
    <row r="128" spans="1:48" s="1030" customFormat="1" x14ac:dyDescent="0.2">
      <c r="A128" s="1025"/>
      <c r="B128" s="1025"/>
      <c r="C128" s="1025"/>
      <c r="F128" s="1081"/>
      <c r="G128" s="1081"/>
      <c r="H128" s="1081"/>
      <c r="I128" s="1081"/>
      <c r="J128" s="1081"/>
      <c r="K128" s="1081"/>
      <c r="L128" s="1081"/>
      <c r="M128" s="1081"/>
      <c r="N128" s="1081"/>
      <c r="O128" s="1081"/>
      <c r="P128" s="1081"/>
      <c r="Q128" s="1081"/>
      <c r="R128" s="1081"/>
      <c r="S128" s="1081"/>
      <c r="T128" s="1081"/>
      <c r="U128" s="1081"/>
      <c r="V128" s="1081"/>
      <c r="W128" s="1081"/>
      <c r="X128" s="1081"/>
      <c r="Y128" s="1081"/>
      <c r="Z128" s="1081"/>
      <c r="AA128" s="1081"/>
    </row>
    <row r="129" spans="1:27" s="1030" customFormat="1" x14ac:dyDescent="0.2">
      <c r="A129" s="1025"/>
      <c r="B129" s="1025"/>
      <c r="C129" s="1025"/>
      <c r="F129" s="1081"/>
      <c r="G129" s="1081"/>
      <c r="H129" s="1081"/>
      <c r="I129" s="1081"/>
      <c r="J129" s="1081"/>
      <c r="K129" s="1081"/>
      <c r="L129" s="1081"/>
      <c r="M129" s="1081"/>
      <c r="N129" s="1081"/>
      <c r="O129" s="1081"/>
      <c r="P129" s="1081"/>
      <c r="Q129" s="1081"/>
      <c r="R129" s="1081"/>
      <c r="S129" s="1081"/>
      <c r="T129" s="1081"/>
      <c r="U129" s="1081"/>
      <c r="V129" s="1081"/>
      <c r="W129" s="1081"/>
      <c r="X129" s="1081"/>
      <c r="Y129" s="1081"/>
      <c r="Z129" s="1081"/>
      <c r="AA129" s="1081"/>
    </row>
    <row r="130" spans="1:27" s="1030" customFormat="1" x14ac:dyDescent="0.2">
      <c r="A130" s="1025"/>
      <c r="B130" s="1025"/>
      <c r="C130" s="1025"/>
      <c r="F130" s="1081"/>
      <c r="G130" s="1081"/>
      <c r="H130" s="1081"/>
      <c r="I130" s="1081"/>
      <c r="J130" s="1081"/>
      <c r="K130" s="1081"/>
      <c r="L130" s="1081"/>
      <c r="M130" s="1081"/>
      <c r="N130" s="1081"/>
      <c r="O130" s="1081"/>
      <c r="P130" s="1081"/>
      <c r="Q130" s="1081"/>
      <c r="R130" s="1081"/>
      <c r="S130" s="1081"/>
      <c r="T130" s="1081"/>
      <c r="U130" s="1081"/>
      <c r="V130" s="1081"/>
      <c r="W130" s="1081"/>
      <c r="X130" s="1081"/>
      <c r="Y130" s="1081"/>
      <c r="Z130" s="1081"/>
      <c r="AA130" s="1081"/>
    </row>
    <row r="131" spans="1:27" s="1030" customFormat="1" x14ac:dyDescent="0.2">
      <c r="A131" s="1025"/>
      <c r="B131" s="1025"/>
      <c r="C131" s="1025"/>
      <c r="F131" s="1081"/>
      <c r="G131" s="1081"/>
      <c r="H131" s="1081"/>
      <c r="I131" s="1081"/>
      <c r="J131" s="1081"/>
      <c r="K131" s="1081"/>
      <c r="L131" s="1081"/>
      <c r="M131" s="1081"/>
      <c r="N131" s="1081"/>
      <c r="O131" s="1081"/>
      <c r="P131" s="1081"/>
      <c r="Q131" s="1081"/>
      <c r="R131" s="1081"/>
      <c r="S131" s="1081"/>
      <c r="T131" s="1081"/>
      <c r="U131" s="1081"/>
      <c r="V131" s="1081"/>
      <c r="W131" s="1081"/>
      <c r="X131" s="1081"/>
      <c r="Y131" s="1081"/>
      <c r="Z131" s="1081"/>
      <c r="AA131" s="1081"/>
    </row>
    <row r="132" spans="1:27" s="1030" customFormat="1" x14ac:dyDescent="0.2">
      <c r="A132" s="1025"/>
      <c r="B132" s="1025"/>
      <c r="C132" s="1025"/>
      <c r="F132" s="1081"/>
      <c r="G132" s="1081"/>
      <c r="H132" s="1081"/>
      <c r="I132" s="1081"/>
      <c r="J132" s="1081"/>
      <c r="K132" s="1081"/>
      <c r="L132" s="1081"/>
      <c r="M132" s="1081"/>
      <c r="N132" s="1081"/>
      <c r="O132" s="1081"/>
      <c r="P132" s="1081"/>
      <c r="Q132" s="1081"/>
      <c r="R132" s="1081"/>
      <c r="S132" s="1081"/>
      <c r="T132" s="1081"/>
      <c r="U132" s="1081"/>
      <c r="V132" s="1081"/>
      <c r="W132" s="1081"/>
      <c r="X132" s="1081"/>
      <c r="Y132" s="1081"/>
      <c r="Z132" s="1081"/>
      <c r="AA132" s="1081"/>
    </row>
    <row r="133" spans="1:27" s="1030" customFormat="1" x14ac:dyDescent="0.2">
      <c r="A133" s="1025"/>
      <c r="B133" s="1025"/>
      <c r="C133" s="1025"/>
      <c r="F133" s="1081"/>
      <c r="G133" s="1081"/>
      <c r="H133" s="1081"/>
      <c r="I133" s="1081"/>
      <c r="J133" s="1081"/>
      <c r="K133" s="1081"/>
      <c r="L133" s="1081"/>
      <c r="M133" s="1081"/>
      <c r="N133" s="1081"/>
      <c r="O133" s="1081"/>
      <c r="P133" s="1081"/>
      <c r="Q133" s="1081"/>
      <c r="R133" s="1081"/>
      <c r="S133" s="1081"/>
      <c r="T133" s="1081"/>
      <c r="U133" s="1081"/>
      <c r="V133" s="1081"/>
      <c r="W133" s="1081"/>
      <c r="X133" s="1081"/>
      <c r="Y133" s="1081"/>
      <c r="Z133" s="1081"/>
      <c r="AA133" s="1081"/>
    </row>
    <row r="134" spans="1:27" s="1030" customFormat="1" x14ac:dyDescent="0.2">
      <c r="A134" s="1025"/>
      <c r="B134" s="1025"/>
      <c r="C134" s="1025"/>
      <c r="F134" s="1081"/>
      <c r="G134" s="1081"/>
      <c r="H134" s="1081"/>
      <c r="I134" s="1081"/>
      <c r="J134" s="1081"/>
      <c r="K134" s="1081"/>
      <c r="L134" s="1081"/>
      <c r="M134" s="1081"/>
      <c r="N134" s="1081"/>
      <c r="O134" s="1081"/>
      <c r="P134" s="1081"/>
      <c r="Q134" s="1081"/>
      <c r="R134" s="1081"/>
      <c r="S134" s="1081"/>
      <c r="T134" s="1081"/>
      <c r="U134" s="1081"/>
      <c r="V134" s="1081"/>
      <c r="W134" s="1081"/>
      <c r="X134" s="1081"/>
      <c r="Y134" s="1081"/>
      <c r="Z134" s="1081"/>
      <c r="AA134" s="1081"/>
    </row>
    <row r="135" spans="1:27" s="1030" customFormat="1" x14ac:dyDescent="0.2">
      <c r="A135" s="1025"/>
      <c r="B135" s="1025"/>
      <c r="C135" s="1025"/>
      <c r="F135" s="1081"/>
      <c r="G135" s="1081"/>
      <c r="H135" s="1081"/>
      <c r="I135" s="1081"/>
      <c r="J135" s="1081"/>
      <c r="K135" s="1081"/>
      <c r="L135" s="1081"/>
      <c r="M135" s="1081"/>
      <c r="N135" s="1081"/>
      <c r="O135" s="1081"/>
      <c r="P135" s="1081"/>
      <c r="Q135" s="1081"/>
      <c r="R135" s="1081"/>
      <c r="S135" s="1081"/>
      <c r="T135" s="1081"/>
      <c r="U135" s="1081"/>
      <c r="V135" s="1081"/>
      <c r="W135" s="1081"/>
      <c r="X135" s="1081"/>
      <c r="Y135" s="1081"/>
      <c r="Z135" s="1081"/>
      <c r="AA135" s="1081"/>
    </row>
    <row r="136" spans="1:27" s="1030" customFormat="1" x14ac:dyDescent="0.2">
      <c r="A136" s="1025"/>
      <c r="B136" s="1025"/>
      <c r="C136" s="1025"/>
      <c r="F136" s="1081"/>
      <c r="G136" s="1081"/>
      <c r="H136" s="1081"/>
      <c r="I136" s="1081"/>
      <c r="J136" s="1081"/>
      <c r="K136" s="1081"/>
      <c r="L136" s="1081"/>
      <c r="M136" s="1081"/>
      <c r="N136" s="1081"/>
      <c r="O136" s="1081"/>
      <c r="P136" s="1081"/>
      <c r="Q136" s="1081"/>
      <c r="R136" s="1081"/>
      <c r="S136" s="1081"/>
      <c r="T136" s="1081"/>
      <c r="U136" s="1081"/>
      <c r="V136" s="1081"/>
      <c r="W136" s="1081"/>
      <c r="X136" s="1081"/>
      <c r="Y136" s="1081"/>
      <c r="Z136" s="1081"/>
      <c r="AA136" s="1081"/>
    </row>
    <row r="137" spans="1:27" s="1030" customFormat="1" x14ac:dyDescent="0.2">
      <c r="A137" s="1025"/>
      <c r="B137" s="1025"/>
      <c r="C137" s="1025"/>
      <c r="F137" s="1081"/>
      <c r="G137" s="1081"/>
      <c r="H137" s="1081"/>
      <c r="I137" s="1081"/>
      <c r="J137" s="1081"/>
      <c r="K137" s="1081"/>
      <c r="L137" s="1081"/>
      <c r="M137" s="1081"/>
      <c r="N137" s="1081"/>
      <c r="O137" s="1081"/>
      <c r="P137" s="1081"/>
      <c r="Q137" s="1081"/>
      <c r="R137" s="1081"/>
      <c r="S137" s="1081"/>
      <c r="T137" s="1081"/>
      <c r="U137" s="1081"/>
      <c r="V137" s="1081"/>
      <c r="W137" s="1081"/>
      <c r="X137" s="1081"/>
      <c r="Y137" s="1081"/>
      <c r="Z137" s="1081"/>
      <c r="AA137" s="1081"/>
    </row>
    <row r="138" spans="1:27" s="1030" customFormat="1" x14ac:dyDescent="0.2">
      <c r="A138" s="1025"/>
      <c r="B138" s="1025"/>
      <c r="C138" s="1025"/>
      <c r="F138" s="1081"/>
      <c r="G138" s="1081"/>
      <c r="H138" s="1081"/>
      <c r="I138" s="1081"/>
      <c r="J138" s="1081"/>
      <c r="K138" s="1081"/>
      <c r="L138" s="1081"/>
      <c r="M138" s="1081"/>
      <c r="N138" s="1081"/>
      <c r="O138" s="1081"/>
      <c r="P138" s="1081"/>
      <c r="Q138" s="1081"/>
      <c r="R138" s="1081"/>
      <c r="S138" s="1081"/>
      <c r="T138" s="1081"/>
      <c r="U138" s="1081"/>
      <c r="V138" s="1081"/>
      <c r="W138" s="1081"/>
      <c r="X138" s="1081"/>
      <c r="Y138" s="1081"/>
      <c r="Z138" s="1081"/>
      <c r="AA138" s="1081"/>
    </row>
    <row r="139" spans="1:27" s="1030" customFormat="1" x14ac:dyDescent="0.2">
      <c r="A139" s="1025"/>
      <c r="B139" s="1025"/>
      <c r="C139" s="1025"/>
      <c r="F139" s="1081"/>
      <c r="G139" s="1081"/>
      <c r="H139" s="1081"/>
      <c r="I139" s="1081"/>
      <c r="J139" s="1081"/>
      <c r="K139" s="1081"/>
      <c r="L139" s="1081"/>
      <c r="M139" s="1081"/>
      <c r="N139" s="1081"/>
      <c r="O139" s="1081"/>
      <c r="P139" s="1081"/>
      <c r="Q139" s="1081"/>
      <c r="R139" s="1081"/>
      <c r="S139" s="1081"/>
      <c r="T139" s="1081"/>
      <c r="U139" s="1081"/>
      <c r="V139" s="1081"/>
      <c r="W139" s="1081"/>
      <c r="X139" s="1081"/>
      <c r="Y139" s="1081"/>
      <c r="Z139" s="1081"/>
      <c r="AA139" s="1081"/>
    </row>
    <row r="140" spans="1:27" s="1030" customFormat="1" x14ac:dyDescent="0.2">
      <c r="A140" s="1025"/>
      <c r="B140" s="1025"/>
      <c r="C140" s="1025"/>
      <c r="F140" s="1081"/>
      <c r="G140" s="1081"/>
      <c r="H140" s="1081"/>
      <c r="I140" s="1081"/>
      <c r="J140" s="1081"/>
      <c r="K140" s="1081"/>
      <c r="L140" s="1081"/>
      <c r="M140" s="1081"/>
      <c r="N140" s="1081"/>
      <c r="O140" s="1081"/>
      <c r="P140" s="1081"/>
      <c r="Q140" s="1081"/>
      <c r="R140" s="1081"/>
      <c r="S140" s="1081"/>
      <c r="T140" s="1081"/>
      <c r="U140" s="1081"/>
      <c r="V140" s="1081"/>
      <c r="W140" s="1081"/>
      <c r="X140" s="1081"/>
      <c r="Y140" s="1081"/>
      <c r="Z140" s="1081"/>
      <c r="AA140" s="1081"/>
    </row>
    <row r="141" spans="1:27" s="1030" customFormat="1" x14ac:dyDescent="0.2">
      <c r="A141" s="1025"/>
      <c r="B141" s="1025"/>
      <c r="C141" s="1025"/>
      <c r="F141" s="1081"/>
      <c r="G141" s="1081"/>
      <c r="H141" s="1081"/>
      <c r="I141" s="1081"/>
      <c r="J141" s="1081"/>
      <c r="K141" s="1081"/>
      <c r="L141" s="1081"/>
      <c r="M141" s="1081"/>
      <c r="N141" s="1081"/>
      <c r="O141" s="1081"/>
      <c r="P141" s="1081"/>
      <c r="Q141" s="1081"/>
      <c r="R141" s="1081"/>
      <c r="S141" s="1081"/>
      <c r="T141" s="1081"/>
      <c r="U141" s="1081"/>
      <c r="V141" s="1081"/>
      <c r="W141" s="1081"/>
      <c r="X141" s="1081"/>
      <c r="Y141" s="1081"/>
      <c r="Z141" s="1081"/>
      <c r="AA141" s="1081"/>
    </row>
    <row r="142" spans="1:27" s="1030" customFormat="1" x14ac:dyDescent="0.2">
      <c r="A142" s="1025"/>
      <c r="B142" s="1025"/>
      <c r="C142" s="1025"/>
      <c r="F142" s="1081"/>
      <c r="G142" s="1081"/>
      <c r="H142" s="1081"/>
      <c r="I142" s="1081"/>
      <c r="J142" s="1081"/>
      <c r="K142" s="1081"/>
      <c r="L142" s="1081"/>
      <c r="M142" s="1081"/>
      <c r="N142" s="1081"/>
      <c r="O142" s="1081"/>
      <c r="P142" s="1081"/>
      <c r="Q142" s="1081"/>
      <c r="R142" s="1081"/>
      <c r="S142" s="1081"/>
      <c r="T142" s="1081"/>
      <c r="U142" s="1081"/>
      <c r="V142" s="1081"/>
      <c r="W142" s="1081"/>
      <c r="X142" s="1081"/>
      <c r="Y142" s="1081"/>
      <c r="Z142" s="1081"/>
      <c r="AA142" s="1081"/>
    </row>
    <row r="143" spans="1:27" s="1030" customFormat="1" x14ac:dyDescent="0.2">
      <c r="A143" s="1025"/>
      <c r="B143" s="1025"/>
      <c r="C143" s="1025"/>
      <c r="F143" s="1081"/>
      <c r="G143" s="1081"/>
      <c r="H143" s="1081"/>
      <c r="I143" s="1081"/>
      <c r="J143" s="1081"/>
      <c r="K143" s="1081"/>
      <c r="L143" s="1081"/>
      <c r="M143" s="1081"/>
      <c r="N143" s="1081"/>
      <c r="O143" s="1081"/>
      <c r="P143" s="1081"/>
      <c r="Q143" s="1081"/>
      <c r="R143" s="1081"/>
      <c r="S143" s="1081"/>
      <c r="T143" s="1081"/>
      <c r="U143" s="1081"/>
      <c r="V143" s="1081"/>
      <c r="W143" s="1081"/>
      <c r="X143" s="1081"/>
      <c r="Y143" s="1081"/>
      <c r="Z143" s="1081"/>
      <c r="AA143" s="1081"/>
    </row>
    <row r="144" spans="1:27" s="1030" customFormat="1" x14ac:dyDescent="0.2">
      <c r="A144" s="1025"/>
      <c r="B144" s="1025"/>
      <c r="C144" s="1025"/>
      <c r="F144" s="1081"/>
      <c r="G144" s="1081"/>
      <c r="H144" s="1081"/>
      <c r="I144" s="1081"/>
      <c r="J144" s="1081"/>
      <c r="K144" s="1081"/>
      <c r="L144" s="1081"/>
      <c r="M144" s="1081"/>
      <c r="N144" s="1081"/>
      <c r="O144" s="1081"/>
      <c r="P144" s="1081"/>
      <c r="Q144" s="1081"/>
      <c r="R144" s="1081"/>
      <c r="S144" s="1081"/>
      <c r="T144" s="1081"/>
      <c r="U144" s="1081"/>
      <c r="V144" s="1081"/>
      <c r="W144" s="1081"/>
      <c r="X144" s="1081"/>
      <c r="Y144" s="1081"/>
      <c r="Z144" s="1081"/>
      <c r="AA144" s="1081"/>
    </row>
    <row r="145" spans="1:27" s="1030" customFormat="1" x14ac:dyDescent="0.2">
      <c r="A145" s="1025"/>
      <c r="B145" s="1025"/>
      <c r="C145" s="1025"/>
      <c r="F145" s="1081"/>
      <c r="G145" s="1081"/>
      <c r="H145" s="1081"/>
      <c r="I145" s="1081"/>
      <c r="J145" s="1081"/>
      <c r="K145" s="1081"/>
      <c r="L145" s="1081"/>
      <c r="M145" s="1081"/>
      <c r="N145" s="1081"/>
      <c r="O145" s="1081"/>
      <c r="P145" s="1081"/>
      <c r="Q145" s="1081"/>
      <c r="R145" s="1081"/>
      <c r="S145" s="1081"/>
      <c r="T145" s="1081"/>
      <c r="U145" s="1081"/>
      <c r="V145" s="1081"/>
      <c r="W145" s="1081"/>
      <c r="X145" s="1081"/>
      <c r="Y145" s="1081"/>
      <c r="Z145" s="1081"/>
      <c r="AA145" s="1081"/>
    </row>
    <row r="146" spans="1:27" s="1030" customFormat="1" x14ac:dyDescent="0.2">
      <c r="A146" s="1025"/>
      <c r="B146" s="1025"/>
      <c r="C146" s="1025"/>
      <c r="F146" s="1081"/>
      <c r="G146" s="1081"/>
      <c r="H146" s="1081"/>
      <c r="I146" s="1081"/>
      <c r="J146" s="1081"/>
      <c r="K146" s="1081"/>
      <c r="L146" s="1081"/>
      <c r="M146" s="1081"/>
      <c r="N146" s="1081"/>
      <c r="O146" s="1081"/>
      <c r="P146" s="1081"/>
      <c r="Q146" s="1081"/>
      <c r="R146" s="1081"/>
      <c r="S146" s="1081"/>
      <c r="T146" s="1081"/>
      <c r="U146" s="1081"/>
      <c r="V146" s="1081"/>
      <c r="W146" s="1081"/>
      <c r="X146" s="1081"/>
      <c r="Y146" s="1081"/>
      <c r="Z146" s="1081"/>
      <c r="AA146" s="1081"/>
    </row>
    <row r="147" spans="1:27" s="1030" customFormat="1" x14ac:dyDescent="0.2">
      <c r="A147" s="1025"/>
      <c r="B147" s="1025"/>
      <c r="C147" s="1025"/>
      <c r="F147" s="1081"/>
      <c r="G147" s="1081"/>
      <c r="H147" s="1081"/>
      <c r="I147" s="1081"/>
      <c r="J147" s="1081"/>
      <c r="K147" s="1081"/>
      <c r="L147" s="1081"/>
      <c r="M147" s="1081"/>
      <c r="N147" s="1081"/>
      <c r="O147" s="1081"/>
      <c r="P147" s="1081"/>
      <c r="Q147" s="1081"/>
      <c r="R147" s="1081"/>
      <c r="S147" s="1081"/>
      <c r="T147" s="1081"/>
      <c r="U147" s="1081"/>
      <c r="V147" s="1081"/>
      <c r="W147" s="1081"/>
      <c r="X147" s="1081"/>
      <c r="Y147" s="1081"/>
      <c r="Z147" s="1081"/>
      <c r="AA147" s="1081"/>
    </row>
    <row r="148" spans="1:27" s="1030" customFormat="1" x14ac:dyDescent="0.2">
      <c r="A148" s="1025"/>
      <c r="B148" s="1025"/>
      <c r="C148" s="1025"/>
      <c r="F148" s="1081"/>
      <c r="G148" s="1081"/>
      <c r="H148" s="1081"/>
      <c r="I148" s="1081"/>
      <c r="J148" s="1081"/>
      <c r="K148" s="1081"/>
      <c r="L148" s="1081"/>
      <c r="M148" s="1081"/>
      <c r="N148" s="1081"/>
      <c r="O148" s="1081"/>
      <c r="P148" s="1081"/>
      <c r="Q148" s="1081"/>
      <c r="R148" s="1081"/>
      <c r="S148" s="1081"/>
      <c r="T148" s="1081"/>
      <c r="U148" s="1081"/>
      <c r="V148" s="1081"/>
      <c r="W148" s="1081"/>
      <c r="X148" s="1081"/>
      <c r="Y148" s="1081"/>
      <c r="Z148" s="1081"/>
      <c r="AA148" s="1081"/>
    </row>
    <row r="149" spans="1:27" s="1030" customFormat="1" x14ac:dyDescent="0.2">
      <c r="A149" s="1025"/>
      <c r="B149" s="1025"/>
      <c r="C149" s="1025"/>
      <c r="F149" s="1081"/>
      <c r="G149" s="1081"/>
      <c r="H149" s="1081"/>
      <c r="I149" s="1081"/>
      <c r="J149" s="1081"/>
      <c r="K149" s="1081"/>
      <c r="L149" s="1081"/>
      <c r="M149" s="1081"/>
      <c r="N149" s="1081"/>
      <c r="O149" s="1081"/>
      <c r="P149" s="1081"/>
      <c r="Q149" s="1081"/>
      <c r="R149" s="1081"/>
      <c r="S149" s="1081"/>
      <c r="T149" s="1081"/>
      <c r="U149" s="1081"/>
      <c r="V149" s="1081"/>
      <c r="W149" s="1081"/>
      <c r="X149" s="1081"/>
      <c r="Y149" s="1081"/>
      <c r="Z149" s="1081"/>
      <c r="AA149" s="1081"/>
    </row>
    <row r="150" spans="1:27" s="1030" customFormat="1" x14ac:dyDescent="0.2">
      <c r="A150" s="1025"/>
      <c r="B150" s="1025"/>
      <c r="C150" s="1025"/>
      <c r="F150" s="1081"/>
      <c r="G150" s="1081"/>
      <c r="H150" s="1081"/>
      <c r="I150" s="1081"/>
      <c r="J150" s="1081"/>
      <c r="K150" s="1081"/>
      <c r="L150" s="1081"/>
      <c r="M150" s="1081"/>
      <c r="N150" s="1081"/>
      <c r="O150" s="1081"/>
      <c r="P150" s="1081"/>
      <c r="Q150" s="1081"/>
      <c r="R150" s="1081"/>
      <c r="S150" s="1081"/>
      <c r="T150" s="1081"/>
      <c r="U150" s="1081"/>
      <c r="V150" s="1081"/>
      <c r="W150" s="1081"/>
      <c r="X150" s="1081"/>
      <c r="Y150" s="1081"/>
      <c r="Z150" s="1081"/>
      <c r="AA150" s="1081"/>
    </row>
    <row r="151" spans="1:27" s="1030" customFormat="1" x14ac:dyDescent="0.2">
      <c r="A151" s="1025"/>
      <c r="B151" s="1025"/>
      <c r="C151" s="1025"/>
      <c r="F151" s="1081"/>
      <c r="G151" s="1081"/>
      <c r="H151" s="1081"/>
      <c r="I151" s="1081"/>
      <c r="J151" s="1081"/>
      <c r="K151" s="1081"/>
      <c r="L151" s="1081"/>
      <c r="M151" s="1081"/>
      <c r="N151" s="1081"/>
      <c r="O151" s="1081"/>
      <c r="P151" s="1081"/>
      <c r="Q151" s="1081"/>
      <c r="R151" s="1081"/>
      <c r="S151" s="1081"/>
      <c r="T151" s="1081"/>
      <c r="U151" s="1081"/>
      <c r="V151" s="1081"/>
      <c r="W151" s="1081"/>
      <c r="X151" s="1081"/>
      <c r="Y151" s="1081"/>
      <c r="Z151" s="1081"/>
      <c r="AA151" s="1081"/>
    </row>
    <row r="152" spans="1:27" s="1030" customFormat="1" x14ac:dyDescent="0.2">
      <c r="A152" s="1025"/>
      <c r="B152" s="1025"/>
      <c r="C152" s="1025"/>
      <c r="F152" s="1081"/>
      <c r="G152" s="1081"/>
      <c r="H152" s="1081"/>
      <c r="I152" s="1081"/>
      <c r="J152" s="1081"/>
      <c r="K152" s="1081"/>
      <c r="L152" s="1081"/>
      <c r="M152" s="1081"/>
      <c r="N152" s="1081"/>
      <c r="O152" s="1081"/>
      <c r="P152" s="1081"/>
      <c r="Q152" s="1081"/>
      <c r="R152" s="1081"/>
      <c r="S152" s="1081"/>
      <c r="T152" s="1081"/>
      <c r="U152" s="1081"/>
      <c r="V152" s="1081"/>
      <c r="W152" s="1081"/>
      <c r="X152" s="1081"/>
      <c r="Y152" s="1081"/>
      <c r="Z152" s="1081"/>
      <c r="AA152" s="1081"/>
    </row>
    <row r="153" spans="1:27" s="1030" customFormat="1" x14ac:dyDescent="0.2">
      <c r="A153" s="1025"/>
      <c r="B153" s="1025"/>
      <c r="C153" s="1025"/>
      <c r="F153" s="1081"/>
      <c r="G153" s="1081"/>
      <c r="H153" s="1081"/>
      <c r="I153" s="1081"/>
      <c r="J153" s="1081"/>
      <c r="K153" s="1081"/>
      <c r="L153" s="1081"/>
      <c r="M153" s="1081"/>
      <c r="N153" s="1081"/>
      <c r="O153" s="1081"/>
      <c r="P153" s="1081"/>
      <c r="Q153" s="1081"/>
      <c r="R153" s="1081"/>
      <c r="S153" s="1081"/>
      <c r="T153" s="1081"/>
      <c r="U153" s="1081"/>
      <c r="V153" s="1081"/>
      <c r="W153" s="1081"/>
      <c r="X153" s="1081"/>
      <c r="Y153" s="1081"/>
      <c r="Z153" s="1081"/>
      <c r="AA153" s="1081"/>
    </row>
    <row r="154" spans="1:27" s="1030" customFormat="1" x14ac:dyDescent="0.2">
      <c r="A154" s="1025"/>
      <c r="B154" s="1025"/>
      <c r="C154" s="1025"/>
      <c r="F154" s="1081"/>
      <c r="G154" s="1081"/>
      <c r="H154" s="1081"/>
      <c r="I154" s="1081"/>
      <c r="J154" s="1081"/>
      <c r="K154" s="1081"/>
      <c r="L154" s="1081"/>
      <c r="M154" s="1081"/>
      <c r="N154" s="1081"/>
      <c r="O154" s="1081"/>
      <c r="P154" s="1081"/>
      <c r="Q154" s="1081"/>
      <c r="R154" s="1081"/>
      <c r="S154" s="1081"/>
      <c r="T154" s="1081"/>
      <c r="U154" s="1081"/>
      <c r="V154" s="1081"/>
      <c r="W154" s="1081"/>
      <c r="X154" s="1081"/>
      <c r="Y154" s="1081"/>
      <c r="Z154" s="1081"/>
      <c r="AA154" s="1081"/>
    </row>
    <row r="155" spans="1:27" s="1030" customFormat="1" x14ac:dyDescent="0.2">
      <c r="A155" s="1025"/>
      <c r="B155" s="1025"/>
      <c r="C155" s="1025"/>
      <c r="F155" s="1081"/>
      <c r="G155" s="1081"/>
      <c r="H155" s="1081"/>
      <c r="I155" s="1081"/>
      <c r="J155" s="1081"/>
      <c r="K155" s="1081"/>
      <c r="L155" s="1081"/>
      <c r="M155" s="1081"/>
      <c r="N155" s="1081"/>
      <c r="O155" s="1081"/>
      <c r="P155" s="1081"/>
      <c r="Q155" s="1081"/>
      <c r="R155" s="1081"/>
      <c r="S155" s="1081"/>
      <c r="T155" s="1081"/>
      <c r="U155" s="1081"/>
      <c r="V155" s="1081"/>
      <c r="W155" s="1081"/>
      <c r="X155" s="1081"/>
      <c r="Y155" s="1081"/>
      <c r="Z155" s="1081"/>
      <c r="AA155" s="1081"/>
    </row>
    <row r="156" spans="1:27" s="1030" customFormat="1" x14ac:dyDescent="0.2">
      <c r="A156" s="1025"/>
      <c r="B156" s="1025"/>
      <c r="C156" s="1025"/>
      <c r="F156" s="1081"/>
      <c r="G156" s="1081"/>
      <c r="H156" s="1081"/>
      <c r="I156" s="1081"/>
      <c r="J156" s="1081"/>
      <c r="K156" s="1081"/>
      <c r="L156" s="1081"/>
      <c r="M156" s="1081"/>
      <c r="N156" s="1081"/>
      <c r="O156" s="1081"/>
      <c r="P156" s="1081"/>
      <c r="Q156" s="1081"/>
      <c r="R156" s="1081"/>
      <c r="S156" s="1081"/>
      <c r="T156" s="1081"/>
      <c r="U156" s="1081"/>
      <c r="V156" s="1081"/>
      <c r="W156" s="1081"/>
      <c r="X156" s="1081"/>
      <c r="Y156" s="1081"/>
      <c r="Z156" s="1081"/>
      <c r="AA156" s="1081"/>
    </row>
    <row r="157" spans="1:27" s="1030" customFormat="1" x14ac:dyDescent="0.2">
      <c r="A157" s="1025"/>
      <c r="B157" s="1025"/>
      <c r="C157" s="1025"/>
      <c r="F157" s="1081"/>
      <c r="G157" s="1081"/>
      <c r="H157" s="1081"/>
      <c r="I157" s="1081"/>
      <c r="J157" s="1081"/>
      <c r="K157" s="1081"/>
      <c r="L157" s="1081"/>
      <c r="M157" s="1081"/>
      <c r="N157" s="1081"/>
      <c r="O157" s="1081"/>
      <c r="P157" s="1081"/>
      <c r="Q157" s="1081"/>
      <c r="R157" s="1081"/>
      <c r="S157" s="1081"/>
      <c r="T157" s="1081"/>
      <c r="U157" s="1081"/>
      <c r="V157" s="1081"/>
      <c r="W157" s="1081"/>
      <c r="X157" s="1081"/>
      <c r="Y157" s="1081"/>
      <c r="Z157" s="1081"/>
      <c r="AA157" s="1081"/>
    </row>
  </sheetData>
  <mergeCells count="20">
    <mergeCell ref="D9:AV9"/>
    <mergeCell ref="G10:X10"/>
    <mergeCell ref="D11:D15"/>
    <mergeCell ref="E11:E15"/>
    <mergeCell ref="G11:X11"/>
    <mergeCell ref="AA11:AA16"/>
    <mergeCell ref="AB11:AS11"/>
    <mergeCell ref="AT11:AT15"/>
    <mergeCell ref="AU11:AU15"/>
    <mergeCell ref="AV11:AV15"/>
    <mergeCell ref="G12:X12"/>
    <mergeCell ref="AB12:AS12"/>
    <mergeCell ref="G13:X13"/>
    <mergeCell ref="AB13:AS13"/>
    <mergeCell ref="G15:K15"/>
    <mergeCell ref="M15:Q15"/>
    <mergeCell ref="S15:W15"/>
    <mergeCell ref="AB15:AF15"/>
    <mergeCell ref="AH15:AL15"/>
    <mergeCell ref="AN15:AR15"/>
  </mergeCells>
  <dataValidations count="1">
    <dataValidation type="list" allowBlank="1" showInputMessage="1" showErrorMessage="1" errorTitle="Внимание" error="Выберите значение из списка!" sqref="G13:X13 JC13:JT13 SY13:TP13 ACU13:ADL13 AMQ13:ANH13 AWM13:AXD13 BGI13:BGZ13 BQE13:BQV13 CAA13:CAR13 CJW13:CKN13 CTS13:CUJ13 DDO13:DEF13 DNK13:DOB13 DXG13:DXX13 EHC13:EHT13 EQY13:ERP13 FAU13:FBL13 FKQ13:FLH13 FUM13:FVD13 GEI13:GEZ13 GOE13:GOV13 GYA13:GYR13 HHW13:HIN13 HRS13:HSJ13 IBO13:ICF13 ILK13:IMB13 IVG13:IVX13 JFC13:JFT13 JOY13:JPP13 JYU13:JZL13 KIQ13:KJH13 KSM13:KTD13 LCI13:LCZ13 LME13:LMV13 LWA13:LWR13 MFW13:MGN13 MPS13:MQJ13 MZO13:NAF13 NJK13:NKB13 NTG13:NTX13 ODC13:ODT13 OMY13:ONP13 OWU13:OXL13 PGQ13:PHH13 PQM13:PRD13 QAI13:QAZ13 QKE13:QKV13 QUA13:QUR13 RDW13:REN13 RNS13:ROJ13 RXO13:RYF13 SHK13:SIB13 SRG13:SRX13 TBC13:TBT13 TKY13:TLP13 TUU13:TVL13 UEQ13:UFH13 UOM13:UPD13 UYI13:UYZ13 VIE13:VIV13 VSA13:VSR13 WBW13:WCN13 WLS13:WMJ13 WVO13:WWF13 G65549:X65549 JC65549:JT65549 SY65549:TP65549 ACU65549:ADL65549 AMQ65549:ANH65549 AWM65549:AXD65549 BGI65549:BGZ65549 BQE65549:BQV65549 CAA65549:CAR65549 CJW65549:CKN65549 CTS65549:CUJ65549 DDO65549:DEF65549 DNK65549:DOB65549 DXG65549:DXX65549 EHC65549:EHT65549 EQY65549:ERP65549 FAU65549:FBL65549 FKQ65549:FLH65549 FUM65549:FVD65549 GEI65549:GEZ65549 GOE65549:GOV65549 GYA65549:GYR65549 HHW65549:HIN65549 HRS65549:HSJ65549 IBO65549:ICF65549 ILK65549:IMB65549 IVG65549:IVX65549 JFC65549:JFT65549 JOY65549:JPP65549 JYU65549:JZL65549 KIQ65549:KJH65549 KSM65549:KTD65549 LCI65549:LCZ65549 LME65549:LMV65549 LWA65549:LWR65549 MFW65549:MGN65549 MPS65549:MQJ65549 MZO65549:NAF65549 NJK65549:NKB65549 NTG65549:NTX65549 ODC65549:ODT65549 OMY65549:ONP65549 OWU65549:OXL65549 PGQ65549:PHH65549 PQM65549:PRD65549 QAI65549:QAZ65549 QKE65549:QKV65549 QUA65549:QUR65549 RDW65549:REN65549 RNS65549:ROJ65549 RXO65549:RYF65549 SHK65549:SIB65549 SRG65549:SRX65549 TBC65549:TBT65549 TKY65549:TLP65549 TUU65549:TVL65549 UEQ65549:UFH65549 UOM65549:UPD65549 UYI65549:UYZ65549 VIE65549:VIV65549 VSA65549:VSR65549 WBW65549:WCN65549 WLS65549:WMJ65549 WVO65549:WWF65549 G131085:X131085 JC131085:JT131085 SY131085:TP131085 ACU131085:ADL131085 AMQ131085:ANH131085 AWM131085:AXD131085 BGI131085:BGZ131085 BQE131085:BQV131085 CAA131085:CAR131085 CJW131085:CKN131085 CTS131085:CUJ131085 DDO131085:DEF131085 DNK131085:DOB131085 DXG131085:DXX131085 EHC131085:EHT131085 EQY131085:ERP131085 FAU131085:FBL131085 FKQ131085:FLH131085 FUM131085:FVD131085 GEI131085:GEZ131085 GOE131085:GOV131085 GYA131085:GYR131085 HHW131085:HIN131085 HRS131085:HSJ131085 IBO131085:ICF131085 ILK131085:IMB131085 IVG131085:IVX131085 JFC131085:JFT131085 JOY131085:JPP131085 JYU131085:JZL131085 KIQ131085:KJH131085 KSM131085:KTD131085 LCI131085:LCZ131085 LME131085:LMV131085 LWA131085:LWR131085 MFW131085:MGN131085 MPS131085:MQJ131085 MZO131085:NAF131085 NJK131085:NKB131085 NTG131085:NTX131085 ODC131085:ODT131085 OMY131085:ONP131085 OWU131085:OXL131085 PGQ131085:PHH131085 PQM131085:PRD131085 QAI131085:QAZ131085 QKE131085:QKV131085 QUA131085:QUR131085 RDW131085:REN131085 RNS131085:ROJ131085 RXO131085:RYF131085 SHK131085:SIB131085 SRG131085:SRX131085 TBC131085:TBT131085 TKY131085:TLP131085 TUU131085:TVL131085 UEQ131085:UFH131085 UOM131085:UPD131085 UYI131085:UYZ131085 VIE131085:VIV131085 VSA131085:VSR131085 WBW131085:WCN131085 WLS131085:WMJ131085 WVO131085:WWF131085 G196621:X196621 JC196621:JT196621 SY196621:TP196621 ACU196621:ADL196621 AMQ196621:ANH196621 AWM196621:AXD196621 BGI196621:BGZ196621 BQE196621:BQV196621 CAA196621:CAR196621 CJW196621:CKN196621 CTS196621:CUJ196621 DDO196621:DEF196621 DNK196621:DOB196621 DXG196621:DXX196621 EHC196621:EHT196621 EQY196621:ERP196621 FAU196621:FBL196621 FKQ196621:FLH196621 FUM196621:FVD196621 GEI196621:GEZ196621 GOE196621:GOV196621 GYA196621:GYR196621 HHW196621:HIN196621 HRS196621:HSJ196621 IBO196621:ICF196621 ILK196621:IMB196621 IVG196621:IVX196621 JFC196621:JFT196621 JOY196621:JPP196621 JYU196621:JZL196621 KIQ196621:KJH196621 KSM196621:KTD196621 LCI196621:LCZ196621 LME196621:LMV196621 LWA196621:LWR196621 MFW196621:MGN196621 MPS196621:MQJ196621 MZO196621:NAF196621 NJK196621:NKB196621 NTG196621:NTX196621 ODC196621:ODT196621 OMY196621:ONP196621 OWU196621:OXL196621 PGQ196621:PHH196621 PQM196621:PRD196621 QAI196621:QAZ196621 QKE196621:QKV196621 QUA196621:QUR196621 RDW196621:REN196621 RNS196621:ROJ196621 RXO196621:RYF196621 SHK196621:SIB196621 SRG196621:SRX196621 TBC196621:TBT196621 TKY196621:TLP196621 TUU196621:TVL196621 UEQ196621:UFH196621 UOM196621:UPD196621 UYI196621:UYZ196621 VIE196621:VIV196621 VSA196621:VSR196621 WBW196621:WCN196621 WLS196621:WMJ196621 WVO196621:WWF196621 G262157:X262157 JC262157:JT262157 SY262157:TP262157 ACU262157:ADL262157 AMQ262157:ANH262157 AWM262157:AXD262157 BGI262157:BGZ262157 BQE262157:BQV262157 CAA262157:CAR262157 CJW262157:CKN262157 CTS262157:CUJ262157 DDO262157:DEF262157 DNK262157:DOB262157 DXG262157:DXX262157 EHC262157:EHT262157 EQY262157:ERP262157 FAU262157:FBL262157 FKQ262157:FLH262157 FUM262157:FVD262157 GEI262157:GEZ262157 GOE262157:GOV262157 GYA262157:GYR262157 HHW262157:HIN262157 HRS262157:HSJ262157 IBO262157:ICF262157 ILK262157:IMB262157 IVG262157:IVX262157 JFC262157:JFT262157 JOY262157:JPP262157 JYU262157:JZL262157 KIQ262157:KJH262157 KSM262157:KTD262157 LCI262157:LCZ262157 LME262157:LMV262157 LWA262157:LWR262157 MFW262157:MGN262157 MPS262157:MQJ262157 MZO262157:NAF262157 NJK262157:NKB262157 NTG262157:NTX262157 ODC262157:ODT262157 OMY262157:ONP262157 OWU262157:OXL262157 PGQ262157:PHH262157 PQM262157:PRD262157 QAI262157:QAZ262157 QKE262157:QKV262157 QUA262157:QUR262157 RDW262157:REN262157 RNS262157:ROJ262157 RXO262157:RYF262157 SHK262157:SIB262157 SRG262157:SRX262157 TBC262157:TBT262157 TKY262157:TLP262157 TUU262157:TVL262157 UEQ262157:UFH262157 UOM262157:UPD262157 UYI262157:UYZ262157 VIE262157:VIV262157 VSA262157:VSR262157 WBW262157:WCN262157 WLS262157:WMJ262157 WVO262157:WWF262157 G327693:X327693 JC327693:JT327693 SY327693:TP327693 ACU327693:ADL327693 AMQ327693:ANH327693 AWM327693:AXD327693 BGI327693:BGZ327693 BQE327693:BQV327693 CAA327693:CAR327693 CJW327693:CKN327693 CTS327693:CUJ327693 DDO327693:DEF327693 DNK327693:DOB327693 DXG327693:DXX327693 EHC327693:EHT327693 EQY327693:ERP327693 FAU327693:FBL327693 FKQ327693:FLH327693 FUM327693:FVD327693 GEI327693:GEZ327693 GOE327693:GOV327693 GYA327693:GYR327693 HHW327693:HIN327693 HRS327693:HSJ327693 IBO327693:ICF327693 ILK327693:IMB327693 IVG327693:IVX327693 JFC327693:JFT327693 JOY327693:JPP327693 JYU327693:JZL327693 KIQ327693:KJH327693 KSM327693:KTD327693 LCI327693:LCZ327693 LME327693:LMV327693 LWA327693:LWR327693 MFW327693:MGN327693 MPS327693:MQJ327693 MZO327693:NAF327693 NJK327693:NKB327693 NTG327693:NTX327693 ODC327693:ODT327693 OMY327693:ONP327693 OWU327693:OXL327693 PGQ327693:PHH327693 PQM327693:PRD327693 QAI327693:QAZ327693 QKE327693:QKV327693 QUA327693:QUR327693 RDW327693:REN327693 RNS327693:ROJ327693 RXO327693:RYF327693 SHK327693:SIB327693 SRG327693:SRX327693 TBC327693:TBT327693 TKY327693:TLP327693 TUU327693:TVL327693 UEQ327693:UFH327693 UOM327693:UPD327693 UYI327693:UYZ327693 VIE327693:VIV327693 VSA327693:VSR327693 WBW327693:WCN327693 WLS327693:WMJ327693 WVO327693:WWF327693 G393229:X393229 JC393229:JT393229 SY393229:TP393229 ACU393229:ADL393229 AMQ393229:ANH393229 AWM393229:AXD393229 BGI393229:BGZ393229 BQE393229:BQV393229 CAA393229:CAR393229 CJW393229:CKN393229 CTS393229:CUJ393229 DDO393229:DEF393229 DNK393229:DOB393229 DXG393229:DXX393229 EHC393229:EHT393229 EQY393229:ERP393229 FAU393229:FBL393229 FKQ393229:FLH393229 FUM393229:FVD393229 GEI393229:GEZ393229 GOE393229:GOV393229 GYA393229:GYR393229 HHW393229:HIN393229 HRS393229:HSJ393229 IBO393229:ICF393229 ILK393229:IMB393229 IVG393229:IVX393229 JFC393229:JFT393229 JOY393229:JPP393229 JYU393229:JZL393229 KIQ393229:KJH393229 KSM393229:KTD393229 LCI393229:LCZ393229 LME393229:LMV393229 LWA393229:LWR393229 MFW393229:MGN393229 MPS393229:MQJ393229 MZO393229:NAF393229 NJK393229:NKB393229 NTG393229:NTX393229 ODC393229:ODT393229 OMY393229:ONP393229 OWU393229:OXL393229 PGQ393229:PHH393229 PQM393229:PRD393229 QAI393229:QAZ393229 QKE393229:QKV393229 QUA393229:QUR393229 RDW393229:REN393229 RNS393229:ROJ393229 RXO393229:RYF393229 SHK393229:SIB393229 SRG393229:SRX393229 TBC393229:TBT393229 TKY393229:TLP393229 TUU393229:TVL393229 UEQ393229:UFH393229 UOM393229:UPD393229 UYI393229:UYZ393229 VIE393229:VIV393229 VSA393229:VSR393229 WBW393229:WCN393229 WLS393229:WMJ393229 WVO393229:WWF393229 G458765:X458765 JC458765:JT458765 SY458765:TP458765 ACU458765:ADL458765 AMQ458765:ANH458765 AWM458765:AXD458765 BGI458765:BGZ458765 BQE458765:BQV458765 CAA458765:CAR458765 CJW458765:CKN458765 CTS458765:CUJ458765 DDO458765:DEF458765 DNK458765:DOB458765 DXG458765:DXX458765 EHC458765:EHT458765 EQY458765:ERP458765 FAU458765:FBL458765 FKQ458765:FLH458765 FUM458765:FVD458765 GEI458765:GEZ458765 GOE458765:GOV458765 GYA458765:GYR458765 HHW458765:HIN458765 HRS458765:HSJ458765 IBO458765:ICF458765 ILK458765:IMB458765 IVG458765:IVX458765 JFC458765:JFT458765 JOY458765:JPP458765 JYU458765:JZL458765 KIQ458765:KJH458765 KSM458765:KTD458765 LCI458765:LCZ458765 LME458765:LMV458765 LWA458765:LWR458765 MFW458765:MGN458765 MPS458765:MQJ458765 MZO458765:NAF458765 NJK458765:NKB458765 NTG458765:NTX458765 ODC458765:ODT458765 OMY458765:ONP458765 OWU458765:OXL458765 PGQ458765:PHH458765 PQM458765:PRD458765 QAI458765:QAZ458765 QKE458765:QKV458765 QUA458765:QUR458765 RDW458765:REN458765 RNS458765:ROJ458765 RXO458765:RYF458765 SHK458765:SIB458765 SRG458765:SRX458765 TBC458765:TBT458765 TKY458765:TLP458765 TUU458765:TVL458765 UEQ458765:UFH458765 UOM458765:UPD458765 UYI458765:UYZ458765 VIE458765:VIV458765 VSA458765:VSR458765 WBW458765:WCN458765 WLS458765:WMJ458765 WVO458765:WWF458765 G524301:X524301 JC524301:JT524301 SY524301:TP524301 ACU524301:ADL524301 AMQ524301:ANH524301 AWM524301:AXD524301 BGI524301:BGZ524301 BQE524301:BQV524301 CAA524301:CAR524301 CJW524301:CKN524301 CTS524301:CUJ524301 DDO524301:DEF524301 DNK524301:DOB524301 DXG524301:DXX524301 EHC524301:EHT524301 EQY524301:ERP524301 FAU524301:FBL524301 FKQ524301:FLH524301 FUM524301:FVD524301 GEI524301:GEZ524301 GOE524301:GOV524301 GYA524301:GYR524301 HHW524301:HIN524301 HRS524301:HSJ524301 IBO524301:ICF524301 ILK524301:IMB524301 IVG524301:IVX524301 JFC524301:JFT524301 JOY524301:JPP524301 JYU524301:JZL524301 KIQ524301:KJH524301 KSM524301:KTD524301 LCI524301:LCZ524301 LME524301:LMV524301 LWA524301:LWR524301 MFW524301:MGN524301 MPS524301:MQJ524301 MZO524301:NAF524301 NJK524301:NKB524301 NTG524301:NTX524301 ODC524301:ODT524301 OMY524301:ONP524301 OWU524301:OXL524301 PGQ524301:PHH524301 PQM524301:PRD524301 QAI524301:QAZ524301 QKE524301:QKV524301 QUA524301:QUR524301 RDW524301:REN524301 RNS524301:ROJ524301 RXO524301:RYF524301 SHK524301:SIB524301 SRG524301:SRX524301 TBC524301:TBT524301 TKY524301:TLP524301 TUU524301:TVL524301 UEQ524301:UFH524301 UOM524301:UPD524301 UYI524301:UYZ524301 VIE524301:VIV524301 VSA524301:VSR524301 WBW524301:WCN524301 WLS524301:WMJ524301 WVO524301:WWF524301 G589837:X589837 JC589837:JT589837 SY589837:TP589837 ACU589837:ADL589837 AMQ589837:ANH589837 AWM589837:AXD589837 BGI589837:BGZ589837 BQE589837:BQV589837 CAA589837:CAR589837 CJW589837:CKN589837 CTS589837:CUJ589837 DDO589837:DEF589837 DNK589837:DOB589837 DXG589837:DXX589837 EHC589837:EHT589837 EQY589837:ERP589837 FAU589837:FBL589837 FKQ589837:FLH589837 FUM589837:FVD589837 GEI589837:GEZ589837 GOE589837:GOV589837 GYA589837:GYR589837 HHW589837:HIN589837 HRS589837:HSJ589837 IBO589837:ICF589837 ILK589837:IMB589837 IVG589837:IVX589837 JFC589837:JFT589837 JOY589837:JPP589837 JYU589837:JZL589837 KIQ589837:KJH589837 KSM589837:KTD589837 LCI589837:LCZ589837 LME589837:LMV589837 LWA589837:LWR589837 MFW589837:MGN589837 MPS589837:MQJ589837 MZO589837:NAF589837 NJK589837:NKB589837 NTG589837:NTX589837 ODC589837:ODT589837 OMY589837:ONP589837 OWU589837:OXL589837 PGQ589837:PHH589837 PQM589837:PRD589837 QAI589837:QAZ589837 QKE589837:QKV589837 QUA589837:QUR589837 RDW589837:REN589837 RNS589837:ROJ589837 RXO589837:RYF589837 SHK589837:SIB589837 SRG589837:SRX589837 TBC589837:TBT589837 TKY589837:TLP589837 TUU589837:TVL589837 UEQ589837:UFH589837 UOM589837:UPD589837 UYI589837:UYZ589837 VIE589837:VIV589837 VSA589837:VSR589837 WBW589837:WCN589837 WLS589837:WMJ589837 WVO589837:WWF589837 G655373:X655373 JC655373:JT655373 SY655373:TP655373 ACU655373:ADL655373 AMQ655373:ANH655373 AWM655373:AXD655373 BGI655373:BGZ655373 BQE655373:BQV655373 CAA655373:CAR655373 CJW655373:CKN655373 CTS655373:CUJ655373 DDO655373:DEF655373 DNK655373:DOB655373 DXG655373:DXX655373 EHC655373:EHT655373 EQY655373:ERP655373 FAU655373:FBL655373 FKQ655373:FLH655373 FUM655373:FVD655373 GEI655373:GEZ655373 GOE655373:GOV655373 GYA655373:GYR655373 HHW655373:HIN655373 HRS655373:HSJ655373 IBO655373:ICF655373 ILK655373:IMB655373 IVG655373:IVX655373 JFC655373:JFT655373 JOY655373:JPP655373 JYU655373:JZL655373 KIQ655373:KJH655373 KSM655373:KTD655373 LCI655373:LCZ655373 LME655373:LMV655373 LWA655373:LWR655373 MFW655373:MGN655373 MPS655373:MQJ655373 MZO655373:NAF655373 NJK655373:NKB655373 NTG655373:NTX655373 ODC655373:ODT655373 OMY655373:ONP655373 OWU655373:OXL655373 PGQ655373:PHH655373 PQM655373:PRD655373 QAI655373:QAZ655373 QKE655373:QKV655373 QUA655373:QUR655373 RDW655373:REN655373 RNS655373:ROJ655373 RXO655373:RYF655373 SHK655373:SIB655373 SRG655373:SRX655373 TBC655373:TBT655373 TKY655373:TLP655373 TUU655373:TVL655373 UEQ655373:UFH655373 UOM655373:UPD655373 UYI655373:UYZ655373 VIE655373:VIV655373 VSA655373:VSR655373 WBW655373:WCN655373 WLS655373:WMJ655373 WVO655373:WWF655373 G720909:X720909 JC720909:JT720909 SY720909:TP720909 ACU720909:ADL720909 AMQ720909:ANH720909 AWM720909:AXD720909 BGI720909:BGZ720909 BQE720909:BQV720909 CAA720909:CAR720909 CJW720909:CKN720909 CTS720909:CUJ720909 DDO720909:DEF720909 DNK720909:DOB720909 DXG720909:DXX720909 EHC720909:EHT720909 EQY720909:ERP720909 FAU720909:FBL720909 FKQ720909:FLH720909 FUM720909:FVD720909 GEI720909:GEZ720909 GOE720909:GOV720909 GYA720909:GYR720909 HHW720909:HIN720909 HRS720909:HSJ720909 IBO720909:ICF720909 ILK720909:IMB720909 IVG720909:IVX720909 JFC720909:JFT720909 JOY720909:JPP720909 JYU720909:JZL720909 KIQ720909:KJH720909 KSM720909:KTD720909 LCI720909:LCZ720909 LME720909:LMV720909 LWA720909:LWR720909 MFW720909:MGN720909 MPS720909:MQJ720909 MZO720909:NAF720909 NJK720909:NKB720909 NTG720909:NTX720909 ODC720909:ODT720909 OMY720909:ONP720909 OWU720909:OXL720909 PGQ720909:PHH720909 PQM720909:PRD720909 QAI720909:QAZ720909 QKE720909:QKV720909 QUA720909:QUR720909 RDW720909:REN720909 RNS720909:ROJ720909 RXO720909:RYF720909 SHK720909:SIB720909 SRG720909:SRX720909 TBC720909:TBT720909 TKY720909:TLP720909 TUU720909:TVL720909 UEQ720909:UFH720909 UOM720909:UPD720909 UYI720909:UYZ720909 VIE720909:VIV720909 VSA720909:VSR720909 WBW720909:WCN720909 WLS720909:WMJ720909 WVO720909:WWF720909 G786445:X786445 JC786445:JT786445 SY786445:TP786445 ACU786445:ADL786445 AMQ786445:ANH786445 AWM786445:AXD786445 BGI786445:BGZ786445 BQE786445:BQV786445 CAA786445:CAR786445 CJW786445:CKN786445 CTS786445:CUJ786445 DDO786445:DEF786445 DNK786445:DOB786445 DXG786445:DXX786445 EHC786445:EHT786445 EQY786445:ERP786445 FAU786445:FBL786445 FKQ786445:FLH786445 FUM786445:FVD786445 GEI786445:GEZ786445 GOE786445:GOV786445 GYA786445:GYR786445 HHW786445:HIN786445 HRS786445:HSJ786445 IBO786445:ICF786445 ILK786445:IMB786445 IVG786445:IVX786445 JFC786445:JFT786445 JOY786445:JPP786445 JYU786445:JZL786445 KIQ786445:KJH786445 KSM786445:KTD786445 LCI786445:LCZ786445 LME786445:LMV786445 LWA786445:LWR786445 MFW786445:MGN786445 MPS786445:MQJ786445 MZO786445:NAF786445 NJK786445:NKB786445 NTG786445:NTX786445 ODC786445:ODT786445 OMY786445:ONP786445 OWU786445:OXL786445 PGQ786445:PHH786445 PQM786445:PRD786445 QAI786445:QAZ786445 QKE786445:QKV786445 QUA786445:QUR786445 RDW786445:REN786445 RNS786445:ROJ786445 RXO786445:RYF786445 SHK786445:SIB786445 SRG786445:SRX786445 TBC786445:TBT786445 TKY786445:TLP786445 TUU786445:TVL786445 UEQ786445:UFH786445 UOM786445:UPD786445 UYI786445:UYZ786445 VIE786445:VIV786445 VSA786445:VSR786445 WBW786445:WCN786445 WLS786445:WMJ786445 WVO786445:WWF786445 G851981:X851981 JC851981:JT851981 SY851981:TP851981 ACU851981:ADL851981 AMQ851981:ANH851981 AWM851981:AXD851981 BGI851981:BGZ851981 BQE851981:BQV851981 CAA851981:CAR851981 CJW851981:CKN851981 CTS851981:CUJ851981 DDO851981:DEF851981 DNK851981:DOB851981 DXG851981:DXX851981 EHC851981:EHT851981 EQY851981:ERP851981 FAU851981:FBL851981 FKQ851981:FLH851981 FUM851981:FVD851981 GEI851981:GEZ851981 GOE851981:GOV851981 GYA851981:GYR851981 HHW851981:HIN851981 HRS851981:HSJ851981 IBO851981:ICF851981 ILK851981:IMB851981 IVG851981:IVX851981 JFC851981:JFT851981 JOY851981:JPP851981 JYU851981:JZL851981 KIQ851981:KJH851981 KSM851981:KTD851981 LCI851981:LCZ851981 LME851981:LMV851981 LWA851981:LWR851981 MFW851981:MGN851981 MPS851981:MQJ851981 MZO851981:NAF851981 NJK851981:NKB851981 NTG851981:NTX851981 ODC851981:ODT851981 OMY851981:ONP851981 OWU851981:OXL851981 PGQ851981:PHH851981 PQM851981:PRD851981 QAI851981:QAZ851981 QKE851981:QKV851981 QUA851981:QUR851981 RDW851981:REN851981 RNS851981:ROJ851981 RXO851981:RYF851981 SHK851981:SIB851981 SRG851981:SRX851981 TBC851981:TBT851981 TKY851981:TLP851981 TUU851981:TVL851981 UEQ851981:UFH851981 UOM851981:UPD851981 UYI851981:UYZ851981 VIE851981:VIV851981 VSA851981:VSR851981 WBW851981:WCN851981 WLS851981:WMJ851981 WVO851981:WWF851981 G917517:X917517 JC917517:JT917517 SY917517:TP917517 ACU917517:ADL917517 AMQ917517:ANH917517 AWM917517:AXD917517 BGI917517:BGZ917517 BQE917517:BQV917517 CAA917517:CAR917517 CJW917517:CKN917517 CTS917517:CUJ917517 DDO917517:DEF917517 DNK917517:DOB917517 DXG917517:DXX917517 EHC917517:EHT917517 EQY917517:ERP917517 FAU917517:FBL917517 FKQ917517:FLH917517 FUM917517:FVD917517 GEI917517:GEZ917517 GOE917517:GOV917517 GYA917517:GYR917517 HHW917517:HIN917517 HRS917517:HSJ917517 IBO917517:ICF917517 ILK917517:IMB917517 IVG917517:IVX917517 JFC917517:JFT917517 JOY917517:JPP917517 JYU917517:JZL917517 KIQ917517:KJH917517 KSM917517:KTD917517 LCI917517:LCZ917517 LME917517:LMV917517 LWA917517:LWR917517 MFW917517:MGN917517 MPS917517:MQJ917517 MZO917517:NAF917517 NJK917517:NKB917517 NTG917517:NTX917517 ODC917517:ODT917517 OMY917517:ONP917517 OWU917517:OXL917517 PGQ917517:PHH917517 PQM917517:PRD917517 QAI917517:QAZ917517 QKE917517:QKV917517 QUA917517:QUR917517 RDW917517:REN917517 RNS917517:ROJ917517 RXO917517:RYF917517 SHK917517:SIB917517 SRG917517:SRX917517 TBC917517:TBT917517 TKY917517:TLP917517 TUU917517:TVL917517 UEQ917517:UFH917517 UOM917517:UPD917517 UYI917517:UYZ917517 VIE917517:VIV917517 VSA917517:VSR917517 WBW917517:WCN917517 WLS917517:WMJ917517 WVO917517:WWF917517 G983053:X983053 JC983053:JT983053 SY983053:TP983053 ACU983053:ADL983053 AMQ983053:ANH983053 AWM983053:AXD983053 BGI983053:BGZ983053 BQE983053:BQV983053 CAA983053:CAR983053 CJW983053:CKN983053 CTS983053:CUJ983053 DDO983053:DEF983053 DNK983053:DOB983053 DXG983053:DXX983053 EHC983053:EHT983053 EQY983053:ERP983053 FAU983053:FBL983053 FKQ983053:FLH983053 FUM983053:FVD983053 GEI983053:GEZ983053 GOE983053:GOV983053 GYA983053:GYR983053 HHW983053:HIN983053 HRS983053:HSJ983053 IBO983053:ICF983053 ILK983053:IMB983053 IVG983053:IVX983053 JFC983053:JFT983053 JOY983053:JPP983053 JYU983053:JZL983053 KIQ983053:KJH983053 KSM983053:KTD983053 LCI983053:LCZ983053 LME983053:LMV983053 LWA983053:LWR983053 MFW983053:MGN983053 MPS983053:MQJ983053 MZO983053:NAF983053 NJK983053:NKB983053 NTG983053:NTX983053 ODC983053:ODT983053 OMY983053:ONP983053 OWU983053:OXL983053 PGQ983053:PHH983053 PQM983053:PRD983053 QAI983053:QAZ983053 QKE983053:QKV983053 QUA983053:QUR983053 RDW983053:REN983053 RNS983053:ROJ983053 RXO983053:RYF983053 SHK983053:SIB983053 SRG983053:SRX983053 TBC983053:TBT983053 TKY983053:TLP983053 TUU983053:TVL983053 UEQ983053:UFH983053 UOM983053:UPD983053 UYI983053:UYZ983053 VIE983053:VIV983053 VSA983053:VSR983053 WBW983053:WCN983053 WLS983053:WMJ983053 WVO983053:WWF983053">
      <formula1>month_5</formula1>
    </dataValidation>
  </dataValidations>
  <hyperlinks>
    <hyperlink ref="Z10" location="'Продажа на РР - Юг ТО'!A1" tooltip="Добавить месяц" display="Добавить месяц"/>
  </hyperlinks>
  <pageMargins left="0.7" right="0.7" top="0.75" bottom="0.75" header="0.3" footer="0.3"/>
  <extLst>
    <ext xmlns:x14="http://schemas.microsoft.com/office/spreadsheetml/2009/9/main" uri="{CCE6A557-97BC-4b89-ADB6-D9C93CAAB3DF}">
      <x14:dataValidations xmlns:xm="http://schemas.microsoft.com/office/excel/2006/main" count="1">
        <x14:dataValidation type="decimal" allowBlank="1" showInputMessage="1" showErrorMessage="1" errorTitle="Внимание" error="Допускается ввод только действительных чисел!">
          <x14:formula1>
            <xm:f>-9.99999999999999E+23</xm:f>
          </x14:formula1>
          <x14:formula2>
            <xm:f>9.99999999999999E+23</xm:f>
          </x14:formula2>
          <xm:sqref>AA93 JW93 TS93 ADO93 ANK93 AXG93 BHC93 BQY93 CAU93 CKQ93 CUM93 DEI93 DOE93 DYA93 EHW93 ERS93 FBO93 FLK93 FVG93 GFC93 GOY93 GYU93 HIQ93 HSM93 ICI93 IME93 IWA93 JFW93 JPS93 JZO93 KJK93 KTG93 LDC93 LMY93 LWU93 MGQ93 MQM93 NAI93 NKE93 NUA93 ODW93 ONS93 OXO93 PHK93 PRG93 QBC93 QKY93 QUU93 REQ93 ROM93 RYI93 SIE93 SSA93 TBW93 TLS93 TVO93 UFK93 UPG93 UZC93 VIY93 VSU93 WCQ93 WMM93 WWI93 AA65629 JW65629 TS65629 ADO65629 ANK65629 AXG65629 BHC65629 BQY65629 CAU65629 CKQ65629 CUM65629 DEI65629 DOE65629 DYA65629 EHW65629 ERS65629 FBO65629 FLK65629 FVG65629 GFC65629 GOY65629 GYU65629 HIQ65629 HSM65629 ICI65629 IME65629 IWA65629 JFW65629 JPS65629 JZO65629 KJK65629 KTG65629 LDC65629 LMY65629 LWU65629 MGQ65629 MQM65629 NAI65629 NKE65629 NUA65629 ODW65629 ONS65629 OXO65629 PHK65629 PRG65629 QBC65629 QKY65629 QUU65629 REQ65629 ROM65629 RYI65629 SIE65629 SSA65629 TBW65629 TLS65629 TVO65629 UFK65629 UPG65629 UZC65629 VIY65629 VSU65629 WCQ65629 WMM65629 WWI65629 AA131165 JW131165 TS131165 ADO131165 ANK131165 AXG131165 BHC131165 BQY131165 CAU131165 CKQ131165 CUM131165 DEI131165 DOE131165 DYA131165 EHW131165 ERS131165 FBO131165 FLK131165 FVG131165 GFC131165 GOY131165 GYU131165 HIQ131165 HSM131165 ICI131165 IME131165 IWA131165 JFW131165 JPS131165 JZO131165 KJK131165 KTG131165 LDC131165 LMY131165 LWU131165 MGQ131165 MQM131165 NAI131165 NKE131165 NUA131165 ODW131165 ONS131165 OXO131165 PHK131165 PRG131165 QBC131165 QKY131165 QUU131165 REQ131165 ROM131165 RYI131165 SIE131165 SSA131165 TBW131165 TLS131165 TVO131165 UFK131165 UPG131165 UZC131165 VIY131165 VSU131165 WCQ131165 WMM131165 WWI131165 AA196701 JW196701 TS196701 ADO196701 ANK196701 AXG196701 BHC196701 BQY196701 CAU196701 CKQ196701 CUM196701 DEI196701 DOE196701 DYA196701 EHW196701 ERS196701 FBO196701 FLK196701 FVG196701 GFC196701 GOY196701 GYU196701 HIQ196701 HSM196701 ICI196701 IME196701 IWA196701 JFW196701 JPS196701 JZO196701 KJK196701 KTG196701 LDC196701 LMY196701 LWU196701 MGQ196701 MQM196701 NAI196701 NKE196701 NUA196701 ODW196701 ONS196701 OXO196701 PHK196701 PRG196701 QBC196701 QKY196701 QUU196701 REQ196701 ROM196701 RYI196701 SIE196701 SSA196701 TBW196701 TLS196701 TVO196701 UFK196701 UPG196701 UZC196701 VIY196701 VSU196701 WCQ196701 WMM196701 WWI196701 AA262237 JW262237 TS262237 ADO262237 ANK262237 AXG262237 BHC262237 BQY262237 CAU262237 CKQ262237 CUM262237 DEI262237 DOE262237 DYA262237 EHW262237 ERS262237 FBO262237 FLK262237 FVG262237 GFC262237 GOY262237 GYU262237 HIQ262237 HSM262237 ICI262237 IME262237 IWA262237 JFW262237 JPS262237 JZO262237 KJK262237 KTG262237 LDC262237 LMY262237 LWU262237 MGQ262237 MQM262237 NAI262237 NKE262237 NUA262237 ODW262237 ONS262237 OXO262237 PHK262237 PRG262237 QBC262237 QKY262237 QUU262237 REQ262237 ROM262237 RYI262237 SIE262237 SSA262237 TBW262237 TLS262237 TVO262237 UFK262237 UPG262237 UZC262237 VIY262237 VSU262237 WCQ262237 WMM262237 WWI262237 AA327773 JW327773 TS327773 ADO327773 ANK327773 AXG327773 BHC327773 BQY327773 CAU327773 CKQ327773 CUM327773 DEI327773 DOE327773 DYA327773 EHW327773 ERS327773 FBO327773 FLK327773 FVG327773 GFC327773 GOY327773 GYU327773 HIQ327773 HSM327773 ICI327773 IME327773 IWA327773 JFW327773 JPS327773 JZO327773 KJK327773 KTG327773 LDC327773 LMY327773 LWU327773 MGQ327773 MQM327773 NAI327773 NKE327773 NUA327773 ODW327773 ONS327773 OXO327773 PHK327773 PRG327773 QBC327773 QKY327773 QUU327773 REQ327773 ROM327773 RYI327773 SIE327773 SSA327773 TBW327773 TLS327773 TVO327773 UFK327773 UPG327773 UZC327773 VIY327773 VSU327773 WCQ327773 WMM327773 WWI327773 AA393309 JW393309 TS393309 ADO393309 ANK393309 AXG393309 BHC393309 BQY393309 CAU393309 CKQ393309 CUM393309 DEI393309 DOE393309 DYA393309 EHW393309 ERS393309 FBO393309 FLK393309 FVG393309 GFC393309 GOY393309 GYU393309 HIQ393309 HSM393309 ICI393309 IME393309 IWA393309 JFW393309 JPS393309 JZO393309 KJK393309 KTG393309 LDC393309 LMY393309 LWU393309 MGQ393309 MQM393309 NAI393309 NKE393309 NUA393309 ODW393309 ONS393309 OXO393309 PHK393309 PRG393309 QBC393309 QKY393309 QUU393309 REQ393309 ROM393309 RYI393309 SIE393309 SSA393309 TBW393309 TLS393309 TVO393309 UFK393309 UPG393309 UZC393309 VIY393309 VSU393309 WCQ393309 WMM393309 WWI393309 AA458845 JW458845 TS458845 ADO458845 ANK458845 AXG458845 BHC458845 BQY458845 CAU458845 CKQ458845 CUM458845 DEI458845 DOE458845 DYA458845 EHW458845 ERS458845 FBO458845 FLK458845 FVG458845 GFC458845 GOY458845 GYU458845 HIQ458845 HSM458845 ICI458845 IME458845 IWA458845 JFW458845 JPS458845 JZO458845 KJK458845 KTG458845 LDC458845 LMY458845 LWU458845 MGQ458845 MQM458845 NAI458845 NKE458845 NUA458845 ODW458845 ONS458845 OXO458845 PHK458845 PRG458845 QBC458845 QKY458845 QUU458845 REQ458845 ROM458845 RYI458845 SIE458845 SSA458845 TBW458845 TLS458845 TVO458845 UFK458845 UPG458845 UZC458845 VIY458845 VSU458845 WCQ458845 WMM458845 WWI458845 AA524381 JW524381 TS524381 ADO524381 ANK524381 AXG524381 BHC524381 BQY524381 CAU524381 CKQ524381 CUM524381 DEI524381 DOE524381 DYA524381 EHW524381 ERS524381 FBO524381 FLK524381 FVG524381 GFC524381 GOY524381 GYU524381 HIQ524381 HSM524381 ICI524381 IME524381 IWA524381 JFW524381 JPS524381 JZO524381 KJK524381 KTG524381 LDC524381 LMY524381 LWU524381 MGQ524381 MQM524381 NAI524381 NKE524381 NUA524381 ODW524381 ONS524381 OXO524381 PHK524381 PRG524381 QBC524381 QKY524381 QUU524381 REQ524381 ROM524381 RYI524381 SIE524381 SSA524381 TBW524381 TLS524381 TVO524381 UFK524381 UPG524381 UZC524381 VIY524381 VSU524381 WCQ524381 WMM524381 WWI524381 AA589917 JW589917 TS589917 ADO589917 ANK589917 AXG589917 BHC589917 BQY589917 CAU589917 CKQ589917 CUM589917 DEI589917 DOE589917 DYA589917 EHW589917 ERS589917 FBO589917 FLK589917 FVG589917 GFC589917 GOY589917 GYU589917 HIQ589917 HSM589917 ICI589917 IME589917 IWA589917 JFW589917 JPS589917 JZO589917 KJK589917 KTG589917 LDC589917 LMY589917 LWU589917 MGQ589917 MQM589917 NAI589917 NKE589917 NUA589917 ODW589917 ONS589917 OXO589917 PHK589917 PRG589917 QBC589917 QKY589917 QUU589917 REQ589917 ROM589917 RYI589917 SIE589917 SSA589917 TBW589917 TLS589917 TVO589917 UFK589917 UPG589917 UZC589917 VIY589917 VSU589917 WCQ589917 WMM589917 WWI589917 AA655453 JW655453 TS655453 ADO655453 ANK655453 AXG655453 BHC655453 BQY655453 CAU655453 CKQ655453 CUM655453 DEI655453 DOE655453 DYA655453 EHW655453 ERS655453 FBO655453 FLK655453 FVG655453 GFC655453 GOY655453 GYU655453 HIQ655453 HSM655453 ICI655453 IME655453 IWA655453 JFW655453 JPS655453 JZO655453 KJK655453 KTG655453 LDC655453 LMY655453 LWU655453 MGQ655453 MQM655453 NAI655453 NKE655453 NUA655453 ODW655453 ONS655453 OXO655453 PHK655453 PRG655453 QBC655453 QKY655453 QUU655453 REQ655453 ROM655453 RYI655453 SIE655453 SSA655453 TBW655453 TLS655453 TVO655453 UFK655453 UPG655453 UZC655453 VIY655453 VSU655453 WCQ655453 WMM655453 WWI655453 AA720989 JW720989 TS720989 ADO720989 ANK720989 AXG720989 BHC720989 BQY720989 CAU720989 CKQ720989 CUM720989 DEI720989 DOE720989 DYA720989 EHW720989 ERS720989 FBO720989 FLK720989 FVG720989 GFC720989 GOY720989 GYU720989 HIQ720989 HSM720989 ICI720989 IME720989 IWA720989 JFW720989 JPS720989 JZO720989 KJK720989 KTG720989 LDC720989 LMY720989 LWU720989 MGQ720989 MQM720989 NAI720989 NKE720989 NUA720989 ODW720989 ONS720989 OXO720989 PHK720989 PRG720989 QBC720989 QKY720989 QUU720989 REQ720989 ROM720989 RYI720989 SIE720989 SSA720989 TBW720989 TLS720989 TVO720989 UFK720989 UPG720989 UZC720989 VIY720989 VSU720989 WCQ720989 WMM720989 WWI720989 AA786525 JW786525 TS786525 ADO786525 ANK786525 AXG786525 BHC786525 BQY786525 CAU786525 CKQ786525 CUM786525 DEI786525 DOE786525 DYA786525 EHW786525 ERS786525 FBO786525 FLK786525 FVG786525 GFC786525 GOY786525 GYU786525 HIQ786525 HSM786525 ICI786525 IME786525 IWA786525 JFW786525 JPS786525 JZO786525 KJK786525 KTG786525 LDC786525 LMY786525 LWU786525 MGQ786525 MQM786525 NAI786525 NKE786525 NUA786525 ODW786525 ONS786525 OXO786525 PHK786525 PRG786525 QBC786525 QKY786525 QUU786525 REQ786525 ROM786525 RYI786525 SIE786525 SSA786525 TBW786525 TLS786525 TVO786525 UFK786525 UPG786525 UZC786525 VIY786525 VSU786525 WCQ786525 WMM786525 WWI786525 AA852061 JW852061 TS852061 ADO852061 ANK852061 AXG852061 BHC852061 BQY852061 CAU852061 CKQ852061 CUM852061 DEI852061 DOE852061 DYA852061 EHW852061 ERS852061 FBO852061 FLK852061 FVG852061 GFC852061 GOY852061 GYU852061 HIQ852061 HSM852061 ICI852061 IME852061 IWA852061 JFW852061 JPS852061 JZO852061 KJK852061 KTG852061 LDC852061 LMY852061 LWU852061 MGQ852061 MQM852061 NAI852061 NKE852061 NUA852061 ODW852061 ONS852061 OXO852061 PHK852061 PRG852061 QBC852061 QKY852061 QUU852061 REQ852061 ROM852061 RYI852061 SIE852061 SSA852061 TBW852061 TLS852061 TVO852061 UFK852061 UPG852061 UZC852061 VIY852061 VSU852061 WCQ852061 WMM852061 WWI852061 AA917597 JW917597 TS917597 ADO917597 ANK917597 AXG917597 BHC917597 BQY917597 CAU917597 CKQ917597 CUM917597 DEI917597 DOE917597 DYA917597 EHW917597 ERS917597 FBO917597 FLK917597 FVG917597 GFC917597 GOY917597 GYU917597 HIQ917597 HSM917597 ICI917597 IME917597 IWA917597 JFW917597 JPS917597 JZO917597 KJK917597 KTG917597 LDC917597 LMY917597 LWU917597 MGQ917597 MQM917597 NAI917597 NKE917597 NUA917597 ODW917597 ONS917597 OXO917597 PHK917597 PRG917597 QBC917597 QKY917597 QUU917597 REQ917597 ROM917597 RYI917597 SIE917597 SSA917597 TBW917597 TLS917597 TVO917597 UFK917597 UPG917597 UZC917597 VIY917597 VSU917597 WCQ917597 WMM917597 WWI917597 AA983133 JW983133 TS983133 ADO983133 ANK983133 AXG983133 BHC983133 BQY983133 CAU983133 CKQ983133 CUM983133 DEI983133 DOE983133 DYA983133 EHW983133 ERS983133 FBO983133 FLK983133 FVG983133 GFC983133 GOY983133 GYU983133 HIQ983133 HSM983133 ICI983133 IME983133 IWA983133 JFW983133 JPS983133 JZO983133 KJK983133 KTG983133 LDC983133 LMY983133 LWU983133 MGQ983133 MQM983133 NAI983133 NKE983133 NUA983133 ODW983133 ONS983133 OXO983133 PHK983133 PRG983133 QBC983133 QKY983133 QUU983133 REQ983133 ROM983133 RYI983133 SIE983133 SSA983133 TBW983133 TLS983133 TVO983133 UFK983133 UPG983133 UZC983133 VIY983133 VSU983133 WCQ983133 WMM983133 WWI983133 AB40:AG40 JX40:KC40 TT40:TY40 ADP40:ADU40 ANL40:ANQ40 AXH40:AXM40 BHD40:BHI40 BQZ40:BRE40 CAV40:CBA40 CKR40:CKW40 CUN40:CUS40 DEJ40:DEO40 DOF40:DOK40 DYB40:DYG40 EHX40:EIC40 ERT40:ERY40 FBP40:FBU40 FLL40:FLQ40 FVH40:FVM40 GFD40:GFI40 GOZ40:GPE40 GYV40:GZA40 HIR40:HIW40 HSN40:HSS40 ICJ40:ICO40 IMF40:IMK40 IWB40:IWG40 JFX40:JGC40 JPT40:JPY40 JZP40:JZU40 KJL40:KJQ40 KTH40:KTM40 LDD40:LDI40 LMZ40:LNE40 LWV40:LXA40 MGR40:MGW40 MQN40:MQS40 NAJ40:NAO40 NKF40:NKK40 NUB40:NUG40 ODX40:OEC40 ONT40:ONY40 OXP40:OXU40 PHL40:PHQ40 PRH40:PRM40 QBD40:QBI40 QKZ40:QLE40 QUV40:QVA40 RER40:REW40 RON40:ROS40 RYJ40:RYO40 SIF40:SIK40 SSB40:SSG40 TBX40:TCC40 TLT40:TLY40 TVP40:TVU40 UFL40:UFQ40 UPH40:UPM40 UZD40:UZI40 VIZ40:VJE40 VSV40:VTA40 WCR40:WCW40 WMN40:WMS40 WWJ40:WWO40 AB65576:AG65576 JX65576:KC65576 TT65576:TY65576 ADP65576:ADU65576 ANL65576:ANQ65576 AXH65576:AXM65576 BHD65576:BHI65576 BQZ65576:BRE65576 CAV65576:CBA65576 CKR65576:CKW65576 CUN65576:CUS65576 DEJ65576:DEO65576 DOF65576:DOK65576 DYB65576:DYG65576 EHX65576:EIC65576 ERT65576:ERY65576 FBP65576:FBU65576 FLL65576:FLQ65576 FVH65576:FVM65576 GFD65576:GFI65576 GOZ65576:GPE65576 GYV65576:GZA65576 HIR65576:HIW65576 HSN65576:HSS65576 ICJ65576:ICO65576 IMF65576:IMK65576 IWB65576:IWG65576 JFX65576:JGC65576 JPT65576:JPY65576 JZP65576:JZU65576 KJL65576:KJQ65576 KTH65576:KTM65576 LDD65576:LDI65576 LMZ65576:LNE65576 LWV65576:LXA65576 MGR65576:MGW65576 MQN65576:MQS65576 NAJ65576:NAO65576 NKF65576:NKK65576 NUB65576:NUG65576 ODX65576:OEC65576 ONT65576:ONY65576 OXP65576:OXU65576 PHL65576:PHQ65576 PRH65576:PRM65576 QBD65576:QBI65576 QKZ65576:QLE65576 QUV65576:QVA65576 RER65576:REW65576 RON65576:ROS65576 RYJ65576:RYO65576 SIF65576:SIK65576 SSB65576:SSG65576 TBX65576:TCC65576 TLT65576:TLY65576 TVP65576:TVU65576 UFL65576:UFQ65576 UPH65576:UPM65576 UZD65576:UZI65576 VIZ65576:VJE65576 VSV65576:VTA65576 WCR65576:WCW65576 WMN65576:WMS65576 WWJ65576:WWO65576 AB131112:AG131112 JX131112:KC131112 TT131112:TY131112 ADP131112:ADU131112 ANL131112:ANQ131112 AXH131112:AXM131112 BHD131112:BHI131112 BQZ131112:BRE131112 CAV131112:CBA131112 CKR131112:CKW131112 CUN131112:CUS131112 DEJ131112:DEO131112 DOF131112:DOK131112 DYB131112:DYG131112 EHX131112:EIC131112 ERT131112:ERY131112 FBP131112:FBU131112 FLL131112:FLQ131112 FVH131112:FVM131112 GFD131112:GFI131112 GOZ131112:GPE131112 GYV131112:GZA131112 HIR131112:HIW131112 HSN131112:HSS131112 ICJ131112:ICO131112 IMF131112:IMK131112 IWB131112:IWG131112 JFX131112:JGC131112 JPT131112:JPY131112 JZP131112:JZU131112 KJL131112:KJQ131112 KTH131112:KTM131112 LDD131112:LDI131112 LMZ131112:LNE131112 LWV131112:LXA131112 MGR131112:MGW131112 MQN131112:MQS131112 NAJ131112:NAO131112 NKF131112:NKK131112 NUB131112:NUG131112 ODX131112:OEC131112 ONT131112:ONY131112 OXP131112:OXU131112 PHL131112:PHQ131112 PRH131112:PRM131112 QBD131112:QBI131112 QKZ131112:QLE131112 QUV131112:QVA131112 RER131112:REW131112 RON131112:ROS131112 RYJ131112:RYO131112 SIF131112:SIK131112 SSB131112:SSG131112 TBX131112:TCC131112 TLT131112:TLY131112 TVP131112:TVU131112 UFL131112:UFQ131112 UPH131112:UPM131112 UZD131112:UZI131112 VIZ131112:VJE131112 VSV131112:VTA131112 WCR131112:WCW131112 WMN131112:WMS131112 WWJ131112:WWO131112 AB196648:AG196648 JX196648:KC196648 TT196648:TY196648 ADP196648:ADU196648 ANL196648:ANQ196648 AXH196648:AXM196648 BHD196648:BHI196648 BQZ196648:BRE196648 CAV196648:CBA196648 CKR196648:CKW196648 CUN196648:CUS196648 DEJ196648:DEO196648 DOF196648:DOK196648 DYB196648:DYG196648 EHX196648:EIC196648 ERT196648:ERY196648 FBP196648:FBU196648 FLL196648:FLQ196648 FVH196648:FVM196648 GFD196648:GFI196648 GOZ196648:GPE196648 GYV196648:GZA196648 HIR196648:HIW196648 HSN196648:HSS196648 ICJ196648:ICO196648 IMF196648:IMK196648 IWB196648:IWG196648 JFX196648:JGC196648 JPT196648:JPY196648 JZP196648:JZU196648 KJL196648:KJQ196648 KTH196648:KTM196648 LDD196648:LDI196648 LMZ196648:LNE196648 LWV196648:LXA196648 MGR196648:MGW196648 MQN196648:MQS196648 NAJ196648:NAO196648 NKF196648:NKK196648 NUB196648:NUG196648 ODX196648:OEC196648 ONT196648:ONY196648 OXP196648:OXU196648 PHL196648:PHQ196648 PRH196648:PRM196648 QBD196648:QBI196648 QKZ196648:QLE196648 QUV196648:QVA196648 RER196648:REW196648 RON196648:ROS196648 RYJ196648:RYO196648 SIF196648:SIK196648 SSB196648:SSG196648 TBX196648:TCC196648 TLT196648:TLY196648 TVP196648:TVU196648 UFL196648:UFQ196648 UPH196648:UPM196648 UZD196648:UZI196648 VIZ196648:VJE196648 VSV196648:VTA196648 WCR196648:WCW196648 WMN196648:WMS196648 WWJ196648:WWO196648 AB262184:AG262184 JX262184:KC262184 TT262184:TY262184 ADP262184:ADU262184 ANL262184:ANQ262184 AXH262184:AXM262184 BHD262184:BHI262184 BQZ262184:BRE262184 CAV262184:CBA262184 CKR262184:CKW262184 CUN262184:CUS262184 DEJ262184:DEO262184 DOF262184:DOK262184 DYB262184:DYG262184 EHX262184:EIC262184 ERT262184:ERY262184 FBP262184:FBU262184 FLL262184:FLQ262184 FVH262184:FVM262184 GFD262184:GFI262184 GOZ262184:GPE262184 GYV262184:GZA262184 HIR262184:HIW262184 HSN262184:HSS262184 ICJ262184:ICO262184 IMF262184:IMK262184 IWB262184:IWG262184 JFX262184:JGC262184 JPT262184:JPY262184 JZP262184:JZU262184 KJL262184:KJQ262184 KTH262184:KTM262184 LDD262184:LDI262184 LMZ262184:LNE262184 LWV262184:LXA262184 MGR262184:MGW262184 MQN262184:MQS262184 NAJ262184:NAO262184 NKF262184:NKK262184 NUB262184:NUG262184 ODX262184:OEC262184 ONT262184:ONY262184 OXP262184:OXU262184 PHL262184:PHQ262184 PRH262184:PRM262184 QBD262184:QBI262184 QKZ262184:QLE262184 QUV262184:QVA262184 RER262184:REW262184 RON262184:ROS262184 RYJ262184:RYO262184 SIF262184:SIK262184 SSB262184:SSG262184 TBX262184:TCC262184 TLT262184:TLY262184 TVP262184:TVU262184 UFL262184:UFQ262184 UPH262184:UPM262184 UZD262184:UZI262184 VIZ262184:VJE262184 VSV262184:VTA262184 WCR262184:WCW262184 WMN262184:WMS262184 WWJ262184:WWO262184 AB327720:AG327720 JX327720:KC327720 TT327720:TY327720 ADP327720:ADU327720 ANL327720:ANQ327720 AXH327720:AXM327720 BHD327720:BHI327720 BQZ327720:BRE327720 CAV327720:CBA327720 CKR327720:CKW327720 CUN327720:CUS327720 DEJ327720:DEO327720 DOF327720:DOK327720 DYB327720:DYG327720 EHX327720:EIC327720 ERT327720:ERY327720 FBP327720:FBU327720 FLL327720:FLQ327720 FVH327720:FVM327720 GFD327720:GFI327720 GOZ327720:GPE327720 GYV327720:GZA327720 HIR327720:HIW327720 HSN327720:HSS327720 ICJ327720:ICO327720 IMF327720:IMK327720 IWB327720:IWG327720 JFX327720:JGC327720 JPT327720:JPY327720 JZP327720:JZU327720 KJL327720:KJQ327720 KTH327720:KTM327720 LDD327720:LDI327720 LMZ327720:LNE327720 LWV327720:LXA327720 MGR327720:MGW327720 MQN327720:MQS327720 NAJ327720:NAO327720 NKF327720:NKK327720 NUB327720:NUG327720 ODX327720:OEC327720 ONT327720:ONY327720 OXP327720:OXU327720 PHL327720:PHQ327720 PRH327720:PRM327720 QBD327720:QBI327720 QKZ327720:QLE327720 QUV327720:QVA327720 RER327720:REW327720 RON327720:ROS327720 RYJ327720:RYO327720 SIF327720:SIK327720 SSB327720:SSG327720 TBX327720:TCC327720 TLT327720:TLY327720 TVP327720:TVU327720 UFL327720:UFQ327720 UPH327720:UPM327720 UZD327720:UZI327720 VIZ327720:VJE327720 VSV327720:VTA327720 WCR327720:WCW327720 WMN327720:WMS327720 WWJ327720:WWO327720 AB393256:AG393256 JX393256:KC393256 TT393256:TY393256 ADP393256:ADU393256 ANL393256:ANQ393256 AXH393256:AXM393256 BHD393256:BHI393256 BQZ393256:BRE393256 CAV393256:CBA393256 CKR393256:CKW393256 CUN393256:CUS393256 DEJ393256:DEO393256 DOF393256:DOK393256 DYB393256:DYG393256 EHX393256:EIC393256 ERT393256:ERY393256 FBP393256:FBU393256 FLL393256:FLQ393256 FVH393256:FVM393256 GFD393256:GFI393256 GOZ393256:GPE393256 GYV393256:GZA393256 HIR393256:HIW393256 HSN393256:HSS393256 ICJ393256:ICO393256 IMF393256:IMK393256 IWB393256:IWG393256 JFX393256:JGC393256 JPT393256:JPY393256 JZP393256:JZU393256 KJL393256:KJQ393256 KTH393256:KTM393256 LDD393256:LDI393256 LMZ393256:LNE393256 LWV393256:LXA393256 MGR393256:MGW393256 MQN393256:MQS393256 NAJ393256:NAO393256 NKF393256:NKK393256 NUB393256:NUG393256 ODX393256:OEC393256 ONT393256:ONY393256 OXP393256:OXU393256 PHL393256:PHQ393256 PRH393256:PRM393256 QBD393256:QBI393256 QKZ393256:QLE393256 QUV393256:QVA393256 RER393256:REW393256 RON393256:ROS393256 RYJ393256:RYO393256 SIF393256:SIK393256 SSB393256:SSG393256 TBX393256:TCC393256 TLT393256:TLY393256 TVP393256:TVU393256 UFL393256:UFQ393256 UPH393256:UPM393256 UZD393256:UZI393256 VIZ393256:VJE393256 VSV393256:VTA393256 WCR393256:WCW393256 WMN393256:WMS393256 WWJ393256:WWO393256 AB458792:AG458792 JX458792:KC458792 TT458792:TY458792 ADP458792:ADU458792 ANL458792:ANQ458792 AXH458792:AXM458792 BHD458792:BHI458792 BQZ458792:BRE458792 CAV458792:CBA458792 CKR458792:CKW458792 CUN458792:CUS458792 DEJ458792:DEO458792 DOF458792:DOK458792 DYB458792:DYG458792 EHX458792:EIC458792 ERT458792:ERY458792 FBP458792:FBU458792 FLL458792:FLQ458792 FVH458792:FVM458792 GFD458792:GFI458792 GOZ458792:GPE458792 GYV458792:GZA458792 HIR458792:HIW458792 HSN458792:HSS458792 ICJ458792:ICO458792 IMF458792:IMK458792 IWB458792:IWG458792 JFX458792:JGC458792 JPT458792:JPY458792 JZP458792:JZU458792 KJL458792:KJQ458792 KTH458792:KTM458792 LDD458792:LDI458792 LMZ458792:LNE458792 LWV458792:LXA458792 MGR458792:MGW458792 MQN458792:MQS458792 NAJ458792:NAO458792 NKF458792:NKK458792 NUB458792:NUG458792 ODX458792:OEC458792 ONT458792:ONY458792 OXP458792:OXU458792 PHL458792:PHQ458792 PRH458792:PRM458792 QBD458792:QBI458792 QKZ458792:QLE458792 QUV458792:QVA458792 RER458792:REW458792 RON458792:ROS458792 RYJ458792:RYO458792 SIF458792:SIK458792 SSB458792:SSG458792 TBX458792:TCC458792 TLT458792:TLY458792 TVP458792:TVU458792 UFL458792:UFQ458792 UPH458792:UPM458792 UZD458792:UZI458792 VIZ458792:VJE458792 VSV458792:VTA458792 WCR458792:WCW458792 WMN458792:WMS458792 WWJ458792:WWO458792 AB524328:AG524328 JX524328:KC524328 TT524328:TY524328 ADP524328:ADU524328 ANL524328:ANQ524328 AXH524328:AXM524328 BHD524328:BHI524328 BQZ524328:BRE524328 CAV524328:CBA524328 CKR524328:CKW524328 CUN524328:CUS524328 DEJ524328:DEO524328 DOF524328:DOK524328 DYB524328:DYG524328 EHX524328:EIC524328 ERT524328:ERY524328 FBP524328:FBU524328 FLL524328:FLQ524328 FVH524328:FVM524328 GFD524328:GFI524328 GOZ524328:GPE524328 GYV524328:GZA524328 HIR524328:HIW524328 HSN524328:HSS524328 ICJ524328:ICO524328 IMF524328:IMK524328 IWB524328:IWG524328 JFX524328:JGC524328 JPT524328:JPY524328 JZP524328:JZU524328 KJL524328:KJQ524328 KTH524328:KTM524328 LDD524328:LDI524328 LMZ524328:LNE524328 LWV524328:LXA524328 MGR524328:MGW524328 MQN524328:MQS524328 NAJ524328:NAO524328 NKF524328:NKK524328 NUB524328:NUG524328 ODX524328:OEC524328 ONT524328:ONY524328 OXP524328:OXU524328 PHL524328:PHQ524328 PRH524328:PRM524328 QBD524328:QBI524328 QKZ524328:QLE524328 QUV524328:QVA524328 RER524328:REW524328 RON524328:ROS524328 RYJ524328:RYO524328 SIF524328:SIK524328 SSB524328:SSG524328 TBX524328:TCC524328 TLT524328:TLY524328 TVP524328:TVU524328 UFL524328:UFQ524328 UPH524328:UPM524328 UZD524328:UZI524328 VIZ524328:VJE524328 VSV524328:VTA524328 WCR524328:WCW524328 WMN524328:WMS524328 WWJ524328:WWO524328 AB589864:AG589864 JX589864:KC589864 TT589864:TY589864 ADP589864:ADU589864 ANL589864:ANQ589864 AXH589864:AXM589864 BHD589864:BHI589864 BQZ589864:BRE589864 CAV589864:CBA589864 CKR589864:CKW589864 CUN589864:CUS589864 DEJ589864:DEO589864 DOF589864:DOK589864 DYB589864:DYG589864 EHX589864:EIC589864 ERT589864:ERY589864 FBP589864:FBU589864 FLL589864:FLQ589864 FVH589864:FVM589864 GFD589864:GFI589864 GOZ589864:GPE589864 GYV589864:GZA589864 HIR589864:HIW589864 HSN589864:HSS589864 ICJ589864:ICO589864 IMF589864:IMK589864 IWB589864:IWG589864 JFX589864:JGC589864 JPT589864:JPY589864 JZP589864:JZU589864 KJL589864:KJQ589864 KTH589864:KTM589864 LDD589864:LDI589864 LMZ589864:LNE589864 LWV589864:LXA589864 MGR589864:MGW589864 MQN589864:MQS589864 NAJ589864:NAO589864 NKF589864:NKK589864 NUB589864:NUG589864 ODX589864:OEC589864 ONT589864:ONY589864 OXP589864:OXU589864 PHL589864:PHQ589864 PRH589864:PRM589864 QBD589864:QBI589864 QKZ589864:QLE589864 QUV589864:QVA589864 RER589864:REW589864 RON589864:ROS589864 RYJ589864:RYO589864 SIF589864:SIK589864 SSB589864:SSG589864 TBX589864:TCC589864 TLT589864:TLY589864 TVP589864:TVU589864 UFL589864:UFQ589864 UPH589864:UPM589864 UZD589864:UZI589864 VIZ589864:VJE589864 VSV589864:VTA589864 WCR589864:WCW589864 WMN589864:WMS589864 WWJ589864:WWO589864 AB655400:AG655400 JX655400:KC655400 TT655400:TY655400 ADP655400:ADU655400 ANL655400:ANQ655400 AXH655400:AXM655400 BHD655400:BHI655400 BQZ655400:BRE655400 CAV655400:CBA655400 CKR655400:CKW655400 CUN655400:CUS655400 DEJ655400:DEO655400 DOF655400:DOK655400 DYB655400:DYG655400 EHX655400:EIC655400 ERT655400:ERY655400 FBP655400:FBU655400 FLL655400:FLQ655400 FVH655400:FVM655400 GFD655400:GFI655400 GOZ655400:GPE655400 GYV655400:GZA655400 HIR655400:HIW655400 HSN655400:HSS655400 ICJ655400:ICO655400 IMF655400:IMK655400 IWB655400:IWG655400 JFX655400:JGC655400 JPT655400:JPY655400 JZP655400:JZU655400 KJL655400:KJQ655400 KTH655400:KTM655400 LDD655400:LDI655400 LMZ655400:LNE655400 LWV655400:LXA655400 MGR655400:MGW655400 MQN655400:MQS655400 NAJ655400:NAO655400 NKF655400:NKK655400 NUB655400:NUG655400 ODX655400:OEC655400 ONT655400:ONY655400 OXP655400:OXU655400 PHL655400:PHQ655400 PRH655400:PRM655400 QBD655400:QBI655400 QKZ655400:QLE655400 QUV655400:QVA655400 RER655400:REW655400 RON655400:ROS655400 RYJ655400:RYO655400 SIF655400:SIK655400 SSB655400:SSG655400 TBX655400:TCC655400 TLT655400:TLY655400 TVP655400:TVU655400 UFL655400:UFQ655400 UPH655400:UPM655400 UZD655400:UZI655400 VIZ655400:VJE655400 VSV655400:VTA655400 WCR655400:WCW655400 WMN655400:WMS655400 WWJ655400:WWO655400 AB720936:AG720936 JX720936:KC720936 TT720936:TY720936 ADP720936:ADU720936 ANL720936:ANQ720936 AXH720936:AXM720936 BHD720936:BHI720936 BQZ720936:BRE720936 CAV720936:CBA720936 CKR720936:CKW720936 CUN720936:CUS720936 DEJ720936:DEO720936 DOF720936:DOK720936 DYB720936:DYG720936 EHX720936:EIC720936 ERT720936:ERY720936 FBP720936:FBU720936 FLL720936:FLQ720936 FVH720936:FVM720936 GFD720936:GFI720936 GOZ720936:GPE720936 GYV720936:GZA720936 HIR720936:HIW720936 HSN720936:HSS720936 ICJ720936:ICO720936 IMF720936:IMK720936 IWB720936:IWG720936 JFX720936:JGC720936 JPT720936:JPY720936 JZP720936:JZU720936 KJL720936:KJQ720936 KTH720936:KTM720936 LDD720936:LDI720936 LMZ720936:LNE720936 LWV720936:LXA720936 MGR720936:MGW720936 MQN720936:MQS720936 NAJ720936:NAO720936 NKF720936:NKK720936 NUB720936:NUG720936 ODX720936:OEC720936 ONT720936:ONY720936 OXP720936:OXU720936 PHL720936:PHQ720936 PRH720936:PRM720936 QBD720936:QBI720936 QKZ720936:QLE720936 QUV720936:QVA720936 RER720936:REW720936 RON720936:ROS720936 RYJ720936:RYO720936 SIF720936:SIK720936 SSB720936:SSG720936 TBX720936:TCC720936 TLT720936:TLY720936 TVP720936:TVU720936 UFL720936:UFQ720936 UPH720936:UPM720936 UZD720936:UZI720936 VIZ720936:VJE720936 VSV720936:VTA720936 WCR720936:WCW720936 WMN720936:WMS720936 WWJ720936:WWO720936 AB786472:AG786472 JX786472:KC786472 TT786472:TY786472 ADP786472:ADU786472 ANL786472:ANQ786472 AXH786472:AXM786472 BHD786472:BHI786472 BQZ786472:BRE786472 CAV786472:CBA786472 CKR786472:CKW786472 CUN786472:CUS786472 DEJ786472:DEO786472 DOF786472:DOK786472 DYB786472:DYG786472 EHX786472:EIC786472 ERT786472:ERY786472 FBP786472:FBU786472 FLL786472:FLQ786472 FVH786472:FVM786472 GFD786472:GFI786472 GOZ786472:GPE786472 GYV786472:GZA786472 HIR786472:HIW786472 HSN786472:HSS786472 ICJ786472:ICO786472 IMF786472:IMK786472 IWB786472:IWG786472 JFX786472:JGC786472 JPT786472:JPY786472 JZP786472:JZU786472 KJL786472:KJQ786472 KTH786472:KTM786472 LDD786472:LDI786472 LMZ786472:LNE786472 LWV786472:LXA786472 MGR786472:MGW786472 MQN786472:MQS786472 NAJ786472:NAO786472 NKF786472:NKK786472 NUB786472:NUG786472 ODX786472:OEC786472 ONT786472:ONY786472 OXP786472:OXU786472 PHL786472:PHQ786472 PRH786472:PRM786472 QBD786472:QBI786472 QKZ786472:QLE786472 QUV786472:QVA786472 RER786472:REW786472 RON786472:ROS786472 RYJ786472:RYO786472 SIF786472:SIK786472 SSB786472:SSG786472 TBX786472:TCC786472 TLT786472:TLY786472 TVP786472:TVU786472 UFL786472:UFQ786472 UPH786472:UPM786472 UZD786472:UZI786472 VIZ786472:VJE786472 VSV786472:VTA786472 WCR786472:WCW786472 WMN786472:WMS786472 WWJ786472:WWO786472 AB852008:AG852008 JX852008:KC852008 TT852008:TY852008 ADP852008:ADU852008 ANL852008:ANQ852008 AXH852008:AXM852008 BHD852008:BHI852008 BQZ852008:BRE852008 CAV852008:CBA852008 CKR852008:CKW852008 CUN852008:CUS852008 DEJ852008:DEO852008 DOF852008:DOK852008 DYB852008:DYG852008 EHX852008:EIC852008 ERT852008:ERY852008 FBP852008:FBU852008 FLL852008:FLQ852008 FVH852008:FVM852008 GFD852008:GFI852008 GOZ852008:GPE852008 GYV852008:GZA852008 HIR852008:HIW852008 HSN852008:HSS852008 ICJ852008:ICO852008 IMF852008:IMK852008 IWB852008:IWG852008 JFX852008:JGC852008 JPT852008:JPY852008 JZP852008:JZU852008 KJL852008:KJQ852008 KTH852008:KTM852008 LDD852008:LDI852008 LMZ852008:LNE852008 LWV852008:LXA852008 MGR852008:MGW852008 MQN852008:MQS852008 NAJ852008:NAO852008 NKF852008:NKK852008 NUB852008:NUG852008 ODX852008:OEC852008 ONT852008:ONY852008 OXP852008:OXU852008 PHL852008:PHQ852008 PRH852008:PRM852008 QBD852008:QBI852008 QKZ852008:QLE852008 QUV852008:QVA852008 RER852008:REW852008 RON852008:ROS852008 RYJ852008:RYO852008 SIF852008:SIK852008 SSB852008:SSG852008 TBX852008:TCC852008 TLT852008:TLY852008 TVP852008:TVU852008 UFL852008:UFQ852008 UPH852008:UPM852008 UZD852008:UZI852008 VIZ852008:VJE852008 VSV852008:VTA852008 WCR852008:WCW852008 WMN852008:WMS852008 WWJ852008:WWO852008 AB917544:AG917544 JX917544:KC917544 TT917544:TY917544 ADP917544:ADU917544 ANL917544:ANQ917544 AXH917544:AXM917544 BHD917544:BHI917544 BQZ917544:BRE917544 CAV917544:CBA917544 CKR917544:CKW917544 CUN917544:CUS917544 DEJ917544:DEO917544 DOF917544:DOK917544 DYB917544:DYG917544 EHX917544:EIC917544 ERT917544:ERY917544 FBP917544:FBU917544 FLL917544:FLQ917544 FVH917544:FVM917544 GFD917544:GFI917544 GOZ917544:GPE917544 GYV917544:GZA917544 HIR917544:HIW917544 HSN917544:HSS917544 ICJ917544:ICO917544 IMF917544:IMK917544 IWB917544:IWG917544 JFX917544:JGC917544 JPT917544:JPY917544 JZP917544:JZU917544 KJL917544:KJQ917544 KTH917544:KTM917544 LDD917544:LDI917544 LMZ917544:LNE917544 LWV917544:LXA917544 MGR917544:MGW917544 MQN917544:MQS917544 NAJ917544:NAO917544 NKF917544:NKK917544 NUB917544:NUG917544 ODX917544:OEC917544 ONT917544:ONY917544 OXP917544:OXU917544 PHL917544:PHQ917544 PRH917544:PRM917544 QBD917544:QBI917544 QKZ917544:QLE917544 QUV917544:QVA917544 RER917544:REW917544 RON917544:ROS917544 RYJ917544:RYO917544 SIF917544:SIK917544 SSB917544:SSG917544 TBX917544:TCC917544 TLT917544:TLY917544 TVP917544:TVU917544 UFL917544:UFQ917544 UPH917544:UPM917544 UZD917544:UZI917544 VIZ917544:VJE917544 VSV917544:VTA917544 WCR917544:WCW917544 WMN917544:WMS917544 WWJ917544:WWO917544 AB983080:AG983080 JX983080:KC983080 TT983080:TY983080 ADP983080:ADU983080 ANL983080:ANQ983080 AXH983080:AXM983080 BHD983080:BHI983080 BQZ983080:BRE983080 CAV983080:CBA983080 CKR983080:CKW983080 CUN983080:CUS983080 DEJ983080:DEO983080 DOF983080:DOK983080 DYB983080:DYG983080 EHX983080:EIC983080 ERT983080:ERY983080 FBP983080:FBU983080 FLL983080:FLQ983080 FVH983080:FVM983080 GFD983080:GFI983080 GOZ983080:GPE983080 GYV983080:GZA983080 HIR983080:HIW983080 HSN983080:HSS983080 ICJ983080:ICO983080 IMF983080:IMK983080 IWB983080:IWG983080 JFX983080:JGC983080 JPT983080:JPY983080 JZP983080:JZU983080 KJL983080:KJQ983080 KTH983080:KTM983080 LDD983080:LDI983080 LMZ983080:LNE983080 LWV983080:LXA983080 MGR983080:MGW983080 MQN983080:MQS983080 NAJ983080:NAO983080 NKF983080:NKK983080 NUB983080:NUG983080 ODX983080:OEC983080 ONT983080:ONY983080 OXP983080:OXU983080 PHL983080:PHQ983080 PRH983080:PRM983080 QBD983080:QBI983080 QKZ983080:QLE983080 QUV983080:QVA983080 RER983080:REW983080 RON983080:ROS983080 RYJ983080:RYO983080 SIF983080:SIK983080 SSB983080:SSG983080 TBX983080:TCC983080 TLT983080:TLY983080 TVP983080:TVU983080 UFL983080:UFQ983080 UPH983080:UPM983080 UZD983080:UZI983080 VIZ983080:VJE983080 VSV983080:VTA983080 WCR983080:WCW983080 WMN983080:WMS983080 WWJ983080:WWO983080 AI44:AL44 KE44:KH44 UA44:UD44 ADW44:ADZ44 ANS44:ANV44 AXO44:AXR44 BHK44:BHN44 BRG44:BRJ44 CBC44:CBF44 CKY44:CLB44 CUU44:CUX44 DEQ44:DET44 DOM44:DOP44 DYI44:DYL44 EIE44:EIH44 ESA44:ESD44 FBW44:FBZ44 FLS44:FLV44 FVO44:FVR44 GFK44:GFN44 GPG44:GPJ44 GZC44:GZF44 HIY44:HJB44 HSU44:HSX44 ICQ44:ICT44 IMM44:IMP44 IWI44:IWL44 JGE44:JGH44 JQA44:JQD44 JZW44:JZZ44 KJS44:KJV44 KTO44:KTR44 LDK44:LDN44 LNG44:LNJ44 LXC44:LXF44 MGY44:MHB44 MQU44:MQX44 NAQ44:NAT44 NKM44:NKP44 NUI44:NUL44 OEE44:OEH44 OOA44:OOD44 OXW44:OXZ44 PHS44:PHV44 PRO44:PRR44 QBK44:QBN44 QLG44:QLJ44 QVC44:QVF44 REY44:RFB44 ROU44:ROX44 RYQ44:RYT44 SIM44:SIP44 SSI44:SSL44 TCE44:TCH44 TMA44:TMD44 TVW44:TVZ44 UFS44:UFV44 UPO44:UPR44 UZK44:UZN44 VJG44:VJJ44 VTC44:VTF44 WCY44:WDB44 WMU44:WMX44 WWQ44:WWT44 AI65580:AL65580 KE65580:KH65580 UA65580:UD65580 ADW65580:ADZ65580 ANS65580:ANV65580 AXO65580:AXR65580 BHK65580:BHN65580 BRG65580:BRJ65580 CBC65580:CBF65580 CKY65580:CLB65580 CUU65580:CUX65580 DEQ65580:DET65580 DOM65580:DOP65580 DYI65580:DYL65580 EIE65580:EIH65580 ESA65580:ESD65580 FBW65580:FBZ65580 FLS65580:FLV65580 FVO65580:FVR65580 GFK65580:GFN65580 GPG65580:GPJ65580 GZC65580:GZF65580 HIY65580:HJB65580 HSU65580:HSX65580 ICQ65580:ICT65580 IMM65580:IMP65580 IWI65580:IWL65580 JGE65580:JGH65580 JQA65580:JQD65580 JZW65580:JZZ65580 KJS65580:KJV65580 KTO65580:KTR65580 LDK65580:LDN65580 LNG65580:LNJ65580 LXC65580:LXF65580 MGY65580:MHB65580 MQU65580:MQX65580 NAQ65580:NAT65580 NKM65580:NKP65580 NUI65580:NUL65580 OEE65580:OEH65580 OOA65580:OOD65580 OXW65580:OXZ65580 PHS65580:PHV65580 PRO65580:PRR65580 QBK65580:QBN65580 QLG65580:QLJ65580 QVC65580:QVF65580 REY65580:RFB65580 ROU65580:ROX65580 RYQ65580:RYT65580 SIM65580:SIP65580 SSI65580:SSL65580 TCE65580:TCH65580 TMA65580:TMD65580 TVW65580:TVZ65580 UFS65580:UFV65580 UPO65580:UPR65580 UZK65580:UZN65580 VJG65580:VJJ65580 VTC65580:VTF65580 WCY65580:WDB65580 WMU65580:WMX65580 WWQ65580:WWT65580 AI131116:AL131116 KE131116:KH131116 UA131116:UD131116 ADW131116:ADZ131116 ANS131116:ANV131116 AXO131116:AXR131116 BHK131116:BHN131116 BRG131116:BRJ131116 CBC131116:CBF131116 CKY131116:CLB131116 CUU131116:CUX131116 DEQ131116:DET131116 DOM131116:DOP131116 DYI131116:DYL131116 EIE131116:EIH131116 ESA131116:ESD131116 FBW131116:FBZ131116 FLS131116:FLV131116 FVO131116:FVR131116 GFK131116:GFN131116 GPG131116:GPJ131116 GZC131116:GZF131116 HIY131116:HJB131116 HSU131116:HSX131116 ICQ131116:ICT131116 IMM131116:IMP131116 IWI131116:IWL131116 JGE131116:JGH131116 JQA131116:JQD131116 JZW131116:JZZ131116 KJS131116:KJV131116 KTO131116:KTR131116 LDK131116:LDN131116 LNG131116:LNJ131116 LXC131116:LXF131116 MGY131116:MHB131116 MQU131116:MQX131116 NAQ131116:NAT131116 NKM131116:NKP131116 NUI131116:NUL131116 OEE131116:OEH131116 OOA131116:OOD131116 OXW131116:OXZ131116 PHS131116:PHV131116 PRO131116:PRR131116 QBK131116:QBN131116 QLG131116:QLJ131116 QVC131116:QVF131116 REY131116:RFB131116 ROU131116:ROX131116 RYQ131116:RYT131116 SIM131116:SIP131116 SSI131116:SSL131116 TCE131116:TCH131116 TMA131116:TMD131116 TVW131116:TVZ131116 UFS131116:UFV131116 UPO131116:UPR131116 UZK131116:UZN131116 VJG131116:VJJ131116 VTC131116:VTF131116 WCY131116:WDB131116 WMU131116:WMX131116 WWQ131116:WWT131116 AI196652:AL196652 KE196652:KH196652 UA196652:UD196652 ADW196652:ADZ196652 ANS196652:ANV196652 AXO196652:AXR196652 BHK196652:BHN196652 BRG196652:BRJ196652 CBC196652:CBF196652 CKY196652:CLB196652 CUU196652:CUX196652 DEQ196652:DET196652 DOM196652:DOP196652 DYI196652:DYL196652 EIE196652:EIH196652 ESA196652:ESD196652 FBW196652:FBZ196652 FLS196652:FLV196652 FVO196652:FVR196652 GFK196652:GFN196652 GPG196652:GPJ196652 GZC196652:GZF196652 HIY196652:HJB196652 HSU196652:HSX196652 ICQ196652:ICT196652 IMM196652:IMP196652 IWI196652:IWL196652 JGE196652:JGH196652 JQA196652:JQD196652 JZW196652:JZZ196652 KJS196652:KJV196652 KTO196652:KTR196652 LDK196652:LDN196652 LNG196652:LNJ196652 LXC196652:LXF196652 MGY196652:MHB196652 MQU196652:MQX196652 NAQ196652:NAT196652 NKM196652:NKP196652 NUI196652:NUL196652 OEE196652:OEH196652 OOA196652:OOD196652 OXW196652:OXZ196652 PHS196652:PHV196652 PRO196652:PRR196652 QBK196652:QBN196652 QLG196652:QLJ196652 QVC196652:QVF196652 REY196652:RFB196652 ROU196652:ROX196652 RYQ196652:RYT196652 SIM196652:SIP196652 SSI196652:SSL196652 TCE196652:TCH196652 TMA196652:TMD196652 TVW196652:TVZ196652 UFS196652:UFV196652 UPO196652:UPR196652 UZK196652:UZN196652 VJG196652:VJJ196652 VTC196652:VTF196652 WCY196652:WDB196652 WMU196652:WMX196652 WWQ196652:WWT196652 AI262188:AL262188 KE262188:KH262188 UA262188:UD262188 ADW262188:ADZ262188 ANS262188:ANV262188 AXO262188:AXR262188 BHK262188:BHN262188 BRG262188:BRJ262188 CBC262188:CBF262188 CKY262188:CLB262188 CUU262188:CUX262188 DEQ262188:DET262188 DOM262188:DOP262188 DYI262188:DYL262188 EIE262188:EIH262188 ESA262188:ESD262188 FBW262188:FBZ262188 FLS262188:FLV262188 FVO262188:FVR262188 GFK262188:GFN262188 GPG262188:GPJ262188 GZC262188:GZF262188 HIY262188:HJB262188 HSU262188:HSX262188 ICQ262188:ICT262188 IMM262188:IMP262188 IWI262188:IWL262188 JGE262188:JGH262188 JQA262188:JQD262188 JZW262188:JZZ262188 KJS262188:KJV262188 KTO262188:KTR262188 LDK262188:LDN262188 LNG262188:LNJ262188 LXC262188:LXF262188 MGY262188:MHB262188 MQU262188:MQX262188 NAQ262188:NAT262188 NKM262188:NKP262188 NUI262188:NUL262188 OEE262188:OEH262188 OOA262188:OOD262188 OXW262188:OXZ262188 PHS262188:PHV262188 PRO262188:PRR262188 QBK262188:QBN262188 QLG262188:QLJ262188 QVC262188:QVF262188 REY262188:RFB262188 ROU262188:ROX262188 RYQ262188:RYT262188 SIM262188:SIP262188 SSI262188:SSL262188 TCE262188:TCH262188 TMA262188:TMD262188 TVW262188:TVZ262188 UFS262188:UFV262188 UPO262188:UPR262188 UZK262188:UZN262188 VJG262188:VJJ262188 VTC262188:VTF262188 WCY262188:WDB262188 WMU262188:WMX262188 WWQ262188:WWT262188 AI327724:AL327724 KE327724:KH327724 UA327724:UD327724 ADW327724:ADZ327724 ANS327724:ANV327724 AXO327724:AXR327724 BHK327724:BHN327724 BRG327724:BRJ327724 CBC327724:CBF327724 CKY327724:CLB327724 CUU327724:CUX327724 DEQ327724:DET327724 DOM327724:DOP327724 DYI327724:DYL327724 EIE327724:EIH327724 ESA327724:ESD327724 FBW327724:FBZ327724 FLS327724:FLV327724 FVO327724:FVR327724 GFK327724:GFN327724 GPG327724:GPJ327724 GZC327724:GZF327724 HIY327724:HJB327724 HSU327724:HSX327724 ICQ327724:ICT327724 IMM327724:IMP327724 IWI327724:IWL327724 JGE327724:JGH327724 JQA327724:JQD327724 JZW327724:JZZ327724 KJS327724:KJV327724 KTO327724:KTR327724 LDK327724:LDN327724 LNG327724:LNJ327724 LXC327724:LXF327724 MGY327724:MHB327724 MQU327724:MQX327724 NAQ327724:NAT327724 NKM327724:NKP327724 NUI327724:NUL327724 OEE327724:OEH327724 OOA327724:OOD327724 OXW327724:OXZ327724 PHS327724:PHV327724 PRO327724:PRR327724 QBK327724:QBN327724 QLG327724:QLJ327724 QVC327724:QVF327724 REY327724:RFB327724 ROU327724:ROX327724 RYQ327724:RYT327724 SIM327724:SIP327724 SSI327724:SSL327724 TCE327724:TCH327724 TMA327724:TMD327724 TVW327724:TVZ327724 UFS327724:UFV327724 UPO327724:UPR327724 UZK327724:UZN327724 VJG327724:VJJ327724 VTC327724:VTF327724 WCY327724:WDB327724 WMU327724:WMX327724 WWQ327724:WWT327724 AI393260:AL393260 KE393260:KH393260 UA393260:UD393260 ADW393260:ADZ393260 ANS393260:ANV393260 AXO393260:AXR393260 BHK393260:BHN393260 BRG393260:BRJ393260 CBC393260:CBF393260 CKY393260:CLB393260 CUU393260:CUX393260 DEQ393260:DET393260 DOM393260:DOP393260 DYI393260:DYL393260 EIE393260:EIH393260 ESA393260:ESD393260 FBW393260:FBZ393260 FLS393260:FLV393260 FVO393260:FVR393260 GFK393260:GFN393260 GPG393260:GPJ393260 GZC393260:GZF393260 HIY393260:HJB393260 HSU393260:HSX393260 ICQ393260:ICT393260 IMM393260:IMP393260 IWI393260:IWL393260 JGE393260:JGH393260 JQA393260:JQD393260 JZW393260:JZZ393260 KJS393260:KJV393260 KTO393260:KTR393260 LDK393260:LDN393260 LNG393260:LNJ393260 LXC393260:LXF393260 MGY393260:MHB393260 MQU393260:MQX393260 NAQ393260:NAT393260 NKM393260:NKP393260 NUI393260:NUL393260 OEE393260:OEH393260 OOA393260:OOD393260 OXW393260:OXZ393260 PHS393260:PHV393260 PRO393260:PRR393260 QBK393260:QBN393260 QLG393260:QLJ393260 QVC393260:QVF393260 REY393260:RFB393260 ROU393260:ROX393260 RYQ393260:RYT393260 SIM393260:SIP393260 SSI393260:SSL393260 TCE393260:TCH393260 TMA393260:TMD393260 TVW393260:TVZ393260 UFS393260:UFV393260 UPO393260:UPR393260 UZK393260:UZN393260 VJG393260:VJJ393260 VTC393260:VTF393260 WCY393260:WDB393260 WMU393260:WMX393260 WWQ393260:WWT393260 AI458796:AL458796 KE458796:KH458796 UA458796:UD458796 ADW458796:ADZ458796 ANS458796:ANV458796 AXO458796:AXR458796 BHK458796:BHN458796 BRG458796:BRJ458796 CBC458796:CBF458796 CKY458796:CLB458796 CUU458796:CUX458796 DEQ458796:DET458796 DOM458796:DOP458796 DYI458796:DYL458796 EIE458796:EIH458796 ESA458796:ESD458796 FBW458796:FBZ458796 FLS458796:FLV458796 FVO458796:FVR458796 GFK458796:GFN458796 GPG458796:GPJ458796 GZC458796:GZF458796 HIY458796:HJB458796 HSU458796:HSX458796 ICQ458796:ICT458796 IMM458796:IMP458796 IWI458796:IWL458796 JGE458796:JGH458796 JQA458796:JQD458796 JZW458796:JZZ458796 KJS458796:KJV458796 KTO458796:KTR458796 LDK458796:LDN458796 LNG458796:LNJ458796 LXC458796:LXF458796 MGY458796:MHB458796 MQU458796:MQX458796 NAQ458796:NAT458796 NKM458796:NKP458796 NUI458796:NUL458796 OEE458796:OEH458796 OOA458796:OOD458796 OXW458796:OXZ458796 PHS458796:PHV458796 PRO458796:PRR458796 QBK458796:QBN458796 QLG458796:QLJ458796 QVC458796:QVF458796 REY458796:RFB458796 ROU458796:ROX458796 RYQ458796:RYT458796 SIM458796:SIP458796 SSI458796:SSL458796 TCE458796:TCH458796 TMA458796:TMD458796 TVW458796:TVZ458796 UFS458796:UFV458796 UPO458796:UPR458796 UZK458796:UZN458796 VJG458796:VJJ458796 VTC458796:VTF458796 WCY458796:WDB458796 WMU458796:WMX458796 WWQ458796:WWT458796 AI524332:AL524332 KE524332:KH524332 UA524332:UD524332 ADW524332:ADZ524332 ANS524332:ANV524332 AXO524332:AXR524332 BHK524332:BHN524332 BRG524332:BRJ524332 CBC524332:CBF524332 CKY524332:CLB524332 CUU524332:CUX524332 DEQ524332:DET524332 DOM524332:DOP524332 DYI524332:DYL524332 EIE524332:EIH524332 ESA524332:ESD524332 FBW524332:FBZ524332 FLS524332:FLV524332 FVO524332:FVR524332 GFK524332:GFN524332 GPG524332:GPJ524332 GZC524332:GZF524332 HIY524332:HJB524332 HSU524332:HSX524332 ICQ524332:ICT524332 IMM524332:IMP524332 IWI524332:IWL524332 JGE524332:JGH524332 JQA524332:JQD524332 JZW524332:JZZ524332 KJS524332:KJV524332 KTO524332:KTR524332 LDK524332:LDN524332 LNG524332:LNJ524332 LXC524332:LXF524332 MGY524332:MHB524332 MQU524332:MQX524332 NAQ524332:NAT524332 NKM524332:NKP524332 NUI524332:NUL524332 OEE524332:OEH524332 OOA524332:OOD524332 OXW524332:OXZ524332 PHS524332:PHV524332 PRO524332:PRR524332 QBK524332:QBN524332 QLG524332:QLJ524332 QVC524332:QVF524332 REY524332:RFB524332 ROU524332:ROX524332 RYQ524332:RYT524332 SIM524332:SIP524332 SSI524332:SSL524332 TCE524332:TCH524332 TMA524332:TMD524332 TVW524332:TVZ524332 UFS524332:UFV524332 UPO524332:UPR524332 UZK524332:UZN524332 VJG524332:VJJ524332 VTC524332:VTF524332 WCY524332:WDB524332 WMU524332:WMX524332 WWQ524332:WWT524332 AI589868:AL589868 KE589868:KH589868 UA589868:UD589868 ADW589868:ADZ589868 ANS589868:ANV589868 AXO589868:AXR589868 BHK589868:BHN589868 BRG589868:BRJ589868 CBC589868:CBF589868 CKY589868:CLB589868 CUU589868:CUX589868 DEQ589868:DET589868 DOM589868:DOP589868 DYI589868:DYL589868 EIE589868:EIH589868 ESA589868:ESD589868 FBW589868:FBZ589868 FLS589868:FLV589868 FVO589868:FVR589868 GFK589868:GFN589868 GPG589868:GPJ589868 GZC589868:GZF589868 HIY589868:HJB589868 HSU589868:HSX589868 ICQ589868:ICT589868 IMM589868:IMP589868 IWI589868:IWL589868 JGE589868:JGH589868 JQA589868:JQD589868 JZW589868:JZZ589868 KJS589868:KJV589868 KTO589868:KTR589868 LDK589868:LDN589868 LNG589868:LNJ589868 LXC589868:LXF589868 MGY589868:MHB589868 MQU589868:MQX589868 NAQ589868:NAT589868 NKM589868:NKP589868 NUI589868:NUL589868 OEE589868:OEH589868 OOA589868:OOD589868 OXW589868:OXZ589868 PHS589868:PHV589868 PRO589868:PRR589868 QBK589868:QBN589868 QLG589868:QLJ589868 QVC589868:QVF589868 REY589868:RFB589868 ROU589868:ROX589868 RYQ589868:RYT589868 SIM589868:SIP589868 SSI589868:SSL589868 TCE589868:TCH589868 TMA589868:TMD589868 TVW589868:TVZ589868 UFS589868:UFV589868 UPO589868:UPR589868 UZK589868:UZN589868 VJG589868:VJJ589868 VTC589868:VTF589868 WCY589868:WDB589868 WMU589868:WMX589868 WWQ589868:WWT589868 AI655404:AL655404 KE655404:KH655404 UA655404:UD655404 ADW655404:ADZ655404 ANS655404:ANV655404 AXO655404:AXR655404 BHK655404:BHN655404 BRG655404:BRJ655404 CBC655404:CBF655404 CKY655404:CLB655404 CUU655404:CUX655404 DEQ655404:DET655404 DOM655404:DOP655404 DYI655404:DYL655404 EIE655404:EIH655404 ESA655404:ESD655404 FBW655404:FBZ655404 FLS655404:FLV655404 FVO655404:FVR655404 GFK655404:GFN655404 GPG655404:GPJ655404 GZC655404:GZF655404 HIY655404:HJB655404 HSU655404:HSX655404 ICQ655404:ICT655404 IMM655404:IMP655404 IWI655404:IWL655404 JGE655404:JGH655404 JQA655404:JQD655404 JZW655404:JZZ655404 KJS655404:KJV655404 KTO655404:KTR655404 LDK655404:LDN655404 LNG655404:LNJ655404 LXC655404:LXF655404 MGY655404:MHB655404 MQU655404:MQX655404 NAQ655404:NAT655404 NKM655404:NKP655404 NUI655404:NUL655404 OEE655404:OEH655404 OOA655404:OOD655404 OXW655404:OXZ655404 PHS655404:PHV655404 PRO655404:PRR655404 QBK655404:QBN655404 QLG655404:QLJ655404 QVC655404:QVF655404 REY655404:RFB655404 ROU655404:ROX655404 RYQ655404:RYT655404 SIM655404:SIP655404 SSI655404:SSL655404 TCE655404:TCH655404 TMA655404:TMD655404 TVW655404:TVZ655404 UFS655404:UFV655404 UPO655404:UPR655404 UZK655404:UZN655404 VJG655404:VJJ655404 VTC655404:VTF655404 WCY655404:WDB655404 WMU655404:WMX655404 WWQ655404:WWT655404 AI720940:AL720940 KE720940:KH720940 UA720940:UD720940 ADW720940:ADZ720940 ANS720940:ANV720940 AXO720940:AXR720940 BHK720940:BHN720940 BRG720940:BRJ720940 CBC720940:CBF720940 CKY720940:CLB720940 CUU720940:CUX720940 DEQ720940:DET720940 DOM720940:DOP720940 DYI720940:DYL720940 EIE720940:EIH720940 ESA720940:ESD720940 FBW720940:FBZ720940 FLS720940:FLV720940 FVO720940:FVR720940 GFK720940:GFN720940 GPG720940:GPJ720940 GZC720940:GZF720940 HIY720940:HJB720940 HSU720940:HSX720940 ICQ720940:ICT720940 IMM720940:IMP720940 IWI720940:IWL720940 JGE720940:JGH720940 JQA720940:JQD720940 JZW720940:JZZ720940 KJS720940:KJV720940 KTO720940:KTR720940 LDK720940:LDN720940 LNG720940:LNJ720940 LXC720940:LXF720940 MGY720940:MHB720940 MQU720940:MQX720940 NAQ720940:NAT720940 NKM720940:NKP720940 NUI720940:NUL720940 OEE720940:OEH720940 OOA720940:OOD720940 OXW720940:OXZ720940 PHS720940:PHV720940 PRO720940:PRR720940 QBK720940:QBN720940 QLG720940:QLJ720940 QVC720940:QVF720940 REY720940:RFB720940 ROU720940:ROX720940 RYQ720940:RYT720940 SIM720940:SIP720940 SSI720940:SSL720940 TCE720940:TCH720940 TMA720940:TMD720940 TVW720940:TVZ720940 UFS720940:UFV720940 UPO720940:UPR720940 UZK720940:UZN720940 VJG720940:VJJ720940 VTC720940:VTF720940 WCY720940:WDB720940 WMU720940:WMX720940 WWQ720940:WWT720940 AI786476:AL786476 KE786476:KH786476 UA786476:UD786476 ADW786476:ADZ786476 ANS786476:ANV786476 AXO786476:AXR786476 BHK786476:BHN786476 BRG786476:BRJ786476 CBC786476:CBF786476 CKY786476:CLB786476 CUU786476:CUX786476 DEQ786476:DET786476 DOM786476:DOP786476 DYI786476:DYL786476 EIE786476:EIH786476 ESA786476:ESD786476 FBW786476:FBZ786476 FLS786476:FLV786476 FVO786476:FVR786476 GFK786476:GFN786476 GPG786476:GPJ786476 GZC786476:GZF786476 HIY786476:HJB786476 HSU786476:HSX786476 ICQ786476:ICT786476 IMM786476:IMP786476 IWI786476:IWL786476 JGE786476:JGH786476 JQA786476:JQD786476 JZW786476:JZZ786476 KJS786476:KJV786476 KTO786476:KTR786476 LDK786476:LDN786476 LNG786476:LNJ786476 LXC786476:LXF786476 MGY786476:MHB786476 MQU786476:MQX786476 NAQ786476:NAT786476 NKM786476:NKP786476 NUI786476:NUL786476 OEE786476:OEH786476 OOA786476:OOD786476 OXW786476:OXZ786476 PHS786476:PHV786476 PRO786476:PRR786476 QBK786476:QBN786476 QLG786476:QLJ786476 QVC786476:QVF786476 REY786476:RFB786476 ROU786476:ROX786476 RYQ786476:RYT786476 SIM786476:SIP786476 SSI786476:SSL786476 TCE786476:TCH786476 TMA786476:TMD786476 TVW786476:TVZ786476 UFS786476:UFV786476 UPO786476:UPR786476 UZK786476:UZN786476 VJG786476:VJJ786476 VTC786476:VTF786476 WCY786476:WDB786476 WMU786476:WMX786476 WWQ786476:WWT786476 AI852012:AL852012 KE852012:KH852012 UA852012:UD852012 ADW852012:ADZ852012 ANS852012:ANV852012 AXO852012:AXR852012 BHK852012:BHN852012 BRG852012:BRJ852012 CBC852012:CBF852012 CKY852012:CLB852012 CUU852012:CUX852012 DEQ852012:DET852012 DOM852012:DOP852012 DYI852012:DYL852012 EIE852012:EIH852012 ESA852012:ESD852012 FBW852012:FBZ852012 FLS852012:FLV852012 FVO852012:FVR852012 GFK852012:GFN852012 GPG852012:GPJ852012 GZC852012:GZF852012 HIY852012:HJB852012 HSU852012:HSX852012 ICQ852012:ICT852012 IMM852012:IMP852012 IWI852012:IWL852012 JGE852012:JGH852012 JQA852012:JQD852012 JZW852012:JZZ852012 KJS852012:KJV852012 KTO852012:KTR852012 LDK852012:LDN852012 LNG852012:LNJ852012 LXC852012:LXF852012 MGY852012:MHB852012 MQU852012:MQX852012 NAQ852012:NAT852012 NKM852012:NKP852012 NUI852012:NUL852012 OEE852012:OEH852012 OOA852012:OOD852012 OXW852012:OXZ852012 PHS852012:PHV852012 PRO852012:PRR852012 QBK852012:QBN852012 QLG852012:QLJ852012 QVC852012:QVF852012 REY852012:RFB852012 ROU852012:ROX852012 RYQ852012:RYT852012 SIM852012:SIP852012 SSI852012:SSL852012 TCE852012:TCH852012 TMA852012:TMD852012 TVW852012:TVZ852012 UFS852012:UFV852012 UPO852012:UPR852012 UZK852012:UZN852012 VJG852012:VJJ852012 VTC852012:VTF852012 WCY852012:WDB852012 WMU852012:WMX852012 WWQ852012:WWT852012 AI917548:AL917548 KE917548:KH917548 UA917548:UD917548 ADW917548:ADZ917548 ANS917548:ANV917548 AXO917548:AXR917548 BHK917548:BHN917548 BRG917548:BRJ917548 CBC917548:CBF917548 CKY917548:CLB917548 CUU917548:CUX917548 DEQ917548:DET917548 DOM917548:DOP917548 DYI917548:DYL917548 EIE917548:EIH917548 ESA917548:ESD917548 FBW917548:FBZ917548 FLS917548:FLV917548 FVO917548:FVR917548 GFK917548:GFN917548 GPG917548:GPJ917548 GZC917548:GZF917548 HIY917548:HJB917548 HSU917548:HSX917548 ICQ917548:ICT917548 IMM917548:IMP917548 IWI917548:IWL917548 JGE917548:JGH917548 JQA917548:JQD917548 JZW917548:JZZ917548 KJS917548:KJV917548 KTO917548:KTR917548 LDK917548:LDN917548 LNG917548:LNJ917548 LXC917548:LXF917548 MGY917548:MHB917548 MQU917548:MQX917548 NAQ917548:NAT917548 NKM917548:NKP917548 NUI917548:NUL917548 OEE917548:OEH917548 OOA917548:OOD917548 OXW917548:OXZ917548 PHS917548:PHV917548 PRO917548:PRR917548 QBK917548:QBN917548 QLG917548:QLJ917548 QVC917548:QVF917548 REY917548:RFB917548 ROU917548:ROX917548 RYQ917548:RYT917548 SIM917548:SIP917548 SSI917548:SSL917548 TCE917548:TCH917548 TMA917548:TMD917548 TVW917548:TVZ917548 UFS917548:UFV917548 UPO917548:UPR917548 UZK917548:UZN917548 VJG917548:VJJ917548 VTC917548:VTF917548 WCY917548:WDB917548 WMU917548:WMX917548 WWQ917548:WWT917548 AI983084:AL983084 KE983084:KH983084 UA983084:UD983084 ADW983084:ADZ983084 ANS983084:ANV983084 AXO983084:AXR983084 BHK983084:BHN983084 BRG983084:BRJ983084 CBC983084:CBF983084 CKY983084:CLB983084 CUU983084:CUX983084 DEQ983084:DET983084 DOM983084:DOP983084 DYI983084:DYL983084 EIE983084:EIH983084 ESA983084:ESD983084 FBW983084:FBZ983084 FLS983084:FLV983084 FVO983084:FVR983084 GFK983084:GFN983084 GPG983084:GPJ983084 GZC983084:GZF983084 HIY983084:HJB983084 HSU983084:HSX983084 ICQ983084:ICT983084 IMM983084:IMP983084 IWI983084:IWL983084 JGE983084:JGH983084 JQA983084:JQD983084 JZW983084:JZZ983084 KJS983084:KJV983084 KTO983084:KTR983084 LDK983084:LDN983084 LNG983084:LNJ983084 LXC983084:LXF983084 MGY983084:MHB983084 MQU983084:MQX983084 NAQ983084:NAT983084 NKM983084:NKP983084 NUI983084:NUL983084 OEE983084:OEH983084 OOA983084:OOD983084 OXW983084:OXZ983084 PHS983084:PHV983084 PRO983084:PRR983084 QBK983084:QBN983084 QLG983084:QLJ983084 QVC983084:QVF983084 REY983084:RFB983084 ROU983084:ROX983084 RYQ983084:RYT983084 SIM983084:SIP983084 SSI983084:SSL983084 TCE983084:TCH983084 TMA983084:TMD983084 TVW983084:TVZ983084 UFS983084:UFV983084 UPO983084:UPR983084 UZK983084:UZN983084 VJG983084:VJJ983084 VTC983084:VTF983084 WCY983084:WDB983084 WMU983084:WMX983084 WWQ983084:WWT983084 AI50:AL50 KE50:KH50 UA50:UD50 ADW50:ADZ50 ANS50:ANV50 AXO50:AXR50 BHK50:BHN50 BRG50:BRJ50 CBC50:CBF50 CKY50:CLB50 CUU50:CUX50 DEQ50:DET50 DOM50:DOP50 DYI50:DYL50 EIE50:EIH50 ESA50:ESD50 FBW50:FBZ50 FLS50:FLV50 FVO50:FVR50 GFK50:GFN50 GPG50:GPJ50 GZC50:GZF50 HIY50:HJB50 HSU50:HSX50 ICQ50:ICT50 IMM50:IMP50 IWI50:IWL50 JGE50:JGH50 JQA50:JQD50 JZW50:JZZ50 KJS50:KJV50 KTO50:KTR50 LDK50:LDN50 LNG50:LNJ50 LXC50:LXF50 MGY50:MHB50 MQU50:MQX50 NAQ50:NAT50 NKM50:NKP50 NUI50:NUL50 OEE50:OEH50 OOA50:OOD50 OXW50:OXZ50 PHS50:PHV50 PRO50:PRR50 QBK50:QBN50 QLG50:QLJ50 QVC50:QVF50 REY50:RFB50 ROU50:ROX50 RYQ50:RYT50 SIM50:SIP50 SSI50:SSL50 TCE50:TCH50 TMA50:TMD50 TVW50:TVZ50 UFS50:UFV50 UPO50:UPR50 UZK50:UZN50 VJG50:VJJ50 VTC50:VTF50 WCY50:WDB50 WMU50:WMX50 WWQ50:WWT50 AI65586:AL65586 KE65586:KH65586 UA65586:UD65586 ADW65586:ADZ65586 ANS65586:ANV65586 AXO65586:AXR65586 BHK65586:BHN65586 BRG65586:BRJ65586 CBC65586:CBF65586 CKY65586:CLB65586 CUU65586:CUX65586 DEQ65586:DET65586 DOM65586:DOP65586 DYI65586:DYL65586 EIE65586:EIH65586 ESA65586:ESD65586 FBW65586:FBZ65586 FLS65586:FLV65586 FVO65586:FVR65586 GFK65586:GFN65586 GPG65586:GPJ65586 GZC65586:GZF65586 HIY65586:HJB65586 HSU65586:HSX65586 ICQ65586:ICT65586 IMM65586:IMP65586 IWI65586:IWL65586 JGE65586:JGH65586 JQA65586:JQD65586 JZW65586:JZZ65586 KJS65586:KJV65586 KTO65586:KTR65586 LDK65586:LDN65586 LNG65586:LNJ65586 LXC65586:LXF65586 MGY65586:MHB65586 MQU65586:MQX65586 NAQ65586:NAT65586 NKM65586:NKP65586 NUI65586:NUL65586 OEE65586:OEH65586 OOA65586:OOD65586 OXW65586:OXZ65586 PHS65586:PHV65586 PRO65586:PRR65586 QBK65586:QBN65586 QLG65586:QLJ65586 QVC65586:QVF65586 REY65586:RFB65586 ROU65586:ROX65586 RYQ65586:RYT65586 SIM65586:SIP65586 SSI65586:SSL65586 TCE65586:TCH65586 TMA65586:TMD65586 TVW65586:TVZ65586 UFS65586:UFV65586 UPO65586:UPR65586 UZK65586:UZN65586 VJG65586:VJJ65586 VTC65586:VTF65586 WCY65586:WDB65586 WMU65586:WMX65586 WWQ65586:WWT65586 AI131122:AL131122 KE131122:KH131122 UA131122:UD131122 ADW131122:ADZ131122 ANS131122:ANV131122 AXO131122:AXR131122 BHK131122:BHN131122 BRG131122:BRJ131122 CBC131122:CBF131122 CKY131122:CLB131122 CUU131122:CUX131122 DEQ131122:DET131122 DOM131122:DOP131122 DYI131122:DYL131122 EIE131122:EIH131122 ESA131122:ESD131122 FBW131122:FBZ131122 FLS131122:FLV131122 FVO131122:FVR131122 GFK131122:GFN131122 GPG131122:GPJ131122 GZC131122:GZF131122 HIY131122:HJB131122 HSU131122:HSX131122 ICQ131122:ICT131122 IMM131122:IMP131122 IWI131122:IWL131122 JGE131122:JGH131122 JQA131122:JQD131122 JZW131122:JZZ131122 KJS131122:KJV131122 KTO131122:KTR131122 LDK131122:LDN131122 LNG131122:LNJ131122 LXC131122:LXF131122 MGY131122:MHB131122 MQU131122:MQX131122 NAQ131122:NAT131122 NKM131122:NKP131122 NUI131122:NUL131122 OEE131122:OEH131122 OOA131122:OOD131122 OXW131122:OXZ131122 PHS131122:PHV131122 PRO131122:PRR131122 QBK131122:QBN131122 QLG131122:QLJ131122 QVC131122:QVF131122 REY131122:RFB131122 ROU131122:ROX131122 RYQ131122:RYT131122 SIM131122:SIP131122 SSI131122:SSL131122 TCE131122:TCH131122 TMA131122:TMD131122 TVW131122:TVZ131122 UFS131122:UFV131122 UPO131122:UPR131122 UZK131122:UZN131122 VJG131122:VJJ131122 VTC131122:VTF131122 WCY131122:WDB131122 WMU131122:WMX131122 WWQ131122:WWT131122 AI196658:AL196658 KE196658:KH196658 UA196658:UD196658 ADW196658:ADZ196658 ANS196658:ANV196658 AXO196658:AXR196658 BHK196658:BHN196658 BRG196658:BRJ196658 CBC196658:CBF196658 CKY196658:CLB196658 CUU196658:CUX196658 DEQ196658:DET196658 DOM196658:DOP196658 DYI196658:DYL196658 EIE196658:EIH196658 ESA196658:ESD196658 FBW196658:FBZ196658 FLS196658:FLV196658 FVO196658:FVR196658 GFK196658:GFN196658 GPG196658:GPJ196658 GZC196658:GZF196658 HIY196658:HJB196658 HSU196658:HSX196658 ICQ196658:ICT196658 IMM196658:IMP196658 IWI196658:IWL196658 JGE196658:JGH196658 JQA196658:JQD196658 JZW196658:JZZ196658 KJS196658:KJV196658 KTO196658:KTR196658 LDK196658:LDN196658 LNG196658:LNJ196658 LXC196658:LXF196658 MGY196658:MHB196658 MQU196658:MQX196658 NAQ196658:NAT196658 NKM196658:NKP196658 NUI196658:NUL196658 OEE196658:OEH196658 OOA196658:OOD196658 OXW196658:OXZ196658 PHS196658:PHV196658 PRO196658:PRR196658 QBK196658:QBN196658 QLG196658:QLJ196658 QVC196658:QVF196658 REY196658:RFB196658 ROU196658:ROX196658 RYQ196658:RYT196658 SIM196658:SIP196658 SSI196658:SSL196658 TCE196658:TCH196658 TMA196658:TMD196658 TVW196658:TVZ196658 UFS196658:UFV196658 UPO196658:UPR196658 UZK196658:UZN196658 VJG196658:VJJ196658 VTC196658:VTF196658 WCY196658:WDB196658 WMU196658:WMX196658 WWQ196658:WWT196658 AI262194:AL262194 KE262194:KH262194 UA262194:UD262194 ADW262194:ADZ262194 ANS262194:ANV262194 AXO262194:AXR262194 BHK262194:BHN262194 BRG262194:BRJ262194 CBC262194:CBF262194 CKY262194:CLB262194 CUU262194:CUX262194 DEQ262194:DET262194 DOM262194:DOP262194 DYI262194:DYL262194 EIE262194:EIH262194 ESA262194:ESD262194 FBW262194:FBZ262194 FLS262194:FLV262194 FVO262194:FVR262194 GFK262194:GFN262194 GPG262194:GPJ262194 GZC262194:GZF262194 HIY262194:HJB262194 HSU262194:HSX262194 ICQ262194:ICT262194 IMM262194:IMP262194 IWI262194:IWL262194 JGE262194:JGH262194 JQA262194:JQD262194 JZW262194:JZZ262194 KJS262194:KJV262194 KTO262194:KTR262194 LDK262194:LDN262194 LNG262194:LNJ262194 LXC262194:LXF262194 MGY262194:MHB262194 MQU262194:MQX262194 NAQ262194:NAT262194 NKM262194:NKP262194 NUI262194:NUL262194 OEE262194:OEH262194 OOA262194:OOD262194 OXW262194:OXZ262194 PHS262194:PHV262194 PRO262194:PRR262194 QBK262194:QBN262194 QLG262194:QLJ262194 QVC262194:QVF262194 REY262194:RFB262194 ROU262194:ROX262194 RYQ262194:RYT262194 SIM262194:SIP262194 SSI262194:SSL262194 TCE262194:TCH262194 TMA262194:TMD262194 TVW262194:TVZ262194 UFS262194:UFV262194 UPO262194:UPR262194 UZK262194:UZN262194 VJG262194:VJJ262194 VTC262194:VTF262194 WCY262194:WDB262194 WMU262194:WMX262194 WWQ262194:WWT262194 AI327730:AL327730 KE327730:KH327730 UA327730:UD327730 ADW327730:ADZ327730 ANS327730:ANV327730 AXO327730:AXR327730 BHK327730:BHN327730 BRG327730:BRJ327730 CBC327730:CBF327730 CKY327730:CLB327730 CUU327730:CUX327730 DEQ327730:DET327730 DOM327730:DOP327730 DYI327730:DYL327730 EIE327730:EIH327730 ESA327730:ESD327730 FBW327730:FBZ327730 FLS327730:FLV327730 FVO327730:FVR327730 GFK327730:GFN327730 GPG327730:GPJ327730 GZC327730:GZF327730 HIY327730:HJB327730 HSU327730:HSX327730 ICQ327730:ICT327730 IMM327730:IMP327730 IWI327730:IWL327730 JGE327730:JGH327730 JQA327730:JQD327730 JZW327730:JZZ327730 KJS327730:KJV327730 KTO327730:KTR327730 LDK327730:LDN327730 LNG327730:LNJ327730 LXC327730:LXF327730 MGY327730:MHB327730 MQU327730:MQX327730 NAQ327730:NAT327730 NKM327730:NKP327730 NUI327730:NUL327730 OEE327730:OEH327730 OOA327730:OOD327730 OXW327730:OXZ327730 PHS327730:PHV327730 PRO327730:PRR327730 QBK327730:QBN327730 QLG327730:QLJ327730 QVC327730:QVF327730 REY327730:RFB327730 ROU327730:ROX327730 RYQ327730:RYT327730 SIM327730:SIP327730 SSI327730:SSL327730 TCE327730:TCH327730 TMA327730:TMD327730 TVW327730:TVZ327730 UFS327730:UFV327730 UPO327730:UPR327730 UZK327730:UZN327730 VJG327730:VJJ327730 VTC327730:VTF327730 WCY327730:WDB327730 WMU327730:WMX327730 WWQ327730:WWT327730 AI393266:AL393266 KE393266:KH393266 UA393266:UD393266 ADW393266:ADZ393266 ANS393266:ANV393266 AXO393266:AXR393266 BHK393266:BHN393266 BRG393266:BRJ393266 CBC393266:CBF393266 CKY393266:CLB393266 CUU393266:CUX393266 DEQ393266:DET393266 DOM393266:DOP393266 DYI393266:DYL393266 EIE393266:EIH393266 ESA393266:ESD393266 FBW393266:FBZ393266 FLS393266:FLV393266 FVO393266:FVR393266 GFK393266:GFN393266 GPG393266:GPJ393266 GZC393266:GZF393266 HIY393266:HJB393266 HSU393266:HSX393266 ICQ393266:ICT393266 IMM393266:IMP393266 IWI393266:IWL393266 JGE393266:JGH393266 JQA393266:JQD393266 JZW393266:JZZ393266 KJS393266:KJV393266 KTO393266:KTR393266 LDK393266:LDN393266 LNG393266:LNJ393266 LXC393266:LXF393266 MGY393266:MHB393266 MQU393266:MQX393266 NAQ393266:NAT393266 NKM393266:NKP393266 NUI393266:NUL393266 OEE393266:OEH393266 OOA393266:OOD393266 OXW393266:OXZ393266 PHS393266:PHV393266 PRO393266:PRR393266 QBK393266:QBN393266 QLG393266:QLJ393266 QVC393266:QVF393266 REY393266:RFB393266 ROU393266:ROX393266 RYQ393266:RYT393266 SIM393266:SIP393266 SSI393266:SSL393266 TCE393266:TCH393266 TMA393266:TMD393266 TVW393266:TVZ393266 UFS393266:UFV393266 UPO393266:UPR393266 UZK393266:UZN393266 VJG393266:VJJ393266 VTC393266:VTF393266 WCY393266:WDB393266 WMU393266:WMX393266 WWQ393266:WWT393266 AI458802:AL458802 KE458802:KH458802 UA458802:UD458802 ADW458802:ADZ458802 ANS458802:ANV458802 AXO458802:AXR458802 BHK458802:BHN458802 BRG458802:BRJ458802 CBC458802:CBF458802 CKY458802:CLB458802 CUU458802:CUX458802 DEQ458802:DET458802 DOM458802:DOP458802 DYI458802:DYL458802 EIE458802:EIH458802 ESA458802:ESD458802 FBW458802:FBZ458802 FLS458802:FLV458802 FVO458802:FVR458802 GFK458802:GFN458802 GPG458802:GPJ458802 GZC458802:GZF458802 HIY458802:HJB458802 HSU458802:HSX458802 ICQ458802:ICT458802 IMM458802:IMP458802 IWI458802:IWL458802 JGE458802:JGH458802 JQA458802:JQD458802 JZW458802:JZZ458802 KJS458802:KJV458802 KTO458802:KTR458802 LDK458802:LDN458802 LNG458802:LNJ458802 LXC458802:LXF458802 MGY458802:MHB458802 MQU458802:MQX458802 NAQ458802:NAT458802 NKM458802:NKP458802 NUI458802:NUL458802 OEE458802:OEH458802 OOA458802:OOD458802 OXW458802:OXZ458802 PHS458802:PHV458802 PRO458802:PRR458802 QBK458802:QBN458802 QLG458802:QLJ458802 QVC458802:QVF458802 REY458802:RFB458802 ROU458802:ROX458802 RYQ458802:RYT458802 SIM458802:SIP458802 SSI458802:SSL458802 TCE458802:TCH458802 TMA458802:TMD458802 TVW458802:TVZ458802 UFS458802:UFV458802 UPO458802:UPR458802 UZK458802:UZN458802 VJG458802:VJJ458802 VTC458802:VTF458802 WCY458802:WDB458802 WMU458802:WMX458802 WWQ458802:WWT458802 AI524338:AL524338 KE524338:KH524338 UA524338:UD524338 ADW524338:ADZ524338 ANS524338:ANV524338 AXO524338:AXR524338 BHK524338:BHN524338 BRG524338:BRJ524338 CBC524338:CBF524338 CKY524338:CLB524338 CUU524338:CUX524338 DEQ524338:DET524338 DOM524338:DOP524338 DYI524338:DYL524338 EIE524338:EIH524338 ESA524338:ESD524338 FBW524338:FBZ524338 FLS524338:FLV524338 FVO524338:FVR524338 GFK524338:GFN524338 GPG524338:GPJ524338 GZC524338:GZF524338 HIY524338:HJB524338 HSU524338:HSX524338 ICQ524338:ICT524338 IMM524338:IMP524338 IWI524338:IWL524338 JGE524338:JGH524338 JQA524338:JQD524338 JZW524338:JZZ524338 KJS524338:KJV524338 KTO524338:KTR524338 LDK524338:LDN524338 LNG524338:LNJ524338 LXC524338:LXF524338 MGY524338:MHB524338 MQU524338:MQX524338 NAQ524338:NAT524338 NKM524338:NKP524338 NUI524338:NUL524338 OEE524338:OEH524338 OOA524338:OOD524338 OXW524338:OXZ524338 PHS524338:PHV524338 PRO524338:PRR524338 QBK524338:QBN524338 QLG524338:QLJ524338 QVC524338:QVF524338 REY524338:RFB524338 ROU524338:ROX524338 RYQ524338:RYT524338 SIM524338:SIP524338 SSI524338:SSL524338 TCE524338:TCH524338 TMA524338:TMD524338 TVW524338:TVZ524338 UFS524338:UFV524338 UPO524338:UPR524338 UZK524338:UZN524338 VJG524338:VJJ524338 VTC524338:VTF524338 WCY524338:WDB524338 WMU524338:WMX524338 WWQ524338:WWT524338 AI589874:AL589874 KE589874:KH589874 UA589874:UD589874 ADW589874:ADZ589874 ANS589874:ANV589874 AXO589874:AXR589874 BHK589874:BHN589874 BRG589874:BRJ589874 CBC589874:CBF589874 CKY589874:CLB589874 CUU589874:CUX589874 DEQ589874:DET589874 DOM589874:DOP589874 DYI589874:DYL589874 EIE589874:EIH589874 ESA589874:ESD589874 FBW589874:FBZ589874 FLS589874:FLV589874 FVO589874:FVR589874 GFK589874:GFN589874 GPG589874:GPJ589874 GZC589874:GZF589874 HIY589874:HJB589874 HSU589874:HSX589874 ICQ589874:ICT589874 IMM589874:IMP589874 IWI589874:IWL589874 JGE589874:JGH589874 JQA589874:JQD589874 JZW589874:JZZ589874 KJS589874:KJV589874 KTO589874:KTR589874 LDK589874:LDN589874 LNG589874:LNJ589874 LXC589874:LXF589874 MGY589874:MHB589874 MQU589874:MQX589874 NAQ589874:NAT589874 NKM589874:NKP589874 NUI589874:NUL589874 OEE589874:OEH589874 OOA589874:OOD589874 OXW589874:OXZ589874 PHS589874:PHV589874 PRO589874:PRR589874 QBK589874:QBN589874 QLG589874:QLJ589874 QVC589874:QVF589874 REY589874:RFB589874 ROU589874:ROX589874 RYQ589874:RYT589874 SIM589874:SIP589874 SSI589874:SSL589874 TCE589874:TCH589874 TMA589874:TMD589874 TVW589874:TVZ589874 UFS589874:UFV589874 UPO589874:UPR589874 UZK589874:UZN589874 VJG589874:VJJ589874 VTC589874:VTF589874 WCY589874:WDB589874 WMU589874:WMX589874 WWQ589874:WWT589874 AI655410:AL655410 KE655410:KH655410 UA655410:UD655410 ADW655410:ADZ655410 ANS655410:ANV655410 AXO655410:AXR655410 BHK655410:BHN655410 BRG655410:BRJ655410 CBC655410:CBF655410 CKY655410:CLB655410 CUU655410:CUX655410 DEQ655410:DET655410 DOM655410:DOP655410 DYI655410:DYL655410 EIE655410:EIH655410 ESA655410:ESD655410 FBW655410:FBZ655410 FLS655410:FLV655410 FVO655410:FVR655410 GFK655410:GFN655410 GPG655410:GPJ655410 GZC655410:GZF655410 HIY655410:HJB655410 HSU655410:HSX655410 ICQ655410:ICT655410 IMM655410:IMP655410 IWI655410:IWL655410 JGE655410:JGH655410 JQA655410:JQD655410 JZW655410:JZZ655410 KJS655410:KJV655410 KTO655410:KTR655410 LDK655410:LDN655410 LNG655410:LNJ655410 LXC655410:LXF655410 MGY655410:MHB655410 MQU655410:MQX655410 NAQ655410:NAT655410 NKM655410:NKP655410 NUI655410:NUL655410 OEE655410:OEH655410 OOA655410:OOD655410 OXW655410:OXZ655410 PHS655410:PHV655410 PRO655410:PRR655410 QBK655410:QBN655410 QLG655410:QLJ655410 QVC655410:QVF655410 REY655410:RFB655410 ROU655410:ROX655410 RYQ655410:RYT655410 SIM655410:SIP655410 SSI655410:SSL655410 TCE655410:TCH655410 TMA655410:TMD655410 TVW655410:TVZ655410 UFS655410:UFV655410 UPO655410:UPR655410 UZK655410:UZN655410 VJG655410:VJJ655410 VTC655410:VTF655410 WCY655410:WDB655410 WMU655410:WMX655410 WWQ655410:WWT655410 AI720946:AL720946 KE720946:KH720946 UA720946:UD720946 ADW720946:ADZ720946 ANS720946:ANV720946 AXO720946:AXR720946 BHK720946:BHN720946 BRG720946:BRJ720946 CBC720946:CBF720946 CKY720946:CLB720946 CUU720946:CUX720946 DEQ720946:DET720946 DOM720946:DOP720946 DYI720946:DYL720946 EIE720946:EIH720946 ESA720946:ESD720946 FBW720946:FBZ720946 FLS720946:FLV720946 FVO720946:FVR720946 GFK720946:GFN720946 GPG720946:GPJ720946 GZC720946:GZF720946 HIY720946:HJB720946 HSU720946:HSX720946 ICQ720946:ICT720946 IMM720946:IMP720946 IWI720946:IWL720946 JGE720946:JGH720946 JQA720946:JQD720946 JZW720946:JZZ720946 KJS720946:KJV720946 KTO720946:KTR720946 LDK720946:LDN720946 LNG720946:LNJ720946 LXC720946:LXF720946 MGY720946:MHB720946 MQU720946:MQX720946 NAQ720946:NAT720946 NKM720946:NKP720946 NUI720946:NUL720946 OEE720946:OEH720946 OOA720946:OOD720946 OXW720946:OXZ720946 PHS720946:PHV720946 PRO720946:PRR720946 QBK720946:QBN720946 QLG720946:QLJ720946 QVC720946:QVF720946 REY720946:RFB720946 ROU720946:ROX720946 RYQ720946:RYT720946 SIM720946:SIP720946 SSI720946:SSL720946 TCE720946:TCH720946 TMA720946:TMD720946 TVW720946:TVZ720946 UFS720946:UFV720946 UPO720946:UPR720946 UZK720946:UZN720946 VJG720946:VJJ720946 VTC720946:VTF720946 WCY720946:WDB720946 WMU720946:WMX720946 WWQ720946:WWT720946 AI786482:AL786482 KE786482:KH786482 UA786482:UD786482 ADW786482:ADZ786482 ANS786482:ANV786482 AXO786482:AXR786482 BHK786482:BHN786482 BRG786482:BRJ786482 CBC786482:CBF786482 CKY786482:CLB786482 CUU786482:CUX786482 DEQ786482:DET786482 DOM786482:DOP786482 DYI786482:DYL786482 EIE786482:EIH786482 ESA786482:ESD786482 FBW786482:FBZ786482 FLS786482:FLV786482 FVO786482:FVR786482 GFK786482:GFN786482 GPG786482:GPJ786482 GZC786482:GZF786482 HIY786482:HJB786482 HSU786482:HSX786482 ICQ786482:ICT786482 IMM786482:IMP786482 IWI786482:IWL786482 JGE786482:JGH786482 JQA786482:JQD786482 JZW786482:JZZ786482 KJS786482:KJV786482 KTO786482:KTR786482 LDK786482:LDN786482 LNG786482:LNJ786482 LXC786482:LXF786482 MGY786482:MHB786482 MQU786482:MQX786482 NAQ786482:NAT786482 NKM786482:NKP786482 NUI786482:NUL786482 OEE786482:OEH786482 OOA786482:OOD786482 OXW786482:OXZ786482 PHS786482:PHV786482 PRO786482:PRR786482 QBK786482:QBN786482 QLG786482:QLJ786482 QVC786482:QVF786482 REY786482:RFB786482 ROU786482:ROX786482 RYQ786482:RYT786482 SIM786482:SIP786482 SSI786482:SSL786482 TCE786482:TCH786482 TMA786482:TMD786482 TVW786482:TVZ786482 UFS786482:UFV786482 UPO786482:UPR786482 UZK786482:UZN786482 VJG786482:VJJ786482 VTC786482:VTF786482 WCY786482:WDB786482 WMU786482:WMX786482 WWQ786482:WWT786482 AI852018:AL852018 KE852018:KH852018 UA852018:UD852018 ADW852018:ADZ852018 ANS852018:ANV852018 AXO852018:AXR852018 BHK852018:BHN852018 BRG852018:BRJ852018 CBC852018:CBF852018 CKY852018:CLB852018 CUU852018:CUX852018 DEQ852018:DET852018 DOM852018:DOP852018 DYI852018:DYL852018 EIE852018:EIH852018 ESA852018:ESD852018 FBW852018:FBZ852018 FLS852018:FLV852018 FVO852018:FVR852018 GFK852018:GFN852018 GPG852018:GPJ852018 GZC852018:GZF852018 HIY852018:HJB852018 HSU852018:HSX852018 ICQ852018:ICT852018 IMM852018:IMP852018 IWI852018:IWL852018 JGE852018:JGH852018 JQA852018:JQD852018 JZW852018:JZZ852018 KJS852018:KJV852018 KTO852018:KTR852018 LDK852018:LDN852018 LNG852018:LNJ852018 LXC852018:LXF852018 MGY852018:MHB852018 MQU852018:MQX852018 NAQ852018:NAT852018 NKM852018:NKP852018 NUI852018:NUL852018 OEE852018:OEH852018 OOA852018:OOD852018 OXW852018:OXZ852018 PHS852018:PHV852018 PRO852018:PRR852018 QBK852018:QBN852018 QLG852018:QLJ852018 QVC852018:QVF852018 REY852018:RFB852018 ROU852018:ROX852018 RYQ852018:RYT852018 SIM852018:SIP852018 SSI852018:SSL852018 TCE852018:TCH852018 TMA852018:TMD852018 TVW852018:TVZ852018 UFS852018:UFV852018 UPO852018:UPR852018 UZK852018:UZN852018 VJG852018:VJJ852018 VTC852018:VTF852018 WCY852018:WDB852018 WMU852018:WMX852018 WWQ852018:WWT852018 AI917554:AL917554 KE917554:KH917554 UA917554:UD917554 ADW917554:ADZ917554 ANS917554:ANV917554 AXO917554:AXR917554 BHK917554:BHN917554 BRG917554:BRJ917554 CBC917554:CBF917554 CKY917554:CLB917554 CUU917554:CUX917554 DEQ917554:DET917554 DOM917554:DOP917554 DYI917554:DYL917554 EIE917554:EIH917554 ESA917554:ESD917554 FBW917554:FBZ917554 FLS917554:FLV917554 FVO917554:FVR917554 GFK917554:GFN917554 GPG917554:GPJ917554 GZC917554:GZF917554 HIY917554:HJB917554 HSU917554:HSX917554 ICQ917554:ICT917554 IMM917554:IMP917554 IWI917554:IWL917554 JGE917554:JGH917554 JQA917554:JQD917554 JZW917554:JZZ917554 KJS917554:KJV917554 KTO917554:KTR917554 LDK917554:LDN917554 LNG917554:LNJ917554 LXC917554:LXF917554 MGY917554:MHB917554 MQU917554:MQX917554 NAQ917554:NAT917554 NKM917554:NKP917554 NUI917554:NUL917554 OEE917554:OEH917554 OOA917554:OOD917554 OXW917554:OXZ917554 PHS917554:PHV917554 PRO917554:PRR917554 QBK917554:QBN917554 QLG917554:QLJ917554 QVC917554:QVF917554 REY917554:RFB917554 ROU917554:ROX917554 RYQ917554:RYT917554 SIM917554:SIP917554 SSI917554:SSL917554 TCE917554:TCH917554 TMA917554:TMD917554 TVW917554:TVZ917554 UFS917554:UFV917554 UPO917554:UPR917554 UZK917554:UZN917554 VJG917554:VJJ917554 VTC917554:VTF917554 WCY917554:WDB917554 WMU917554:WMX917554 WWQ917554:WWT917554 AI983090:AL983090 KE983090:KH983090 UA983090:UD983090 ADW983090:ADZ983090 ANS983090:ANV983090 AXO983090:AXR983090 BHK983090:BHN983090 BRG983090:BRJ983090 CBC983090:CBF983090 CKY983090:CLB983090 CUU983090:CUX983090 DEQ983090:DET983090 DOM983090:DOP983090 DYI983090:DYL983090 EIE983090:EIH983090 ESA983090:ESD983090 FBW983090:FBZ983090 FLS983090:FLV983090 FVO983090:FVR983090 GFK983090:GFN983090 GPG983090:GPJ983090 GZC983090:GZF983090 HIY983090:HJB983090 HSU983090:HSX983090 ICQ983090:ICT983090 IMM983090:IMP983090 IWI983090:IWL983090 JGE983090:JGH983090 JQA983090:JQD983090 JZW983090:JZZ983090 KJS983090:KJV983090 KTO983090:KTR983090 LDK983090:LDN983090 LNG983090:LNJ983090 LXC983090:LXF983090 MGY983090:MHB983090 MQU983090:MQX983090 NAQ983090:NAT983090 NKM983090:NKP983090 NUI983090:NUL983090 OEE983090:OEH983090 OOA983090:OOD983090 OXW983090:OXZ983090 PHS983090:PHV983090 PRO983090:PRR983090 QBK983090:QBN983090 QLG983090:QLJ983090 QVC983090:QVF983090 REY983090:RFB983090 ROU983090:ROX983090 RYQ983090:RYT983090 SIM983090:SIP983090 SSI983090:SSL983090 TCE983090:TCH983090 TMA983090:TMD983090 TVW983090:TVZ983090 UFS983090:UFV983090 UPO983090:UPR983090 UZK983090:UZN983090 VJG983090:VJJ983090 VTC983090:VTF983090 WCY983090:WDB983090 WMU983090:WMX983090 WWQ983090:WWT983090 AI56:AL56 KE56:KH56 UA56:UD56 ADW56:ADZ56 ANS56:ANV56 AXO56:AXR56 BHK56:BHN56 BRG56:BRJ56 CBC56:CBF56 CKY56:CLB56 CUU56:CUX56 DEQ56:DET56 DOM56:DOP56 DYI56:DYL56 EIE56:EIH56 ESA56:ESD56 FBW56:FBZ56 FLS56:FLV56 FVO56:FVR56 GFK56:GFN56 GPG56:GPJ56 GZC56:GZF56 HIY56:HJB56 HSU56:HSX56 ICQ56:ICT56 IMM56:IMP56 IWI56:IWL56 JGE56:JGH56 JQA56:JQD56 JZW56:JZZ56 KJS56:KJV56 KTO56:KTR56 LDK56:LDN56 LNG56:LNJ56 LXC56:LXF56 MGY56:MHB56 MQU56:MQX56 NAQ56:NAT56 NKM56:NKP56 NUI56:NUL56 OEE56:OEH56 OOA56:OOD56 OXW56:OXZ56 PHS56:PHV56 PRO56:PRR56 QBK56:QBN56 QLG56:QLJ56 QVC56:QVF56 REY56:RFB56 ROU56:ROX56 RYQ56:RYT56 SIM56:SIP56 SSI56:SSL56 TCE56:TCH56 TMA56:TMD56 TVW56:TVZ56 UFS56:UFV56 UPO56:UPR56 UZK56:UZN56 VJG56:VJJ56 VTC56:VTF56 WCY56:WDB56 WMU56:WMX56 WWQ56:WWT56 AI65592:AL65592 KE65592:KH65592 UA65592:UD65592 ADW65592:ADZ65592 ANS65592:ANV65592 AXO65592:AXR65592 BHK65592:BHN65592 BRG65592:BRJ65592 CBC65592:CBF65592 CKY65592:CLB65592 CUU65592:CUX65592 DEQ65592:DET65592 DOM65592:DOP65592 DYI65592:DYL65592 EIE65592:EIH65592 ESA65592:ESD65592 FBW65592:FBZ65592 FLS65592:FLV65592 FVO65592:FVR65592 GFK65592:GFN65592 GPG65592:GPJ65592 GZC65592:GZF65592 HIY65592:HJB65592 HSU65592:HSX65592 ICQ65592:ICT65592 IMM65592:IMP65592 IWI65592:IWL65592 JGE65592:JGH65592 JQA65592:JQD65592 JZW65592:JZZ65592 KJS65592:KJV65592 KTO65592:KTR65592 LDK65592:LDN65592 LNG65592:LNJ65592 LXC65592:LXF65592 MGY65592:MHB65592 MQU65592:MQX65592 NAQ65592:NAT65592 NKM65592:NKP65592 NUI65592:NUL65592 OEE65592:OEH65592 OOA65592:OOD65592 OXW65592:OXZ65592 PHS65592:PHV65592 PRO65592:PRR65592 QBK65592:QBN65592 QLG65592:QLJ65592 QVC65592:QVF65592 REY65592:RFB65592 ROU65592:ROX65592 RYQ65592:RYT65592 SIM65592:SIP65592 SSI65592:SSL65592 TCE65592:TCH65592 TMA65592:TMD65592 TVW65592:TVZ65592 UFS65592:UFV65592 UPO65592:UPR65592 UZK65592:UZN65592 VJG65592:VJJ65592 VTC65592:VTF65592 WCY65592:WDB65592 WMU65592:WMX65592 WWQ65592:WWT65592 AI131128:AL131128 KE131128:KH131128 UA131128:UD131128 ADW131128:ADZ131128 ANS131128:ANV131128 AXO131128:AXR131128 BHK131128:BHN131128 BRG131128:BRJ131128 CBC131128:CBF131128 CKY131128:CLB131128 CUU131128:CUX131128 DEQ131128:DET131128 DOM131128:DOP131128 DYI131128:DYL131128 EIE131128:EIH131128 ESA131128:ESD131128 FBW131128:FBZ131128 FLS131128:FLV131128 FVO131128:FVR131128 GFK131128:GFN131128 GPG131128:GPJ131128 GZC131128:GZF131128 HIY131128:HJB131128 HSU131128:HSX131128 ICQ131128:ICT131128 IMM131128:IMP131128 IWI131128:IWL131128 JGE131128:JGH131128 JQA131128:JQD131128 JZW131128:JZZ131128 KJS131128:KJV131128 KTO131128:KTR131128 LDK131128:LDN131128 LNG131128:LNJ131128 LXC131128:LXF131128 MGY131128:MHB131128 MQU131128:MQX131128 NAQ131128:NAT131128 NKM131128:NKP131128 NUI131128:NUL131128 OEE131128:OEH131128 OOA131128:OOD131128 OXW131128:OXZ131128 PHS131128:PHV131128 PRO131128:PRR131128 QBK131128:QBN131128 QLG131128:QLJ131128 QVC131128:QVF131128 REY131128:RFB131128 ROU131128:ROX131128 RYQ131128:RYT131128 SIM131128:SIP131128 SSI131128:SSL131128 TCE131128:TCH131128 TMA131128:TMD131128 TVW131128:TVZ131128 UFS131128:UFV131128 UPO131128:UPR131128 UZK131128:UZN131128 VJG131128:VJJ131128 VTC131128:VTF131128 WCY131128:WDB131128 WMU131128:WMX131128 WWQ131128:WWT131128 AI196664:AL196664 KE196664:KH196664 UA196664:UD196664 ADW196664:ADZ196664 ANS196664:ANV196664 AXO196664:AXR196664 BHK196664:BHN196664 BRG196664:BRJ196664 CBC196664:CBF196664 CKY196664:CLB196664 CUU196664:CUX196664 DEQ196664:DET196664 DOM196664:DOP196664 DYI196664:DYL196664 EIE196664:EIH196664 ESA196664:ESD196664 FBW196664:FBZ196664 FLS196664:FLV196664 FVO196664:FVR196664 GFK196664:GFN196664 GPG196664:GPJ196664 GZC196664:GZF196664 HIY196664:HJB196664 HSU196664:HSX196664 ICQ196664:ICT196664 IMM196664:IMP196664 IWI196664:IWL196664 JGE196664:JGH196664 JQA196664:JQD196664 JZW196664:JZZ196664 KJS196664:KJV196664 KTO196664:KTR196664 LDK196664:LDN196664 LNG196664:LNJ196664 LXC196664:LXF196664 MGY196664:MHB196664 MQU196664:MQX196664 NAQ196664:NAT196664 NKM196664:NKP196664 NUI196664:NUL196664 OEE196664:OEH196664 OOA196664:OOD196664 OXW196664:OXZ196664 PHS196664:PHV196664 PRO196664:PRR196664 QBK196664:QBN196664 QLG196664:QLJ196664 QVC196664:QVF196664 REY196664:RFB196664 ROU196664:ROX196664 RYQ196664:RYT196664 SIM196664:SIP196664 SSI196664:SSL196664 TCE196664:TCH196664 TMA196664:TMD196664 TVW196664:TVZ196664 UFS196664:UFV196664 UPO196664:UPR196664 UZK196664:UZN196664 VJG196664:VJJ196664 VTC196664:VTF196664 WCY196664:WDB196664 WMU196664:WMX196664 WWQ196664:WWT196664 AI262200:AL262200 KE262200:KH262200 UA262200:UD262200 ADW262200:ADZ262200 ANS262200:ANV262200 AXO262200:AXR262200 BHK262200:BHN262200 BRG262200:BRJ262200 CBC262200:CBF262200 CKY262200:CLB262200 CUU262200:CUX262200 DEQ262200:DET262200 DOM262200:DOP262200 DYI262200:DYL262200 EIE262200:EIH262200 ESA262200:ESD262200 FBW262200:FBZ262200 FLS262200:FLV262200 FVO262200:FVR262200 GFK262200:GFN262200 GPG262200:GPJ262200 GZC262200:GZF262200 HIY262200:HJB262200 HSU262200:HSX262200 ICQ262200:ICT262200 IMM262200:IMP262200 IWI262200:IWL262200 JGE262200:JGH262200 JQA262200:JQD262200 JZW262200:JZZ262200 KJS262200:KJV262200 KTO262200:KTR262200 LDK262200:LDN262200 LNG262200:LNJ262200 LXC262200:LXF262200 MGY262200:MHB262200 MQU262200:MQX262200 NAQ262200:NAT262200 NKM262200:NKP262200 NUI262200:NUL262200 OEE262200:OEH262200 OOA262200:OOD262200 OXW262200:OXZ262200 PHS262200:PHV262200 PRO262200:PRR262200 QBK262200:QBN262200 QLG262200:QLJ262200 QVC262200:QVF262200 REY262200:RFB262200 ROU262200:ROX262200 RYQ262200:RYT262200 SIM262200:SIP262200 SSI262200:SSL262200 TCE262200:TCH262200 TMA262200:TMD262200 TVW262200:TVZ262200 UFS262200:UFV262200 UPO262200:UPR262200 UZK262200:UZN262200 VJG262200:VJJ262200 VTC262200:VTF262200 WCY262200:WDB262200 WMU262200:WMX262200 WWQ262200:WWT262200 AI327736:AL327736 KE327736:KH327736 UA327736:UD327736 ADW327736:ADZ327736 ANS327736:ANV327736 AXO327736:AXR327736 BHK327736:BHN327736 BRG327736:BRJ327736 CBC327736:CBF327736 CKY327736:CLB327736 CUU327736:CUX327736 DEQ327736:DET327736 DOM327736:DOP327736 DYI327736:DYL327736 EIE327736:EIH327736 ESA327736:ESD327736 FBW327736:FBZ327736 FLS327736:FLV327736 FVO327736:FVR327736 GFK327736:GFN327736 GPG327736:GPJ327736 GZC327736:GZF327736 HIY327736:HJB327736 HSU327736:HSX327736 ICQ327736:ICT327736 IMM327736:IMP327736 IWI327736:IWL327736 JGE327736:JGH327736 JQA327736:JQD327736 JZW327736:JZZ327736 KJS327736:KJV327736 KTO327736:KTR327736 LDK327736:LDN327736 LNG327736:LNJ327736 LXC327736:LXF327736 MGY327736:MHB327736 MQU327736:MQX327736 NAQ327736:NAT327736 NKM327736:NKP327736 NUI327736:NUL327736 OEE327736:OEH327736 OOA327736:OOD327736 OXW327736:OXZ327736 PHS327736:PHV327736 PRO327736:PRR327736 QBK327736:QBN327736 QLG327736:QLJ327736 QVC327736:QVF327736 REY327736:RFB327736 ROU327736:ROX327736 RYQ327736:RYT327736 SIM327736:SIP327736 SSI327736:SSL327736 TCE327736:TCH327736 TMA327736:TMD327736 TVW327736:TVZ327736 UFS327736:UFV327736 UPO327736:UPR327736 UZK327736:UZN327736 VJG327736:VJJ327736 VTC327736:VTF327736 WCY327736:WDB327736 WMU327736:WMX327736 WWQ327736:WWT327736 AI393272:AL393272 KE393272:KH393272 UA393272:UD393272 ADW393272:ADZ393272 ANS393272:ANV393272 AXO393272:AXR393272 BHK393272:BHN393272 BRG393272:BRJ393272 CBC393272:CBF393272 CKY393272:CLB393272 CUU393272:CUX393272 DEQ393272:DET393272 DOM393272:DOP393272 DYI393272:DYL393272 EIE393272:EIH393272 ESA393272:ESD393272 FBW393272:FBZ393272 FLS393272:FLV393272 FVO393272:FVR393272 GFK393272:GFN393272 GPG393272:GPJ393272 GZC393272:GZF393272 HIY393272:HJB393272 HSU393272:HSX393272 ICQ393272:ICT393272 IMM393272:IMP393272 IWI393272:IWL393272 JGE393272:JGH393272 JQA393272:JQD393272 JZW393272:JZZ393272 KJS393272:KJV393272 KTO393272:KTR393272 LDK393272:LDN393272 LNG393272:LNJ393272 LXC393272:LXF393272 MGY393272:MHB393272 MQU393272:MQX393272 NAQ393272:NAT393272 NKM393272:NKP393272 NUI393272:NUL393272 OEE393272:OEH393272 OOA393272:OOD393272 OXW393272:OXZ393272 PHS393272:PHV393272 PRO393272:PRR393272 QBK393272:QBN393272 QLG393272:QLJ393272 QVC393272:QVF393272 REY393272:RFB393272 ROU393272:ROX393272 RYQ393272:RYT393272 SIM393272:SIP393272 SSI393272:SSL393272 TCE393272:TCH393272 TMA393272:TMD393272 TVW393272:TVZ393272 UFS393272:UFV393272 UPO393272:UPR393272 UZK393272:UZN393272 VJG393272:VJJ393272 VTC393272:VTF393272 WCY393272:WDB393272 WMU393272:WMX393272 WWQ393272:WWT393272 AI458808:AL458808 KE458808:KH458808 UA458808:UD458808 ADW458808:ADZ458808 ANS458808:ANV458808 AXO458808:AXR458808 BHK458808:BHN458808 BRG458808:BRJ458808 CBC458808:CBF458808 CKY458808:CLB458808 CUU458808:CUX458808 DEQ458808:DET458808 DOM458808:DOP458808 DYI458808:DYL458808 EIE458808:EIH458808 ESA458808:ESD458808 FBW458808:FBZ458808 FLS458808:FLV458808 FVO458808:FVR458808 GFK458808:GFN458808 GPG458808:GPJ458808 GZC458808:GZF458808 HIY458808:HJB458808 HSU458808:HSX458808 ICQ458808:ICT458808 IMM458808:IMP458808 IWI458808:IWL458808 JGE458808:JGH458808 JQA458808:JQD458808 JZW458808:JZZ458808 KJS458808:KJV458808 KTO458808:KTR458808 LDK458808:LDN458808 LNG458808:LNJ458808 LXC458808:LXF458808 MGY458808:MHB458808 MQU458808:MQX458808 NAQ458808:NAT458808 NKM458808:NKP458808 NUI458808:NUL458808 OEE458808:OEH458808 OOA458808:OOD458808 OXW458808:OXZ458808 PHS458808:PHV458808 PRO458808:PRR458808 QBK458808:QBN458808 QLG458808:QLJ458808 QVC458808:QVF458808 REY458808:RFB458808 ROU458808:ROX458808 RYQ458808:RYT458808 SIM458808:SIP458808 SSI458808:SSL458808 TCE458808:TCH458808 TMA458808:TMD458808 TVW458808:TVZ458808 UFS458808:UFV458808 UPO458808:UPR458808 UZK458808:UZN458808 VJG458808:VJJ458808 VTC458808:VTF458808 WCY458808:WDB458808 WMU458808:WMX458808 WWQ458808:WWT458808 AI524344:AL524344 KE524344:KH524344 UA524344:UD524344 ADW524344:ADZ524344 ANS524344:ANV524344 AXO524344:AXR524344 BHK524344:BHN524344 BRG524344:BRJ524344 CBC524344:CBF524344 CKY524344:CLB524344 CUU524344:CUX524344 DEQ524344:DET524344 DOM524344:DOP524344 DYI524344:DYL524344 EIE524344:EIH524344 ESA524344:ESD524344 FBW524344:FBZ524344 FLS524344:FLV524344 FVO524344:FVR524344 GFK524344:GFN524344 GPG524344:GPJ524344 GZC524344:GZF524344 HIY524344:HJB524344 HSU524344:HSX524344 ICQ524344:ICT524344 IMM524344:IMP524344 IWI524344:IWL524344 JGE524344:JGH524344 JQA524344:JQD524344 JZW524344:JZZ524344 KJS524344:KJV524344 KTO524344:KTR524344 LDK524344:LDN524344 LNG524344:LNJ524344 LXC524344:LXF524344 MGY524344:MHB524344 MQU524344:MQX524344 NAQ524344:NAT524344 NKM524344:NKP524344 NUI524344:NUL524344 OEE524344:OEH524344 OOA524344:OOD524344 OXW524344:OXZ524344 PHS524344:PHV524344 PRO524344:PRR524344 QBK524344:QBN524344 QLG524344:QLJ524344 QVC524344:QVF524344 REY524344:RFB524344 ROU524344:ROX524344 RYQ524344:RYT524344 SIM524344:SIP524344 SSI524344:SSL524344 TCE524344:TCH524344 TMA524344:TMD524344 TVW524344:TVZ524344 UFS524344:UFV524344 UPO524344:UPR524344 UZK524344:UZN524344 VJG524344:VJJ524344 VTC524344:VTF524344 WCY524344:WDB524344 WMU524344:WMX524344 WWQ524344:WWT524344 AI589880:AL589880 KE589880:KH589880 UA589880:UD589880 ADW589880:ADZ589880 ANS589880:ANV589880 AXO589880:AXR589880 BHK589880:BHN589880 BRG589880:BRJ589880 CBC589880:CBF589880 CKY589880:CLB589880 CUU589880:CUX589880 DEQ589880:DET589880 DOM589880:DOP589880 DYI589880:DYL589880 EIE589880:EIH589880 ESA589880:ESD589880 FBW589880:FBZ589880 FLS589880:FLV589880 FVO589880:FVR589880 GFK589880:GFN589880 GPG589880:GPJ589880 GZC589880:GZF589880 HIY589880:HJB589880 HSU589880:HSX589880 ICQ589880:ICT589880 IMM589880:IMP589880 IWI589880:IWL589880 JGE589880:JGH589880 JQA589880:JQD589880 JZW589880:JZZ589880 KJS589880:KJV589880 KTO589880:KTR589880 LDK589880:LDN589880 LNG589880:LNJ589880 LXC589880:LXF589880 MGY589880:MHB589880 MQU589880:MQX589880 NAQ589880:NAT589880 NKM589880:NKP589880 NUI589880:NUL589880 OEE589880:OEH589880 OOA589880:OOD589880 OXW589880:OXZ589880 PHS589880:PHV589880 PRO589880:PRR589880 QBK589880:QBN589880 QLG589880:QLJ589880 QVC589880:QVF589880 REY589880:RFB589880 ROU589880:ROX589880 RYQ589880:RYT589880 SIM589880:SIP589880 SSI589880:SSL589880 TCE589880:TCH589880 TMA589880:TMD589880 TVW589880:TVZ589880 UFS589880:UFV589880 UPO589880:UPR589880 UZK589880:UZN589880 VJG589880:VJJ589880 VTC589880:VTF589880 WCY589880:WDB589880 WMU589880:WMX589880 WWQ589880:WWT589880 AI655416:AL655416 KE655416:KH655416 UA655416:UD655416 ADW655416:ADZ655416 ANS655416:ANV655416 AXO655416:AXR655416 BHK655416:BHN655416 BRG655416:BRJ655416 CBC655416:CBF655416 CKY655416:CLB655416 CUU655416:CUX655416 DEQ655416:DET655416 DOM655416:DOP655416 DYI655416:DYL655416 EIE655416:EIH655416 ESA655416:ESD655416 FBW655416:FBZ655416 FLS655416:FLV655416 FVO655416:FVR655416 GFK655416:GFN655416 GPG655416:GPJ655416 GZC655416:GZF655416 HIY655416:HJB655416 HSU655416:HSX655416 ICQ655416:ICT655416 IMM655416:IMP655416 IWI655416:IWL655416 JGE655416:JGH655416 JQA655416:JQD655416 JZW655416:JZZ655416 KJS655416:KJV655416 KTO655416:KTR655416 LDK655416:LDN655416 LNG655416:LNJ655416 LXC655416:LXF655416 MGY655416:MHB655416 MQU655416:MQX655416 NAQ655416:NAT655416 NKM655416:NKP655416 NUI655416:NUL655416 OEE655416:OEH655416 OOA655416:OOD655416 OXW655416:OXZ655416 PHS655416:PHV655416 PRO655416:PRR655416 QBK655416:QBN655416 QLG655416:QLJ655416 QVC655416:QVF655416 REY655416:RFB655416 ROU655416:ROX655416 RYQ655416:RYT655416 SIM655416:SIP655416 SSI655416:SSL655416 TCE655416:TCH655416 TMA655416:TMD655416 TVW655416:TVZ655416 UFS655416:UFV655416 UPO655416:UPR655416 UZK655416:UZN655416 VJG655416:VJJ655416 VTC655416:VTF655416 WCY655416:WDB655416 WMU655416:WMX655416 WWQ655416:WWT655416 AI720952:AL720952 KE720952:KH720952 UA720952:UD720952 ADW720952:ADZ720952 ANS720952:ANV720952 AXO720952:AXR720952 BHK720952:BHN720952 BRG720952:BRJ720952 CBC720952:CBF720952 CKY720952:CLB720952 CUU720952:CUX720952 DEQ720952:DET720952 DOM720952:DOP720952 DYI720952:DYL720952 EIE720952:EIH720952 ESA720952:ESD720952 FBW720952:FBZ720952 FLS720952:FLV720952 FVO720952:FVR720952 GFK720952:GFN720952 GPG720952:GPJ720952 GZC720952:GZF720952 HIY720952:HJB720952 HSU720952:HSX720952 ICQ720952:ICT720952 IMM720952:IMP720952 IWI720952:IWL720952 JGE720952:JGH720952 JQA720952:JQD720952 JZW720952:JZZ720952 KJS720952:KJV720952 KTO720952:KTR720952 LDK720952:LDN720952 LNG720952:LNJ720952 LXC720952:LXF720952 MGY720952:MHB720952 MQU720952:MQX720952 NAQ720952:NAT720952 NKM720952:NKP720952 NUI720952:NUL720952 OEE720952:OEH720952 OOA720952:OOD720952 OXW720952:OXZ720952 PHS720952:PHV720952 PRO720952:PRR720952 QBK720952:QBN720952 QLG720952:QLJ720952 QVC720952:QVF720952 REY720952:RFB720952 ROU720952:ROX720952 RYQ720952:RYT720952 SIM720952:SIP720952 SSI720952:SSL720952 TCE720952:TCH720952 TMA720952:TMD720952 TVW720952:TVZ720952 UFS720952:UFV720952 UPO720952:UPR720952 UZK720952:UZN720952 VJG720952:VJJ720952 VTC720952:VTF720952 WCY720952:WDB720952 WMU720952:WMX720952 WWQ720952:WWT720952 AI786488:AL786488 KE786488:KH786488 UA786488:UD786488 ADW786488:ADZ786488 ANS786488:ANV786488 AXO786488:AXR786488 BHK786488:BHN786488 BRG786488:BRJ786488 CBC786488:CBF786488 CKY786488:CLB786488 CUU786488:CUX786488 DEQ786488:DET786488 DOM786488:DOP786488 DYI786488:DYL786488 EIE786488:EIH786488 ESA786488:ESD786488 FBW786488:FBZ786488 FLS786488:FLV786488 FVO786488:FVR786488 GFK786488:GFN786488 GPG786488:GPJ786488 GZC786488:GZF786488 HIY786488:HJB786488 HSU786488:HSX786488 ICQ786488:ICT786488 IMM786488:IMP786488 IWI786488:IWL786488 JGE786488:JGH786488 JQA786488:JQD786488 JZW786488:JZZ786488 KJS786488:KJV786488 KTO786488:KTR786488 LDK786488:LDN786488 LNG786488:LNJ786488 LXC786488:LXF786488 MGY786488:MHB786488 MQU786488:MQX786488 NAQ786488:NAT786488 NKM786488:NKP786488 NUI786488:NUL786488 OEE786488:OEH786488 OOA786488:OOD786488 OXW786488:OXZ786488 PHS786488:PHV786488 PRO786488:PRR786488 QBK786488:QBN786488 QLG786488:QLJ786488 QVC786488:QVF786488 REY786488:RFB786488 ROU786488:ROX786488 RYQ786488:RYT786488 SIM786488:SIP786488 SSI786488:SSL786488 TCE786488:TCH786488 TMA786488:TMD786488 TVW786488:TVZ786488 UFS786488:UFV786488 UPO786488:UPR786488 UZK786488:UZN786488 VJG786488:VJJ786488 VTC786488:VTF786488 WCY786488:WDB786488 WMU786488:WMX786488 WWQ786488:WWT786488 AI852024:AL852024 KE852024:KH852024 UA852024:UD852024 ADW852024:ADZ852024 ANS852024:ANV852024 AXO852024:AXR852024 BHK852024:BHN852024 BRG852024:BRJ852024 CBC852024:CBF852024 CKY852024:CLB852024 CUU852024:CUX852024 DEQ852024:DET852024 DOM852024:DOP852024 DYI852024:DYL852024 EIE852024:EIH852024 ESA852024:ESD852024 FBW852024:FBZ852024 FLS852024:FLV852024 FVO852024:FVR852024 GFK852024:GFN852024 GPG852024:GPJ852024 GZC852024:GZF852024 HIY852024:HJB852024 HSU852024:HSX852024 ICQ852024:ICT852024 IMM852024:IMP852024 IWI852024:IWL852024 JGE852024:JGH852024 JQA852024:JQD852024 JZW852024:JZZ852024 KJS852024:KJV852024 KTO852024:KTR852024 LDK852024:LDN852024 LNG852024:LNJ852024 LXC852024:LXF852024 MGY852024:MHB852024 MQU852024:MQX852024 NAQ852024:NAT852024 NKM852024:NKP852024 NUI852024:NUL852024 OEE852024:OEH852024 OOA852024:OOD852024 OXW852024:OXZ852024 PHS852024:PHV852024 PRO852024:PRR852024 QBK852024:QBN852024 QLG852024:QLJ852024 QVC852024:QVF852024 REY852024:RFB852024 ROU852024:ROX852024 RYQ852024:RYT852024 SIM852024:SIP852024 SSI852024:SSL852024 TCE852024:TCH852024 TMA852024:TMD852024 TVW852024:TVZ852024 UFS852024:UFV852024 UPO852024:UPR852024 UZK852024:UZN852024 VJG852024:VJJ852024 VTC852024:VTF852024 WCY852024:WDB852024 WMU852024:WMX852024 WWQ852024:WWT852024 AI917560:AL917560 KE917560:KH917560 UA917560:UD917560 ADW917560:ADZ917560 ANS917560:ANV917560 AXO917560:AXR917560 BHK917560:BHN917560 BRG917560:BRJ917560 CBC917560:CBF917560 CKY917560:CLB917560 CUU917560:CUX917560 DEQ917560:DET917560 DOM917560:DOP917560 DYI917560:DYL917560 EIE917560:EIH917560 ESA917560:ESD917560 FBW917560:FBZ917560 FLS917560:FLV917560 FVO917560:FVR917560 GFK917560:GFN917560 GPG917560:GPJ917560 GZC917560:GZF917560 HIY917560:HJB917560 HSU917560:HSX917560 ICQ917560:ICT917560 IMM917560:IMP917560 IWI917560:IWL917560 JGE917560:JGH917560 JQA917560:JQD917560 JZW917560:JZZ917560 KJS917560:KJV917560 KTO917560:KTR917560 LDK917560:LDN917560 LNG917560:LNJ917560 LXC917560:LXF917560 MGY917560:MHB917560 MQU917560:MQX917560 NAQ917560:NAT917560 NKM917560:NKP917560 NUI917560:NUL917560 OEE917560:OEH917560 OOA917560:OOD917560 OXW917560:OXZ917560 PHS917560:PHV917560 PRO917560:PRR917560 QBK917560:QBN917560 QLG917560:QLJ917560 QVC917560:QVF917560 REY917560:RFB917560 ROU917560:ROX917560 RYQ917560:RYT917560 SIM917560:SIP917560 SSI917560:SSL917560 TCE917560:TCH917560 TMA917560:TMD917560 TVW917560:TVZ917560 UFS917560:UFV917560 UPO917560:UPR917560 UZK917560:UZN917560 VJG917560:VJJ917560 VTC917560:VTF917560 WCY917560:WDB917560 WMU917560:WMX917560 WWQ917560:WWT917560 AI983096:AL983096 KE983096:KH983096 UA983096:UD983096 ADW983096:ADZ983096 ANS983096:ANV983096 AXO983096:AXR983096 BHK983096:BHN983096 BRG983096:BRJ983096 CBC983096:CBF983096 CKY983096:CLB983096 CUU983096:CUX983096 DEQ983096:DET983096 DOM983096:DOP983096 DYI983096:DYL983096 EIE983096:EIH983096 ESA983096:ESD983096 FBW983096:FBZ983096 FLS983096:FLV983096 FVO983096:FVR983096 GFK983096:GFN983096 GPG983096:GPJ983096 GZC983096:GZF983096 HIY983096:HJB983096 HSU983096:HSX983096 ICQ983096:ICT983096 IMM983096:IMP983096 IWI983096:IWL983096 JGE983096:JGH983096 JQA983096:JQD983096 JZW983096:JZZ983096 KJS983096:KJV983096 KTO983096:KTR983096 LDK983096:LDN983096 LNG983096:LNJ983096 LXC983096:LXF983096 MGY983096:MHB983096 MQU983096:MQX983096 NAQ983096:NAT983096 NKM983096:NKP983096 NUI983096:NUL983096 OEE983096:OEH983096 OOA983096:OOD983096 OXW983096:OXZ983096 PHS983096:PHV983096 PRO983096:PRR983096 QBK983096:QBN983096 QLG983096:QLJ983096 QVC983096:QVF983096 REY983096:RFB983096 ROU983096:ROX983096 RYQ983096:RYT983096 SIM983096:SIP983096 SSI983096:SSL983096 TCE983096:TCH983096 TMA983096:TMD983096 TVW983096:TVZ983096 UFS983096:UFV983096 UPO983096:UPR983096 UZK983096:UZN983096 VJG983096:VJJ983096 VTC983096:VTF983096 WCY983096:WDB983096 WMU983096:WMX983096 WWQ983096:WWT983096 AH55:AH89 KD55:KD89 TZ55:TZ89 ADV55:ADV89 ANR55:ANR89 AXN55:AXN89 BHJ55:BHJ89 BRF55:BRF89 CBB55:CBB89 CKX55:CKX89 CUT55:CUT89 DEP55:DEP89 DOL55:DOL89 DYH55:DYH89 EID55:EID89 ERZ55:ERZ89 FBV55:FBV89 FLR55:FLR89 FVN55:FVN89 GFJ55:GFJ89 GPF55:GPF89 GZB55:GZB89 HIX55:HIX89 HST55:HST89 ICP55:ICP89 IML55:IML89 IWH55:IWH89 JGD55:JGD89 JPZ55:JPZ89 JZV55:JZV89 KJR55:KJR89 KTN55:KTN89 LDJ55:LDJ89 LNF55:LNF89 LXB55:LXB89 MGX55:MGX89 MQT55:MQT89 NAP55:NAP89 NKL55:NKL89 NUH55:NUH89 OED55:OED89 ONZ55:ONZ89 OXV55:OXV89 PHR55:PHR89 PRN55:PRN89 QBJ55:QBJ89 QLF55:QLF89 QVB55:QVB89 REX55:REX89 ROT55:ROT89 RYP55:RYP89 SIL55:SIL89 SSH55:SSH89 TCD55:TCD89 TLZ55:TLZ89 TVV55:TVV89 UFR55:UFR89 UPN55:UPN89 UZJ55:UZJ89 VJF55:VJF89 VTB55:VTB89 WCX55:WCX89 WMT55:WMT89 WWP55:WWP89 AH65591:AH65625 KD65591:KD65625 TZ65591:TZ65625 ADV65591:ADV65625 ANR65591:ANR65625 AXN65591:AXN65625 BHJ65591:BHJ65625 BRF65591:BRF65625 CBB65591:CBB65625 CKX65591:CKX65625 CUT65591:CUT65625 DEP65591:DEP65625 DOL65591:DOL65625 DYH65591:DYH65625 EID65591:EID65625 ERZ65591:ERZ65625 FBV65591:FBV65625 FLR65591:FLR65625 FVN65591:FVN65625 GFJ65591:GFJ65625 GPF65591:GPF65625 GZB65591:GZB65625 HIX65591:HIX65625 HST65591:HST65625 ICP65591:ICP65625 IML65591:IML65625 IWH65591:IWH65625 JGD65591:JGD65625 JPZ65591:JPZ65625 JZV65591:JZV65625 KJR65591:KJR65625 KTN65591:KTN65625 LDJ65591:LDJ65625 LNF65591:LNF65625 LXB65591:LXB65625 MGX65591:MGX65625 MQT65591:MQT65625 NAP65591:NAP65625 NKL65591:NKL65625 NUH65591:NUH65625 OED65591:OED65625 ONZ65591:ONZ65625 OXV65591:OXV65625 PHR65591:PHR65625 PRN65591:PRN65625 QBJ65591:QBJ65625 QLF65591:QLF65625 QVB65591:QVB65625 REX65591:REX65625 ROT65591:ROT65625 RYP65591:RYP65625 SIL65591:SIL65625 SSH65591:SSH65625 TCD65591:TCD65625 TLZ65591:TLZ65625 TVV65591:TVV65625 UFR65591:UFR65625 UPN65591:UPN65625 UZJ65591:UZJ65625 VJF65591:VJF65625 VTB65591:VTB65625 WCX65591:WCX65625 WMT65591:WMT65625 WWP65591:WWP65625 AH131127:AH131161 KD131127:KD131161 TZ131127:TZ131161 ADV131127:ADV131161 ANR131127:ANR131161 AXN131127:AXN131161 BHJ131127:BHJ131161 BRF131127:BRF131161 CBB131127:CBB131161 CKX131127:CKX131161 CUT131127:CUT131161 DEP131127:DEP131161 DOL131127:DOL131161 DYH131127:DYH131161 EID131127:EID131161 ERZ131127:ERZ131161 FBV131127:FBV131161 FLR131127:FLR131161 FVN131127:FVN131161 GFJ131127:GFJ131161 GPF131127:GPF131161 GZB131127:GZB131161 HIX131127:HIX131161 HST131127:HST131161 ICP131127:ICP131161 IML131127:IML131161 IWH131127:IWH131161 JGD131127:JGD131161 JPZ131127:JPZ131161 JZV131127:JZV131161 KJR131127:KJR131161 KTN131127:KTN131161 LDJ131127:LDJ131161 LNF131127:LNF131161 LXB131127:LXB131161 MGX131127:MGX131161 MQT131127:MQT131161 NAP131127:NAP131161 NKL131127:NKL131161 NUH131127:NUH131161 OED131127:OED131161 ONZ131127:ONZ131161 OXV131127:OXV131161 PHR131127:PHR131161 PRN131127:PRN131161 QBJ131127:QBJ131161 QLF131127:QLF131161 QVB131127:QVB131161 REX131127:REX131161 ROT131127:ROT131161 RYP131127:RYP131161 SIL131127:SIL131161 SSH131127:SSH131161 TCD131127:TCD131161 TLZ131127:TLZ131161 TVV131127:TVV131161 UFR131127:UFR131161 UPN131127:UPN131161 UZJ131127:UZJ131161 VJF131127:VJF131161 VTB131127:VTB131161 WCX131127:WCX131161 WMT131127:WMT131161 WWP131127:WWP131161 AH196663:AH196697 KD196663:KD196697 TZ196663:TZ196697 ADV196663:ADV196697 ANR196663:ANR196697 AXN196663:AXN196697 BHJ196663:BHJ196697 BRF196663:BRF196697 CBB196663:CBB196697 CKX196663:CKX196697 CUT196663:CUT196697 DEP196663:DEP196697 DOL196663:DOL196697 DYH196663:DYH196697 EID196663:EID196697 ERZ196663:ERZ196697 FBV196663:FBV196697 FLR196663:FLR196697 FVN196663:FVN196697 GFJ196663:GFJ196697 GPF196663:GPF196697 GZB196663:GZB196697 HIX196663:HIX196697 HST196663:HST196697 ICP196663:ICP196697 IML196663:IML196697 IWH196663:IWH196697 JGD196663:JGD196697 JPZ196663:JPZ196697 JZV196663:JZV196697 KJR196663:KJR196697 KTN196663:KTN196697 LDJ196663:LDJ196697 LNF196663:LNF196697 LXB196663:LXB196697 MGX196663:MGX196697 MQT196663:MQT196697 NAP196663:NAP196697 NKL196663:NKL196697 NUH196663:NUH196697 OED196663:OED196697 ONZ196663:ONZ196697 OXV196663:OXV196697 PHR196663:PHR196697 PRN196663:PRN196697 QBJ196663:QBJ196697 QLF196663:QLF196697 QVB196663:QVB196697 REX196663:REX196697 ROT196663:ROT196697 RYP196663:RYP196697 SIL196663:SIL196697 SSH196663:SSH196697 TCD196663:TCD196697 TLZ196663:TLZ196697 TVV196663:TVV196697 UFR196663:UFR196697 UPN196663:UPN196697 UZJ196663:UZJ196697 VJF196663:VJF196697 VTB196663:VTB196697 WCX196663:WCX196697 WMT196663:WMT196697 WWP196663:WWP196697 AH262199:AH262233 KD262199:KD262233 TZ262199:TZ262233 ADV262199:ADV262233 ANR262199:ANR262233 AXN262199:AXN262233 BHJ262199:BHJ262233 BRF262199:BRF262233 CBB262199:CBB262233 CKX262199:CKX262233 CUT262199:CUT262233 DEP262199:DEP262233 DOL262199:DOL262233 DYH262199:DYH262233 EID262199:EID262233 ERZ262199:ERZ262233 FBV262199:FBV262233 FLR262199:FLR262233 FVN262199:FVN262233 GFJ262199:GFJ262233 GPF262199:GPF262233 GZB262199:GZB262233 HIX262199:HIX262233 HST262199:HST262233 ICP262199:ICP262233 IML262199:IML262233 IWH262199:IWH262233 JGD262199:JGD262233 JPZ262199:JPZ262233 JZV262199:JZV262233 KJR262199:KJR262233 KTN262199:KTN262233 LDJ262199:LDJ262233 LNF262199:LNF262233 LXB262199:LXB262233 MGX262199:MGX262233 MQT262199:MQT262233 NAP262199:NAP262233 NKL262199:NKL262233 NUH262199:NUH262233 OED262199:OED262233 ONZ262199:ONZ262233 OXV262199:OXV262233 PHR262199:PHR262233 PRN262199:PRN262233 QBJ262199:QBJ262233 QLF262199:QLF262233 QVB262199:QVB262233 REX262199:REX262233 ROT262199:ROT262233 RYP262199:RYP262233 SIL262199:SIL262233 SSH262199:SSH262233 TCD262199:TCD262233 TLZ262199:TLZ262233 TVV262199:TVV262233 UFR262199:UFR262233 UPN262199:UPN262233 UZJ262199:UZJ262233 VJF262199:VJF262233 VTB262199:VTB262233 WCX262199:WCX262233 WMT262199:WMT262233 WWP262199:WWP262233 AH327735:AH327769 KD327735:KD327769 TZ327735:TZ327769 ADV327735:ADV327769 ANR327735:ANR327769 AXN327735:AXN327769 BHJ327735:BHJ327769 BRF327735:BRF327769 CBB327735:CBB327769 CKX327735:CKX327769 CUT327735:CUT327769 DEP327735:DEP327769 DOL327735:DOL327769 DYH327735:DYH327769 EID327735:EID327769 ERZ327735:ERZ327769 FBV327735:FBV327769 FLR327735:FLR327769 FVN327735:FVN327769 GFJ327735:GFJ327769 GPF327735:GPF327769 GZB327735:GZB327769 HIX327735:HIX327769 HST327735:HST327769 ICP327735:ICP327769 IML327735:IML327769 IWH327735:IWH327769 JGD327735:JGD327769 JPZ327735:JPZ327769 JZV327735:JZV327769 KJR327735:KJR327769 KTN327735:KTN327769 LDJ327735:LDJ327769 LNF327735:LNF327769 LXB327735:LXB327769 MGX327735:MGX327769 MQT327735:MQT327769 NAP327735:NAP327769 NKL327735:NKL327769 NUH327735:NUH327769 OED327735:OED327769 ONZ327735:ONZ327769 OXV327735:OXV327769 PHR327735:PHR327769 PRN327735:PRN327769 QBJ327735:QBJ327769 QLF327735:QLF327769 QVB327735:QVB327769 REX327735:REX327769 ROT327735:ROT327769 RYP327735:RYP327769 SIL327735:SIL327769 SSH327735:SSH327769 TCD327735:TCD327769 TLZ327735:TLZ327769 TVV327735:TVV327769 UFR327735:UFR327769 UPN327735:UPN327769 UZJ327735:UZJ327769 VJF327735:VJF327769 VTB327735:VTB327769 WCX327735:WCX327769 WMT327735:WMT327769 WWP327735:WWP327769 AH393271:AH393305 KD393271:KD393305 TZ393271:TZ393305 ADV393271:ADV393305 ANR393271:ANR393305 AXN393271:AXN393305 BHJ393271:BHJ393305 BRF393271:BRF393305 CBB393271:CBB393305 CKX393271:CKX393305 CUT393271:CUT393305 DEP393271:DEP393305 DOL393271:DOL393305 DYH393271:DYH393305 EID393271:EID393305 ERZ393271:ERZ393305 FBV393271:FBV393305 FLR393271:FLR393305 FVN393271:FVN393305 GFJ393271:GFJ393305 GPF393271:GPF393305 GZB393271:GZB393305 HIX393271:HIX393305 HST393271:HST393305 ICP393271:ICP393305 IML393271:IML393305 IWH393271:IWH393305 JGD393271:JGD393305 JPZ393271:JPZ393305 JZV393271:JZV393305 KJR393271:KJR393305 KTN393271:KTN393305 LDJ393271:LDJ393305 LNF393271:LNF393305 LXB393271:LXB393305 MGX393271:MGX393305 MQT393271:MQT393305 NAP393271:NAP393305 NKL393271:NKL393305 NUH393271:NUH393305 OED393271:OED393305 ONZ393271:ONZ393305 OXV393271:OXV393305 PHR393271:PHR393305 PRN393271:PRN393305 QBJ393271:QBJ393305 QLF393271:QLF393305 QVB393271:QVB393305 REX393271:REX393305 ROT393271:ROT393305 RYP393271:RYP393305 SIL393271:SIL393305 SSH393271:SSH393305 TCD393271:TCD393305 TLZ393271:TLZ393305 TVV393271:TVV393305 UFR393271:UFR393305 UPN393271:UPN393305 UZJ393271:UZJ393305 VJF393271:VJF393305 VTB393271:VTB393305 WCX393271:WCX393305 WMT393271:WMT393305 WWP393271:WWP393305 AH458807:AH458841 KD458807:KD458841 TZ458807:TZ458841 ADV458807:ADV458841 ANR458807:ANR458841 AXN458807:AXN458841 BHJ458807:BHJ458841 BRF458807:BRF458841 CBB458807:CBB458841 CKX458807:CKX458841 CUT458807:CUT458841 DEP458807:DEP458841 DOL458807:DOL458841 DYH458807:DYH458841 EID458807:EID458841 ERZ458807:ERZ458841 FBV458807:FBV458841 FLR458807:FLR458841 FVN458807:FVN458841 GFJ458807:GFJ458841 GPF458807:GPF458841 GZB458807:GZB458841 HIX458807:HIX458841 HST458807:HST458841 ICP458807:ICP458841 IML458807:IML458841 IWH458807:IWH458841 JGD458807:JGD458841 JPZ458807:JPZ458841 JZV458807:JZV458841 KJR458807:KJR458841 KTN458807:KTN458841 LDJ458807:LDJ458841 LNF458807:LNF458841 LXB458807:LXB458841 MGX458807:MGX458841 MQT458807:MQT458841 NAP458807:NAP458841 NKL458807:NKL458841 NUH458807:NUH458841 OED458807:OED458841 ONZ458807:ONZ458841 OXV458807:OXV458841 PHR458807:PHR458841 PRN458807:PRN458841 QBJ458807:QBJ458841 QLF458807:QLF458841 QVB458807:QVB458841 REX458807:REX458841 ROT458807:ROT458841 RYP458807:RYP458841 SIL458807:SIL458841 SSH458807:SSH458841 TCD458807:TCD458841 TLZ458807:TLZ458841 TVV458807:TVV458841 UFR458807:UFR458841 UPN458807:UPN458841 UZJ458807:UZJ458841 VJF458807:VJF458841 VTB458807:VTB458841 WCX458807:WCX458841 WMT458807:WMT458841 WWP458807:WWP458841 AH524343:AH524377 KD524343:KD524377 TZ524343:TZ524377 ADV524343:ADV524377 ANR524343:ANR524377 AXN524343:AXN524377 BHJ524343:BHJ524377 BRF524343:BRF524377 CBB524343:CBB524377 CKX524343:CKX524377 CUT524343:CUT524377 DEP524343:DEP524377 DOL524343:DOL524377 DYH524343:DYH524377 EID524343:EID524377 ERZ524343:ERZ524377 FBV524343:FBV524377 FLR524343:FLR524377 FVN524343:FVN524377 GFJ524343:GFJ524377 GPF524343:GPF524377 GZB524343:GZB524377 HIX524343:HIX524377 HST524343:HST524377 ICP524343:ICP524377 IML524343:IML524377 IWH524343:IWH524377 JGD524343:JGD524377 JPZ524343:JPZ524377 JZV524343:JZV524377 KJR524343:KJR524377 KTN524343:KTN524377 LDJ524343:LDJ524377 LNF524343:LNF524377 LXB524343:LXB524377 MGX524343:MGX524377 MQT524343:MQT524377 NAP524343:NAP524377 NKL524343:NKL524377 NUH524343:NUH524377 OED524343:OED524377 ONZ524343:ONZ524377 OXV524343:OXV524377 PHR524343:PHR524377 PRN524343:PRN524377 QBJ524343:QBJ524377 QLF524343:QLF524377 QVB524343:QVB524377 REX524343:REX524377 ROT524343:ROT524377 RYP524343:RYP524377 SIL524343:SIL524377 SSH524343:SSH524377 TCD524343:TCD524377 TLZ524343:TLZ524377 TVV524343:TVV524377 UFR524343:UFR524377 UPN524343:UPN524377 UZJ524343:UZJ524377 VJF524343:VJF524377 VTB524343:VTB524377 WCX524343:WCX524377 WMT524343:WMT524377 WWP524343:WWP524377 AH589879:AH589913 KD589879:KD589913 TZ589879:TZ589913 ADV589879:ADV589913 ANR589879:ANR589913 AXN589879:AXN589913 BHJ589879:BHJ589913 BRF589879:BRF589913 CBB589879:CBB589913 CKX589879:CKX589913 CUT589879:CUT589913 DEP589879:DEP589913 DOL589879:DOL589913 DYH589879:DYH589913 EID589879:EID589913 ERZ589879:ERZ589913 FBV589879:FBV589913 FLR589879:FLR589913 FVN589879:FVN589913 GFJ589879:GFJ589913 GPF589879:GPF589913 GZB589879:GZB589913 HIX589879:HIX589913 HST589879:HST589913 ICP589879:ICP589913 IML589879:IML589913 IWH589879:IWH589913 JGD589879:JGD589913 JPZ589879:JPZ589913 JZV589879:JZV589913 KJR589879:KJR589913 KTN589879:KTN589913 LDJ589879:LDJ589913 LNF589879:LNF589913 LXB589879:LXB589913 MGX589879:MGX589913 MQT589879:MQT589913 NAP589879:NAP589913 NKL589879:NKL589913 NUH589879:NUH589913 OED589879:OED589913 ONZ589879:ONZ589913 OXV589879:OXV589913 PHR589879:PHR589913 PRN589879:PRN589913 QBJ589879:QBJ589913 QLF589879:QLF589913 QVB589879:QVB589913 REX589879:REX589913 ROT589879:ROT589913 RYP589879:RYP589913 SIL589879:SIL589913 SSH589879:SSH589913 TCD589879:TCD589913 TLZ589879:TLZ589913 TVV589879:TVV589913 UFR589879:UFR589913 UPN589879:UPN589913 UZJ589879:UZJ589913 VJF589879:VJF589913 VTB589879:VTB589913 WCX589879:WCX589913 WMT589879:WMT589913 WWP589879:WWP589913 AH655415:AH655449 KD655415:KD655449 TZ655415:TZ655449 ADV655415:ADV655449 ANR655415:ANR655449 AXN655415:AXN655449 BHJ655415:BHJ655449 BRF655415:BRF655449 CBB655415:CBB655449 CKX655415:CKX655449 CUT655415:CUT655449 DEP655415:DEP655449 DOL655415:DOL655449 DYH655415:DYH655449 EID655415:EID655449 ERZ655415:ERZ655449 FBV655415:FBV655449 FLR655415:FLR655449 FVN655415:FVN655449 GFJ655415:GFJ655449 GPF655415:GPF655449 GZB655415:GZB655449 HIX655415:HIX655449 HST655415:HST655449 ICP655415:ICP655449 IML655415:IML655449 IWH655415:IWH655449 JGD655415:JGD655449 JPZ655415:JPZ655449 JZV655415:JZV655449 KJR655415:KJR655449 KTN655415:KTN655449 LDJ655415:LDJ655449 LNF655415:LNF655449 LXB655415:LXB655449 MGX655415:MGX655449 MQT655415:MQT655449 NAP655415:NAP655449 NKL655415:NKL655449 NUH655415:NUH655449 OED655415:OED655449 ONZ655415:ONZ655449 OXV655415:OXV655449 PHR655415:PHR655449 PRN655415:PRN655449 QBJ655415:QBJ655449 QLF655415:QLF655449 QVB655415:QVB655449 REX655415:REX655449 ROT655415:ROT655449 RYP655415:RYP655449 SIL655415:SIL655449 SSH655415:SSH655449 TCD655415:TCD655449 TLZ655415:TLZ655449 TVV655415:TVV655449 UFR655415:UFR655449 UPN655415:UPN655449 UZJ655415:UZJ655449 VJF655415:VJF655449 VTB655415:VTB655449 WCX655415:WCX655449 WMT655415:WMT655449 WWP655415:WWP655449 AH720951:AH720985 KD720951:KD720985 TZ720951:TZ720985 ADV720951:ADV720985 ANR720951:ANR720985 AXN720951:AXN720985 BHJ720951:BHJ720985 BRF720951:BRF720985 CBB720951:CBB720985 CKX720951:CKX720985 CUT720951:CUT720985 DEP720951:DEP720985 DOL720951:DOL720985 DYH720951:DYH720985 EID720951:EID720985 ERZ720951:ERZ720985 FBV720951:FBV720985 FLR720951:FLR720985 FVN720951:FVN720985 GFJ720951:GFJ720985 GPF720951:GPF720985 GZB720951:GZB720985 HIX720951:HIX720985 HST720951:HST720985 ICP720951:ICP720985 IML720951:IML720985 IWH720951:IWH720985 JGD720951:JGD720985 JPZ720951:JPZ720985 JZV720951:JZV720985 KJR720951:KJR720985 KTN720951:KTN720985 LDJ720951:LDJ720985 LNF720951:LNF720985 LXB720951:LXB720985 MGX720951:MGX720985 MQT720951:MQT720985 NAP720951:NAP720985 NKL720951:NKL720985 NUH720951:NUH720985 OED720951:OED720985 ONZ720951:ONZ720985 OXV720951:OXV720985 PHR720951:PHR720985 PRN720951:PRN720985 QBJ720951:QBJ720985 QLF720951:QLF720985 QVB720951:QVB720985 REX720951:REX720985 ROT720951:ROT720985 RYP720951:RYP720985 SIL720951:SIL720985 SSH720951:SSH720985 TCD720951:TCD720985 TLZ720951:TLZ720985 TVV720951:TVV720985 UFR720951:UFR720985 UPN720951:UPN720985 UZJ720951:UZJ720985 VJF720951:VJF720985 VTB720951:VTB720985 WCX720951:WCX720985 WMT720951:WMT720985 WWP720951:WWP720985 AH786487:AH786521 KD786487:KD786521 TZ786487:TZ786521 ADV786487:ADV786521 ANR786487:ANR786521 AXN786487:AXN786521 BHJ786487:BHJ786521 BRF786487:BRF786521 CBB786487:CBB786521 CKX786487:CKX786521 CUT786487:CUT786521 DEP786487:DEP786521 DOL786487:DOL786521 DYH786487:DYH786521 EID786487:EID786521 ERZ786487:ERZ786521 FBV786487:FBV786521 FLR786487:FLR786521 FVN786487:FVN786521 GFJ786487:GFJ786521 GPF786487:GPF786521 GZB786487:GZB786521 HIX786487:HIX786521 HST786487:HST786521 ICP786487:ICP786521 IML786487:IML786521 IWH786487:IWH786521 JGD786487:JGD786521 JPZ786487:JPZ786521 JZV786487:JZV786521 KJR786487:KJR786521 KTN786487:KTN786521 LDJ786487:LDJ786521 LNF786487:LNF786521 LXB786487:LXB786521 MGX786487:MGX786521 MQT786487:MQT786521 NAP786487:NAP786521 NKL786487:NKL786521 NUH786487:NUH786521 OED786487:OED786521 ONZ786487:ONZ786521 OXV786487:OXV786521 PHR786487:PHR786521 PRN786487:PRN786521 QBJ786487:QBJ786521 QLF786487:QLF786521 QVB786487:QVB786521 REX786487:REX786521 ROT786487:ROT786521 RYP786487:RYP786521 SIL786487:SIL786521 SSH786487:SSH786521 TCD786487:TCD786521 TLZ786487:TLZ786521 TVV786487:TVV786521 UFR786487:UFR786521 UPN786487:UPN786521 UZJ786487:UZJ786521 VJF786487:VJF786521 VTB786487:VTB786521 WCX786487:WCX786521 WMT786487:WMT786521 WWP786487:WWP786521 AH852023:AH852057 KD852023:KD852057 TZ852023:TZ852057 ADV852023:ADV852057 ANR852023:ANR852057 AXN852023:AXN852057 BHJ852023:BHJ852057 BRF852023:BRF852057 CBB852023:CBB852057 CKX852023:CKX852057 CUT852023:CUT852057 DEP852023:DEP852057 DOL852023:DOL852057 DYH852023:DYH852057 EID852023:EID852057 ERZ852023:ERZ852057 FBV852023:FBV852057 FLR852023:FLR852057 FVN852023:FVN852057 GFJ852023:GFJ852057 GPF852023:GPF852057 GZB852023:GZB852057 HIX852023:HIX852057 HST852023:HST852057 ICP852023:ICP852057 IML852023:IML852057 IWH852023:IWH852057 JGD852023:JGD852057 JPZ852023:JPZ852057 JZV852023:JZV852057 KJR852023:KJR852057 KTN852023:KTN852057 LDJ852023:LDJ852057 LNF852023:LNF852057 LXB852023:LXB852057 MGX852023:MGX852057 MQT852023:MQT852057 NAP852023:NAP852057 NKL852023:NKL852057 NUH852023:NUH852057 OED852023:OED852057 ONZ852023:ONZ852057 OXV852023:OXV852057 PHR852023:PHR852057 PRN852023:PRN852057 QBJ852023:QBJ852057 QLF852023:QLF852057 QVB852023:QVB852057 REX852023:REX852057 ROT852023:ROT852057 RYP852023:RYP852057 SIL852023:SIL852057 SSH852023:SSH852057 TCD852023:TCD852057 TLZ852023:TLZ852057 TVV852023:TVV852057 UFR852023:UFR852057 UPN852023:UPN852057 UZJ852023:UZJ852057 VJF852023:VJF852057 VTB852023:VTB852057 WCX852023:WCX852057 WMT852023:WMT852057 WWP852023:WWP852057 AH917559:AH917593 KD917559:KD917593 TZ917559:TZ917593 ADV917559:ADV917593 ANR917559:ANR917593 AXN917559:AXN917593 BHJ917559:BHJ917593 BRF917559:BRF917593 CBB917559:CBB917593 CKX917559:CKX917593 CUT917559:CUT917593 DEP917559:DEP917593 DOL917559:DOL917593 DYH917559:DYH917593 EID917559:EID917593 ERZ917559:ERZ917593 FBV917559:FBV917593 FLR917559:FLR917593 FVN917559:FVN917593 GFJ917559:GFJ917593 GPF917559:GPF917593 GZB917559:GZB917593 HIX917559:HIX917593 HST917559:HST917593 ICP917559:ICP917593 IML917559:IML917593 IWH917559:IWH917593 JGD917559:JGD917593 JPZ917559:JPZ917593 JZV917559:JZV917593 KJR917559:KJR917593 KTN917559:KTN917593 LDJ917559:LDJ917593 LNF917559:LNF917593 LXB917559:LXB917593 MGX917559:MGX917593 MQT917559:MQT917593 NAP917559:NAP917593 NKL917559:NKL917593 NUH917559:NUH917593 OED917559:OED917593 ONZ917559:ONZ917593 OXV917559:OXV917593 PHR917559:PHR917593 PRN917559:PRN917593 QBJ917559:QBJ917593 QLF917559:QLF917593 QVB917559:QVB917593 REX917559:REX917593 ROT917559:ROT917593 RYP917559:RYP917593 SIL917559:SIL917593 SSH917559:SSH917593 TCD917559:TCD917593 TLZ917559:TLZ917593 TVV917559:TVV917593 UFR917559:UFR917593 UPN917559:UPN917593 UZJ917559:UZJ917593 VJF917559:VJF917593 VTB917559:VTB917593 WCX917559:WCX917593 WMT917559:WMT917593 WWP917559:WWP917593 AH983095:AH983129 KD983095:KD983129 TZ983095:TZ983129 ADV983095:ADV983129 ANR983095:ANR983129 AXN983095:AXN983129 BHJ983095:BHJ983129 BRF983095:BRF983129 CBB983095:CBB983129 CKX983095:CKX983129 CUT983095:CUT983129 DEP983095:DEP983129 DOL983095:DOL983129 DYH983095:DYH983129 EID983095:EID983129 ERZ983095:ERZ983129 FBV983095:FBV983129 FLR983095:FLR983129 FVN983095:FVN983129 GFJ983095:GFJ983129 GPF983095:GPF983129 GZB983095:GZB983129 HIX983095:HIX983129 HST983095:HST983129 ICP983095:ICP983129 IML983095:IML983129 IWH983095:IWH983129 JGD983095:JGD983129 JPZ983095:JPZ983129 JZV983095:JZV983129 KJR983095:KJR983129 KTN983095:KTN983129 LDJ983095:LDJ983129 LNF983095:LNF983129 LXB983095:LXB983129 MGX983095:MGX983129 MQT983095:MQT983129 NAP983095:NAP983129 NKL983095:NKL983129 NUH983095:NUH983129 OED983095:OED983129 ONZ983095:ONZ983129 OXV983095:OXV983129 PHR983095:PHR983129 PRN983095:PRN983129 QBJ983095:QBJ983129 QLF983095:QLF983129 QVB983095:QVB983129 REX983095:REX983129 ROT983095:ROT983129 RYP983095:RYP983129 SIL983095:SIL983129 SSH983095:SSH983129 TCD983095:TCD983129 TLZ983095:TLZ983129 TVV983095:TVV983129 UFR983095:UFR983129 UPN983095:UPN983129 UZJ983095:UZJ983129 VJF983095:VJF983129 VTB983095:VTB983129 WCX983095:WCX983129 WMT983095:WMT983129 WWP983095:WWP983129 AB44:AG44 JX44:KC44 TT44:TY44 ADP44:ADU44 ANL44:ANQ44 AXH44:AXM44 BHD44:BHI44 BQZ44:BRE44 CAV44:CBA44 CKR44:CKW44 CUN44:CUS44 DEJ44:DEO44 DOF44:DOK44 DYB44:DYG44 EHX44:EIC44 ERT44:ERY44 FBP44:FBU44 FLL44:FLQ44 FVH44:FVM44 GFD44:GFI44 GOZ44:GPE44 GYV44:GZA44 HIR44:HIW44 HSN44:HSS44 ICJ44:ICO44 IMF44:IMK44 IWB44:IWG44 JFX44:JGC44 JPT44:JPY44 JZP44:JZU44 KJL44:KJQ44 KTH44:KTM44 LDD44:LDI44 LMZ44:LNE44 LWV44:LXA44 MGR44:MGW44 MQN44:MQS44 NAJ44:NAO44 NKF44:NKK44 NUB44:NUG44 ODX44:OEC44 ONT44:ONY44 OXP44:OXU44 PHL44:PHQ44 PRH44:PRM44 QBD44:QBI44 QKZ44:QLE44 QUV44:QVA44 RER44:REW44 RON44:ROS44 RYJ44:RYO44 SIF44:SIK44 SSB44:SSG44 TBX44:TCC44 TLT44:TLY44 TVP44:TVU44 UFL44:UFQ44 UPH44:UPM44 UZD44:UZI44 VIZ44:VJE44 VSV44:VTA44 WCR44:WCW44 WMN44:WMS44 WWJ44:WWO44 AB65580:AG65580 JX65580:KC65580 TT65580:TY65580 ADP65580:ADU65580 ANL65580:ANQ65580 AXH65580:AXM65580 BHD65580:BHI65580 BQZ65580:BRE65580 CAV65580:CBA65580 CKR65580:CKW65580 CUN65580:CUS65580 DEJ65580:DEO65580 DOF65580:DOK65580 DYB65580:DYG65580 EHX65580:EIC65580 ERT65580:ERY65580 FBP65580:FBU65580 FLL65580:FLQ65580 FVH65580:FVM65580 GFD65580:GFI65580 GOZ65580:GPE65580 GYV65580:GZA65580 HIR65580:HIW65580 HSN65580:HSS65580 ICJ65580:ICO65580 IMF65580:IMK65580 IWB65580:IWG65580 JFX65580:JGC65580 JPT65580:JPY65580 JZP65580:JZU65580 KJL65580:KJQ65580 KTH65580:KTM65580 LDD65580:LDI65580 LMZ65580:LNE65580 LWV65580:LXA65580 MGR65580:MGW65580 MQN65580:MQS65580 NAJ65580:NAO65580 NKF65580:NKK65580 NUB65580:NUG65580 ODX65580:OEC65580 ONT65580:ONY65580 OXP65580:OXU65580 PHL65580:PHQ65580 PRH65580:PRM65580 QBD65580:QBI65580 QKZ65580:QLE65580 QUV65580:QVA65580 RER65580:REW65580 RON65580:ROS65580 RYJ65580:RYO65580 SIF65580:SIK65580 SSB65580:SSG65580 TBX65580:TCC65580 TLT65580:TLY65580 TVP65580:TVU65580 UFL65580:UFQ65580 UPH65580:UPM65580 UZD65580:UZI65580 VIZ65580:VJE65580 VSV65580:VTA65580 WCR65580:WCW65580 WMN65580:WMS65580 WWJ65580:WWO65580 AB131116:AG131116 JX131116:KC131116 TT131116:TY131116 ADP131116:ADU131116 ANL131116:ANQ131116 AXH131116:AXM131116 BHD131116:BHI131116 BQZ131116:BRE131116 CAV131116:CBA131116 CKR131116:CKW131116 CUN131116:CUS131116 DEJ131116:DEO131116 DOF131116:DOK131116 DYB131116:DYG131116 EHX131116:EIC131116 ERT131116:ERY131116 FBP131116:FBU131116 FLL131116:FLQ131116 FVH131116:FVM131116 GFD131116:GFI131116 GOZ131116:GPE131116 GYV131116:GZA131116 HIR131116:HIW131116 HSN131116:HSS131116 ICJ131116:ICO131116 IMF131116:IMK131116 IWB131116:IWG131116 JFX131116:JGC131116 JPT131116:JPY131116 JZP131116:JZU131116 KJL131116:KJQ131116 KTH131116:KTM131116 LDD131116:LDI131116 LMZ131116:LNE131116 LWV131116:LXA131116 MGR131116:MGW131116 MQN131116:MQS131116 NAJ131116:NAO131116 NKF131116:NKK131116 NUB131116:NUG131116 ODX131116:OEC131116 ONT131116:ONY131116 OXP131116:OXU131116 PHL131116:PHQ131116 PRH131116:PRM131116 QBD131116:QBI131116 QKZ131116:QLE131116 QUV131116:QVA131116 RER131116:REW131116 RON131116:ROS131116 RYJ131116:RYO131116 SIF131116:SIK131116 SSB131116:SSG131116 TBX131116:TCC131116 TLT131116:TLY131116 TVP131116:TVU131116 UFL131116:UFQ131116 UPH131116:UPM131116 UZD131116:UZI131116 VIZ131116:VJE131116 VSV131116:VTA131116 WCR131116:WCW131116 WMN131116:WMS131116 WWJ131116:WWO131116 AB196652:AG196652 JX196652:KC196652 TT196652:TY196652 ADP196652:ADU196652 ANL196652:ANQ196652 AXH196652:AXM196652 BHD196652:BHI196652 BQZ196652:BRE196652 CAV196652:CBA196652 CKR196652:CKW196652 CUN196652:CUS196652 DEJ196652:DEO196652 DOF196652:DOK196652 DYB196652:DYG196652 EHX196652:EIC196652 ERT196652:ERY196652 FBP196652:FBU196652 FLL196652:FLQ196652 FVH196652:FVM196652 GFD196652:GFI196652 GOZ196652:GPE196652 GYV196652:GZA196652 HIR196652:HIW196652 HSN196652:HSS196652 ICJ196652:ICO196652 IMF196652:IMK196652 IWB196652:IWG196652 JFX196652:JGC196652 JPT196652:JPY196652 JZP196652:JZU196652 KJL196652:KJQ196652 KTH196652:KTM196652 LDD196652:LDI196652 LMZ196652:LNE196652 LWV196652:LXA196652 MGR196652:MGW196652 MQN196652:MQS196652 NAJ196652:NAO196652 NKF196652:NKK196652 NUB196652:NUG196652 ODX196652:OEC196652 ONT196652:ONY196652 OXP196652:OXU196652 PHL196652:PHQ196652 PRH196652:PRM196652 QBD196652:QBI196652 QKZ196652:QLE196652 QUV196652:QVA196652 RER196652:REW196652 RON196652:ROS196652 RYJ196652:RYO196652 SIF196652:SIK196652 SSB196652:SSG196652 TBX196652:TCC196652 TLT196652:TLY196652 TVP196652:TVU196652 UFL196652:UFQ196652 UPH196652:UPM196652 UZD196652:UZI196652 VIZ196652:VJE196652 VSV196652:VTA196652 WCR196652:WCW196652 WMN196652:WMS196652 WWJ196652:WWO196652 AB262188:AG262188 JX262188:KC262188 TT262188:TY262188 ADP262188:ADU262188 ANL262188:ANQ262188 AXH262188:AXM262188 BHD262188:BHI262188 BQZ262188:BRE262188 CAV262188:CBA262188 CKR262188:CKW262188 CUN262188:CUS262188 DEJ262188:DEO262188 DOF262188:DOK262188 DYB262188:DYG262188 EHX262188:EIC262188 ERT262188:ERY262188 FBP262188:FBU262188 FLL262188:FLQ262188 FVH262188:FVM262188 GFD262188:GFI262188 GOZ262188:GPE262188 GYV262188:GZA262188 HIR262188:HIW262188 HSN262188:HSS262188 ICJ262188:ICO262188 IMF262188:IMK262188 IWB262188:IWG262188 JFX262188:JGC262188 JPT262188:JPY262188 JZP262188:JZU262188 KJL262188:KJQ262188 KTH262188:KTM262188 LDD262188:LDI262188 LMZ262188:LNE262188 LWV262188:LXA262188 MGR262188:MGW262188 MQN262188:MQS262188 NAJ262188:NAO262188 NKF262188:NKK262188 NUB262188:NUG262188 ODX262188:OEC262188 ONT262188:ONY262188 OXP262188:OXU262188 PHL262188:PHQ262188 PRH262188:PRM262188 QBD262188:QBI262188 QKZ262188:QLE262188 QUV262188:QVA262188 RER262188:REW262188 RON262188:ROS262188 RYJ262188:RYO262188 SIF262188:SIK262188 SSB262188:SSG262188 TBX262188:TCC262188 TLT262188:TLY262188 TVP262188:TVU262188 UFL262188:UFQ262188 UPH262188:UPM262188 UZD262188:UZI262188 VIZ262188:VJE262188 VSV262188:VTA262188 WCR262188:WCW262188 WMN262188:WMS262188 WWJ262188:WWO262188 AB327724:AG327724 JX327724:KC327724 TT327724:TY327724 ADP327724:ADU327724 ANL327724:ANQ327724 AXH327724:AXM327724 BHD327724:BHI327724 BQZ327724:BRE327724 CAV327724:CBA327724 CKR327724:CKW327724 CUN327724:CUS327724 DEJ327724:DEO327724 DOF327724:DOK327724 DYB327724:DYG327724 EHX327724:EIC327724 ERT327724:ERY327724 FBP327724:FBU327724 FLL327724:FLQ327724 FVH327724:FVM327724 GFD327724:GFI327724 GOZ327724:GPE327724 GYV327724:GZA327724 HIR327724:HIW327724 HSN327724:HSS327724 ICJ327724:ICO327724 IMF327724:IMK327724 IWB327724:IWG327724 JFX327724:JGC327724 JPT327724:JPY327724 JZP327724:JZU327724 KJL327724:KJQ327724 KTH327724:KTM327724 LDD327724:LDI327724 LMZ327724:LNE327724 LWV327724:LXA327724 MGR327724:MGW327724 MQN327724:MQS327724 NAJ327724:NAO327724 NKF327724:NKK327724 NUB327724:NUG327724 ODX327724:OEC327724 ONT327724:ONY327724 OXP327724:OXU327724 PHL327724:PHQ327724 PRH327724:PRM327724 QBD327724:QBI327724 QKZ327724:QLE327724 QUV327724:QVA327724 RER327724:REW327724 RON327724:ROS327724 RYJ327724:RYO327724 SIF327724:SIK327724 SSB327724:SSG327724 TBX327724:TCC327724 TLT327724:TLY327724 TVP327724:TVU327724 UFL327724:UFQ327724 UPH327724:UPM327724 UZD327724:UZI327724 VIZ327724:VJE327724 VSV327724:VTA327724 WCR327724:WCW327724 WMN327724:WMS327724 WWJ327724:WWO327724 AB393260:AG393260 JX393260:KC393260 TT393260:TY393260 ADP393260:ADU393260 ANL393260:ANQ393260 AXH393260:AXM393260 BHD393260:BHI393260 BQZ393260:BRE393260 CAV393260:CBA393260 CKR393260:CKW393260 CUN393260:CUS393260 DEJ393260:DEO393260 DOF393260:DOK393260 DYB393260:DYG393260 EHX393260:EIC393260 ERT393260:ERY393260 FBP393260:FBU393260 FLL393260:FLQ393260 FVH393260:FVM393260 GFD393260:GFI393260 GOZ393260:GPE393260 GYV393260:GZA393260 HIR393260:HIW393260 HSN393260:HSS393260 ICJ393260:ICO393260 IMF393260:IMK393260 IWB393260:IWG393260 JFX393260:JGC393260 JPT393260:JPY393260 JZP393260:JZU393260 KJL393260:KJQ393260 KTH393260:KTM393260 LDD393260:LDI393260 LMZ393260:LNE393260 LWV393260:LXA393260 MGR393260:MGW393260 MQN393260:MQS393260 NAJ393260:NAO393260 NKF393260:NKK393260 NUB393260:NUG393260 ODX393260:OEC393260 ONT393260:ONY393260 OXP393260:OXU393260 PHL393260:PHQ393260 PRH393260:PRM393260 QBD393260:QBI393260 QKZ393260:QLE393260 QUV393260:QVA393260 RER393260:REW393260 RON393260:ROS393260 RYJ393260:RYO393260 SIF393260:SIK393260 SSB393260:SSG393260 TBX393260:TCC393260 TLT393260:TLY393260 TVP393260:TVU393260 UFL393260:UFQ393260 UPH393260:UPM393260 UZD393260:UZI393260 VIZ393260:VJE393260 VSV393260:VTA393260 WCR393260:WCW393260 WMN393260:WMS393260 WWJ393260:WWO393260 AB458796:AG458796 JX458796:KC458796 TT458796:TY458796 ADP458796:ADU458796 ANL458796:ANQ458796 AXH458796:AXM458796 BHD458796:BHI458796 BQZ458796:BRE458796 CAV458796:CBA458796 CKR458796:CKW458796 CUN458796:CUS458796 DEJ458796:DEO458796 DOF458796:DOK458796 DYB458796:DYG458796 EHX458796:EIC458796 ERT458796:ERY458796 FBP458796:FBU458796 FLL458796:FLQ458796 FVH458796:FVM458796 GFD458796:GFI458796 GOZ458796:GPE458796 GYV458796:GZA458796 HIR458796:HIW458796 HSN458796:HSS458796 ICJ458796:ICO458796 IMF458796:IMK458796 IWB458796:IWG458796 JFX458796:JGC458796 JPT458796:JPY458796 JZP458796:JZU458796 KJL458796:KJQ458796 KTH458796:KTM458796 LDD458796:LDI458796 LMZ458796:LNE458796 LWV458796:LXA458796 MGR458796:MGW458796 MQN458796:MQS458796 NAJ458796:NAO458796 NKF458796:NKK458796 NUB458796:NUG458796 ODX458796:OEC458796 ONT458796:ONY458796 OXP458796:OXU458796 PHL458796:PHQ458796 PRH458796:PRM458796 QBD458796:QBI458796 QKZ458796:QLE458796 QUV458796:QVA458796 RER458796:REW458796 RON458796:ROS458796 RYJ458796:RYO458796 SIF458796:SIK458796 SSB458796:SSG458796 TBX458796:TCC458796 TLT458796:TLY458796 TVP458796:TVU458796 UFL458796:UFQ458796 UPH458796:UPM458796 UZD458796:UZI458796 VIZ458796:VJE458796 VSV458796:VTA458796 WCR458796:WCW458796 WMN458796:WMS458796 WWJ458796:WWO458796 AB524332:AG524332 JX524332:KC524332 TT524332:TY524332 ADP524332:ADU524332 ANL524332:ANQ524332 AXH524332:AXM524332 BHD524332:BHI524332 BQZ524332:BRE524332 CAV524332:CBA524332 CKR524332:CKW524332 CUN524332:CUS524332 DEJ524332:DEO524332 DOF524332:DOK524332 DYB524332:DYG524332 EHX524332:EIC524332 ERT524332:ERY524332 FBP524332:FBU524332 FLL524332:FLQ524332 FVH524332:FVM524332 GFD524332:GFI524332 GOZ524332:GPE524332 GYV524332:GZA524332 HIR524332:HIW524332 HSN524332:HSS524332 ICJ524332:ICO524332 IMF524332:IMK524332 IWB524332:IWG524332 JFX524332:JGC524332 JPT524332:JPY524332 JZP524332:JZU524332 KJL524332:KJQ524332 KTH524332:KTM524332 LDD524332:LDI524332 LMZ524332:LNE524332 LWV524332:LXA524332 MGR524332:MGW524332 MQN524332:MQS524332 NAJ524332:NAO524332 NKF524332:NKK524332 NUB524332:NUG524332 ODX524332:OEC524332 ONT524332:ONY524332 OXP524332:OXU524332 PHL524332:PHQ524332 PRH524332:PRM524332 QBD524332:QBI524332 QKZ524332:QLE524332 QUV524332:QVA524332 RER524332:REW524332 RON524332:ROS524332 RYJ524332:RYO524332 SIF524332:SIK524332 SSB524332:SSG524332 TBX524332:TCC524332 TLT524332:TLY524332 TVP524332:TVU524332 UFL524332:UFQ524332 UPH524332:UPM524332 UZD524332:UZI524332 VIZ524332:VJE524332 VSV524332:VTA524332 WCR524332:WCW524332 WMN524332:WMS524332 WWJ524332:WWO524332 AB589868:AG589868 JX589868:KC589868 TT589868:TY589868 ADP589868:ADU589868 ANL589868:ANQ589868 AXH589868:AXM589868 BHD589868:BHI589868 BQZ589868:BRE589868 CAV589868:CBA589868 CKR589868:CKW589868 CUN589868:CUS589868 DEJ589868:DEO589868 DOF589868:DOK589868 DYB589868:DYG589868 EHX589868:EIC589868 ERT589868:ERY589868 FBP589868:FBU589868 FLL589868:FLQ589868 FVH589868:FVM589868 GFD589868:GFI589868 GOZ589868:GPE589868 GYV589868:GZA589868 HIR589868:HIW589868 HSN589868:HSS589868 ICJ589868:ICO589868 IMF589868:IMK589868 IWB589868:IWG589868 JFX589868:JGC589868 JPT589868:JPY589868 JZP589868:JZU589868 KJL589868:KJQ589868 KTH589868:KTM589868 LDD589868:LDI589868 LMZ589868:LNE589868 LWV589868:LXA589868 MGR589868:MGW589868 MQN589868:MQS589868 NAJ589868:NAO589868 NKF589868:NKK589868 NUB589868:NUG589868 ODX589868:OEC589868 ONT589868:ONY589868 OXP589868:OXU589868 PHL589868:PHQ589868 PRH589868:PRM589868 QBD589868:QBI589868 QKZ589868:QLE589868 QUV589868:QVA589868 RER589868:REW589868 RON589868:ROS589868 RYJ589868:RYO589868 SIF589868:SIK589868 SSB589868:SSG589868 TBX589868:TCC589868 TLT589868:TLY589868 TVP589868:TVU589868 UFL589868:UFQ589868 UPH589868:UPM589868 UZD589868:UZI589868 VIZ589868:VJE589868 VSV589868:VTA589868 WCR589868:WCW589868 WMN589868:WMS589868 WWJ589868:WWO589868 AB655404:AG655404 JX655404:KC655404 TT655404:TY655404 ADP655404:ADU655404 ANL655404:ANQ655404 AXH655404:AXM655404 BHD655404:BHI655404 BQZ655404:BRE655404 CAV655404:CBA655404 CKR655404:CKW655404 CUN655404:CUS655404 DEJ655404:DEO655404 DOF655404:DOK655404 DYB655404:DYG655404 EHX655404:EIC655404 ERT655404:ERY655404 FBP655404:FBU655404 FLL655404:FLQ655404 FVH655404:FVM655404 GFD655404:GFI655404 GOZ655404:GPE655404 GYV655404:GZA655404 HIR655404:HIW655404 HSN655404:HSS655404 ICJ655404:ICO655404 IMF655404:IMK655404 IWB655404:IWG655404 JFX655404:JGC655404 JPT655404:JPY655404 JZP655404:JZU655404 KJL655404:KJQ655404 KTH655404:KTM655404 LDD655404:LDI655404 LMZ655404:LNE655404 LWV655404:LXA655404 MGR655404:MGW655404 MQN655404:MQS655404 NAJ655404:NAO655404 NKF655404:NKK655404 NUB655404:NUG655404 ODX655404:OEC655404 ONT655404:ONY655404 OXP655404:OXU655404 PHL655404:PHQ655404 PRH655404:PRM655404 QBD655404:QBI655404 QKZ655404:QLE655404 QUV655404:QVA655404 RER655404:REW655404 RON655404:ROS655404 RYJ655404:RYO655404 SIF655404:SIK655404 SSB655404:SSG655404 TBX655404:TCC655404 TLT655404:TLY655404 TVP655404:TVU655404 UFL655404:UFQ655404 UPH655404:UPM655404 UZD655404:UZI655404 VIZ655404:VJE655404 VSV655404:VTA655404 WCR655404:WCW655404 WMN655404:WMS655404 WWJ655404:WWO655404 AB720940:AG720940 JX720940:KC720940 TT720940:TY720940 ADP720940:ADU720940 ANL720940:ANQ720940 AXH720940:AXM720940 BHD720940:BHI720940 BQZ720940:BRE720940 CAV720940:CBA720940 CKR720940:CKW720940 CUN720940:CUS720940 DEJ720940:DEO720940 DOF720940:DOK720940 DYB720940:DYG720940 EHX720940:EIC720940 ERT720940:ERY720940 FBP720940:FBU720940 FLL720940:FLQ720940 FVH720940:FVM720940 GFD720940:GFI720940 GOZ720940:GPE720940 GYV720940:GZA720940 HIR720940:HIW720940 HSN720940:HSS720940 ICJ720940:ICO720940 IMF720940:IMK720940 IWB720940:IWG720940 JFX720940:JGC720940 JPT720940:JPY720940 JZP720940:JZU720940 KJL720940:KJQ720940 KTH720940:KTM720940 LDD720940:LDI720940 LMZ720940:LNE720940 LWV720940:LXA720940 MGR720940:MGW720940 MQN720940:MQS720940 NAJ720940:NAO720940 NKF720940:NKK720940 NUB720940:NUG720940 ODX720940:OEC720940 ONT720940:ONY720940 OXP720940:OXU720940 PHL720940:PHQ720940 PRH720940:PRM720940 QBD720940:QBI720940 QKZ720940:QLE720940 QUV720940:QVA720940 RER720940:REW720940 RON720940:ROS720940 RYJ720940:RYO720940 SIF720940:SIK720940 SSB720940:SSG720940 TBX720940:TCC720940 TLT720940:TLY720940 TVP720940:TVU720940 UFL720940:UFQ720940 UPH720940:UPM720940 UZD720940:UZI720940 VIZ720940:VJE720940 VSV720940:VTA720940 WCR720940:WCW720940 WMN720940:WMS720940 WWJ720940:WWO720940 AB786476:AG786476 JX786476:KC786476 TT786476:TY786476 ADP786476:ADU786476 ANL786476:ANQ786476 AXH786476:AXM786476 BHD786476:BHI786476 BQZ786476:BRE786476 CAV786476:CBA786476 CKR786476:CKW786476 CUN786476:CUS786476 DEJ786476:DEO786476 DOF786476:DOK786476 DYB786476:DYG786476 EHX786476:EIC786476 ERT786476:ERY786476 FBP786476:FBU786476 FLL786476:FLQ786476 FVH786476:FVM786476 GFD786476:GFI786476 GOZ786476:GPE786476 GYV786476:GZA786476 HIR786476:HIW786476 HSN786476:HSS786476 ICJ786476:ICO786476 IMF786476:IMK786476 IWB786476:IWG786476 JFX786476:JGC786476 JPT786476:JPY786476 JZP786476:JZU786476 KJL786476:KJQ786476 KTH786476:KTM786476 LDD786476:LDI786476 LMZ786476:LNE786476 LWV786476:LXA786476 MGR786476:MGW786476 MQN786476:MQS786476 NAJ786476:NAO786476 NKF786476:NKK786476 NUB786476:NUG786476 ODX786476:OEC786476 ONT786476:ONY786476 OXP786476:OXU786476 PHL786476:PHQ786476 PRH786476:PRM786476 QBD786476:QBI786476 QKZ786476:QLE786476 QUV786476:QVA786476 RER786476:REW786476 RON786476:ROS786476 RYJ786476:RYO786476 SIF786476:SIK786476 SSB786476:SSG786476 TBX786476:TCC786476 TLT786476:TLY786476 TVP786476:TVU786476 UFL786476:UFQ786476 UPH786476:UPM786476 UZD786476:UZI786476 VIZ786476:VJE786476 VSV786476:VTA786476 WCR786476:WCW786476 WMN786476:WMS786476 WWJ786476:WWO786476 AB852012:AG852012 JX852012:KC852012 TT852012:TY852012 ADP852012:ADU852012 ANL852012:ANQ852012 AXH852012:AXM852012 BHD852012:BHI852012 BQZ852012:BRE852012 CAV852012:CBA852012 CKR852012:CKW852012 CUN852012:CUS852012 DEJ852012:DEO852012 DOF852012:DOK852012 DYB852012:DYG852012 EHX852012:EIC852012 ERT852012:ERY852012 FBP852012:FBU852012 FLL852012:FLQ852012 FVH852012:FVM852012 GFD852012:GFI852012 GOZ852012:GPE852012 GYV852012:GZA852012 HIR852012:HIW852012 HSN852012:HSS852012 ICJ852012:ICO852012 IMF852012:IMK852012 IWB852012:IWG852012 JFX852012:JGC852012 JPT852012:JPY852012 JZP852012:JZU852012 KJL852012:KJQ852012 KTH852012:KTM852012 LDD852012:LDI852012 LMZ852012:LNE852012 LWV852012:LXA852012 MGR852012:MGW852012 MQN852012:MQS852012 NAJ852012:NAO852012 NKF852012:NKK852012 NUB852012:NUG852012 ODX852012:OEC852012 ONT852012:ONY852012 OXP852012:OXU852012 PHL852012:PHQ852012 PRH852012:PRM852012 QBD852012:QBI852012 QKZ852012:QLE852012 QUV852012:QVA852012 RER852012:REW852012 RON852012:ROS852012 RYJ852012:RYO852012 SIF852012:SIK852012 SSB852012:SSG852012 TBX852012:TCC852012 TLT852012:TLY852012 TVP852012:TVU852012 UFL852012:UFQ852012 UPH852012:UPM852012 UZD852012:UZI852012 VIZ852012:VJE852012 VSV852012:VTA852012 WCR852012:WCW852012 WMN852012:WMS852012 WWJ852012:WWO852012 AB917548:AG917548 JX917548:KC917548 TT917548:TY917548 ADP917548:ADU917548 ANL917548:ANQ917548 AXH917548:AXM917548 BHD917548:BHI917548 BQZ917548:BRE917548 CAV917548:CBA917548 CKR917548:CKW917548 CUN917548:CUS917548 DEJ917548:DEO917548 DOF917548:DOK917548 DYB917548:DYG917548 EHX917548:EIC917548 ERT917548:ERY917548 FBP917548:FBU917548 FLL917548:FLQ917548 FVH917548:FVM917548 GFD917548:GFI917548 GOZ917548:GPE917548 GYV917548:GZA917548 HIR917548:HIW917548 HSN917548:HSS917548 ICJ917548:ICO917548 IMF917548:IMK917548 IWB917548:IWG917548 JFX917548:JGC917548 JPT917548:JPY917548 JZP917548:JZU917548 KJL917548:KJQ917548 KTH917548:KTM917548 LDD917548:LDI917548 LMZ917548:LNE917548 LWV917548:LXA917548 MGR917548:MGW917548 MQN917548:MQS917548 NAJ917548:NAO917548 NKF917548:NKK917548 NUB917548:NUG917548 ODX917548:OEC917548 ONT917548:ONY917548 OXP917548:OXU917548 PHL917548:PHQ917548 PRH917548:PRM917548 QBD917548:QBI917548 QKZ917548:QLE917548 QUV917548:QVA917548 RER917548:REW917548 RON917548:ROS917548 RYJ917548:RYO917548 SIF917548:SIK917548 SSB917548:SSG917548 TBX917548:TCC917548 TLT917548:TLY917548 TVP917548:TVU917548 UFL917548:UFQ917548 UPH917548:UPM917548 UZD917548:UZI917548 VIZ917548:VJE917548 VSV917548:VTA917548 WCR917548:WCW917548 WMN917548:WMS917548 WWJ917548:WWO917548 AB983084:AG983084 JX983084:KC983084 TT983084:TY983084 ADP983084:ADU983084 ANL983084:ANQ983084 AXH983084:AXM983084 BHD983084:BHI983084 BQZ983084:BRE983084 CAV983084:CBA983084 CKR983084:CKW983084 CUN983084:CUS983084 DEJ983084:DEO983084 DOF983084:DOK983084 DYB983084:DYG983084 EHX983084:EIC983084 ERT983084:ERY983084 FBP983084:FBU983084 FLL983084:FLQ983084 FVH983084:FVM983084 GFD983084:GFI983084 GOZ983084:GPE983084 GYV983084:GZA983084 HIR983084:HIW983084 HSN983084:HSS983084 ICJ983084:ICO983084 IMF983084:IMK983084 IWB983084:IWG983084 JFX983084:JGC983084 JPT983084:JPY983084 JZP983084:JZU983084 KJL983084:KJQ983084 KTH983084:KTM983084 LDD983084:LDI983084 LMZ983084:LNE983084 LWV983084:LXA983084 MGR983084:MGW983084 MQN983084:MQS983084 NAJ983084:NAO983084 NKF983084:NKK983084 NUB983084:NUG983084 ODX983084:OEC983084 ONT983084:ONY983084 OXP983084:OXU983084 PHL983084:PHQ983084 PRH983084:PRM983084 QBD983084:QBI983084 QKZ983084:QLE983084 QUV983084:QVA983084 RER983084:REW983084 RON983084:ROS983084 RYJ983084:RYO983084 SIF983084:SIK983084 SSB983084:SSG983084 TBX983084:TCC983084 TLT983084:TLY983084 TVP983084:TVU983084 UFL983084:UFQ983084 UPH983084:UPM983084 UZD983084:UZI983084 VIZ983084:VJE983084 VSV983084:VTA983084 WCR983084:WCW983084 WMN983084:WMS983084 WWJ983084:WWO983084 AI47:AL47 KE47:KH47 UA47:UD47 ADW47:ADZ47 ANS47:ANV47 AXO47:AXR47 BHK47:BHN47 BRG47:BRJ47 CBC47:CBF47 CKY47:CLB47 CUU47:CUX47 DEQ47:DET47 DOM47:DOP47 DYI47:DYL47 EIE47:EIH47 ESA47:ESD47 FBW47:FBZ47 FLS47:FLV47 FVO47:FVR47 GFK47:GFN47 GPG47:GPJ47 GZC47:GZF47 HIY47:HJB47 HSU47:HSX47 ICQ47:ICT47 IMM47:IMP47 IWI47:IWL47 JGE47:JGH47 JQA47:JQD47 JZW47:JZZ47 KJS47:KJV47 KTO47:KTR47 LDK47:LDN47 LNG47:LNJ47 LXC47:LXF47 MGY47:MHB47 MQU47:MQX47 NAQ47:NAT47 NKM47:NKP47 NUI47:NUL47 OEE47:OEH47 OOA47:OOD47 OXW47:OXZ47 PHS47:PHV47 PRO47:PRR47 QBK47:QBN47 QLG47:QLJ47 QVC47:QVF47 REY47:RFB47 ROU47:ROX47 RYQ47:RYT47 SIM47:SIP47 SSI47:SSL47 TCE47:TCH47 TMA47:TMD47 TVW47:TVZ47 UFS47:UFV47 UPO47:UPR47 UZK47:UZN47 VJG47:VJJ47 VTC47:VTF47 WCY47:WDB47 WMU47:WMX47 WWQ47:WWT47 AI65583:AL65583 KE65583:KH65583 UA65583:UD65583 ADW65583:ADZ65583 ANS65583:ANV65583 AXO65583:AXR65583 BHK65583:BHN65583 BRG65583:BRJ65583 CBC65583:CBF65583 CKY65583:CLB65583 CUU65583:CUX65583 DEQ65583:DET65583 DOM65583:DOP65583 DYI65583:DYL65583 EIE65583:EIH65583 ESA65583:ESD65583 FBW65583:FBZ65583 FLS65583:FLV65583 FVO65583:FVR65583 GFK65583:GFN65583 GPG65583:GPJ65583 GZC65583:GZF65583 HIY65583:HJB65583 HSU65583:HSX65583 ICQ65583:ICT65583 IMM65583:IMP65583 IWI65583:IWL65583 JGE65583:JGH65583 JQA65583:JQD65583 JZW65583:JZZ65583 KJS65583:KJV65583 KTO65583:KTR65583 LDK65583:LDN65583 LNG65583:LNJ65583 LXC65583:LXF65583 MGY65583:MHB65583 MQU65583:MQX65583 NAQ65583:NAT65583 NKM65583:NKP65583 NUI65583:NUL65583 OEE65583:OEH65583 OOA65583:OOD65583 OXW65583:OXZ65583 PHS65583:PHV65583 PRO65583:PRR65583 QBK65583:QBN65583 QLG65583:QLJ65583 QVC65583:QVF65583 REY65583:RFB65583 ROU65583:ROX65583 RYQ65583:RYT65583 SIM65583:SIP65583 SSI65583:SSL65583 TCE65583:TCH65583 TMA65583:TMD65583 TVW65583:TVZ65583 UFS65583:UFV65583 UPO65583:UPR65583 UZK65583:UZN65583 VJG65583:VJJ65583 VTC65583:VTF65583 WCY65583:WDB65583 WMU65583:WMX65583 WWQ65583:WWT65583 AI131119:AL131119 KE131119:KH131119 UA131119:UD131119 ADW131119:ADZ131119 ANS131119:ANV131119 AXO131119:AXR131119 BHK131119:BHN131119 BRG131119:BRJ131119 CBC131119:CBF131119 CKY131119:CLB131119 CUU131119:CUX131119 DEQ131119:DET131119 DOM131119:DOP131119 DYI131119:DYL131119 EIE131119:EIH131119 ESA131119:ESD131119 FBW131119:FBZ131119 FLS131119:FLV131119 FVO131119:FVR131119 GFK131119:GFN131119 GPG131119:GPJ131119 GZC131119:GZF131119 HIY131119:HJB131119 HSU131119:HSX131119 ICQ131119:ICT131119 IMM131119:IMP131119 IWI131119:IWL131119 JGE131119:JGH131119 JQA131119:JQD131119 JZW131119:JZZ131119 KJS131119:KJV131119 KTO131119:KTR131119 LDK131119:LDN131119 LNG131119:LNJ131119 LXC131119:LXF131119 MGY131119:MHB131119 MQU131119:MQX131119 NAQ131119:NAT131119 NKM131119:NKP131119 NUI131119:NUL131119 OEE131119:OEH131119 OOA131119:OOD131119 OXW131119:OXZ131119 PHS131119:PHV131119 PRO131119:PRR131119 QBK131119:QBN131119 QLG131119:QLJ131119 QVC131119:QVF131119 REY131119:RFB131119 ROU131119:ROX131119 RYQ131119:RYT131119 SIM131119:SIP131119 SSI131119:SSL131119 TCE131119:TCH131119 TMA131119:TMD131119 TVW131119:TVZ131119 UFS131119:UFV131119 UPO131119:UPR131119 UZK131119:UZN131119 VJG131119:VJJ131119 VTC131119:VTF131119 WCY131119:WDB131119 WMU131119:WMX131119 WWQ131119:WWT131119 AI196655:AL196655 KE196655:KH196655 UA196655:UD196655 ADW196655:ADZ196655 ANS196655:ANV196655 AXO196655:AXR196655 BHK196655:BHN196655 BRG196655:BRJ196655 CBC196655:CBF196655 CKY196655:CLB196655 CUU196655:CUX196655 DEQ196655:DET196655 DOM196655:DOP196655 DYI196655:DYL196655 EIE196655:EIH196655 ESA196655:ESD196655 FBW196655:FBZ196655 FLS196655:FLV196655 FVO196655:FVR196655 GFK196655:GFN196655 GPG196655:GPJ196655 GZC196655:GZF196655 HIY196655:HJB196655 HSU196655:HSX196655 ICQ196655:ICT196655 IMM196655:IMP196655 IWI196655:IWL196655 JGE196655:JGH196655 JQA196655:JQD196655 JZW196655:JZZ196655 KJS196655:KJV196655 KTO196655:KTR196655 LDK196655:LDN196655 LNG196655:LNJ196655 LXC196655:LXF196655 MGY196655:MHB196655 MQU196655:MQX196655 NAQ196655:NAT196655 NKM196655:NKP196655 NUI196655:NUL196655 OEE196655:OEH196655 OOA196655:OOD196655 OXW196655:OXZ196655 PHS196655:PHV196655 PRO196655:PRR196655 QBK196655:QBN196655 QLG196655:QLJ196655 QVC196655:QVF196655 REY196655:RFB196655 ROU196655:ROX196655 RYQ196655:RYT196655 SIM196655:SIP196655 SSI196655:SSL196655 TCE196655:TCH196655 TMA196655:TMD196655 TVW196655:TVZ196655 UFS196655:UFV196655 UPO196655:UPR196655 UZK196655:UZN196655 VJG196655:VJJ196655 VTC196655:VTF196655 WCY196655:WDB196655 WMU196655:WMX196655 WWQ196655:WWT196655 AI262191:AL262191 KE262191:KH262191 UA262191:UD262191 ADW262191:ADZ262191 ANS262191:ANV262191 AXO262191:AXR262191 BHK262191:BHN262191 BRG262191:BRJ262191 CBC262191:CBF262191 CKY262191:CLB262191 CUU262191:CUX262191 DEQ262191:DET262191 DOM262191:DOP262191 DYI262191:DYL262191 EIE262191:EIH262191 ESA262191:ESD262191 FBW262191:FBZ262191 FLS262191:FLV262191 FVO262191:FVR262191 GFK262191:GFN262191 GPG262191:GPJ262191 GZC262191:GZF262191 HIY262191:HJB262191 HSU262191:HSX262191 ICQ262191:ICT262191 IMM262191:IMP262191 IWI262191:IWL262191 JGE262191:JGH262191 JQA262191:JQD262191 JZW262191:JZZ262191 KJS262191:KJV262191 KTO262191:KTR262191 LDK262191:LDN262191 LNG262191:LNJ262191 LXC262191:LXF262191 MGY262191:MHB262191 MQU262191:MQX262191 NAQ262191:NAT262191 NKM262191:NKP262191 NUI262191:NUL262191 OEE262191:OEH262191 OOA262191:OOD262191 OXW262191:OXZ262191 PHS262191:PHV262191 PRO262191:PRR262191 QBK262191:QBN262191 QLG262191:QLJ262191 QVC262191:QVF262191 REY262191:RFB262191 ROU262191:ROX262191 RYQ262191:RYT262191 SIM262191:SIP262191 SSI262191:SSL262191 TCE262191:TCH262191 TMA262191:TMD262191 TVW262191:TVZ262191 UFS262191:UFV262191 UPO262191:UPR262191 UZK262191:UZN262191 VJG262191:VJJ262191 VTC262191:VTF262191 WCY262191:WDB262191 WMU262191:WMX262191 WWQ262191:WWT262191 AI327727:AL327727 KE327727:KH327727 UA327727:UD327727 ADW327727:ADZ327727 ANS327727:ANV327727 AXO327727:AXR327727 BHK327727:BHN327727 BRG327727:BRJ327727 CBC327727:CBF327727 CKY327727:CLB327727 CUU327727:CUX327727 DEQ327727:DET327727 DOM327727:DOP327727 DYI327727:DYL327727 EIE327727:EIH327727 ESA327727:ESD327727 FBW327727:FBZ327727 FLS327727:FLV327727 FVO327727:FVR327727 GFK327727:GFN327727 GPG327727:GPJ327727 GZC327727:GZF327727 HIY327727:HJB327727 HSU327727:HSX327727 ICQ327727:ICT327727 IMM327727:IMP327727 IWI327727:IWL327727 JGE327727:JGH327727 JQA327727:JQD327727 JZW327727:JZZ327727 KJS327727:KJV327727 KTO327727:KTR327727 LDK327727:LDN327727 LNG327727:LNJ327727 LXC327727:LXF327727 MGY327727:MHB327727 MQU327727:MQX327727 NAQ327727:NAT327727 NKM327727:NKP327727 NUI327727:NUL327727 OEE327727:OEH327727 OOA327727:OOD327727 OXW327727:OXZ327727 PHS327727:PHV327727 PRO327727:PRR327727 QBK327727:QBN327727 QLG327727:QLJ327727 QVC327727:QVF327727 REY327727:RFB327727 ROU327727:ROX327727 RYQ327727:RYT327727 SIM327727:SIP327727 SSI327727:SSL327727 TCE327727:TCH327727 TMA327727:TMD327727 TVW327727:TVZ327727 UFS327727:UFV327727 UPO327727:UPR327727 UZK327727:UZN327727 VJG327727:VJJ327727 VTC327727:VTF327727 WCY327727:WDB327727 WMU327727:WMX327727 WWQ327727:WWT327727 AI393263:AL393263 KE393263:KH393263 UA393263:UD393263 ADW393263:ADZ393263 ANS393263:ANV393263 AXO393263:AXR393263 BHK393263:BHN393263 BRG393263:BRJ393263 CBC393263:CBF393263 CKY393263:CLB393263 CUU393263:CUX393263 DEQ393263:DET393263 DOM393263:DOP393263 DYI393263:DYL393263 EIE393263:EIH393263 ESA393263:ESD393263 FBW393263:FBZ393263 FLS393263:FLV393263 FVO393263:FVR393263 GFK393263:GFN393263 GPG393263:GPJ393263 GZC393263:GZF393263 HIY393263:HJB393263 HSU393263:HSX393263 ICQ393263:ICT393263 IMM393263:IMP393263 IWI393263:IWL393263 JGE393263:JGH393263 JQA393263:JQD393263 JZW393263:JZZ393263 KJS393263:KJV393263 KTO393263:KTR393263 LDK393263:LDN393263 LNG393263:LNJ393263 LXC393263:LXF393263 MGY393263:MHB393263 MQU393263:MQX393263 NAQ393263:NAT393263 NKM393263:NKP393263 NUI393263:NUL393263 OEE393263:OEH393263 OOA393263:OOD393263 OXW393263:OXZ393263 PHS393263:PHV393263 PRO393263:PRR393263 QBK393263:QBN393263 QLG393263:QLJ393263 QVC393263:QVF393263 REY393263:RFB393263 ROU393263:ROX393263 RYQ393263:RYT393263 SIM393263:SIP393263 SSI393263:SSL393263 TCE393263:TCH393263 TMA393263:TMD393263 TVW393263:TVZ393263 UFS393263:UFV393263 UPO393263:UPR393263 UZK393263:UZN393263 VJG393263:VJJ393263 VTC393263:VTF393263 WCY393263:WDB393263 WMU393263:WMX393263 WWQ393263:WWT393263 AI458799:AL458799 KE458799:KH458799 UA458799:UD458799 ADW458799:ADZ458799 ANS458799:ANV458799 AXO458799:AXR458799 BHK458799:BHN458799 BRG458799:BRJ458799 CBC458799:CBF458799 CKY458799:CLB458799 CUU458799:CUX458799 DEQ458799:DET458799 DOM458799:DOP458799 DYI458799:DYL458799 EIE458799:EIH458799 ESA458799:ESD458799 FBW458799:FBZ458799 FLS458799:FLV458799 FVO458799:FVR458799 GFK458799:GFN458799 GPG458799:GPJ458799 GZC458799:GZF458799 HIY458799:HJB458799 HSU458799:HSX458799 ICQ458799:ICT458799 IMM458799:IMP458799 IWI458799:IWL458799 JGE458799:JGH458799 JQA458799:JQD458799 JZW458799:JZZ458799 KJS458799:KJV458799 KTO458799:KTR458799 LDK458799:LDN458799 LNG458799:LNJ458799 LXC458799:LXF458799 MGY458799:MHB458799 MQU458799:MQX458799 NAQ458799:NAT458799 NKM458799:NKP458799 NUI458799:NUL458799 OEE458799:OEH458799 OOA458799:OOD458799 OXW458799:OXZ458799 PHS458799:PHV458799 PRO458799:PRR458799 QBK458799:QBN458799 QLG458799:QLJ458799 QVC458799:QVF458799 REY458799:RFB458799 ROU458799:ROX458799 RYQ458799:RYT458799 SIM458799:SIP458799 SSI458799:SSL458799 TCE458799:TCH458799 TMA458799:TMD458799 TVW458799:TVZ458799 UFS458799:UFV458799 UPO458799:UPR458799 UZK458799:UZN458799 VJG458799:VJJ458799 VTC458799:VTF458799 WCY458799:WDB458799 WMU458799:WMX458799 WWQ458799:WWT458799 AI524335:AL524335 KE524335:KH524335 UA524335:UD524335 ADW524335:ADZ524335 ANS524335:ANV524335 AXO524335:AXR524335 BHK524335:BHN524335 BRG524335:BRJ524335 CBC524335:CBF524335 CKY524335:CLB524335 CUU524335:CUX524335 DEQ524335:DET524335 DOM524335:DOP524335 DYI524335:DYL524335 EIE524335:EIH524335 ESA524335:ESD524335 FBW524335:FBZ524335 FLS524335:FLV524335 FVO524335:FVR524335 GFK524335:GFN524335 GPG524335:GPJ524335 GZC524335:GZF524335 HIY524335:HJB524335 HSU524335:HSX524335 ICQ524335:ICT524335 IMM524335:IMP524335 IWI524335:IWL524335 JGE524335:JGH524335 JQA524335:JQD524335 JZW524335:JZZ524335 KJS524335:KJV524335 KTO524335:KTR524335 LDK524335:LDN524335 LNG524335:LNJ524335 LXC524335:LXF524335 MGY524335:MHB524335 MQU524335:MQX524335 NAQ524335:NAT524335 NKM524335:NKP524335 NUI524335:NUL524335 OEE524335:OEH524335 OOA524335:OOD524335 OXW524335:OXZ524335 PHS524335:PHV524335 PRO524335:PRR524335 QBK524335:QBN524335 QLG524335:QLJ524335 QVC524335:QVF524335 REY524335:RFB524335 ROU524335:ROX524335 RYQ524335:RYT524335 SIM524335:SIP524335 SSI524335:SSL524335 TCE524335:TCH524335 TMA524335:TMD524335 TVW524335:TVZ524335 UFS524335:UFV524335 UPO524335:UPR524335 UZK524335:UZN524335 VJG524335:VJJ524335 VTC524335:VTF524335 WCY524335:WDB524335 WMU524335:WMX524335 WWQ524335:WWT524335 AI589871:AL589871 KE589871:KH589871 UA589871:UD589871 ADW589871:ADZ589871 ANS589871:ANV589871 AXO589871:AXR589871 BHK589871:BHN589871 BRG589871:BRJ589871 CBC589871:CBF589871 CKY589871:CLB589871 CUU589871:CUX589871 DEQ589871:DET589871 DOM589871:DOP589871 DYI589871:DYL589871 EIE589871:EIH589871 ESA589871:ESD589871 FBW589871:FBZ589871 FLS589871:FLV589871 FVO589871:FVR589871 GFK589871:GFN589871 GPG589871:GPJ589871 GZC589871:GZF589871 HIY589871:HJB589871 HSU589871:HSX589871 ICQ589871:ICT589871 IMM589871:IMP589871 IWI589871:IWL589871 JGE589871:JGH589871 JQA589871:JQD589871 JZW589871:JZZ589871 KJS589871:KJV589871 KTO589871:KTR589871 LDK589871:LDN589871 LNG589871:LNJ589871 LXC589871:LXF589871 MGY589871:MHB589871 MQU589871:MQX589871 NAQ589871:NAT589871 NKM589871:NKP589871 NUI589871:NUL589871 OEE589871:OEH589871 OOA589871:OOD589871 OXW589871:OXZ589871 PHS589871:PHV589871 PRO589871:PRR589871 QBK589871:QBN589871 QLG589871:QLJ589871 QVC589871:QVF589871 REY589871:RFB589871 ROU589871:ROX589871 RYQ589871:RYT589871 SIM589871:SIP589871 SSI589871:SSL589871 TCE589871:TCH589871 TMA589871:TMD589871 TVW589871:TVZ589871 UFS589871:UFV589871 UPO589871:UPR589871 UZK589871:UZN589871 VJG589871:VJJ589871 VTC589871:VTF589871 WCY589871:WDB589871 WMU589871:WMX589871 WWQ589871:WWT589871 AI655407:AL655407 KE655407:KH655407 UA655407:UD655407 ADW655407:ADZ655407 ANS655407:ANV655407 AXO655407:AXR655407 BHK655407:BHN655407 BRG655407:BRJ655407 CBC655407:CBF655407 CKY655407:CLB655407 CUU655407:CUX655407 DEQ655407:DET655407 DOM655407:DOP655407 DYI655407:DYL655407 EIE655407:EIH655407 ESA655407:ESD655407 FBW655407:FBZ655407 FLS655407:FLV655407 FVO655407:FVR655407 GFK655407:GFN655407 GPG655407:GPJ655407 GZC655407:GZF655407 HIY655407:HJB655407 HSU655407:HSX655407 ICQ655407:ICT655407 IMM655407:IMP655407 IWI655407:IWL655407 JGE655407:JGH655407 JQA655407:JQD655407 JZW655407:JZZ655407 KJS655407:KJV655407 KTO655407:KTR655407 LDK655407:LDN655407 LNG655407:LNJ655407 LXC655407:LXF655407 MGY655407:MHB655407 MQU655407:MQX655407 NAQ655407:NAT655407 NKM655407:NKP655407 NUI655407:NUL655407 OEE655407:OEH655407 OOA655407:OOD655407 OXW655407:OXZ655407 PHS655407:PHV655407 PRO655407:PRR655407 QBK655407:QBN655407 QLG655407:QLJ655407 QVC655407:QVF655407 REY655407:RFB655407 ROU655407:ROX655407 RYQ655407:RYT655407 SIM655407:SIP655407 SSI655407:SSL655407 TCE655407:TCH655407 TMA655407:TMD655407 TVW655407:TVZ655407 UFS655407:UFV655407 UPO655407:UPR655407 UZK655407:UZN655407 VJG655407:VJJ655407 VTC655407:VTF655407 WCY655407:WDB655407 WMU655407:WMX655407 WWQ655407:WWT655407 AI720943:AL720943 KE720943:KH720943 UA720943:UD720943 ADW720943:ADZ720943 ANS720943:ANV720943 AXO720943:AXR720943 BHK720943:BHN720943 BRG720943:BRJ720943 CBC720943:CBF720943 CKY720943:CLB720943 CUU720943:CUX720943 DEQ720943:DET720943 DOM720943:DOP720943 DYI720943:DYL720943 EIE720943:EIH720943 ESA720943:ESD720943 FBW720943:FBZ720943 FLS720943:FLV720943 FVO720943:FVR720943 GFK720943:GFN720943 GPG720943:GPJ720943 GZC720943:GZF720943 HIY720943:HJB720943 HSU720943:HSX720943 ICQ720943:ICT720943 IMM720943:IMP720943 IWI720943:IWL720943 JGE720943:JGH720943 JQA720943:JQD720943 JZW720943:JZZ720943 KJS720943:KJV720943 KTO720943:KTR720943 LDK720943:LDN720943 LNG720943:LNJ720943 LXC720943:LXF720943 MGY720943:MHB720943 MQU720943:MQX720943 NAQ720943:NAT720943 NKM720943:NKP720943 NUI720943:NUL720943 OEE720943:OEH720943 OOA720943:OOD720943 OXW720943:OXZ720943 PHS720943:PHV720943 PRO720943:PRR720943 QBK720943:QBN720943 QLG720943:QLJ720943 QVC720943:QVF720943 REY720943:RFB720943 ROU720943:ROX720943 RYQ720943:RYT720943 SIM720943:SIP720943 SSI720943:SSL720943 TCE720943:TCH720943 TMA720943:TMD720943 TVW720943:TVZ720943 UFS720943:UFV720943 UPO720943:UPR720943 UZK720943:UZN720943 VJG720943:VJJ720943 VTC720943:VTF720943 WCY720943:WDB720943 WMU720943:WMX720943 WWQ720943:WWT720943 AI786479:AL786479 KE786479:KH786479 UA786479:UD786479 ADW786479:ADZ786479 ANS786479:ANV786479 AXO786479:AXR786479 BHK786479:BHN786479 BRG786479:BRJ786479 CBC786479:CBF786479 CKY786479:CLB786479 CUU786479:CUX786479 DEQ786479:DET786479 DOM786479:DOP786479 DYI786479:DYL786479 EIE786479:EIH786479 ESA786479:ESD786479 FBW786479:FBZ786479 FLS786479:FLV786479 FVO786479:FVR786479 GFK786479:GFN786479 GPG786479:GPJ786479 GZC786479:GZF786479 HIY786479:HJB786479 HSU786479:HSX786479 ICQ786479:ICT786479 IMM786479:IMP786479 IWI786479:IWL786479 JGE786479:JGH786479 JQA786479:JQD786479 JZW786479:JZZ786479 KJS786479:KJV786479 KTO786479:KTR786479 LDK786479:LDN786479 LNG786479:LNJ786479 LXC786479:LXF786479 MGY786479:MHB786479 MQU786479:MQX786479 NAQ786479:NAT786479 NKM786479:NKP786479 NUI786479:NUL786479 OEE786479:OEH786479 OOA786479:OOD786479 OXW786479:OXZ786479 PHS786479:PHV786479 PRO786479:PRR786479 QBK786479:QBN786479 QLG786479:QLJ786479 QVC786479:QVF786479 REY786479:RFB786479 ROU786479:ROX786479 RYQ786479:RYT786479 SIM786479:SIP786479 SSI786479:SSL786479 TCE786479:TCH786479 TMA786479:TMD786479 TVW786479:TVZ786479 UFS786479:UFV786479 UPO786479:UPR786479 UZK786479:UZN786479 VJG786479:VJJ786479 VTC786479:VTF786479 WCY786479:WDB786479 WMU786479:WMX786479 WWQ786479:WWT786479 AI852015:AL852015 KE852015:KH852015 UA852015:UD852015 ADW852015:ADZ852015 ANS852015:ANV852015 AXO852015:AXR852015 BHK852015:BHN852015 BRG852015:BRJ852015 CBC852015:CBF852015 CKY852015:CLB852015 CUU852015:CUX852015 DEQ852015:DET852015 DOM852015:DOP852015 DYI852015:DYL852015 EIE852015:EIH852015 ESA852015:ESD852015 FBW852015:FBZ852015 FLS852015:FLV852015 FVO852015:FVR852015 GFK852015:GFN852015 GPG852015:GPJ852015 GZC852015:GZF852015 HIY852015:HJB852015 HSU852015:HSX852015 ICQ852015:ICT852015 IMM852015:IMP852015 IWI852015:IWL852015 JGE852015:JGH852015 JQA852015:JQD852015 JZW852015:JZZ852015 KJS852015:KJV852015 KTO852015:KTR852015 LDK852015:LDN852015 LNG852015:LNJ852015 LXC852015:LXF852015 MGY852015:MHB852015 MQU852015:MQX852015 NAQ852015:NAT852015 NKM852015:NKP852015 NUI852015:NUL852015 OEE852015:OEH852015 OOA852015:OOD852015 OXW852015:OXZ852015 PHS852015:PHV852015 PRO852015:PRR852015 QBK852015:QBN852015 QLG852015:QLJ852015 QVC852015:QVF852015 REY852015:RFB852015 ROU852015:ROX852015 RYQ852015:RYT852015 SIM852015:SIP852015 SSI852015:SSL852015 TCE852015:TCH852015 TMA852015:TMD852015 TVW852015:TVZ852015 UFS852015:UFV852015 UPO852015:UPR852015 UZK852015:UZN852015 VJG852015:VJJ852015 VTC852015:VTF852015 WCY852015:WDB852015 WMU852015:WMX852015 WWQ852015:WWT852015 AI917551:AL917551 KE917551:KH917551 UA917551:UD917551 ADW917551:ADZ917551 ANS917551:ANV917551 AXO917551:AXR917551 BHK917551:BHN917551 BRG917551:BRJ917551 CBC917551:CBF917551 CKY917551:CLB917551 CUU917551:CUX917551 DEQ917551:DET917551 DOM917551:DOP917551 DYI917551:DYL917551 EIE917551:EIH917551 ESA917551:ESD917551 FBW917551:FBZ917551 FLS917551:FLV917551 FVO917551:FVR917551 GFK917551:GFN917551 GPG917551:GPJ917551 GZC917551:GZF917551 HIY917551:HJB917551 HSU917551:HSX917551 ICQ917551:ICT917551 IMM917551:IMP917551 IWI917551:IWL917551 JGE917551:JGH917551 JQA917551:JQD917551 JZW917551:JZZ917551 KJS917551:KJV917551 KTO917551:KTR917551 LDK917551:LDN917551 LNG917551:LNJ917551 LXC917551:LXF917551 MGY917551:MHB917551 MQU917551:MQX917551 NAQ917551:NAT917551 NKM917551:NKP917551 NUI917551:NUL917551 OEE917551:OEH917551 OOA917551:OOD917551 OXW917551:OXZ917551 PHS917551:PHV917551 PRO917551:PRR917551 QBK917551:QBN917551 QLG917551:QLJ917551 QVC917551:QVF917551 REY917551:RFB917551 ROU917551:ROX917551 RYQ917551:RYT917551 SIM917551:SIP917551 SSI917551:SSL917551 TCE917551:TCH917551 TMA917551:TMD917551 TVW917551:TVZ917551 UFS917551:UFV917551 UPO917551:UPR917551 UZK917551:UZN917551 VJG917551:VJJ917551 VTC917551:VTF917551 WCY917551:WDB917551 WMU917551:WMX917551 WWQ917551:WWT917551 AI983087:AL983087 KE983087:KH983087 UA983087:UD983087 ADW983087:ADZ983087 ANS983087:ANV983087 AXO983087:AXR983087 BHK983087:BHN983087 BRG983087:BRJ983087 CBC983087:CBF983087 CKY983087:CLB983087 CUU983087:CUX983087 DEQ983087:DET983087 DOM983087:DOP983087 DYI983087:DYL983087 EIE983087:EIH983087 ESA983087:ESD983087 FBW983087:FBZ983087 FLS983087:FLV983087 FVO983087:FVR983087 GFK983087:GFN983087 GPG983087:GPJ983087 GZC983087:GZF983087 HIY983087:HJB983087 HSU983087:HSX983087 ICQ983087:ICT983087 IMM983087:IMP983087 IWI983087:IWL983087 JGE983087:JGH983087 JQA983087:JQD983087 JZW983087:JZZ983087 KJS983087:KJV983087 KTO983087:KTR983087 LDK983087:LDN983087 LNG983087:LNJ983087 LXC983087:LXF983087 MGY983087:MHB983087 MQU983087:MQX983087 NAQ983087:NAT983087 NKM983087:NKP983087 NUI983087:NUL983087 OEE983087:OEH983087 OOA983087:OOD983087 OXW983087:OXZ983087 PHS983087:PHV983087 PRO983087:PRR983087 QBK983087:QBN983087 QLG983087:QLJ983087 QVC983087:QVF983087 REY983087:RFB983087 ROU983087:ROX983087 RYQ983087:RYT983087 SIM983087:SIP983087 SSI983087:SSL983087 TCE983087:TCH983087 TMA983087:TMD983087 TVW983087:TVZ983087 UFS983087:UFV983087 UPO983087:UPR983087 UZK983087:UZN983087 VJG983087:VJJ983087 VTC983087:VTF983087 WCY983087:WDB983087 WMU983087:WMX983087 WWQ983087:WWT983087 AI81:AL81 KE81:KH81 UA81:UD81 ADW81:ADZ81 ANS81:ANV81 AXO81:AXR81 BHK81:BHN81 BRG81:BRJ81 CBC81:CBF81 CKY81:CLB81 CUU81:CUX81 DEQ81:DET81 DOM81:DOP81 DYI81:DYL81 EIE81:EIH81 ESA81:ESD81 FBW81:FBZ81 FLS81:FLV81 FVO81:FVR81 GFK81:GFN81 GPG81:GPJ81 GZC81:GZF81 HIY81:HJB81 HSU81:HSX81 ICQ81:ICT81 IMM81:IMP81 IWI81:IWL81 JGE81:JGH81 JQA81:JQD81 JZW81:JZZ81 KJS81:KJV81 KTO81:KTR81 LDK81:LDN81 LNG81:LNJ81 LXC81:LXF81 MGY81:MHB81 MQU81:MQX81 NAQ81:NAT81 NKM81:NKP81 NUI81:NUL81 OEE81:OEH81 OOA81:OOD81 OXW81:OXZ81 PHS81:PHV81 PRO81:PRR81 QBK81:QBN81 QLG81:QLJ81 QVC81:QVF81 REY81:RFB81 ROU81:ROX81 RYQ81:RYT81 SIM81:SIP81 SSI81:SSL81 TCE81:TCH81 TMA81:TMD81 TVW81:TVZ81 UFS81:UFV81 UPO81:UPR81 UZK81:UZN81 VJG81:VJJ81 VTC81:VTF81 WCY81:WDB81 WMU81:WMX81 WWQ81:WWT81 AI65617:AL65617 KE65617:KH65617 UA65617:UD65617 ADW65617:ADZ65617 ANS65617:ANV65617 AXO65617:AXR65617 BHK65617:BHN65617 BRG65617:BRJ65617 CBC65617:CBF65617 CKY65617:CLB65617 CUU65617:CUX65617 DEQ65617:DET65617 DOM65617:DOP65617 DYI65617:DYL65617 EIE65617:EIH65617 ESA65617:ESD65617 FBW65617:FBZ65617 FLS65617:FLV65617 FVO65617:FVR65617 GFK65617:GFN65617 GPG65617:GPJ65617 GZC65617:GZF65617 HIY65617:HJB65617 HSU65617:HSX65617 ICQ65617:ICT65617 IMM65617:IMP65617 IWI65617:IWL65617 JGE65617:JGH65617 JQA65617:JQD65617 JZW65617:JZZ65617 KJS65617:KJV65617 KTO65617:KTR65617 LDK65617:LDN65617 LNG65617:LNJ65617 LXC65617:LXF65617 MGY65617:MHB65617 MQU65617:MQX65617 NAQ65617:NAT65617 NKM65617:NKP65617 NUI65617:NUL65617 OEE65617:OEH65617 OOA65617:OOD65617 OXW65617:OXZ65617 PHS65617:PHV65617 PRO65617:PRR65617 QBK65617:QBN65617 QLG65617:QLJ65617 QVC65617:QVF65617 REY65617:RFB65617 ROU65617:ROX65617 RYQ65617:RYT65617 SIM65617:SIP65617 SSI65617:SSL65617 TCE65617:TCH65617 TMA65617:TMD65617 TVW65617:TVZ65617 UFS65617:UFV65617 UPO65617:UPR65617 UZK65617:UZN65617 VJG65617:VJJ65617 VTC65617:VTF65617 WCY65617:WDB65617 WMU65617:WMX65617 WWQ65617:WWT65617 AI131153:AL131153 KE131153:KH131153 UA131153:UD131153 ADW131153:ADZ131153 ANS131153:ANV131153 AXO131153:AXR131153 BHK131153:BHN131153 BRG131153:BRJ131153 CBC131153:CBF131153 CKY131153:CLB131153 CUU131153:CUX131153 DEQ131153:DET131153 DOM131153:DOP131153 DYI131153:DYL131153 EIE131153:EIH131153 ESA131153:ESD131153 FBW131153:FBZ131153 FLS131153:FLV131153 FVO131153:FVR131153 GFK131153:GFN131153 GPG131153:GPJ131153 GZC131153:GZF131153 HIY131153:HJB131153 HSU131153:HSX131153 ICQ131153:ICT131153 IMM131153:IMP131153 IWI131153:IWL131153 JGE131153:JGH131153 JQA131153:JQD131153 JZW131153:JZZ131153 KJS131153:KJV131153 KTO131153:KTR131153 LDK131153:LDN131153 LNG131153:LNJ131153 LXC131153:LXF131153 MGY131153:MHB131153 MQU131153:MQX131153 NAQ131153:NAT131153 NKM131153:NKP131153 NUI131153:NUL131153 OEE131153:OEH131153 OOA131153:OOD131153 OXW131153:OXZ131153 PHS131153:PHV131153 PRO131153:PRR131153 QBK131153:QBN131153 QLG131153:QLJ131153 QVC131153:QVF131153 REY131153:RFB131153 ROU131153:ROX131153 RYQ131153:RYT131153 SIM131153:SIP131153 SSI131153:SSL131153 TCE131153:TCH131153 TMA131153:TMD131153 TVW131153:TVZ131153 UFS131153:UFV131153 UPO131153:UPR131153 UZK131153:UZN131153 VJG131153:VJJ131153 VTC131153:VTF131153 WCY131153:WDB131153 WMU131153:WMX131153 WWQ131153:WWT131153 AI196689:AL196689 KE196689:KH196689 UA196689:UD196689 ADW196689:ADZ196689 ANS196689:ANV196689 AXO196689:AXR196689 BHK196689:BHN196689 BRG196689:BRJ196689 CBC196689:CBF196689 CKY196689:CLB196689 CUU196689:CUX196689 DEQ196689:DET196689 DOM196689:DOP196689 DYI196689:DYL196689 EIE196689:EIH196689 ESA196689:ESD196689 FBW196689:FBZ196689 FLS196689:FLV196689 FVO196689:FVR196689 GFK196689:GFN196689 GPG196689:GPJ196689 GZC196689:GZF196689 HIY196689:HJB196689 HSU196689:HSX196689 ICQ196689:ICT196689 IMM196689:IMP196689 IWI196689:IWL196689 JGE196689:JGH196689 JQA196689:JQD196689 JZW196689:JZZ196689 KJS196689:KJV196689 KTO196689:KTR196689 LDK196689:LDN196689 LNG196689:LNJ196689 LXC196689:LXF196689 MGY196689:MHB196689 MQU196689:MQX196689 NAQ196689:NAT196689 NKM196689:NKP196689 NUI196689:NUL196689 OEE196689:OEH196689 OOA196689:OOD196689 OXW196689:OXZ196689 PHS196689:PHV196689 PRO196689:PRR196689 QBK196689:QBN196689 QLG196689:QLJ196689 QVC196689:QVF196689 REY196689:RFB196689 ROU196689:ROX196689 RYQ196689:RYT196689 SIM196689:SIP196689 SSI196689:SSL196689 TCE196689:TCH196689 TMA196689:TMD196689 TVW196689:TVZ196689 UFS196689:UFV196689 UPO196689:UPR196689 UZK196689:UZN196689 VJG196689:VJJ196689 VTC196689:VTF196689 WCY196689:WDB196689 WMU196689:WMX196689 WWQ196689:WWT196689 AI262225:AL262225 KE262225:KH262225 UA262225:UD262225 ADW262225:ADZ262225 ANS262225:ANV262225 AXO262225:AXR262225 BHK262225:BHN262225 BRG262225:BRJ262225 CBC262225:CBF262225 CKY262225:CLB262225 CUU262225:CUX262225 DEQ262225:DET262225 DOM262225:DOP262225 DYI262225:DYL262225 EIE262225:EIH262225 ESA262225:ESD262225 FBW262225:FBZ262225 FLS262225:FLV262225 FVO262225:FVR262225 GFK262225:GFN262225 GPG262225:GPJ262225 GZC262225:GZF262225 HIY262225:HJB262225 HSU262225:HSX262225 ICQ262225:ICT262225 IMM262225:IMP262225 IWI262225:IWL262225 JGE262225:JGH262225 JQA262225:JQD262225 JZW262225:JZZ262225 KJS262225:KJV262225 KTO262225:KTR262225 LDK262225:LDN262225 LNG262225:LNJ262225 LXC262225:LXF262225 MGY262225:MHB262225 MQU262225:MQX262225 NAQ262225:NAT262225 NKM262225:NKP262225 NUI262225:NUL262225 OEE262225:OEH262225 OOA262225:OOD262225 OXW262225:OXZ262225 PHS262225:PHV262225 PRO262225:PRR262225 QBK262225:QBN262225 QLG262225:QLJ262225 QVC262225:QVF262225 REY262225:RFB262225 ROU262225:ROX262225 RYQ262225:RYT262225 SIM262225:SIP262225 SSI262225:SSL262225 TCE262225:TCH262225 TMA262225:TMD262225 TVW262225:TVZ262225 UFS262225:UFV262225 UPO262225:UPR262225 UZK262225:UZN262225 VJG262225:VJJ262225 VTC262225:VTF262225 WCY262225:WDB262225 WMU262225:WMX262225 WWQ262225:WWT262225 AI327761:AL327761 KE327761:KH327761 UA327761:UD327761 ADW327761:ADZ327761 ANS327761:ANV327761 AXO327761:AXR327761 BHK327761:BHN327761 BRG327761:BRJ327761 CBC327761:CBF327761 CKY327761:CLB327761 CUU327761:CUX327761 DEQ327761:DET327761 DOM327761:DOP327761 DYI327761:DYL327761 EIE327761:EIH327761 ESA327761:ESD327761 FBW327761:FBZ327761 FLS327761:FLV327761 FVO327761:FVR327761 GFK327761:GFN327761 GPG327761:GPJ327761 GZC327761:GZF327761 HIY327761:HJB327761 HSU327761:HSX327761 ICQ327761:ICT327761 IMM327761:IMP327761 IWI327761:IWL327761 JGE327761:JGH327761 JQA327761:JQD327761 JZW327761:JZZ327761 KJS327761:KJV327761 KTO327761:KTR327761 LDK327761:LDN327761 LNG327761:LNJ327761 LXC327761:LXF327761 MGY327761:MHB327761 MQU327761:MQX327761 NAQ327761:NAT327761 NKM327761:NKP327761 NUI327761:NUL327761 OEE327761:OEH327761 OOA327761:OOD327761 OXW327761:OXZ327761 PHS327761:PHV327761 PRO327761:PRR327761 QBK327761:QBN327761 QLG327761:QLJ327761 QVC327761:QVF327761 REY327761:RFB327761 ROU327761:ROX327761 RYQ327761:RYT327761 SIM327761:SIP327761 SSI327761:SSL327761 TCE327761:TCH327761 TMA327761:TMD327761 TVW327761:TVZ327761 UFS327761:UFV327761 UPO327761:UPR327761 UZK327761:UZN327761 VJG327761:VJJ327761 VTC327761:VTF327761 WCY327761:WDB327761 WMU327761:WMX327761 WWQ327761:WWT327761 AI393297:AL393297 KE393297:KH393297 UA393297:UD393297 ADW393297:ADZ393297 ANS393297:ANV393297 AXO393297:AXR393297 BHK393297:BHN393297 BRG393297:BRJ393297 CBC393297:CBF393297 CKY393297:CLB393297 CUU393297:CUX393297 DEQ393297:DET393297 DOM393297:DOP393297 DYI393297:DYL393297 EIE393297:EIH393297 ESA393297:ESD393297 FBW393297:FBZ393297 FLS393297:FLV393297 FVO393297:FVR393297 GFK393297:GFN393297 GPG393297:GPJ393297 GZC393297:GZF393297 HIY393297:HJB393297 HSU393297:HSX393297 ICQ393297:ICT393297 IMM393297:IMP393297 IWI393297:IWL393297 JGE393297:JGH393297 JQA393297:JQD393297 JZW393297:JZZ393297 KJS393297:KJV393297 KTO393297:KTR393297 LDK393297:LDN393297 LNG393297:LNJ393297 LXC393297:LXF393297 MGY393297:MHB393297 MQU393297:MQX393297 NAQ393297:NAT393297 NKM393297:NKP393297 NUI393297:NUL393297 OEE393297:OEH393297 OOA393297:OOD393297 OXW393297:OXZ393297 PHS393297:PHV393297 PRO393297:PRR393297 QBK393297:QBN393297 QLG393297:QLJ393297 QVC393297:QVF393297 REY393297:RFB393297 ROU393297:ROX393297 RYQ393297:RYT393297 SIM393297:SIP393297 SSI393297:SSL393297 TCE393297:TCH393297 TMA393297:TMD393297 TVW393297:TVZ393297 UFS393297:UFV393297 UPO393297:UPR393297 UZK393297:UZN393297 VJG393297:VJJ393297 VTC393297:VTF393297 WCY393297:WDB393297 WMU393297:WMX393297 WWQ393297:WWT393297 AI458833:AL458833 KE458833:KH458833 UA458833:UD458833 ADW458833:ADZ458833 ANS458833:ANV458833 AXO458833:AXR458833 BHK458833:BHN458833 BRG458833:BRJ458833 CBC458833:CBF458833 CKY458833:CLB458833 CUU458833:CUX458833 DEQ458833:DET458833 DOM458833:DOP458833 DYI458833:DYL458833 EIE458833:EIH458833 ESA458833:ESD458833 FBW458833:FBZ458833 FLS458833:FLV458833 FVO458833:FVR458833 GFK458833:GFN458833 GPG458833:GPJ458833 GZC458833:GZF458833 HIY458833:HJB458833 HSU458833:HSX458833 ICQ458833:ICT458833 IMM458833:IMP458833 IWI458833:IWL458833 JGE458833:JGH458833 JQA458833:JQD458833 JZW458833:JZZ458833 KJS458833:KJV458833 KTO458833:KTR458833 LDK458833:LDN458833 LNG458833:LNJ458833 LXC458833:LXF458833 MGY458833:MHB458833 MQU458833:MQX458833 NAQ458833:NAT458833 NKM458833:NKP458833 NUI458833:NUL458833 OEE458833:OEH458833 OOA458833:OOD458833 OXW458833:OXZ458833 PHS458833:PHV458833 PRO458833:PRR458833 QBK458833:QBN458833 QLG458833:QLJ458833 QVC458833:QVF458833 REY458833:RFB458833 ROU458833:ROX458833 RYQ458833:RYT458833 SIM458833:SIP458833 SSI458833:SSL458833 TCE458833:TCH458833 TMA458833:TMD458833 TVW458833:TVZ458833 UFS458833:UFV458833 UPO458833:UPR458833 UZK458833:UZN458833 VJG458833:VJJ458833 VTC458833:VTF458833 WCY458833:WDB458833 WMU458833:WMX458833 WWQ458833:WWT458833 AI524369:AL524369 KE524369:KH524369 UA524369:UD524369 ADW524369:ADZ524369 ANS524369:ANV524369 AXO524369:AXR524369 BHK524369:BHN524369 BRG524369:BRJ524369 CBC524369:CBF524369 CKY524369:CLB524369 CUU524369:CUX524369 DEQ524369:DET524369 DOM524369:DOP524369 DYI524369:DYL524369 EIE524369:EIH524369 ESA524369:ESD524369 FBW524369:FBZ524369 FLS524369:FLV524369 FVO524369:FVR524369 GFK524369:GFN524369 GPG524369:GPJ524369 GZC524369:GZF524369 HIY524369:HJB524369 HSU524369:HSX524369 ICQ524369:ICT524369 IMM524369:IMP524369 IWI524369:IWL524369 JGE524369:JGH524369 JQA524369:JQD524369 JZW524369:JZZ524369 KJS524369:KJV524369 KTO524369:KTR524369 LDK524369:LDN524369 LNG524369:LNJ524369 LXC524369:LXF524369 MGY524369:MHB524369 MQU524369:MQX524369 NAQ524369:NAT524369 NKM524369:NKP524369 NUI524369:NUL524369 OEE524369:OEH524369 OOA524369:OOD524369 OXW524369:OXZ524369 PHS524369:PHV524369 PRO524369:PRR524369 QBK524369:QBN524369 QLG524369:QLJ524369 QVC524369:QVF524369 REY524369:RFB524369 ROU524369:ROX524369 RYQ524369:RYT524369 SIM524369:SIP524369 SSI524369:SSL524369 TCE524369:TCH524369 TMA524369:TMD524369 TVW524369:TVZ524369 UFS524369:UFV524369 UPO524369:UPR524369 UZK524369:UZN524369 VJG524369:VJJ524369 VTC524369:VTF524369 WCY524369:WDB524369 WMU524369:WMX524369 WWQ524369:WWT524369 AI589905:AL589905 KE589905:KH589905 UA589905:UD589905 ADW589905:ADZ589905 ANS589905:ANV589905 AXO589905:AXR589905 BHK589905:BHN589905 BRG589905:BRJ589905 CBC589905:CBF589905 CKY589905:CLB589905 CUU589905:CUX589905 DEQ589905:DET589905 DOM589905:DOP589905 DYI589905:DYL589905 EIE589905:EIH589905 ESA589905:ESD589905 FBW589905:FBZ589905 FLS589905:FLV589905 FVO589905:FVR589905 GFK589905:GFN589905 GPG589905:GPJ589905 GZC589905:GZF589905 HIY589905:HJB589905 HSU589905:HSX589905 ICQ589905:ICT589905 IMM589905:IMP589905 IWI589905:IWL589905 JGE589905:JGH589905 JQA589905:JQD589905 JZW589905:JZZ589905 KJS589905:KJV589905 KTO589905:KTR589905 LDK589905:LDN589905 LNG589905:LNJ589905 LXC589905:LXF589905 MGY589905:MHB589905 MQU589905:MQX589905 NAQ589905:NAT589905 NKM589905:NKP589905 NUI589905:NUL589905 OEE589905:OEH589905 OOA589905:OOD589905 OXW589905:OXZ589905 PHS589905:PHV589905 PRO589905:PRR589905 QBK589905:QBN589905 QLG589905:QLJ589905 QVC589905:QVF589905 REY589905:RFB589905 ROU589905:ROX589905 RYQ589905:RYT589905 SIM589905:SIP589905 SSI589905:SSL589905 TCE589905:TCH589905 TMA589905:TMD589905 TVW589905:TVZ589905 UFS589905:UFV589905 UPO589905:UPR589905 UZK589905:UZN589905 VJG589905:VJJ589905 VTC589905:VTF589905 WCY589905:WDB589905 WMU589905:WMX589905 WWQ589905:WWT589905 AI655441:AL655441 KE655441:KH655441 UA655441:UD655441 ADW655441:ADZ655441 ANS655441:ANV655441 AXO655441:AXR655441 BHK655441:BHN655441 BRG655441:BRJ655441 CBC655441:CBF655441 CKY655441:CLB655441 CUU655441:CUX655441 DEQ655441:DET655441 DOM655441:DOP655441 DYI655441:DYL655441 EIE655441:EIH655441 ESA655441:ESD655441 FBW655441:FBZ655441 FLS655441:FLV655441 FVO655441:FVR655441 GFK655441:GFN655441 GPG655441:GPJ655441 GZC655441:GZF655441 HIY655441:HJB655441 HSU655441:HSX655441 ICQ655441:ICT655441 IMM655441:IMP655441 IWI655441:IWL655441 JGE655441:JGH655441 JQA655441:JQD655441 JZW655441:JZZ655441 KJS655441:KJV655441 KTO655441:KTR655441 LDK655441:LDN655441 LNG655441:LNJ655441 LXC655441:LXF655441 MGY655441:MHB655441 MQU655441:MQX655441 NAQ655441:NAT655441 NKM655441:NKP655441 NUI655441:NUL655441 OEE655441:OEH655441 OOA655441:OOD655441 OXW655441:OXZ655441 PHS655441:PHV655441 PRO655441:PRR655441 QBK655441:QBN655441 QLG655441:QLJ655441 QVC655441:QVF655441 REY655441:RFB655441 ROU655441:ROX655441 RYQ655441:RYT655441 SIM655441:SIP655441 SSI655441:SSL655441 TCE655441:TCH655441 TMA655441:TMD655441 TVW655441:TVZ655441 UFS655441:UFV655441 UPO655441:UPR655441 UZK655441:UZN655441 VJG655441:VJJ655441 VTC655441:VTF655441 WCY655441:WDB655441 WMU655441:WMX655441 WWQ655441:WWT655441 AI720977:AL720977 KE720977:KH720977 UA720977:UD720977 ADW720977:ADZ720977 ANS720977:ANV720977 AXO720977:AXR720977 BHK720977:BHN720977 BRG720977:BRJ720977 CBC720977:CBF720977 CKY720977:CLB720977 CUU720977:CUX720977 DEQ720977:DET720977 DOM720977:DOP720977 DYI720977:DYL720977 EIE720977:EIH720977 ESA720977:ESD720977 FBW720977:FBZ720977 FLS720977:FLV720977 FVO720977:FVR720977 GFK720977:GFN720977 GPG720977:GPJ720977 GZC720977:GZF720977 HIY720977:HJB720977 HSU720977:HSX720977 ICQ720977:ICT720977 IMM720977:IMP720977 IWI720977:IWL720977 JGE720977:JGH720977 JQA720977:JQD720977 JZW720977:JZZ720977 KJS720977:KJV720977 KTO720977:KTR720977 LDK720977:LDN720977 LNG720977:LNJ720977 LXC720977:LXF720977 MGY720977:MHB720977 MQU720977:MQX720977 NAQ720977:NAT720977 NKM720977:NKP720977 NUI720977:NUL720977 OEE720977:OEH720977 OOA720977:OOD720977 OXW720977:OXZ720977 PHS720977:PHV720977 PRO720977:PRR720977 QBK720977:QBN720977 QLG720977:QLJ720977 QVC720977:QVF720977 REY720977:RFB720977 ROU720977:ROX720977 RYQ720977:RYT720977 SIM720977:SIP720977 SSI720977:SSL720977 TCE720977:TCH720977 TMA720977:TMD720977 TVW720977:TVZ720977 UFS720977:UFV720977 UPO720977:UPR720977 UZK720977:UZN720977 VJG720977:VJJ720977 VTC720977:VTF720977 WCY720977:WDB720977 WMU720977:WMX720977 WWQ720977:WWT720977 AI786513:AL786513 KE786513:KH786513 UA786513:UD786513 ADW786513:ADZ786513 ANS786513:ANV786513 AXO786513:AXR786513 BHK786513:BHN786513 BRG786513:BRJ786513 CBC786513:CBF786513 CKY786513:CLB786513 CUU786513:CUX786513 DEQ786513:DET786513 DOM786513:DOP786513 DYI786513:DYL786513 EIE786513:EIH786513 ESA786513:ESD786513 FBW786513:FBZ786513 FLS786513:FLV786513 FVO786513:FVR786513 GFK786513:GFN786513 GPG786513:GPJ786513 GZC786513:GZF786513 HIY786513:HJB786513 HSU786513:HSX786513 ICQ786513:ICT786513 IMM786513:IMP786513 IWI786513:IWL786513 JGE786513:JGH786513 JQA786513:JQD786513 JZW786513:JZZ786513 KJS786513:KJV786513 KTO786513:KTR786513 LDK786513:LDN786513 LNG786513:LNJ786513 LXC786513:LXF786513 MGY786513:MHB786513 MQU786513:MQX786513 NAQ786513:NAT786513 NKM786513:NKP786513 NUI786513:NUL786513 OEE786513:OEH786513 OOA786513:OOD786513 OXW786513:OXZ786513 PHS786513:PHV786513 PRO786513:PRR786513 QBK786513:QBN786513 QLG786513:QLJ786513 QVC786513:QVF786513 REY786513:RFB786513 ROU786513:ROX786513 RYQ786513:RYT786513 SIM786513:SIP786513 SSI786513:SSL786513 TCE786513:TCH786513 TMA786513:TMD786513 TVW786513:TVZ786513 UFS786513:UFV786513 UPO786513:UPR786513 UZK786513:UZN786513 VJG786513:VJJ786513 VTC786513:VTF786513 WCY786513:WDB786513 WMU786513:WMX786513 WWQ786513:WWT786513 AI852049:AL852049 KE852049:KH852049 UA852049:UD852049 ADW852049:ADZ852049 ANS852049:ANV852049 AXO852049:AXR852049 BHK852049:BHN852049 BRG852049:BRJ852049 CBC852049:CBF852049 CKY852049:CLB852049 CUU852049:CUX852049 DEQ852049:DET852049 DOM852049:DOP852049 DYI852049:DYL852049 EIE852049:EIH852049 ESA852049:ESD852049 FBW852049:FBZ852049 FLS852049:FLV852049 FVO852049:FVR852049 GFK852049:GFN852049 GPG852049:GPJ852049 GZC852049:GZF852049 HIY852049:HJB852049 HSU852049:HSX852049 ICQ852049:ICT852049 IMM852049:IMP852049 IWI852049:IWL852049 JGE852049:JGH852049 JQA852049:JQD852049 JZW852049:JZZ852049 KJS852049:KJV852049 KTO852049:KTR852049 LDK852049:LDN852049 LNG852049:LNJ852049 LXC852049:LXF852049 MGY852049:MHB852049 MQU852049:MQX852049 NAQ852049:NAT852049 NKM852049:NKP852049 NUI852049:NUL852049 OEE852049:OEH852049 OOA852049:OOD852049 OXW852049:OXZ852049 PHS852049:PHV852049 PRO852049:PRR852049 QBK852049:QBN852049 QLG852049:QLJ852049 QVC852049:QVF852049 REY852049:RFB852049 ROU852049:ROX852049 RYQ852049:RYT852049 SIM852049:SIP852049 SSI852049:SSL852049 TCE852049:TCH852049 TMA852049:TMD852049 TVW852049:TVZ852049 UFS852049:UFV852049 UPO852049:UPR852049 UZK852049:UZN852049 VJG852049:VJJ852049 VTC852049:VTF852049 WCY852049:WDB852049 WMU852049:WMX852049 WWQ852049:WWT852049 AI917585:AL917585 KE917585:KH917585 UA917585:UD917585 ADW917585:ADZ917585 ANS917585:ANV917585 AXO917585:AXR917585 BHK917585:BHN917585 BRG917585:BRJ917585 CBC917585:CBF917585 CKY917585:CLB917585 CUU917585:CUX917585 DEQ917585:DET917585 DOM917585:DOP917585 DYI917585:DYL917585 EIE917585:EIH917585 ESA917585:ESD917585 FBW917585:FBZ917585 FLS917585:FLV917585 FVO917585:FVR917585 GFK917585:GFN917585 GPG917585:GPJ917585 GZC917585:GZF917585 HIY917585:HJB917585 HSU917585:HSX917585 ICQ917585:ICT917585 IMM917585:IMP917585 IWI917585:IWL917585 JGE917585:JGH917585 JQA917585:JQD917585 JZW917585:JZZ917585 KJS917585:KJV917585 KTO917585:KTR917585 LDK917585:LDN917585 LNG917585:LNJ917585 LXC917585:LXF917585 MGY917585:MHB917585 MQU917585:MQX917585 NAQ917585:NAT917585 NKM917585:NKP917585 NUI917585:NUL917585 OEE917585:OEH917585 OOA917585:OOD917585 OXW917585:OXZ917585 PHS917585:PHV917585 PRO917585:PRR917585 QBK917585:QBN917585 QLG917585:QLJ917585 QVC917585:QVF917585 REY917585:RFB917585 ROU917585:ROX917585 RYQ917585:RYT917585 SIM917585:SIP917585 SSI917585:SSL917585 TCE917585:TCH917585 TMA917585:TMD917585 TVW917585:TVZ917585 UFS917585:UFV917585 UPO917585:UPR917585 UZK917585:UZN917585 VJG917585:VJJ917585 VTC917585:VTF917585 WCY917585:WDB917585 WMU917585:WMX917585 WWQ917585:WWT917585 AI983121:AL983121 KE983121:KH983121 UA983121:UD983121 ADW983121:ADZ983121 ANS983121:ANV983121 AXO983121:AXR983121 BHK983121:BHN983121 BRG983121:BRJ983121 CBC983121:CBF983121 CKY983121:CLB983121 CUU983121:CUX983121 DEQ983121:DET983121 DOM983121:DOP983121 DYI983121:DYL983121 EIE983121:EIH983121 ESA983121:ESD983121 FBW983121:FBZ983121 FLS983121:FLV983121 FVO983121:FVR983121 GFK983121:GFN983121 GPG983121:GPJ983121 GZC983121:GZF983121 HIY983121:HJB983121 HSU983121:HSX983121 ICQ983121:ICT983121 IMM983121:IMP983121 IWI983121:IWL983121 JGE983121:JGH983121 JQA983121:JQD983121 JZW983121:JZZ983121 KJS983121:KJV983121 KTO983121:KTR983121 LDK983121:LDN983121 LNG983121:LNJ983121 LXC983121:LXF983121 MGY983121:MHB983121 MQU983121:MQX983121 NAQ983121:NAT983121 NKM983121:NKP983121 NUI983121:NUL983121 OEE983121:OEH983121 OOA983121:OOD983121 OXW983121:OXZ983121 PHS983121:PHV983121 PRO983121:PRR983121 QBK983121:QBN983121 QLG983121:QLJ983121 QVC983121:QVF983121 REY983121:RFB983121 ROU983121:ROX983121 RYQ983121:RYT983121 SIM983121:SIP983121 SSI983121:SSL983121 TCE983121:TCH983121 TMA983121:TMD983121 TVW983121:TVZ983121 UFS983121:UFV983121 UPO983121:UPR983121 UZK983121:UZN983121 VJG983121:VJJ983121 VTC983121:VTF983121 WCY983121:WDB983121 WMU983121:WMX983121 WWQ983121:WWT983121 AI54:AL54 KE54:KH54 UA54:UD54 ADW54:ADZ54 ANS54:ANV54 AXO54:AXR54 BHK54:BHN54 BRG54:BRJ54 CBC54:CBF54 CKY54:CLB54 CUU54:CUX54 DEQ54:DET54 DOM54:DOP54 DYI54:DYL54 EIE54:EIH54 ESA54:ESD54 FBW54:FBZ54 FLS54:FLV54 FVO54:FVR54 GFK54:GFN54 GPG54:GPJ54 GZC54:GZF54 HIY54:HJB54 HSU54:HSX54 ICQ54:ICT54 IMM54:IMP54 IWI54:IWL54 JGE54:JGH54 JQA54:JQD54 JZW54:JZZ54 KJS54:KJV54 KTO54:KTR54 LDK54:LDN54 LNG54:LNJ54 LXC54:LXF54 MGY54:MHB54 MQU54:MQX54 NAQ54:NAT54 NKM54:NKP54 NUI54:NUL54 OEE54:OEH54 OOA54:OOD54 OXW54:OXZ54 PHS54:PHV54 PRO54:PRR54 QBK54:QBN54 QLG54:QLJ54 QVC54:QVF54 REY54:RFB54 ROU54:ROX54 RYQ54:RYT54 SIM54:SIP54 SSI54:SSL54 TCE54:TCH54 TMA54:TMD54 TVW54:TVZ54 UFS54:UFV54 UPO54:UPR54 UZK54:UZN54 VJG54:VJJ54 VTC54:VTF54 WCY54:WDB54 WMU54:WMX54 WWQ54:WWT54 AI65590:AL65590 KE65590:KH65590 UA65590:UD65590 ADW65590:ADZ65590 ANS65590:ANV65590 AXO65590:AXR65590 BHK65590:BHN65590 BRG65590:BRJ65590 CBC65590:CBF65590 CKY65590:CLB65590 CUU65590:CUX65590 DEQ65590:DET65590 DOM65590:DOP65590 DYI65590:DYL65590 EIE65590:EIH65590 ESA65590:ESD65590 FBW65590:FBZ65590 FLS65590:FLV65590 FVO65590:FVR65590 GFK65590:GFN65590 GPG65590:GPJ65590 GZC65590:GZF65590 HIY65590:HJB65590 HSU65590:HSX65590 ICQ65590:ICT65590 IMM65590:IMP65590 IWI65590:IWL65590 JGE65590:JGH65590 JQA65590:JQD65590 JZW65590:JZZ65590 KJS65590:KJV65590 KTO65590:KTR65590 LDK65590:LDN65590 LNG65590:LNJ65590 LXC65590:LXF65590 MGY65590:MHB65590 MQU65590:MQX65590 NAQ65590:NAT65590 NKM65590:NKP65590 NUI65590:NUL65590 OEE65590:OEH65590 OOA65590:OOD65590 OXW65590:OXZ65590 PHS65590:PHV65590 PRO65590:PRR65590 QBK65590:QBN65590 QLG65590:QLJ65590 QVC65590:QVF65590 REY65590:RFB65590 ROU65590:ROX65590 RYQ65590:RYT65590 SIM65590:SIP65590 SSI65590:SSL65590 TCE65590:TCH65590 TMA65590:TMD65590 TVW65590:TVZ65590 UFS65590:UFV65590 UPO65590:UPR65590 UZK65590:UZN65590 VJG65590:VJJ65590 VTC65590:VTF65590 WCY65590:WDB65590 WMU65590:WMX65590 WWQ65590:WWT65590 AI131126:AL131126 KE131126:KH131126 UA131126:UD131126 ADW131126:ADZ131126 ANS131126:ANV131126 AXO131126:AXR131126 BHK131126:BHN131126 BRG131126:BRJ131126 CBC131126:CBF131126 CKY131126:CLB131126 CUU131126:CUX131126 DEQ131126:DET131126 DOM131126:DOP131126 DYI131126:DYL131126 EIE131126:EIH131126 ESA131126:ESD131126 FBW131126:FBZ131126 FLS131126:FLV131126 FVO131126:FVR131126 GFK131126:GFN131126 GPG131126:GPJ131126 GZC131126:GZF131126 HIY131126:HJB131126 HSU131126:HSX131126 ICQ131126:ICT131126 IMM131126:IMP131126 IWI131126:IWL131126 JGE131126:JGH131126 JQA131126:JQD131126 JZW131126:JZZ131126 KJS131126:KJV131126 KTO131126:KTR131126 LDK131126:LDN131126 LNG131126:LNJ131126 LXC131126:LXF131126 MGY131126:MHB131126 MQU131126:MQX131126 NAQ131126:NAT131126 NKM131126:NKP131126 NUI131126:NUL131126 OEE131126:OEH131126 OOA131126:OOD131126 OXW131126:OXZ131126 PHS131126:PHV131126 PRO131126:PRR131126 QBK131126:QBN131126 QLG131126:QLJ131126 QVC131126:QVF131126 REY131126:RFB131126 ROU131126:ROX131126 RYQ131126:RYT131126 SIM131126:SIP131126 SSI131126:SSL131126 TCE131126:TCH131126 TMA131126:TMD131126 TVW131126:TVZ131126 UFS131126:UFV131126 UPO131126:UPR131126 UZK131126:UZN131126 VJG131126:VJJ131126 VTC131126:VTF131126 WCY131126:WDB131126 WMU131126:WMX131126 WWQ131126:WWT131126 AI196662:AL196662 KE196662:KH196662 UA196662:UD196662 ADW196662:ADZ196662 ANS196662:ANV196662 AXO196662:AXR196662 BHK196662:BHN196662 BRG196662:BRJ196662 CBC196662:CBF196662 CKY196662:CLB196662 CUU196662:CUX196662 DEQ196662:DET196662 DOM196662:DOP196662 DYI196662:DYL196662 EIE196662:EIH196662 ESA196662:ESD196662 FBW196662:FBZ196662 FLS196662:FLV196662 FVO196662:FVR196662 GFK196662:GFN196662 GPG196662:GPJ196662 GZC196662:GZF196662 HIY196662:HJB196662 HSU196662:HSX196662 ICQ196662:ICT196662 IMM196662:IMP196662 IWI196662:IWL196662 JGE196662:JGH196662 JQA196662:JQD196662 JZW196662:JZZ196662 KJS196662:KJV196662 KTO196662:KTR196662 LDK196662:LDN196662 LNG196662:LNJ196662 LXC196662:LXF196662 MGY196662:MHB196662 MQU196662:MQX196662 NAQ196662:NAT196662 NKM196662:NKP196662 NUI196662:NUL196662 OEE196662:OEH196662 OOA196662:OOD196662 OXW196662:OXZ196662 PHS196662:PHV196662 PRO196662:PRR196662 QBK196662:QBN196662 QLG196662:QLJ196662 QVC196662:QVF196662 REY196662:RFB196662 ROU196662:ROX196662 RYQ196662:RYT196662 SIM196662:SIP196662 SSI196662:SSL196662 TCE196662:TCH196662 TMA196662:TMD196662 TVW196662:TVZ196662 UFS196662:UFV196662 UPO196662:UPR196662 UZK196662:UZN196662 VJG196662:VJJ196662 VTC196662:VTF196662 WCY196662:WDB196662 WMU196662:WMX196662 WWQ196662:WWT196662 AI262198:AL262198 KE262198:KH262198 UA262198:UD262198 ADW262198:ADZ262198 ANS262198:ANV262198 AXO262198:AXR262198 BHK262198:BHN262198 BRG262198:BRJ262198 CBC262198:CBF262198 CKY262198:CLB262198 CUU262198:CUX262198 DEQ262198:DET262198 DOM262198:DOP262198 DYI262198:DYL262198 EIE262198:EIH262198 ESA262198:ESD262198 FBW262198:FBZ262198 FLS262198:FLV262198 FVO262198:FVR262198 GFK262198:GFN262198 GPG262198:GPJ262198 GZC262198:GZF262198 HIY262198:HJB262198 HSU262198:HSX262198 ICQ262198:ICT262198 IMM262198:IMP262198 IWI262198:IWL262198 JGE262198:JGH262198 JQA262198:JQD262198 JZW262198:JZZ262198 KJS262198:KJV262198 KTO262198:KTR262198 LDK262198:LDN262198 LNG262198:LNJ262198 LXC262198:LXF262198 MGY262198:MHB262198 MQU262198:MQX262198 NAQ262198:NAT262198 NKM262198:NKP262198 NUI262198:NUL262198 OEE262198:OEH262198 OOA262198:OOD262198 OXW262198:OXZ262198 PHS262198:PHV262198 PRO262198:PRR262198 QBK262198:QBN262198 QLG262198:QLJ262198 QVC262198:QVF262198 REY262198:RFB262198 ROU262198:ROX262198 RYQ262198:RYT262198 SIM262198:SIP262198 SSI262198:SSL262198 TCE262198:TCH262198 TMA262198:TMD262198 TVW262198:TVZ262198 UFS262198:UFV262198 UPO262198:UPR262198 UZK262198:UZN262198 VJG262198:VJJ262198 VTC262198:VTF262198 WCY262198:WDB262198 WMU262198:WMX262198 WWQ262198:WWT262198 AI327734:AL327734 KE327734:KH327734 UA327734:UD327734 ADW327734:ADZ327734 ANS327734:ANV327734 AXO327734:AXR327734 BHK327734:BHN327734 BRG327734:BRJ327734 CBC327734:CBF327734 CKY327734:CLB327734 CUU327734:CUX327734 DEQ327734:DET327734 DOM327734:DOP327734 DYI327734:DYL327734 EIE327734:EIH327734 ESA327734:ESD327734 FBW327734:FBZ327734 FLS327734:FLV327734 FVO327734:FVR327734 GFK327734:GFN327734 GPG327734:GPJ327734 GZC327734:GZF327734 HIY327734:HJB327734 HSU327734:HSX327734 ICQ327734:ICT327734 IMM327734:IMP327734 IWI327734:IWL327734 JGE327734:JGH327734 JQA327734:JQD327734 JZW327734:JZZ327734 KJS327734:KJV327734 KTO327734:KTR327734 LDK327734:LDN327734 LNG327734:LNJ327734 LXC327734:LXF327734 MGY327734:MHB327734 MQU327734:MQX327734 NAQ327734:NAT327734 NKM327734:NKP327734 NUI327734:NUL327734 OEE327734:OEH327734 OOA327734:OOD327734 OXW327734:OXZ327734 PHS327734:PHV327734 PRO327734:PRR327734 QBK327734:QBN327734 QLG327734:QLJ327734 QVC327734:QVF327734 REY327734:RFB327734 ROU327734:ROX327734 RYQ327734:RYT327734 SIM327734:SIP327734 SSI327734:SSL327734 TCE327734:TCH327734 TMA327734:TMD327734 TVW327734:TVZ327734 UFS327734:UFV327734 UPO327734:UPR327734 UZK327734:UZN327734 VJG327734:VJJ327734 VTC327734:VTF327734 WCY327734:WDB327734 WMU327734:WMX327734 WWQ327734:WWT327734 AI393270:AL393270 KE393270:KH393270 UA393270:UD393270 ADW393270:ADZ393270 ANS393270:ANV393270 AXO393270:AXR393270 BHK393270:BHN393270 BRG393270:BRJ393270 CBC393270:CBF393270 CKY393270:CLB393270 CUU393270:CUX393270 DEQ393270:DET393270 DOM393270:DOP393270 DYI393270:DYL393270 EIE393270:EIH393270 ESA393270:ESD393270 FBW393270:FBZ393270 FLS393270:FLV393270 FVO393270:FVR393270 GFK393270:GFN393270 GPG393270:GPJ393270 GZC393270:GZF393270 HIY393270:HJB393270 HSU393270:HSX393270 ICQ393270:ICT393270 IMM393270:IMP393270 IWI393270:IWL393270 JGE393270:JGH393270 JQA393270:JQD393270 JZW393270:JZZ393270 KJS393270:KJV393270 KTO393270:KTR393270 LDK393270:LDN393270 LNG393270:LNJ393270 LXC393270:LXF393270 MGY393270:MHB393270 MQU393270:MQX393270 NAQ393270:NAT393270 NKM393270:NKP393270 NUI393270:NUL393270 OEE393270:OEH393270 OOA393270:OOD393270 OXW393270:OXZ393270 PHS393270:PHV393270 PRO393270:PRR393270 QBK393270:QBN393270 QLG393270:QLJ393270 QVC393270:QVF393270 REY393270:RFB393270 ROU393270:ROX393270 RYQ393270:RYT393270 SIM393270:SIP393270 SSI393270:SSL393270 TCE393270:TCH393270 TMA393270:TMD393270 TVW393270:TVZ393270 UFS393270:UFV393270 UPO393270:UPR393270 UZK393270:UZN393270 VJG393270:VJJ393270 VTC393270:VTF393270 WCY393270:WDB393270 WMU393270:WMX393270 WWQ393270:WWT393270 AI458806:AL458806 KE458806:KH458806 UA458806:UD458806 ADW458806:ADZ458806 ANS458806:ANV458806 AXO458806:AXR458806 BHK458806:BHN458806 BRG458806:BRJ458806 CBC458806:CBF458806 CKY458806:CLB458806 CUU458806:CUX458806 DEQ458806:DET458806 DOM458806:DOP458806 DYI458806:DYL458806 EIE458806:EIH458806 ESA458806:ESD458806 FBW458806:FBZ458806 FLS458806:FLV458806 FVO458806:FVR458806 GFK458806:GFN458806 GPG458806:GPJ458806 GZC458806:GZF458806 HIY458806:HJB458806 HSU458806:HSX458806 ICQ458806:ICT458806 IMM458806:IMP458806 IWI458806:IWL458806 JGE458806:JGH458806 JQA458806:JQD458806 JZW458806:JZZ458806 KJS458806:KJV458806 KTO458806:KTR458806 LDK458806:LDN458806 LNG458806:LNJ458806 LXC458806:LXF458806 MGY458806:MHB458806 MQU458806:MQX458806 NAQ458806:NAT458806 NKM458806:NKP458806 NUI458806:NUL458806 OEE458806:OEH458806 OOA458806:OOD458806 OXW458806:OXZ458806 PHS458806:PHV458806 PRO458806:PRR458806 QBK458806:QBN458806 QLG458806:QLJ458806 QVC458806:QVF458806 REY458806:RFB458806 ROU458806:ROX458806 RYQ458806:RYT458806 SIM458806:SIP458806 SSI458806:SSL458806 TCE458806:TCH458806 TMA458806:TMD458806 TVW458806:TVZ458806 UFS458806:UFV458806 UPO458806:UPR458806 UZK458806:UZN458806 VJG458806:VJJ458806 VTC458806:VTF458806 WCY458806:WDB458806 WMU458806:WMX458806 WWQ458806:WWT458806 AI524342:AL524342 KE524342:KH524342 UA524342:UD524342 ADW524342:ADZ524342 ANS524342:ANV524342 AXO524342:AXR524342 BHK524342:BHN524342 BRG524342:BRJ524342 CBC524342:CBF524342 CKY524342:CLB524342 CUU524342:CUX524342 DEQ524342:DET524342 DOM524342:DOP524342 DYI524342:DYL524342 EIE524342:EIH524342 ESA524342:ESD524342 FBW524342:FBZ524342 FLS524342:FLV524342 FVO524342:FVR524342 GFK524342:GFN524342 GPG524342:GPJ524342 GZC524342:GZF524342 HIY524342:HJB524342 HSU524342:HSX524342 ICQ524342:ICT524342 IMM524342:IMP524342 IWI524342:IWL524342 JGE524342:JGH524342 JQA524342:JQD524342 JZW524342:JZZ524342 KJS524342:KJV524342 KTO524342:KTR524342 LDK524342:LDN524342 LNG524342:LNJ524342 LXC524342:LXF524342 MGY524342:MHB524342 MQU524342:MQX524342 NAQ524342:NAT524342 NKM524342:NKP524342 NUI524342:NUL524342 OEE524342:OEH524342 OOA524342:OOD524342 OXW524342:OXZ524342 PHS524342:PHV524342 PRO524342:PRR524342 QBK524342:QBN524342 QLG524342:QLJ524342 QVC524342:QVF524342 REY524342:RFB524342 ROU524342:ROX524342 RYQ524342:RYT524342 SIM524342:SIP524342 SSI524342:SSL524342 TCE524342:TCH524342 TMA524342:TMD524342 TVW524342:TVZ524342 UFS524342:UFV524342 UPO524342:UPR524342 UZK524342:UZN524342 VJG524342:VJJ524342 VTC524342:VTF524342 WCY524342:WDB524342 WMU524342:WMX524342 WWQ524342:WWT524342 AI589878:AL589878 KE589878:KH589878 UA589878:UD589878 ADW589878:ADZ589878 ANS589878:ANV589878 AXO589878:AXR589878 BHK589878:BHN589878 BRG589878:BRJ589878 CBC589878:CBF589878 CKY589878:CLB589878 CUU589878:CUX589878 DEQ589878:DET589878 DOM589878:DOP589878 DYI589878:DYL589878 EIE589878:EIH589878 ESA589878:ESD589878 FBW589878:FBZ589878 FLS589878:FLV589878 FVO589878:FVR589878 GFK589878:GFN589878 GPG589878:GPJ589878 GZC589878:GZF589878 HIY589878:HJB589878 HSU589878:HSX589878 ICQ589878:ICT589878 IMM589878:IMP589878 IWI589878:IWL589878 JGE589878:JGH589878 JQA589878:JQD589878 JZW589878:JZZ589878 KJS589878:KJV589878 KTO589878:KTR589878 LDK589878:LDN589878 LNG589878:LNJ589878 LXC589878:LXF589878 MGY589878:MHB589878 MQU589878:MQX589878 NAQ589878:NAT589878 NKM589878:NKP589878 NUI589878:NUL589878 OEE589878:OEH589878 OOA589878:OOD589878 OXW589878:OXZ589878 PHS589878:PHV589878 PRO589878:PRR589878 QBK589878:QBN589878 QLG589878:QLJ589878 QVC589878:QVF589878 REY589878:RFB589878 ROU589878:ROX589878 RYQ589878:RYT589878 SIM589878:SIP589878 SSI589878:SSL589878 TCE589878:TCH589878 TMA589878:TMD589878 TVW589878:TVZ589878 UFS589878:UFV589878 UPO589878:UPR589878 UZK589878:UZN589878 VJG589878:VJJ589878 VTC589878:VTF589878 WCY589878:WDB589878 WMU589878:WMX589878 WWQ589878:WWT589878 AI655414:AL655414 KE655414:KH655414 UA655414:UD655414 ADW655414:ADZ655414 ANS655414:ANV655414 AXO655414:AXR655414 BHK655414:BHN655414 BRG655414:BRJ655414 CBC655414:CBF655414 CKY655414:CLB655414 CUU655414:CUX655414 DEQ655414:DET655414 DOM655414:DOP655414 DYI655414:DYL655414 EIE655414:EIH655414 ESA655414:ESD655414 FBW655414:FBZ655414 FLS655414:FLV655414 FVO655414:FVR655414 GFK655414:GFN655414 GPG655414:GPJ655414 GZC655414:GZF655414 HIY655414:HJB655414 HSU655414:HSX655414 ICQ655414:ICT655414 IMM655414:IMP655414 IWI655414:IWL655414 JGE655414:JGH655414 JQA655414:JQD655414 JZW655414:JZZ655414 KJS655414:KJV655414 KTO655414:KTR655414 LDK655414:LDN655414 LNG655414:LNJ655414 LXC655414:LXF655414 MGY655414:MHB655414 MQU655414:MQX655414 NAQ655414:NAT655414 NKM655414:NKP655414 NUI655414:NUL655414 OEE655414:OEH655414 OOA655414:OOD655414 OXW655414:OXZ655414 PHS655414:PHV655414 PRO655414:PRR655414 QBK655414:QBN655414 QLG655414:QLJ655414 QVC655414:QVF655414 REY655414:RFB655414 ROU655414:ROX655414 RYQ655414:RYT655414 SIM655414:SIP655414 SSI655414:SSL655414 TCE655414:TCH655414 TMA655414:TMD655414 TVW655414:TVZ655414 UFS655414:UFV655414 UPO655414:UPR655414 UZK655414:UZN655414 VJG655414:VJJ655414 VTC655414:VTF655414 WCY655414:WDB655414 WMU655414:WMX655414 WWQ655414:WWT655414 AI720950:AL720950 KE720950:KH720950 UA720950:UD720950 ADW720950:ADZ720950 ANS720950:ANV720950 AXO720950:AXR720950 BHK720950:BHN720950 BRG720950:BRJ720950 CBC720950:CBF720950 CKY720950:CLB720950 CUU720950:CUX720950 DEQ720950:DET720950 DOM720950:DOP720950 DYI720950:DYL720950 EIE720950:EIH720950 ESA720950:ESD720950 FBW720950:FBZ720950 FLS720950:FLV720950 FVO720950:FVR720950 GFK720950:GFN720950 GPG720950:GPJ720950 GZC720950:GZF720950 HIY720950:HJB720950 HSU720950:HSX720950 ICQ720950:ICT720950 IMM720950:IMP720950 IWI720950:IWL720950 JGE720950:JGH720950 JQA720950:JQD720950 JZW720950:JZZ720950 KJS720950:KJV720950 KTO720950:KTR720950 LDK720950:LDN720950 LNG720950:LNJ720950 LXC720950:LXF720950 MGY720950:MHB720950 MQU720950:MQX720950 NAQ720950:NAT720950 NKM720950:NKP720950 NUI720950:NUL720950 OEE720950:OEH720950 OOA720950:OOD720950 OXW720950:OXZ720950 PHS720950:PHV720950 PRO720950:PRR720950 QBK720950:QBN720950 QLG720950:QLJ720950 QVC720950:QVF720950 REY720950:RFB720950 ROU720950:ROX720950 RYQ720950:RYT720950 SIM720950:SIP720950 SSI720950:SSL720950 TCE720950:TCH720950 TMA720950:TMD720950 TVW720950:TVZ720950 UFS720950:UFV720950 UPO720950:UPR720950 UZK720950:UZN720950 VJG720950:VJJ720950 VTC720950:VTF720950 WCY720950:WDB720950 WMU720950:WMX720950 WWQ720950:WWT720950 AI786486:AL786486 KE786486:KH786486 UA786486:UD786486 ADW786486:ADZ786486 ANS786486:ANV786486 AXO786486:AXR786486 BHK786486:BHN786486 BRG786486:BRJ786486 CBC786486:CBF786486 CKY786486:CLB786486 CUU786486:CUX786486 DEQ786486:DET786486 DOM786486:DOP786486 DYI786486:DYL786486 EIE786486:EIH786486 ESA786486:ESD786486 FBW786486:FBZ786486 FLS786486:FLV786486 FVO786486:FVR786486 GFK786486:GFN786486 GPG786486:GPJ786486 GZC786486:GZF786486 HIY786486:HJB786486 HSU786486:HSX786486 ICQ786486:ICT786486 IMM786486:IMP786486 IWI786486:IWL786486 JGE786486:JGH786486 JQA786486:JQD786486 JZW786486:JZZ786486 KJS786486:KJV786486 KTO786486:KTR786486 LDK786486:LDN786486 LNG786486:LNJ786486 LXC786486:LXF786486 MGY786486:MHB786486 MQU786486:MQX786486 NAQ786486:NAT786486 NKM786486:NKP786486 NUI786486:NUL786486 OEE786486:OEH786486 OOA786486:OOD786486 OXW786486:OXZ786486 PHS786486:PHV786486 PRO786486:PRR786486 QBK786486:QBN786486 QLG786486:QLJ786486 QVC786486:QVF786486 REY786486:RFB786486 ROU786486:ROX786486 RYQ786486:RYT786486 SIM786486:SIP786486 SSI786486:SSL786486 TCE786486:TCH786486 TMA786486:TMD786486 TVW786486:TVZ786486 UFS786486:UFV786486 UPO786486:UPR786486 UZK786486:UZN786486 VJG786486:VJJ786486 VTC786486:VTF786486 WCY786486:WDB786486 WMU786486:WMX786486 WWQ786486:WWT786486 AI852022:AL852022 KE852022:KH852022 UA852022:UD852022 ADW852022:ADZ852022 ANS852022:ANV852022 AXO852022:AXR852022 BHK852022:BHN852022 BRG852022:BRJ852022 CBC852022:CBF852022 CKY852022:CLB852022 CUU852022:CUX852022 DEQ852022:DET852022 DOM852022:DOP852022 DYI852022:DYL852022 EIE852022:EIH852022 ESA852022:ESD852022 FBW852022:FBZ852022 FLS852022:FLV852022 FVO852022:FVR852022 GFK852022:GFN852022 GPG852022:GPJ852022 GZC852022:GZF852022 HIY852022:HJB852022 HSU852022:HSX852022 ICQ852022:ICT852022 IMM852022:IMP852022 IWI852022:IWL852022 JGE852022:JGH852022 JQA852022:JQD852022 JZW852022:JZZ852022 KJS852022:KJV852022 KTO852022:KTR852022 LDK852022:LDN852022 LNG852022:LNJ852022 LXC852022:LXF852022 MGY852022:MHB852022 MQU852022:MQX852022 NAQ852022:NAT852022 NKM852022:NKP852022 NUI852022:NUL852022 OEE852022:OEH852022 OOA852022:OOD852022 OXW852022:OXZ852022 PHS852022:PHV852022 PRO852022:PRR852022 QBK852022:QBN852022 QLG852022:QLJ852022 QVC852022:QVF852022 REY852022:RFB852022 ROU852022:ROX852022 RYQ852022:RYT852022 SIM852022:SIP852022 SSI852022:SSL852022 TCE852022:TCH852022 TMA852022:TMD852022 TVW852022:TVZ852022 UFS852022:UFV852022 UPO852022:UPR852022 UZK852022:UZN852022 VJG852022:VJJ852022 VTC852022:VTF852022 WCY852022:WDB852022 WMU852022:WMX852022 WWQ852022:WWT852022 AI917558:AL917558 KE917558:KH917558 UA917558:UD917558 ADW917558:ADZ917558 ANS917558:ANV917558 AXO917558:AXR917558 BHK917558:BHN917558 BRG917558:BRJ917558 CBC917558:CBF917558 CKY917558:CLB917558 CUU917558:CUX917558 DEQ917558:DET917558 DOM917558:DOP917558 DYI917558:DYL917558 EIE917558:EIH917558 ESA917558:ESD917558 FBW917558:FBZ917558 FLS917558:FLV917558 FVO917558:FVR917558 GFK917558:GFN917558 GPG917558:GPJ917558 GZC917558:GZF917558 HIY917558:HJB917558 HSU917558:HSX917558 ICQ917558:ICT917558 IMM917558:IMP917558 IWI917558:IWL917558 JGE917558:JGH917558 JQA917558:JQD917558 JZW917558:JZZ917558 KJS917558:KJV917558 KTO917558:KTR917558 LDK917558:LDN917558 LNG917558:LNJ917558 LXC917558:LXF917558 MGY917558:MHB917558 MQU917558:MQX917558 NAQ917558:NAT917558 NKM917558:NKP917558 NUI917558:NUL917558 OEE917558:OEH917558 OOA917558:OOD917558 OXW917558:OXZ917558 PHS917558:PHV917558 PRO917558:PRR917558 QBK917558:QBN917558 QLG917558:QLJ917558 QVC917558:QVF917558 REY917558:RFB917558 ROU917558:ROX917558 RYQ917558:RYT917558 SIM917558:SIP917558 SSI917558:SSL917558 TCE917558:TCH917558 TMA917558:TMD917558 TVW917558:TVZ917558 UFS917558:UFV917558 UPO917558:UPR917558 UZK917558:UZN917558 VJG917558:VJJ917558 VTC917558:VTF917558 WCY917558:WDB917558 WMU917558:WMX917558 WWQ917558:WWT917558 AI983094:AL983094 KE983094:KH983094 UA983094:UD983094 ADW983094:ADZ983094 ANS983094:ANV983094 AXO983094:AXR983094 BHK983094:BHN983094 BRG983094:BRJ983094 CBC983094:CBF983094 CKY983094:CLB983094 CUU983094:CUX983094 DEQ983094:DET983094 DOM983094:DOP983094 DYI983094:DYL983094 EIE983094:EIH983094 ESA983094:ESD983094 FBW983094:FBZ983094 FLS983094:FLV983094 FVO983094:FVR983094 GFK983094:GFN983094 GPG983094:GPJ983094 GZC983094:GZF983094 HIY983094:HJB983094 HSU983094:HSX983094 ICQ983094:ICT983094 IMM983094:IMP983094 IWI983094:IWL983094 JGE983094:JGH983094 JQA983094:JQD983094 JZW983094:JZZ983094 KJS983094:KJV983094 KTO983094:KTR983094 LDK983094:LDN983094 LNG983094:LNJ983094 LXC983094:LXF983094 MGY983094:MHB983094 MQU983094:MQX983094 NAQ983094:NAT983094 NKM983094:NKP983094 NUI983094:NUL983094 OEE983094:OEH983094 OOA983094:OOD983094 OXW983094:OXZ983094 PHS983094:PHV983094 PRO983094:PRR983094 QBK983094:QBN983094 QLG983094:QLJ983094 QVC983094:QVF983094 REY983094:RFB983094 ROU983094:ROX983094 RYQ983094:RYT983094 SIM983094:SIP983094 SSI983094:SSL983094 TCE983094:TCH983094 TMA983094:TMD983094 TVW983094:TVZ983094 UFS983094:UFV983094 UPO983094:UPR983094 UZK983094:UZN983094 VJG983094:VJJ983094 VTC983094:VTF983094 WCY983094:WDB983094 WMU983094:WMX983094 WWQ983094:WWT983094 AH45:AH53 KD45:KD53 TZ45:TZ53 ADV45:ADV53 ANR45:ANR53 AXN45:AXN53 BHJ45:BHJ53 BRF45:BRF53 CBB45:CBB53 CKX45:CKX53 CUT45:CUT53 DEP45:DEP53 DOL45:DOL53 DYH45:DYH53 EID45:EID53 ERZ45:ERZ53 FBV45:FBV53 FLR45:FLR53 FVN45:FVN53 GFJ45:GFJ53 GPF45:GPF53 GZB45:GZB53 HIX45:HIX53 HST45:HST53 ICP45:ICP53 IML45:IML53 IWH45:IWH53 JGD45:JGD53 JPZ45:JPZ53 JZV45:JZV53 KJR45:KJR53 KTN45:KTN53 LDJ45:LDJ53 LNF45:LNF53 LXB45:LXB53 MGX45:MGX53 MQT45:MQT53 NAP45:NAP53 NKL45:NKL53 NUH45:NUH53 OED45:OED53 ONZ45:ONZ53 OXV45:OXV53 PHR45:PHR53 PRN45:PRN53 QBJ45:QBJ53 QLF45:QLF53 QVB45:QVB53 REX45:REX53 ROT45:ROT53 RYP45:RYP53 SIL45:SIL53 SSH45:SSH53 TCD45:TCD53 TLZ45:TLZ53 TVV45:TVV53 UFR45:UFR53 UPN45:UPN53 UZJ45:UZJ53 VJF45:VJF53 VTB45:VTB53 WCX45:WCX53 WMT45:WMT53 WWP45:WWP53 AH65581:AH65589 KD65581:KD65589 TZ65581:TZ65589 ADV65581:ADV65589 ANR65581:ANR65589 AXN65581:AXN65589 BHJ65581:BHJ65589 BRF65581:BRF65589 CBB65581:CBB65589 CKX65581:CKX65589 CUT65581:CUT65589 DEP65581:DEP65589 DOL65581:DOL65589 DYH65581:DYH65589 EID65581:EID65589 ERZ65581:ERZ65589 FBV65581:FBV65589 FLR65581:FLR65589 FVN65581:FVN65589 GFJ65581:GFJ65589 GPF65581:GPF65589 GZB65581:GZB65589 HIX65581:HIX65589 HST65581:HST65589 ICP65581:ICP65589 IML65581:IML65589 IWH65581:IWH65589 JGD65581:JGD65589 JPZ65581:JPZ65589 JZV65581:JZV65589 KJR65581:KJR65589 KTN65581:KTN65589 LDJ65581:LDJ65589 LNF65581:LNF65589 LXB65581:LXB65589 MGX65581:MGX65589 MQT65581:MQT65589 NAP65581:NAP65589 NKL65581:NKL65589 NUH65581:NUH65589 OED65581:OED65589 ONZ65581:ONZ65589 OXV65581:OXV65589 PHR65581:PHR65589 PRN65581:PRN65589 QBJ65581:QBJ65589 QLF65581:QLF65589 QVB65581:QVB65589 REX65581:REX65589 ROT65581:ROT65589 RYP65581:RYP65589 SIL65581:SIL65589 SSH65581:SSH65589 TCD65581:TCD65589 TLZ65581:TLZ65589 TVV65581:TVV65589 UFR65581:UFR65589 UPN65581:UPN65589 UZJ65581:UZJ65589 VJF65581:VJF65589 VTB65581:VTB65589 WCX65581:WCX65589 WMT65581:WMT65589 WWP65581:WWP65589 AH131117:AH131125 KD131117:KD131125 TZ131117:TZ131125 ADV131117:ADV131125 ANR131117:ANR131125 AXN131117:AXN131125 BHJ131117:BHJ131125 BRF131117:BRF131125 CBB131117:CBB131125 CKX131117:CKX131125 CUT131117:CUT131125 DEP131117:DEP131125 DOL131117:DOL131125 DYH131117:DYH131125 EID131117:EID131125 ERZ131117:ERZ131125 FBV131117:FBV131125 FLR131117:FLR131125 FVN131117:FVN131125 GFJ131117:GFJ131125 GPF131117:GPF131125 GZB131117:GZB131125 HIX131117:HIX131125 HST131117:HST131125 ICP131117:ICP131125 IML131117:IML131125 IWH131117:IWH131125 JGD131117:JGD131125 JPZ131117:JPZ131125 JZV131117:JZV131125 KJR131117:KJR131125 KTN131117:KTN131125 LDJ131117:LDJ131125 LNF131117:LNF131125 LXB131117:LXB131125 MGX131117:MGX131125 MQT131117:MQT131125 NAP131117:NAP131125 NKL131117:NKL131125 NUH131117:NUH131125 OED131117:OED131125 ONZ131117:ONZ131125 OXV131117:OXV131125 PHR131117:PHR131125 PRN131117:PRN131125 QBJ131117:QBJ131125 QLF131117:QLF131125 QVB131117:QVB131125 REX131117:REX131125 ROT131117:ROT131125 RYP131117:RYP131125 SIL131117:SIL131125 SSH131117:SSH131125 TCD131117:TCD131125 TLZ131117:TLZ131125 TVV131117:TVV131125 UFR131117:UFR131125 UPN131117:UPN131125 UZJ131117:UZJ131125 VJF131117:VJF131125 VTB131117:VTB131125 WCX131117:WCX131125 WMT131117:WMT131125 WWP131117:WWP131125 AH196653:AH196661 KD196653:KD196661 TZ196653:TZ196661 ADV196653:ADV196661 ANR196653:ANR196661 AXN196653:AXN196661 BHJ196653:BHJ196661 BRF196653:BRF196661 CBB196653:CBB196661 CKX196653:CKX196661 CUT196653:CUT196661 DEP196653:DEP196661 DOL196653:DOL196661 DYH196653:DYH196661 EID196653:EID196661 ERZ196653:ERZ196661 FBV196653:FBV196661 FLR196653:FLR196661 FVN196653:FVN196661 GFJ196653:GFJ196661 GPF196653:GPF196661 GZB196653:GZB196661 HIX196653:HIX196661 HST196653:HST196661 ICP196653:ICP196661 IML196653:IML196661 IWH196653:IWH196661 JGD196653:JGD196661 JPZ196653:JPZ196661 JZV196653:JZV196661 KJR196653:KJR196661 KTN196653:KTN196661 LDJ196653:LDJ196661 LNF196653:LNF196661 LXB196653:LXB196661 MGX196653:MGX196661 MQT196653:MQT196661 NAP196653:NAP196661 NKL196653:NKL196661 NUH196653:NUH196661 OED196653:OED196661 ONZ196653:ONZ196661 OXV196653:OXV196661 PHR196653:PHR196661 PRN196653:PRN196661 QBJ196653:QBJ196661 QLF196653:QLF196661 QVB196653:QVB196661 REX196653:REX196661 ROT196653:ROT196661 RYP196653:RYP196661 SIL196653:SIL196661 SSH196653:SSH196661 TCD196653:TCD196661 TLZ196653:TLZ196661 TVV196653:TVV196661 UFR196653:UFR196661 UPN196653:UPN196661 UZJ196653:UZJ196661 VJF196653:VJF196661 VTB196653:VTB196661 WCX196653:WCX196661 WMT196653:WMT196661 WWP196653:WWP196661 AH262189:AH262197 KD262189:KD262197 TZ262189:TZ262197 ADV262189:ADV262197 ANR262189:ANR262197 AXN262189:AXN262197 BHJ262189:BHJ262197 BRF262189:BRF262197 CBB262189:CBB262197 CKX262189:CKX262197 CUT262189:CUT262197 DEP262189:DEP262197 DOL262189:DOL262197 DYH262189:DYH262197 EID262189:EID262197 ERZ262189:ERZ262197 FBV262189:FBV262197 FLR262189:FLR262197 FVN262189:FVN262197 GFJ262189:GFJ262197 GPF262189:GPF262197 GZB262189:GZB262197 HIX262189:HIX262197 HST262189:HST262197 ICP262189:ICP262197 IML262189:IML262197 IWH262189:IWH262197 JGD262189:JGD262197 JPZ262189:JPZ262197 JZV262189:JZV262197 KJR262189:KJR262197 KTN262189:KTN262197 LDJ262189:LDJ262197 LNF262189:LNF262197 LXB262189:LXB262197 MGX262189:MGX262197 MQT262189:MQT262197 NAP262189:NAP262197 NKL262189:NKL262197 NUH262189:NUH262197 OED262189:OED262197 ONZ262189:ONZ262197 OXV262189:OXV262197 PHR262189:PHR262197 PRN262189:PRN262197 QBJ262189:QBJ262197 QLF262189:QLF262197 QVB262189:QVB262197 REX262189:REX262197 ROT262189:ROT262197 RYP262189:RYP262197 SIL262189:SIL262197 SSH262189:SSH262197 TCD262189:TCD262197 TLZ262189:TLZ262197 TVV262189:TVV262197 UFR262189:UFR262197 UPN262189:UPN262197 UZJ262189:UZJ262197 VJF262189:VJF262197 VTB262189:VTB262197 WCX262189:WCX262197 WMT262189:WMT262197 WWP262189:WWP262197 AH327725:AH327733 KD327725:KD327733 TZ327725:TZ327733 ADV327725:ADV327733 ANR327725:ANR327733 AXN327725:AXN327733 BHJ327725:BHJ327733 BRF327725:BRF327733 CBB327725:CBB327733 CKX327725:CKX327733 CUT327725:CUT327733 DEP327725:DEP327733 DOL327725:DOL327733 DYH327725:DYH327733 EID327725:EID327733 ERZ327725:ERZ327733 FBV327725:FBV327733 FLR327725:FLR327733 FVN327725:FVN327733 GFJ327725:GFJ327733 GPF327725:GPF327733 GZB327725:GZB327733 HIX327725:HIX327733 HST327725:HST327733 ICP327725:ICP327733 IML327725:IML327733 IWH327725:IWH327733 JGD327725:JGD327733 JPZ327725:JPZ327733 JZV327725:JZV327733 KJR327725:KJR327733 KTN327725:KTN327733 LDJ327725:LDJ327733 LNF327725:LNF327733 LXB327725:LXB327733 MGX327725:MGX327733 MQT327725:MQT327733 NAP327725:NAP327733 NKL327725:NKL327733 NUH327725:NUH327733 OED327725:OED327733 ONZ327725:ONZ327733 OXV327725:OXV327733 PHR327725:PHR327733 PRN327725:PRN327733 QBJ327725:QBJ327733 QLF327725:QLF327733 QVB327725:QVB327733 REX327725:REX327733 ROT327725:ROT327733 RYP327725:RYP327733 SIL327725:SIL327733 SSH327725:SSH327733 TCD327725:TCD327733 TLZ327725:TLZ327733 TVV327725:TVV327733 UFR327725:UFR327733 UPN327725:UPN327733 UZJ327725:UZJ327733 VJF327725:VJF327733 VTB327725:VTB327733 WCX327725:WCX327733 WMT327725:WMT327733 WWP327725:WWP327733 AH393261:AH393269 KD393261:KD393269 TZ393261:TZ393269 ADV393261:ADV393269 ANR393261:ANR393269 AXN393261:AXN393269 BHJ393261:BHJ393269 BRF393261:BRF393269 CBB393261:CBB393269 CKX393261:CKX393269 CUT393261:CUT393269 DEP393261:DEP393269 DOL393261:DOL393269 DYH393261:DYH393269 EID393261:EID393269 ERZ393261:ERZ393269 FBV393261:FBV393269 FLR393261:FLR393269 FVN393261:FVN393269 GFJ393261:GFJ393269 GPF393261:GPF393269 GZB393261:GZB393269 HIX393261:HIX393269 HST393261:HST393269 ICP393261:ICP393269 IML393261:IML393269 IWH393261:IWH393269 JGD393261:JGD393269 JPZ393261:JPZ393269 JZV393261:JZV393269 KJR393261:KJR393269 KTN393261:KTN393269 LDJ393261:LDJ393269 LNF393261:LNF393269 LXB393261:LXB393269 MGX393261:MGX393269 MQT393261:MQT393269 NAP393261:NAP393269 NKL393261:NKL393269 NUH393261:NUH393269 OED393261:OED393269 ONZ393261:ONZ393269 OXV393261:OXV393269 PHR393261:PHR393269 PRN393261:PRN393269 QBJ393261:QBJ393269 QLF393261:QLF393269 QVB393261:QVB393269 REX393261:REX393269 ROT393261:ROT393269 RYP393261:RYP393269 SIL393261:SIL393269 SSH393261:SSH393269 TCD393261:TCD393269 TLZ393261:TLZ393269 TVV393261:TVV393269 UFR393261:UFR393269 UPN393261:UPN393269 UZJ393261:UZJ393269 VJF393261:VJF393269 VTB393261:VTB393269 WCX393261:WCX393269 WMT393261:WMT393269 WWP393261:WWP393269 AH458797:AH458805 KD458797:KD458805 TZ458797:TZ458805 ADV458797:ADV458805 ANR458797:ANR458805 AXN458797:AXN458805 BHJ458797:BHJ458805 BRF458797:BRF458805 CBB458797:CBB458805 CKX458797:CKX458805 CUT458797:CUT458805 DEP458797:DEP458805 DOL458797:DOL458805 DYH458797:DYH458805 EID458797:EID458805 ERZ458797:ERZ458805 FBV458797:FBV458805 FLR458797:FLR458805 FVN458797:FVN458805 GFJ458797:GFJ458805 GPF458797:GPF458805 GZB458797:GZB458805 HIX458797:HIX458805 HST458797:HST458805 ICP458797:ICP458805 IML458797:IML458805 IWH458797:IWH458805 JGD458797:JGD458805 JPZ458797:JPZ458805 JZV458797:JZV458805 KJR458797:KJR458805 KTN458797:KTN458805 LDJ458797:LDJ458805 LNF458797:LNF458805 LXB458797:LXB458805 MGX458797:MGX458805 MQT458797:MQT458805 NAP458797:NAP458805 NKL458797:NKL458805 NUH458797:NUH458805 OED458797:OED458805 ONZ458797:ONZ458805 OXV458797:OXV458805 PHR458797:PHR458805 PRN458797:PRN458805 QBJ458797:QBJ458805 QLF458797:QLF458805 QVB458797:QVB458805 REX458797:REX458805 ROT458797:ROT458805 RYP458797:RYP458805 SIL458797:SIL458805 SSH458797:SSH458805 TCD458797:TCD458805 TLZ458797:TLZ458805 TVV458797:TVV458805 UFR458797:UFR458805 UPN458797:UPN458805 UZJ458797:UZJ458805 VJF458797:VJF458805 VTB458797:VTB458805 WCX458797:WCX458805 WMT458797:WMT458805 WWP458797:WWP458805 AH524333:AH524341 KD524333:KD524341 TZ524333:TZ524341 ADV524333:ADV524341 ANR524333:ANR524341 AXN524333:AXN524341 BHJ524333:BHJ524341 BRF524333:BRF524341 CBB524333:CBB524341 CKX524333:CKX524341 CUT524333:CUT524341 DEP524333:DEP524341 DOL524333:DOL524341 DYH524333:DYH524341 EID524333:EID524341 ERZ524333:ERZ524341 FBV524333:FBV524341 FLR524333:FLR524341 FVN524333:FVN524341 GFJ524333:GFJ524341 GPF524333:GPF524341 GZB524333:GZB524341 HIX524333:HIX524341 HST524333:HST524341 ICP524333:ICP524341 IML524333:IML524341 IWH524333:IWH524341 JGD524333:JGD524341 JPZ524333:JPZ524341 JZV524333:JZV524341 KJR524333:KJR524341 KTN524333:KTN524341 LDJ524333:LDJ524341 LNF524333:LNF524341 LXB524333:LXB524341 MGX524333:MGX524341 MQT524333:MQT524341 NAP524333:NAP524341 NKL524333:NKL524341 NUH524333:NUH524341 OED524333:OED524341 ONZ524333:ONZ524341 OXV524333:OXV524341 PHR524333:PHR524341 PRN524333:PRN524341 QBJ524333:QBJ524341 QLF524333:QLF524341 QVB524333:QVB524341 REX524333:REX524341 ROT524333:ROT524341 RYP524333:RYP524341 SIL524333:SIL524341 SSH524333:SSH524341 TCD524333:TCD524341 TLZ524333:TLZ524341 TVV524333:TVV524341 UFR524333:UFR524341 UPN524333:UPN524341 UZJ524333:UZJ524341 VJF524333:VJF524341 VTB524333:VTB524341 WCX524333:WCX524341 WMT524333:WMT524341 WWP524333:WWP524341 AH589869:AH589877 KD589869:KD589877 TZ589869:TZ589877 ADV589869:ADV589877 ANR589869:ANR589877 AXN589869:AXN589877 BHJ589869:BHJ589877 BRF589869:BRF589877 CBB589869:CBB589877 CKX589869:CKX589877 CUT589869:CUT589877 DEP589869:DEP589877 DOL589869:DOL589877 DYH589869:DYH589877 EID589869:EID589877 ERZ589869:ERZ589877 FBV589869:FBV589877 FLR589869:FLR589877 FVN589869:FVN589877 GFJ589869:GFJ589877 GPF589869:GPF589877 GZB589869:GZB589877 HIX589869:HIX589877 HST589869:HST589877 ICP589869:ICP589877 IML589869:IML589877 IWH589869:IWH589877 JGD589869:JGD589877 JPZ589869:JPZ589877 JZV589869:JZV589877 KJR589869:KJR589877 KTN589869:KTN589877 LDJ589869:LDJ589877 LNF589869:LNF589877 LXB589869:LXB589877 MGX589869:MGX589877 MQT589869:MQT589877 NAP589869:NAP589877 NKL589869:NKL589877 NUH589869:NUH589877 OED589869:OED589877 ONZ589869:ONZ589877 OXV589869:OXV589877 PHR589869:PHR589877 PRN589869:PRN589877 QBJ589869:QBJ589877 QLF589869:QLF589877 QVB589869:QVB589877 REX589869:REX589877 ROT589869:ROT589877 RYP589869:RYP589877 SIL589869:SIL589877 SSH589869:SSH589877 TCD589869:TCD589877 TLZ589869:TLZ589877 TVV589869:TVV589877 UFR589869:UFR589877 UPN589869:UPN589877 UZJ589869:UZJ589877 VJF589869:VJF589877 VTB589869:VTB589877 WCX589869:WCX589877 WMT589869:WMT589877 WWP589869:WWP589877 AH655405:AH655413 KD655405:KD655413 TZ655405:TZ655413 ADV655405:ADV655413 ANR655405:ANR655413 AXN655405:AXN655413 BHJ655405:BHJ655413 BRF655405:BRF655413 CBB655405:CBB655413 CKX655405:CKX655413 CUT655405:CUT655413 DEP655405:DEP655413 DOL655405:DOL655413 DYH655405:DYH655413 EID655405:EID655413 ERZ655405:ERZ655413 FBV655405:FBV655413 FLR655405:FLR655413 FVN655405:FVN655413 GFJ655405:GFJ655413 GPF655405:GPF655413 GZB655405:GZB655413 HIX655405:HIX655413 HST655405:HST655413 ICP655405:ICP655413 IML655405:IML655413 IWH655405:IWH655413 JGD655405:JGD655413 JPZ655405:JPZ655413 JZV655405:JZV655413 KJR655405:KJR655413 KTN655405:KTN655413 LDJ655405:LDJ655413 LNF655405:LNF655413 LXB655405:LXB655413 MGX655405:MGX655413 MQT655405:MQT655413 NAP655405:NAP655413 NKL655405:NKL655413 NUH655405:NUH655413 OED655405:OED655413 ONZ655405:ONZ655413 OXV655405:OXV655413 PHR655405:PHR655413 PRN655405:PRN655413 QBJ655405:QBJ655413 QLF655405:QLF655413 QVB655405:QVB655413 REX655405:REX655413 ROT655405:ROT655413 RYP655405:RYP655413 SIL655405:SIL655413 SSH655405:SSH655413 TCD655405:TCD655413 TLZ655405:TLZ655413 TVV655405:TVV655413 UFR655405:UFR655413 UPN655405:UPN655413 UZJ655405:UZJ655413 VJF655405:VJF655413 VTB655405:VTB655413 WCX655405:WCX655413 WMT655405:WMT655413 WWP655405:WWP655413 AH720941:AH720949 KD720941:KD720949 TZ720941:TZ720949 ADV720941:ADV720949 ANR720941:ANR720949 AXN720941:AXN720949 BHJ720941:BHJ720949 BRF720941:BRF720949 CBB720941:CBB720949 CKX720941:CKX720949 CUT720941:CUT720949 DEP720941:DEP720949 DOL720941:DOL720949 DYH720941:DYH720949 EID720941:EID720949 ERZ720941:ERZ720949 FBV720941:FBV720949 FLR720941:FLR720949 FVN720941:FVN720949 GFJ720941:GFJ720949 GPF720941:GPF720949 GZB720941:GZB720949 HIX720941:HIX720949 HST720941:HST720949 ICP720941:ICP720949 IML720941:IML720949 IWH720941:IWH720949 JGD720941:JGD720949 JPZ720941:JPZ720949 JZV720941:JZV720949 KJR720941:KJR720949 KTN720941:KTN720949 LDJ720941:LDJ720949 LNF720941:LNF720949 LXB720941:LXB720949 MGX720941:MGX720949 MQT720941:MQT720949 NAP720941:NAP720949 NKL720941:NKL720949 NUH720941:NUH720949 OED720941:OED720949 ONZ720941:ONZ720949 OXV720941:OXV720949 PHR720941:PHR720949 PRN720941:PRN720949 QBJ720941:QBJ720949 QLF720941:QLF720949 QVB720941:QVB720949 REX720941:REX720949 ROT720941:ROT720949 RYP720941:RYP720949 SIL720941:SIL720949 SSH720941:SSH720949 TCD720941:TCD720949 TLZ720941:TLZ720949 TVV720941:TVV720949 UFR720941:UFR720949 UPN720941:UPN720949 UZJ720941:UZJ720949 VJF720941:VJF720949 VTB720941:VTB720949 WCX720941:WCX720949 WMT720941:WMT720949 WWP720941:WWP720949 AH786477:AH786485 KD786477:KD786485 TZ786477:TZ786485 ADV786477:ADV786485 ANR786477:ANR786485 AXN786477:AXN786485 BHJ786477:BHJ786485 BRF786477:BRF786485 CBB786477:CBB786485 CKX786477:CKX786485 CUT786477:CUT786485 DEP786477:DEP786485 DOL786477:DOL786485 DYH786477:DYH786485 EID786477:EID786485 ERZ786477:ERZ786485 FBV786477:FBV786485 FLR786477:FLR786485 FVN786477:FVN786485 GFJ786477:GFJ786485 GPF786477:GPF786485 GZB786477:GZB786485 HIX786477:HIX786485 HST786477:HST786485 ICP786477:ICP786485 IML786477:IML786485 IWH786477:IWH786485 JGD786477:JGD786485 JPZ786477:JPZ786485 JZV786477:JZV786485 KJR786477:KJR786485 KTN786477:KTN786485 LDJ786477:LDJ786485 LNF786477:LNF786485 LXB786477:LXB786485 MGX786477:MGX786485 MQT786477:MQT786485 NAP786477:NAP786485 NKL786477:NKL786485 NUH786477:NUH786485 OED786477:OED786485 ONZ786477:ONZ786485 OXV786477:OXV786485 PHR786477:PHR786485 PRN786477:PRN786485 QBJ786477:QBJ786485 QLF786477:QLF786485 QVB786477:QVB786485 REX786477:REX786485 ROT786477:ROT786485 RYP786477:RYP786485 SIL786477:SIL786485 SSH786477:SSH786485 TCD786477:TCD786485 TLZ786477:TLZ786485 TVV786477:TVV786485 UFR786477:UFR786485 UPN786477:UPN786485 UZJ786477:UZJ786485 VJF786477:VJF786485 VTB786477:VTB786485 WCX786477:WCX786485 WMT786477:WMT786485 WWP786477:WWP786485 AH852013:AH852021 KD852013:KD852021 TZ852013:TZ852021 ADV852013:ADV852021 ANR852013:ANR852021 AXN852013:AXN852021 BHJ852013:BHJ852021 BRF852013:BRF852021 CBB852013:CBB852021 CKX852013:CKX852021 CUT852013:CUT852021 DEP852013:DEP852021 DOL852013:DOL852021 DYH852013:DYH852021 EID852013:EID852021 ERZ852013:ERZ852021 FBV852013:FBV852021 FLR852013:FLR852021 FVN852013:FVN852021 GFJ852013:GFJ852021 GPF852013:GPF852021 GZB852013:GZB852021 HIX852013:HIX852021 HST852013:HST852021 ICP852013:ICP852021 IML852013:IML852021 IWH852013:IWH852021 JGD852013:JGD852021 JPZ852013:JPZ852021 JZV852013:JZV852021 KJR852013:KJR852021 KTN852013:KTN852021 LDJ852013:LDJ852021 LNF852013:LNF852021 LXB852013:LXB852021 MGX852013:MGX852021 MQT852013:MQT852021 NAP852013:NAP852021 NKL852013:NKL852021 NUH852013:NUH852021 OED852013:OED852021 ONZ852013:ONZ852021 OXV852013:OXV852021 PHR852013:PHR852021 PRN852013:PRN852021 QBJ852013:QBJ852021 QLF852013:QLF852021 QVB852013:QVB852021 REX852013:REX852021 ROT852013:ROT852021 RYP852013:RYP852021 SIL852013:SIL852021 SSH852013:SSH852021 TCD852013:TCD852021 TLZ852013:TLZ852021 TVV852013:TVV852021 UFR852013:UFR852021 UPN852013:UPN852021 UZJ852013:UZJ852021 VJF852013:VJF852021 VTB852013:VTB852021 WCX852013:WCX852021 WMT852013:WMT852021 WWP852013:WWP852021 AH917549:AH917557 KD917549:KD917557 TZ917549:TZ917557 ADV917549:ADV917557 ANR917549:ANR917557 AXN917549:AXN917557 BHJ917549:BHJ917557 BRF917549:BRF917557 CBB917549:CBB917557 CKX917549:CKX917557 CUT917549:CUT917557 DEP917549:DEP917557 DOL917549:DOL917557 DYH917549:DYH917557 EID917549:EID917557 ERZ917549:ERZ917557 FBV917549:FBV917557 FLR917549:FLR917557 FVN917549:FVN917557 GFJ917549:GFJ917557 GPF917549:GPF917557 GZB917549:GZB917557 HIX917549:HIX917557 HST917549:HST917557 ICP917549:ICP917557 IML917549:IML917557 IWH917549:IWH917557 JGD917549:JGD917557 JPZ917549:JPZ917557 JZV917549:JZV917557 KJR917549:KJR917557 KTN917549:KTN917557 LDJ917549:LDJ917557 LNF917549:LNF917557 LXB917549:LXB917557 MGX917549:MGX917557 MQT917549:MQT917557 NAP917549:NAP917557 NKL917549:NKL917557 NUH917549:NUH917557 OED917549:OED917557 ONZ917549:ONZ917557 OXV917549:OXV917557 PHR917549:PHR917557 PRN917549:PRN917557 QBJ917549:QBJ917557 QLF917549:QLF917557 QVB917549:QVB917557 REX917549:REX917557 ROT917549:ROT917557 RYP917549:RYP917557 SIL917549:SIL917557 SSH917549:SSH917557 TCD917549:TCD917557 TLZ917549:TLZ917557 TVV917549:TVV917557 UFR917549:UFR917557 UPN917549:UPN917557 UZJ917549:UZJ917557 VJF917549:VJF917557 VTB917549:VTB917557 WCX917549:WCX917557 WMT917549:WMT917557 WWP917549:WWP917557 AH983085:AH983093 KD983085:KD983093 TZ983085:TZ983093 ADV983085:ADV983093 ANR983085:ANR983093 AXN983085:AXN983093 BHJ983085:BHJ983093 BRF983085:BRF983093 CBB983085:CBB983093 CKX983085:CKX983093 CUT983085:CUT983093 DEP983085:DEP983093 DOL983085:DOL983093 DYH983085:DYH983093 EID983085:EID983093 ERZ983085:ERZ983093 FBV983085:FBV983093 FLR983085:FLR983093 FVN983085:FVN983093 GFJ983085:GFJ983093 GPF983085:GPF983093 GZB983085:GZB983093 HIX983085:HIX983093 HST983085:HST983093 ICP983085:ICP983093 IML983085:IML983093 IWH983085:IWH983093 JGD983085:JGD983093 JPZ983085:JPZ983093 JZV983085:JZV983093 KJR983085:KJR983093 KTN983085:KTN983093 LDJ983085:LDJ983093 LNF983085:LNF983093 LXB983085:LXB983093 MGX983085:MGX983093 MQT983085:MQT983093 NAP983085:NAP983093 NKL983085:NKL983093 NUH983085:NUH983093 OED983085:OED983093 ONZ983085:ONZ983093 OXV983085:OXV983093 PHR983085:PHR983093 PRN983085:PRN983093 QBJ983085:QBJ983093 QLF983085:QLF983093 QVB983085:QVB983093 REX983085:REX983093 ROT983085:ROT983093 RYP983085:RYP983093 SIL983085:SIL983093 SSH983085:SSH983093 TCD983085:TCD983093 TLZ983085:TLZ983093 TVV983085:TVV983093 UFR983085:UFR983093 UPN983085:UPN983093 UZJ983085:UZJ983093 VJF983085:VJF983093 VTB983085:VTB983093 WCX983085:WCX983093 WMT983085:WMT983093 WWP983085:WWP983093 AN44:AT89 KJ44:KP89 UF44:UL89 AEB44:AEH89 ANX44:AOD89 AXT44:AXZ89 BHP44:BHV89 BRL44:BRR89 CBH44:CBN89 CLD44:CLJ89 CUZ44:CVF89 DEV44:DFB89 DOR44:DOX89 DYN44:DYT89 EIJ44:EIP89 ESF44:ESL89 FCB44:FCH89 FLX44:FMD89 FVT44:FVZ89 GFP44:GFV89 GPL44:GPR89 GZH44:GZN89 HJD44:HJJ89 HSZ44:HTF89 ICV44:IDB89 IMR44:IMX89 IWN44:IWT89 JGJ44:JGP89 JQF44:JQL89 KAB44:KAH89 KJX44:KKD89 KTT44:KTZ89 LDP44:LDV89 LNL44:LNR89 LXH44:LXN89 MHD44:MHJ89 MQZ44:MRF89 NAV44:NBB89 NKR44:NKX89 NUN44:NUT89 OEJ44:OEP89 OOF44:OOL89 OYB44:OYH89 PHX44:PID89 PRT44:PRZ89 QBP44:QBV89 QLL44:QLR89 QVH44:QVN89 RFD44:RFJ89 ROZ44:RPF89 RYV44:RZB89 SIR44:SIX89 SSN44:SST89 TCJ44:TCP89 TMF44:TML89 TWB44:TWH89 UFX44:UGD89 UPT44:UPZ89 UZP44:UZV89 VJL44:VJR89 VTH44:VTN89 WDD44:WDJ89 WMZ44:WNF89 WWV44:WXB89 AN65580:AT65625 KJ65580:KP65625 UF65580:UL65625 AEB65580:AEH65625 ANX65580:AOD65625 AXT65580:AXZ65625 BHP65580:BHV65625 BRL65580:BRR65625 CBH65580:CBN65625 CLD65580:CLJ65625 CUZ65580:CVF65625 DEV65580:DFB65625 DOR65580:DOX65625 DYN65580:DYT65625 EIJ65580:EIP65625 ESF65580:ESL65625 FCB65580:FCH65625 FLX65580:FMD65625 FVT65580:FVZ65625 GFP65580:GFV65625 GPL65580:GPR65625 GZH65580:GZN65625 HJD65580:HJJ65625 HSZ65580:HTF65625 ICV65580:IDB65625 IMR65580:IMX65625 IWN65580:IWT65625 JGJ65580:JGP65625 JQF65580:JQL65625 KAB65580:KAH65625 KJX65580:KKD65625 KTT65580:KTZ65625 LDP65580:LDV65625 LNL65580:LNR65625 LXH65580:LXN65625 MHD65580:MHJ65625 MQZ65580:MRF65625 NAV65580:NBB65625 NKR65580:NKX65625 NUN65580:NUT65625 OEJ65580:OEP65625 OOF65580:OOL65625 OYB65580:OYH65625 PHX65580:PID65625 PRT65580:PRZ65625 QBP65580:QBV65625 QLL65580:QLR65625 QVH65580:QVN65625 RFD65580:RFJ65625 ROZ65580:RPF65625 RYV65580:RZB65625 SIR65580:SIX65625 SSN65580:SST65625 TCJ65580:TCP65625 TMF65580:TML65625 TWB65580:TWH65625 UFX65580:UGD65625 UPT65580:UPZ65625 UZP65580:UZV65625 VJL65580:VJR65625 VTH65580:VTN65625 WDD65580:WDJ65625 WMZ65580:WNF65625 WWV65580:WXB65625 AN131116:AT131161 KJ131116:KP131161 UF131116:UL131161 AEB131116:AEH131161 ANX131116:AOD131161 AXT131116:AXZ131161 BHP131116:BHV131161 BRL131116:BRR131161 CBH131116:CBN131161 CLD131116:CLJ131161 CUZ131116:CVF131161 DEV131116:DFB131161 DOR131116:DOX131161 DYN131116:DYT131161 EIJ131116:EIP131161 ESF131116:ESL131161 FCB131116:FCH131161 FLX131116:FMD131161 FVT131116:FVZ131161 GFP131116:GFV131161 GPL131116:GPR131161 GZH131116:GZN131161 HJD131116:HJJ131161 HSZ131116:HTF131161 ICV131116:IDB131161 IMR131116:IMX131161 IWN131116:IWT131161 JGJ131116:JGP131161 JQF131116:JQL131161 KAB131116:KAH131161 KJX131116:KKD131161 KTT131116:KTZ131161 LDP131116:LDV131161 LNL131116:LNR131161 LXH131116:LXN131161 MHD131116:MHJ131161 MQZ131116:MRF131161 NAV131116:NBB131161 NKR131116:NKX131161 NUN131116:NUT131161 OEJ131116:OEP131161 OOF131116:OOL131161 OYB131116:OYH131161 PHX131116:PID131161 PRT131116:PRZ131161 QBP131116:QBV131161 QLL131116:QLR131161 QVH131116:QVN131161 RFD131116:RFJ131161 ROZ131116:RPF131161 RYV131116:RZB131161 SIR131116:SIX131161 SSN131116:SST131161 TCJ131116:TCP131161 TMF131116:TML131161 TWB131116:TWH131161 UFX131116:UGD131161 UPT131116:UPZ131161 UZP131116:UZV131161 VJL131116:VJR131161 VTH131116:VTN131161 WDD131116:WDJ131161 WMZ131116:WNF131161 WWV131116:WXB131161 AN196652:AT196697 KJ196652:KP196697 UF196652:UL196697 AEB196652:AEH196697 ANX196652:AOD196697 AXT196652:AXZ196697 BHP196652:BHV196697 BRL196652:BRR196697 CBH196652:CBN196697 CLD196652:CLJ196697 CUZ196652:CVF196697 DEV196652:DFB196697 DOR196652:DOX196697 DYN196652:DYT196697 EIJ196652:EIP196697 ESF196652:ESL196697 FCB196652:FCH196697 FLX196652:FMD196697 FVT196652:FVZ196697 GFP196652:GFV196697 GPL196652:GPR196697 GZH196652:GZN196697 HJD196652:HJJ196697 HSZ196652:HTF196697 ICV196652:IDB196697 IMR196652:IMX196697 IWN196652:IWT196697 JGJ196652:JGP196697 JQF196652:JQL196697 KAB196652:KAH196697 KJX196652:KKD196697 KTT196652:KTZ196697 LDP196652:LDV196697 LNL196652:LNR196697 LXH196652:LXN196697 MHD196652:MHJ196697 MQZ196652:MRF196697 NAV196652:NBB196697 NKR196652:NKX196697 NUN196652:NUT196697 OEJ196652:OEP196697 OOF196652:OOL196697 OYB196652:OYH196697 PHX196652:PID196697 PRT196652:PRZ196697 QBP196652:QBV196697 QLL196652:QLR196697 QVH196652:QVN196697 RFD196652:RFJ196697 ROZ196652:RPF196697 RYV196652:RZB196697 SIR196652:SIX196697 SSN196652:SST196697 TCJ196652:TCP196697 TMF196652:TML196697 TWB196652:TWH196697 UFX196652:UGD196697 UPT196652:UPZ196697 UZP196652:UZV196697 VJL196652:VJR196697 VTH196652:VTN196697 WDD196652:WDJ196697 WMZ196652:WNF196697 WWV196652:WXB196697 AN262188:AT262233 KJ262188:KP262233 UF262188:UL262233 AEB262188:AEH262233 ANX262188:AOD262233 AXT262188:AXZ262233 BHP262188:BHV262233 BRL262188:BRR262233 CBH262188:CBN262233 CLD262188:CLJ262233 CUZ262188:CVF262233 DEV262188:DFB262233 DOR262188:DOX262233 DYN262188:DYT262233 EIJ262188:EIP262233 ESF262188:ESL262233 FCB262188:FCH262233 FLX262188:FMD262233 FVT262188:FVZ262233 GFP262188:GFV262233 GPL262188:GPR262233 GZH262188:GZN262233 HJD262188:HJJ262233 HSZ262188:HTF262233 ICV262188:IDB262233 IMR262188:IMX262233 IWN262188:IWT262233 JGJ262188:JGP262233 JQF262188:JQL262233 KAB262188:KAH262233 KJX262188:KKD262233 KTT262188:KTZ262233 LDP262188:LDV262233 LNL262188:LNR262233 LXH262188:LXN262233 MHD262188:MHJ262233 MQZ262188:MRF262233 NAV262188:NBB262233 NKR262188:NKX262233 NUN262188:NUT262233 OEJ262188:OEP262233 OOF262188:OOL262233 OYB262188:OYH262233 PHX262188:PID262233 PRT262188:PRZ262233 QBP262188:QBV262233 QLL262188:QLR262233 QVH262188:QVN262233 RFD262188:RFJ262233 ROZ262188:RPF262233 RYV262188:RZB262233 SIR262188:SIX262233 SSN262188:SST262233 TCJ262188:TCP262233 TMF262188:TML262233 TWB262188:TWH262233 UFX262188:UGD262233 UPT262188:UPZ262233 UZP262188:UZV262233 VJL262188:VJR262233 VTH262188:VTN262233 WDD262188:WDJ262233 WMZ262188:WNF262233 WWV262188:WXB262233 AN327724:AT327769 KJ327724:KP327769 UF327724:UL327769 AEB327724:AEH327769 ANX327724:AOD327769 AXT327724:AXZ327769 BHP327724:BHV327769 BRL327724:BRR327769 CBH327724:CBN327769 CLD327724:CLJ327769 CUZ327724:CVF327769 DEV327724:DFB327769 DOR327724:DOX327769 DYN327724:DYT327769 EIJ327724:EIP327769 ESF327724:ESL327769 FCB327724:FCH327769 FLX327724:FMD327769 FVT327724:FVZ327769 GFP327724:GFV327769 GPL327724:GPR327769 GZH327724:GZN327769 HJD327724:HJJ327769 HSZ327724:HTF327769 ICV327724:IDB327769 IMR327724:IMX327769 IWN327724:IWT327769 JGJ327724:JGP327769 JQF327724:JQL327769 KAB327724:KAH327769 KJX327724:KKD327769 KTT327724:KTZ327769 LDP327724:LDV327769 LNL327724:LNR327769 LXH327724:LXN327769 MHD327724:MHJ327769 MQZ327724:MRF327769 NAV327724:NBB327769 NKR327724:NKX327769 NUN327724:NUT327769 OEJ327724:OEP327769 OOF327724:OOL327769 OYB327724:OYH327769 PHX327724:PID327769 PRT327724:PRZ327769 QBP327724:QBV327769 QLL327724:QLR327769 QVH327724:QVN327769 RFD327724:RFJ327769 ROZ327724:RPF327769 RYV327724:RZB327769 SIR327724:SIX327769 SSN327724:SST327769 TCJ327724:TCP327769 TMF327724:TML327769 TWB327724:TWH327769 UFX327724:UGD327769 UPT327724:UPZ327769 UZP327724:UZV327769 VJL327724:VJR327769 VTH327724:VTN327769 WDD327724:WDJ327769 WMZ327724:WNF327769 WWV327724:WXB327769 AN393260:AT393305 KJ393260:KP393305 UF393260:UL393305 AEB393260:AEH393305 ANX393260:AOD393305 AXT393260:AXZ393305 BHP393260:BHV393305 BRL393260:BRR393305 CBH393260:CBN393305 CLD393260:CLJ393305 CUZ393260:CVF393305 DEV393260:DFB393305 DOR393260:DOX393305 DYN393260:DYT393305 EIJ393260:EIP393305 ESF393260:ESL393305 FCB393260:FCH393305 FLX393260:FMD393305 FVT393260:FVZ393305 GFP393260:GFV393305 GPL393260:GPR393305 GZH393260:GZN393305 HJD393260:HJJ393305 HSZ393260:HTF393305 ICV393260:IDB393305 IMR393260:IMX393305 IWN393260:IWT393305 JGJ393260:JGP393305 JQF393260:JQL393305 KAB393260:KAH393305 KJX393260:KKD393305 KTT393260:KTZ393305 LDP393260:LDV393305 LNL393260:LNR393305 LXH393260:LXN393305 MHD393260:MHJ393305 MQZ393260:MRF393305 NAV393260:NBB393305 NKR393260:NKX393305 NUN393260:NUT393305 OEJ393260:OEP393305 OOF393260:OOL393305 OYB393260:OYH393305 PHX393260:PID393305 PRT393260:PRZ393305 QBP393260:QBV393305 QLL393260:QLR393305 QVH393260:QVN393305 RFD393260:RFJ393305 ROZ393260:RPF393305 RYV393260:RZB393305 SIR393260:SIX393305 SSN393260:SST393305 TCJ393260:TCP393305 TMF393260:TML393305 TWB393260:TWH393305 UFX393260:UGD393305 UPT393260:UPZ393305 UZP393260:UZV393305 VJL393260:VJR393305 VTH393260:VTN393305 WDD393260:WDJ393305 WMZ393260:WNF393305 WWV393260:WXB393305 AN458796:AT458841 KJ458796:KP458841 UF458796:UL458841 AEB458796:AEH458841 ANX458796:AOD458841 AXT458796:AXZ458841 BHP458796:BHV458841 BRL458796:BRR458841 CBH458796:CBN458841 CLD458796:CLJ458841 CUZ458796:CVF458841 DEV458796:DFB458841 DOR458796:DOX458841 DYN458796:DYT458841 EIJ458796:EIP458841 ESF458796:ESL458841 FCB458796:FCH458841 FLX458796:FMD458841 FVT458796:FVZ458841 GFP458796:GFV458841 GPL458796:GPR458841 GZH458796:GZN458841 HJD458796:HJJ458841 HSZ458796:HTF458841 ICV458796:IDB458841 IMR458796:IMX458841 IWN458796:IWT458841 JGJ458796:JGP458841 JQF458796:JQL458841 KAB458796:KAH458841 KJX458796:KKD458841 KTT458796:KTZ458841 LDP458796:LDV458841 LNL458796:LNR458841 LXH458796:LXN458841 MHD458796:MHJ458841 MQZ458796:MRF458841 NAV458796:NBB458841 NKR458796:NKX458841 NUN458796:NUT458841 OEJ458796:OEP458841 OOF458796:OOL458841 OYB458796:OYH458841 PHX458796:PID458841 PRT458796:PRZ458841 QBP458796:QBV458841 QLL458796:QLR458841 QVH458796:QVN458841 RFD458796:RFJ458841 ROZ458796:RPF458841 RYV458796:RZB458841 SIR458796:SIX458841 SSN458796:SST458841 TCJ458796:TCP458841 TMF458796:TML458841 TWB458796:TWH458841 UFX458796:UGD458841 UPT458796:UPZ458841 UZP458796:UZV458841 VJL458796:VJR458841 VTH458796:VTN458841 WDD458796:WDJ458841 WMZ458796:WNF458841 WWV458796:WXB458841 AN524332:AT524377 KJ524332:KP524377 UF524332:UL524377 AEB524332:AEH524377 ANX524332:AOD524377 AXT524332:AXZ524377 BHP524332:BHV524377 BRL524332:BRR524377 CBH524332:CBN524377 CLD524332:CLJ524377 CUZ524332:CVF524377 DEV524332:DFB524377 DOR524332:DOX524377 DYN524332:DYT524377 EIJ524332:EIP524377 ESF524332:ESL524377 FCB524332:FCH524377 FLX524332:FMD524377 FVT524332:FVZ524377 GFP524332:GFV524377 GPL524332:GPR524377 GZH524332:GZN524377 HJD524332:HJJ524377 HSZ524332:HTF524377 ICV524332:IDB524377 IMR524332:IMX524377 IWN524332:IWT524377 JGJ524332:JGP524377 JQF524332:JQL524377 KAB524332:KAH524377 KJX524332:KKD524377 KTT524332:KTZ524377 LDP524332:LDV524377 LNL524332:LNR524377 LXH524332:LXN524377 MHD524332:MHJ524377 MQZ524332:MRF524377 NAV524332:NBB524377 NKR524332:NKX524377 NUN524332:NUT524377 OEJ524332:OEP524377 OOF524332:OOL524377 OYB524332:OYH524377 PHX524332:PID524377 PRT524332:PRZ524377 QBP524332:QBV524377 QLL524332:QLR524377 QVH524332:QVN524377 RFD524332:RFJ524377 ROZ524332:RPF524377 RYV524332:RZB524377 SIR524332:SIX524377 SSN524332:SST524377 TCJ524332:TCP524377 TMF524332:TML524377 TWB524332:TWH524377 UFX524332:UGD524377 UPT524332:UPZ524377 UZP524332:UZV524377 VJL524332:VJR524377 VTH524332:VTN524377 WDD524332:WDJ524377 WMZ524332:WNF524377 WWV524332:WXB524377 AN589868:AT589913 KJ589868:KP589913 UF589868:UL589913 AEB589868:AEH589913 ANX589868:AOD589913 AXT589868:AXZ589913 BHP589868:BHV589913 BRL589868:BRR589913 CBH589868:CBN589913 CLD589868:CLJ589913 CUZ589868:CVF589913 DEV589868:DFB589913 DOR589868:DOX589913 DYN589868:DYT589913 EIJ589868:EIP589913 ESF589868:ESL589913 FCB589868:FCH589913 FLX589868:FMD589913 FVT589868:FVZ589913 GFP589868:GFV589913 GPL589868:GPR589913 GZH589868:GZN589913 HJD589868:HJJ589913 HSZ589868:HTF589913 ICV589868:IDB589913 IMR589868:IMX589913 IWN589868:IWT589913 JGJ589868:JGP589913 JQF589868:JQL589913 KAB589868:KAH589913 KJX589868:KKD589913 KTT589868:KTZ589913 LDP589868:LDV589913 LNL589868:LNR589913 LXH589868:LXN589913 MHD589868:MHJ589913 MQZ589868:MRF589913 NAV589868:NBB589913 NKR589868:NKX589913 NUN589868:NUT589913 OEJ589868:OEP589913 OOF589868:OOL589913 OYB589868:OYH589913 PHX589868:PID589913 PRT589868:PRZ589913 QBP589868:QBV589913 QLL589868:QLR589913 QVH589868:QVN589913 RFD589868:RFJ589913 ROZ589868:RPF589913 RYV589868:RZB589913 SIR589868:SIX589913 SSN589868:SST589913 TCJ589868:TCP589913 TMF589868:TML589913 TWB589868:TWH589913 UFX589868:UGD589913 UPT589868:UPZ589913 UZP589868:UZV589913 VJL589868:VJR589913 VTH589868:VTN589913 WDD589868:WDJ589913 WMZ589868:WNF589913 WWV589868:WXB589913 AN655404:AT655449 KJ655404:KP655449 UF655404:UL655449 AEB655404:AEH655449 ANX655404:AOD655449 AXT655404:AXZ655449 BHP655404:BHV655449 BRL655404:BRR655449 CBH655404:CBN655449 CLD655404:CLJ655449 CUZ655404:CVF655449 DEV655404:DFB655449 DOR655404:DOX655449 DYN655404:DYT655449 EIJ655404:EIP655449 ESF655404:ESL655449 FCB655404:FCH655449 FLX655404:FMD655449 FVT655404:FVZ655449 GFP655404:GFV655449 GPL655404:GPR655449 GZH655404:GZN655449 HJD655404:HJJ655449 HSZ655404:HTF655449 ICV655404:IDB655449 IMR655404:IMX655449 IWN655404:IWT655449 JGJ655404:JGP655449 JQF655404:JQL655449 KAB655404:KAH655449 KJX655404:KKD655449 KTT655404:KTZ655449 LDP655404:LDV655449 LNL655404:LNR655449 LXH655404:LXN655449 MHD655404:MHJ655449 MQZ655404:MRF655449 NAV655404:NBB655449 NKR655404:NKX655449 NUN655404:NUT655449 OEJ655404:OEP655449 OOF655404:OOL655449 OYB655404:OYH655449 PHX655404:PID655449 PRT655404:PRZ655449 QBP655404:QBV655449 QLL655404:QLR655449 QVH655404:QVN655449 RFD655404:RFJ655449 ROZ655404:RPF655449 RYV655404:RZB655449 SIR655404:SIX655449 SSN655404:SST655449 TCJ655404:TCP655449 TMF655404:TML655449 TWB655404:TWH655449 UFX655404:UGD655449 UPT655404:UPZ655449 UZP655404:UZV655449 VJL655404:VJR655449 VTH655404:VTN655449 WDD655404:WDJ655449 WMZ655404:WNF655449 WWV655404:WXB655449 AN720940:AT720985 KJ720940:KP720985 UF720940:UL720985 AEB720940:AEH720985 ANX720940:AOD720985 AXT720940:AXZ720985 BHP720940:BHV720985 BRL720940:BRR720985 CBH720940:CBN720985 CLD720940:CLJ720985 CUZ720940:CVF720985 DEV720940:DFB720985 DOR720940:DOX720985 DYN720940:DYT720985 EIJ720940:EIP720985 ESF720940:ESL720985 FCB720940:FCH720985 FLX720940:FMD720985 FVT720940:FVZ720985 GFP720940:GFV720985 GPL720940:GPR720985 GZH720940:GZN720985 HJD720940:HJJ720985 HSZ720940:HTF720985 ICV720940:IDB720985 IMR720940:IMX720985 IWN720940:IWT720985 JGJ720940:JGP720985 JQF720940:JQL720985 KAB720940:KAH720985 KJX720940:KKD720985 KTT720940:KTZ720985 LDP720940:LDV720985 LNL720940:LNR720985 LXH720940:LXN720985 MHD720940:MHJ720985 MQZ720940:MRF720985 NAV720940:NBB720985 NKR720940:NKX720985 NUN720940:NUT720985 OEJ720940:OEP720985 OOF720940:OOL720985 OYB720940:OYH720985 PHX720940:PID720985 PRT720940:PRZ720985 QBP720940:QBV720985 QLL720940:QLR720985 QVH720940:QVN720985 RFD720940:RFJ720985 ROZ720940:RPF720985 RYV720940:RZB720985 SIR720940:SIX720985 SSN720940:SST720985 TCJ720940:TCP720985 TMF720940:TML720985 TWB720940:TWH720985 UFX720940:UGD720985 UPT720940:UPZ720985 UZP720940:UZV720985 VJL720940:VJR720985 VTH720940:VTN720985 WDD720940:WDJ720985 WMZ720940:WNF720985 WWV720940:WXB720985 AN786476:AT786521 KJ786476:KP786521 UF786476:UL786521 AEB786476:AEH786521 ANX786476:AOD786521 AXT786476:AXZ786521 BHP786476:BHV786521 BRL786476:BRR786521 CBH786476:CBN786521 CLD786476:CLJ786521 CUZ786476:CVF786521 DEV786476:DFB786521 DOR786476:DOX786521 DYN786476:DYT786521 EIJ786476:EIP786521 ESF786476:ESL786521 FCB786476:FCH786521 FLX786476:FMD786521 FVT786476:FVZ786521 GFP786476:GFV786521 GPL786476:GPR786521 GZH786476:GZN786521 HJD786476:HJJ786521 HSZ786476:HTF786521 ICV786476:IDB786521 IMR786476:IMX786521 IWN786476:IWT786521 JGJ786476:JGP786521 JQF786476:JQL786521 KAB786476:KAH786521 KJX786476:KKD786521 KTT786476:KTZ786521 LDP786476:LDV786521 LNL786476:LNR786521 LXH786476:LXN786521 MHD786476:MHJ786521 MQZ786476:MRF786521 NAV786476:NBB786521 NKR786476:NKX786521 NUN786476:NUT786521 OEJ786476:OEP786521 OOF786476:OOL786521 OYB786476:OYH786521 PHX786476:PID786521 PRT786476:PRZ786521 QBP786476:QBV786521 QLL786476:QLR786521 QVH786476:QVN786521 RFD786476:RFJ786521 ROZ786476:RPF786521 RYV786476:RZB786521 SIR786476:SIX786521 SSN786476:SST786521 TCJ786476:TCP786521 TMF786476:TML786521 TWB786476:TWH786521 UFX786476:UGD786521 UPT786476:UPZ786521 UZP786476:UZV786521 VJL786476:VJR786521 VTH786476:VTN786521 WDD786476:WDJ786521 WMZ786476:WNF786521 WWV786476:WXB786521 AN852012:AT852057 KJ852012:KP852057 UF852012:UL852057 AEB852012:AEH852057 ANX852012:AOD852057 AXT852012:AXZ852057 BHP852012:BHV852057 BRL852012:BRR852057 CBH852012:CBN852057 CLD852012:CLJ852057 CUZ852012:CVF852057 DEV852012:DFB852057 DOR852012:DOX852057 DYN852012:DYT852057 EIJ852012:EIP852057 ESF852012:ESL852057 FCB852012:FCH852057 FLX852012:FMD852057 FVT852012:FVZ852057 GFP852012:GFV852057 GPL852012:GPR852057 GZH852012:GZN852057 HJD852012:HJJ852057 HSZ852012:HTF852057 ICV852012:IDB852057 IMR852012:IMX852057 IWN852012:IWT852057 JGJ852012:JGP852057 JQF852012:JQL852057 KAB852012:KAH852057 KJX852012:KKD852057 KTT852012:KTZ852057 LDP852012:LDV852057 LNL852012:LNR852057 LXH852012:LXN852057 MHD852012:MHJ852057 MQZ852012:MRF852057 NAV852012:NBB852057 NKR852012:NKX852057 NUN852012:NUT852057 OEJ852012:OEP852057 OOF852012:OOL852057 OYB852012:OYH852057 PHX852012:PID852057 PRT852012:PRZ852057 QBP852012:QBV852057 QLL852012:QLR852057 QVH852012:QVN852057 RFD852012:RFJ852057 ROZ852012:RPF852057 RYV852012:RZB852057 SIR852012:SIX852057 SSN852012:SST852057 TCJ852012:TCP852057 TMF852012:TML852057 TWB852012:TWH852057 UFX852012:UGD852057 UPT852012:UPZ852057 UZP852012:UZV852057 VJL852012:VJR852057 VTH852012:VTN852057 WDD852012:WDJ852057 WMZ852012:WNF852057 WWV852012:WXB852057 AN917548:AT917593 KJ917548:KP917593 UF917548:UL917593 AEB917548:AEH917593 ANX917548:AOD917593 AXT917548:AXZ917593 BHP917548:BHV917593 BRL917548:BRR917593 CBH917548:CBN917593 CLD917548:CLJ917593 CUZ917548:CVF917593 DEV917548:DFB917593 DOR917548:DOX917593 DYN917548:DYT917593 EIJ917548:EIP917593 ESF917548:ESL917593 FCB917548:FCH917593 FLX917548:FMD917593 FVT917548:FVZ917593 GFP917548:GFV917593 GPL917548:GPR917593 GZH917548:GZN917593 HJD917548:HJJ917593 HSZ917548:HTF917593 ICV917548:IDB917593 IMR917548:IMX917593 IWN917548:IWT917593 JGJ917548:JGP917593 JQF917548:JQL917593 KAB917548:KAH917593 KJX917548:KKD917593 KTT917548:KTZ917593 LDP917548:LDV917593 LNL917548:LNR917593 LXH917548:LXN917593 MHD917548:MHJ917593 MQZ917548:MRF917593 NAV917548:NBB917593 NKR917548:NKX917593 NUN917548:NUT917593 OEJ917548:OEP917593 OOF917548:OOL917593 OYB917548:OYH917593 PHX917548:PID917593 PRT917548:PRZ917593 QBP917548:QBV917593 QLL917548:QLR917593 QVH917548:QVN917593 RFD917548:RFJ917593 ROZ917548:RPF917593 RYV917548:RZB917593 SIR917548:SIX917593 SSN917548:SST917593 TCJ917548:TCP917593 TMF917548:TML917593 TWB917548:TWH917593 UFX917548:UGD917593 UPT917548:UPZ917593 UZP917548:UZV917593 VJL917548:VJR917593 VTH917548:VTN917593 WDD917548:WDJ917593 WMZ917548:WNF917593 WWV917548:WXB917593 AN983084:AT983129 KJ983084:KP983129 UF983084:UL983129 AEB983084:AEH983129 ANX983084:AOD983129 AXT983084:AXZ983129 BHP983084:BHV983129 BRL983084:BRR983129 CBH983084:CBN983129 CLD983084:CLJ983129 CUZ983084:CVF983129 DEV983084:DFB983129 DOR983084:DOX983129 DYN983084:DYT983129 EIJ983084:EIP983129 ESF983084:ESL983129 FCB983084:FCH983129 FLX983084:FMD983129 FVT983084:FVZ983129 GFP983084:GFV983129 GPL983084:GPR983129 GZH983084:GZN983129 HJD983084:HJJ983129 HSZ983084:HTF983129 ICV983084:IDB983129 IMR983084:IMX983129 IWN983084:IWT983129 JGJ983084:JGP983129 JQF983084:JQL983129 KAB983084:KAH983129 KJX983084:KKD983129 KTT983084:KTZ983129 LDP983084:LDV983129 LNL983084:LNR983129 LXH983084:LXN983129 MHD983084:MHJ983129 MQZ983084:MRF983129 NAV983084:NBB983129 NKR983084:NKX983129 NUN983084:NUT983129 OEJ983084:OEP983129 OOF983084:OOL983129 OYB983084:OYH983129 PHX983084:PID983129 PRT983084:PRZ983129 QBP983084:QBV983129 QLL983084:QLR983129 QVH983084:QVN983129 RFD983084:RFJ983129 ROZ983084:RPF983129 RYV983084:RZB983129 SIR983084:SIX983129 SSN983084:SST983129 TCJ983084:TCP983129 TMF983084:TML983129 TWB983084:TWH983129 UFX983084:UGD983129 UPT983084:UPZ983129 UZP983084:UZV983129 VJL983084:VJR983129 VTH983084:VTN983129 WDD983084:WDJ983129 WMZ983084:WNF983129 WWV983084:WXB983129 AB95:AG95 JX95:KC95 TT95:TY95 ADP95:ADU95 ANL95:ANQ95 AXH95:AXM95 BHD95:BHI95 BQZ95:BRE95 CAV95:CBA95 CKR95:CKW95 CUN95:CUS95 DEJ95:DEO95 DOF95:DOK95 DYB95:DYG95 EHX95:EIC95 ERT95:ERY95 FBP95:FBU95 FLL95:FLQ95 FVH95:FVM95 GFD95:GFI95 GOZ95:GPE95 GYV95:GZA95 HIR95:HIW95 HSN95:HSS95 ICJ95:ICO95 IMF95:IMK95 IWB95:IWG95 JFX95:JGC95 JPT95:JPY95 JZP95:JZU95 KJL95:KJQ95 KTH95:KTM95 LDD95:LDI95 LMZ95:LNE95 LWV95:LXA95 MGR95:MGW95 MQN95:MQS95 NAJ95:NAO95 NKF95:NKK95 NUB95:NUG95 ODX95:OEC95 ONT95:ONY95 OXP95:OXU95 PHL95:PHQ95 PRH95:PRM95 QBD95:QBI95 QKZ95:QLE95 QUV95:QVA95 RER95:REW95 RON95:ROS95 RYJ95:RYO95 SIF95:SIK95 SSB95:SSG95 TBX95:TCC95 TLT95:TLY95 TVP95:TVU95 UFL95:UFQ95 UPH95:UPM95 UZD95:UZI95 VIZ95:VJE95 VSV95:VTA95 WCR95:WCW95 WMN95:WMS95 WWJ95:WWO95 AB65631:AG65631 JX65631:KC65631 TT65631:TY65631 ADP65631:ADU65631 ANL65631:ANQ65631 AXH65631:AXM65631 BHD65631:BHI65631 BQZ65631:BRE65631 CAV65631:CBA65631 CKR65631:CKW65631 CUN65631:CUS65631 DEJ65631:DEO65631 DOF65631:DOK65631 DYB65631:DYG65631 EHX65631:EIC65631 ERT65631:ERY65631 FBP65631:FBU65631 FLL65631:FLQ65631 FVH65631:FVM65631 GFD65631:GFI65631 GOZ65631:GPE65631 GYV65631:GZA65631 HIR65631:HIW65631 HSN65631:HSS65631 ICJ65631:ICO65631 IMF65631:IMK65631 IWB65631:IWG65631 JFX65631:JGC65631 JPT65631:JPY65631 JZP65631:JZU65631 KJL65631:KJQ65631 KTH65631:KTM65631 LDD65631:LDI65631 LMZ65631:LNE65631 LWV65631:LXA65631 MGR65631:MGW65631 MQN65631:MQS65631 NAJ65631:NAO65631 NKF65631:NKK65631 NUB65631:NUG65631 ODX65631:OEC65631 ONT65631:ONY65631 OXP65631:OXU65631 PHL65631:PHQ65631 PRH65631:PRM65631 QBD65631:QBI65631 QKZ65631:QLE65631 QUV65631:QVA65631 RER65631:REW65631 RON65631:ROS65631 RYJ65631:RYO65631 SIF65631:SIK65631 SSB65631:SSG65631 TBX65631:TCC65631 TLT65631:TLY65631 TVP65631:TVU65631 UFL65631:UFQ65631 UPH65631:UPM65631 UZD65631:UZI65631 VIZ65631:VJE65631 VSV65631:VTA65631 WCR65631:WCW65631 WMN65631:WMS65631 WWJ65631:WWO65631 AB131167:AG131167 JX131167:KC131167 TT131167:TY131167 ADP131167:ADU131167 ANL131167:ANQ131167 AXH131167:AXM131167 BHD131167:BHI131167 BQZ131167:BRE131167 CAV131167:CBA131167 CKR131167:CKW131167 CUN131167:CUS131167 DEJ131167:DEO131167 DOF131167:DOK131167 DYB131167:DYG131167 EHX131167:EIC131167 ERT131167:ERY131167 FBP131167:FBU131167 FLL131167:FLQ131167 FVH131167:FVM131167 GFD131167:GFI131167 GOZ131167:GPE131167 GYV131167:GZA131167 HIR131167:HIW131167 HSN131167:HSS131167 ICJ131167:ICO131167 IMF131167:IMK131167 IWB131167:IWG131167 JFX131167:JGC131167 JPT131167:JPY131167 JZP131167:JZU131167 KJL131167:KJQ131167 KTH131167:KTM131167 LDD131167:LDI131167 LMZ131167:LNE131167 LWV131167:LXA131167 MGR131167:MGW131167 MQN131167:MQS131167 NAJ131167:NAO131167 NKF131167:NKK131167 NUB131167:NUG131167 ODX131167:OEC131167 ONT131167:ONY131167 OXP131167:OXU131167 PHL131167:PHQ131167 PRH131167:PRM131167 QBD131167:QBI131167 QKZ131167:QLE131167 QUV131167:QVA131167 RER131167:REW131167 RON131167:ROS131167 RYJ131167:RYO131167 SIF131167:SIK131167 SSB131167:SSG131167 TBX131167:TCC131167 TLT131167:TLY131167 TVP131167:TVU131167 UFL131167:UFQ131167 UPH131167:UPM131167 UZD131167:UZI131167 VIZ131167:VJE131167 VSV131167:VTA131167 WCR131167:WCW131167 WMN131167:WMS131167 WWJ131167:WWO131167 AB196703:AG196703 JX196703:KC196703 TT196703:TY196703 ADP196703:ADU196703 ANL196703:ANQ196703 AXH196703:AXM196703 BHD196703:BHI196703 BQZ196703:BRE196703 CAV196703:CBA196703 CKR196703:CKW196703 CUN196703:CUS196703 DEJ196703:DEO196703 DOF196703:DOK196703 DYB196703:DYG196703 EHX196703:EIC196703 ERT196703:ERY196703 FBP196703:FBU196703 FLL196703:FLQ196703 FVH196703:FVM196703 GFD196703:GFI196703 GOZ196703:GPE196703 GYV196703:GZA196703 HIR196703:HIW196703 HSN196703:HSS196703 ICJ196703:ICO196703 IMF196703:IMK196703 IWB196703:IWG196703 JFX196703:JGC196703 JPT196703:JPY196703 JZP196703:JZU196703 KJL196703:KJQ196703 KTH196703:KTM196703 LDD196703:LDI196703 LMZ196703:LNE196703 LWV196703:LXA196703 MGR196703:MGW196703 MQN196703:MQS196703 NAJ196703:NAO196703 NKF196703:NKK196703 NUB196703:NUG196703 ODX196703:OEC196703 ONT196703:ONY196703 OXP196703:OXU196703 PHL196703:PHQ196703 PRH196703:PRM196703 QBD196703:QBI196703 QKZ196703:QLE196703 QUV196703:QVA196703 RER196703:REW196703 RON196703:ROS196703 RYJ196703:RYO196703 SIF196703:SIK196703 SSB196703:SSG196703 TBX196703:TCC196703 TLT196703:TLY196703 TVP196703:TVU196703 UFL196703:UFQ196703 UPH196703:UPM196703 UZD196703:UZI196703 VIZ196703:VJE196703 VSV196703:VTA196703 WCR196703:WCW196703 WMN196703:WMS196703 WWJ196703:WWO196703 AB262239:AG262239 JX262239:KC262239 TT262239:TY262239 ADP262239:ADU262239 ANL262239:ANQ262239 AXH262239:AXM262239 BHD262239:BHI262239 BQZ262239:BRE262239 CAV262239:CBA262239 CKR262239:CKW262239 CUN262239:CUS262239 DEJ262239:DEO262239 DOF262239:DOK262239 DYB262239:DYG262239 EHX262239:EIC262239 ERT262239:ERY262239 FBP262239:FBU262239 FLL262239:FLQ262239 FVH262239:FVM262239 GFD262239:GFI262239 GOZ262239:GPE262239 GYV262239:GZA262239 HIR262239:HIW262239 HSN262239:HSS262239 ICJ262239:ICO262239 IMF262239:IMK262239 IWB262239:IWG262239 JFX262239:JGC262239 JPT262239:JPY262239 JZP262239:JZU262239 KJL262239:KJQ262239 KTH262239:KTM262239 LDD262239:LDI262239 LMZ262239:LNE262239 LWV262239:LXA262239 MGR262239:MGW262239 MQN262239:MQS262239 NAJ262239:NAO262239 NKF262239:NKK262239 NUB262239:NUG262239 ODX262239:OEC262239 ONT262239:ONY262239 OXP262239:OXU262239 PHL262239:PHQ262239 PRH262239:PRM262239 QBD262239:QBI262239 QKZ262239:QLE262239 QUV262239:QVA262239 RER262239:REW262239 RON262239:ROS262239 RYJ262239:RYO262239 SIF262239:SIK262239 SSB262239:SSG262239 TBX262239:TCC262239 TLT262239:TLY262239 TVP262239:TVU262239 UFL262239:UFQ262239 UPH262239:UPM262239 UZD262239:UZI262239 VIZ262239:VJE262239 VSV262239:VTA262239 WCR262239:WCW262239 WMN262239:WMS262239 WWJ262239:WWO262239 AB327775:AG327775 JX327775:KC327775 TT327775:TY327775 ADP327775:ADU327775 ANL327775:ANQ327775 AXH327775:AXM327775 BHD327775:BHI327775 BQZ327775:BRE327775 CAV327775:CBA327775 CKR327775:CKW327775 CUN327775:CUS327775 DEJ327775:DEO327775 DOF327775:DOK327775 DYB327775:DYG327775 EHX327775:EIC327775 ERT327775:ERY327775 FBP327775:FBU327775 FLL327775:FLQ327775 FVH327775:FVM327775 GFD327775:GFI327775 GOZ327775:GPE327775 GYV327775:GZA327775 HIR327775:HIW327775 HSN327775:HSS327775 ICJ327775:ICO327775 IMF327775:IMK327775 IWB327775:IWG327775 JFX327775:JGC327775 JPT327775:JPY327775 JZP327775:JZU327775 KJL327775:KJQ327775 KTH327775:KTM327775 LDD327775:LDI327775 LMZ327775:LNE327775 LWV327775:LXA327775 MGR327775:MGW327775 MQN327775:MQS327775 NAJ327775:NAO327775 NKF327775:NKK327775 NUB327775:NUG327775 ODX327775:OEC327775 ONT327775:ONY327775 OXP327775:OXU327775 PHL327775:PHQ327775 PRH327775:PRM327775 QBD327775:QBI327775 QKZ327775:QLE327775 QUV327775:QVA327775 RER327775:REW327775 RON327775:ROS327775 RYJ327775:RYO327775 SIF327775:SIK327775 SSB327775:SSG327775 TBX327775:TCC327775 TLT327775:TLY327775 TVP327775:TVU327775 UFL327775:UFQ327775 UPH327775:UPM327775 UZD327775:UZI327775 VIZ327775:VJE327775 VSV327775:VTA327775 WCR327775:WCW327775 WMN327775:WMS327775 WWJ327775:WWO327775 AB393311:AG393311 JX393311:KC393311 TT393311:TY393311 ADP393311:ADU393311 ANL393311:ANQ393311 AXH393311:AXM393311 BHD393311:BHI393311 BQZ393311:BRE393311 CAV393311:CBA393311 CKR393311:CKW393311 CUN393311:CUS393311 DEJ393311:DEO393311 DOF393311:DOK393311 DYB393311:DYG393311 EHX393311:EIC393311 ERT393311:ERY393311 FBP393311:FBU393311 FLL393311:FLQ393311 FVH393311:FVM393311 GFD393311:GFI393311 GOZ393311:GPE393311 GYV393311:GZA393311 HIR393311:HIW393311 HSN393311:HSS393311 ICJ393311:ICO393311 IMF393311:IMK393311 IWB393311:IWG393311 JFX393311:JGC393311 JPT393311:JPY393311 JZP393311:JZU393311 KJL393311:KJQ393311 KTH393311:KTM393311 LDD393311:LDI393311 LMZ393311:LNE393311 LWV393311:LXA393311 MGR393311:MGW393311 MQN393311:MQS393311 NAJ393311:NAO393311 NKF393311:NKK393311 NUB393311:NUG393311 ODX393311:OEC393311 ONT393311:ONY393311 OXP393311:OXU393311 PHL393311:PHQ393311 PRH393311:PRM393311 QBD393311:QBI393311 QKZ393311:QLE393311 QUV393311:QVA393311 RER393311:REW393311 RON393311:ROS393311 RYJ393311:RYO393311 SIF393311:SIK393311 SSB393311:SSG393311 TBX393311:TCC393311 TLT393311:TLY393311 TVP393311:TVU393311 UFL393311:UFQ393311 UPH393311:UPM393311 UZD393311:UZI393311 VIZ393311:VJE393311 VSV393311:VTA393311 WCR393311:WCW393311 WMN393311:WMS393311 WWJ393311:WWO393311 AB458847:AG458847 JX458847:KC458847 TT458847:TY458847 ADP458847:ADU458847 ANL458847:ANQ458847 AXH458847:AXM458847 BHD458847:BHI458847 BQZ458847:BRE458847 CAV458847:CBA458847 CKR458847:CKW458847 CUN458847:CUS458847 DEJ458847:DEO458847 DOF458847:DOK458847 DYB458847:DYG458847 EHX458847:EIC458847 ERT458847:ERY458847 FBP458847:FBU458847 FLL458847:FLQ458847 FVH458847:FVM458847 GFD458847:GFI458847 GOZ458847:GPE458847 GYV458847:GZA458847 HIR458847:HIW458847 HSN458847:HSS458847 ICJ458847:ICO458847 IMF458847:IMK458847 IWB458847:IWG458847 JFX458847:JGC458847 JPT458847:JPY458847 JZP458847:JZU458847 KJL458847:KJQ458847 KTH458847:KTM458847 LDD458847:LDI458847 LMZ458847:LNE458847 LWV458847:LXA458847 MGR458847:MGW458847 MQN458847:MQS458847 NAJ458847:NAO458847 NKF458847:NKK458847 NUB458847:NUG458847 ODX458847:OEC458847 ONT458847:ONY458847 OXP458847:OXU458847 PHL458847:PHQ458847 PRH458847:PRM458847 QBD458847:QBI458847 QKZ458847:QLE458847 QUV458847:QVA458847 RER458847:REW458847 RON458847:ROS458847 RYJ458847:RYO458847 SIF458847:SIK458847 SSB458847:SSG458847 TBX458847:TCC458847 TLT458847:TLY458847 TVP458847:TVU458847 UFL458847:UFQ458847 UPH458847:UPM458847 UZD458847:UZI458847 VIZ458847:VJE458847 VSV458847:VTA458847 WCR458847:WCW458847 WMN458847:WMS458847 WWJ458847:WWO458847 AB524383:AG524383 JX524383:KC524383 TT524383:TY524383 ADP524383:ADU524383 ANL524383:ANQ524383 AXH524383:AXM524383 BHD524383:BHI524383 BQZ524383:BRE524383 CAV524383:CBA524383 CKR524383:CKW524383 CUN524383:CUS524383 DEJ524383:DEO524383 DOF524383:DOK524383 DYB524383:DYG524383 EHX524383:EIC524383 ERT524383:ERY524383 FBP524383:FBU524383 FLL524383:FLQ524383 FVH524383:FVM524383 GFD524383:GFI524383 GOZ524383:GPE524383 GYV524383:GZA524383 HIR524383:HIW524383 HSN524383:HSS524383 ICJ524383:ICO524383 IMF524383:IMK524383 IWB524383:IWG524383 JFX524383:JGC524383 JPT524383:JPY524383 JZP524383:JZU524383 KJL524383:KJQ524383 KTH524383:KTM524383 LDD524383:LDI524383 LMZ524383:LNE524383 LWV524383:LXA524383 MGR524383:MGW524383 MQN524383:MQS524383 NAJ524383:NAO524383 NKF524383:NKK524383 NUB524383:NUG524383 ODX524383:OEC524383 ONT524383:ONY524383 OXP524383:OXU524383 PHL524383:PHQ524383 PRH524383:PRM524383 QBD524383:QBI524383 QKZ524383:QLE524383 QUV524383:QVA524383 RER524383:REW524383 RON524383:ROS524383 RYJ524383:RYO524383 SIF524383:SIK524383 SSB524383:SSG524383 TBX524383:TCC524383 TLT524383:TLY524383 TVP524383:TVU524383 UFL524383:UFQ524383 UPH524383:UPM524383 UZD524383:UZI524383 VIZ524383:VJE524383 VSV524383:VTA524383 WCR524383:WCW524383 WMN524383:WMS524383 WWJ524383:WWO524383 AB589919:AG589919 JX589919:KC589919 TT589919:TY589919 ADP589919:ADU589919 ANL589919:ANQ589919 AXH589919:AXM589919 BHD589919:BHI589919 BQZ589919:BRE589919 CAV589919:CBA589919 CKR589919:CKW589919 CUN589919:CUS589919 DEJ589919:DEO589919 DOF589919:DOK589919 DYB589919:DYG589919 EHX589919:EIC589919 ERT589919:ERY589919 FBP589919:FBU589919 FLL589919:FLQ589919 FVH589919:FVM589919 GFD589919:GFI589919 GOZ589919:GPE589919 GYV589919:GZA589919 HIR589919:HIW589919 HSN589919:HSS589919 ICJ589919:ICO589919 IMF589919:IMK589919 IWB589919:IWG589919 JFX589919:JGC589919 JPT589919:JPY589919 JZP589919:JZU589919 KJL589919:KJQ589919 KTH589919:KTM589919 LDD589919:LDI589919 LMZ589919:LNE589919 LWV589919:LXA589919 MGR589919:MGW589919 MQN589919:MQS589919 NAJ589919:NAO589919 NKF589919:NKK589919 NUB589919:NUG589919 ODX589919:OEC589919 ONT589919:ONY589919 OXP589919:OXU589919 PHL589919:PHQ589919 PRH589919:PRM589919 QBD589919:QBI589919 QKZ589919:QLE589919 QUV589919:QVA589919 RER589919:REW589919 RON589919:ROS589919 RYJ589919:RYO589919 SIF589919:SIK589919 SSB589919:SSG589919 TBX589919:TCC589919 TLT589919:TLY589919 TVP589919:TVU589919 UFL589919:UFQ589919 UPH589919:UPM589919 UZD589919:UZI589919 VIZ589919:VJE589919 VSV589919:VTA589919 WCR589919:WCW589919 WMN589919:WMS589919 WWJ589919:WWO589919 AB655455:AG655455 JX655455:KC655455 TT655455:TY655455 ADP655455:ADU655455 ANL655455:ANQ655455 AXH655455:AXM655455 BHD655455:BHI655455 BQZ655455:BRE655455 CAV655455:CBA655455 CKR655455:CKW655455 CUN655455:CUS655455 DEJ655455:DEO655455 DOF655455:DOK655455 DYB655455:DYG655455 EHX655455:EIC655455 ERT655455:ERY655455 FBP655455:FBU655455 FLL655455:FLQ655455 FVH655455:FVM655455 GFD655455:GFI655455 GOZ655455:GPE655455 GYV655455:GZA655455 HIR655455:HIW655455 HSN655455:HSS655455 ICJ655455:ICO655455 IMF655455:IMK655455 IWB655455:IWG655455 JFX655455:JGC655455 JPT655455:JPY655455 JZP655455:JZU655455 KJL655455:KJQ655455 KTH655455:KTM655455 LDD655455:LDI655455 LMZ655455:LNE655455 LWV655455:LXA655455 MGR655455:MGW655455 MQN655455:MQS655455 NAJ655455:NAO655455 NKF655455:NKK655455 NUB655455:NUG655455 ODX655455:OEC655455 ONT655455:ONY655455 OXP655455:OXU655455 PHL655455:PHQ655455 PRH655455:PRM655455 QBD655455:QBI655455 QKZ655455:QLE655455 QUV655455:QVA655455 RER655455:REW655455 RON655455:ROS655455 RYJ655455:RYO655455 SIF655455:SIK655455 SSB655455:SSG655455 TBX655455:TCC655455 TLT655455:TLY655455 TVP655455:TVU655455 UFL655455:UFQ655455 UPH655455:UPM655455 UZD655455:UZI655455 VIZ655455:VJE655455 VSV655455:VTA655455 WCR655455:WCW655455 WMN655455:WMS655455 WWJ655455:WWO655455 AB720991:AG720991 JX720991:KC720991 TT720991:TY720991 ADP720991:ADU720991 ANL720991:ANQ720991 AXH720991:AXM720991 BHD720991:BHI720991 BQZ720991:BRE720991 CAV720991:CBA720991 CKR720991:CKW720991 CUN720991:CUS720991 DEJ720991:DEO720991 DOF720991:DOK720991 DYB720991:DYG720991 EHX720991:EIC720991 ERT720991:ERY720991 FBP720991:FBU720991 FLL720991:FLQ720991 FVH720991:FVM720991 GFD720991:GFI720991 GOZ720991:GPE720991 GYV720991:GZA720991 HIR720991:HIW720991 HSN720991:HSS720991 ICJ720991:ICO720991 IMF720991:IMK720991 IWB720991:IWG720991 JFX720991:JGC720991 JPT720991:JPY720991 JZP720991:JZU720991 KJL720991:KJQ720991 KTH720991:KTM720991 LDD720991:LDI720991 LMZ720991:LNE720991 LWV720991:LXA720991 MGR720991:MGW720991 MQN720991:MQS720991 NAJ720991:NAO720991 NKF720991:NKK720991 NUB720991:NUG720991 ODX720991:OEC720991 ONT720991:ONY720991 OXP720991:OXU720991 PHL720991:PHQ720991 PRH720991:PRM720991 QBD720991:QBI720991 QKZ720991:QLE720991 QUV720991:QVA720991 RER720991:REW720991 RON720991:ROS720991 RYJ720991:RYO720991 SIF720991:SIK720991 SSB720991:SSG720991 TBX720991:TCC720991 TLT720991:TLY720991 TVP720991:TVU720991 UFL720991:UFQ720991 UPH720991:UPM720991 UZD720991:UZI720991 VIZ720991:VJE720991 VSV720991:VTA720991 WCR720991:WCW720991 WMN720991:WMS720991 WWJ720991:WWO720991 AB786527:AG786527 JX786527:KC786527 TT786527:TY786527 ADP786527:ADU786527 ANL786527:ANQ786527 AXH786527:AXM786527 BHD786527:BHI786527 BQZ786527:BRE786527 CAV786527:CBA786527 CKR786527:CKW786527 CUN786527:CUS786527 DEJ786527:DEO786527 DOF786527:DOK786527 DYB786527:DYG786527 EHX786527:EIC786527 ERT786527:ERY786527 FBP786527:FBU786527 FLL786527:FLQ786527 FVH786527:FVM786527 GFD786527:GFI786527 GOZ786527:GPE786527 GYV786527:GZA786527 HIR786527:HIW786527 HSN786527:HSS786527 ICJ786527:ICO786527 IMF786527:IMK786527 IWB786527:IWG786527 JFX786527:JGC786527 JPT786527:JPY786527 JZP786527:JZU786527 KJL786527:KJQ786527 KTH786527:KTM786527 LDD786527:LDI786527 LMZ786527:LNE786527 LWV786527:LXA786527 MGR786527:MGW786527 MQN786527:MQS786527 NAJ786527:NAO786527 NKF786527:NKK786527 NUB786527:NUG786527 ODX786527:OEC786527 ONT786527:ONY786527 OXP786527:OXU786527 PHL786527:PHQ786527 PRH786527:PRM786527 QBD786527:QBI786527 QKZ786527:QLE786527 QUV786527:QVA786527 RER786527:REW786527 RON786527:ROS786527 RYJ786527:RYO786527 SIF786527:SIK786527 SSB786527:SSG786527 TBX786527:TCC786527 TLT786527:TLY786527 TVP786527:TVU786527 UFL786527:UFQ786527 UPH786527:UPM786527 UZD786527:UZI786527 VIZ786527:VJE786527 VSV786527:VTA786527 WCR786527:WCW786527 WMN786527:WMS786527 WWJ786527:WWO786527 AB852063:AG852063 JX852063:KC852063 TT852063:TY852063 ADP852063:ADU852063 ANL852063:ANQ852063 AXH852063:AXM852063 BHD852063:BHI852063 BQZ852063:BRE852063 CAV852063:CBA852063 CKR852063:CKW852063 CUN852063:CUS852063 DEJ852063:DEO852063 DOF852063:DOK852063 DYB852063:DYG852063 EHX852063:EIC852063 ERT852063:ERY852063 FBP852063:FBU852063 FLL852063:FLQ852063 FVH852063:FVM852063 GFD852063:GFI852063 GOZ852063:GPE852063 GYV852063:GZA852063 HIR852063:HIW852063 HSN852063:HSS852063 ICJ852063:ICO852063 IMF852063:IMK852063 IWB852063:IWG852063 JFX852063:JGC852063 JPT852063:JPY852063 JZP852063:JZU852063 KJL852063:KJQ852063 KTH852063:KTM852063 LDD852063:LDI852063 LMZ852063:LNE852063 LWV852063:LXA852063 MGR852063:MGW852063 MQN852063:MQS852063 NAJ852063:NAO852063 NKF852063:NKK852063 NUB852063:NUG852063 ODX852063:OEC852063 ONT852063:ONY852063 OXP852063:OXU852063 PHL852063:PHQ852063 PRH852063:PRM852063 QBD852063:QBI852063 QKZ852063:QLE852063 QUV852063:QVA852063 RER852063:REW852063 RON852063:ROS852063 RYJ852063:RYO852063 SIF852063:SIK852063 SSB852063:SSG852063 TBX852063:TCC852063 TLT852063:TLY852063 TVP852063:TVU852063 UFL852063:UFQ852063 UPH852063:UPM852063 UZD852063:UZI852063 VIZ852063:VJE852063 VSV852063:VTA852063 WCR852063:WCW852063 WMN852063:WMS852063 WWJ852063:WWO852063 AB917599:AG917599 JX917599:KC917599 TT917599:TY917599 ADP917599:ADU917599 ANL917599:ANQ917599 AXH917599:AXM917599 BHD917599:BHI917599 BQZ917599:BRE917599 CAV917599:CBA917599 CKR917599:CKW917599 CUN917599:CUS917599 DEJ917599:DEO917599 DOF917599:DOK917599 DYB917599:DYG917599 EHX917599:EIC917599 ERT917599:ERY917599 FBP917599:FBU917599 FLL917599:FLQ917599 FVH917599:FVM917599 GFD917599:GFI917599 GOZ917599:GPE917599 GYV917599:GZA917599 HIR917599:HIW917599 HSN917599:HSS917599 ICJ917599:ICO917599 IMF917599:IMK917599 IWB917599:IWG917599 JFX917599:JGC917599 JPT917599:JPY917599 JZP917599:JZU917599 KJL917599:KJQ917599 KTH917599:KTM917599 LDD917599:LDI917599 LMZ917599:LNE917599 LWV917599:LXA917599 MGR917599:MGW917599 MQN917599:MQS917599 NAJ917599:NAO917599 NKF917599:NKK917599 NUB917599:NUG917599 ODX917599:OEC917599 ONT917599:ONY917599 OXP917599:OXU917599 PHL917599:PHQ917599 PRH917599:PRM917599 QBD917599:QBI917599 QKZ917599:QLE917599 QUV917599:QVA917599 RER917599:REW917599 RON917599:ROS917599 RYJ917599:RYO917599 SIF917599:SIK917599 SSB917599:SSG917599 TBX917599:TCC917599 TLT917599:TLY917599 TVP917599:TVU917599 UFL917599:UFQ917599 UPH917599:UPM917599 UZD917599:UZI917599 VIZ917599:VJE917599 VSV917599:VTA917599 WCR917599:WCW917599 WMN917599:WMS917599 WWJ917599:WWO917599 AB983135:AG983135 JX983135:KC983135 TT983135:TY983135 ADP983135:ADU983135 ANL983135:ANQ983135 AXH983135:AXM983135 BHD983135:BHI983135 BQZ983135:BRE983135 CAV983135:CBA983135 CKR983135:CKW983135 CUN983135:CUS983135 DEJ983135:DEO983135 DOF983135:DOK983135 DYB983135:DYG983135 EHX983135:EIC983135 ERT983135:ERY983135 FBP983135:FBU983135 FLL983135:FLQ983135 FVH983135:FVM983135 GFD983135:GFI983135 GOZ983135:GPE983135 GYV983135:GZA983135 HIR983135:HIW983135 HSN983135:HSS983135 ICJ983135:ICO983135 IMF983135:IMK983135 IWB983135:IWG983135 JFX983135:JGC983135 JPT983135:JPY983135 JZP983135:JZU983135 KJL983135:KJQ983135 KTH983135:KTM983135 LDD983135:LDI983135 LMZ983135:LNE983135 LWV983135:LXA983135 MGR983135:MGW983135 MQN983135:MQS983135 NAJ983135:NAO983135 NKF983135:NKK983135 NUB983135:NUG983135 ODX983135:OEC983135 ONT983135:ONY983135 OXP983135:OXU983135 PHL983135:PHQ983135 PRH983135:PRM983135 QBD983135:QBI983135 QKZ983135:QLE983135 QUV983135:QVA983135 RER983135:REW983135 RON983135:ROS983135 RYJ983135:RYO983135 SIF983135:SIK983135 SSB983135:SSG983135 TBX983135:TCC983135 TLT983135:TLY983135 TVP983135:TVU983135 UFL983135:UFQ983135 UPH983135:UPM983135 UZD983135:UZI983135 VIZ983135:VJE983135 VSV983135:VTA983135 WCR983135:WCW983135 WMN983135:WMS983135 WWJ983135:WWO983135 AB97:AG97 JX97:KC97 TT97:TY97 ADP97:ADU97 ANL97:ANQ97 AXH97:AXM97 BHD97:BHI97 BQZ97:BRE97 CAV97:CBA97 CKR97:CKW97 CUN97:CUS97 DEJ97:DEO97 DOF97:DOK97 DYB97:DYG97 EHX97:EIC97 ERT97:ERY97 FBP97:FBU97 FLL97:FLQ97 FVH97:FVM97 GFD97:GFI97 GOZ97:GPE97 GYV97:GZA97 HIR97:HIW97 HSN97:HSS97 ICJ97:ICO97 IMF97:IMK97 IWB97:IWG97 JFX97:JGC97 JPT97:JPY97 JZP97:JZU97 KJL97:KJQ97 KTH97:KTM97 LDD97:LDI97 LMZ97:LNE97 LWV97:LXA97 MGR97:MGW97 MQN97:MQS97 NAJ97:NAO97 NKF97:NKK97 NUB97:NUG97 ODX97:OEC97 ONT97:ONY97 OXP97:OXU97 PHL97:PHQ97 PRH97:PRM97 QBD97:QBI97 QKZ97:QLE97 QUV97:QVA97 RER97:REW97 RON97:ROS97 RYJ97:RYO97 SIF97:SIK97 SSB97:SSG97 TBX97:TCC97 TLT97:TLY97 TVP97:TVU97 UFL97:UFQ97 UPH97:UPM97 UZD97:UZI97 VIZ97:VJE97 VSV97:VTA97 WCR97:WCW97 WMN97:WMS97 WWJ97:WWO97 AB65633:AG65633 JX65633:KC65633 TT65633:TY65633 ADP65633:ADU65633 ANL65633:ANQ65633 AXH65633:AXM65633 BHD65633:BHI65633 BQZ65633:BRE65633 CAV65633:CBA65633 CKR65633:CKW65633 CUN65633:CUS65633 DEJ65633:DEO65633 DOF65633:DOK65633 DYB65633:DYG65633 EHX65633:EIC65633 ERT65633:ERY65633 FBP65633:FBU65633 FLL65633:FLQ65633 FVH65633:FVM65633 GFD65633:GFI65633 GOZ65633:GPE65633 GYV65633:GZA65633 HIR65633:HIW65633 HSN65633:HSS65633 ICJ65633:ICO65633 IMF65633:IMK65633 IWB65633:IWG65633 JFX65633:JGC65633 JPT65633:JPY65633 JZP65633:JZU65633 KJL65633:KJQ65633 KTH65633:KTM65633 LDD65633:LDI65633 LMZ65633:LNE65633 LWV65633:LXA65633 MGR65633:MGW65633 MQN65633:MQS65633 NAJ65633:NAO65633 NKF65633:NKK65633 NUB65633:NUG65633 ODX65633:OEC65633 ONT65633:ONY65633 OXP65633:OXU65633 PHL65633:PHQ65633 PRH65633:PRM65633 QBD65633:QBI65633 QKZ65633:QLE65633 QUV65633:QVA65633 RER65633:REW65633 RON65633:ROS65633 RYJ65633:RYO65633 SIF65633:SIK65633 SSB65633:SSG65633 TBX65633:TCC65633 TLT65633:TLY65633 TVP65633:TVU65633 UFL65633:UFQ65633 UPH65633:UPM65633 UZD65633:UZI65633 VIZ65633:VJE65633 VSV65633:VTA65633 WCR65633:WCW65633 WMN65633:WMS65633 WWJ65633:WWO65633 AB131169:AG131169 JX131169:KC131169 TT131169:TY131169 ADP131169:ADU131169 ANL131169:ANQ131169 AXH131169:AXM131169 BHD131169:BHI131169 BQZ131169:BRE131169 CAV131169:CBA131169 CKR131169:CKW131169 CUN131169:CUS131169 DEJ131169:DEO131169 DOF131169:DOK131169 DYB131169:DYG131169 EHX131169:EIC131169 ERT131169:ERY131169 FBP131169:FBU131169 FLL131169:FLQ131169 FVH131169:FVM131169 GFD131169:GFI131169 GOZ131169:GPE131169 GYV131169:GZA131169 HIR131169:HIW131169 HSN131169:HSS131169 ICJ131169:ICO131169 IMF131169:IMK131169 IWB131169:IWG131169 JFX131169:JGC131169 JPT131169:JPY131169 JZP131169:JZU131169 KJL131169:KJQ131169 KTH131169:KTM131169 LDD131169:LDI131169 LMZ131169:LNE131169 LWV131169:LXA131169 MGR131169:MGW131169 MQN131169:MQS131169 NAJ131169:NAO131169 NKF131169:NKK131169 NUB131169:NUG131169 ODX131169:OEC131169 ONT131169:ONY131169 OXP131169:OXU131169 PHL131169:PHQ131169 PRH131169:PRM131169 QBD131169:QBI131169 QKZ131169:QLE131169 QUV131169:QVA131169 RER131169:REW131169 RON131169:ROS131169 RYJ131169:RYO131169 SIF131169:SIK131169 SSB131169:SSG131169 TBX131169:TCC131169 TLT131169:TLY131169 TVP131169:TVU131169 UFL131169:UFQ131169 UPH131169:UPM131169 UZD131169:UZI131169 VIZ131169:VJE131169 VSV131169:VTA131169 WCR131169:WCW131169 WMN131169:WMS131169 WWJ131169:WWO131169 AB196705:AG196705 JX196705:KC196705 TT196705:TY196705 ADP196705:ADU196705 ANL196705:ANQ196705 AXH196705:AXM196705 BHD196705:BHI196705 BQZ196705:BRE196705 CAV196705:CBA196705 CKR196705:CKW196705 CUN196705:CUS196705 DEJ196705:DEO196705 DOF196705:DOK196705 DYB196705:DYG196705 EHX196705:EIC196705 ERT196705:ERY196705 FBP196705:FBU196705 FLL196705:FLQ196705 FVH196705:FVM196705 GFD196705:GFI196705 GOZ196705:GPE196705 GYV196705:GZA196705 HIR196705:HIW196705 HSN196705:HSS196705 ICJ196705:ICO196705 IMF196705:IMK196705 IWB196705:IWG196705 JFX196705:JGC196705 JPT196705:JPY196705 JZP196705:JZU196705 KJL196705:KJQ196705 KTH196705:KTM196705 LDD196705:LDI196705 LMZ196705:LNE196705 LWV196705:LXA196705 MGR196705:MGW196705 MQN196705:MQS196705 NAJ196705:NAO196705 NKF196705:NKK196705 NUB196705:NUG196705 ODX196705:OEC196705 ONT196705:ONY196705 OXP196705:OXU196705 PHL196705:PHQ196705 PRH196705:PRM196705 QBD196705:QBI196705 QKZ196705:QLE196705 QUV196705:QVA196705 RER196705:REW196705 RON196705:ROS196705 RYJ196705:RYO196705 SIF196705:SIK196705 SSB196705:SSG196705 TBX196705:TCC196705 TLT196705:TLY196705 TVP196705:TVU196705 UFL196705:UFQ196705 UPH196705:UPM196705 UZD196705:UZI196705 VIZ196705:VJE196705 VSV196705:VTA196705 WCR196705:WCW196705 WMN196705:WMS196705 WWJ196705:WWO196705 AB262241:AG262241 JX262241:KC262241 TT262241:TY262241 ADP262241:ADU262241 ANL262241:ANQ262241 AXH262241:AXM262241 BHD262241:BHI262241 BQZ262241:BRE262241 CAV262241:CBA262241 CKR262241:CKW262241 CUN262241:CUS262241 DEJ262241:DEO262241 DOF262241:DOK262241 DYB262241:DYG262241 EHX262241:EIC262241 ERT262241:ERY262241 FBP262241:FBU262241 FLL262241:FLQ262241 FVH262241:FVM262241 GFD262241:GFI262241 GOZ262241:GPE262241 GYV262241:GZA262241 HIR262241:HIW262241 HSN262241:HSS262241 ICJ262241:ICO262241 IMF262241:IMK262241 IWB262241:IWG262241 JFX262241:JGC262241 JPT262241:JPY262241 JZP262241:JZU262241 KJL262241:KJQ262241 KTH262241:KTM262241 LDD262241:LDI262241 LMZ262241:LNE262241 LWV262241:LXA262241 MGR262241:MGW262241 MQN262241:MQS262241 NAJ262241:NAO262241 NKF262241:NKK262241 NUB262241:NUG262241 ODX262241:OEC262241 ONT262241:ONY262241 OXP262241:OXU262241 PHL262241:PHQ262241 PRH262241:PRM262241 QBD262241:QBI262241 QKZ262241:QLE262241 QUV262241:QVA262241 RER262241:REW262241 RON262241:ROS262241 RYJ262241:RYO262241 SIF262241:SIK262241 SSB262241:SSG262241 TBX262241:TCC262241 TLT262241:TLY262241 TVP262241:TVU262241 UFL262241:UFQ262241 UPH262241:UPM262241 UZD262241:UZI262241 VIZ262241:VJE262241 VSV262241:VTA262241 WCR262241:WCW262241 WMN262241:WMS262241 WWJ262241:WWO262241 AB327777:AG327777 JX327777:KC327777 TT327777:TY327777 ADP327777:ADU327777 ANL327777:ANQ327777 AXH327777:AXM327777 BHD327777:BHI327777 BQZ327777:BRE327777 CAV327777:CBA327777 CKR327777:CKW327777 CUN327777:CUS327777 DEJ327777:DEO327777 DOF327777:DOK327777 DYB327777:DYG327777 EHX327777:EIC327777 ERT327777:ERY327777 FBP327777:FBU327777 FLL327777:FLQ327777 FVH327777:FVM327777 GFD327777:GFI327777 GOZ327777:GPE327777 GYV327777:GZA327777 HIR327777:HIW327777 HSN327777:HSS327777 ICJ327777:ICO327777 IMF327777:IMK327777 IWB327777:IWG327777 JFX327777:JGC327777 JPT327777:JPY327777 JZP327777:JZU327777 KJL327777:KJQ327777 KTH327777:KTM327777 LDD327777:LDI327777 LMZ327777:LNE327777 LWV327777:LXA327777 MGR327777:MGW327777 MQN327777:MQS327777 NAJ327777:NAO327777 NKF327777:NKK327777 NUB327777:NUG327777 ODX327777:OEC327777 ONT327777:ONY327777 OXP327777:OXU327777 PHL327777:PHQ327777 PRH327777:PRM327777 QBD327777:QBI327777 QKZ327777:QLE327777 QUV327777:QVA327777 RER327777:REW327777 RON327777:ROS327777 RYJ327777:RYO327777 SIF327777:SIK327777 SSB327777:SSG327777 TBX327777:TCC327777 TLT327777:TLY327777 TVP327777:TVU327777 UFL327777:UFQ327777 UPH327777:UPM327777 UZD327777:UZI327777 VIZ327777:VJE327777 VSV327777:VTA327777 WCR327777:WCW327777 WMN327777:WMS327777 WWJ327777:WWO327777 AB393313:AG393313 JX393313:KC393313 TT393313:TY393313 ADP393313:ADU393313 ANL393313:ANQ393313 AXH393313:AXM393313 BHD393313:BHI393313 BQZ393313:BRE393313 CAV393313:CBA393313 CKR393313:CKW393313 CUN393313:CUS393313 DEJ393313:DEO393313 DOF393313:DOK393313 DYB393313:DYG393313 EHX393313:EIC393313 ERT393313:ERY393313 FBP393313:FBU393313 FLL393313:FLQ393313 FVH393313:FVM393313 GFD393313:GFI393313 GOZ393313:GPE393313 GYV393313:GZA393313 HIR393313:HIW393313 HSN393313:HSS393313 ICJ393313:ICO393313 IMF393313:IMK393313 IWB393313:IWG393313 JFX393313:JGC393313 JPT393313:JPY393313 JZP393313:JZU393313 KJL393313:KJQ393313 KTH393313:KTM393313 LDD393313:LDI393313 LMZ393313:LNE393313 LWV393313:LXA393313 MGR393313:MGW393313 MQN393313:MQS393313 NAJ393313:NAO393313 NKF393313:NKK393313 NUB393313:NUG393313 ODX393313:OEC393313 ONT393313:ONY393313 OXP393313:OXU393313 PHL393313:PHQ393313 PRH393313:PRM393313 QBD393313:QBI393313 QKZ393313:QLE393313 QUV393313:QVA393313 RER393313:REW393313 RON393313:ROS393313 RYJ393313:RYO393313 SIF393313:SIK393313 SSB393313:SSG393313 TBX393313:TCC393313 TLT393313:TLY393313 TVP393313:TVU393313 UFL393313:UFQ393313 UPH393313:UPM393313 UZD393313:UZI393313 VIZ393313:VJE393313 VSV393313:VTA393313 WCR393313:WCW393313 WMN393313:WMS393313 WWJ393313:WWO393313 AB458849:AG458849 JX458849:KC458849 TT458849:TY458849 ADP458849:ADU458849 ANL458849:ANQ458849 AXH458849:AXM458849 BHD458849:BHI458849 BQZ458849:BRE458849 CAV458849:CBA458849 CKR458849:CKW458849 CUN458849:CUS458849 DEJ458849:DEO458849 DOF458849:DOK458849 DYB458849:DYG458849 EHX458849:EIC458849 ERT458849:ERY458849 FBP458849:FBU458849 FLL458849:FLQ458849 FVH458849:FVM458849 GFD458849:GFI458849 GOZ458849:GPE458849 GYV458849:GZA458849 HIR458849:HIW458849 HSN458849:HSS458849 ICJ458849:ICO458849 IMF458849:IMK458849 IWB458849:IWG458849 JFX458849:JGC458849 JPT458849:JPY458849 JZP458849:JZU458849 KJL458849:KJQ458849 KTH458849:KTM458849 LDD458849:LDI458849 LMZ458849:LNE458849 LWV458849:LXA458849 MGR458849:MGW458849 MQN458849:MQS458849 NAJ458849:NAO458849 NKF458849:NKK458849 NUB458849:NUG458849 ODX458849:OEC458849 ONT458849:ONY458849 OXP458849:OXU458849 PHL458849:PHQ458849 PRH458849:PRM458849 QBD458849:QBI458849 QKZ458849:QLE458849 QUV458849:QVA458849 RER458849:REW458849 RON458849:ROS458849 RYJ458849:RYO458849 SIF458849:SIK458849 SSB458849:SSG458849 TBX458849:TCC458849 TLT458849:TLY458849 TVP458849:TVU458849 UFL458849:UFQ458849 UPH458849:UPM458849 UZD458849:UZI458849 VIZ458849:VJE458849 VSV458849:VTA458849 WCR458849:WCW458849 WMN458849:WMS458849 WWJ458849:WWO458849 AB524385:AG524385 JX524385:KC524385 TT524385:TY524385 ADP524385:ADU524385 ANL524385:ANQ524385 AXH524385:AXM524385 BHD524385:BHI524385 BQZ524385:BRE524385 CAV524385:CBA524385 CKR524385:CKW524385 CUN524385:CUS524385 DEJ524385:DEO524385 DOF524385:DOK524385 DYB524385:DYG524385 EHX524385:EIC524385 ERT524385:ERY524385 FBP524385:FBU524385 FLL524385:FLQ524385 FVH524385:FVM524385 GFD524385:GFI524385 GOZ524385:GPE524385 GYV524385:GZA524385 HIR524385:HIW524385 HSN524385:HSS524385 ICJ524385:ICO524385 IMF524385:IMK524385 IWB524385:IWG524385 JFX524385:JGC524385 JPT524385:JPY524385 JZP524385:JZU524385 KJL524385:KJQ524385 KTH524385:KTM524385 LDD524385:LDI524385 LMZ524385:LNE524385 LWV524385:LXA524385 MGR524385:MGW524385 MQN524385:MQS524385 NAJ524385:NAO524385 NKF524385:NKK524385 NUB524385:NUG524385 ODX524385:OEC524385 ONT524385:ONY524385 OXP524385:OXU524385 PHL524385:PHQ524385 PRH524385:PRM524385 QBD524385:QBI524385 QKZ524385:QLE524385 QUV524385:QVA524385 RER524385:REW524385 RON524385:ROS524385 RYJ524385:RYO524385 SIF524385:SIK524385 SSB524385:SSG524385 TBX524385:TCC524385 TLT524385:TLY524385 TVP524385:TVU524385 UFL524385:UFQ524385 UPH524385:UPM524385 UZD524385:UZI524385 VIZ524385:VJE524385 VSV524385:VTA524385 WCR524385:WCW524385 WMN524385:WMS524385 WWJ524385:WWO524385 AB589921:AG589921 JX589921:KC589921 TT589921:TY589921 ADP589921:ADU589921 ANL589921:ANQ589921 AXH589921:AXM589921 BHD589921:BHI589921 BQZ589921:BRE589921 CAV589921:CBA589921 CKR589921:CKW589921 CUN589921:CUS589921 DEJ589921:DEO589921 DOF589921:DOK589921 DYB589921:DYG589921 EHX589921:EIC589921 ERT589921:ERY589921 FBP589921:FBU589921 FLL589921:FLQ589921 FVH589921:FVM589921 GFD589921:GFI589921 GOZ589921:GPE589921 GYV589921:GZA589921 HIR589921:HIW589921 HSN589921:HSS589921 ICJ589921:ICO589921 IMF589921:IMK589921 IWB589921:IWG589921 JFX589921:JGC589921 JPT589921:JPY589921 JZP589921:JZU589921 KJL589921:KJQ589921 KTH589921:KTM589921 LDD589921:LDI589921 LMZ589921:LNE589921 LWV589921:LXA589921 MGR589921:MGW589921 MQN589921:MQS589921 NAJ589921:NAO589921 NKF589921:NKK589921 NUB589921:NUG589921 ODX589921:OEC589921 ONT589921:ONY589921 OXP589921:OXU589921 PHL589921:PHQ589921 PRH589921:PRM589921 QBD589921:QBI589921 QKZ589921:QLE589921 QUV589921:QVA589921 RER589921:REW589921 RON589921:ROS589921 RYJ589921:RYO589921 SIF589921:SIK589921 SSB589921:SSG589921 TBX589921:TCC589921 TLT589921:TLY589921 TVP589921:TVU589921 UFL589921:UFQ589921 UPH589921:UPM589921 UZD589921:UZI589921 VIZ589921:VJE589921 VSV589921:VTA589921 WCR589921:WCW589921 WMN589921:WMS589921 WWJ589921:WWO589921 AB655457:AG655457 JX655457:KC655457 TT655457:TY655457 ADP655457:ADU655457 ANL655457:ANQ655457 AXH655457:AXM655457 BHD655457:BHI655457 BQZ655457:BRE655457 CAV655457:CBA655457 CKR655457:CKW655457 CUN655457:CUS655457 DEJ655457:DEO655457 DOF655457:DOK655457 DYB655457:DYG655457 EHX655457:EIC655457 ERT655457:ERY655457 FBP655457:FBU655457 FLL655457:FLQ655457 FVH655457:FVM655457 GFD655457:GFI655457 GOZ655457:GPE655457 GYV655457:GZA655457 HIR655457:HIW655457 HSN655457:HSS655457 ICJ655457:ICO655457 IMF655457:IMK655457 IWB655457:IWG655457 JFX655457:JGC655457 JPT655457:JPY655457 JZP655457:JZU655457 KJL655457:KJQ655457 KTH655457:KTM655457 LDD655457:LDI655457 LMZ655457:LNE655457 LWV655457:LXA655457 MGR655457:MGW655457 MQN655457:MQS655457 NAJ655457:NAO655457 NKF655457:NKK655457 NUB655457:NUG655457 ODX655457:OEC655457 ONT655457:ONY655457 OXP655457:OXU655457 PHL655457:PHQ655457 PRH655457:PRM655457 QBD655457:QBI655457 QKZ655457:QLE655457 QUV655457:QVA655457 RER655457:REW655457 RON655457:ROS655457 RYJ655457:RYO655457 SIF655457:SIK655457 SSB655457:SSG655457 TBX655457:TCC655457 TLT655457:TLY655457 TVP655457:TVU655457 UFL655457:UFQ655457 UPH655457:UPM655457 UZD655457:UZI655457 VIZ655457:VJE655457 VSV655457:VTA655457 WCR655457:WCW655457 WMN655457:WMS655457 WWJ655457:WWO655457 AB720993:AG720993 JX720993:KC720993 TT720993:TY720993 ADP720993:ADU720993 ANL720993:ANQ720993 AXH720993:AXM720993 BHD720993:BHI720993 BQZ720993:BRE720993 CAV720993:CBA720993 CKR720993:CKW720993 CUN720993:CUS720993 DEJ720993:DEO720993 DOF720993:DOK720993 DYB720993:DYG720993 EHX720993:EIC720993 ERT720993:ERY720993 FBP720993:FBU720993 FLL720993:FLQ720993 FVH720993:FVM720993 GFD720993:GFI720993 GOZ720993:GPE720993 GYV720993:GZA720993 HIR720993:HIW720993 HSN720993:HSS720993 ICJ720993:ICO720993 IMF720993:IMK720993 IWB720993:IWG720993 JFX720993:JGC720993 JPT720993:JPY720993 JZP720993:JZU720993 KJL720993:KJQ720993 KTH720993:KTM720993 LDD720993:LDI720993 LMZ720993:LNE720993 LWV720993:LXA720993 MGR720993:MGW720993 MQN720993:MQS720993 NAJ720993:NAO720993 NKF720993:NKK720993 NUB720993:NUG720993 ODX720993:OEC720993 ONT720993:ONY720993 OXP720993:OXU720993 PHL720993:PHQ720993 PRH720993:PRM720993 QBD720993:QBI720993 QKZ720993:QLE720993 QUV720993:QVA720993 RER720993:REW720993 RON720993:ROS720993 RYJ720993:RYO720993 SIF720993:SIK720993 SSB720993:SSG720993 TBX720993:TCC720993 TLT720993:TLY720993 TVP720993:TVU720993 UFL720993:UFQ720993 UPH720993:UPM720993 UZD720993:UZI720993 VIZ720993:VJE720993 VSV720993:VTA720993 WCR720993:WCW720993 WMN720993:WMS720993 WWJ720993:WWO720993 AB786529:AG786529 JX786529:KC786529 TT786529:TY786529 ADP786529:ADU786529 ANL786529:ANQ786529 AXH786529:AXM786529 BHD786529:BHI786529 BQZ786529:BRE786529 CAV786529:CBA786529 CKR786529:CKW786529 CUN786529:CUS786529 DEJ786529:DEO786529 DOF786529:DOK786529 DYB786529:DYG786529 EHX786529:EIC786529 ERT786529:ERY786529 FBP786529:FBU786529 FLL786529:FLQ786529 FVH786529:FVM786529 GFD786529:GFI786529 GOZ786529:GPE786529 GYV786529:GZA786529 HIR786529:HIW786529 HSN786529:HSS786529 ICJ786529:ICO786529 IMF786529:IMK786529 IWB786529:IWG786529 JFX786529:JGC786529 JPT786529:JPY786529 JZP786529:JZU786529 KJL786529:KJQ786529 KTH786529:KTM786529 LDD786529:LDI786529 LMZ786529:LNE786529 LWV786529:LXA786529 MGR786529:MGW786529 MQN786529:MQS786529 NAJ786529:NAO786529 NKF786529:NKK786529 NUB786529:NUG786529 ODX786529:OEC786529 ONT786529:ONY786529 OXP786529:OXU786529 PHL786529:PHQ786529 PRH786529:PRM786529 QBD786529:QBI786529 QKZ786529:QLE786529 QUV786529:QVA786529 RER786529:REW786529 RON786529:ROS786529 RYJ786529:RYO786529 SIF786529:SIK786529 SSB786529:SSG786529 TBX786529:TCC786529 TLT786529:TLY786529 TVP786529:TVU786529 UFL786529:UFQ786529 UPH786529:UPM786529 UZD786529:UZI786529 VIZ786529:VJE786529 VSV786529:VTA786529 WCR786529:WCW786529 WMN786529:WMS786529 WWJ786529:WWO786529 AB852065:AG852065 JX852065:KC852065 TT852065:TY852065 ADP852065:ADU852065 ANL852065:ANQ852065 AXH852065:AXM852065 BHD852065:BHI852065 BQZ852065:BRE852065 CAV852065:CBA852065 CKR852065:CKW852065 CUN852065:CUS852065 DEJ852065:DEO852065 DOF852065:DOK852065 DYB852065:DYG852065 EHX852065:EIC852065 ERT852065:ERY852065 FBP852065:FBU852065 FLL852065:FLQ852065 FVH852065:FVM852065 GFD852065:GFI852065 GOZ852065:GPE852065 GYV852065:GZA852065 HIR852065:HIW852065 HSN852065:HSS852065 ICJ852065:ICO852065 IMF852065:IMK852065 IWB852065:IWG852065 JFX852065:JGC852065 JPT852065:JPY852065 JZP852065:JZU852065 KJL852065:KJQ852065 KTH852065:KTM852065 LDD852065:LDI852065 LMZ852065:LNE852065 LWV852065:LXA852065 MGR852065:MGW852065 MQN852065:MQS852065 NAJ852065:NAO852065 NKF852065:NKK852065 NUB852065:NUG852065 ODX852065:OEC852065 ONT852065:ONY852065 OXP852065:OXU852065 PHL852065:PHQ852065 PRH852065:PRM852065 QBD852065:QBI852065 QKZ852065:QLE852065 QUV852065:QVA852065 RER852065:REW852065 RON852065:ROS852065 RYJ852065:RYO852065 SIF852065:SIK852065 SSB852065:SSG852065 TBX852065:TCC852065 TLT852065:TLY852065 TVP852065:TVU852065 UFL852065:UFQ852065 UPH852065:UPM852065 UZD852065:UZI852065 VIZ852065:VJE852065 VSV852065:VTA852065 WCR852065:WCW852065 WMN852065:WMS852065 WWJ852065:WWO852065 AB917601:AG917601 JX917601:KC917601 TT917601:TY917601 ADP917601:ADU917601 ANL917601:ANQ917601 AXH917601:AXM917601 BHD917601:BHI917601 BQZ917601:BRE917601 CAV917601:CBA917601 CKR917601:CKW917601 CUN917601:CUS917601 DEJ917601:DEO917601 DOF917601:DOK917601 DYB917601:DYG917601 EHX917601:EIC917601 ERT917601:ERY917601 FBP917601:FBU917601 FLL917601:FLQ917601 FVH917601:FVM917601 GFD917601:GFI917601 GOZ917601:GPE917601 GYV917601:GZA917601 HIR917601:HIW917601 HSN917601:HSS917601 ICJ917601:ICO917601 IMF917601:IMK917601 IWB917601:IWG917601 JFX917601:JGC917601 JPT917601:JPY917601 JZP917601:JZU917601 KJL917601:KJQ917601 KTH917601:KTM917601 LDD917601:LDI917601 LMZ917601:LNE917601 LWV917601:LXA917601 MGR917601:MGW917601 MQN917601:MQS917601 NAJ917601:NAO917601 NKF917601:NKK917601 NUB917601:NUG917601 ODX917601:OEC917601 ONT917601:ONY917601 OXP917601:OXU917601 PHL917601:PHQ917601 PRH917601:PRM917601 QBD917601:QBI917601 QKZ917601:QLE917601 QUV917601:QVA917601 RER917601:REW917601 RON917601:ROS917601 RYJ917601:RYO917601 SIF917601:SIK917601 SSB917601:SSG917601 TBX917601:TCC917601 TLT917601:TLY917601 TVP917601:TVU917601 UFL917601:UFQ917601 UPH917601:UPM917601 UZD917601:UZI917601 VIZ917601:VJE917601 VSV917601:VTA917601 WCR917601:WCW917601 WMN917601:WMS917601 WWJ917601:WWO917601 AB983137:AG983137 JX983137:KC983137 TT983137:TY983137 ADP983137:ADU983137 ANL983137:ANQ983137 AXH983137:AXM983137 BHD983137:BHI983137 BQZ983137:BRE983137 CAV983137:CBA983137 CKR983137:CKW983137 CUN983137:CUS983137 DEJ983137:DEO983137 DOF983137:DOK983137 DYB983137:DYG983137 EHX983137:EIC983137 ERT983137:ERY983137 FBP983137:FBU983137 FLL983137:FLQ983137 FVH983137:FVM983137 GFD983137:GFI983137 GOZ983137:GPE983137 GYV983137:GZA983137 HIR983137:HIW983137 HSN983137:HSS983137 ICJ983137:ICO983137 IMF983137:IMK983137 IWB983137:IWG983137 JFX983137:JGC983137 JPT983137:JPY983137 JZP983137:JZU983137 KJL983137:KJQ983137 KTH983137:KTM983137 LDD983137:LDI983137 LMZ983137:LNE983137 LWV983137:LXA983137 MGR983137:MGW983137 MQN983137:MQS983137 NAJ983137:NAO983137 NKF983137:NKK983137 NUB983137:NUG983137 ODX983137:OEC983137 ONT983137:ONY983137 OXP983137:OXU983137 PHL983137:PHQ983137 PRH983137:PRM983137 QBD983137:QBI983137 QKZ983137:QLE983137 QUV983137:QVA983137 RER983137:REW983137 RON983137:ROS983137 RYJ983137:RYO983137 SIF983137:SIK983137 SSB983137:SSG983137 TBX983137:TCC983137 TLT983137:TLY983137 TVP983137:TVU983137 UFL983137:UFQ983137 UPH983137:UPM983137 UZD983137:UZI983137 VIZ983137:VJE983137 VSV983137:VTA983137 WCR983137:WCW983137 WMN983137:WMS983137 WWJ983137:WWO983137 AN95:AT95 KJ95:KP95 UF95:UL95 AEB95:AEH95 ANX95:AOD95 AXT95:AXZ95 BHP95:BHV95 BRL95:BRR95 CBH95:CBN95 CLD95:CLJ95 CUZ95:CVF95 DEV95:DFB95 DOR95:DOX95 DYN95:DYT95 EIJ95:EIP95 ESF95:ESL95 FCB95:FCH95 FLX95:FMD95 FVT95:FVZ95 GFP95:GFV95 GPL95:GPR95 GZH95:GZN95 HJD95:HJJ95 HSZ95:HTF95 ICV95:IDB95 IMR95:IMX95 IWN95:IWT95 JGJ95:JGP95 JQF95:JQL95 KAB95:KAH95 KJX95:KKD95 KTT95:KTZ95 LDP95:LDV95 LNL95:LNR95 LXH95:LXN95 MHD95:MHJ95 MQZ95:MRF95 NAV95:NBB95 NKR95:NKX95 NUN95:NUT95 OEJ95:OEP95 OOF95:OOL95 OYB95:OYH95 PHX95:PID95 PRT95:PRZ95 QBP95:QBV95 QLL95:QLR95 QVH95:QVN95 RFD95:RFJ95 ROZ95:RPF95 RYV95:RZB95 SIR95:SIX95 SSN95:SST95 TCJ95:TCP95 TMF95:TML95 TWB95:TWH95 UFX95:UGD95 UPT95:UPZ95 UZP95:UZV95 VJL95:VJR95 VTH95:VTN95 WDD95:WDJ95 WMZ95:WNF95 WWV95:WXB95 AN65631:AT65631 KJ65631:KP65631 UF65631:UL65631 AEB65631:AEH65631 ANX65631:AOD65631 AXT65631:AXZ65631 BHP65631:BHV65631 BRL65631:BRR65631 CBH65631:CBN65631 CLD65631:CLJ65631 CUZ65631:CVF65631 DEV65631:DFB65631 DOR65631:DOX65631 DYN65631:DYT65631 EIJ65631:EIP65631 ESF65631:ESL65631 FCB65631:FCH65631 FLX65631:FMD65631 FVT65631:FVZ65631 GFP65631:GFV65631 GPL65631:GPR65631 GZH65631:GZN65631 HJD65631:HJJ65631 HSZ65631:HTF65631 ICV65631:IDB65631 IMR65631:IMX65631 IWN65631:IWT65631 JGJ65631:JGP65631 JQF65631:JQL65631 KAB65631:KAH65631 KJX65631:KKD65631 KTT65631:KTZ65631 LDP65631:LDV65631 LNL65631:LNR65631 LXH65631:LXN65631 MHD65631:MHJ65631 MQZ65631:MRF65631 NAV65631:NBB65631 NKR65631:NKX65631 NUN65631:NUT65631 OEJ65631:OEP65631 OOF65631:OOL65631 OYB65631:OYH65631 PHX65631:PID65631 PRT65631:PRZ65631 QBP65631:QBV65631 QLL65631:QLR65631 QVH65631:QVN65631 RFD65631:RFJ65631 ROZ65631:RPF65631 RYV65631:RZB65631 SIR65631:SIX65631 SSN65631:SST65631 TCJ65631:TCP65631 TMF65631:TML65631 TWB65631:TWH65631 UFX65631:UGD65631 UPT65631:UPZ65631 UZP65631:UZV65631 VJL65631:VJR65631 VTH65631:VTN65631 WDD65631:WDJ65631 WMZ65631:WNF65631 WWV65631:WXB65631 AN131167:AT131167 KJ131167:KP131167 UF131167:UL131167 AEB131167:AEH131167 ANX131167:AOD131167 AXT131167:AXZ131167 BHP131167:BHV131167 BRL131167:BRR131167 CBH131167:CBN131167 CLD131167:CLJ131167 CUZ131167:CVF131167 DEV131167:DFB131167 DOR131167:DOX131167 DYN131167:DYT131167 EIJ131167:EIP131167 ESF131167:ESL131167 FCB131167:FCH131167 FLX131167:FMD131167 FVT131167:FVZ131167 GFP131167:GFV131167 GPL131167:GPR131167 GZH131167:GZN131167 HJD131167:HJJ131167 HSZ131167:HTF131167 ICV131167:IDB131167 IMR131167:IMX131167 IWN131167:IWT131167 JGJ131167:JGP131167 JQF131167:JQL131167 KAB131167:KAH131167 KJX131167:KKD131167 KTT131167:KTZ131167 LDP131167:LDV131167 LNL131167:LNR131167 LXH131167:LXN131167 MHD131167:MHJ131167 MQZ131167:MRF131167 NAV131167:NBB131167 NKR131167:NKX131167 NUN131167:NUT131167 OEJ131167:OEP131167 OOF131167:OOL131167 OYB131167:OYH131167 PHX131167:PID131167 PRT131167:PRZ131167 QBP131167:QBV131167 QLL131167:QLR131167 QVH131167:QVN131167 RFD131167:RFJ131167 ROZ131167:RPF131167 RYV131167:RZB131167 SIR131167:SIX131167 SSN131167:SST131167 TCJ131167:TCP131167 TMF131167:TML131167 TWB131167:TWH131167 UFX131167:UGD131167 UPT131167:UPZ131167 UZP131167:UZV131167 VJL131167:VJR131167 VTH131167:VTN131167 WDD131167:WDJ131167 WMZ131167:WNF131167 WWV131167:WXB131167 AN196703:AT196703 KJ196703:KP196703 UF196703:UL196703 AEB196703:AEH196703 ANX196703:AOD196703 AXT196703:AXZ196703 BHP196703:BHV196703 BRL196703:BRR196703 CBH196703:CBN196703 CLD196703:CLJ196703 CUZ196703:CVF196703 DEV196703:DFB196703 DOR196703:DOX196703 DYN196703:DYT196703 EIJ196703:EIP196703 ESF196703:ESL196703 FCB196703:FCH196703 FLX196703:FMD196703 FVT196703:FVZ196703 GFP196703:GFV196703 GPL196703:GPR196703 GZH196703:GZN196703 HJD196703:HJJ196703 HSZ196703:HTF196703 ICV196703:IDB196703 IMR196703:IMX196703 IWN196703:IWT196703 JGJ196703:JGP196703 JQF196703:JQL196703 KAB196703:KAH196703 KJX196703:KKD196703 KTT196703:KTZ196703 LDP196703:LDV196703 LNL196703:LNR196703 LXH196703:LXN196703 MHD196703:MHJ196703 MQZ196703:MRF196703 NAV196703:NBB196703 NKR196703:NKX196703 NUN196703:NUT196703 OEJ196703:OEP196703 OOF196703:OOL196703 OYB196703:OYH196703 PHX196703:PID196703 PRT196703:PRZ196703 QBP196703:QBV196703 QLL196703:QLR196703 QVH196703:QVN196703 RFD196703:RFJ196703 ROZ196703:RPF196703 RYV196703:RZB196703 SIR196703:SIX196703 SSN196703:SST196703 TCJ196703:TCP196703 TMF196703:TML196703 TWB196703:TWH196703 UFX196703:UGD196703 UPT196703:UPZ196703 UZP196703:UZV196703 VJL196703:VJR196703 VTH196703:VTN196703 WDD196703:WDJ196703 WMZ196703:WNF196703 WWV196703:WXB196703 AN262239:AT262239 KJ262239:KP262239 UF262239:UL262239 AEB262239:AEH262239 ANX262239:AOD262239 AXT262239:AXZ262239 BHP262239:BHV262239 BRL262239:BRR262239 CBH262239:CBN262239 CLD262239:CLJ262239 CUZ262239:CVF262239 DEV262239:DFB262239 DOR262239:DOX262239 DYN262239:DYT262239 EIJ262239:EIP262239 ESF262239:ESL262239 FCB262239:FCH262239 FLX262239:FMD262239 FVT262239:FVZ262239 GFP262239:GFV262239 GPL262239:GPR262239 GZH262239:GZN262239 HJD262239:HJJ262239 HSZ262239:HTF262239 ICV262239:IDB262239 IMR262239:IMX262239 IWN262239:IWT262239 JGJ262239:JGP262239 JQF262239:JQL262239 KAB262239:KAH262239 KJX262239:KKD262239 KTT262239:KTZ262239 LDP262239:LDV262239 LNL262239:LNR262239 LXH262239:LXN262239 MHD262239:MHJ262239 MQZ262239:MRF262239 NAV262239:NBB262239 NKR262239:NKX262239 NUN262239:NUT262239 OEJ262239:OEP262239 OOF262239:OOL262239 OYB262239:OYH262239 PHX262239:PID262239 PRT262239:PRZ262239 QBP262239:QBV262239 QLL262239:QLR262239 QVH262239:QVN262239 RFD262239:RFJ262239 ROZ262239:RPF262239 RYV262239:RZB262239 SIR262239:SIX262239 SSN262239:SST262239 TCJ262239:TCP262239 TMF262239:TML262239 TWB262239:TWH262239 UFX262239:UGD262239 UPT262239:UPZ262239 UZP262239:UZV262239 VJL262239:VJR262239 VTH262239:VTN262239 WDD262239:WDJ262239 WMZ262239:WNF262239 WWV262239:WXB262239 AN327775:AT327775 KJ327775:KP327775 UF327775:UL327775 AEB327775:AEH327775 ANX327775:AOD327775 AXT327775:AXZ327775 BHP327775:BHV327775 BRL327775:BRR327775 CBH327775:CBN327775 CLD327775:CLJ327775 CUZ327775:CVF327775 DEV327775:DFB327775 DOR327775:DOX327775 DYN327775:DYT327775 EIJ327775:EIP327775 ESF327775:ESL327775 FCB327775:FCH327775 FLX327775:FMD327775 FVT327775:FVZ327775 GFP327775:GFV327775 GPL327775:GPR327775 GZH327775:GZN327775 HJD327775:HJJ327775 HSZ327775:HTF327775 ICV327775:IDB327775 IMR327775:IMX327775 IWN327775:IWT327775 JGJ327775:JGP327775 JQF327775:JQL327775 KAB327775:KAH327775 KJX327775:KKD327775 KTT327775:KTZ327775 LDP327775:LDV327775 LNL327775:LNR327775 LXH327775:LXN327775 MHD327775:MHJ327775 MQZ327775:MRF327775 NAV327775:NBB327775 NKR327775:NKX327775 NUN327775:NUT327775 OEJ327775:OEP327775 OOF327775:OOL327775 OYB327775:OYH327775 PHX327775:PID327775 PRT327775:PRZ327775 QBP327775:QBV327775 QLL327775:QLR327775 QVH327775:QVN327775 RFD327775:RFJ327775 ROZ327775:RPF327775 RYV327775:RZB327775 SIR327775:SIX327775 SSN327775:SST327775 TCJ327775:TCP327775 TMF327775:TML327775 TWB327775:TWH327775 UFX327775:UGD327775 UPT327775:UPZ327775 UZP327775:UZV327775 VJL327775:VJR327775 VTH327775:VTN327775 WDD327775:WDJ327775 WMZ327775:WNF327775 WWV327775:WXB327775 AN393311:AT393311 KJ393311:KP393311 UF393311:UL393311 AEB393311:AEH393311 ANX393311:AOD393311 AXT393311:AXZ393311 BHP393311:BHV393311 BRL393311:BRR393311 CBH393311:CBN393311 CLD393311:CLJ393311 CUZ393311:CVF393311 DEV393311:DFB393311 DOR393311:DOX393311 DYN393311:DYT393311 EIJ393311:EIP393311 ESF393311:ESL393311 FCB393311:FCH393311 FLX393311:FMD393311 FVT393311:FVZ393311 GFP393311:GFV393311 GPL393311:GPR393311 GZH393311:GZN393311 HJD393311:HJJ393311 HSZ393311:HTF393311 ICV393311:IDB393311 IMR393311:IMX393311 IWN393311:IWT393311 JGJ393311:JGP393311 JQF393311:JQL393311 KAB393311:KAH393311 KJX393311:KKD393311 KTT393311:KTZ393311 LDP393311:LDV393311 LNL393311:LNR393311 LXH393311:LXN393311 MHD393311:MHJ393311 MQZ393311:MRF393311 NAV393311:NBB393311 NKR393311:NKX393311 NUN393311:NUT393311 OEJ393311:OEP393311 OOF393311:OOL393311 OYB393311:OYH393311 PHX393311:PID393311 PRT393311:PRZ393311 QBP393311:QBV393311 QLL393311:QLR393311 QVH393311:QVN393311 RFD393311:RFJ393311 ROZ393311:RPF393311 RYV393311:RZB393311 SIR393311:SIX393311 SSN393311:SST393311 TCJ393311:TCP393311 TMF393311:TML393311 TWB393311:TWH393311 UFX393311:UGD393311 UPT393311:UPZ393311 UZP393311:UZV393311 VJL393311:VJR393311 VTH393311:VTN393311 WDD393311:WDJ393311 WMZ393311:WNF393311 WWV393311:WXB393311 AN458847:AT458847 KJ458847:KP458847 UF458847:UL458847 AEB458847:AEH458847 ANX458847:AOD458847 AXT458847:AXZ458847 BHP458847:BHV458847 BRL458847:BRR458847 CBH458847:CBN458847 CLD458847:CLJ458847 CUZ458847:CVF458847 DEV458847:DFB458847 DOR458847:DOX458847 DYN458847:DYT458847 EIJ458847:EIP458847 ESF458847:ESL458847 FCB458847:FCH458847 FLX458847:FMD458847 FVT458847:FVZ458847 GFP458847:GFV458847 GPL458847:GPR458847 GZH458847:GZN458847 HJD458847:HJJ458847 HSZ458847:HTF458847 ICV458847:IDB458847 IMR458847:IMX458847 IWN458847:IWT458847 JGJ458847:JGP458847 JQF458847:JQL458847 KAB458847:KAH458847 KJX458847:KKD458847 KTT458847:KTZ458847 LDP458847:LDV458847 LNL458847:LNR458847 LXH458847:LXN458847 MHD458847:MHJ458847 MQZ458847:MRF458847 NAV458847:NBB458847 NKR458847:NKX458847 NUN458847:NUT458847 OEJ458847:OEP458847 OOF458847:OOL458847 OYB458847:OYH458847 PHX458847:PID458847 PRT458847:PRZ458847 QBP458847:QBV458847 QLL458847:QLR458847 QVH458847:QVN458847 RFD458847:RFJ458847 ROZ458847:RPF458847 RYV458847:RZB458847 SIR458847:SIX458847 SSN458847:SST458847 TCJ458847:TCP458847 TMF458847:TML458847 TWB458847:TWH458847 UFX458847:UGD458847 UPT458847:UPZ458847 UZP458847:UZV458847 VJL458847:VJR458847 VTH458847:VTN458847 WDD458847:WDJ458847 WMZ458847:WNF458847 WWV458847:WXB458847 AN524383:AT524383 KJ524383:KP524383 UF524383:UL524383 AEB524383:AEH524383 ANX524383:AOD524383 AXT524383:AXZ524383 BHP524383:BHV524383 BRL524383:BRR524383 CBH524383:CBN524383 CLD524383:CLJ524383 CUZ524383:CVF524383 DEV524383:DFB524383 DOR524383:DOX524383 DYN524383:DYT524383 EIJ524383:EIP524383 ESF524383:ESL524383 FCB524383:FCH524383 FLX524383:FMD524383 FVT524383:FVZ524383 GFP524383:GFV524383 GPL524383:GPR524383 GZH524383:GZN524383 HJD524383:HJJ524383 HSZ524383:HTF524383 ICV524383:IDB524383 IMR524383:IMX524383 IWN524383:IWT524383 JGJ524383:JGP524383 JQF524383:JQL524383 KAB524383:KAH524383 KJX524383:KKD524383 KTT524383:KTZ524383 LDP524383:LDV524383 LNL524383:LNR524383 LXH524383:LXN524383 MHD524383:MHJ524383 MQZ524383:MRF524383 NAV524383:NBB524383 NKR524383:NKX524383 NUN524383:NUT524383 OEJ524383:OEP524383 OOF524383:OOL524383 OYB524383:OYH524383 PHX524383:PID524383 PRT524383:PRZ524383 QBP524383:QBV524383 QLL524383:QLR524383 QVH524383:QVN524383 RFD524383:RFJ524383 ROZ524383:RPF524383 RYV524383:RZB524383 SIR524383:SIX524383 SSN524383:SST524383 TCJ524383:TCP524383 TMF524383:TML524383 TWB524383:TWH524383 UFX524383:UGD524383 UPT524383:UPZ524383 UZP524383:UZV524383 VJL524383:VJR524383 VTH524383:VTN524383 WDD524383:WDJ524383 WMZ524383:WNF524383 WWV524383:WXB524383 AN589919:AT589919 KJ589919:KP589919 UF589919:UL589919 AEB589919:AEH589919 ANX589919:AOD589919 AXT589919:AXZ589919 BHP589919:BHV589919 BRL589919:BRR589919 CBH589919:CBN589919 CLD589919:CLJ589919 CUZ589919:CVF589919 DEV589919:DFB589919 DOR589919:DOX589919 DYN589919:DYT589919 EIJ589919:EIP589919 ESF589919:ESL589919 FCB589919:FCH589919 FLX589919:FMD589919 FVT589919:FVZ589919 GFP589919:GFV589919 GPL589919:GPR589919 GZH589919:GZN589919 HJD589919:HJJ589919 HSZ589919:HTF589919 ICV589919:IDB589919 IMR589919:IMX589919 IWN589919:IWT589919 JGJ589919:JGP589919 JQF589919:JQL589919 KAB589919:KAH589919 KJX589919:KKD589919 KTT589919:KTZ589919 LDP589919:LDV589919 LNL589919:LNR589919 LXH589919:LXN589919 MHD589919:MHJ589919 MQZ589919:MRF589919 NAV589919:NBB589919 NKR589919:NKX589919 NUN589919:NUT589919 OEJ589919:OEP589919 OOF589919:OOL589919 OYB589919:OYH589919 PHX589919:PID589919 PRT589919:PRZ589919 QBP589919:QBV589919 QLL589919:QLR589919 QVH589919:QVN589919 RFD589919:RFJ589919 ROZ589919:RPF589919 RYV589919:RZB589919 SIR589919:SIX589919 SSN589919:SST589919 TCJ589919:TCP589919 TMF589919:TML589919 TWB589919:TWH589919 UFX589919:UGD589919 UPT589919:UPZ589919 UZP589919:UZV589919 VJL589919:VJR589919 VTH589919:VTN589919 WDD589919:WDJ589919 WMZ589919:WNF589919 WWV589919:WXB589919 AN655455:AT655455 KJ655455:KP655455 UF655455:UL655455 AEB655455:AEH655455 ANX655455:AOD655455 AXT655455:AXZ655455 BHP655455:BHV655455 BRL655455:BRR655455 CBH655455:CBN655455 CLD655455:CLJ655455 CUZ655455:CVF655455 DEV655455:DFB655455 DOR655455:DOX655455 DYN655455:DYT655455 EIJ655455:EIP655455 ESF655455:ESL655455 FCB655455:FCH655455 FLX655455:FMD655455 FVT655455:FVZ655455 GFP655455:GFV655455 GPL655455:GPR655455 GZH655455:GZN655455 HJD655455:HJJ655455 HSZ655455:HTF655455 ICV655455:IDB655455 IMR655455:IMX655455 IWN655455:IWT655455 JGJ655455:JGP655455 JQF655455:JQL655455 KAB655455:KAH655455 KJX655455:KKD655455 KTT655455:KTZ655455 LDP655455:LDV655455 LNL655455:LNR655455 LXH655455:LXN655455 MHD655455:MHJ655455 MQZ655455:MRF655455 NAV655455:NBB655455 NKR655455:NKX655455 NUN655455:NUT655455 OEJ655455:OEP655455 OOF655455:OOL655455 OYB655455:OYH655455 PHX655455:PID655455 PRT655455:PRZ655455 QBP655455:QBV655455 QLL655455:QLR655455 QVH655455:QVN655455 RFD655455:RFJ655455 ROZ655455:RPF655455 RYV655455:RZB655455 SIR655455:SIX655455 SSN655455:SST655455 TCJ655455:TCP655455 TMF655455:TML655455 TWB655455:TWH655455 UFX655455:UGD655455 UPT655455:UPZ655455 UZP655455:UZV655455 VJL655455:VJR655455 VTH655455:VTN655455 WDD655455:WDJ655455 WMZ655455:WNF655455 WWV655455:WXB655455 AN720991:AT720991 KJ720991:KP720991 UF720991:UL720991 AEB720991:AEH720991 ANX720991:AOD720991 AXT720991:AXZ720991 BHP720991:BHV720991 BRL720991:BRR720991 CBH720991:CBN720991 CLD720991:CLJ720991 CUZ720991:CVF720991 DEV720991:DFB720991 DOR720991:DOX720991 DYN720991:DYT720991 EIJ720991:EIP720991 ESF720991:ESL720991 FCB720991:FCH720991 FLX720991:FMD720991 FVT720991:FVZ720991 GFP720991:GFV720991 GPL720991:GPR720991 GZH720991:GZN720991 HJD720991:HJJ720991 HSZ720991:HTF720991 ICV720991:IDB720991 IMR720991:IMX720991 IWN720991:IWT720991 JGJ720991:JGP720991 JQF720991:JQL720991 KAB720991:KAH720991 KJX720991:KKD720991 KTT720991:KTZ720991 LDP720991:LDV720991 LNL720991:LNR720991 LXH720991:LXN720991 MHD720991:MHJ720991 MQZ720991:MRF720991 NAV720991:NBB720991 NKR720991:NKX720991 NUN720991:NUT720991 OEJ720991:OEP720991 OOF720991:OOL720991 OYB720991:OYH720991 PHX720991:PID720991 PRT720991:PRZ720991 QBP720991:QBV720991 QLL720991:QLR720991 QVH720991:QVN720991 RFD720991:RFJ720991 ROZ720991:RPF720991 RYV720991:RZB720991 SIR720991:SIX720991 SSN720991:SST720991 TCJ720991:TCP720991 TMF720991:TML720991 TWB720991:TWH720991 UFX720991:UGD720991 UPT720991:UPZ720991 UZP720991:UZV720991 VJL720991:VJR720991 VTH720991:VTN720991 WDD720991:WDJ720991 WMZ720991:WNF720991 WWV720991:WXB720991 AN786527:AT786527 KJ786527:KP786527 UF786527:UL786527 AEB786527:AEH786527 ANX786527:AOD786527 AXT786527:AXZ786527 BHP786527:BHV786527 BRL786527:BRR786527 CBH786527:CBN786527 CLD786527:CLJ786527 CUZ786527:CVF786527 DEV786527:DFB786527 DOR786527:DOX786527 DYN786527:DYT786527 EIJ786527:EIP786527 ESF786527:ESL786527 FCB786527:FCH786527 FLX786527:FMD786527 FVT786527:FVZ786527 GFP786527:GFV786527 GPL786527:GPR786527 GZH786527:GZN786527 HJD786527:HJJ786527 HSZ786527:HTF786527 ICV786527:IDB786527 IMR786527:IMX786527 IWN786527:IWT786527 JGJ786527:JGP786527 JQF786527:JQL786527 KAB786527:KAH786527 KJX786527:KKD786527 KTT786527:KTZ786527 LDP786527:LDV786527 LNL786527:LNR786527 LXH786527:LXN786527 MHD786527:MHJ786527 MQZ786527:MRF786527 NAV786527:NBB786527 NKR786527:NKX786527 NUN786527:NUT786527 OEJ786527:OEP786527 OOF786527:OOL786527 OYB786527:OYH786527 PHX786527:PID786527 PRT786527:PRZ786527 QBP786527:QBV786527 QLL786527:QLR786527 QVH786527:QVN786527 RFD786527:RFJ786527 ROZ786527:RPF786527 RYV786527:RZB786527 SIR786527:SIX786527 SSN786527:SST786527 TCJ786527:TCP786527 TMF786527:TML786527 TWB786527:TWH786527 UFX786527:UGD786527 UPT786527:UPZ786527 UZP786527:UZV786527 VJL786527:VJR786527 VTH786527:VTN786527 WDD786527:WDJ786527 WMZ786527:WNF786527 WWV786527:WXB786527 AN852063:AT852063 KJ852063:KP852063 UF852063:UL852063 AEB852063:AEH852063 ANX852063:AOD852063 AXT852063:AXZ852063 BHP852063:BHV852063 BRL852063:BRR852063 CBH852063:CBN852063 CLD852063:CLJ852063 CUZ852063:CVF852063 DEV852063:DFB852063 DOR852063:DOX852063 DYN852063:DYT852063 EIJ852063:EIP852063 ESF852063:ESL852063 FCB852063:FCH852063 FLX852063:FMD852063 FVT852063:FVZ852063 GFP852063:GFV852063 GPL852063:GPR852063 GZH852063:GZN852063 HJD852063:HJJ852063 HSZ852063:HTF852063 ICV852063:IDB852063 IMR852063:IMX852063 IWN852063:IWT852063 JGJ852063:JGP852063 JQF852063:JQL852063 KAB852063:KAH852063 KJX852063:KKD852063 KTT852063:KTZ852063 LDP852063:LDV852063 LNL852063:LNR852063 LXH852063:LXN852063 MHD852063:MHJ852063 MQZ852063:MRF852063 NAV852063:NBB852063 NKR852063:NKX852063 NUN852063:NUT852063 OEJ852063:OEP852063 OOF852063:OOL852063 OYB852063:OYH852063 PHX852063:PID852063 PRT852063:PRZ852063 QBP852063:QBV852063 QLL852063:QLR852063 QVH852063:QVN852063 RFD852063:RFJ852063 ROZ852063:RPF852063 RYV852063:RZB852063 SIR852063:SIX852063 SSN852063:SST852063 TCJ852063:TCP852063 TMF852063:TML852063 TWB852063:TWH852063 UFX852063:UGD852063 UPT852063:UPZ852063 UZP852063:UZV852063 VJL852063:VJR852063 VTH852063:VTN852063 WDD852063:WDJ852063 WMZ852063:WNF852063 WWV852063:WXB852063 AN917599:AT917599 KJ917599:KP917599 UF917599:UL917599 AEB917599:AEH917599 ANX917599:AOD917599 AXT917599:AXZ917599 BHP917599:BHV917599 BRL917599:BRR917599 CBH917599:CBN917599 CLD917599:CLJ917599 CUZ917599:CVF917599 DEV917599:DFB917599 DOR917599:DOX917599 DYN917599:DYT917599 EIJ917599:EIP917599 ESF917599:ESL917599 FCB917599:FCH917599 FLX917599:FMD917599 FVT917599:FVZ917599 GFP917599:GFV917599 GPL917599:GPR917599 GZH917599:GZN917599 HJD917599:HJJ917599 HSZ917599:HTF917599 ICV917599:IDB917599 IMR917599:IMX917599 IWN917599:IWT917599 JGJ917599:JGP917599 JQF917599:JQL917599 KAB917599:KAH917599 KJX917599:KKD917599 KTT917599:KTZ917599 LDP917599:LDV917599 LNL917599:LNR917599 LXH917599:LXN917599 MHD917599:MHJ917599 MQZ917599:MRF917599 NAV917599:NBB917599 NKR917599:NKX917599 NUN917599:NUT917599 OEJ917599:OEP917599 OOF917599:OOL917599 OYB917599:OYH917599 PHX917599:PID917599 PRT917599:PRZ917599 QBP917599:QBV917599 QLL917599:QLR917599 QVH917599:QVN917599 RFD917599:RFJ917599 ROZ917599:RPF917599 RYV917599:RZB917599 SIR917599:SIX917599 SSN917599:SST917599 TCJ917599:TCP917599 TMF917599:TML917599 TWB917599:TWH917599 UFX917599:UGD917599 UPT917599:UPZ917599 UZP917599:UZV917599 VJL917599:VJR917599 VTH917599:VTN917599 WDD917599:WDJ917599 WMZ917599:WNF917599 WWV917599:WXB917599 AN983135:AT983135 KJ983135:KP983135 UF983135:UL983135 AEB983135:AEH983135 ANX983135:AOD983135 AXT983135:AXZ983135 BHP983135:BHV983135 BRL983135:BRR983135 CBH983135:CBN983135 CLD983135:CLJ983135 CUZ983135:CVF983135 DEV983135:DFB983135 DOR983135:DOX983135 DYN983135:DYT983135 EIJ983135:EIP983135 ESF983135:ESL983135 FCB983135:FCH983135 FLX983135:FMD983135 FVT983135:FVZ983135 GFP983135:GFV983135 GPL983135:GPR983135 GZH983135:GZN983135 HJD983135:HJJ983135 HSZ983135:HTF983135 ICV983135:IDB983135 IMR983135:IMX983135 IWN983135:IWT983135 JGJ983135:JGP983135 JQF983135:JQL983135 KAB983135:KAH983135 KJX983135:KKD983135 KTT983135:KTZ983135 LDP983135:LDV983135 LNL983135:LNR983135 LXH983135:LXN983135 MHD983135:MHJ983135 MQZ983135:MRF983135 NAV983135:NBB983135 NKR983135:NKX983135 NUN983135:NUT983135 OEJ983135:OEP983135 OOF983135:OOL983135 OYB983135:OYH983135 PHX983135:PID983135 PRT983135:PRZ983135 QBP983135:QBV983135 QLL983135:QLR983135 QVH983135:QVN983135 RFD983135:RFJ983135 ROZ983135:RPF983135 RYV983135:RZB983135 SIR983135:SIX983135 SSN983135:SST983135 TCJ983135:TCP983135 TMF983135:TML983135 TWB983135:TWH983135 UFX983135:UGD983135 UPT983135:UPZ983135 UZP983135:UZV983135 VJL983135:VJR983135 VTH983135:VTN983135 WDD983135:WDJ983135 WMZ983135:WNF983135 WWV983135:WXB983135 AB99:AG102 JX99:KC102 TT99:TY102 ADP99:ADU102 ANL99:ANQ102 AXH99:AXM102 BHD99:BHI102 BQZ99:BRE102 CAV99:CBA102 CKR99:CKW102 CUN99:CUS102 DEJ99:DEO102 DOF99:DOK102 DYB99:DYG102 EHX99:EIC102 ERT99:ERY102 FBP99:FBU102 FLL99:FLQ102 FVH99:FVM102 GFD99:GFI102 GOZ99:GPE102 GYV99:GZA102 HIR99:HIW102 HSN99:HSS102 ICJ99:ICO102 IMF99:IMK102 IWB99:IWG102 JFX99:JGC102 JPT99:JPY102 JZP99:JZU102 KJL99:KJQ102 KTH99:KTM102 LDD99:LDI102 LMZ99:LNE102 LWV99:LXA102 MGR99:MGW102 MQN99:MQS102 NAJ99:NAO102 NKF99:NKK102 NUB99:NUG102 ODX99:OEC102 ONT99:ONY102 OXP99:OXU102 PHL99:PHQ102 PRH99:PRM102 QBD99:QBI102 QKZ99:QLE102 QUV99:QVA102 RER99:REW102 RON99:ROS102 RYJ99:RYO102 SIF99:SIK102 SSB99:SSG102 TBX99:TCC102 TLT99:TLY102 TVP99:TVU102 UFL99:UFQ102 UPH99:UPM102 UZD99:UZI102 VIZ99:VJE102 VSV99:VTA102 WCR99:WCW102 WMN99:WMS102 WWJ99:WWO102 AB65635:AG65638 JX65635:KC65638 TT65635:TY65638 ADP65635:ADU65638 ANL65635:ANQ65638 AXH65635:AXM65638 BHD65635:BHI65638 BQZ65635:BRE65638 CAV65635:CBA65638 CKR65635:CKW65638 CUN65635:CUS65638 DEJ65635:DEO65638 DOF65635:DOK65638 DYB65635:DYG65638 EHX65635:EIC65638 ERT65635:ERY65638 FBP65635:FBU65638 FLL65635:FLQ65638 FVH65635:FVM65638 GFD65635:GFI65638 GOZ65635:GPE65638 GYV65635:GZA65638 HIR65635:HIW65638 HSN65635:HSS65638 ICJ65635:ICO65638 IMF65635:IMK65638 IWB65635:IWG65638 JFX65635:JGC65638 JPT65635:JPY65638 JZP65635:JZU65638 KJL65635:KJQ65638 KTH65635:KTM65638 LDD65635:LDI65638 LMZ65635:LNE65638 LWV65635:LXA65638 MGR65635:MGW65638 MQN65635:MQS65638 NAJ65635:NAO65638 NKF65635:NKK65638 NUB65635:NUG65638 ODX65635:OEC65638 ONT65635:ONY65638 OXP65635:OXU65638 PHL65635:PHQ65638 PRH65635:PRM65638 QBD65635:QBI65638 QKZ65635:QLE65638 QUV65635:QVA65638 RER65635:REW65638 RON65635:ROS65638 RYJ65635:RYO65638 SIF65635:SIK65638 SSB65635:SSG65638 TBX65635:TCC65638 TLT65635:TLY65638 TVP65635:TVU65638 UFL65635:UFQ65638 UPH65635:UPM65638 UZD65635:UZI65638 VIZ65635:VJE65638 VSV65635:VTA65638 WCR65635:WCW65638 WMN65635:WMS65638 WWJ65635:WWO65638 AB131171:AG131174 JX131171:KC131174 TT131171:TY131174 ADP131171:ADU131174 ANL131171:ANQ131174 AXH131171:AXM131174 BHD131171:BHI131174 BQZ131171:BRE131174 CAV131171:CBA131174 CKR131171:CKW131174 CUN131171:CUS131174 DEJ131171:DEO131174 DOF131171:DOK131174 DYB131171:DYG131174 EHX131171:EIC131174 ERT131171:ERY131174 FBP131171:FBU131174 FLL131171:FLQ131174 FVH131171:FVM131174 GFD131171:GFI131174 GOZ131171:GPE131174 GYV131171:GZA131174 HIR131171:HIW131174 HSN131171:HSS131174 ICJ131171:ICO131174 IMF131171:IMK131174 IWB131171:IWG131174 JFX131171:JGC131174 JPT131171:JPY131174 JZP131171:JZU131174 KJL131171:KJQ131174 KTH131171:KTM131174 LDD131171:LDI131174 LMZ131171:LNE131174 LWV131171:LXA131174 MGR131171:MGW131174 MQN131171:MQS131174 NAJ131171:NAO131174 NKF131171:NKK131174 NUB131171:NUG131174 ODX131171:OEC131174 ONT131171:ONY131174 OXP131171:OXU131174 PHL131171:PHQ131174 PRH131171:PRM131174 QBD131171:QBI131174 QKZ131171:QLE131174 QUV131171:QVA131174 RER131171:REW131174 RON131171:ROS131174 RYJ131171:RYO131174 SIF131171:SIK131174 SSB131171:SSG131174 TBX131171:TCC131174 TLT131171:TLY131174 TVP131171:TVU131174 UFL131171:UFQ131174 UPH131171:UPM131174 UZD131171:UZI131174 VIZ131171:VJE131174 VSV131171:VTA131174 WCR131171:WCW131174 WMN131171:WMS131174 WWJ131171:WWO131174 AB196707:AG196710 JX196707:KC196710 TT196707:TY196710 ADP196707:ADU196710 ANL196707:ANQ196710 AXH196707:AXM196710 BHD196707:BHI196710 BQZ196707:BRE196710 CAV196707:CBA196710 CKR196707:CKW196710 CUN196707:CUS196710 DEJ196707:DEO196710 DOF196707:DOK196710 DYB196707:DYG196710 EHX196707:EIC196710 ERT196707:ERY196710 FBP196707:FBU196710 FLL196707:FLQ196710 FVH196707:FVM196710 GFD196707:GFI196710 GOZ196707:GPE196710 GYV196707:GZA196710 HIR196707:HIW196710 HSN196707:HSS196710 ICJ196707:ICO196710 IMF196707:IMK196710 IWB196707:IWG196710 JFX196707:JGC196710 JPT196707:JPY196710 JZP196707:JZU196710 KJL196707:KJQ196710 KTH196707:KTM196710 LDD196707:LDI196710 LMZ196707:LNE196710 LWV196707:LXA196710 MGR196707:MGW196710 MQN196707:MQS196710 NAJ196707:NAO196710 NKF196707:NKK196710 NUB196707:NUG196710 ODX196707:OEC196710 ONT196707:ONY196710 OXP196707:OXU196710 PHL196707:PHQ196710 PRH196707:PRM196710 QBD196707:QBI196710 QKZ196707:QLE196710 QUV196707:QVA196710 RER196707:REW196710 RON196707:ROS196710 RYJ196707:RYO196710 SIF196707:SIK196710 SSB196707:SSG196710 TBX196707:TCC196710 TLT196707:TLY196710 TVP196707:TVU196710 UFL196707:UFQ196710 UPH196707:UPM196710 UZD196707:UZI196710 VIZ196707:VJE196710 VSV196707:VTA196710 WCR196707:WCW196710 WMN196707:WMS196710 WWJ196707:WWO196710 AB262243:AG262246 JX262243:KC262246 TT262243:TY262246 ADP262243:ADU262246 ANL262243:ANQ262246 AXH262243:AXM262246 BHD262243:BHI262246 BQZ262243:BRE262246 CAV262243:CBA262246 CKR262243:CKW262246 CUN262243:CUS262246 DEJ262243:DEO262246 DOF262243:DOK262246 DYB262243:DYG262246 EHX262243:EIC262246 ERT262243:ERY262246 FBP262243:FBU262246 FLL262243:FLQ262246 FVH262243:FVM262246 GFD262243:GFI262246 GOZ262243:GPE262246 GYV262243:GZA262246 HIR262243:HIW262246 HSN262243:HSS262246 ICJ262243:ICO262246 IMF262243:IMK262246 IWB262243:IWG262246 JFX262243:JGC262246 JPT262243:JPY262246 JZP262243:JZU262246 KJL262243:KJQ262246 KTH262243:KTM262246 LDD262243:LDI262246 LMZ262243:LNE262246 LWV262243:LXA262246 MGR262243:MGW262246 MQN262243:MQS262246 NAJ262243:NAO262246 NKF262243:NKK262246 NUB262243:NUG262246 ODX262243:OEC262246 ONT262243:ONY262246 OXP262243:OXU262246 PHL262243:PHQ262246 PRH262243:PRM262246 QBD262243:QBI262246 QKZ262243:QLE262246 QUV262243:QVA262246 RER262243:REW262246 RON262243:ROS262246 RYJ262243:RYO262246 SIF262243:SIK262246 SSB262243:SSG262246 TBX262243:TCC262246 TLT262243:TLY262246 TVP262243:TVU262246 UFL262243:UFQ262246 UPH262243:UPM262246 UZD262243:UZI262246 VIZ262243:VJE262246 VSV262243:VTA262246 WCR262243:WCW262246 WMN262243:WMS262246 WWJ262243:WWO262246 AB327779:AG327782 JX327779:KC327782 TT327779:TY327782 ADP327779:ADU327782 ANL327779:ANQ327782 AXH327779:AXM327782 BHD327779:BHI327782 BQZ327779:BRE327782 CAV327779:CBA327782 CKR327779:CKW327782 CUN327779:CUS327782 DEJ327779:DEO327782 DOF327779:DOK327782 DYB327779:DYG327782 EHX327779:EIC327782 ERT327779:ERY327782 FBP327779:FBU327782 FLL327779:FLQ327782 FVH327779:FVM327782 GFD327779:GFI327782 GOZ327779:GPE327782 GYV327779:GZA327782 HIR327779:HIW327782 HSN327779:HSS327782 ICJ327779:ICO327782 IMF327779:IMK327782 IWB327779:IWG327782 JFX327779:JGC327782 JPT327779:JPY327782 JZP327779:JZU327782 KJL327779:KJQ327782 KTH327779:KTM327782 LDD327779:LDI327782 LMZ327779:LNE327782 LWV327779:LXA327782 MGR327779:MGW327782 MQN327779:MQS327782 NAJ327779:NAO327782 NKF327779:NKK327782 NUB327779:NUG327782 ODX327779:OEC327782 ONT327779:ONY327782 OXP327779:OXU327782 PHL327779:PHQ327782 PRH327779:PRM327782 QBD327779:QBI327782 QKZ327779:QLE327782 QUV327779:QVA327782 RER327779:REW327782 RON327779:ROS327782 RYJ327779:RYO327782 SIF327779:SIK327782 SSB327779:SSG327782 TBX327779:TCC327782 TLT327779:TLY327782 TVP327779:TVU327782 UFL327779:UFQ327782 UPH327779:UPM327782 UZD327779:UZI327782 VIZ327779:VJE327782 VSV327779:VTA327782 WCR327779:WCW327782 WMN327779:WMS327782 WWJ327779:WWO327782 AB393315:AG393318 JX393315:KC393318 TT393315:TY393318 ADP393315:ADU393318 ANL393315:ANQ393318 AXH393315:AXM393318 BHD393315:BHI393318 BQZ393315:BRE393318 CAV393315:CBA393318 CKR393315:CKW393318 CUN393315:CUS393318 DEJ393315:DEO393318 DOF393315:DOK393318 DYB393315:DYG393318 EHX393315:EIC393318 ERT393315:ERY393318 FBP393315:FBU393318 FLL393315:FLQ393318 FVH393315:FVM393318 GFD393315:GFI393318 GOZ393315:GPE393318 GYV393315:GZA393318 HIR393315:HIW393318 HSN393315:HSS393318 ICJ393315:ICO393318 IMF393315:IMK393318 IWB393315:IWG393318 JFX393315:JGC393318 JPT393315:JPY393318 JZP393315:JZU393318 KJL393315:KJQ393318 KTH393315:KTM393318 LDD393315:LDI393318 LMZ393315:LNE393318 LWV393315:LXA393318 MGR393315:MGW393318 MQN393315:MQS393318 NAJ393315:NAO393318 NKF393315:NKK393318 NUB393315:NUG393318 ODX393315:OEC393318 ONT393315:ONY393318 OXP393315:OXU393318 PHL393315:PHQ393318 PRH393315:PRM393318 QBD393315:QBI393318 QKZ393315:QLE393318 QUV393315:QVA393318 RER393315:REW393318 RON393315:ROS393318 RYJ393315:RYO393318 SIF393315:SIK393318 SSB393315:SSG393318 TBX393315:TCC393318 TLT393315:TLY393318 TVP393315:TVU393318 UFL393315:UFQ393318 UPH393315:UPM393318 UZD393315:UZI393318 VIZ393315:VJE393318 VSV393315:VTA393318 WCR393315:WCW393318 WMN393315:WMS393318 WWJ393315:WWO393318 AB458851:AG458854 JX458851:KC458854 TT458851:TY458854 ADP458851:ADU458854 ANL458851:ANQ458854 AXH458851:AXM458854 BHD458851:BHI458854 BQZ458851:BRE458854 CAV458851:CBA458854 CKR458851:CKW458854 CUN458851:CUS458854 DEJ458851:DEO458854 DOF458851:DOK458854 DYB458851:DYG458854 EHX458851:EIC458854 ERT458851:ERY458854 FBP458851:FBU458854 FLL458851:FLQ458854 FVH458851:FVM458854 GFD458851:GFI458854 GOZ458851:GPE458854 GYV458851:GZA458854 HIR458851:HIW458854 HSN458851:HSS458854 ICJ458851:ICO458854 IMF458851:IMK458854 IWB458851:IWG458854 JFX458851:JGC458854 JPT458851:JPY458854 JZP458851:JZU458854 KJL458851:KJQ458854 KTH458851:KTM458854 LDD458851:LDI458854 LMZ458851:LNE458854 LWV458851:LXA458854 MGR458851:MGW458854 MQN458851:MQS458854 NAJ458851:NAO458854 NKF458851:NKK458854 NUB458851:NUG458854 ODX458851:OEC458854 ONT458851:ONY458854 OXP458851:OXU458854 PHL458851:PHQ458854 PRH458851:PRM458854 QBD458851:QBI458854 QKZ458851:QLE458854 QUV458851:QVA458854 RER458851:REW458854 RON458851:ROS458854 RYJ458851:RYO458854 SIF458851:SIK458854 SSB458851:SSG458854 TBX458851:TCC458854 TLT458851:TLY458854 TVP458851:TVU458854 UFL458851:UFQ458854 UPH458851:UPM458854 UZD458851:UZI458854 VIZ458851:VJE458854 VSV458851:VTA458854 WCR458851:WCW458854 WMN458851:WMS458854 WWJ458851:WWO458854 AB524387:AG524390 JX524387:KC524390 TT524387:TY524390 ADP524387:ADU524390 ANL524387:ANQ524390 AXH524387:AXM524390 BHD524387:BHI524390 BQZ524387:BRE524390 CAV524387:CBA524390 CKR524387:CKW524390 CUN524387:CUS524390 DEJ524387:DEO524390 DOF524387:DOK524390 DYB524387:DYG524390 EHX524387:EIC524390 ERT524387:ERY524390 FBP524387:FBU524390 FLL524387:FLQ524390 FVH524387:FVM524390 GFD524387:GFI524390 GOZ524387:GPE524390 GYV524387:GZA524390 HIR524387:HIW524390 HSN524387:HSS524390 ICJ524387:ICO524390 IMF524387:IMK524390 IWB524387:IWG524390 JFX524387:JGC524390 JPT524387:JPY524390 JZP524387:JZU524390 KJL524387:KJQ524390 KTH524387:KTM524390 LDD524387:LDI524390 LMZ524387:LNE524390 LWV524387:LXA524390 MGR524387:MGW524390 MQN524387:MQS524390 NAJ524387:NAO524390 NKF524387:NKK524390 NUB524387:NUG524390 ODX524387:OEC524390 ONT524387:ONY524390 OXP524387:OXU524390 PHL524387:PHQ524390 PRH524387:PRM524390 QBD524387:QBI524390 QKZ524387:QLE524390 QUV524387:QVA524390 RER524387:REW524390 RON524387:ROS524390 RYJ524387:RYO524390 SIF524387:SIK524390 SSB524387:SSG524390 TBX524387:TCC524390 TLT524387:TLY524390 TVP524387:TVU524390 UFL524387:UFQ524390 UPH524387:UPM524390 UZD524387:UZI524390 VIZ524387:VJE524390 VSV524387:VTA524390 WCR524387:WCW524390 WMN524387:WMS524390 WWJ524387:WWO524390 AB589923:AG589926 JX589923:KC589926 TT589923:TY589926 ADP589923:ADU589926 ANL589923:ANQ589926 AXH589923:AXM589926 BHD589923:BHI589926 BQZ589923:BRE589926 CAV589923:CBA589926 CKR589923:CKW589926 CUN589923:CUS589926 DEJ589923:DEO589926 DOF589923:DOK589926 DYB589923:DYG589926 EHX589923:EIC589926 ERT589923:ERY589926 FBP589923:FBU589926 FLL589923:FLQ589926 FVH589923:FVM589926 GFD589923:GFI589926 GOZ589923:GPE589926 GYV589923:GZA589926 HIR589923:HIW589926 HSN589923:HSS589926 ICJ589923:ICO589926 IMF589923:IMK589926 IWB589923:IWG589926 JFX589923:JGC589926 JPT589923:JPY589926 JZP589923:JZU589926 KJL589923:KJQ589926 KTH589923:KTM589926 LDD589923:LDI589926 LMZ589923:LNE589926 LWV589923:LXA589926 MGR589923:MGW589926 MQN589923:MQS589926 NAJ589923:NAO589926 NKF589923:NKK589926 NUB589923:NUG589926 ODX589923:OEC589926 ONT589923:ONY589926 OXP589923:OXU589926 PHL589923:PHQ589926 PRH589923:PRM589926 QBD589923:QBI589926 QKZ589923:QLE589926 QUV589923:QVA589926 RER589923:REW589926 RON589923:ROS589926 RYJ589923:RYO589926 SIF589923:SIK589926 SSB589923:SSG589926 TBX589923:TCC589926 TLT589923:TLY589926 TVP589923:TVU589926 UFL589923:UFQ589926 UPH589923:UPM589926 UZD589923:UZI589926 VIZ589923:VJE589926 VSV589923:VTA589926 WCR589923:WCW589926 WMN589923:WMS589926 WWJ589923:WWO589926 AB655459:AG655462 JX655459:KC655462 TT655459:TY655462 ADP655459:ADU655462 ANL655459:ANQ655462 AXH655459:AXM655462 BHD655459:BHI655462 BQZ655459:BRE655462 CAV655459:CBA655462 CKR655459:CKW655462 CUN655459:CUS655462 DEJ655459:DEO655462 DOF655459:DOK655462 DYB655459:DYG655462 EHX655459:EIC655462 ERT655459:ERY655462 FBP655459:FBU655462 FLL655459:FLQ655462 FVH655459:FVM655462 GFD655459:GFI655462 GOZ655459:GPE655462 GYV655459:GZA655462 HIR655459:HIW655462 HSN655459:HSS655462 ICJ655459:ICO655462 IMF655459:IMK655462 IWB655459:IWG655462 JFX655459:JGC655462 JPT655459:JPY655462 JZP655459:JZU655462 KJL655459:KJQ655462 KTH655459:KTM655462 LDD655459:LDI655462 LMZ655459:LNE655462 LWV655459:LXA655462 MGR655459:MGW655462 MQN655459:MQS655462 NAJ655459:NAO655462 NKF655459:NKK655462 NUB655459:NUG655462 ODX655459:OEC655462 ONT655459:ONY655462 OXP655459:OXU655462 PHL655459:PHQ655462 PRH655459:PRM655462 QBD655459:QBI655462 QKZ655459:QLE655462 QUV655459:QVA655462 RER655459:REW655462 RON655459:ROS655462 RYJ655459:RYO655462 SIF655459:SIK655462 SSB655459:SSG655462 TBX655459:TCC655462 TLT655459:TLY655462 TVP655459:TVU655462 UFL655459:UFQ655462 UPH655459:UPM655462 UZD655459:UZI655462 VIZ655459:VJE655462 VSV655459:VTA655462 WCR655459:WCW655462 WMN655459:WMS655462 WWJ655459:WWO655462 AB720995:AG720998 JX720995:KC720998 TT720995:TY720998 ADP720995:ADU720998 ANL720995:ANQ720998 AXH720995:AXM720998 BHD720995:BHI720998 BQZ720995:BRE720998 CAV720995:CBA720998 CKR720995:CKW720998 CUN720995:CUS720998 DEJ720995:DEO720998 DOF720995:DOK720998 DYB720995:DYG720998 EHX720995:EIC720998 ERT720995:ERY720998 FBP720995:FBU720998 FLL720995:FLQ720998 FVH720995:FVM720998 GFD720995:GFI720998 GOZ720995:GPE720998 GYV720995:GZA720998 HIR720995:HIW720998 HSN720995:HSS720998 ICJ720995:ICO720998 IMF720995:IMK720998 IWB720995:IWG720998 JFX720995:JGC720998 JPT720995:JPY720998 JZP720995:JZU720998 KJL720995:KJQ720998 KTH720995:KTM720998 LDD720995:LDI720998 LMZ720995:LNE720998 LWV720995:LXA720998 MGR720995:MGW720998 MQN720995:MQS720998 NAJ720995:NAO720998 NKF720995:NKK720998 NUB720995:NUG720998 ODX720995:OEC720998 ONT720995:ONY720998 OXP720995:OXU720998 PHL720995:PHQ720998 PRH720995:PRM720998 QBD720995:QBI720998 QKZ720995:QLE720998 QUV720995:QVA720998 RER720995:REW720998 RON720995:ROS720998 RYJ720995:RYO720998 SIF720995:SIK720998 SSB720995:SSG720998 TBX720995:TCC720998 TLT720995:TLY720998 TVP720995:TVU720998 UFL720995:UFQ720998 UPH720995:UPM720998 UZD720995:UZI720998 VIZ720995:VJE720998 VSV720995:VTA720998 WCR720995:WCW720998 WMN720995:WMS720998 WWJ720995:WWO720998 AB786531:AG786534 JX786531:KC786534 TT786531:TY786534 ADP786531:ADU786534 ANL786531:ANQ786534 AXH786531:AXM786534 BHD786531:BHI786534 BQZ786531:BRE786534 CAV786531:CBA786534 CKR786531:CKW786534 CUN786531:CUS786534 DEJ786531:DEO786534 DOF786531:DOK786534 DYB786531:DYG786534 EHX786531:EIC786534 ERT786531:ERY786534 FBP786531:FBU786534 FLL786531:FLQ786534 FVH786531:FVM786534 GFD786531:GFI786534 GOZ786531:GPE786534 GYV786531:GZA786534 HIR786531:HIW786534 HSN786531:HSS786534 ICJ786531:ICO786534 IMF786531:IMK786534 IWB786531:IWG786534 JFX786531:JGC786534 JPT786531:JPY786534 JZP786531:JZU786534 KJL786531:KJQ786534 KTH786531:KTM786534 LDD786531:LDI786534 LMZ786531:LNE786534 LWV786531:LXA786534 MGR786531:MGW786534 MQN786531:MQS786534 NAJ786531:NAO786534 NKF786531:NKK786534 NUB786531:NUG786534 ODX786531:OEC786534 ONT786531:ONY786534 OXP786531:OXU786534 PHL786531:PHQ786534 PRH786531:PRM786534 QBD786531:QBI786534 QKZ786531:QLE786534 QUV786531:QVA786534 RER786531:REW786534 RON786531:ROS786534 RYJ786531:RYO786534 SIF786531:SIK786534 SSB786531:SSG786534 TBX786531:TCC786534 TLT786531:TLY786534 TVP786531:TVU786534 UFL786531:UFQ786534 UPH786531:UPM786534 UZD786531:UZI786534 VIZ786531:VJE786534 VSV786531:VTA786534 WCR786531:WCW786534 WMN786531:WMS786534 WWJ786531:WWO786534 AB852067:AG852070 JX852067:KC852070 TT852067:TY852070 ADP852067:ADU852070 ANL852067:ANQ852070 AXH852067:AXM852070 BHD852067:BHI852070 BQZ852067:BRE852070 CAV852067:CBA852070 CKR852067:CKW852070 CUN852067:CUS852070 DEJ852067:DEO852070 DOF852067:DOK852070 DYB852067:DYG852070 EHX852067:EIC852070 ERT852067:ERY852070 FBP852067:FBU852070 FLL852067:FLQ852070 FVH852067:FVM852070 GFD852067:GFI852070 GOZ852067:GPE852070 GYV852067:GZA852070 HIR852067:HIW852070 HSN852067:HSS852070 ICJ852067:ICO852070 IMF852067:IMK852070 IWB852067:IWG852070 JFX852067:JGC852070 JPT852067:JPY852070 JZP852067:JZU852070 KJL852067:KJQ852070 KTH852067:KTM852070 LDD852067:LDI852070 LMZ852067:LNE852070 LWV852067:LXA852070 MGR852067:MGW852070 MQN852067:MQS852070 NAJ852067:NAO852070 NKF852067:NKK852070 NUB852067:NUG852070 ODX852067:OEC852070 ONT852067:ONY852070 OXP852067:OXU852070 PHL852067:PHQ852070 PRH852067:PRM852070 QBD852067:QBI852070 QKZ852067:QLE852070 QUV852067:QVA852070 RER852067:REW852070 RON852067:ROS852070 RYJ852067:RYO852070 SIF852067:SIK852070 SSB852067:SSG852070 TBX852067:TCC852070 TLT852067:TLY852070 TVP852067:TVU852070 UFL852067:UFQ852070 UPH852067:UPM852070 UZD852067:UZI852070 VIZ852067:VJE852070 VSV852067:VTA852070 WCR852067:WCW852070 WMN852067:WMS852070 WWJ852067:WWO852070 AB917603:AG917606 JX917603:KC917606 TT917603:TY917606 ADP917603:ADU917606 ANL917603:ANQ917606 AXH917603:AXM917606 BHD917603:BHI917606 BQZ917603:BRE917606 CAV917603:CBA917606 CKR917603:CKW917606 CUN917603:CUS917606 DEJ917603:DEO917606 DOF917603:DOK917606 DYB917603:DYG917606 EHX917603:EIC917606 ERT917603:ERY917606 FBP917603:FBU917606 FLL917603:FLQ917606 FVH917603:FVM917606 GFD917603:GFI917606 GOZ917603:GPE917606 GYV917603:GZA917606 HIR917603:HIW917606 HSN917603:HSS917606 ICJ917603:ICO917606 IMF917603:IMK917606 IWB917603:IWG917606 JFX917603:JGC917606 JPT917603:JPY917606 JZP917603:JZU917606 KJL917603:KJQ917606 KTH917603:KTM917606 LDD917603:LDI917606 LMZ917603:LNE917606 LWV917603:LXA917606 MGR917603:MGW917606 MQN917603:MQS917606 NAJ917603:NAO917606 NKF917603:NKK917606 NUB917603:NUG917606 ODX917603:OEC917606 ONT917603:ONY917606 OXP917603:OXU917606 PHL917603:PHQ917606 PRH917603:PRM917606 QBD917603:QBI917606 QKZ917603:QLE917606 QUV917603:QVA917606 RER917603:REW917606 RON917603:ROS917606 RYJ917603:RYO917606 SIF917603:SIK917606 SSB917603:SSG917606 TBX917603:TCC917606 TLT917603:TLY917606 TVP917603:TVU917606 UFL917603:UFQ917606 UPH917603:UPM917606 UZD917603:UZI917606 VIZ917603:VJE917606 VSV917603:VTA917606 WCR917603:WCW917606 WMN917603:WMS917606 WWJ917603:WWO917606 AB983139:AG983142 JX983139:KC983142 TT983139:TY983142 ADP983139:ADU983142 ANL983139:ANQ983142 AXH983139:AXM983142 BHD983139:BHI983142 BQZ983139:BRE983142 CAV983139:CBA983142 CKR983139:CKW983142 CUN983139:CUS983142 DEJ983139:DEO983142 DOF983139:DOK983142 DYB983139:DYG983142 EHX983139:EIC983142 ERT983139:ERY983142 FBP983139:FBU983142 FLL983139:FLQ983142 FVH983139:FVM983142 GFD983139:GFI983142 GOZ983139:GPE983142 GYV983139:GZA983142 HIR983139:HIW983142 HSN983139:HSS983142 ICJ983139:ICO983142 IMF983139:IMK983142 IWB983139:IWG983142 JFX983139:JGC983142 JPT983139:JPY983142 JZP983139:JZU983142 KJL983139:KJQ983142 KTH983139:KTM983142 LDD983139:LDI983142 LMZ983139:LNE983142 LWV983139:LXA983142 MGR983139:MGW983142 MQN983139:MQS983142 NAJ983139:NAO983142 NKF983139:NKK983142 NUB983139:NUG983142 ODX983139:OEC983142 ONT983139:ONY983142 OXP983139:OXU983142 PHL983139:PHQ983142 PRH983139:PRM983142 QBD983139:QBI983142 QKZ983139:QLE983142 QUV983139:QVA983142 RER983139:REW983142 RON983139:ROS983142 RYJ983139:RYO983142 SIF983139:SIK983142 SSB983139:SSG983142 TBX983139:TCC983142 TLT983139:TLY983142 TVP983139:TVU983142 UFL983139:UFQ983142 UPH983139:UPM983142 UZD983139:UZI983142 VIZ983139:VJE983142 VSV983139:VTA983142 WCR983139:WCW983142 WMN983139:WMS983142 WWJ983139:WWO983142 AB104:AG106 JX104:KC106 TT104:TY106 ADP104:ADU106 ANL104:ANQ106 AXH104:AXM106 BHD104:BHI106 BQZ104:BRE106 CAV104:CBA106 CKR104:CKW106 CUN104:CUS106 DEJ104:DEO106 DOF104:DOK106 DYB104:DYG106 EHX104:EIC106 ERT104:ERY106 FBP104:FBU106 FLL104:FLQ106 FVH104:FVM106 GFD104:GFI106 GOZ104:GPE106 GYV104:GZA106 HIR104:HIW106 HSN104:HSS106 ICJ104:ICO106 IMF104:IMK106 IWB104:IWG106 JFX104:JGC106 JPT104:JPY106 JZP104:JZU106 KJL104:KJQ106 KTH104:KTM106 LDD104:LDI106 LMZ104:LNE106 LWV104:LXA106 MGR104:MGW106 MQN104:MQS106 NAJ104:NAO106 NKF104:NKK106 NUB104:NUG106 ODX104:OEC106 ONT104:ONY106 OXP104:OXU106 PHL104:PHQ106 PRH104:PRM106 QBD104:QBI106 QKZ104:QLE106 QUV104:QVA106 RER104:REW106 RON104:ROS106 RYJ104:RYO106 SIF104:SIK106 SSB104:SSG106 TBX104:TCC106 TLT104:TLY106 TVP104:TVU106 UFL104:UFQ106 UPH104:UPM106 UZD104:UZI106 VIZ104:VJE106 VSV104:VTA106 WCR104:WCW106 WMN104:WMS106 WWJ104:WWO106 AB65640:AG65642 JX65640:KC65642 TT65640:TY65642 ADP65640:ADU65642 ANL65640:ANQ65642 AXH65640:AXM65642 BHD65640:BHI65642 BQZ65640:BRE65642 CAV65640:CBA65642 CKR65640:CKW65642 CUN65640:CUS65642 DEJ65640:DEO65642 DOF65640:DOK65642 DYB65640:DYG65642 EHX65640:EIC65642 ERT65640:ERY65642 FBP65640:FBU65642 FLL65640:FLQ65642 FVH65640:FVM65642 GFD65640:GFI65642 GOZ65640:GPE65642 GYV65640:GZA65642 HIR65640:HIW65642 HSN65640:HSS65642 ICJ65640:ICO65642 IMF65640:IMK65642 IWB65640:IWG65642 JFX65640:JGC65642 JPT65640:JPY65642 JZP65640:JZU65642 KJL65640:KJQ65642 KTH65640:KTM65642 LDD65640:LDI65642 LMZ65640:LNE65642 LWV65640:LXA65642 MGR65640:MGW65642 MQN65640:MQS65642 NAJ65640:NAO65642 NKF65640:NKK65642 NUB65640:NUG65642 ODX65640:OEC65642 ONT65640:ONY65642 OXP65640:OXU65642 PHL65640:PHQ65642 PRH65640:PRM65642 QBD65640:QBI65642 QKZ65640:QLE65642 QUV65640:QVA65642 RER65640:REW65642 RON65640:ROS65642 RYJ65640:RYO65642 SIF65640:SIK65642 SSB65640:SSG65642 TBX65640:TCC65642 TLT65640:TLY65642 TVP65640:TVU65642 UFL65640:UFQ65642 UPH65640:UPM65642 UZD65640:UZI65642 VIZ65640:VJE65642 VSV65640:VTA65642 WCR65640:WCW65642 WMN65640:WMS65642 WWJ65640:WWO65642 AB131176:AG131178 JX131176:KC131178 TT131176:TY131178 ADP131176:ADU131178 ANL131176:ANQ131178 AXH131176:AXM131178 BHD131176:BHI131178 BQZ131176:BRE131178 CAV131176:CBA131178 CKR131176:CKW131178 CUN131176:CUS131178 DEJ131176:DEO131178 DOF131176:DOK131178 DYB131176:DYG131178 EHX131176:EIC131178 ERT131176:ERY131178 FBP131176:FBU131178 FLL131176:FLQ131178 FVH131176:FVM131178 GFD131176:GFI131178 GOZ131176:GPE131178 GYV131176:GZA131178 HIR131176:HIW131178 HSN131176:HSS131178 ICJ131176:ICO131178 IMF131176:IMK131178 IWB131176:IWG131178 JFX131176:JGC131178 JPT131176:JPY131178 JZP131176:JZU131178 KJL131176:KJQ131178 KTH131176:KTM131178 LDD131176:LDI131178 LMZ131176:LNE131178 LWV131176:LXA131178 MGR131176:MGW131178 MQN131176:MQS131178 NAJ131176:NAO131178 NKF131176:NKK131178 NUB131176:NUG131178 ODX131176:OEC131178 ONT131176:ONY131178 OXP131176:OXU131178 PHL131176:PHQ131178 PRH131176:PRM131178 QBD131176:QBI131178 QKZ131176:QLE131178 QUV131176:QVA131178 RER131176:REW131178 RON131176:ROS131178 RYJ131176:RYO131178 SIF131176:SIK131178 SSB131176:SSG131178 TBX131176:TCC131178 TLT131176:TLY131178 TVP131176:TVU131178 UFL131176:UFQ131178 UPH131176:UPM131178 UZD131176:UZI131178 VIZ131176:VJE131178 VSV131176:VTA131178 WCR131176:WCW131178 WMN131176:WMS131178 WWJ131176:WWO131178 AB196712:AG196714 JX196712:KC196714 TT196712:TY196714 ADP196712:ADU196714 ANL196712:ANQ196714 AXH196712:AXM196714 BHD196712:BHI196714 BQZ196712:BRE196714 CAV196712:CBA196714 CKR196712:CKW196714 CUN196712:CUS196714 DEJ196712:DEO196714 DOF196712:DOK196714 DYB196712:DYG196714 EHX196712:EIC196714 ERT196712:ERY196714 FBP196712:FBU196714 FLL196712:FLQ196714 FVH196712:FVM196714 GFD196712:GFI196714 GOZ196712:GPE196714 GYV196712:GZA196714 HIR196712:HIW196714 HSN196712:HSS196714 ICJ196712:ICO196714 IMF196712:IMK196714 IWB196712:IWG196714 JFX196712:JGC196714 JPT196712:JPY196714 JZP196712:JZU196714 KJL196712:KJQ196714 KTH196712:KTM196714 LDD196712:LDI196714 LMZ196712:LNE196714 LWV196712:LXA196714 MGR196712:MGW196714 MQN196712:MQS196714 NAJ196712:NAO196714 NKF196712:NKK196714 NUB196712:NUG196714 ODX196712:OEC196714 ONT196712:ONY196714 OXP196712:OXU196714 PHL196712:PHQ196714 PRH196712:PRM196714 QBD196712:QBI196714 QKZ196712:QLE196714 QUV196712:QVA196714 RER196712:REW196714 RON196712:ROS196714 RYJ196712:RYO196714 SIF196712:SIK196714 SSB196712:SSG196714 TBX196712:TCC196714 TLT196712:TLY196714 TVP196712:TVU196714 UFL196712:UFQ196714 UPH196712:UPM196714 UZD196712:UZI196714 VIZ196712:VJE196714 VSV196712:VTA196714 WCR196712:WCW196714 WMN196712:WMS196714 WWJ196712:WWO196714 AB262248:AG262250 JX262248:KC262250 TT262248:TY262250 ADP262248:ADU262250 ANL262248:ANQ262250 AXH262248:AXM262250 BHD262248:BHI262250 BQZ262248:BRE262250 CAV262248:CBA262250 CKR262248:CKW262250 CUN262248:CUS262250 DEJ262248:DEO262250 DOF262248:DOK262250 DYB262248:DYG262250 EHX262248:EIC262250 ERT262248:ERY262250 FBP262248:FBU262250 FLL262248:FLQ262250 FVH262248:FVM262250 GFD262248:GFI262250 GOZ262248:GPE262250 GYV262248:GZA262250 HIR262248:HIW262250 HSN262248:HSS262250 ICJ262248:ICO262250 IMF262248:IMK262250 IWB262248:IWG262250 JFX262248:JGC262250 JPT262248:JPY262250 JZP262248:JZU262250 KJL262248:KJQ262250 KTH262248:KTM262250 LDD262248:LDI262250 LMZ262248:LNE262250 LWV262248:LXA262250 MGR262248:MGW262250 MQN262248:MQS262250 NAJ262248:NAO262250 NKF262248:NKK262250 NUB262248:NUG262250 ODX262248:OEC262250 ONT262248:ONY262250 OXP262248:OXU262250 PHL262248:PHQ262250 PRH262248:PRM262250 QBD262248:QBI262250 QKZ262248:QLE262250 QUV262248:QVA262250 RER262248:REW262250 RON262248:ROS262250 RYJ262248:RYO262250 SIF262248:SIK262250 SSB262248:SSG262250 TBX262248:TCC262250 TLT262248:TLY262250 TVP262248:TVU262250 UFL262248:UFQ262250 UPH262248:UPM262250 UZD262248:UZI262250 VIZ262248:VJE262250 VSV262248:VTA262250 WCR262248:WCW262250 WMN262248:WMS262250 WWJ262248:WWO262250 AB327784:AG327786 JX327784:KC327786 TT327784:TY327786 ADP327784:ADU327786 ANL327784:ANQ327786 AXH327784:AXM327786 BHD327784:BHI327786 BQZ327784:BRE327786 CAV327784:CBA327786 CKR327784:CKW327786 CUN327784:CUS327786 DEJ327784:DEO327786 DOF327784:DOK327786 DYB327784:DYG327786 EHX327784:EIC327786 ERT327784:ERY327786 FBP327784:FBU327786 FLL327784:FLQ327786 FVH327784:FVM327786 GFD327784:GFI327786 GOZ327784:GPE327786 GYV327784:GZA327786 HIR327784:HIW327786 HSN327784:HSS327786 ICJ327784:ICO327786 IMF327784:IMK327786 IWB327784:IWG327786 JFX327784:JGC327786 JPT327784:JPY327786 JZP327784:JZU327786 KJL327784:KJQ327786 KTH327784:KTM327786 LDD327784:LDI327786 LMZ327784:LNE327786 LWV327784:LXA327786 MGR327784:MGW327786 MQN327784:MQS327786 NAJ327784:NAO327786 NKF327784:NKK327786 NUB327784:NUG327786 ODX327784:OEC327786 ONT327784:ONY327786 OXP327784:OXU327786 PHL327784:PHQ327786 PRH327784:PRM327786 QBD327784:QBI327786 QKZ327784:QLE327786 QUV327784:QVA327786 RER327784:REW327786 RON327784:ROS327786 RYJ327784:RYO327786 SIF327784:SIK327786 SSB327784:SSG327786 TBX327784:TCC327786 TLT327784:TLY327786 TVP327784:TVU327786 UFL327784:UFQ327786 UPH327784:UPM327786 UZD327784:UZI327786 VIZ327784:VJE327786 VSV327784:VTA327786 WCR327784:WCW327786 WMN327784:WMS327786 WWJ327784:WWO327786 AB393320:AG393322 JX393320:KC393322 TT393320:TY393322 ADP393320:ADU393322 ANL393320:ANQ393322 AXH393320:AXM393322 BHD393320:BHI393322 BQZ393320:BRE393322 CAV393320:CBA393322 CKR393320:CKW393322 CUN393320:CUS393322 DEJ393320:DEO393322 DOF393320:DOK393322 DYB393320:DYG393322 EHX393320:EIC393322 ERT393320:ERY393322 FBP393320:FBU393322 FLL393320:FLQ393322 FVH393320:FVM393322 GFD393320:GFI393322 GOZ393320:GPE393322 GYV393320:GZA393322 HIR393320:HIW393322 HSN393320:HSS393322 ICJ393320:ICO393322 IMF393320:IMK393322 IWB393320:IWG393322 JFX393320:JGC393322 JPT393320:JPY393322 JZP393320:JZU393322 KJL393320:KJQ393322 KTH393320:KTM393322 LDD393320:LDI393322 LMZ393320:LNE393322 LWV393320:LXA393322 MGR393320:MGW393322 MQN393320:MQS393322 NAJ393320:NAO393322 NKF393320:NKK393322 NUB393320:NUG393322 ODX393320:OEC393322 ONT393320:ONY393322 OXP393320:OXU393322 PHL393320:PHQ393322 PRH393320:PRM393322 QBD393320:QBI393322 QKZ393320:QLE393322 QUV393320:QVA393322 RER393320:REW393322 RON393320:ROS393322 RYJ393320:RYO393322 SIF393320:SIK393322 SSB393320:SSG393322 TBX393320:TCC393322 TLT393320:TLY393322 TVP393320:TVU393322 UFL393320:UFQ393322 UPH393320:UPM393322 UZD393320:UZI393322 VIZ393320:VJE393322 VSV393320:VTA393322 WCR393320:WCW393322 WMN393320:WMS393322 WWJ393320:WWO393322 AB458856:AG458858 JX458856:KC458858 TT458856:TY458858 ADP458856:ADU458858 ANL458856:ANQ458858 AXH458856:AXM458858 BHD458856:BHI458858 BQZ458856:BRE458858 CAV458856:CBA458858 CKR458856:CKW458858 CUN458856:CUS458858 DEJ458856:DEO458858 DOF458856:DOK458858 DYB458856:DYG458858 EHX458856:EIC458858 ERT458856:ERY458858 FBP458856:FBU458858 FLL458856:FLQ458858 FVH458856:FVM458858 GFD458856:GFI458858 GOZ458856:GPE458858 GYV458856:GZA458858 HIR458856:HIW458858 HSN458856:HSS458858 ICJ458856:ICO458858 IMF458856:IMK458858 IWB458856:IWG458858 JFX458856:JGC458858 JPT458856:JPY458858 JZP458856:JZU458858 KJL458856:KJQ458858 KTH458856:KTM458858 LDD458856:LDI458858 LMZ458856:LNE458858 LWV458856:LXA458858 MGR458856:MGW458858 MQN458856:MQS458858 NAJ458856:NAO458858 NKF458856:NKK458858 NUB458856:NUG458858 ODX458856:OEC458858 ONT458856:ONY458858 OXP458856:OXU458858 PHL458856:PHQ458858 PRH458856:PRM458858 QBD458856:QBI458858 QKZ458856:QLE458858 QUV458856:QVA458858 RER458856:REW458858 RON458856:ROS458858 RYJ458856:RYO458858 SIF458856:SIK458858 SSB458856:SSG458858 TBX458856:TCC458858 TLT458856:TLY458858 TVP458856:TVU458858 UFL458856:UFQ458858 UPH458856:UPM458858 UZD458856:UZI458858 VIZ458856:VJE458858 VSV458856:VTA458858 WCR458856:WCW458858 WMN458856:WMS458858 WWJ458856:WWO458858 AB524392:AG524394 JX524392:KC524394 TT524392:TY524394 ADP524392:ADU524394 ANL524392:ANQ524394 AXH524392:AXM524394 BHD524392:BHI524394 BQZ524392:BRE524394 CAV524392:CBA524394 CKR524392:CKW524394 CUN524392:CUS524394 DEJ524392:DEO524394 DOF524392:DOK524394 DYB524392:DYG524394 EHX524392:EIC524394 ERT524392:ERY524394 FBP524392:FBU524394 FLL524392:FLQ524394 FVH524392:FVM524394 GFD524392:GFI524394 GOZ524392:GPE524394 GYV524392:GZA524394 HIR524392:HIW524394 HSN524392:HSS524394 ICJ524392:ICO524394 IMF524392:IMK524394 IWB524392:IWG524394 JFX524392:JGC524394 JPT524392:JPY524394 JZP524392:JZU524394 KJL524392:KJQ524394 KTH524392:KTM524394 LDD524392:LDI524394 LMZ524392:LNE524394 LWV524392:LXA524394 MGR524392:MGW524394 MQN524392:MQS524394 NAJ524392:NAO524394 NKF524392:NKK524394 NUB524392:NUG524394 ODX524392:OEC524394 ONT524392:ONY524394 OXP524392:OXU524394 PHL524392:PHQ524394 PRH524392:PRM524394 QBD524392:QBI524394 QKZ524392:QLE524394 QUV524392:QVA524394 RER524392:REW524394 RON524392:ROS524394 RYJ524392:RYO524394 SIF524392:SIK524394 SSB524392:SSG524394 TBX524392:TCC524394 TLT524392:TLY524394 TVP524392:TVU524394 UFL524392:UFQ524394 UPH524392:UPM524394 UZD524392:UZI524394 VIZ524392:VJE524394 VSV524392:VTA524394 WCR524392:WCW524394 WMN524392:WMS524394 WWJ524392:WWO524394 AB589928:AG589930 JX589928:KC589930 TT589928:TY589930 ADP589928:ADU589930 ANL589928:ANQ589930 AXH589928:AXM589930 BHD589928:BHI589930 BQZ589928:BRE589930 CAV589928:CBA589930 CKR589928:CKW589930 CUN589928:CUS589930 DEJ589928:DEO589930 DOF589928:DOK589930 DYB589928:DYG589930 EHX589928:EIC589930 ERT589928:ERY589930 FBP589928:FBU589930 FLL589928:FLQ589930 FVH589928:FVM589930 GFD589928:GFI589930 GOZ589928:GPE589930 GYV589928:GZA589930 HIR589928:HIW589930 HSN589928:HSS589930 ICJ589928:ICO589930 IMF589928:IMK589930 IWB589928:IWG589930 JFX589928:JGC589930 JPT589928:JPY589930 JZP589928:JZU589930 KJL589928:KJQ589930 KTH589928:KTM589930 LDD589928:LDI589930 LMZ589928:LNE589930 LWV589928:LXA589930 MGR589928:MGW589930 MQN589928:MQS589930 NAJ589928:NAO589930 NKF589928:NKK589930 NUB589928:NUG589930 ODX589928:OEC589930 ONT589928:ONY589930 OXP589928:OXU589930 PHL589928:PHQ589930 PRH589928:PRM589930 QBD589928:QBI589930 QKZ589928:QLE589930 QUV589928:QVA589930 RER589928:REW589930 RON589928:ROS589930 RYJ589928:RYO589930 SIF589928:SIK589930 SSB589928:SSG589930 TBX589928:TCC589930 TLT589928:TLY589930 TVP589928:TVU589930 UFL589928:UFQ589930 UPH589928:UPM589930 UZD589928:UZI589930 VIZ589928:VJE589930 VSV589928:VTA589930 WCR589928:WCW589930 WMN589928:WMS589930 WWJ589928:WWO589930 AB655464:AG655466 JX655464:KC655466 TT655464:TY655466 ADP655464:ADU655466 ANL655464:ANQ655466 AXH655464:AXM655466 BHD655464:BHI655466 BQZ655464:BRE655466 CAV655464:CBA655466 CKR655464:CKW655466 CUN655464:CUS655466 DEJ655464:DEO655466 DOF655464:DOK655466 DYB655464:DYG655466 EHX655464:EIC655466 ERT655464:ERY655466 FBP655464:FBU655466 FLL655464:FLQ655466 FVH655464:FVM655466 GFD655464:GFI655466 GOZ655464:GPE655466 GYV655464:GZA655466 HIR655464:HIW655466 HSN655464:HSS655466 ICJ655464:ICO655466 IMF655464:IMK655466 IWB655464:IWG655466 JFX655464:JGC655466 JPT655464:JPY655466 JZP655464:JZU655466 KJL655464:KJQ655466 KTH655464:KTM655466 LDD655464:LDI655466 LMZ655464:LNE655466 LWV655464:LXA655466 MGR655464:MGW655466 MQN655464:MQS655466 NAJ655464:NAO655466 NKF655464:NKK655466 NUB655464:NUG655466 ODX655464:OEC655466 ONT655464:ONY655466 OXP655464:OXU655466 PHL655464:PHQ655466 PRH655464:PRM655466 QBD655464:QBI655466 QKZ655464:QLE655466 QUV655464:QVA655466 RER655464:REW655466 RON655464:ROS655466 RYJ655464:RYO655466 SIF655464:SIK655466 SSB655464:SSG655466 TBX655464:TCC655466 TLT655464:TLY655466 TVP655464:TVU655466 UFL655464:UFQ655466 UPH655464:UPM655466 UZD655464:UZI655466 VIZ655464:VJE655466 VSV655464:VTA655466 WCR655464:WCW655466 WMN655464:WMS655466 WWJ655464:WWO655466 AB721000:AG721002 JX721000:KC721002 TT721000:TY721002 ADP721000:ADU721002 ANL721000:ANQ721002 AXH721000:AXM721002 BHD721000:BHI721002 BQZ721000:BRE721002 CAV721000:CBA721002 CKR721000:CKW721002 CUN721000:CUS721002 DEJ721000:DEO721002 DOF721000:DOK721002 DYB721000:DYG721002 EHX721000:EIC721002 ERT721000:ERY721002 FBP721000:FBU721002 FLL721000:FLQ721002 FVH721000:FVM721002 GFD721000:GFI721002 GOZ721000:GPE721002 GYV721000:GZA721002 HIR721000:HIW721002 HSN721000:HSS721002 ICJ721000:ICO721002 IMF721000:IMK721002 IWB721000:IWG721002 JFX721000:JGC721002 JPT721000:JPY721002 JZP721000:JZU721002 KJL721000:KJQ721002 KTH721000:KTM721002 LDD721000:LDI721002 LMZ721000:LNE721002 LWV721000:LXA721002 MGR721000:MGW721002 MQN721000:MQS721002 NAJ721000:NAO721002 NKF721000:NKK721002 NUB721000:NUG721002 ODX721000:OEC721002 ONT721000:ONY721002 OXP721000:OXU721002 PHL721000:PHQ721002 PRH721000:PRM721002 QBD721000:QBI721002 QKZ721000:QLE721002 QUV721000:QVA721002 RER721000:REW721002 RON721000:ROS721002 RYJ721000:RYO721002 SIF721000:SIK721002 SSB721000:SSG721002 TBX721000:TCC721002 TLT721000:TLY721002 TVP721000:TVU721002 UFL721000:UFQ721002 UPH721000:UPM721002 UZD721000:UZI721002 VIZ721000:VJE721002 VSV721000:VTA721002 WCR721000:WCW721002 WMN721000:WMS721002 WWJ721000:WWO721002 AB786536:AG786538 JX786536:KC786538 TT786536:TY786538 ADP786536:ADU786538 ANL786536:ANQ786538 AXH786536:AXM786538 BHD786536:BHI786538 BQZ786536:BRE786538 CAV786536:CBA786538 CKR786536:CKW786538 CUN786536:CUS786538 DEJ786536:DEO786538 DOF786536:DOK786538 DYB786536:DYG786538 EHX786536:EIC786538 ERT786536:ERY786538 FBP786536:FBU786538 FLL786536:FLQ786538 FVH786536:FVM786538 GFD786536:GFI786538 GOZ786536:GPE786538 GYV786536:GZA786538 HIR786536:HIW786538 HSN786536:HSS786538 ICJ786536:ICO786538 IMF786536:IMK786538 IWB786536:IWG786538 JFX786536:JGC786538 JPT786536:JPY786538 JZP786536:JZU786538 KJL786536:KJQ786538 KTH786536:KTM786538 LDD786536:LDI786538 LMZ786536:LNE786538 LWV786536:LXA786538 MGR786536:MGW786538 MQN786536:MQS786538 NAJ786536:NAO786538 NKF786536:NKK786538 NUB786536:NUG786538 ODX786536:OEC786538 ONT786536:ONY786538 OXP786536:OXU786538 PHL786536:PHQ786538 PRH786536:PRM786538 QBD786536:QBI786538 QKZ786536:QLE786538 QUV786536:QVA786538 RER786536:REW786538 RON786536:ROS786538 RYJ786536:RYO786538 SIF786536:SIK786538 SSB786536:SSG786538 TBX786536:TCC786538 TLT786536:TLY786538 TVP786536:TVU786538 UFL786536:UFQ786538 UPH786536:UPM786538 UZD786536:UZI786538 VIZ786536:VJE786538 VSV786536:VTA786538 WCR786536:WCW786538 WMN786536:WMS786538 WWJ786536:WWO786538 AB852072:AG852074 JX852072:KC852074 TT852072:TY852074 ADP852072:ADU852074 ANL852072:ANQ852074 AXH852072:AXM852074 BHD852072:BHI852074 BQZ852072:BRE852074 CAV852072:CBA852074 CKR852072:CKW852074 CUN852072:CUS852074 DEJ852072:DEO852074 DOF852072:DOK852074 DYB852072:DYG852074 EHX852072:EIC852074 ERT852072:ERY852074 FBP852072:FBU852074 FLL852072:FLQ852074 FVH852072:FVM852074 GFD852072:GFI852074 GOZ852072:GPE852074 GYV852072:GZA852074 HIR852072:HIW852074 HSN852072:HSS852074 ICJ852072:ICO852074 IMF852072:IMK852074 IWB852072:IWG852074 JFX852072:JGC852074 JPT852072:JPY852074 JZP852072:JZU852074 KJL852072:KJQ852074 KTH852072:KTM852074 LDD852072:LDI852074 LMZ852072:LNE852074 LWV852072:LXA852074 MGR852072:MGW852074 MQN852072:MQS852074 NAJ852072:NAO852074 NKF852072:NKK852074 NUB852072:NUG852074 ODX852072:OEC852074 ONT852072:ONY852074 OXP852072:OXU852074 PHL852072:PHQ852074 PRH852072:PRM852074 QBD852072:QBI852074 QKZ852072:QLE852074 QUV852072:QVA852074 RER852072:REW852074 RON852072:ROS852074 RYJ852072:RYO852074 SIF852072:SIK852074 SSB852072:SSG852074 TBX852072:TCC852074 TLT852072:TLY852074 TVP852072:TVU852074 UFL852072:UFQ852074 UPH852072:UPM852074 UZD852072:UZI852074 VIZ852072:VJE852074 VSV852072:VTA852074 WCR852072:WCW852074 WMN852072:WMS852074 WWJ852072:WWO852074 AB917608:AG917610 JX917608:KC917610 TT917608:TY917610 ADP917608:ADU917610 ANL917608:ANQ917610 AXH917608:AXM917610 BHD917608:BHI917610 BQZ917608:BRE917610 CAV917608:CBA917610 CKR917608:CKW917610 CUN917608:CUS917610 DEJ917608:DEO917610 DOF917608:DOK917610 DYB917608:DYG917610 EHX917608:EIC917610 ERT917608:ERY917610 FBP917608:FBU917610 FLL917608:FLQ917610 FVH917608:FVM917610 GFD917608:GFI917610 GOZ917608:GPE917610 GYV917608:GZA917610 HIR917608:HIW917610 HSN917608:HSS917610 ICJ917608:ICO917610 IMF917608:IMK917610 IWB917608:IWG917610 JFX917608:JGC917610 JPT917608:JPY917610 JZP917608:JZU917610 KJL917608:KJQ917610 KTH917608:KTM917610 LDD917608:LDI917610 LMZ917608:LNE917610 LWV917608:LXA917610 MGR917608:MGW917610 MQN917608:MQS917610 NAJ917608:NAO917610 NKF917608:NKK917610 NUB917608:NUG917610 ODX917608:OEC917610 ONT917608:ONY917610 OXP917608:OXU917610 PHL917608:PHQ917610 PRH917608:PRM917610 QBD917608:QBI917610 QKZ917608:QLE917610 QUV917608:QVA917610 RER917608:REW917610 RON917608:ROS917610 RYJ917608:RYO917610 SIF917608:SIK917610 SSB917608:SSG917610 TBX917608:TCC917610 TLT917608:TLY917610 TVP917608:TVU917610 UFL917608:UFQ917610 UPH917608:UPM917610 UZD917608:UZI917610 VIZ917608:VJE917610 VSV917608:VTA917610 WCR917608:WCW917610 WMN917608:WMS917610 WWJ917608:WWO917610 AB983144:AG983146 JX983144:KC983146 TT983144:TY983146 ADP983144:ADU983146 ANL983144:ANQ983146 AXH983144:AXM983146 BHD983144:BHI983146 BQZ983144:BRE983146 CAV983144:CBA983146 CKR983144:CKW983146 CUN983144:CUS983146 DEJ983144:DEO983146 DOF983144:DOK983146 DYB983144:DYG983146 EHX983144:EIC983146 ERT983144:ERY983146 FBP983144:FBU983146 FLL983144:FLQ983146 FVH983144:FVM983146 GFD983144:GFI983146 GOZ983144:GPE983146 GYV983144:GZA983146 HIR983144:HIW983146 HSN983144:HSS983146 ICJ983144:ICO983146 IMF983144:IMK983146 IWB983144:IWG983146 JFX983144:JGC983146 JPT983144:JPY983146 JZP983144:JZU983146 KJL983144:KJQ983146 KTH983144:KTM983146 LDD983144:LDI983146 LMZ983144:LNE983146 LWV983144:LXA983146 MGR983144:MGW983146 MQN983144:MQS983146 NAJ983144:NAO983146 NKF983144:NKK983146 NUB983144:NUG983146 ODX983144:OEC983146 ONT983144:ONY983146 OXP983144:OXU983146 PHL983144:PHQ983146 PRH983144:PRM983146 QBD983144:QBI983146 QKZ983144:QLE983146 QUV983144:QVA983146 RER983144:REW983146 RON983144:ROS983146 RYJ983144:RYO983146 SIF983144:SIK983146 SSB983144:SSG983146 TBX983144:TCC983146 TLT983144:TLY983146 TVP983144:TVU983146 UFL983144:UFQ983146 UPH983144:UPM983146 UZD983144:UZI983146 VIZ983144:VJE983146 VSV983144:VTA983146 WCR983144:WCW983146 WMN983144:WMS983146 WWJ983144:WWO983146 AN104:AT106 KJ104:KP106 UF104:UL106 AEB104:AEH106 ANX104:AOD106 AXT104:AXZ106 BHP104:BHV106 BRL104:BRR106 CBH104:CBN106 CLD104:CLJ106 CUZ104:CVF106 DEV104:DFB106 DOR104:DOX106 DYN104:DYT106 EIJ104:EIP106 ESF104:ESL106 FCB104:FCH106 FLX104:FMD106 FVT104:FVZ106 GFP104:GFV106 GPL104:GPR106 GZH104:GZN106 HJD104:HJJ106 HSZ104:HTF106 ICV104:IDB106 IMR104:IMX106 IWN104:IWT106 JGJ104:JGP106 JQF104:JQL106 KAB104:KAH106 KJX104:KKD106 KTT104:KTZ106 LDP104:LDV106 LNL104:LNR106 LXH104:LXN106 MHD104:MHJ106 MQZ104:MRF106 NAV104:NBB106 NKR104:NKX106 NUN104:NUT106 OEJ104:OEP106 OOF104:OOL106 OYB104:OYH106 PHX104:PID106 PRT104:PRZ106 QBP104:QBV106 QLL104:QLR106 QVH104:QVN106 RFD104:RFJ106 ROZ104:RPF106 RYV104:RZB106 SIR104:SIX106 SSN104:SST106 TCJ104:TCP106 TMF104:TML106 TWB104:TWH106 UFX104:UGD106 UPT104:UPZ106 UZP104:UZV106 VJL104:VJR106 VTH104:VTN106 WDD104:WDJ106 WMZ104:WNF106 WWV104:WXB106 AN65640:AT65642 KJ65640:KP65642 UF65640:UL65642 AEB65640:AEH65642 ANX65640:AOD65642 AXT65640:AXZ65642 BHP65640:BHV65642 BRL65640:BRR65642 CBH65640:CBN65642 CLD65640:CLJ65642 CUZ65640:CVF65642 DEV65640:DFB65642 DOR65640:DOX65642 DYN65640:DYT65642 EIJ65640:EIP65642 ESF65640:ESL65642 FCB65640:FCH65642 FLX65640:FMD65642 FVT65640:FVZ65642 GFP65640:GFV65642 GPL65640:GPR65642 GZH65640:GZN65642 HJD65640:HJJ65642 HSZ65640:HTF65642 ICV65640:IDB65642 IMR65640:IMX65642 IWN65640:IWT65642 JGJ65640:JGP65642 JQF65640:JQL65642 KAB65640:KAH65642 KJX65640:KKD65642 KTT65640:KTZ65642 LDP65640:LDV65642 LNL65640:LNR65642 LXH65640:LXN65642 MHD65640:MHJ65642 MQZ65640:MRF65642 NAV65640:NBB65642 NKR65640:NKX65642 NUN65640:NUT65642 OEJ65640:OEP65642 OOF65640:OOL65642 OYB65640:OYH65642 PHX65640:PID65642 PRT65640:PRZ65642 QBP65640:QBV65642 QLL65640:QLR65642 QVH65640:QVN65642 RFD65640:RFJ65642 ROZ65640:RPF65642 RYV65640:RZB65642 SIR65640:SIX65642 SSN65640:SST65642 TCJ65640:TCP65642 TMF65640:TML65642 TWB65640:TWH65642 UFX65640:UGD65642 UPT65640:UPZ65642 UZP65640:UZV65642 VJL65640:VJR65642 VTH65640:VTN65642 WDD65640:WDJ65642 WMZ65640:WNF65642 WWV65640:WXB65642 AN131176:AT131178 KJ131176:KP131178 UF131176:UL131178 AEB131176:AEH131178 ANX131176:AOD131178 AXT131176:AXZ131178 BHP131176:BHV131178 BRL131176:BRR131178 CBH131176:CBN131178 CLD131176:CLJ131178 CUZ131176:CVF131178 DEV131176:DFB131178 DOR131176:DOX131178 DYN131176:DYT131178 EIJ131176:EIP131178 ESF131176:ESL131178 FCB131176:FCH131178 FLX131176:FMD131178 FVT131176:FVZ131178 GFP131176:GFV131178 GPL131176:GPR131178 GZH131176:GZN131178 HJD131176:HJJ131178 HSZ131176:HTF131178 ICV131176:IDB131178 IMR131176:IMX131178 IWN131176:IWT131178 JGJ131176:JGP131178 JQF131176:JQL131178 KAB131176:KAH131178 KJX131176:KKD131178 KTT131176:KTZ131178 LDP131176:LDV131178 LNL131176:LNR131178 LXH131176:LXN131178 MHD131176:MHJ131178 MQZ131176:MRF131178 NAV131176:NBB131178 NKR131176:NKX131178 NUN131176:NUT131178 OEJ131176:OEP131178 OOF131176:OOL131178 OYB131176:OYH131178 PHX131176:PID131178 PRT131176:PRZ131178 QBP131176:QBV131178 QLL131176:QLR131178 QVH131176:QVN131178 RFD131176:RFJ131178 ROZ131176:RPF131178 RYV131176:RZB131178 SIR131176:SIX131178 SSN131176:SST131178 TCJ131176:TCP131178 TMF131176:TML131178 TWB131176:TWH131178 UFX131176:UGD131178 UPT131176:UPZ131178 UZP131176:UZV131178 VJL131176:VJR131178 VTH131176:VTN131178 WDD131176:WDJ131178 WMZ131176:WNF131178 WWV131176:WXB131178 AN196712:AT196714 KJ196712:KP196714 UF196712:UL196714 AEB196712:AEH196714 ANX196712:AOD196714 AXT196712:AXZ196714 BHP196712:BHV196714 BRL196712:BRR196714 CBH196712:CBN196714 CLD196712:CLJ196714 CUZ196712:CVF196714 DEV196712:DFB196714 DOR196712:DOX196714 DYN196712:DYT196714 EIJ196712:EIP196714 ESF196712:ESL196714 FCB196712:FCH196714 FLX196712:FMD196714 FVT196712:FVZ196714 GFP196712:GFV196714 GPL196712:GPR196714 GZH196712:GZN196714 HJD196712:HJJ196714 HSZ196712:HTF196714 ICV196712:IDB196714 IMR196712:IMX196714 IWN196712:IWT196714 JGJ196712:JGP196714 JQF196712:JQL196714 KAB196712:KAH196714 KJX196712:KKD196714 KTT196712:KTZ196714 LDP196712:LDV196714 LNL196712:LNR196714 LXH196712:LXN196714 MHD196712:MHJ196714 MQZ196712:MRF196714 NAV196712:NBB196714 NKR196712:NKX196714 NUN196712:NUT196714 OEJ196712:OEP196714 OOF196712:OOL196714 OYB196712:OYH196714 PHX196712:PID196714 PRT196712:PRZ196714 QBP196712:QBV196714 QLL196712:QLR196714 QVH196712:QVN196714 RFD196712:RFJ196714 ROZ196712:RPF196714 RYV196712:RZB196714 SIR196712:SIX196714 SSN196712:SST196714 TCJ196712:TCP196714 TMF196712:TML196714 TWB196712:TWH196714 UFX196712:UGD196714 UPT196712:UPZ196714 UZP196712:UZV196714 VJL196712:VJR196714 VTH196712:VTN196714 WDD196712:WDJ196714 WMZ196712:WNF196714 WWV196712:WXB196714 AN262248:AT262250 KJ262248:KP262250 UF262248:UL262250 AEB262248:AEH262250 ANX262248:AOD262250 AXT262248:AXZ262250 BHP262248:BHV262250 BRL262248:BRR262250 CBH262248:CBN262250 CLD262248:CLJ262250 CUZ262248:CVF262250 DEV262248:DFB262250 DOR262248:DOX262250 DYN262248:DYT262250 EIJ262248:EIP262250 ESF262248:ESL262250 FCB262248:FCH262250 FLX262248:FMD262250 FVT262248:FVZ262250 GFP262248:GFV262250 GPL262248:GPR262250 GZH262248:GZN262250 HJD262248:HJJ262250 HSZ262248:HTF262250 ICV262248:IDB262250 IMR262248:IMX262250 IWN262248:IWT262250 JGJ262248:JGP262250 JQF262248:JQL262250 KAB262248:KAH262250 KJX262248:KKD262250 KTT262248:KTZ262250 LDP262248:LDV262250 LNL262248:LNR262250 LXH262248:LXN262250 MHD262248:MHJ262250 MQZ262248:MRF262250 NAV262248:NBB262250 NKR262248:NKX262250 NUN262248:NUT262250 OEJ262248:OEP262250 OOF262248:OOL262250 OYB262248:OYH262250 PHX262248:PID262250 PRT262248:PRZ262250 QBP262248:QBV262250 QLL262248:QLR262250 QVH262248:QVN262250 RFD262248:RFJ262250 ROZ262248:RPF262250 RYV262248:RZB262250 SIR262248:SIX262250 SSN262248:SST262250 TCJ262248:TCP262250 TMF262248:TML262250 TWB262248:TWH262250 UFX262248:UGD262250 UPT262248:UPZ262250 UZP262248:UZV262250 VJL262248:VJR262250 VTH262248:VTN262250 WDD262248:WDJ262250 WMZ262248:WNF262250 WWV262248:WXB262250 AN327784:AT327786 KJ327784:KP327786 UF327784:UL327786 AEB327784:AEH327786 ANX327784:AOD327786 AXT327784:AXZ327786 BHP327784:BHV327786 BRL327784:BRR327786 CBH327784:CBN327786 CLD327784:CLJ327786 CUZ327784:CVF327786 DEV327784:DFB327786 DOR327784:DOX327786 DYN327784:DYT327786 EIJ327784:EIP327786 ESF327784:ESL327786 FCB327784:FCH327786 FLX327784:FMD327786 FVT327784:FVZ327786 GFP327784:GFV327786 GPL327784:GPR327786 GZH327784:GZN327786 HJD327784:HJJ327786 HSZ327784:HTF327786 ICV327784:IDB327786 IMR327784:IMX327786 IWN327784:IWT327786 JGJ327784:JGP327786 JQF327784:JQL327786 KAB327784:KAH327786 KJX327784:KKD327786 KTT327784:KTZ327786 LDP327784:LDV327786 LNL327784:LNR327786 LXH327784:LXN327786 MHD327784:MHJ327786 MQZ327784:MRF327786 NAV327784:NBB327786 NKR327784:NKX327786 NUN327784:NUT327786 OEJ327784:OEP327786 OOF327784:OOL327786 OYB327784:OYH327786 PHX327784:PID327786 PRT327784:PRZ327786 QBP327784:QBV327786 QLL327784:QLR327786 QVH327784:QVN327786 RFD327784:RFJ327786 ROZ327784:RPF327786 RYV327784:RZB327786 SIR327784:SIX327786 SSN327784:SST327786 TCJ327784:TCP327786 TMF327784:TML327786 TWB327784:TWH327786 UFX327784:UGD327786 UPT327784:UPZ327786 UZP327784:UZV327786 VJL327784:VJR327786 VTH327784:VTN327786 WDD327784:WDJ327786 WMZ327784:WNF327786 WWV327784:WXB327786 AN393320:AT393322 KJ393320:KP393322 UF393320:UL393322 AEB393320:AEH393322 ANX393320:AOD393322 AXT393320:AXZ393322 BHP393320:BHV393322 BRL393320:BRR393322 CBH393320:CBN393322 CLD393320:CLJ393322 CUZ393320:CVF393322 DEV393320:DFB393322 DOR393320:DOX393322 DYN393320:DYT393322 EIJ393320:EIP393322 ESF393320:ESL393322 FCB393320:FCH393322 FLX393320:FMD393322 FVT393320:FVZ393322 GFP393320:GFV393322 GPL393320:GPR393322 GZH393320:GZN393322 HJD393320:HJJ393322 HSZ393320:HTF393322 ICV393320:IDB393322 IMR393320:IMX393322 IWN393320:IWT393322 JGJ393320:JGP393322 JQF393320:JQL393322 KAB393320:KAH393322 KJX393320:KKD393322 KTT393320:KTZ393322 LDP393320:LDV393322 LNL393320:LNR393322 LXH393320:LXN393322 MHD393320:MHJ393322 MQZ393320:MRF393322 NAV393320:NBB393322 NKR393320:NKX393322 NUN393320:NUT393322 OEJ393320:OEP393322 OOF393320:OOL393322 OYB393320:OYH393322 PHX393320:PID393322 PRT393320:PRZ393322 QBP393320:QBV393322 QLL393320:QLR393322 QVH393320:QVN393322 RFD393320:RFJ393322 ROZ393320:RPF393322 RYV393320:RZB393322 SIR393320:SIX393322 SSN393320:SST393322 TCJ393320:TCP393322 TMF393320:TML393322 TWB393320:TWH393322 UFX393320:UGD393322 UPT393320:UPZ393322 UZP393320:UZV393322 VJL393320:VJR393322 VTH393320:VTN393322 WDD393320:WDJ393322 WMZ393320:WNF393322 WWV393320:WXB393322 AN458856:AT458858 KJ458856:KP458858 UF458856:UL458858 AEB458856:AEH458858 ANX458856:AOD458858 AXT458856:AXZ458858 BHP458856:BHV458858 BRL458856:BRR458858 CBH458856:CBN458858 CLD458856:CLJ458858 CUZ458856:CVF458858 DEV458856:DFB458858 DOR458856:DOX458858 DYN458856:DYT458858 EIJ458856:EIP458858 ESF458856:ESL458858 FCB458856:FCH458858 FLX458856:FMD458858 FVT458856:FVZ458858 GFP458856:GFV458858 GPL458856:GPR458858 GZH458856:GZN458858 HJD458856:HJJ458858 HSZ458856:HTF458858 ICV458856:IDB458858 IMR458856:IMX458858 IWN458856:IWT458858 JGJ458856:JGP458858 JQF458856:JQL458858 KAB458856:KAH458858 KJX458856:KKD458858 KTT458856:KTZ458858 LDP458856:LDV458858 LNL458856:LNR458858 LXH458856:LXN458858 MHD458856:MHJ458858 MQZ458856:MRF458858 NAV458856:NBB458858 NKR458856:NKX458858 NUN458856:NUT458858 OEJ458856:OEP458858 OOF458856:OOL458858 OYB458856:OYH458858 PHX458856:PID458858 PRT458856:PRZ458858 QBP458856:QBV458858 QLL458856:QLR458858 QVH458856:QVN458858 RFD458856:RFJ458858 ROZ458856:RPF458858 RYV458856:RZB458858 SIR458856:SIX458858 SSN458856:SST458858 TCJ458856:TCP458858 TMF458856:TML458858 TWB458856:TWH458858 UFX458856:UGD458858 UPT458856:UPZ458858 UZP458856:UZV458858 VJL458856:VJR458858 VTH458856:VTN458858 WDD458856:WDJ458858 WMZ458856:WNF458858 WWV458856:WXB458858 AN524392:AT524394 KJ524392:KP524394 UF524392:UL524394 AEB524392:AEH524394 ANX524392:AOD524394 AXT524392:AXZ524394 BHP524392:BHV524394 BRL524392:BRR524394 CBH524392:CBN524394 CLD524392:CLJ524394 CUZ524392:CVF524394 DEV524392:DFB524394 DOR524392:DOX524394 DYN524392:DYT524394 EIJ524392:EIP524394 ESF524392:ESL524394 FCB524392:FCH524394 FLX524392:FMD524394 FVT524392:FVZ524394 GFP524392:GFV524394 GPL524392:GPR524394 GZH524392:GZN524394 HJD524392:HJJ524394 HSZ524392:HTF524394 ICV524392:IDB524394 IMR524392:IMX524394 IWN524392:IWT524394 JGJ524392:JGP524394 JQF524392:JQL524394 KAB524392:KAH524394 KJX524392:KKD524394 KTT524392:KTZ524394 LDP524392:LDV524394 LNL524392:LNR524394 LXH524392:LXN524394 MHD524392:MHJ524394 MQZ524392:MRF524394 NAV524392:NBB524394 NKR524392:NKX524394 NUN524392:NUT524394 OEJ524392:OEP524394 OOF524392:OOL524394 OYB524392:OYH524394 PHX524392:PID524394 PRT524392:PRZ524394 QBP524392:QBV524394 QLL524392:QLR524394 QVH524392:QVN524394 RFD524392:RFJ524394 ROZ524392:RPF524394 RYV524392:RZB524394 SIR524392:SIX524394 SSN524392:SST524394 TCJ524392:TCP524394 TMF524392:TML524394 TWB524392:TWH524394 UFX524392:UGD524394 UPT524392:UPZ524394 UZP524392:UZV524394 VJL524392:VJR524394 VTH524392:VTN524394 WDD524392:WDJ524394 WMZ524392:WNF524394 WWV524392:WXB524394 AN589928:AT589930 KJ589928:KP589930 UF589928:UL589930 AEB589928:AEH589930 ANX589928:AOD589930 AXT589928:AXZ589930 BHP589928:BHV589930 BRL589928:BRR589930 CBH589928:CBN589930 CLD589928:CLJ589930 CUZ589928:CVF589930 DEV589928:DFB589930 DOR589928:DOX589930 DYN589928:DYT589930 EIJ589928:EIP589930 ESF589928:ESL589930 FCB589928:FCH589930 FLX589928:FMD589930 FVT589928:FVZ589930 GFP589928:GFV589930 GPL589928:GPR589930 GZH589928:GZN589930 HJD589928:HJJ589930 HSZ589928:HTF589930 ICV589928:IDB589930 IMR589928:IMX589930 IWN589928:IWT589930 JGJ589928:JGP589930 JQF589928:JQL589930 KAB589928:KAH589930 KJX589928:KKD589930 KTT589928:KTZ589930 LDP589928:LDV589930 LNL589928:LNR589930 LXH589928:LXN589930 MHD589928:MHJ589930 MQZ589928:MRF589930 NAV589928:NBB589930 NKR589928:NKX589930 NUN589928:NUT589930 OEJ589928:OEP589930 OOF589928:OOL589930 OYB589928:OYH589930 PHX589928:PID589930 PRT589928:PRZ589930 QBP589928:QBV589930 QLL589928:QLR589930 QVH589928:QVN589930 RFD589928:RFJ589930 ROZ589928:RPF589930 RYV589928:RZB589930 SIR589928:SIX589930 SSN589928:SST589930 TCJ589928:TCP589930 TMF589928:TML589930 TWB589928:TWH589930 UFX589928:UGD589930 UPT589928:UPZ589930 UZP589928:UZV589930 VJL589928:VJR589930 VTH589928:VTN589930 WDD589928:WDJ589930 WMZ589928:WNF589930 WWV589928:WXB589930 AN655464:AT655466 KJ655464:KP655466 UF655464:UL655466 AEB655464:AEH655466 ANX655464:AOD655466 AXT655464:AXZ655466 BHP655464:BHV655466 BRL655464:BRR655466 CBH655464:CBN655466 CLD655464:CLJ655466 CUZ655464:CVF655466 DEV655464:DFB655466 DOR655464:DOX655466 DYN655464:DYT655466 EIJ655464:EIP655466 ESF655464:ESL655466 FCB655464:FCH655466 FLX655464:FMD655466 FVT655464:FVZ655466 GFP655464:GFV655466 GPL655464:GPR655466 GZH655464:GZN655466 HJD655464:HJJ655466 HSZ655464:HTF655466 ICV655464:IDB655466 IMR655464:IMX655466 IWN655464:IWT655466 JGJ655464:JGP655466 JQF655464:JQL655466 KAB655464:KAH655466 KJX655464:KKD655466 KTT655464:KTZ655466 LDP655464:LDV655466 LNL655464:LNR655466 LXH655464:LXN655466 MHD655464:MHJ655466 MQZ655464:MRF655466 NAV655464:NBB655466 NKR655464:NKX655466 NUN655464:NUT655466 OEJ655464:OEP655466 OOF655464:OOL655466 OYB655464:OYH655466 PHX655464:PID655466 PRT655464:PRZ655466 QBP655464:QBV655466 QLL655464:QLR655466 QVH655464:QVN655466 RFD655464:RFJ655466 ROZ655464:RPF655466 RYV655464:RZB655466 SIR655464:SIX655466 SSN655464:SST655466 TCJ655464:TCP655466 TMF655464:TML655466 TWB655464:TWH655466 UFX655464:UGD655466 UPT655464:UPZ655466 UZP655464:UZV655466 VJL655464:VJR655466 VTH655464:VTN655466 WDD655464:WDJ655466 WMZ655464:WNF655466 WWV655464:WXB655466 AN721000:AT721002 KJ721000:KP721002 UF721000:UL721002 AEB721000:AEH721002 ANX721000:AOD721002 AXT721000:AXZ721002 BHP721000:BHV721002 BRL721000:BRR721002 CBH721000:CBN721002 CLD721000:CLJ721002 CUZ721000:CVF721002 DEV721000:DFB721002 DOR721000:DOX721002 DYN721000:DYT721002 EIJ721000:EIP721002 ESF721000:ESL721002 FCB721000:FCH721002 FLX721000:FMD721002 FVT721000:FVZ721002 GFP721000:GFV721002 GPL721000:GPR721002 GZH721000:GZN721002 HJD721000:HJJ721002 HSZ721000:HTF721002 ICV721000:IDB721002 IMR721000:IMX721002 IWN721000:IWT721002 JGJ721000:JGP721002 JQF721000:JQL721002 KAB721000:KAH721002 KJX721000:KKD721002 KTT721000:KTZ721002 LDP721000:LDV721002 LNL721000:LNR721002 LXH721000:LXN721002 MHD721000:MHJ721002 MQZ721000:MRF721002 NAV721000:NBB721002 NKR721000:NKX721002 NUN721000:NUT721002 OEJ721000:OEP721002 OOF721000:OOL721002 OYB721000:OYH721002 PHX721000:PID721002 PRT721000:PRZ721002 QBP721000:QBV721002 QLL721000:QLR721002 QVH721000:QVN721002 RFD721000:RFJ721002 ROZ721000:RPF721002 RYV721000:RZB721002 SIR721000:SIX721002 SSN721000:SST721002 TCJ721000:TCP721002 TMF721000:TML721002 TWB721000:TWH721002 UFX721000:UGD721002 UPT721000:UPZ721002 UZP721000:UZV721002 VJL721000:VJR721002 VTH721000:VTN721002 WDD721000:WDJ721002 WMZ721000:WNF721002 WWV721000:WXB721002 AN786536:AT786538 KJ786536:KP786538 UF786536:UL786538 AEB786536:AEH786538 ANX786536:AOD786538 AXT786536:AXZ786538 BHP786536:BHV786538 BRL786536:BRR786538 CBH786536:CBN786538 CLD786536:CLJ786538 CUZ786536:CVF786538 DEV786536:DFB786538 DOR786536:DOX786538 DYN786536:DYT786538 EIJ786536:EIP786538 ESF786536:ESL786538 FCB786536:FCH786538 FLX786536:FMD786538 FVT786536:FVZ786538 GFP786536:GFV786538 GPL786536:GPR786538 GZH786536:GZN786538 HJD786536:HJJ786538 HSZ786536:HTF786538 ICV786536:IDB786538 IMR786536:IMX786538 IWN786536:IWT786538 JGJ786536:JGP786538 JQF786536:JQL786538 KAB786536:KAH786538 KJX786536:KKD786538 KTT786536:KTZ786538 LDP786536:LDV786538 LNL786536:LNR786538 LXH786536:LXN786538 MHD786536:MHJ786538 MQZ786536:MRF786538 NAV786536:NBB786538 NKR786536:NKX786538 NUN786536:NUT786538 OEJ786536:OEP786538 OOF786536:OOL786538 OYB786536:OYH786538 PHX786536:PID786538 PRT786536:PRZ786538 QBP786536:QBV786538 QLL786536:QLR786538 QVH786536:QVN786538 RFD786536:RFJ786538 ROZ786536:RPF786538 RYV786536:RZB786538 SIR786536:SIX786538 SSN786536:SST786538 TCJ786536:TCP786538 TMF786536:TML786538 TWB786536:TWH786538 UFX786536:UGD786538 UPT786536:UPZ786538 UZP786536:UZV786538 VJL786536:VJR786538 VTH786536:VTN786538 WDD786536:WDJ786538 WMZ786536:WNF786538 WWV786536:WXB786538 AN852072:AT852074 KJ852072:KP852074 UF852072:UL852074 AEB852072:AEH852074 ANX852072:AOD852074 AXT852072:AXZ852074 BHP852072:BHV852074 BRL852072:BRR852074 CBH852072:CBN852074 CLD852072:CLJ852074 CUZ852072:CVF852074 DEV852072:DFB852074 DOR852072:DOX852074 DYN852072:DYT852074 EIJ852072:EIP852074 ESF852072:ESL852074 FCB852072:FCH852074 FLX852072:FMD852074 FVT852072:FVZ852074 GFP852072:GFV852074 GPL852072:GPR852074 GZH852072:GZN852074 HJD852072:HJJ852074 HSZ852072:HTF852074 ICV852072:IDB852074 IMR852072:IMX852074 IWN852072:IWT852074 JGJ852072:JGP852074 JQF852072:JQL852074 KAB852072:KAH852074 KJX852072:KKD852074 KTT852072:KTZ852074 LDP852072:LDV852074 LNL852072:LNR852074 LXH852072:LXN852074 MHD852072:MHJ852074 MQZ852072:MRF852074 NAV852072:NBB852074 NKR852072:NKX852074 NUN852072:NUT852074 OEJ852072:OEP852074 OOF852072:OOL852074 OYB852072:OYH852074 PHX852072:PID852074 PRT852072:PRZ852074 QBP852072:QBV852074 QLL852072:QLR852074 QVH852072:QVN852074 RFD852072:RFJ852074 ROZ852072:RPF852074 RYV852072:RZB852074 SIR852072:SIX852074 SSN852072:SST852074 TCJ852072:TCP852074 TMF852072:TML852074 TWB852072:TWH852074 UFX852072:UGD852074 UPT852072:UPZ852074 UZP852072:UZV852074 VJL852072:VJR852074 VTH852072:VTN852074 WDD852072:WDJ852074 WMZ852072:WNF852074 WWV852072:WXB852074 AN917608:AT917610 KJ917608:KP917610 UF917608:UL917610 AEB917608:AEH917610 ANX917608:AOD917610 AXT917608:AXZ917610 BHP917608:BHV917610 BRL917608:BRR917610 CBH917608:CBN917610 CLD917608:CLJ917610 CUZ917608:CVF917610 DEV917608:DFB917610 DOR917608:DOX917610 DYN917608:DYT917610 EIJ917608:EIP917610 ESF917608:ESL917610 FCB917608:FCH917610 FLX917608:FMD917610 FVT917608:FVZ917610 GFP917608:GFV917610 GPL917608:GPR917610 GZH917608:GZN917610 HJD917608:HJJ917610 HSZ917608:HTF917610 ICV917608:IDB917610 IMR917608:IMX917610 IWN917608:IWT917610 JGJ917608:JGP917610 JQF917608:JQL917610 KAB917608:KAH917610 KJX917608:KKD917610 KTT917608:KTZ917610 LDP917608:LDV917610 LNL917608:LNR917610 LXH917608:LXN917610 MHD917608:MHJ917610 MQZ917608:MRF917610 NAV917608:NBB917610 NKR917608:NKX917610 NUN917608:NUT917610 OEJ917608:OEP917610 OOF917608:OOL917610 OYB917608:OYH917610 PHX917608:PID917610 PRT917608:PRZ917610 QBP917608:QBV917610 QLL917608:QLR917610 QVH917608:QVN917610 RFD917608:RFJ917610 ROZ917608:RPF917610 RYV917608:RZB917610 SIR917608:SIX917610 SSN917608:SST917610 TCJ917608:TCP917610 TMF917608:TML917610 TWB917608:TWH917610 UFX917608:UGD917610 UPT917608:UPZ917610 UZP917608:UZV917610 VJL917608:VJR917610 VTH917608:VTN917610 WDD917608:WDJ917610 WMZ917608:WNF917610 WWV917608:WXB917610 AN983144:AT983146 KJ983144:KP983146 UF983144:UL983146 AEB983144:AEH983146 ANX983144:AOD983146 AXT983144:AXZ983146 BHP983144:BHV983146 BRL983144:BRR983146 CBH983144:CBN983146 CLD983144:CLJ983146 CUZ983144:CVF983146 DEV983144:DFB983146 DOR983144:DOX983146 DYN983144:DYT983146 EIJ983144:EIP983146 ESF983144:ESL983146 FCB983144:FCH983146 FLX983144:FMD983146 FVT983144:FVZ983146 GFP983144:GFV983146 GPL983144:GPR983146 GZH983144:GZN983146 HJD983144:HJJ983146 HSZ983144:HTF983146 ICV983144:IDB983146 IMR983144:IMX983146 IWN983144:IWT983146 JGJ983144:JGP983146 JQF983144:JQL983146 KAB983144:KAH983146 KJX983144:KKD983146 KTT983144:KTZ983146 LDP983144:LDV983146 LNL983144:LNR983146 LXH983144:LXN983146 MHD983144:MHJ983146 MQZ983144:MRF983146 NAV983144:NBB983146 NKR983144:NKX983146 NUN983144:NUT983146 OEJ983144:OEP983146 OOF983144:OOL983146 OYB983144:OYH983146 PHX983144:PID983146 PRT983144:PRZ983146 QBP983144:QBV983146 QLL983144:QLR983146 QVH983144:QVN983146 RFD983144:RFJ983146 ROZ983144:RPF983146 RYV983144:RZB983146 SIR983144:SIX983146 SSN983144:SST983146 TCJ983144:TCP983146 TMF983144:TML983146 TWB983144:TWH983146 UFX983144:UGD983146 UPT983144:UPZ983146 UZP983144:UZV983146 VJL983144:VJR983146 VTH983144:VTN983146 WDD983144:WDJ983146 WMZ983144:WNF983146 WWV983144:WXB983146 AB38:AG38 JX38:KC38 TT38:TY38 ADP38:ADU38 ANL38:ANQ38 AXH38:AXM38 BHD38:BHI38 BQZ38:BRE38 CAV38:CBA38 CKR38:CKW38 CUN38:CUS38 DEJ38:DEO38 DOF38:DOK38 DYB38:DYG38 EHX38:EIC38 ERT38:ERY38 FBP38:FBU38 FLL38:FLQ38 FVH38:FVM38 GFD38:GFI38 GOZ38:GPE38 GYV38:GZA38 HIR38:HIW38 HSN38:HSS38 ICJ38:ICO38 IMF38:IMK38 IWB38:IWG38 JFX38:JGC38 JPT38:JPY38 JZP38:JZU38 KJL38:KJQ38 KTH38:KTM38 LDD38:LDI38 LMZ38:LNE38 LWV38:LXA38 MGR38:MGW38 MQN38:MQS38 NAJ38:NAO38 NKF38:NKK38 NUB38:NUG38 ODX38:OEC38 ONT38:ONY38 OXP38:OXU38 PHL38:PHQ38 PRH38:PRM38 QBD38:QBI38 QKZ38:QLE38 QUV38:QVA38 RER38:REW38 RON38:ROS38 RYJ38:RYO38 SIF38:SIK38 SSB38:SSG38 TBX38:TCC38 TLT38:TLY38 TVP38:TVU38 UFL38:UFQ38 UPH38:UPM38 UZD38:UZI38 VIZ38:VJE38 VSV38:VTA38 WCR38:WCW38 WMN38:WMS38 WWJ38:WWO38 AB65574:AG65574 JX65574:KC65574 TT65574:TY65574 ADP65574:ADU65574 ANL65574:ANQ65574 AXH65574:AXM65574 BHD65574:BHI65574 BQZ65574:BRE65574 CAV65574:CBA65574 CKR65574:CKW65574 CUN65574:CUS65574 DEJ65574:DEO65574 DOF65574:DOK65574 DYB65574:DYG65574 EHX65574:EIC65574 ERT65574:ERY65574 FBP65574:FBU65574 FLL65574:FLQ65574 FVH65574:FVM65574 GFD65574:GFI65574 GOZ65574:GPE65574 GYV65574:GZA65574 HIR65574:HIW65574 HSN65574:HSS65574 ICJ65574:ICO65574 IMF65574:IMK65574 IWB65574:IWG65574 JFX65574:JGC65574 JPT65574:JPY65574 JZP65574:JZU65574 KJL65574:KJQ65574 KTH65574:KTM65574 LDD65574:LDI65574 LMZ65574:LNE65574 LWV65574:LXA65574 MGR65574:MGW65574 MQN65574:MQS65574 NAJ65574:NAO65574 NKF65574:NKK65574 NUB65574:NUG65574 ODX65574:OEC65574 ONT65574:ONY65574 OXP65574:OXU65574 PHL65574:PHQ65574 PRH65574:PRM65574 QBD65574:QBI65574 QKZ65574:QLE65574 QUV65574:QVA65574 RER65574:REW65574 RON65574:ROS65574 RYJ65574:RYO65574 SIF65574:SIK65574 SSB65574:SSG65574 TBX65574:TCC65574 TLT65574:TLY65574 TVP65574:TVU65574 UFL65574:UFQ65574 UPH65574:UPM65574 UZD65574:UZI65574 VIZ65574:VJE65574 VSV65574:VTA65574 WCR65574:WCW65574 WMN65574:WMS65574 WWJ65574:WWO65574 AB131110:AG131110 JX131110:KC131110 TT131110:TY131110 ADP131110:ADU131110 ANL131110:ANQ131110 AXH131110:AXM131110 BHD131110:BHI131110 BQZ131110:BRE131110 CAV131110:CBA131110 CKR131110:CKW131110 CUN131110:CUS131110 DEJ131110:DEO131110 DOF131110:DOK131110 DYB131110:DYG131110 EHX131110:EIC131110 ERT131110:ERY131110 FBP131110:FBU131110 FLL131110:FLQ131110 FVH131110:FVM131110 GFD131110:GFI131110 GOZ131110:GPE131110 GYV131110:GZA131110 HIR131110:HIW131110 HSN131110:HSS131110 ICJ131110:ICO131110 IMF131110:IMK131110 IWB131110:IWG131110 JFX131110:JGC131110 JPT131110:JPY131110 JZP131110:JZU131110 KJL131110:KJQ131110 KTH131110:KTM131110 LDD131110:LDI131110 LMZ131110:LNE131110 LWV131110:LXA131110 MGR131110:MGW131110 MQN131110:MQS131110 NAJ131110:NAO131110 NKF131110:NKK131110 NUB131110:NUG131110 ODX131110:OEC131110 ONT131110:ONY131110 OXP131110:OXU131110 PHL131110:PHQ131110 PRH131110:PRM131110 QBD131110:QBI131110 QKZ131110:QLE131110 QUV131110:QVA131110 RER131110:REW131110 RON131110:ROS131110 RYJ131110:RYO131110 SIF131110:SIK131110 SSB131110:SSG131110 TBX131110:TCC131110 TLT131110:TLY131110 TVP131110:TVU131110 UFL131110:UFQ131110 UPH131110:UPM131110 UZD131110:UZI131110 VIZ131110:VJE131110 VSV131110:VTA131110 WCR131110:WCW131110 WMN131110:WMS131110 WWJ131110:WWO131110 AB196646:AG196646 JX196646:KC196646 TT196646:TY196646 ADP196646:ADU196646 ANL196646:ANQ196646 AXH196646:AXM196646 BHD196646:BHI196646 BQZ196646:BRE196646 CAV196646:CBA196646 CKR196646:CKW196646 CUN196646:CUS196646 DEJ196646:DEO196646 DOF196646:DOK196646 DYB196646:DYG196646 EHX196646:EIC196646 ERT196646:ERY196646 FBP196646:FBU196646 FLL196646:FLQ196646 FVH196646:FVM196646 GFD196646:GFI196646 GOZ196646:GPE196646 GYV196646:GZA196646 HIR196646:HIW196646 HSN196646:HSS196646 ICJ196646:ICO196646 IMF196646:IMK196646 IWB196646:IWG196646 JFX196646:JGC196646 JPT196646:JPY196646 JZP196646:JZU196646 KJL196646:KJQ196646 KTH196646:KTM196646 LDD196646:LDI196646 LMZ196646:LNE196646 LWV196646:LXA196646 MGR196646:MGW196646 MQN196646:MQS196646 NAJ196646:NAO196646 NKF196646:NKK196646 NUB196646:NUG196646 ODX196646:OEC196646 ONT196646:ONY196646 OXP196646:OXU196646 PHL196646:PHQ196646 PRH196646:PRM196646 QBD196646:QBI196646 QKZ196646:QLE196646 QUV196646:QVA196646 RER196646:REW196646 RON196646:ROS196646 RYJ196646:RYO196646 SIF196646:SIK196646 SSB196646:SSG196646 TBX196646:TCC196646 TLT196646:TLY196646 TVP196646:TVU196646 UFL196646:UFQ196646 UPH196646:UPM196646 UZD196646:UZI196646 VIZ196646:VJE196646 VSV196646:VTA196646 WCR196646:WCW196646 WMN196646:WMS196646 WWJ196646:WWO196646 AB262182:AG262182 JX262182:KC262182 TT262182:TY262182 ADP262182:ADU262182 ANL262182:ANQ262182 AXH262182:AXM262182 BHD262182:BHI262182 BQZ262182:BRE262182 CAV262182:CBA262182 CKR262182:CKW262182 CUN262182:CUS262182 DEJ262182:DEO262182 DOF262182:DOK262182 DYB262182:DYG262182 EHX262182:EIC262182 ERT262182:ERY262182 FBP262182:FBU262182 FLL262182:FLQ262182 FVH262182:FVM262182 GFD262182:GFI262182 GOZ262182:GPE262182 GYV262182:GZA262182 HIR262182:HIW262182 HSN262182:HSS262182 ICJ262182:ICO262182 IMF262182:IMK262182 IWB262182:IWG262182 JFX262182:JGC262182 JPT262182:JPY262182 JZP262182:JZU262182 KJL262182:KJQ262182 KTH262182:KTM262182 LDD262182:LDI262182 LMZ262182:LNE262182 LWV262182:LXA262182 MGR262182:MGW262182 MQN262182:MQS262182 NAJ262182:NAO262182 NKF262182:NKK262182 NUB262182:NUG262182 ODX262182:OEC262182 ONT262182:ONY262182 OXP262182:OXU262182 PHL262182:PHQ262182 PRH262182:PRM262182 QBD262182:QBI262182 QKZ262182:QLE262182 QUV262182:QVA262182 RER262182:REW262182 RON262182:ROS262182 RYJ262182:RYO262182 SIF262182:SIK262182 SSB262182:SSG262182 TBX262182:TCC262182 TLT262182:TLY262182 TVP262182:TVU262182 UFL262182:UFQ262182 UPH262182:UPM262182 UZD262182:UZI262182 VIZ262182:VJE262182 VSV262182:VTA262182 WCR262182:WCW262182 WMN262182:WMS262182 WWJ262182:WWO262182 AB327718:AG327718 JX327718:KC327718 TT327718:TY327718 ADP327718:ADU327718 ANL327718:ANQ327718 AXH327718:AXM327718 BHD327718:BHI327718 BQZ327718:BRE327718 CAV327718:CBA327718 CKR327718:CKW327718 CUN327718:CUS327718 DEJ327718:DEO327718 DOF327718:DOK327718 DYB327718:DYG327718 EHX327718:EIC327718 ERT327718:ERY327718 FBP327718:FBU327718 FLL327718:FLQ327718 FVH327718:FVM327718 GFD327718:GFI327718 GOZ327718:GPE327718 GYV327718:GZA327718 HIR327718:HIW327718 HSN327718:HSS327718 ICJ327718:ICO327718 IMF327718:IMK327718 IWB327718:IWG327718 JFX327718:JGC327718 JPT327718:JPY327718 JZP327718:JZU327718 KJL327718:KJQ327718 KTH327718:KTM327718 LDD327718:LDI327718 LMZ327718:LNE327718 LWV327718:LXA327718 MGR327718:MGW327718 MQN327718:MQS327718 NAJ327718:NAO327718 NKF327718:NKK327718 NUB327718:NUG327718 ODX327718:OEC327718 ONT327718:ONY327718 OXP327718:OXU327718 PHL327718:PHQ327718 PRH327718:PRM327718 QBD327718:QBI327718 QKZ327718:QLE327718 QUV327718:QVA327718 RER327718:REW327718 RON327718:ROS327718 RYJ327718:RYO327718 SIF327718:SIK327718 SSB327718:SSG327718 TBX327718:TCC327718 TLT327718:TLY327718 TVP327718:TVU327718 UFL327718:UFQ327718 UPH327718:UPM327718 UZD327718:UZI327718 VIZ327718:VJE327718 VSV327718:VTA327718 WCR327718:WCW327718 WMN327718:WMS327718 WWJ327718:WWO327718 AB393254:AG393254 JX393254:KC393254 TT393254:TY393254 ADP393254:ADU393254 ANL393254:ANQ393254 AXH393254:AXM393254 BHD393254:BHI393254 BQZ393254:BRE393254 CAV393254:CBA393254 CKR393254:CKW393254 CUN393254:CUS393254 DEJ393254:DEO393254 DOF393254:DOK393254 DYB393254:DYG393254 EHX393254:EIC393254 ERT393254:ERY393254 FBP393254:FBU393254 FLL393254:FLQ393254 FVH393254:FVM393254 GFD393254:GFI393254 GOZ393254:GPE393254 GYV393254:GZA393254 HIR393254:HIW393254 HSN393254:HSS393254 ICJ393254:ICO393254 IMF393254:IMK393254 IWB393254:IWG393254 JFX393254:JGC393254 JPT393254:JPY393254 JZP393254:JZU393254 KJL393254:KJQ393254 KTH393254:KTM393254 LDD393254:LDI393254 LMZ393254:LNE393254 LWV393254:LXA393254 MGR393254:MGW393254 MQN393254:MQS393254 NAJ393254:NAO393254 NKF393254:NKK393254 NUB393254:NUG393254 ODX393254:OEC393254 ONT393254:ONY393254 OXP393254:OXU393254 PHL393254:PHQ393254 PRH393254:PRM393254 QBD393254:QBI393254 QKZ393254:QLE393254 QUV393254:QVA393254 RER393254:REW393254 RON393254:ROS393254 RYJ393254:RYO393254 SIF393254:SIK393254 SSB393254:SSG393254 TBX393254:TCC393254 TLT393254:TLY393254 TVP393254:TVU393254 UFL393254:UFQ393254 UPH393254:UPM393254 UZD393254:UZI393254 VIZ393254:VJE393254 VSV393254:VTA393254 WCR393254:WCW393254 WMN393254:WMS393254 WWJ393254:WWO393254 AB458790:AG458790 JX458790:KC458790 TT458790:TY458790 ADP458790:ADU458790 ANL458790:ANQ458790 AXH458790:AXM458790 BHD458790:BHI458790 BQZ458790:BRE458790 CAV458790:CBA458790 CKR458790:CKW458790 CUN458790:CUS458790 DEJ458790:DEO458790 DOF458790:DOK458790 DYB458790:DYG458790 EHX458790:EIC458790 ERT458790:ERY458790 FBP458790:FBU458790 FLL458790:FLQ458790 FVH458790:FVM458790 GFD458790:GFI458790 GOZ458790:GPE458790 GYV458790:GZA458790 HIR458790:HIW458790 HSN458790:HSS458790 ICJ458790:ICO458790 IMF458790:IMK458790 IWB458790:IWG458790 JFX458790:JGC458790 JPT458790:JPY458790 JZP458790:JZU458790 KJL458790:KJQ458790 KTH458790:KTM458790 LDD458790:LDI458790 LMZ458790:LNE458790 LWV458790:LXA458790 MGR458790:MGW458790 MQN458790:MQS458790 NAJ458790:NAO458790 NKF458790:NKK458790 NUB458790:NUG458790 ODX458790:OEC458790 ONT458790:ONY458790 OXP458790:OXU458790 PHL458790:PHQ458790 PRH458790:PRM458790 QBD458790:QBI458790 QKZ458790:QLE458790 QUV458790:QVA458790 RER458790:REW458790 RON458790:ROS458790 RYJ458790:RYO458790 SIF458790:SIK458790 SSB458790:SSG458790 TBX458790:TCC458790 TLT458790:TLY458790 TVP458790:TVU458790 UFL458790:UFQ458790 UPH458790:UPM458790 UZD458790:UZI458790 VIZ458790:VJE458790 VSV458790:VTA458790 WCR458790:WCW458790 WMN458790:WMS458790 WWJ458790:WWO458790 AB524326:AG524326 JX524326:KC524326 TT524326:TY524326 ADP524326:ADU524326 ANL524326:ANQ524326 AXH524326:AXM524326 BHD524326:BHI524326 BQZ524326:BRE524326 CAV524326:CBA524326 CKR524326:CKW524326 CUN524326:CUS524326 DEJ524326:DEO524326 DOF524326:DOK524326 DYB524326:DYG524326 EHX524326:EIC524326 ERT524326:ERY524326 FBP524326:FBU524326 FLL524326:FLQ524326 FVH524326:FVM524326 GFD524326:GFI524326 GOZ524326:GPE524326 GYV524326:GZA524326 HIR524326:HIW524326 HSN524326:HSS524326 ICJ524326:ICO524326 IMF524326:IMK524326 IWB524326:IWG524326 JFX524326:JGC524326 JPT524326:JPY524326 JZP524326:JZU524326 KJL524326:KJQ524326 KTH524326:KTM524326 LDD524326:LDI524326 LMZ524326:LNE524326 LWV524326:LXA524326 MGR524326:MGW524326 MQN524326:MQS524326 NAJ524326:NAO524326 NKF524326:NKK524326 NUB524326:NUG524326 ODX524326:OEC524326 ONT524326:ONY524326 OXP524326:OXU524326 PHL524326:PHQ524326 PRH524326:PRM524326 QBD524326:QBI524326 QKZ524326:QLE524326 QUV524326:QVA524326 RER524326:REW524326 RON524326:ROS524326 RYJ524326:RYO524326 SIF524326:SIK524326 SSB524326:SSG524326 TBX524326:TCC524326 TLT524326:TLY524326 TVP524326:TVU524326 UFL524326:UFQ524326 UPH524326:UPM524326 UZD524326:UZI524326 VIZ524326:VJE524326 VSV524326:VTA524326 WCR524326:WCW524326 WMN524326:WMS524326 WWJ524326:WWO524326 AB589862:AG589862 JX589862:KC589862 TT589862:TY589862 ADP589862:ADU589862 ANL589862:ANQ589862 AXH589862:AXM589862 BHD589862:BHI589862 BQZ589862:BRE589862 CAV589862:CBA589862 CKR589862:CKW589862 CUN589862:CUS589862 DEJ589862:DEO589862 DOF589862:DOK589862 DYB589862:DYG589862 EHX589862:EIC589862 ERT589862:ERY589862 FBP589862:FBU589862 FLL589862:FLQ589862 FVH589862:FVM589862 GFD589862:GFI589862 GOZ589862:GPE589862 GYV589862:GZA589862 HIR589862:HIW589862 HSN589862:HSS589862 ICJ589862:ICO589862 IMF589862:IMK589862 IWB589862:IWG589862 JFX589862:JGC589862 JPT589862:JPY589862 JZP589862:JZU589862 KJL589862:KJQ589862 KTH589862:KTM589862 LDD589862:LDI589862 LMZ589862:LNE589862 LWV589862:LXA589862 MGR589862:MGW589862 MQN589862:MQS589862 NAJ589862:NAO589862 NKF589862:NKK589862 NUB589862:NUG589862 ODX589862:OEC589862 ONT589862:ONY589862 OXP589862:OXU589862 PHL589862:PHQ589862 PRH589862:PRM589862 QBD589862:QBI589862 QKZ589862:QLE589862 QUV589862:QVA589862 RER589862:REW589862 RON589862:ROS589862 RYJ589862:RYO589862 SIF589862:SIK589862 SSB589862:SSG589862 TBX589862:TCC589862 TLT589862:TLY589862 TVP589862:TVU589862 UFL589862:UFQ589862 UPH589862:UPM589862 UZD589862:UZI589862 VIZ589862:VJE589862 VSV589862:VTA589862 WCR589862:WCW589862 WMN589862:WMS589862 WWJ589862:WWO589862 AB655398:AG655398 JX655398:KC655398 TT655398:TY655398 ADP655398:ADU655398 ANL655398:ANQ655398 AXH655398:AXM655398 BHD655398:BHI655398 BQZ655398:BRE655398 CAV655398:CBA655398 CKR655398:CKW655398 CUN655398:CUS655398 DEJ655398:DEO655398 DOF655398:DOK655398 DYB655398:DYG655398 EHX655398:EIC655398 ERT655398:ERY655398 FBP655398:FBU655398 FLL655398:FLQ655398 FVH655398:FVM655398 GFD655398:GFI655398 GOZ655398:GPE655398 GYV655398:GZA655398 HIR655398:HIW655398 HSN655398:HSS655398 ICJ655398:ICO655398 IMF655398:IMK655398 IWB655398:IWG655398 JFX655398:JGC655398 JPT655398:JPY655398 JZP655398:JZU655398 KJL655398:KJQ655398 KTH655398:KTM655398 LDD655398:LDI655398 LMZ655398:LNE655398 LWV655398:LXA655398 MGR655398:MGW655398 MQN655398:MQS655398 NAJ655398:NAO655398 NKF655398:NKK655398 NUB655398:NUG655398 ODX655398:OEC655398 ONT655398:ONY655398 OXP655398:OXU655398 PHL655398:PHQ655398 PRH655398:PRM655398 QBD655398:QBI655398 QKZ655398:QLE655398 QUV655398:QVA655398 RER655398:REW655398 RON655398:ROS655398 RYJ655398:RYO655398 SIF655398:SIK655398 SSB655398:SSG655398 TBX655398:TCC655398 TLT655398:TLY655398 TVP655398:TVU655398 UFL655398:UFQ655398 UPH655398:UPM655398 UZD655398:UZI655398 VIZ655398:VJE655398 VSV655398:VTA655398 WCR655398:WCW655398 WMN655398:WMS655398 WWJ655398:WWO655398 AB720934:AG720934 JX720934:KC720934 TT720934:TY720934 ADP720934:ADU720934 ANL720934:ANQ720934 AXH720934:AXM720934 BHD720934:BHI720934 BQZ720934:BRE720934 CAV720934:CBA720934 CKR720934:CKW720934 CUN720934:CUS720934 DEJ720934:DEO720934 DOF720934:DOK720934 DYB720934:DYG720934 EHX720934:EIC720934 ERT720934:ERY720934 FBP720934:FBU720934 FLL720934:FLQ720934 FVH720934:FVM720934 GFD720934:GFI720934 GOZ720934:GPE720934 GYV720934:GZA720934 HIR720934:HIW720934 HSN720934:HSS720934 ICJ720934:ICO720934 IMF720934:IMK720934 IWB720934:IWG720934 JFX720934:JGC720934 JPT720934:JPY720934 JZP720934:JZU720934 KJL720934:KJQ720934 KTH720934:KTM720934 LDD720934:LDI720934 LMZ720934:LNE720934 LWV720934:LXA720934 MGR720934:MGW720934 MQN720934:MQS720934 NAJ720934:NAO720934 NKF720934:NKK720934 NUB720934:NUG720934 ODX720934:OEC720934 ONT720934:ONY720934 OXP720934:OXU720934 PHL720934:PHQ720934 PRH720934:PRM720934 QBD720934:QBI720934 QKZ720934:QLE720934 QUV720934:QVA720934 RER720934:REW720934 RON720934:ROS720934 RYJ720934:RYO720934 SIF720934:SIK720934 SSB720934:SSG720934 TBX720934:TCC720934 TLT720934:TLY720934 TVP720934:TVU720934 UFL720934:UFQ720934 UPH720934:UPM720934 UZD720934:UZI720934 VIZ720934:VJE720934 VSV720934:VTA720934 WCR720934:WCW720934 WMN720934:WMS720934 WWJ720934:WWO720934 AB786470:AG786470 JX786470:KC786470 TT786470:TY786470 ADP786470:ADU786470 ANL786470:ANQ786470 AXH786470:AXM786470 BHD786470:BHI786470 BQZ786470:BRE786470 CAV786470:CBA786470 CKR786470:CKW786470 CUN786470:CUS786470 DEJ786470:DEO786470 DOF786470:DOK786470 DYB786470:DYG786470 EHX786470:EIC786470 ERT786470:ERY786470 FBP786470:FBU786470 FLL786470:FLQ786470 FVH786470:FVM786470 GFD786470:GFI786470 GOZ786470:GPE786470 GYV786470:GZA786470 HIR786470:HIW786470 HSN786470:HSS786470 ICJ786470:ICO786470 IMF786470:IMK786470 IWB786470:IWG786470 JFX786470:JGC786470 JPT786470:JPY786470 JZP786470:JZU786470 KJL786470:KJQ786470 KTH786470:KTM786470 LDD786470:LDI786470 LMZ786470:LNE786470 LWV786470:LXA786470 MGR786470:MGW786470 MQN786470:MQS786470 NAJ786470:NAO786470 NKF786470:NKK786470 NUB786470:NUG786470 ODX786470:OEC786470 ONT786470:ONY786470 OXP786470:OXU786470 PHL786470:PHQ786470 PRH786470:PRM786470 QBD786470:QBI786470 QKZ786470:QLE786470 QUV786470:QVA786470 RER786470:REW786470 RON786470:ROS786470 RYJ786470:RYO786470 SIF786470:SIK786470 SSB786470:SSG786470 TBX786470:TCC786470 TLT786470:TLY786470 TVP786470:TVU786470 UFL786470:UFQ786470 UPH786470:UPM786470 UZD786470:UZI786470 VIZ786470:VJE786470 VSV786470:VTA786470 WCR786470:WCW786470 WMN786470:WMS786470 WWJ786470:WWO786470 AB852006:AG852006 JX852006:KC852006 TT852006:TY852006 ADP852006:ADU852006 ANL852006:ANQ852006 AXH852006:AXM852006 BHD852006:BHI852006 BQZ852006:BRE852006 CAV852006:CBA852006 CKR852006:CKW852006 CUN852006:CUS852006 DEJ852006:DEO852006 DOF852006:DOK852006 DYB852006:DYG852006 EHX852006:EIC852006 ERT852006:ERY852006 FBP852006:FBU852006 FLL852006:FLQ852006 FVH852006:FVM852006 GFD852006:GFI852006 GOZ852006:GPE852006 GYV852006:GZA852006 HIR852006:HIW852006 HSN852006:HSS852006 ICJ852006:ICO852006 IMF852006:IMK852006 IWB852006:IWG852006 JFX852006:JGC852006 JPT852006:JPY852006 JZP852006:JZU852006 KJL852006:KJQ852006 KTH852006:KTM852006 LDD852006:LDI852006 LMZ852006:LNE852006 LWV852006:LXA852006 MGR852006:MGW852006 MQN852006:MQS852006 NAJ852006:NAO852006 NKF852006:NKK852006 NUB852006:NUG852006 ODX852006:OEC852006 ONT852006:ONY852006 OXP852006:OXU852006 PHL852006:PHQ852006 PRH852006:PRM852006 QBD852006:QBI852006 QKZ852006:QLE852006 QUV852006:QVA852006 RER852006:REW852006 RON852006:ROS852006 RYJ852006:RYO852006 SIF852006:SIK852006 SSB852006:SSG852006 TBX852006:TCC852006 TLT852006:TLY852006 TVP852006:TVU852006 UFL852006:UFQ852006 UPH852006:UPM852006 UZD852006:UZI852006 VIZ852006:VJE852006 VSV852006:VTA852006 WCR852006:WCW852006 WMN852006:WMS852006 WWJ852006:WWO852006 AB917542:AG917542 JX917542:KC917542 TT917542:TY917542 ADP917542:ADU917542 ANL917542:ANQ917542 AXH917542:AXM917542 BHD917542:BHI917542 BQZ917542:BRE917542 CAV917542:CBA917542 CKR917542:CKW917542 CUN917542:CUS917542 DEJ917542:DEO917542 DOF917542:DOK917542 DYB917542:DYG917542 EHX917542:EIC917542 ERT917542:ERY917542 FBP917542:FBU917542 FLL917542:FLQ917542 FVH917542:FVM917542 GFD917542:GFI917542 GOZ917542:GPE917542 GYV917542:GZA917542 HIR917542:HIW917542 HSN917542:HSS917542 ICJ917542:ICO917542 IMF917542:IMK917542 IWB917542:IWG917542 JFX917542:JGC917542 JPT917542:JPY917542 JZP917542:JZU917542 KJL917542:KJQ917542 KTH917542:KTM917542 LDD917542:LDI917542 LMZ917542:LNE917542 LWV917542:LXA917542 MGR917542:MGW917542 MQN917542:MQS917542 NAJ917542:NAO917542 NKF917542:NKK917542 NUB917542:NUG917542 ODX917542:OEC917542 ONT917542:ONY917542 OXP917542:OXU917542 PHL917542:PHQ917542 PRH917542:PRM917542 QBD917542:QBI917542 QKZ917542:QLE917542 QUV917542:QVA917542 RER917542:REW917542 RON917542:ROS917542 RYJ917542:RYO917542 SIF917542:SIK917542 SSB917542:SSG917542 TBX917542:TCC917542 TLT917542:TLY917542 TVP917542:TVU917542 UFL917542:UFQ917542 UPH917542:UPM917542 UZD917542:UZI917542 VIZ917542:VJE917542 VSV917542:VTA917542 WCR917542:WCW917542 WMN917542:WMS917542 WWJ917542:WWO917542 AB983078:AG983078 JX983078:KC983078 TT983078:TY983078 ADP983078:ADU983078 ANL983078:ANQ983078 AXH983078:AXM983078 BHD983078:BHI983078 BQZ983078:BRE983078 CAV983078:CBA983078 CKR983078:CKW983078 CUN983078:CUS983078 DEJ983078:DEO983078 DOF983078:DOK983078 DYB983078:DYG983078 EHX983078:EIC983078 ERT983078:ERY983078 FBP983078:FBU983078 FLL983078:FLQ983078 FVH983078:FVM983078 GFD983078:GFI983078 GOZ983078:GPE983078 GYV983078:GZA983078 HIR983078:HIW983078 HSN983078:HSS983078 ICJ983078:ICO983078 IMF983078:IMK983078 IWB983078:IWG983078 JFX983078:JGC983078 JPT983078:JPY983078 JZP983078:JZU983078 KJL983078:KJQ983078 KTH983078:KTM983078 LDD983078:LDI983078 LMZ983078:LNE983078 LWV983078:LXA983078 MGR983078:MGW983078 MQN983078:MQS983078 NAJ983078:NAO983078 NKF983078:NKK983078 NUB983078:NUG983078 ODX983078:OEC983078 ONT983078:ONY983078 OXP983078:OXU983078 PHL983078:PHQ983078 PRH983078:PRM983078 QBD983078:QBI983078 QKZ983078:QLE983078 QUV983078:QVA983078 RER983078:REW983078 RON983078:ROS983078 RYJ983078:RYO983078 SIF983078:SIK983078 SSB983078:SSG983078 TBX983078:TCC983078 TLT983078:TLY983078 TVP983078:TVU983078 UFL983078:UFQ983078 UPH983078:UPM983078 UZD983078:UZI983078 VIZ983078:VJE983078 VSV983078:VTA983078 WCR983078:WCW983078 WMN983078:WMS983078 WWJ983078:WWO983078 AI74:AL74 KE74:KH74 UA74:UD74 ADW74:ADZ74 ANS74:ANV74 AXO74:AXR74 BHK74:BHN74 BRG74:BRJ74 CBC74:CBF74 CKY74:CLB74 CUU74:CUX74 DEQ74:DET74 DOM74:DOP74 DYI74:DYL74 EIE74:EIH74 ESA74:ESD74 FBW74:FBZ74 FLS74:FLV74 FVO74:FVR74 GFK74:GFN74 GPG74:GPJ74 GZC74:GZF74 HIY74:HJB74 HSU74:HSX74 ICQ74:ICT74 IMM74:IMP74 IWI74:IWL74 JGE74:JGH74 JQA74:JQD74 JZW74:JZZ74 KJS74:KJV74 KTO74:KTR74 LDK74:LDN74 LNG74:LNJ74 LXC74:LXF74 MGY74:MHB74 MQU74:MQX74 NAQ74:NAT74 NKM74:NKP74 NUI74:NUL74 OEE74:OEH74 OOA74:OOD74 OXW74:OXZ74 PHS74:PHV74 PRO74:PRR74 QBK74:QBN74 QLG74:QLJ74 QVC74:QVF74 REY74:RFB74 ROU74:ROX74 RYQ74:RYT74 SIM74:SIP74 SSI74:SSL74 TCE74:TCH74 TMA74:TMD74 TVW74:TVZ74 UFS74:UFV74 UPO74:UPR74 UZK74:UZN74 VJG74:VJJ74 VTC74:VTF74 WCY74:WDB74 WMU74:WMX74 WWQ74:WWT74 AI65610:AL65610 KE65610:KH65610 UA65610:UD65610 ADW65610:ADZ65610 ANS65610:ANV65610 AXO65610:AXR65610 BHK65610:BHN65610 BRG65610:BRJ65610 CBC65610:CBF65610 CKY65610:CLB65610 CUU65610:CUX65610 DEQ65610:DET65610 DOM65610:DOP65610 DYI65610:DYL65610 EIE65610:EIH65610 ESA65610:ESD65610 FBW65610:FBZ65610 FLS65610:FLV65610 FVO65610:FVR65610 GFK65610:GFN65610 GPG65610:GPJ65610 GZC65610:GZF65610 HIY65610:HJB65610 HSU65610:HSX65610 ICQ65610:ICT65610 IMM65610:IMP65610 IWI65610:IWL65610 JGE65610:JGH65610 JQA65610:JQD65610 JZW65610:JZZ65610 KJS65610:KJV65610 KTO65610:KTR65610 LDK65610:LDN65610 LNG65610:LNJ65610 LXC65610:LXF65610 MGY65610:MHB65610 MQU65610:MQX65610 NAQ65610:NAT65610 NKM65610:NKP65610 NUI65610:NUL65610 OEE65610:OEH65610 OOA65610:OOD65610 OXW65610:OXZ65610 PHS65610:PHV65610 PRO65610:PRR65610 QBK65610:QBN65610 QLG65610:QLJ65610 QVC65610:QVF65610 REY65610:RFB65610 ROU65610:ROX65610 RYQ65610:RYT65610 SIM65610:SIP65610 SSI65610:SSL65610 TCE65610:TCH65610 TMA65610:TMD65610 TVW65610:TVZ65610 UFS65610:UFV65610 UPO65610:UPR65610 UZK65610:UZN65610 VJG65610:VJJ65610 VTC65610:VTF65610 WCY65610:WDB65610 WMU65610:WMX65610 WWQ65610:WWT65610 AI131146:AL131146 KE131146:KH131146 UA131146:UD131146 ADW131146:ADZ131146 ANS131146:ANV131146 AXO131146:AXR131146 BHK131146:BHN131146 BRG131146:BRJ131146 CBC131146:CBF131146 CKY131146:CLB131146 CUU131146:CUX131146 DEQ131146:DET131146 DOM131146:DOP131146 DYI131146:DYL131146 EIE131146:EIH131146 ESA131146:ESD131146 FBW131146:FBZ131146 FLS131146:FLV131146 FVO131146:FVR131146 GFK131146:GFN131146 GPG131146:GPJ131146 GZC131146:GZF131146 HIY131146:HJB131146 HSU131146:HSX131146 ICQ131146:ICT131146 IMM131146:IMP131146 IWI131146:IWL131146 JGE131146:JGH131146 JQA131146:JQD131146 JZW131146:JZZ131146 KJS131146:KJV131146 KTO131146:KTR131146 LDK131146:LDN131146 LNG131146:LNJ131146 LXC131146:LXF131146 MGY131146:MHB131146 MQU131146:MQX131146 NAQ131146:NAT131146 NKM131146:NKP131146 NUI131146:NUL131146 OEE131146:OEH131146 OOA131146:OOD131146 OXW131146:OXZ131146 PHS131146:PHV131146 PRO131146:PRR131146 QBK131146:QBN131146 QLG131146:QLJ131146 QVC131146:QVF131146 REY131146:RFB131146 ROU131146:ROX131146 RYQ131146:RYT131146 SIM131146:SIP131146 SSI131146:SSL131146 TCE131146:TCH131146 TMA131146:TMD131146 TVW131146:TVZ131146 UFS131146:UFV131146 UPO131146:UPR131146 UZK131146:UZN131146 VJG131146:VJJ131146 VTC131146:VTF131146 WCY131146:WDB131146 WMU131146:WMX131146 WWQ131146:WWT131146 AI196682:AL196682 KE196682:KH196682 UA196682:UD196682 ADW196682:ADZ196682 ANS196682:ANV196682 AXO196682:AXR196682 BHK196682:BHN196682 BRG196682:BRJ196682 CBC196682:CBF196682 CKY196682:CLB196682 CUU196682:CUX196682 DEQ196682:DET196682 DOM196682:DOP196682 DYI196682:DYL196682 EIE196682:EIH196682 ESA196682:ESD196682 FBW196682:FBZ196682 FLS196682:FLV196682 FVO196682:FVR196682 GFK196682:GFN196682 GPG196682:GPJ196682 GZC196682:GZF196682 HIY196682:HJB196682 HSU196682:HSX196682 ICQ196682:ICT196682 IMM196682:IMP196682 IWI196682:IWL196682 JGE196682:JGH196682 JQA196682:JQD196682 JZW196682:JZZ196682 KJS196682:KJV196682 KTO196682:KTR196682 LDK196682:LDN196682 LNG196682:LNJ196682 LXC196682:LXF196682 MGY196682:MHB196682 MQU196682:MQX196682 NAQ196682:NAT196682 NKM196682:NKP196682 NUI196682:NUL196682 OEE196682:OEH196682 OOA196682:OOD196682 OXW196682:OXZ196682 PHS196682:PHV196682 PRO196682:PRR196682 QBK196682:QBN196682 QLG196682:QLJ196682 QVC196682:QVF196682 REY196682:RFB196682 ROU196682:ROX196682 RYQ196682:RYT196682 SIM196682:SIP196682 SSI196682:SSL196682 TCE196682:TCH196682 TMA196682:TMD196682 TVW196682:TVZ196682 UFS196682:UFV196682 UPO196682:UPR196682 UZK196682:UZN196682 VJG196682:VJJ196682 VTC196682:VTF196682 WCY196682:WDB196682 WMU196682:WMX196682 WWQ196682:WWT196682 AI262218:AL262218 KE262218:KH262218 UA262218:UD262218 ADW262218:ADZ262218 ANS262218:ANV262218 AXO262218:AXR262218 BHK262218:BHN262218 BRG262218:BRJ262218 CBC262218:CBF262218 CKY262218:CLB262218 CUU262218:CUX262218 DEQ262218:DET262218 DOM262218:DOP262218 DYI262218:DYL262218 EIE262218:EIH262218 ESA262218:ESD262218 FBW262218:FBZ262218 FLS262218:FLV262218 FVO262218:FVR262218 GFK262218:GFN262218 GPG262218:GPJ262218 GZC262218:GZF262218 HIY262218:HJB262218 HSU262218:HSX262218 ICQ262218:ICT262218 IMM262218:IMP262218 IWI262218:IWL262218 JGE262218:JGH262218 JQA262218:JQD262218 JZW262218:JZZ262218 KJS262218:KJV262218 KTO262218:KTR262218 LDK262218:LDN262218 LNG262218:LNJ262218 LXC262218:LXF262218 MGY262218:MHB262218 MQU262218:MQX262218 NAQ262218:NAT262218 NKM262218:NKP262218 NUI262218:NUL262218 OEE262218:OEH262218 OOA262218:OOD262218 OXW262218:OXZ262218 PHS262218:PHV262218 PRO262218:PRR262218 QBK262218:QBN262218 QLG262218:QLJ262218 QVC262218:QVF262218 REY262218:RFB262218 ROU262218:ROX262218 RYQ262218:RYT262218 SIM262218:SIP262218 SSI262218:SSL262218 TCE262218:TCH262218 TMA262218:TMD262218 TVW262218:TVZ262218 UFS262218:UFV262218 UPO262218:UPR262218 UZK262218:UZN262218 VJG262218:VJJ262218 VTC262218:VTF262218 WCY262218:WDB262218 WMU262218:WMX262218 WWQ262218:WWT262218 AI327754:AL327754 KE327754:KH327754 UA327754:UD327754 ADW327754:ADZ327754 ANS327754:ANV327754 AXO327754:AXR327754 BHK327754:BHN327754 BRG327754:BRJ327754 CBC327754:CBF327754 CKY327754:CLB327754 CUU327754:CUX327754 DEQ327754:DET327754 DOM327754:DOP327754 DYI327754:DYL327754 EIE327754:EIH327754 ESA327754:ESD327754 FBW327754:FBZ327754 FLS327754:FLV327754 FVO327754:FVR327754 GFK327754:GFN327754 GPG327754:GPJ327754 GZC327754:GZF327754 HIY327754:HJB327754 HSU327754:HSX327754 ICQ327754:ICT327754 IMM327754:IMP327754 IWI327754:IWL327754 JGE327754:JGH327754 JQA327754:JQD327754 JZW327754:JZZ327754 KJS327754:KJV327754 KTO327754:KTR327754 LDK327754:LDN327754 LNG327754:LNJ327754 LXC327754:LXF327754 MGY327754:MHB327754 MQU327754:MQX327754 NAQ327754:NAT327754 NKM327754:NKP327754 NUI327754:NUL327754 OEE327754:OEH327754 OOA327754:OOD327754 OXW327754:OXZ327754 PHS327754:PHV327754 PRO327754:PRR327754 QBK327754:QBN327754 QLG327754:QLJ327754 QVC327754:QVF327754 REY327754:RFB327754 ROU327754:ROX327754 RYQ327754:RYT327754 SIM327754:SIP327754 SSI327754:SSL327754 TCE327754:TCH327754 TMA327754:TMD327754 TVW327754:TVZ327754 UFS327754:UFV327754 UPO327754:UPR327754 UZK327754:UZN327754 VJG327754:VJJ327754 VTC327754:VTF327754 WCY327754:WDB327754 WMU327754:WMX327754 WWQ327754:WWT327754 AI393290:AL393290 KE393290:KH393290 UA393290:UD393290 ADW393290:ADZ393290 ANS393290:ANV393290 AXO393290:AXR393290 BHK393290:BHN393290 BRG393290:BRJ393290 CBC393290:CBF393290 CKY393290:CLB393290 CUU393290:CUX393290 DEQ393290:DET393290 DOM393290:DOP393290 DYI393290:DYL393290 EIE393290:EIH393290 ESA393290:ESD393290 FBW393290:FBZ393290 FLS393290:FLV393290 FVO393290:FVR393290 GFK393290:GFN393290 GPG393290:GPJ393290 GZC393290:GZF393290 HIY393290:HJB393290 HSU393290:HSX393290 ICQ393290:ICT393290 IMM393290:IMP393290 IWI393290:IWL393290 JGE393290:JGH393290 JQA393290:JQD393290 JZW393290:JZZ393290 KJS393290:KJV393290 KTO393290:KTR393290 LDK393290:LDN393290 LNG393290:LNJ393290 LXC393290:LXF393290 MGY393290:MHB393290 MQU393290:MQX393290 NAQ393290:NAT393290 NKM393290:NKP393290 NUI393290:NUL393290 OEE393290:OEH393290 OOA393290:OOD393290 OXW393290:OXZ393290 PHS393290:PHV393290 PRO393290:PRR393290 QBK393290:QBN393290 QLG393290:QLJ393290 QVC393290:QVF393290 REY393290:RFB393290 ROU393290:ROX393290 RYQ393290:RYT393290 SIM393290:SIP393290 SSI393290:SSL393290 TCE393290:TCH393290 TMA393290:TMD393290 TVW393290:TVZ393290 UFS393290:UFV393290 UPO393290:UPR393290 UZK393290:UZN393290 VJG393290:VJJ393290 VTC393290:VTF393290 WCY393290:WDB393290 WMU393290:WMX393290 WWQ393290:WWT393290 AI458826:AL458826 KE458826:KH458826 UA458826:UD458826 ADW458826:ADZ458826 ANS458826:ANV458826 AXO458826:AXR458826 BHK458826:BHN458826 BRG458826:BRJ458826 CBC458826:CBF458826 CKY458826:CLB458826 CUU458826:CUX458826 DEQ458826:DET458826 DOM458826:DOP458826 DYI458826:DYL458826 EIE458826:EIH458826 ESA458826:ESD458826 FBW458826:FBZ458826 FLS458826:FLV458826 FVO458826:FVR458826 GFK458826:GFN458826 GPG458826:GPJ458826 GZC458826:GZF458826 HIY458826:HJB458826 HSU458826:HSX458826 ICQ458826:ICT458826 IMM458826:IMP458826 IWI458826:IWL458826 JGE458826:JGH458826 JQA458826:JQD458826 JZW458826:JZZ458826 KJS458826:KJV458826 KTO458826:KTR458826 LDK458826:LDN458826 LNG458826:LNJ458826 LXC458826:LXF458826 MGY458826:MHB458826 MQU458826:MQX458826 NAQ458826:NAT458826 NKM458826:NKP458826 NUI458826:NUL458826 OEE458826:OEH458826 OOA458826:OOD458826 OXW458826:OXZ458826 PHS458826:PHV458826 PRO458826:PRR458826 QBK458826:QBN458826 QLG458826:QLJ458826 QVC458826:QVF458826 REY458826:RFB458826 ROU458826:ROX458826 RYQ458826:RYT458826 SIM458826:SIP458826 SSI458826:SSL458826 TCE458826:TCH458826 TMA458826:TMD458826 TVW458826:TVZ458826 UFS458826:UFV458826 UPO458826:UPR458826 UZK458826:UZN458826 VJG458826:VJJ458826 VTC458826:VTF458826 WCY458826:WDB458826 WMU458826:WMX458826 WWQ458826:WWT458826 AI524362:AL524362 KE524362:KH524362 UA524362:UD524362 ADW524362:ADZ524362 ANS524362:ANV524362 AXO524362:AXR524362 BHK524362:BHN524362 BRG524362:BRJ524362 CBC524362:CBF524362 CKY524362:CLB524362 CUU524362:CUX524362 DEQ524362:DET524362 DOM524362:DOP524362 DYI524362:DYL524362 EIE524362:EIH524362 ESA524362:ESD524362 FBW524362:FBZ524362 FLS524362:FLV524362 FVO524362:FVR524362 GFK524362:GFN524362 GPG524362:GPJ524362 GZC524362:GZF524362 HIY524362:HJB524362 HSU524362:HSX524362 ICQ524362:ICT524362 IMM524362:IMP524362 IWI524362:IWL524362 JGE524362:JGH524362 JQA524362:JQD524362 JZW524362:JZZ524362 KJS524362:KJV524362 KTO524362:KTR524362 LDK524362:LDN524362 LNG524362:LNJ524362 LXC524362:LXF524362 MGY524362:MHB524362 MQU524362:MQX524362 NAQ524362:NAT524362 NKM524362:NKP524362 NUI524362:NUL524362 OEE524362:OEH524362 OOA524362:OOD524362 OXW524362:OXZ524362 PHS524362:PHV524362 PRO524362:PRR524362 QBK524362:QBN524362 QLG524362:QLJ524362 QVC524362:QVF524362 REY524362:RFB524362 ROU524362:ROX524362 RYQ524362:RYT524362 SIM524362:SIP524362 SSI524362:SSL524362 TCE524362:TCH524362 TMA524362:TMD524362 TVW524362:TVZ524362 UFS524362:UFV524362 UPO524362:UPR524362 UZK524362:UZN524362 VJG524362:VJJ524362 VTC524362:VTF524362 WCY524362:WDB524362 WMU524362:WMX524362 WWQ524362:WWT524362 AI589898:AL589898 KE589898:KH589898 UA589898:UD589898 ADW589898:ADZ589898 ANS589898:ANV589898 AXO589898:AXR589898 BHK589898:BHN589898 BRG589898:BRJ589898 CBC589898:CBF589898 CKY589898:CLB589898 CUU589898:CUX589898 DEQ589898:DET589898 DOM589898:DOP589898 DYI589898:DYL589898 EIE589898:EIH589898 ESA589898:ESD589898 FBW589898:FBZ589898 FLS589898:FLV589898 FVO589898:FVR589898 GFK589898:GFN589898 GPG589898:GPJ589898 GZC589898:GZF589898 HIY589898:HJB589898 HSU589898:HSX589898 ICQ589898:ICT589898 IMM589898:IMP589898 IWI589898:IWL589898 JGE589898:JGH589898 JQA589898:JQD589898 JZW589898:JZZ589898 KJS589898:KJV589898 KTO589898:KTR589898 LDK589898:LDN589898 LNG589898:LNJ589898 LXC589898:LXF589898 MGY589898:MHB589898 MQU589898:MQX589898 NAQ589898:NAT589898 NKM589898:NKP589898 NUI589898:NUL589898 OEE589898:OEH589898 OOA589898:OOD589898 OXW589898:OXZ589898 PHS589898:PHV589898 PRO589898:PRR589898 QBK589898:QBN589898 QLG589898:QLJ589898 QVC589898:QVF589898 REY589898:RFB589898 ROU589898:ROX589898 RYQ589898:RYT589898 SIM589898:SIP589898 SSI589898:SSL589898 TCE589898:TCH589898 TMA589898:TMD589898 TVW589898:TVZ589898 UFS589898:UFV589898 UPO589898:UPR589898 UZK589898:UZN589898 VJG589898:VJJ589898 VTC589898:VTF589898 WCY589898:WDB589898 WMU589898:WMX589898 WWQ589898:WWT589898 AI655434:AL655434 KE655434:KH655434 UA655434:UD655434 ADW655434:ADZ655434 ANS655434:ANV655434 AXO655434:AXR655434 BHK655434:BHN655434 BRG655434:BRJ655434 CBC655434:CBF655434 CKY655434:CLB655434 CUU655434:CUX655434 DEQ655434:DET655434 DOM655434:DOP655434 DYI655434:DYL655434 EIE655434:EIH655434 ESA655434:ESD655434 FBW655434:FBZ655434 FLS655434:FLV655434 FVO655434:FVR655434 GFK655434:GFN655434 GPG655434:GPJ655434 GZC655434:GZF655434 HIY655434:HJB655434 HSU655434:HSX655434 ICQ655434:ICT655434 IMM655434:IMP655434 IWI655434:IWL655434 JGE655434:JGH655434 JQA655434:JQD655434 JZW655434:JZZ655434 KJS655434:KJV655434 KTO655434:KTR655434 LDK655434:LDN655434 LNG655434:LNJ655434 LXC655434:LXF655434 MGY655434:MHB655434 MQU655434:MQX655434 NAQ655434:NAT655434 NKM655434:NKP655434 NUI655434:NUL655434 OEE655434:OEH655434 OOA655434:OOD655434 OXW655434:OXZ655434 PHS655434:PHV655434 PRO655434:PRR655434 QBK655434:QBN655434 QLG655434:QLJ655434 QVC655434:QVF655434 REY655434:RFB655434 ROU655434:ROX655434 RYQ655434:RYT655434 SIM655434:SIP655434 SSI655434:SSL655434 TCE655434:TCH655434 TMA655434:TMD655434 TVW655434:TVZ655434 UFS655434:UFV655434 UPO655434:UPR655434 UZK655434:UZN655434 VJG655434:VJJ655434 VTC655434:VTF655434 WCY655434:WDB655434 WMU655434:WMX655434 WWQ655434:WWT655434 AI720970:AL720970 KE720970:KH720970 UA720970:UD720970 ADW720970:ADZ720970 ANS720970:ANV720970 AXO720970:AXR720970 BHK720970:BHN720970 BRG720970:BRJ720970 CBC720970:CBF720970 CKY720970:CLB720970 CUU720970:CUX720970 DEQ720970:DET720970 DOM720970:DOP720970 DYI720970:DYL720970 EIE720970:EIH720970 ESA720970:ESD720970 FBW720970:FBZ720970 FLS720970:FLV720970 FVO720970:FVR720970 GFK720970:GFN720970 GPG720970:GPJ720970 GZC720970:GZF720970 HIY720970:HJB720970 HSU720970:HSX720970 ICQ720970:ICT720970 IMM720970:IMP720970 IWI720970:IWL720970 JGE720970:JGH720970 JQA720970:JQD720970 JZW720970:JZZ720970 KJS720970:KJV720970 KTO720970:KTR720970 LDK720970:LDN720970 LNG720970:LNJ720970 LXC720970:LXF720970 MGY720970:MHB720970 MQU720970:MQX720970 NAQ720970:NAT720970 NKM720970:NKP720970 NUI720970:NUL720970 OEE720970:OEH720970 OOA720970:OOD720970 OXW720970:OXZ720970 PHS720970:PHV720970 PRO720970:PRR720970 QBK720970:QBN720970 QLG720970:QLJ720970 QVC720970:QVF720970 REY720970:RFB720970 ROU720970:ROX720970 RYQ720970:RYT720970 SIM720970:SIP720970 SSI720970:SSL720970 TCE720970:TCH720970 TMA720970:TMD720970 TVW720970:TVZ720970 UFS720970:UFV720970 UPO720970:UPR720970 UZK720970:UZN720970 VJG720970:VJJ720970 VTC720970:VTF720970 WCY720970:WDB720970 WMU720970:WMX720970 WWQ720970:WWT720970 AI786506:AL786506 KE786506:KH786506 UA786506:UD786506 ADW786506:ADZ786506 ANS786506:ANV786506 AXO786506:AXR786506 BHK786506:BHN786506 BRG786506:BRJ786506 CBC786506:CBF786506 CKY786506:CLB786506 CUU786506:CUX786506 DEQ786506:DET786506 DOM786506:DOP786506 DYI786506:DYL786506 EIE786506:EIH786506 ESA786506:ESD786506 FBW786506:FBZ786506 FLS786506:FLV786506 FVO786506:FVR786506 GFK786506:GFN786506 GPG786506:GPJ786506 GZC786506:GZF786506 HIY786506:HJB786506 HSU786506:HSX786506 ICQ786506:ICT786506 IMM786506:IMP786506 IWI786506:IWL786506 JGE786506:JGH786506 JQA786506:JQD786506 JZW786506:JZZ786506 KJS786506:KJV786506 KTO786506:KTR786506 LDK786506:LDN786506 LNG786506:LNJ786506 LXC786506:LXF786506 MGY786506:MHB786506 MQU786506:MQX786506 NAQ786506:NAT786506 NKM786506:NKP786506 NUI786506:NUL786506 OEE786506:OEH786506 OOA786506:OOD786506 OXW786506:OXZ786506 PHS786506:PHV786506 PRO786506:PRR786506 QBK786506:QBN786506 QLG786506:QLJ786506 QVC786506:QVF786506 REY786506:RFB786506 ROU786506:ROX786506 RYQ786506:RYT786506 SIM786506:SIP786506 SSI786506:SSL786506 TCE786506:TCH786506 TMA786506:TMD786506 TVW786506:TVZ786506 UFS786506:UFV786506 UPO786506:UPR786506 UZK786506:UZN786506 VJG786506:VJJ786506 VTC786506:VTF786506 WCY786506:WDB786506 WMU786506:WMX786506 WWQ786506:WWT786506 AI852042:AL852042 KE852042:KH852042 UA852042:UD852042 ADW852042:ADZ852042 ANS852042:ANV852042 AXO852042:AXR852042 BHK852042:BHN852042 BRG852042:BRJ852042 CBC852042:CBF852042 CKY852042:CLB852042 CUU852042:CUX852042 DEQ852042:DET852042 DOM852042:DOP852042 DYI852042:DYL852042 EIE852042:EIH852042 ESA852042:ESD852042 FBW852042:FBZ852042 FLS852042:FLV852042 FVO852042:FVR852042 GFK852042:GFN852042 GPG852042:GPJ852042 GZC852042:GZF852042 HIY852042:HJB852042 HSU852042:HSX852042 ICQ852042:ICT852042 IMM852042:IMP852042 IWI852042:IWL852042 JGE852042:JGH852042 JQA852042:JQD852042 JZW852042:JZZ852042 KJS852042:KJV852042 KTO852042:KTR852042 LDK852042:LDN852042 LNG852042:LNJ852042 LXC852042:LXF852042 MGY852042:MHB852042 MQU852042:MQX852042 NAQ852042:NAT852042 NKM852042:NKP852042 NUI852042:NUL852042 OEE852042:OEH852042 OOA852042:OOD852042 OXW852042:OXZ852042 PHS852042:PHV852042 PRO852042:PRR852042 QBK852042:QBN852042 QLG852042:QLJ852042 QVC852042:QVF852042 REY852042:RFB852042 ROU852042:ROX852042 RYQ852042:RYT852042 SIM852042:SIP852042 SSI852042:SSL852042 TCE852042:TCH852042 TMA852042:TMD852042 TVW852042:TVZ852042 UFS852042:UFV852042 UPO852042:UPR852042 UZK852042:UZN852042 VJG852042:VJJ852042 VTC852042:VTF852042 WCY852042:WDB852042 WMU852042:WMX852042 WWQ852042:WWT852042 AI917578:AL917578 KE917578:KH917578 UA917578:UD917578 ADW917578:ADZ917578 ANS917578:ANV917578 AXO917578:AXR917578 BHK917578:BHN917578 BRG917578:BRJ917578 CBC917578:CBF917578 CKY917578:CLB917578 CUU917578:CUX917578 DEQ917578:DET917578 DOM917578:DOP917578 DYI917578:DYL917578 EIE917578:EIH917578 ESA917578:ESD917578 FBW917578:FBZ917578 FLS917578:FLV917578 FVO917578:FVR917578 GFK917578:GFN917578 GPG917578:GPJ917578 GZC917578:GZF917578 HIY917578:HJB917578 HSU917578:HSX917578 ICQ917578:ICT917578 IMM917578:IMP917578 IWI917578:IWL917578 JGE917578:JGH917578 JQA917578:JQD917578 JZW917578:JZZ917578 KJS917578:KJV917578 KTO917578:KTR917578 LDK917578:LDN917578 LNG917578:LNJ917578 LXC917578:LXF917578 MGY917578:MHB917578 MQU917578:MQX917578 NAQ917578:NAT917578 NKM917578:NKP917578 NUI917578:NUL917578 OEE917578:OEH917578 OOA917578:OOD917578 OXW917578:OXZ917578 PHS917578:PHV917578 PRO917578:PRR917578 QBK917578:QBN917578 QLG917578:QLJ917578 QVC917578:QVF917578 REY917578:RFB917578 ROU917578:ROX917578 RYQ917578:RYT917578 SIM917578:SIP917578 SSI917578:SSL917578 TCE917578:TCH917578 TMA917578:TMD917578 TVW917578:TVZ917578 UFS917578:UFV917578 UPO917578:UPR917578 UZK917578:UZN917578 VJG917578:VJJ917578 VTC917578:VTF917578 WCY917578:WDB917578 WMU917578:WMX917578 WWQ917578:WWT917578 AI983114:AL983114 KE983114:KH983114 UA983114:UD983114 ADW983114:ADZ983114 ANS983114:ANV983114 AXO983114:AXR983114 BHK983114:BHN983114 BRG983114:BRJ983114 CBC983114:CBF983114 CKY983114:CLB983114 CUU983114:CUX983114 DEQ983114:DET983114 DOM983114:DOP983114 DYI983114:DYL983114 EIE983114:EIH983114 ESA983114:ESD983114 FBW983114:FBZ983114 FLS983114:FLV983114 FVO983114:FVR983114 GFK983114:GFN983114 GPG983114:GPJ983114 GZC983114:GZF983114 HIY983114:HJB983114 HSU983114:HSX983114 ICQ983114:ICT983114 IMM983114:IMP983114 IWI983114:IWL983114 JGE983114:JGH983114 JQA983114:JQD983114 JZW983114:JZZ983114 KJS983114:KJV983114 KTO983114:KTR983114 LDK983114:LDN983114 LNG983114:LNJ983114 LXC983114:LXF983114 MGY983114:MHB983114 MQU983114:MQX983114 NAQ983114:NAT983114 NKM983114:NKP983114 NUI983114:NUL983114 OEE983114:OEH983114 OOA983114:OOD983114 OXW983114:OXZ983114 PHS983114:PHV983114 PRO983114:PRR983114 QBK983114:QBN983114 QLG983114:QLJ983114 QVC983114:QVF983114 REY983114:RFB983114 ROU983114:ROX983114 RYQ983114:RYT983114 SIM983114:SIP983114 SSI983114:SSL983114 TCE983114:TCH983114 TMA983114:TMD983114 TVW983114:TVZ983114 UFS983114:UFV983114 UPO983114:UPR983114 UZK983114:UZN983114 VJG983114:VJJ983114 VTC983114:VTF983114 WCY983114:WDB983114 WMU983114:WMX983114 WWQ983114:WWT983114 AB108:AG108 JX108:KC108 TT108:TY108 ADP108:ADU108 ANL108:ANQ108 AXH108:AXM108 BHD108:BHI108 BQZ108:BRE108 CAV108:CBA108 CKR108:CKW108 CUN108:CUS108 DEJ108:DEO108 DOF108:DOK108 DYB108:DYG108 EHX108:EIC108 ERT108:ERY108 FBP108:FBU108 FLL108:FLQ108 FVH108:FVM108 GFD108:GFI108 GOZ108:GPE108 GYV108:GZA108 HIR108:HIW108 HSN108:HSS108 ICJ108:ICO108 IMF108:IMK108 IWB108:IWG108 JFX108:JGC108 JPT108:JPY108 JZP108:JZU108 KJL108:KJQ108 KTH108:KTM108 LDD108:LDI108 LMZ108:LNE108 LWV108:LXA108 MGR108:MGW108 MQN108:MQS108 NAJ108:NAO108 NKF108:NKK108 NUB108:NUG108 ODX108:OEC108 ONT108:ONY108 OXP108:OXU108 PHL108:PHQ108 PRH108:PRM108 QBD108:QBI108 QKZ108:QLE108 QUV108:QVA108 RER108:REW108 RON108:ROS108 RYJ108:RYO108 SIF108:SIK108 SSB108:SSG108 TBX108:TCC108 TLT108:TLY108 TVP108:TVU108 UFL108:UFQ108 UPH108:UPM108 UZD108:UZI108 VIZ108:VJE108 VSV108:VTA108 WCR108:WCW108 WMN108:WMS108 WWJ108:WWO108 AB65644:AG65644 JX65644:KC65644 TT65644:TY65644 ADP65644:ADU65644 ANL65644:ANQ65644 AXH65644:AXM65644 BHD65644:BHI65644 BQZ65644:BRE65644 CAV65644:CBA65644 CKR65644:CKW65644 CUN65644:CUS65644 DEJ65644:DEO65644 DOF65644:DOK65644 DYB65644:DYG65644 EHX65644:EIC65644 ERT65644:ERY65644 FBP65644:FBU65644 FLL65644:FLQ65644 FVH65644:FVM65644 GFD65644:GFI65644 GOZ65644:GPE65644 GYV65644:GZA65644 HIR65644:HIW65644 HSN65644:HSS65644 ICJ65644:ICO65644 IMF65644:IMK65644 IWB65644:IWG65644 JFX65644:JGC65644 JPT65644:JPY65644 JZP65644:JZU65644 KJL65644:KJQ65644 KTH65644:KTM65644 LDD65644:LDI65644 LMZ65644:LNE65644 LWV65644:LXA65644 MGR65644:MGW65644 MQN65644:MQS65644 NAJ65644:NAO65644 NKF65644:NKK65644 NUB65644:NUG65644 ODX65644:OEC65644 ONT65644:ONY65644 OXP65644:OXU65644 PHL65644:PHQ65644 PRH65644:PRM65644 QBD65644:QBI65644 QKZ65644:QLE65644 QUV65644:QVA65644 RER65644:REW65644 RON65644:ROS65644 RYJ65644:RYO65644 SIF65644:SIK65644 SSB65644:SSG65644 TBX65644:TCC65644 TLT65644:TLY65644 TVP65644:TVU65644 UFL65644:UFQ65644 UPH65644:UPM65644 UZD65644:UZI65644 VIZ65644:VJE65644 VSV65644:VTA65644 WCR65644:WCW65644 WMN65644:WMS65644 WWJ65644:WWO65644 AB131180:AG131180 JX131180:KC131180 TT131180:TY131180 ADP131180:ADU131180 ANL131180:ANQ131180 AXH131180:AXM131180 BHD131180:BHI131180 BQZ131180:BRE131180 CAV131180:CBA131180 CKR131180:CKW131180 CUN131180:CUS131180 DEJ131180:DEO131180 DOF131180:DOK131180 DYB131180:DYG131180 EHX131180:EIC131180 ERT131180:ERY131180 FBP131180:FBU131180 FLL131180:FLQ131180 FVH131180:FVM131180 GFD131180:GFI131180 GOZ131180:GPE131180 GYV131180:GZA131180 HIR131180:HIW131180 HSN131180:HSS131180 ICJ131180:ICO131180 IMF131180:IMK131180 IWB131180:IWG131180 JFX131180:JGC131180 JPT131180:JPY131180 JZP131180:JZU131180 KJL131180:KJQ131180 KTH131180:KTM131180 LDD131180:LDI131180 LMZ131180:LNE131180 LWV131180:LXA131180 MGR131180:MGW131180 MQN131180:MQS131180 NAJ131180:NAO131180 NKF131180:NKK131180 NUB131180:NUG131180 ODX131180:OEC131180 ONT131180:ONY131180 OXP131180:OXU131180 PHL131180:PHQ131180 PRH131180:PRM131180 QBD131180:QBI131180 QKZ131180:QLE131180 QUV131180:QVA131180 RER131180:REW131180 RON131180:ROS131180 RYJ131180:RYO131180 SIF131180:SIK131180 SSB131180:SSG131180 TBX131180:TCC131180 TLT131180:TLY131180 TVP131180:TVU131180 UFL131180:UFQ131180 UPH131180:UPM131180 UZD131180:UZI131180 VIZ131180:VJE131180 VSV131180:VTA131180 WCR131180:WCW131180 WMN131180:WMS131180 WWJ131180:WWO131180 AB196716:AG196716 JX196716:KC196716 TT196716:TY196716 ADP196716:ADU196716 ANL196716:ANQ196716 AXH196716:AXM196716 BHD196716:BHI196716 BQZ196716:BRE196716 CAV196716:CBA196716 CKR196716:CKW196716 CUN196716:CUS196716 DEJ196716:DEO196716 DOF196716:DOK196716 DYB196716:DYG196716 EHX196716:EIC196716 ERT196716:ERY196716 FBP196716:FBU196716 FLL196716:FLQ196716 FVH196716:FVM196716 GFD196716:GFI196716 GOZ196716:GPE196716 GYV196716:GZA196716 HIR196716:HIW196716 HSN196716:HSS196716 ICJ196716:ICO196716 IMF196716:IMK196716 IWB196716:IWG196716 JFX196716:JGC196716 JPT196716:JPY196716 JZP196716:JZU196716 KJL196716:KJQ196716 KTH196716:KTM196716 LDD196716:LDI196716 LMZ196716:LNE196716 LWV196716:LXA196716 MGR196716:MGW196716 MQN196716:MQS196716 NAJ196716:NAO196716 NKF196716:NKK196716 NUB196716:NUG196716 ODX196716:OEC196716 ONT196716:ONY196716 OXP196716:OXU196716 PHL196716:PHQ196716 PRH196716:PRM196716 QBD196716:QBI196716 QKZ196716:QLE196716 QUV196716:QVA196716 RER196716:REW196716 RON196716:ROS196716 RYJ196716:RYO196716 SIF196716:SIK196716 SSB196716:SSG196716 TBX196716:TCC196716 TLT196716:TLY196716 TVP196716:TVU196716 UFL196716:UFQ196716 UPH196716:UPM196716 UZD196716:UZI196716 VIZ196716:VJE196716 VSV196716:VTA196716 WCR196716:WCW196716 WMN196716:WMS196716 WWJ196716:WWO196716 AB262252:AG262252 JX262252:KC262252 TT262252:TY262252 ADP262252:ADU262252 ANL262252:ANQ262252 AXH262252:AXM262252 BHD262252:BHI262252 BQZ262252:BRE262252 CAV262252:CBA262252 CKR262252:CKW262252 CUN262252:CUS262252 DEJ262252:DEO262252 DOF262252:DOK262252 DYB262252:DYG262252 EHX262252:EIC262252 ERT262252:ERY262252 FBP262252:FBU262252 FLL262252:FLQ262252 FVH262252:FVM262252 GFD262252:GFI262252 GOZ262252:GPE262252 GYV262252:GZA262252 HIR262252:HIW262252 HSN262252:HSS262252 ICJ262252:ICO262252 IMF262252:IMK262252 IWB262252:IWG262252 JFX262252:JGC262252 JPT262252:JPY262252 JZP262252:JZU262252 KJL262252:KJQ262252 KTH262252:KTM262252 LDD262252:LDI262252 LMZ262252:LNE262252 LWV262252:LXA262252 MGR262252:MGW262252 MQN262252:MQS262252 NAJ262252:NAO262252 NKF262252:NKK262252 NUB262252:NUG262252 ODX262252:OEC262252 ONT262252:ONY262252 OXP262252:OXU262252 PHL262252:PHQ262252 PRH262252:PRM262252 QBD262252:QBI262252 QKZ262252:QLE262252 QUV262252:QVA262252 RER262252:REW262252 RON262252:ROS262252 RYJ262252:RYO262252 SIF262252:SIK262252 SSB262252:SSG262252 TBX262252:TCC262252 TLT262252:TLY262252 TVP262252:TVU262252 UFL262252:UFQ262252 UPH262252:UPM262252 UZD262252:UZI262252 VIZ262252:VJE262252 VSV262252:VTA262252 WCR262252:WCW262252 WMN262252:WMS262252 WWJ262252:WWO262252 AB327788:AG327788 JX327788:KC327788 TT327788:TY327788 ADP327788:ADU327788 ANL327788:ANQ327788 AXH327788:AXM327788 BHD327788:BHI327788 BQZ327788:BRE327788 CAV327788:CBA327788 CKR327788:CKW327788 CUN327788:CUS327788 DEJ327788:DEO327788 DOF327788:DOK327788 DYB327788:DYG327788 EHX327788:EIC327788 ERT327788:ERY327788 FBP327788:FBU327788 FLL327788:FLQ327788 FVH327788:FVM327788 GFD327788:GFI327788 GOZ327788:GPE327788 GYV327788:GZA327788 HIR327788:HIW327788 HSN327788:HSS327788 ICJ327788:ICO327788 IMF327788:IMK327788 IWB327788:IWG327788 JFX327788:JGC327788 JPT327788:JPY327788 JZP327788:JZU327788 KJL327788:KJQ327788 KTH327788:KTM327788 LDD327788:LDI327788 LMZ327788:LNE327788 LWV327788:LXA327788 MGR327788:MGW327788 MQN327788:MQS327788 NAJ327788:NAO327788 NKF327788:NKK327788 NUB327788:NUG327788 ODX327788:OEC327788 ONT327788:ONY327788 OXP327788:OXU327788 PHL327788:PHQ327788 PRH327788:PRM327788 QBD327788:QBI327788 QKZ327788:QLE327788 QUV327788:QVA327788 RER327788:REW327788 RON327788:ROS327788 RYJ327788:RYO327788 SIF327788:SIK327788 SSB327788:SSG327788 TBX327788:TCC327788 TLT327788:TLY327788 TVP327788:TVU327788 UFL327788:UFQ327788 UPH327788:UPM327788 UZD327788:UZI327788 VIZ327788:VJE327788 VSV327788:VTA327788 WCR327788:WCW327788 WMN327788:WMS327788 WWJ327788:WWO327788 AB393324:AG393324 JX393324:KC393324 TT393324:TY393324 ADP393324:ADU393324 ANL393324:ANQ393324 AXH393324:AXM393324 BHD393324:BHI393324 BQZ393324:BRE393324 CAV393324:CBA393324 CKR393324:CKW393324 CUN393324:CUS393324 DEJ393324:DEO393324 DOF393324:DOK393324 DYB393324:DYG393324 EHX393324:EIC393324 ERT393324:ERY393324 FBP393324:FBU393324 FLL393324:FLQ393324 FVH393324:FVM393324 GFD393324:GFI393324 GOZ393324:GPE393324 GYV393324:GZA393324 HIR393324:HIW393324 HSN393324:HSS393324 ICJ393324:ICO393324 IMF393324:IMK393324 IWB393324:IWG393324 JFX393324:JGC393324 JPT393324:JPY393324 JZP393324:JZU393324 KJL393324:KJQ393324 KTH393324:KTM393324 LDD393324:LDI393324 LMZ393324:LNE393324 LWV393324:LXA393324 MGR393324:MGW393324 MQN393324:MQS393324 NAJ393324:NAO393324 NKF393324:NKK393324 NUB393324:NUG393324 ODX393324:OEC393324 ONT393324:ONY393324 OXP393324:OXU393324 PHL393324:PHQ393324 PRH393324:PRM393324 QBD393324:QBI393324 QKZ393324:QLE393324 QUV393324:QVA393324 RER393324:REW393324 RON393324:ROS393324 RYJ393324:RYO393324 SIF393324:SIK393324 SSB393324:SSG393324 TBX393324:TCC393324 TLT393324:TLY393324 TVP393324:TVU393324 UFL393324:UFQ393324 UPH393324:UPM393324 UZD393324:UZI393324 VIZ393324:VJE393324 VSV393324:VTA393324 WCR393324:WCW393324 WMN393324:WMS393324 WWJ393324:WWO393324 AB458860:AG458860 JX458860:KC458860 TT458860:TY458860 ADP458860:ADU458860 ANL458860:ANQ458860 AXH458860:AXM458860 BHD458860:BHI458860 BQZ458860:BRE458860 CAV458860:CBA458860 CKR458860:CKW458860 CUN458860:CUS458860 DEJ458860:DEO458860 DOF458860:DOK458860 DYB458860:DYG458860 EHX458860:EIC458860 ERT458860:ERY458860 FBP458860:FBU458860 FLL458860:FLQ458860 FVH458860:FVM458860 GFD458860:GFI458860 GOZ458860:GPE458860 GYV458860:GZA458860 HIR458860:HIW458860 HSN458860:HSS458860 ICJ458860:ICO458860 IMF458860:IMK458860 IWB458860:IWG458860 JFX458860:JGC458860 JPT458860:JPY458860 JZP458860:JZU458860 KJL458860:KJQ458860 KTH458860:KTM458860 LDD458860:LDI458860 LMZ458860:LNE458860 LWV458860:LXA458860 MGR458860:MGW458860 MQN458860:MQS458860 NAJ458860:NAO458860 NKF458860:NKK458860 NUB458860:NUG458860 ODX458860:OEC458860 ONT458860:ONY458860 OXP458860:OXU458860 PHL458860:PHQ458860 PRH458860:PRM458860 QBD458860:QBI458860 QKZ458860:QLE458860 QUV458860:QVA458860 RER458860:REW458860 RON458860:ROS458860 RYJ458860:RYO458860 SIF458860:SIK458860 SSB458860:SSG458860 TBX458860:TCC458860 TLT458860:TLY458860 TVP458860:TVU458860 UFL458860:UFQ458860 UPH458860:UPM458860 UZD458860:UZI458860 VIZ458860:VJE458860 VSV458860:VTA458860 WCR458860:WCW458860 WMN458860:WMS458860 WWJ458860:WWO458860 AB524396:AG524396 JX524396:KC524396 TT524396:TY524396 ADP524396:ADU524396 ANL524396:ANQ524396 AXH524396:AXM524396 BHD524396:BHI524396 BQZ524396:BRE524396 CAV524396:CBA524396 CKR524396:CKW524396 CUN524396:CUS524396 DEJ524396:DEO524396 DOF524396:DOK524396 DYB524396:DYG524396 EHX524396:EIC524396 ERT524396:ERY524396 FBP524396:FBU524396 FLL524396:FLQ524396 FVH524396:FVM524396 GFD524396:GFI524396 GOZ524396:GPE524396 GYV524396:GZA524396 HIR524396:HIW524396 HSN524396:HSS524396 ICJ524396:ICO524396 IMF524396:IMK524396 IWB524396:IWG524396 JFX524396:JGC524396 JPT524396:JPY524396 JZP524396:JZU524396 KJL524396:KJQ524396 KTH524396:KTM524396 LDD524396:LDI524396 LMZ524396:LNE524396 LWV524396:LXA524396 MGR524396:MGW524396 MQN524396:MQS524396 NAJ524396:NAO524396 NKF524396:NKK524396 NUB524396:NUG524396 ODX524396:OEC524396 ONT524396:ONY524396 OXP524396:OXU524396 PHL524396:PHQ524396 PRH524396:PRM524396 QBD524396:QBI524396 QKZ524396:QLE524396 QUV524396:QVA524396 RER524396:REW524396 RON524396:ROS524396 RYJ524396:RYO524396 SIF524396:SIK524396 SSB524396:SSG524396 TBX524396:TCC524396 TLT524396:TLY524396 TVP524396:TVU524396 UFL524396:UFQ524396 UPH524396:UPM524396 UZD524396:UZI524396 VIZ524396:VJE524396 VSV524396:VTA524396 WCR524396:WCW524396 WMN524396:WMS524396 WWJ524396:WWO524396 AB589932:AG589932 JX589932:KC589932 TT589932:TY589932 ADP589932:ADU589932 ANL589932:ANQ589932 AXH589932:AXM589932 BHD589932:BHI589932 BQZ589932:BRE589932 CAV589932:CBA589932 CKR589932:CKW589932 CUN589932:CUS589932 DEJ589932:DEO589932 DOF589932:DOK589932 DYB589932:DYG589932 EHX589932:EIC589932 ERT589932:ERY589932 FBP589932:FBU589932 FLL589932:FLQ589932 FVH589932:FVM589932 GFD589932:GFI589932 GOZ589932:GPE589932 GYV589932:GZA589932 HIR589932:HIW589932 HSN589932:HSS589932 ICJ589932:ICO589932 IMF589932:IMK589932 IWB589932:IWG589932 JFX589932:JGC589932 JPT589932:JPY589932 JZP589932:JZU589932 KJL589932:KJQ589932 KTH589932:KTM589932 LDD589932:LDI589932 LMZ589932:LNE589932 LWV589932:LXA589932 MGR589932:MGW589932 MQN589932:MQS589932 NAJ589932:NAO589932 NKF589932:NKK589932 NUB589932:NUG589932 ODX589932:OEC589932 ONT589932:ONY589932 OXP589932:OXU589932 PHL589932:PHQ589932 PRH589932:PRM589932 QBD589932:QBI589932 QKZ589932:QLE589932 QUV589932:QVA589932 RER589932:REW589932 RON589932:ROS589932 RYJ589932:RYO589932 SIF589932:SIK589932 SSB589932:SSG589932 TBX589932:TCC589932 TLT589932:TLY589932 TVP589932:TVU589932 UFL589932:UFQ589932 UPH589932:UPM589932 UZD589932:UZI589932 VIZ589932:VJE589932 VSV589932:VTA589932 WCR589932:WCW589932 WMN589932:WMS589932 WWJ589932:WWO589932 AB655468:AG655468 JX655468:KC655468 TT655468:TY655468 ADP655468:ADU655468 ANL655468:ANQ655468 AXH655468:AXM655468 BHD655468:BHI655468 BQZ655468:BRE655468 CAV655468:CBA655468 CKR655468:CKW655468 CUN655468:CUS655468 DEJ655468:DEO655468 DOF655468:DOK655468 DYB655468:DYG655468 EHX655468:EIC655468 ERT655468:ERY655468 FBP655468:FBU655468 FLL655468:FLQ655468 FVH655468:FVM655468 GFD655468:GFI655468 GOZ655468:GPE655468 GYV655468:GZA655468 HIR655468:HIW655468 HSN655468:HSS655468 ICJ655468:ICO655468 IMF655468:IMK655468 IWB655468:IWG655468 JFX655468:JGC655468 JPT655468:JPY655468 JZP655468:JZU655468 KJL655468:KJQ655468 KTH655468:KTM655468 LDD655468:LDI655468 LMZ655468:LNE655468 LWV655468:LXA655468 MGR655468:MGW655468 MQN655468:MQS655468 NAJ655468:NAO655468 NKF655468:NKK655468 NUB655468:NUG655468 ODX655468:OEC655468 ONT655468:ONY655468 OXP655468:OXU655468 PHL655468:PHQ655468 PRH655468:PRM655468 QBD655468:QBI655468 QKZ655468:QLE655468 QUV655468:QVA655468 RER655468:REW655468 RON655468:ROS655468 RYJ655468:RYO655468 SIF655468:SIK655468 SSB655468:SSG655468 TBX655468:TCC655468 TLT655468:TLY655468 TVP655468:TVU655468 UFL655468:UFQ655468 UPH655468:UPM655468 UZD655468:UZI655468 VIZ655468:VJE655468 VSV655468:VTA655468 WCR655468:WCW655468 WMN655468:WMS655468 WWJ655468:WWO655468 AB721004:AG721004 JX721004:KC721004 TT721004:TY721004 ADP721004:ADU721004 ANL721004:ANQ721004 AXH721004:AXM721004 BHD721004:BHI721004 BQZ721004:BRE721004 CAV721004:CBA721004 CKR721004:CKW721004 CUN721004:CUS721004 DEJ721004:DEO721004 DOF721004:DOK721004 DYB721004:DYG721004 EHX721004:EIC721004 ERT721004:ERY721004 FBP721004:FBU721004 FLL721004:FLQ721004 FVH721004:FVM721004 GFD721004:GFI721004 GOZ721004:GPE721004 GYV721004:GZA721004 HIR721004:HIW721004 HSN721004:HSS721004 ICJ721004:ICO721004 IMF721004:IMK721004 IWB721004:IWG721004 JFX721004:JGC721004 JPT721004:JPY721004 JZP721004:JZU721004 KJL721004:KJQ721004 KTH721004:KTM721004 LDD721004:LDI721004 LMZ721004:LNE721004 LWV721004:LXA721004 MGR721004:MGW721004 MQN721004:MQS721004 NAJ721004:NAO721004 NKF721004:NKK721004 NUB721004:NUG721004 ODX721004:OEC721004 ONT721004:ONY721004 OXP721004:OXU721004 PHL721004:PHQ721004 PRH721004:PRM721004 QBD721004:QBI721004 QKZ721004:QLE721004 QUV721004:QVA721004 RER721004:REW721004 RON721004:ROS721004 RYJ721004:RYO721004 SIF721004:SIK721004 SSB721004:SSG721004 TBX721004:TCC721004 TLT721004:TLY721004 TVP721004:TVU721004 UFL721004:UFQ721004 UPH721004:UPM721004 UZD721004:UZI721004 VIZ721004:VJE721004 VSV721004:VTA721004 WCR721004:WCW721004 WMN721004:WMS721004 WWJ721004:WWO721004 AB786540:AG786540 JX786540:KC786540 TT786540:TY786540 ADP786540:ADU786540 ANL786540:ANQ786540 AXH786540:AXM786540 BHD786540:BHI786540 BQZ786540:BRE786540 CAV786540:CBA786540 CKR786540:CKW786540 CUN786540:CUS786540 DEJ786540:DEO786540 DOF786540:DOK786540 DYB786540:DYG786540 EHX786540:EIC786540 ERT786540:ERY786540 FBP786540:FBU786540 FLL786540:FLQ786540 FVH786540:FVM786540 GFD786540:GFI786540 GOZ786540:GPE786540 GYV786540:GZA786540 HIR786540:HIW786540 HSN786540:HSS786540 ICJ786540:ICO786540 IMF786540:IMK786540 IWB786540:IWG786540 JFX786540:JGC786540 JPT786540:JPY786540 JZP786540:JZU786540 KJL786540:KJQ786540 KTH786540:KTM786540 LDD786540:LDI786540 LMZ786540:LNE786540 LWV786540:LXA786540 MGR786540:MGW786540 MQN786540:MQS786540 NAJ786540:NAO786540 NKF786540:NKK786540 NUB786540:NUG786540 ODX786540:OEC786540 ONT786540:ONY786540 OXP786540:OXU786540 PHL786540:PHQ786540 PRH786540:PRM786540 QBD786540:QBI786540 QKZ786540:QLE786540 QUV786540:QVA786540 RER786540:REW786540 RON786540:ROS786540 RYJ786540:RYO786540 SIF786540:SIK786540 SSB786540:SSG786540 TBX786540:TCC786540 TLT786540:TLY786540 TVP786540:TVU786540 UFL786540:UFQ786540 UPH786540:UPM786540 UZD786540:UZI786540 VIZ786540:VJE786540 VSV786540:VTA786540 WCR786540:WCW786540 WMN786540:WMS786540 WWJ786540:WWO786540 AB852076:AG852076 JX852076:KC852076 TT852076:TY852076 ADP852076:ADU852076 ANL852076:ANQ852076 AXH852076:AXM852076 BHD852076:BHI852076 BQZ852076:BRE852076 CAV852076:CBA852076 CKR852076:CKW852076 CUN852076:CUS852076 DEJ852076:DEO852076 DOF852076:DOK852076 DYB852076:DYG852076 EHX852076:EIC852076 ERT852076:ERY852076 FBP852076:FBU852076 FLL852076:FLQ852076 FVH852076:FVM852076 GFD852076:GFI852076 GOZ852076:GPE852076 GYV852076:GZA852076 HIR852076:HIW852076 HSN852076:HSS852076 ICJ852076:ICO852076 IMF852076:IMK852076 IWB852076:IWG852076 JFX852076:JGC852076 JPT852076:JPY852076 JZP852076:JZU852076 KJL852076:KJQ852076 KTH852076:KTM852076 LDD852076:LDI852076 LMZ852076:LNE852076 LWV852076:LXA852076 MGR852076:MGW852076 MQN852076:MQS852076 NAJ852076:NAO852076 NKF852076:NKK852076 NUB852076:NUG852076 ODX852076:OEC852076 ONT852076:ONY852076 OXP852076:OXU852076 PHL852076:PHQ852076 PRH852076:PRM852076 QBD852076:QBI852076 QKZ852076:QLE852076 QUV852076:QVA852076 RER852076:REW852076 RON852076:ROS852076 RYJ852076:RYO852076 SIF852076:SIK852076 SSB852076:SSG852076 TBX852076:TCC852076 TLT852076:TLY852076 TVP852076:TVU852076 UFL852076:UFQ852076 UPH852076:UPM852076 UZD852076:UZI852076 VIZ852076:VJE852076 VSV852076:VTA852076 WCR852076:WCW852076 WMN852076:WMS852076 WWJ852076:WWO852076 AB917612:AG917612 JX917612:KC917612 TT917612:TY917612 ADP917612:ADU917612 ANL917612:ANQ917612 AXH917612:AXM917612 BHD917612:BHI917612 BQZ917612:BRE917612 CAV917612:CBA917612 CKR917612:CKW917612 CUN917612:CUS917612 DEJ917612:DEO917612 DOF917612:DOK917612 DYB917612:DYG917612 EHX917612:EIC917612 ERT917612:ERY917612 FBP917612:FBU917612 FLL917612:FLQ917612 FVH917612:FVM917612 GFD917612:GFI917612 GOZ917612:GPE917612 GYV917612:GZA917612 HIR917612:HIW917612 HSN917612:HSS917612 ICJ917612:ICO917612 IMF917612:IMK917612 IWB917612:IWG917612 JFX917612:JGC917612 JPT917612:JPY917612 JZP917612:JZU917612 KJL917612:KJQ917612 KTH917612:KTM917612 LDD917612:LDI917612 LMZ917612:LNE917612 LWV917612:LXA917612 MGR917612:MGW917612 MQN917612:MQS917612 NAJ917612:NAO917612 NKF917612:NKK917612 NUB917612:NUG917612 ODX917612:OEC917612 ONT917612:ONY917612 OXP917612:OXU917612 PHL917612:PHQ917612 PRH917612:PRM917612 QBD917612:QBI917612 QKZ917612:QLE917612 QUV917612:QVA917612 RER917612:REW917612 RON917612:ROS917612 RYJ917612:RYO917612 SIF917612:SIK917612 SSB917612:SSG917612 TBX917612:TCC917612 TLT917612:TLY917612 TVP917612:TVU917612 UFL917612:UFQ917612 UPH917612:UPM917612 UZD917612:UZI917612 VIZ917612:VJE917612 VSV917612:VTA917612 WCR917612:WCW917612 WMN917612:WMS917612 WWJ917612:WWO917612 AB983148:AG983148 JX983148:KC983148 TT983148:TY983148 ADP983148:ADU983148 ANL983148:ANQ983148 AXH983148:AXM983148 BHD983148:BHI983148 BQZ983148:BRE983148 CAV983148:CBA983148 CKR983148:CKW983148 CUN983148:CUS983148 DEJ983148:DEO983148 DOF983148:DOK983148 DYB983148:DYG983148 EHX983148:EIC983148 ERT983148:ERY983148 FBP983148:FBU983148 FLL983148:FLQ983148 FVH983148:FVM983148 GFD983148:GFI983148 GOZ983148:GPE983148 GYV983148:GZA983148 HIR983148:HIW983148 HSN983148:HSS983148 ICJ983148:ICO983148 IMF983148:IMK983148 IWB983148:IWG983148 JFX983148:JGC983148 JPT983148:JPY983148 JZP983148:JZU983148 KJL983148:KJQ983148 KTH983148:KTM983148 LDD983148:LDI983148 LMZ983148:LNE983148 LWV983148:LXA983148 MGR983148:MGW983148 MQN983148:MQS983148 NAJ983148:NAO983148 NKF983148:NKK983148 NUB983148:NUG983148 ODX983148:OEC983148 ONT983148:ONY983148 OXP983148:OXU983148 PHL983148:PHQ983148 PRH983148:PRM983148 QBD983148:QBI983148 QKZ983148:QLE983148 QUV983148:QVA983148 RER983148:REW983148 RON983148:ROS983148 RYJ983148:RYO983148 SIF983148:SIK983148 SSB983148:SSG983148 TBX983148:TCC983148 TLT983148:TLY983148 TVP983148:TVU983148 UFL983148:UFQ983148 UPH983148:UPM983148 UZD983148:UZI983148 VIZ983148:VJE983148 VSV983148:VTA983148 WCR983148:WCW983148 WMN983148:WMS983148 WWJ983148:WWO983148 AI59:AL59 KE59:KH59 UA59:UD59 ADW59:ADZ59 ANS59:ANV59 AXO59:AXR59 BHK59:BHN59 BRG59:BRJ59 CBC59:CBF59 CKY59:CLB59 CUU59:CUX59 DEQ59:DET59 DOM59:DOP59 DYI59:DYL59 EIE59:EIH59 ESA59:ESD59 FBW59:FBZ59 FLS59:FLV59 FVO59:FVR59 GFK59:GFN59 GPG59:GPJ59 GZC59:GZF59 HIY59:HJB59 HSU59:HSX59 ICQ59:ICT59 IMM59:IMP59 IWI59:IWL59 JGE59:JGH59 JQA59:JQD59 JZW59:JZZ59 KJS59:KJV59 KTO59:KTR59 LDK59:LDN59 LNG59:LNJ59 LXC59:LXF59 MGY59:MHB59 MQU59:MQX59 NAQ59:NAT59 NKM59:NKP59 NUI59:NUL59 OEE59:OEH59 OOA59:OOD59 OXW59:OXZ59 PHS59:PHV59 PRO59:PRR59 QBK59:QBN59 QLG59:QLJ59 QVC59:QVF59 REY59:RFB59 ROU59:ROX59 RYQ59:RYT59 SIM59:SIP59 SSI59:SSL59 TCE59:TCH59 TMA59:TMD59 TVW59:TVZ59 UFS59:UFV59 UPO59:UPR59 UZK59:UZN59 VJG59:VJJ59 VTC59:VTF59 WCY59:WDB59 WMU59:WMX59 WWQ59:WWT59 AI65595:AL65595 KE65595:KH65595 UA65595:UD65595 ADW65595:ADZ65595 ANS65595:ANV65595 AXO65595:AXR65595 BHK65595:BHN65595 BRG65595:BRJ65595 CBC65595:CBF65595 CKY65595:CLB65595 CUU65595:CUX65595 DEQ65595:DET65595 DOM65595:DOP65595 DYI65595:DYL65595 EIE65595:EIH65595 ESA65595:ESD65595 FBW65595:FBZ65595 FLS65595:FLV65595 FVO65595:FVR65595 GFK65595:GFN65595 GPG65595:GPJ65595 GZC65595:GZF65595 HIY65595:HJB65595 HSU65595:HSX65595 ICQ65595:ICT65595 IMM65595:IMP65595 IWI65595:IWL65595 JGE65595:JGH65595 JQA65595:JQD65595 JZW65595:JZZ65595 KJS65595:KJV65595 KTO65595:KTR65595 LDK65595:LDN65595 LNG65595:LNJ65595 LXC65595:LXF65595 MGY65595:MHB65595 MQU65595:MQX65595 NAQ65595:NAT65595 NKM65595:NKP65595 NUI65595:NUL65595 OEE65595:OEH65595 OOA65595:OOD65595 OXW65595:OXZ65595 PHS65595:PHV65595 PRO65595:PRR65595 QBK65595:QBN65595 QLG65595:QLJ65595 QVC65595:QVF65595 REY65595:RFB65595 ROU65595:ROX65595 RYQ65595:RYT65595 SIM65595:SIP65595 SSI65595:SSL65595 TCE65595:TCH65595 TMA65595:TMD65595 TVW65595:TVZ65595 UFS65595:UFV65595 UPO65595:UPR65595 UZK65595:UZN65595 VJG65595:VJJ65595 VTC65595:VTF65595 WCY65595:WDB65595 WMU65595:WMX65595 WWQ65595:WWT65595 AI131131:AL131131 KE131131:KH131131 UA131131:UD131131 ADW131131:ADZ131131 ANS131131:ANV131131 AXO131131:AXR131131 BHK131131:BHN131131 BRG131131:BRJ131131 CBC131131:CBF131131 CKY131131:CLB131131 CUU131131:CUX131131 DEQ131131:DET131131 DOM131131:DOP131131 DYI131131:DYL131131 EIE131131:EIH131131 ESA131131:ESD131131 FBW131131:FBZ131131 FLS131131:FLV131131 FVO131131:FVR131131 GFK131131:GFN131131 GPG131131:GPJ131131 GZC131131:GZF131131 HIY131131:HJB131131 HSU131131:HSX131131 ICQ131131:ICT131131 IMM131131:IMP131131 IWI131131:IWL131131 JGE131131:JGH131131 JQA131131:JQD131131 JZW131131:JZZ131131 KJS131131:KJV131131 KTO131131:KTR131131 LDK131131:LDN131131 LNG131131:LNJ131131 LXC131131:LXF131131 MGY131131:MHB131131 MQU131131:MQX131131 NAQ131131:NAT131131 NKM131131:NKP131131 NUI131131:NUL131131 OEE131131:OEH131131 OOA131131:OOD131131 OXW131131:OXZ131131 PHS131131:PHV131131 PRO131131:PRR131131 QBK131131:QBN131131 QLG131131:QLJ131131 QVC131131:QVF131131 REY131131:RFB131131 ROU131131:ROX131131 RYQ131131:RYT131131 SIM131131:SIP131131 SSI131131:SSL131131 TCE131131:TCH131131 TMA131131:TMD131131 TVW131131:TVZ131131 UFS131131:UFV131131 UPO131131:UPR131131 UZK131131:UZN131131 VJG131131:VJJ131131 VTC131131:VTF131131 WCY131131:WDB131131 WMU131131:WMX131131 WWQ131131:WWT131131 AI196667:AL196667 KE196667:KH196667 UA196667:UD196667 ADW196667:ADZ196667 ANS196667:ANV196667 AXO196667:AXR196667 BHK196667:BHN196667 BRG196667:BRJ196667 CBC196667:CBF196667 CKY196667:CLB196667 CUU196667:CUX196667 DEQ196667:DET196667 DOM196667:DOP196667 DYI196667:DYL196667 EIE196667:EIH196667 ESA196667:ESD196667 FBW196667:FBZ196667 FLS196667:FLV196667 FVO196667:FVR196667 GFK196667:GFN196667 GPG196667:GPJ196667 GZC196667:GZF196667 HIY196667:HJB196667 HSU196667:HSX196667 ICQ196667:ICT196667 IMM196667:IMP196667 IWI196667:IWL196667 JGE196667:JGH196667 JQA196667:JQD196667 JZW196667:JZZ196667 KJS196667:KJV196667 KTO196667:KTR196667 LDK196667:LDN196667 LNG196667:LNJ196667 LXC196667:LXF196667 MGY196667:MHB196667 MQU196667:MQX196667 NAQ196667:NAT196667 NKM196667:NKP196667 NUI196667:NUL196667 OEE196667:OEH196667 OOA196667:OOD196667 OXW196667:OXZ196667 PHS196667:PHV196667 PRO196667:PRR196667 QBK196667:QBN196667 QLG196667:QLJ196667 QVC196667:QVF196667 REY196667:RFB196667 ROU196667:ROX196667 RYQ196667:RYT196667 SIM196667:SIP196667 SSI196667:SSL196667 TCE196667:TCH196667 TMA196667:TMD196667 TVW196667:TVZ196667 UFS196667:UFV196667 UPO196667:UPR196667 UZK196667:UZN196667 VJG196667:VJJ196667 VTC196667:VTF196667 WCY196667:WDB196667 WMU196667:WMX196667 WWQ196667:WWT196667 AI262203:AL262203 KE262203:KH262203 UA262203:UD262203 ADW262203:ADZ262203 ANS262203:ANV262203 AXO262203:AXR262203 BHK262203:BHN262203 BRG262203:BRJ262203 CBC262203:CBF262203 CKY262203:CLB262203 CUU262203:CUX262203 DEQ262203:DET262203 DOM262203:DOP262203 DYI262203:DYL262203 EIE262203:EIH262203 ESA262203:ESD262203 FBW262203:FBZ262203 FLS262203:FLV262203 FVO262203:FVR262203 GFK262203:GFN262203 GPG262203:GPJ262203 GZC262203:GZF262203 HIY262203:HJB262203 HSU262203:HSX262203 ICQ262203:ICT262203 IMM262203:IMP262203 IWI262203:IWL262203 JGE262203:JGH262203 JQA262203:JQD262203 JZW262203:JZZ262203 KJS262203:KJV262203 KTO262203:KTR262203 LDK262203:LDN262203 LNG262203:LNJ262203 LXC262203:LXF262203 MGY262203:MHB262203 MQU262203:MQX262203 NAQ262203:NAT262203 NKM262203:NKP262203 NUI262203:NUL262203 OEE262203:OEH262203 OOA262203:OOD262203 OXW262203:OXZ262203 PHS262203:PHV262203 PRO262203:PRR262203 QBK262203:QBN262203 QLG262203:QLJ262203 QVC262203:QVF262203 REY262203:RFB262203 ROU262203:ROX262203 RYQ262203:RYT262203 SIM262203:SIP262203 SSI262203:SSL262203 TCE262203:TCH262203 TMA262203:TMD262203 TVW262203:TVZ262203 UFS262203:UFV262203 UPO262203:UPR262203 UZK262203:UZN262203 VJG262203:VJJ262203 VTC262203:VTF262203 WCY262203:WDB262203 WMU262203:WMX262203 WWQ262203:WWT262203 AI327739:AL327739 KE327739:KH327739 UA327739:UD327739 ADW327739:ADZ327739 ANS327739:ANV327739 AXO327739:AXR327739 BHK327739:BHN327739 BRG327739:BRJ327739 CBC327739:CBF327739 CKY327739:CLB327739 CUU327739:CUX327739 DEQ327739:DET327739 DOM327739:DOP327739 DYI327739:DYL327739 EIE327739:EIH327739 ESA327739:ESD327739 FBW327739:FBZ327739 FLS327739:FLV327739 FVO327739:FVR327739 GFK327739:GFN327739 GPG327739:GPJ327739 GZC327739:GZF327739 HIY327739:HJB327739 HSU327739:HSX327739 ICQ327739:ICT327739 IMM327739:IMP327739 IWI327739:IWL327739 JGE327739:JGH327739 JQA327739:JQD327739 JZW327739:JZZ327739 KJS327739:KJV327739 KTO327739:KTR327739 LDK327739:LDN327739 LNG327739:LNJ327739 LXC327739:LXF327739 MGY327739:MHB327739 MQU327739:MQX327739 NAQ327739:NAT327739 NKM327739:NKP327739 NUI327739:NUL327739 OEE327739:OEH327739 OOA327739:OOD327739 OXW327739:OXZ327739 PHS327739:PHV327739 PRO327739:PRR327739 QBK327739:QBN327739 QLG327739:QLJ327739 QVC327739:QVF327739 REY327739:RFB327739 ROU327739:ROX327739 RYQ327739:RYT327739 SIM327739:SIP327739 SSI327739:SSL327739 TCE327739:TCH327739 TMA327739:TMD327739 TVW327739:TVZ327739 UFS327739:UFV327739 UPO327739:UPR327739 UZK327739:UZN327739 VJG327739:VJJ327739 VTC327739:VTF327739 WCY327739:WDB327739 WMU327739:WMX327739 WWQ327739:WWT327739 AI393275:AL393275 KE393275:KH393275 UA393275:UD393275 ADW393275:ADZ393275 ANS393275:ANV393275 AXO393275:AXR393275 BHK393275:BHN393275 BRG393275:BRJ393275 CBC393275:CBF393275 CKY393275:CLB393275 CUU393275:CUX393275 DEQ393275:DET393275 DOM393275:DOP393275 DYI393275:DYL393275 EIE393275:EIH393275 ESA393275:ESD393275 FBW393275:FBZ393275 FLS393275:FLV393275 FVO393275:FVR393275 GFK393275:GFN393275 GPG393275:GPJ393275 GZC393275:GZF393275 HIY393275:HJB393275 HSU393275:HSX393275 ICQ393275:ICT393275 IMM393275:IMP393275 IWI393275:IWL393275 JGE393275:JGH393275 JQA393275:JQD393275 JZW393275:JZZ393275 KJS393275:KJV393275 KTO393275:KTR393275 LDK393275:LDN393275 LNG393275:LNJ393275 LXC393275:LXF393275 MGY393275:MHB393275 MQU393275:MQX393275 NAQ393275:NAT393275 NKM393275:NKP393275 NUI393275:NUL393275 OEE393275:OEH393275 OOA393275:OOD393275 OXW393275:OXZ393275 PHS393275:PHV393275 PRO393275:PRR393275 QBK393275:QBN393275 QLG393275:QLJ393275 QVC393275:QVF393275 REY393275:RFB393275 ROU393275:ROX393275 RYQ393275:RYT393275 SIM393275:SIP393275 SSI393275:SSL393275 TCE393275:TCH393275 TMA393275:TMD393275 TVW393275:TVZ393275 UFS393275:UFV393275 UPO393275:UPR393275 UZK393275:UZN393275 VJG393275:VJJ393275 VTC393275:VTF393275 WCY393275:WDB393275 WMU393275:WMX393275 WWQ393275:WWT393275 AI458811:AL458811 KE458811:KH458811 UA458811:UD458811 ADW458811:ADZ458811 ANS458811:ANV458811 AXO458811:AXR458811 BHK458811:BHN458811 BRG458811:BRJ458811 CBC458811:CBF458811 CKY458811:CLB458811 CUU458811:CUX458811 DEQ458811:DET458811 DOM458811:DOP458811 DYI458811:DYL458811 EIE458811:EIH458811 ESA458811:ESD458811 FBW458811:FBZ458811 FLS458811:FLV458811 FVO458811:FVR458811 GFK458811:GFN458811 GPG458811:GPJ458811 GZC458811:GZF458811 HIY458811:HJB458811 HSU458811:HSX458811 ICQ458811:ICT458811 IMM458811:IMP458811 IWI458811:IWL458811 JGE458811:JGH458811 JQA458811:JQD458811 JZW458811:JZZ458811 KJS458811:KJV458811 KTO458811:KTR458811 LDK458811:LDN458811 LNG458811:LNJ458811 LXC458811:LXF458811 MGY458811:MHB458811 MQU458811:MQX458811 NAQ458811:NAT458811 NKM458811:NKP458811 NUI458811:NUL458811 OEE458811:OEH458811 OOA458811:OOD458811 OXW458811:OXZ458811 PHS458811:PHV458811 PRO458811:PRR458811 QBK458811:QBN458811 QLG458811:QLJ458811 QVC458811:QVF458811 REY458811:RFB458811 ROU458811:ROX458811 RYQ458811:RYT458811 SIM458811:SIP458811 SSI458811:SSL458811 TCE458811:TCH458811 TMA458811:TMD458811 TVW458811:TVZ458811 UFS458811:UFV458811 UPO458811:UPR458811 UZK458811:UZN458811 VJG458811:VJJ458811 VTC458811:VTF458811 WCY458811:WDB458811 WMU458811:WMX458811 WWQ458811:WWT458811 AI524347:AL524347 KE524347:KH524347 UA524347:UD524347 ADW524347:ADZ524347 ANS524347:ANV524347 AXO524347:AXR524347 BHK524347:BHN524347 BRG524347:BRJ524347 CBC524347:CBF524347 CKY524347:CLB524347 CUU524347:CUX524347 DEQ524347:DET524347 DOM524347:DOP524347 DYI524347:DYL524347 EIE524347:EIH524347 ESA524347:ESD524347 FBW524347:FBZ524347 FLS524347:FLV524347 FVO524347:FVR524347 GFK524347:GFN524347 GPG524347:GPJ524347 GZC524347:GZF524347 HIY524347:HJB524347 HSU524347:HSX524347 ICQ524347:ICT524347 IMM524347:IMP524347 IWI524347:IWL524347 JGE524347:JGH524347 JQA524347:JQD524347 JZW524347:JZZ524347 KJS524347:KJV524347 KTO524347:KTR524347 LDK524347:LDN524347 LNG524347:LNJ524347 LXC524347:LXF524347 MGY524347:MHB524347 MQU524347:MQX524347 NAQ524347:NAT524347 NKM524347:NKP524347 NUI524347:NUL524347 OEE524347:OEH524347 OOA524347:OOD524347 OXW524347:OXZ524347 PHS524347:PHV524347 PRO524347:PRR524347 QBK524347:QBN524347 QLG524347:QLJ524347 QVC524347:QVF524347 REY524347:RFB524347 ROU524347:ROX524347 RYQ524347:RYT524347 SIM524347:SIP524347 SSI524347:SSL524347 TCE524347:TCH524347 TMA524347:TMD524347 TVW524347:TVZ524347 UFS524347:UFV524347 UPO524347:UPR524347 UZK524347:UZN524347 VJG524347:VJJ524347 VTC524347:VTF524347 WCY524347:WDB524347 WMU524347:WMX524347 WWQ524347:WWT524347 AI589883:AL589883 KE589883:KH589883 UA589883:UD589883 ADW589883:ADZ589883 ANS589883:ANV589883 AXO589883:AXR589883 BHK589883:BHN589883 BRG589883:BRJ589883 CBC589883:CBF589883 CKY589883:CLB589883 CUU589883:CUX589883 DEQ589883:DET589883 DOM589883:DOP589883 DYI589883:DYL589883 EIE589883:EIH589883 ESA589883:ESD589883 FBW589883:FBZ589883 FLS589883:FLV589883 FVO589883:FVR589883 GFK589883:GFN589883 GPG589883:GPJ589883 GZC589883:GZF589883 HIY589883:HJB589883 HSU589883:HSX589883 ICQ589883:ICT589883 IMM589883:IMP589883 IWI589883:IWL589883 JGE589883:JGH589883 JQA589883:JQD589883 JZW589883:JZZ589883 KJS589883:KJV589883 KTO589883:KTR589883 LDK589883:LDN589883 LNG589883:LNJ589883 LXC589883:LXF589883 MGY589883:MHB589883 MQU589883:MQX589883 NAQ589883:NAT589883 NKM589883:NKP589883 NUI589883:NUL589883 OEE589883:OEH589883 OOA589883:OOD589883 OXW589883:OXZ589883 PHS589883:PHV589883 PRO589883:PRR589883 QBK589883:QBN589883 QLG589883:QLJ589883 QVC589883:QVF589883 REY589883:RFB589883 ROU589883:ROX589883 RYQ589883:RYT589883 SIM589883:SIP589883 SSI589883:SSL589883 TCE589883:TCH589883 TMA589883:TMD589883 TVW589883:TVZ589883 UFS589883:UFV589883 UPO589883:UPR589883 UZK589883:UZN589883 VJG589883:VJJ589883 VTC589883:VTF589883 WCY589883:WDB589883 WMU589883:WMX589883 WWQ589883:WWT589883 AI655419:AL655419 KE655419:KH655419 UA655419:UD655419 ADW655419:ADZ655419 ANS655419:ANV655419 AXO655419:AXR655419 BHK655419:BHN655419 BRG655419:BRJ655419 CBC655419:CBF655419 CKY655419:CLB655419 CUU655419:CUX655419 DEQ655419:DET655419 DOM655419:DOP655419 DYI655419:DYL655419 EIE655419:EIH655419 ESA655419:ESD655419 FBW655419:FBZ655419 FLS655419:FLV655419 FVO655419:FVR655419 GFK655419:GFN655419 GPG655419:GPJ655419 GZC655419:GZF655419 HIY655419:HJB655419 HSU655419:HSX655419 ICQ655419:ICT655419 IMM655419:IMP655419 IWI655419:IWL655419 JGE655419:JGH655419 JQA655419:JQD655419 JZW655419:JZZ655419 KJS655419:KJV655419 KTO655419:KTR655419 LDK655419:LDN655419 LNG655419:LNJ655419 LXC655419:LXF655419 MGY655419:MHB655419 MQU655419:MQX655419 NAQ655419:NAT655419 NKM655419:NKP655419 NUI655419:NUL655419 OEE655419:OEH655419 OOA655419:OOD655419 OXW655419:OXZ655419 PHS655419:PHV655419 PRO655419:PRR655419 QBK655419:QBN655419 QLG655419:QLJ655419 QVC655419:QVF655419 REY655419:RFB655419 ROU655419:ROX655419 RYQ655419:RYT655419 SIM655419:SIP655419 SSI655419:SSL655419 TCE655419:TCH655419 TMA655419:TMD655419 TVW655419:TVZ655419 UFS655419:UFV655419 UPO655419:UPR655419 UZK655419:UZN655419 VJG655419:VJJ655419 VTC655419:VTF655419 WCY655419:WDB655419 WMU655419:WMX655419 WWQ655419:WWT655419 AI720955:AL720955 KE720955:KH720955 UA720955:UD720955 ADW720955:ADZ720955 ANS720955:ANV720955 AXO720955:AXR720955 BHK720955:BHN720955 BRG720955:BRJ720955 CBC720955:CBF720955 CKY720955:CLB720955 CUU720955:CUX720955 DEQ720955:DET720955 DOM720955:DOP720955 DYI720955:DYL720955 EIE720955:EIH720955 ESA720955:ESD720955 FBW720955:FBZ720955 FLS720955:FLV720955 FVO720955:FVR720955 GFK720955:GFN720955 GPG720955:GPJ720955 GZC720955:GZF720955 HIY720955:HJB720955 HSU720955:HSX720955 ICQ720955:ICT720955 IMM720955:IMP720955 IWI720955:IWL720955 JGE720955:JGH720955 JQA720955:JQD720955 JZW720955:JZZ720955 KJS720955:KJV720955 KTO720955:KTR720955 LDK720955:LDN720955 LNG720955:LNJ720955 LXC720955:LXF720955 MGY720955:MHB720955 MQU720955:MQX720955 NAQ720955:NAT720955 NKM720955:NKP720955 NUI720955:NUL720955 OEE720955:OEH720955 OOA720955:OOD720955 OXW720955:OXZ720955 PHS720955:PHV720955 PRO720955:PRR720955 QBK720955:QBN720955 QLG720955:QLJ720955 QVC720955:QVF720955 REY720955:RFB720955 ROU720955:ROX720955 RYQ720955:RYT720955 SIM720955:SIP720955 SSI720955:SSL720955 TCE720955:TCH720955 TMA720955:TMD720955 TVW720955:TVZ720955 UFS720955:UFV720955 UPO720955:UPR720955 UZK720955:UZN720955 VJG720955:VJJ720955 VTC720955:VTF720955 WCY720955:WDB720955 WMU720955:WMX720955 WWQ720955:WWT720955 AI786491:AL786491 KE786491:KH786491 UA786491:UD786491 ADW786491:ADZ786491 ANS786491:ANV786491 AXO786491:AXR786491 BHK786491:BHN786491 BRG786491:BRJ786491 CBC786491:CBF786491 CKY786491:CLB786491 CUU786491:CUX786491 DEQ786491:DET786491 DOM786491:DOP786491 DYI786491:DYL786491 EIE786491:EIH786491 ESA786491:ESD786491 FBW786491:FBZ786491 FLS786491:FLV786491 FVO786491:FVR786491 GFK786491:GFN786491 GPG786491:GPJ786491 GZC786491:GZF786491 HIY786491:HJB786491 HSU786491:HSX786491 ICQ786491:ICT786491 IMM786491:IMP786491 IWI786491:IWL786491 JGE786491:JGH786491 JQA786491:JQD786491 JZW786491:JZZ786491 KJS786491:KJV786491 KTO786491:KTR786491 LDK786491:LDN786491 LNG786491:LNJ786491 LXC786491:LXF786491 MGY786491:MHB786491 MQU786491:MQX786491 NAQ786491:NAT786491 NKM786491:NKP786491 NUI786491:NUL786491 OEE786491:OEH786491 OOA786491:OOD786491 OXW786491:OXZ786491 PHS786491:PHV786491 PRO786491:PRR786491 QBK786491:QBN786491 QLG786491:QLJ786491 QVC786491:QVF786491 REY786491:RFB786491 ROU786491:ROX786491 RYQ786491:RYT786491 SIM786491:SIP786491 SSI786491:SSL786491 TCE786491:TCH786491 TMA786491:TMD786491 TVW786491:TVZ786491 UFS786491:UFV786491 UPO786491:UPR786491 UZK786491:UZN786491 VJG786491:VJJ786491 VTC786491:VTF786491 WCY786491:WDB786491 WMU786491:WMX786491 WWQ786491:WWT786491 AI852027:AL852027 KE852027:KH852027 UA852027:UD852027 ADW852027:ADZ852027 ANS852027:ANV852027 AXO852027:AXR852027 BHK852027:BHN852027 BRG852027:BRJ852027 CBC852027:CBF852027 CKY852027:CLB852027 CUU852027:CUX852027 DEQ852027:DET852027 DOM852027:DOP852027 DYI852027:DYL852027 EIE852027:EIH852027 ESA852027:ESD852027 FBW852027:FBZ852027 FLS852027:FLV852027 FVO852027:FVR852027 GFK852027:GFN852027 GPG852027:GPJ852027 GZC852027:GZF852027 HIY852027:HJB852027 HSU852027:HSX852027 ICQ852027:ICT852027 IMM852027:IMP852027 IWI852027:IWL852027 JGE852027:JGH852027 JQA852027:JQD852027 JZW852027:JZZ852027 KJS852027:KJV852027 KTO852027:KTR852027 LDK852027:LDN852027 LNG852027:LNJ852027 LXC852027:LXF852027 MGY852027:MHB852027 MQU852027:MQX852027 NAQ852027:NAT852027 NKM852027:NKP852027 NUI852027:NUL852027 OEE852027:OEH852027 OOA852027:OOD852027 OXW852027:OXZ852027 PHS852027:PHV852027 PRO852027:PRR852027 QBK852027:QBN852027 QLG852027:QLJ852027 QVC852027:QVF852027 REY852027:RFB852027 ROU852027:ROX852027 RYQ852027:RYT852027 SIM852027:SIP852027 SSI852027:SSL852027 TCE852027:TCH852027 TMA852027:TMD852027 TVW852027:TVZ852027 UFS852027:UFV852027 UPO852027:UPR852027 UZK852027:UZN852027 VJG852027:VJJ852027 VTC852027:VTF852027 WCY852027:WDB852027 WMU852027:WMX852027 WWQ852027:WWT852027 AI917563:AL917563 KE917563:KH917563 UA917563:UD917563 ADW917563:ADZ917563 ANS917563:ANV917563 AXO917563:AXR917563 BHK917563:BHN917563 BRG917563:BRJ917563 CBC917563:CBF917563 CKY917563:CLB917563 CUU917563:CUX917563 DEQ917563:DET917563 DOM917563:DOP917563 DYI917563:DYL917563 EIE917563:EIH917563 ESA917563:ESD917563 FBW917563:FBZ917563 FLS917563:FLV917563 FVO917563:FVR917563 GFK917563:GFN917563 GPG917563:GPJ917563 GZC917563:GZF917563 HIY917563:HJB917563 HSU917563:HSX917563 ICQ917563:ICT917563 IMM917563:IMP917563 IWI917563:IWL917563 JGE917563:JGH917563 JQA917563:JQD917563 JZW917563:JZZ917563 KJS917563:KJV917563 KTO917563:KTR917563 LDK917563:LDN917563 LNG917563:LNJ917563 LXC917563:LXF917563 MGY917563:MHB917563 MQU917563:MQX917563 NAQ917563:NAT917563 NKM917563:NKP917563 NUI917563:NUL917563 OEE917563:OEH917563 OOA917563:OOD917563 OXW917563:OXZ917563 PHS917563:PHV917563 PRO917563:PRR917563 QBK917563:QBN917563 QLG917563:QLJ917563 QVC917563:QVF917563 REY917563:RFB917563 ROU917563:ROX917563 RYQ917563:RYT917563 SIM917563:SIP917563 SSI917563:SSL917563 TCE917563:TCH917563 TMA917563:TMD917563 TVW917563:TVZ917563 UFS917563:UFV917563 UPO917563:UPR917563 UZK917563:UZN917563 VJG917563:VJJ917563 VTC917563:VTF917563 WCY917563:WDB917563 WMU917563:WMX917563 WWQ917563:WWT917563 AI983099:AL983099 KE983099:KH983099 UA983099:UD983099 ADW983099:ADZ983099 ANS983099:ANV983099 AXO983099:AXR983099 BHK983099:BHN983099 BRG983099:BRJ983099 CBC983099:CBF983099 CKY983099:CLB983099 CUU983099:CUX983099 DEQ983099:DET983099 DOM983099:DOP983099 DYI983099:DYL983099 EIE983099:EIH983099 ESA983099:ESD983099 FBW983099:FBZ983099 FLS983099:FLV983099 FVO983099:FVR983099 GFK983099:GFN983099 GPG983099:GPJ983099 GZC983099:GZF983099 HIY983099:HJB983099 HSU983099:HSX983099 ICQ983099:ICT983099 IMM983099:IMP983099 IWI983099:IWL983099 JGE983099:JGH983099 JQA983099:JQD983099 JZW983099:JZZ983099 KJS983099:KJV983099 KTO983099:KTR983099 LDK983099:LDN983099 LNG983099:LNJ983099 LXC983099:LXF983099 MGY983099:MHB983099 MQU983099:MQX983099 NAQ983099:NAT983099 NKM983099:NKP983099 NUI983099:NUL983099 OEE983099:OEH983099 OOA983099:OOD983099 OXW983099:OXZ983099 PHS983099:PHV983099 PRO983099:PRR983099 QBK983099:QBN983099 QLG983099:QLJ983099 QVC983099:QVF983099 REY983099:RFB983099 ROU983099:ROX983099 RYQ983099:RYT983099 SIM983099:SIP983099 SSI983099:SSL983099 TCE983099:TCH983099 TMA983099:TMD983099 TVW983099:TVZ983099 UFS983099:UFV983099 UPO983099:UPR983099 UZK983099:UZN983099 VJG983099:VJJ983099 VTC983099:VTF983099 WCY983099:WDB983099 WMU983099:WMX983099 WWQ983099:WWT983099 AI68:AL68 KE68:KH68 UA68:UD68 ADW68:ADZ68 ANS68:ANV68 AXO68:AXR68 BHK68:BHN68 BRG68:BRJ68 CBC68:CBF68 CKY68:CLB68 CUU68:CUX68 DEQ68:DET68 DOM68:DOP68 DYI68:DYL68 EIE68:EIH68 ESA68:ESD68 FBW68:FBZ68 FLS68:FLV68 FVO68:FVR68 GFK68:GFN68 GPG68:GPJ68 GZC68:GZF68 HIY68:HJB68 HSU68:HSX68 ICQ68:ICT68 IMM68:IMP68 IWI68:IWL68 JGE68:JGH68 JQA68:JQD68 JZW68:JZZ68 KJS68:KJV68 KTO68:KTR68 LDK68:LDN68 LNG68:LNJ68 LXC68:LXF68 MGY68:MHB68 MQU68:MQX68 NAQ68:NAT68 NKM68:NKP68 NUI68:NUL68 OEE68:OEH68 OOA68:OOD68 OXW68:OXZ68 PHS68:PHV68 PRO68:PRR68 QBK68:QBN68 QLG68:QLJ68 QVC68:QVF68 REY68:RFB68 ROU68:ROX68 RYQ68:RYT68 SIM68:SIP68 SSI68:SSL68 TCE68:TCH68 TMA68:TMD68 TVW68:TVZ68 UFS68:UFV68 UPO68:UPR68 UZK68:UZN68 VJG68:VJJ68 VTC68:VTF68 WCY68:WDB68 WMU68:WMX68 WWQ68:WWT68 AI65604:AL65604 KE65604:KH65604 UA65604:UD65604 ADW65604:ADZ65604 ANS65604:ANV65604 AXO65604:AXR65604 BHK65604:BHN65604 BRG65604:BRJ65604 CBC65604:CBF65604 CKY65604:CLB65604 CUU65604:CUX65604 DEQ65604:DET65604 DOM65604:DOP65604 DYI65604:DYL65604 EIE65604:EIH65604 ESA65604:ESD65604 FBW65604:FBZ65604 FLS65604:FLV65604 FVO65604:FVR65604 GFK65604:GFN65604 GPG65604:GPJ65604 GZC65604:GZF65604 HIY65604:HJB65604 HSU65604:HSX65604 ICQ65604:ICT65604 IMM65604:IMP65604 IWI65604:IWL65604 JGE65604:JGH65604 JQA65604:JQD65604 JZW65604:JZZ65604 KJS65604:KJV65604 KTO65604:KTR65604 LDK65604:LDN65604 LNG65604:LNJ65604 LXC65604:LXF65604 MGY65604:MHB65604 MQU65604:MQX65604 NAQ65604:NAT65604 NKM65604:NKP65604 NUI65604:NUL65604 OEE65604:OEH65604 OOA65604:OOD65604 OXW65604:OXZ65604 PHS65604:PHV65604 PRO65604:PRR65604 QBK65604:QBN65604 QLG65604:QLJ65604 QVC65604:QVF65604 REY65604:RFB65604 ROU65604:ROX65604 RYQ65604:RYT65604 SIM65604:SIP65604 SSI65604:SSL65604 TCE65604:TCH65604 TMA65604:TMD65604 TVW65604:TVZ65604 UFS65604:UFV65604 UPO65604:UPR65604 UZK65604:UZN65604 VJG65604:VJJ65604 VTC65604:VTF65604 WCY65604:WDB65604 WMU65604:WMX65604 WWQ65604:WWT65604 AI131140:AL131140 KE131140:KH131140 UA131140:UD131140 ADW131140:ADZ131140 ANS131140:ANV131140 AXO131140:AXR131140 BHK131140:BHN131140 BRG131140:BRJ131140 CBC131140:CBF131140 CKY131140:CLB131140 CUU131140:CUX131140 DEQ131140:DET131140 DOM131140:DOP131140 DYI131140:DYL131140 EIE131140:EIH131140 ESA131140:ESD131140 FBW131140:FBZ131140 FLS131140:FLV131140 FVO131140:FVR131140 GFK131140:GFN131140 GPG131140:GPJ131140 GZC131140:GZF131140 HIY131140:HJB131140 HSU131140:HSX131140 ICQ131140:ICT131140 IMM131140:IMP131140 IWI131140:IWL131140 JGE131140:JGH131140 JQA131140:JQD131140 JZW131140:JZZ131140 KJS131140:KJV131140 KTO131140:KTR131140 LDK131140:LDN131140 LNG131140:LNJ131140 LXC131140:LXF131140 MGY131140:MHB131140 MQU131140:MQX131140 NAQ131140:NAT131140 NKM131140:NKP131140 NUI131140:NUL131140 OEE131140:OEH131140 OOA131140:OOD131140 OXW131140:OXZ131140 PHS131140:PHV131140 PRO131140:PRR131140 QBK131140:QBN131140 QLG131140:QLJ131140 QVC131140:QVF131140 REY131140:RFB131140 ROU131140:ROX131140 RYQ131140:RYT131140 SIM131140:SIP131140 SSI131140:SSL131140 TCE131140:TCH131140 TMA131140:TMD131140 TVW131140:TVZ131140 UFS131140:UFV131140 UPO131140:UPR131140 UZK131140:UZN131140 VJG131140:VJJ131140 VTC131140:VTF131140 WCY131140:WDB131140 WMU131140:WMX131140 WWQ131140:WWT131140 AI196676:AL196676 KE196676:KH196676 UA196676:UD196676 ADW196676:ADZ196676 ANS196676:ANV196676 AXO196676:AXR196676 BHK196676:BHN196676 BRG196676:BRJ196676 CBC196676:CBF196676 CKY196676:CLB196676 CUU196676:CUX196676 DEQ196676:DET196676 DOM196676:DOP196676 DYI196676:DYL196676 EIE196676:EIH196676 ESA196676:ESD196676 FBW196676:FBZ196676 FLS196676:FLV196676 FVO196676:FVR196676 GFK196676:GFN196676 GPG196676:GPJ196676 GZC196676:GZF196676 HIY196676:HJB196676 HSU196676:HSX196676 ICQ196676:ICT196676 IMM196676:IMP196676 IWI196676:IWL196676 JGE196676:JGH196676 JQA196676:JQD196676 JZW196676:JZZ196676 KJS196676:KJV196676 KTO196676:KTR196676 LDK196676:LDN196676 LNG196676:LNJ196676 LXC196676:LXF196676 MGY196676:MHB196676 MQU196676:MQX196676 NAQ196676:NAT196676 NKM196676:NKP196676 NUI196676:NUL196676 OEE196676:OEH196676 OOA196676:OOD196676 OXW196676:OXZ196676 PHS196676:PHV196676 PRO196676:PRR196676 QBK196676:QBN196676 QLG196676:QLJ196676 QVC196676:QVF196676 REY196676:RFB196676 ROU196676:ROX196676 RYQ196676:RYT196676 SIM196676:SIP196676 SSI196676:SSL196676 TCE196676:TCH196676 TMA196676:TMD196676 TVW196676:TVZ196676 UFS196676:UFV196676 UPO196676:UPR196676 UZK196676:UZN196676 VJG196676:VJJ196676 VTC196676:VTF196676 WCY196676:WDB196676 WMU196676:WMX196676 WWQ196676:WWT196676 AI262212:AL262212 KE262212:KH262212 UA262212:UD262212 ADW262212:ADZ262212 ANS262212:ANV262212 AXO262212:AXR262212 BHK262212:BHN262212 BRG262212:BRJ262212 CBC262212:CBF262212 CKY262212:CLB262212 CUU262212:CUX262212 DEQ262212:DET262212 DOM262212:DOP262212 DYI262212:DYL262212 EIE262212:EIH262212 ESA262212:ESD262212 FBW262212:FBZ262212 FLS262212:FLV262212 FVO262212:FVR262212 GFK262212:GFN262212 GPG262212:GPJ262212 GZC262212:GZF262212 HIY262212:HJB262212 HSU262212:HSX262212 ICQ262212:ICT262212 IMM262212:IMP262212 IWI262212:IWL262212 JGE262212:JGH262212 JQA262212:JQD262212 JZW262212:JZZ262212 KJS262212:KJV262212 KTO262212:KTR262212 LDK262212:LDN262212 LNG262212:LNJ262212 LXC262212:LXF262212 MGY262212:MHB262212 MQU262212:MQX262212 NAQ262212:NAT262212 NKM262212:NKP262212 NUI262212:NUL262212 OEE262212:OEH262212 OOA262212:OOD262212 OXW262212:OXZ262212 PHS262212:PHV262212 PRO262212:PRR262212 QBK262212:QBN262212 QLG262212:QLJ262212 QVC262212:QVF262212 REY262212:RFB262212 ROU262212:ROX262212 RYQ262212:RYT262212 SIM262212:SIP262212 SSI262212:SSL262212 TCE262212:TCH262212 TMA262212:TMD262212 TVW262212:TVZ262212 UFS262212:UFV262212 UPO262212:UPR262212 UZK262212:UZN262212 VJG262212:VJJ262212 VTC262212:VTF262212 WCY262212:WDB262212 WMU262212:WMX262212 WWQ262212:WWT262212 AI327748:AL327748 KE327748:KH327748 UA327748:UD327748 ADW327748:ADZ327748 ANS327748:ANV327748 AXO327748:AXR327748 BHK327748:BHN327748 BRG327748:BRJ327748 CBC327748:CBF327748 CKY327748:CLB327748 CUU327748:CUX327748 DEQ327748:DET327748 DOM327748:DOP327748 DYI327748:DYL327748 EIE327748:EIH327748 ESA327748:ESD327748 FBW327748:FBZ327748 FLS327748:FLV327748 FVO327748:FVR327748 GFK327748:GFN327748 GPG327748:GPJ327748 GZC327748:GZF327748 HIY327748:HJB327748 HSU327748:HSX327748 ICQ327748:ICT327748 IMM327748:IMP327748 IWI327748:IWL327748 JGE327748:JGH327748 JQA327748:JQD327748 JZW327748:JZZ327748 KJS327748:KJV327748 KTO327748:KTR327748 LDK327748:LDN327748 LNG327748:LNJ327748 LXC327748:LXF327748 MGY327748:MHB327748 MQU327748:MQX327748 NAQ327748:NAT327748 NKM327748:NKP327748 NUI327748:NUL327748 OEE327748:OEH327748 OOA327748:OOD327748 OXW327748:OXZ327748 PHS327748:PHV327748 PRO327748:PRR327748 QBK327748:QBN327748 QLG327748:QLJ327748 QVC327748:QVF327748 REY327748:RFB327748 ROU327748:ROX327748 RYQ327748:RYT327748 SIM327748:SIP327748 SSI327748:SSL327748 TCE327748:TCH327748 TMA327748:TMD327748 TVW327748:TVZ327748 UFS327748:UFV327748 UPO327748:UPR327748 UZK327748:UZN327748 VJG327748:VJJ327748 VTC327748:VTF327748 WCY327748:WDB327748 WMU327748:WMX327748 WWQ327748:WWT327748 AI393284:AL393284 KE393284:KH393284 UA393284:UD393284 ADW393284:ADZ393284 ANS393284:ANV393284 AXO393284:AXR393284 BHK393284:BHN393284 BRG393284:BRJ393284 CBC393284:CBF393284 CKY393284:CLB393284 CUU393284:CUX393284 DEQ393284:DET393284 DOM393284:DOP393284 DYI393284:DYL393284 EIE393284:EIH393284 ESA393284:ESD393284 FBW393284:FBZ393284 FLS393284:FLV393284 FVO393284:FVR393284 GFK393284:GFN393284 GPG393284:GPJ393284 GZC393284:GZF393284 HIY393284:HJB393284 HSU393284:HSX393284 ICQ393284:ICT393284 IMM393284:IMP393284 IWI393284:IWL393284 JGE393284:JGH393284 JQA393284:JQD393284 JZW393284:JZZ393284 KJS393284:KJV393284 KTO393284:KTR393284 LDK393284:LDN393284 LNG393284:LNJ393284 LXC393284:LXF393284 MGY393284:MHB393284 MQU393284:MQX393284 NAQ393284:NAT393284 NKM393284:NKP393284 NUI393284:NUL393284 OEE393284:OEH393284 OOA393284:OOD393284 OXW393284:OXZ393284 PHS393284:PHV393284 PRO393284:PRR393284 QBK393284:QBN393284 QLG393284:QLJ393284 QVC393284:QVF393284 REY393284:RFB393284 ROU393284:ROX393284 RYQ393284:RYT393284 SIM393284:SIP393284 SSI393284:SSL393284 TCE393284:TCH393284 TMA393284:TMD393284 TVW393284:TVZ393284 UFS393284:UFV393284 UPO393284:UPR393284 UZK393284:UZN393284 VJG393284:VJJ393284 VTC393284:VTF393284 WCY393284:WDB393284 WMU393284:WMX393284 WWQ393284:WWT393284 AI458820:AL458820 KE458820:KH458820 UA458820:UD458820 ADW458820:ADZ458820 ANS458820:ANV458820 AXO458820:AXR458820 BHK458820:BHN458820 BRG458820:BRJ458820 CBC458820:CBF458820 CKY458820:CLB458820 CUU458820:CUX458820 DEQ458820:DET458820 DOM458820:DOP458820 DYI458820:DYL458820 EIE458820:EIH458820 ESA458820:ESD458820 FBW458820:FBZ458820 FLS458820:FLV458820 FVO458820:FVR458820 GFK458820:GFN458820 GPG458820:GPJ458820 GZC458820:GZF458820 HIY458820:HJB458820 HSU458820:HSX458820 ICQ458820:ICT458820 IMM458820:IMP458820 IWI458820:IWL458820 JGE458820:JGH458820 JQA458820:JQD458820 JZW458820:JZZ458820 KJS458820:KJV458820 KTO458820:KTR458820 LDK458820:LDN458820 LNG458820:LNJ458820 LXC458820:LXF458820 MGY458820:MHB458820 MQU458820:MQX458820 NAQ458820:NAT458820 NKM458820:NKP458820 NUI458820:NUL458820 OEE458820:OEH458820 OOA458820:OOD458820 OXW458820:OXZ458820 PHS458820:PHV458820 PRO458820:PRR458820 QBK458820:QBN458820 QLG458820:QLJ458820 QVC458820:QVF458820 REY458820:RFB458820 ROU458820:ROX458820 RYQ458820:RYT458820 SIM458820:SIP458820 SSI458820:SSL458820 TCE458820:TCH458820 TMA458820:TMD458820 TVW458820:TVZ458820 UFS458820:UFV458820 UPO458820:UPR458820 UZK458820:UZN458820 VJG458820:VJJ458820 VTC458820:VTF458820 WCY458820:WDB458820 WMU458820:WMX458820 WWQ458820:WWT458820 AI524356:AL524356 KE524356:KH524356 UA524356:UD524356 ADW524356:ADZ524356 ANS524356:ANV524356 AXO524356:AXR524356 BHK524356:BHN524356 BRG524356:BRJ524356 CBC524356:CBF524356 CKY524356:CLB524356 CUU524356:CUX524356 DEQ524356:DET524356 DOM524356:DOP524356 DYI524356:DYL524356 EIE524356:EIH524356 ESA524356:ESD524356 FBW524356:FBZ524356 FLS524356:FLV524356 FVO524356:FVR524356 GFK524356:GFN524356 GPG524356:GPJ524356 GZC524356:GZF524356 HIY524356:HJB524356 HSU524356:HSX524356 ICQ524356:ICT524356 IMM524356:IMP524356 IWI524356:IWL524356 JGE524356:JGH524356 JQA524356:JQD524356 JZW524356:JZZ524356 KJS524356:KJV524356 KTO524356:KTR524356 LDK524356:LDN524356 LNG524356:LNJ524356 LXC524356:LXF524356 MGY524356:MHB524356 MQU524356:MQX524356 NAQ524356:NAT524356 NKM524356:NKP524356 NUI524356:NUL524356 OEE524356:OEH524356 OOA524356:OOD524356 OXW524356:OXZ524356 PHS524356:PHV524356 PRO524356:PRR524356 QBK524356:QBN524356 QLG524356:QLJ524356 QVC524356:QVF524356 REY524356:RFB524356 ROU524356:ROX524356 RYQ524356:RYT524356 SIM524356:SIP524356 SSI524356:SSL524356 TCE524356:TCH524356 TMA524356:TMD524356 TVW524356:TVZ524356 UFS524356:UFV524356 UPO524356:UPR524356 UZK524356:UZN524356 VJG524356:VJJ524356 VTC524356:VTF524356 WCY524356:WDB524356 WMU524356:WMX524356 WWQ524356:WWT524356 AI589892:AL589892 KE589892:KH589892 UA589892:UD589892 ADW589892:ADZ589892 ANS589892:ANV589892 AXO589892:AXR589892 BHK589892:BHN589892 BRG589892:BRJ589892 CBC589892:CBF589892 CKY589892:CLB589892 CUU589892:CUX589892 DEQ589892:DET589892 DOM589892:DOP589892 DYI589892:DYL589892 EIE589892:EIH589892 ESA589892:ESD589892 FBW589892:FBZ589892 FLS589892:FLV589892 FVO589892:FVR589892 GFK589892:GFN589892 GPG589892:GPJ589892 GZC589892:GZF589892 HIY589892:HJB589892 HSU589892:HSX589892 ICQ589892:ICT589892 IMM589892:IMP589892 IWI589892:IWL589892 JGE589892:JGH589892 JQA589892:JQD589892 JZW589892:JZZ589892 KJS589892:KJV589892 KTO589892:KTR589892 LDK589892:LDN589892 LNG589892:LNJ589892 LXC589892:LXF589892 MGY589892:MHB589892 MQU589892:MQX589892 NAQ589892:NAT589892 NKM589892:NKP589892 NUI589892:NUL589892 OEE589892:OEH589892 OOA589892:OOD589892 OXW589892:OXZ589892 PHS589892:PHV589892 PRO589892:PRR589892 QBK589892:QBN589892 QLG589892:QLJ589892 QVC589892:QVF589892 REY589892:RFB589892 ROU589892:ROX589892 RYQ589892:RYT589892 SIM589892:SIP589892 SSI589892:SSL589892 TCE589892:TCH589892 TMA589892:TMD589892 TVW589892:TVZ589892 UFS589892:UFV589892 UPO589892:UPR589892 UZK589892:UZN589892 VJG589892:VJJ589892 VTC589892:VTF589892 WCY589892:WDB589892 WMU589892:WMX589892 WWQ589892:WWT589892 AI655428:AL655428 KE655428:KH655428 UA655428:UD655428 ADW655428:ADZ655428 ANS655428:ANV655428 AXO655428:AXR655428 BHK655428:BHN655428 BRG655428:BRJ655428 CBC655428:CBF655428 CKY655428:CLB655428 CUU655428:CUX655428 DEQ655428:DET655428 DOM655428:DOP655428 DYI655428:DYL655428 EIE655428:EIH655428 ESA655428:ESD655428 FBW655428:FBZ655428 FLS655428:FLV655428 FVO655428:FVR655428 GFK655428:GFN655428 GPG655428:GPJ655428 GZC655428:GZF655428 HIY655428:HJB655428 HSU655428:HSX655428 ICQ655428:ICT655428 IMM655428:IMP655428 IWI655428:IWL655428 JGE655428:JGH655428 JQA655428:JQD655428 JZW655428:JZZ655428 KJS655428:KJV655428 KTO655428:KTR655428 LDK655428:LDN655428 LNG655428:LNJ655428 LXC655428:LXF655428 MGY655428:MHB655428 MQU655428:MQX655428 NAQ655428:NAT655428 NKM655428:NKP655428 NUI655428:NUL655428 OEE655428:OEH655428 OOA655428:OOD655428 OXW655428:OXZ655428 PHS655428:PHV655428 PRO655428:PRR655428 QBK655428:QBN655428 QLG655428:QLJ655428 QVC655428:QVF655428 REY655428:RFB655428 ROU655428:ROX655428 RYQ655428:RYT655428 SIM655428:SIP655428 SSI655428:SSL655428 TCE655428:TCH655428 TMA655428:TMD655428 TVW655428:TVZ655428 UFS655428:UFV655428 UPO655428:UPR655428 UZK655428:UZN655428 VJG655428:VJJ655428 VTC655428:VTF655428 WCY655428:WDB655428 WMU655428:WMX655428 WWQ655428:WWT655428 AI720964:AL720964 KE720964:KH720964 UA720964:UD720964 ADW720964:ADZ720964 ANS720964:ANV720964 AXO720964:AXR720964 BHK720964:BHN720964 BRG720964:BRJ720964 CBC720964:CBF720964 CKY720964:CLB720964 CUU720964:CUX720964 DEQ720964:DET720964 DOM720964:DOP720964 DYI720964:DYL720964 EIE720964:EIH720964 ESA720964:ESD720964 FBW720964:FBZ720964 FLS720964:FLV720964 FVO720964:FVR720964 GFK720964:GFN720964 GPG720964:GPJ720964 GZC720964:GZF720964 HIY720964:HJB720964 HSU720964:HSX720964 ICQ720964:ICT720964 IMM720964:IMP720964 IWI720964:IWL720964 JGE720964:JGH720964 JQA720964:JQD720964 JZW720964:JZZ720964 KJS720964:KJV720964 KTO720964:KTR720964 LDK720964:LDN720964 LNG720964:LNJ720964 LXC720964:LXF720964 MGY720964:MHB720964 MQU720964:MQX720964 NAQ720964:NAT720964 NKM720964:NKP720964 NUI720964:NUL720964 OEE720964:OEH720964 OOA720964:OOD720964 OXW720964:OXZ720964 PHS720964:PHV720964 PRO720964:PRR720964 QBK720964:QBN720964 QLG720964:QLJ720964 QVC720964:QVF720964 REY720964:RFB720964 ROU720964:ROX720964 RYQ720964:RYT720964 SIM720964:SIP720964 SSI720964:SSL720964 TCE720964:TCH720964 TMA720964:TMD720964 TVW720964:TVZ720964 UFS720964:UFV720964 UPO720964:UPR720964 UZK720964:UZN720964 VJG720964:VJJ720964 VTC720964:VTF720964 WCY720964:WDB720964 WMU720964:WMX720964 WWQ720964:WWT720964 AI786500:AL786500 KE786500:KH786500 UA786500:UD786500 ADW786500:ADZ786500 ANS786500:ANV786500 AXO786500:AXR786500 BHK786500:BHN786500 BRG786500:BRJ786500 CBC786500:CBF786500 CKY786500:CLB786500 CUU786500:CUX786500 DEQ786500:DET786500 DOM786500:DOP786500 DYI786500:DYL786500 EIE786500:EIH786500 ESA786500:ESD786500 FBW786500:FBZ786500 FLS786500:FLV786500 FVO786500:FVR786500 GFK786500:GFN786500 GPG786500:GPJ786500 GZC786500:GZF786500 HIY786500:HJB786500 HSU786500:HSX786500 ICQ786500:ICT786500 IMM786500:IMP786500 IWI786500:IWL786500 JGE786500:JGH786500 JQA786500:JQD786500 JZW786500:JZZ786500 KJS786500:KJV786500 KTO786500:KTR786500 LDK786500:LDN786500 LNG786500:LNJ786500 LXC786500:LXF786500 MGY786500:MHB786500 MQU786500:MQX786500 NAQ786500:NAT786500 NKM786500:NKP786500 NUI786500:NUL786500 OEE786500:OEH786500 OOA786500:OOD786500 OXW786500:OXZ786500 PHS786500:PHV786500 PRO786500:PRR786500 QBK786500:QBN786500 QLG786500:QLJ786500 QVC786500:QVF786500 REY786500:RFB786500 ROU786500:ROX786500 RYQ786500:RYT786500 SIM786500:SIP786500 SSI786500:SSL786500 TCE786500:TCH786500 TMA786500:TMD786500 TVW786500:TVZ786500 UFS786500:UFV786500 UPO786500:UPR786500 UZK786500:UZN786500 VJG786500:VJJ786500 VTC786500:VTF786500 WCY786500:WDB786500 WMU786500:WMX786500 WWQ786500:WWT786500 AI852036:AL852036 KE852036:KH852036 UA852036:UD852036 ADW852036:ADZ852036 ANS852036:ANV852036 AXO852036:AXR852036 BHK852036:BHN852036 BRG852036:BRJ852036 CBC852036:CBF852036 CKY852036:CLB852036 CUU852036:CUX852036 DEQ852036:DET852036 DOM852036:DOP852036 DYI852036:DYL852036 EIE852036:EIH852036 ESA852036:ESD852036 FBW852036:FBZ852036 FLS852036:FLV852036 FVO852036:FVR852036 GFK852036:GFN852036 GPG852036:GPJ852036 GZC852036:GZF852036 HIY852036:HJB852036 HSU852036:HSX852036 ICQ852036:ICT852036 IMM852036:IMP852036 IWI852036:IWL852036 JGE852036:JGH852036 JQA852036:JQD852036 JZW852036:JZZ852036 KJS852036:KJV852036 KTO852036:KTR852036 LDK852036:LDN852036 LNG852036:LNJ852036 LXC852036:LXF852036 MGY852036:MHB852036 MQU852036:MQX852036 NAQ852036:NAT852036 NKM852036:NKP852036 NUI852036:NUL852036 OEE852036:OEH852036 OOA852036:OOD852036 OXW852036:OXZ852036 PHS852036:PHV852036 PRO852036:PRR852036 QBK852036:QBN852036 QLG852036:QLJ852036 QVC852036:QVF852036 REY852036:RFB852036 ROU852036:ROX852036 RYQ852036:RYT852036 SIM852036:SIP852036 SSI852036:SSL852036 TCE852036:TCH852036 TMA852036:TMD852036 TVW852036:TVZ852036 UFS852036:UFV852036 UPO852036:UPR852036 UZK852036:UZN852036 VJG852036:VJJ852036 VTC852036:VTF852036 WCY852036:WDB852036 WMU852036:WMX852036 WWQ852036:WWT852036 AI917572:AL917572 KE917572:KH917572 UA917572:UD917572 ADW917572:ADZ917572 ANS917572:ANV917572 AXO917572:AXR917572 BHK917572:BHN917572 BRG917572:BRJ917572 CBC917572:CBF917572 CKY917572:CLB917572 CUU917572:CUX917572 DEQ917572:DET917572 DOM917572:DOP917572 DYI917572:DYL917572 EIE917572:EIH917572 ESA917572:ESD917572 FBW917572:FBZ917572 FLS917572:FLV917572 FVO917572:FVR917572 GFK917572:GFN917572 GPG917572:GPJ917572 GZC917572:GZF917572 HIY917572:HJB917572 HSU917572:HSX917572 ICQ917572:ICT917572 IMM917572:IMP917572 IWI917572:IWL917572 JGE917572:JGH917572 JQA917572:JQD917572 JZW917572:JZZ917572 KJS917572:KJV917572 KTO917572:KTR917572 LDK917572:LDN917572 LNG917572:LNJ917572 LXC917572:LXF917572 MGY917572:MHB917572 MQU917572:MQX917572 NAQ917572:NAT917572 NKM917572:NKP917572 NUI917572:NUL917572 OEE917572:OEH917572 OOA917572:OOD917572 OXW917572:OXZ917572 PHS917572:PHV917572 PRO917572:PRR917572 QBK917572:QBN917572 QLG917572:QLJ917572 QVC917572:QVF917572 REY917572:RFB917572 ROU917572:ROX917572 RYQ917572:RYT917572 SIM917572:SIP917572 SSI917572:SSL917572 TCE917572:TCH917572 TMA917572:TMD917572 TVW917572:TVZ917572 UFS917572:UFV917572 UPO917572:UPR917572 UZK917572:UZN917572 VJG917572:VJJ917572 VTC917572:VTF917572 WCY917572:WDB917572 WMU917572:WMX917572 WWQ917572:WWT917572 AI983108:AL983108 KE983108:KH983108 UA983108:UD983108 ADW983108:ADZ983108 ANS983108:ANV983108 AXO983108:AXR983108 BHK983108:BHN983108 BRG983108:BRJ983108 CBC983108:CBF983108 CKY983108:CLB983108 CUU983108:CUX983108 DEQ983108:DET983108 DOM983108:DOP983108 DYI983108:DYL983108 EIE983108:EIH983108 ESA983108:ESD983108 FBW983108:FBZ983108 FLS983108:FLV983108 FVO983108:FVR983108 GFK983108:GFN983108 GPG983108:GPJ983108 GZC983108:GZF983108 HIY983108:HJB983108 HSU983108:HSX983108 ICQ983108:ICT983108 IMM983108:IMP983108 IWI983108:IWL983108 JGE983108:JGH983108 JQA983108:JQD983108 JZW983108:JZZ983108 KJS983108:KJV983108 KTO983108:KTR983108 LDK983108:LDN983108 LNG983108:LNJ983108 LXC983108:LXF983108 MGY983108:MHB983108 MQU983108:MQX983108 NAQ983108:NAT983108 NKM983108:NKP983108 NUI983108:NUL983108 OEE983108:OEH983108 OOA983108:OOD983108 OXW983108:OXZ983108 PHS983108:PHV983108 PRO983108:PRR983108 QBK983108:QBN983108 QLG983108:QLJ983108 QVC983108:QVF983108 REY983108:RFB983108 ROU983108:ROX983108 RYQ983108:RYT983108 SIM983108:SIP983108 SSI983108:SSL983108 TCE983108:TCH983108 TMA983108:TMD983108 TVW983108:TVZ983108 UFS983108:UFV983108 UPO983108:UPR983108 UZK983108:UZN983108 VJG983108:VJJ983108 VTC983108:VTF983108 WCY983108:WDB983108 WMU983108:WMX983108 WWQ983108:WWT983108 AI77:AL77 KE77:KH77 UA77:UD77 ADW77:ADZ77 ANS77:ANV77 AXO77:AXR77 BHK77:BHN77 BRG77:BRJ77 CBC77:CBF77 CKY77:CLB77 CUU77:CUX77 DEQ77:DET77 DOM77:DOP77 DYI77:DYL77 EIE77:EIH77 ESA77:ESD77 FBW77:FBZ77 FLS77:FLV77 FVO77:FVR77 GFK77:GFN77 GPG77:GPJ77 GZC77:GZF77 HIY77:HJB77 HSU77:HSX77 ICQ77:ICT77 IMM77:IMP77 IWI77:IWL77 JGE77:JGH77 JQA77:JQD77 JZW77:JZZ77 KJS77:KJV77 KTO77:KTR77 LDK77:LDN77 LNG77:LNJ77 LXC77:LXF77 MGY77:MHB77 MQU77:MQX77 NAQ77:NAT77 NKM77:NKP77 NUI77:NUL77 OEE77:OEH77 OOA77:OOD77 OXW77:OXZ77 PHS77:PHV77 PRO77:PRR77 QBK77:QBN77 QLG77:QLJ77 QVC77:QVF77 REY77:RFB77 ROU77:ROX77 RYQ77:RYT77 SIM77:SIP77 SSI77:SSL77 TCE77:TCH77 TMA77:TMD77 TVW77:TVZ77 UFS77:UFV77 UPO77:UPR77 UZK77:UZN77 VJG77:VJJ77 VTC77:VTF77 WCY77:WDB77 WMU77:WMX77 WWQ77:WWT77 AI65613:AL65613 KE65613:KH65613 UA65613:UD65613 ADW65613:ADZ65613 ANS65613:ANV65613 AXO65613:AXR65613 BHK65613:BHN65613 BRG65613:BRJ65613 CBC65613:CBF65613 CKY65613:CLB65613 CUU65613:CUX65613 DEQ65613:DET65613 DOM65613:DOP65613 DYI65613:DYL65613 EIE65613:EIH65613 ESA65613:ESD65613 FBW65613:FBZ65613 FLS65613:FLV65613 FVO65613:FVR65613 GFK65613:GFN65613 GPG65613:GPJ65613 GZC65613:GZF65613 HIY65613:HJB65613 HSU65613:HSX65613 ICQ65613:ICT65613 IMM65613:IMP65613 IWI65613:IWL65613 JGE65613:JGH65613 JQA65613:JQD65613 JZW65613:JZZ65613 KJS65613:KJV65613 KTO65613:KTR65613 LDK65613:LDN65613 LNG65613:LNJ65613 LXC65613:LXF65613 MGY65613:MHB65613 MQU65613:MQX65613 NAQ65613:NAT65613 NKM65613:NKP65613 NUI65613:NUL65613 OEE65613:OEH65613 OOA65613:OOD65613 OXW65613:OXZ65613 PHS65613:PHV65613 PRO65613:PRR65613 QBK65613:QBN65613 QLG65613:QLJ65613 QVC65613:QVF65613 REY65613:RFB65613 ROU65613:ROX65613 RYQ65613:RYT65613 SIM65613:SIP65613 SSI65613:SSL65613 TCE65613:TCH65613 TMA65613:TMD65613 TVW65613:TVZ65613 UFS65613:UFV65613 UPO65613:UPR65613 UZK65613:UZN65613 VJG65613:VJJ65613 VTC65613:VTF65613 WCY65613:WDB65613 WMU65613:WMX65613 WWQ65613:WWT65613 AI131149:AL131149 KE131149:KH131149 UA131149:UD131149 ADW131149:ADZ131149 ANS131149:ANV131149 AXO131149:AXR131149 BHK131149:BHN131149 BRG131149:BRJ131149 CBC131149:CBF131149 CKY131149:CLB131149 CUU131149:CUX131149 DEQ131149:DET131149 DOM131149:DOP131149 DYI131149:DYL131149 EIE131149:EIH131149 ESA131149:ESD131149 FBW131149:FBZ131149 FLS131149:FLV131149 FVO131149:FVR131149 GFK131149:GFN131149 GPG131149:GPJ131149 GZC131149:GZF131149 HIY131149:HJB131149 HSU131149:HSX131149 ICQ131149:ICT131149 IMM131149:IMP131149 IWI131149:IWL131149 JGE131149:JGH131149 JQA131149:JQD131149 JZW131149:JZZ131149 KJS131149:KJV131149 KTO131149:KTR131149 LDK131149:LDN131149 LNG131149:LNJ131149 LXC131149:LXF131149 MGY131149:MHB131149 MQU131149:MQX131149 NAQ131149:NAT131149 NKM131149:NKP131149 NUI131149:NUL131149 OEE131149:OEH131149 OOA131149:OOD131149 OXW131149:OXZ131149 PHS131149:PHV131149 PRO131149:PRR131149 QBK131149:QBN131149 QLG131149:QLJ131149 QVC131149:QVF131149 REY131149:RFB131149 ROU131149:ROX131149 RYQ131149:RYT131149 SIM131149:SIP131149 SSI131149:SSL131149 TCE131149:TCH131149 TMA131149:TMD131149 TVW131149:TVZ131149 UFS131149:UFV131149 UPO131149:UPR131149 UZK131149:UZN131149 VJG131149:VJJ131149 VTC131149:VTF131149 WCY131149:WDB131149 WMU131149:WMX131149 WWQ131149:WWT131149 AI196685:AL196685 KE196685:KH196685 UA196685:UD196685 ADW196685:ADZ196685 ANS196685:ANV196685 AXO196685:AXR196685 BHK196685:BHN196685 BRG196685:BRJ196685 CBC196685:CBF196685 CKY196685:CLB196685 CUU196685:CUX196685 DEQ196685:DET196685 DOM196685:DOP196685 DYI196685:DYL196685 EIE196685:EIH196685 ESA196685:ESD196685 FBW196685:FBZ196685 FLS196685:FLV196685 FVO196685:FVR196685 GFK196685:GFN196685 GPG196685:GPJ196685 GZC196685:GZF196685 HIY196685:HJB196685 HSU196685:HSX196685 ICQ196685:ICT196685 IMM196685:IMP196685 IWI196685:IWL196685 JGE196685:JGH196685 JQA196685:JQD196685 JZW196685:JZZ196685 KJS196685:KJV196685 KTO196685:KTR196685 LDK196685:LDN196685 LNG196685:LNJ196685 LXC196685:LXF196685 MGY196685:MHB196685 MQU196685:MQX196685 NAQ196685:NAT196685 NKM196685:NKP196685 NUI196685:NUL196685 OEE196685:OEH196685 OOA196685:OOD196685 OXW196685:OXZ196685 PHS196685:PHV196685 PRO196685:PRR196685 QBK196685:QBN196685 QLG196685:QLJ196685 QVC196685:QVF196685 REY196685:RFB196685 ROU196685:ROX196685 RYQ196685:RYT196685 SIM196685:SIP196685 SSI196685:SSL196685 TCE196685:TCH196685 TMA196685:TMD196685 TVW196685:TVZ196685 UFS196685:UFV196685 UPO196685:UPR196685 UZK196685:UZN196685 VJG196685:VJJ196685 VTC196685:VTF196685 WCY196685:WDB196685 WMU196685:WMX196685 WWQ196685:WWT196685 AI262221:AL262221 KE262221:KH262221 UA262221:UD262221 ADW262221:ADZ262221 ANS262221:ANV262221 AXO262221:AXR262221 BHK262221:BHN262221 BRG262221:BRJ262221 CBC262221:CBF262221 CKY262221:CLB262221 CUU262221:CUX262221 DEQ262221:DET262221 DOM262221:DOP262221 DYI262221:DYL262221 EIE262221:EIH262221 ESA262221:ESD262221 FBW262221:FBZ262221 FLS262221:FLV262221 FVO262221:FVR262221 GFK262221:GFN262221 GPG262221:GPJ262221 GZC262221:GZF262221 HIY262221:HJB262221 HSU262221:HSX262221 ICQ262221:ICT262221 IMM262221:IMP262221 IWI262221:IWL262221 JGE262221:JGH262221 JQA262221:JQD262221 JZW262221:JZZ262221 KJS262221:KJV262221 KTO262221:KTR262221 LDK262221:LDN262221 LNG262221:LNJ262221 LXC262221:LXF262221 MGY262221:MHB262221 MQU262221:MQX262221 NAQ262221:NAT262221 NKM262221:NKP262221 NUI262221:NUL262221 OEE262221:OEH262221 OOA262221:OOD262221 OXW262221:OXZ262221 PHS262221:PHV262221 PRO262221:PRR262221 QBK262221:QBN262221 QLG262221:QLJ262221 QVC262221:QVF262221 REY262221:RFB262221 ROU262221:ROX262221 RYQ262221:RYT262221 SIM262221:SIP262221 SSI262221:SSL262221 TCE262221:TCH262221 TMA262221:TMD262221 TVW262221:TVZ262221 UFS262221:UFV262221 UPO262221:UPR262221 UZK262221:UZN262221 VJG262221:VJJ262221 VTC262221:VTF262221 WCY262221:WDB262221 WMU262221:WMX262221 WWQ262221:WWT262221 AI327757:AL327757 KE327757:KH327757 UA327757:UD327757 ADW327757:ADZ327757 ANS327757:ANV327757 AXO327757:AXR327757 BHK327757:BHN327757 BRG327757:BRJ327757 CBC327757:CBF327757 CKY327757:CLB327757 CUU327757:CUX327757 DEQ327757:DET327757 DOM327757:DOP327757 DYI327757:DYL327757 EIE327757:EIH327757 ESA327757:ESD327757 FBW327757:FBZ327757 FLS327757:FLV327757 FVO327757:FVR327757 GFK327757:GFN327757 GPG327757:GPJ327757 GZC327757:GZF327757 HIY327757:HJB327757 HSU327757:HSX327757 ICQ327757:ICT327757 IMM327757:IMP327757 IWI327757:IWL327757 JGE327757:JGH327757 JQA327757:JQD327757 JZW327757:JZZ327757 KJS327757:KJV327757 KTO327757:KTR327757 LDK327757:LDN327757 LNG327757:LNJ327757 LXC327757:LXF327757 MGY327757:MHB327757 MQU327757:MQX327757 NAQ327757:NAT327757 NKM327757:NKP327757 NUI327757:NUL327757 OEE327757:OEH327757 OOA327757:OOD327757 OXW327757:OXZ327757 PHS327757:PHV327757 PRO327757:PRR327757 QBK327757:QBN327757 QLG327757:QLJ327757 QVC327757:QVF327757 REY327757:RFB327757 ROU327757:ROX327757 RYQ327757:RYT327757 SIM327757:SIP327757 SSI327757:SSL327757 TCE327757:TCH327757 TMA327757:TMD327757 TVW327757:TVZ327757 UFS327757:UFV327757 UPO327757:UPR327757 UZK327757:UZN327757 VJG327757:VJJ327757 VTC327757:VTF327757 WCY327757:WDB327757 WMU327757:WMX327757 WWQ327757:WWT327757 AI393293:AL393293 KE393293:KH393293 UA393293:UD393293 ADW393293:ADZ393293 ANS393293:ANV393293 AXO393293:AXR393293 BHK393293:BHN393293 BRG393293:BRJ393293 CBC393293:CBF393293 CKY393293:CLB393293 CUU393293:CUX393293 DEQ393293:DET393293 DOM393293:DOP393293 DYI393293:DYL393293 EIE393293:EIH393293 ESA393293:ESD393293 FBW393293:FBZ393293 FLS393293:FLV393293 FVO393293:FVR393293 GFK393293:GFN393293 GPG393293:GPJ393293 GZC393293:GZF393293 HIY393293:HJB393293 HSU393293:HSX393293 ICQ393293:ICT393293 IMM393293:IMP393293 IWI393293:IWL393293 JGE393293:JGH393293 JQA393293:JQD393293 JZW393293:JZZ393293 KJS393293:KJV393293 KTO393293:KTR393293 LDK393293:LDN393293 LNG393293:LNJ393293 LXC393293:LXF393293 MGY393293:MHB393293 MQU393293:MQX393293 NAQ393293:NAT393293 NKM393293:NKP393293 NUI393293:NUL393293 OEE393293:OEH393293 OOA393293:OOD393293 OXW393293:OXZ393293 PHS393293:PHV393293 PRO393293:PRR393293 QBK393293:QBN393293 QLG393293:QLJ393293 QVC393293:QVF393293 REY393293:RFB393293 ROU393293:ROX393293 RYQ393293:RYT393293 SIM393293:SIP393293 SSI393293:SSL393293 TCE393293:TCH393293 TMA393293:TMD393293 TVW393293:TVZ393293 UFS393293:UFV393293 UPO393293:UPR393293 UZK393293:UZN393293 VJG393293:VJJ393293 VTC393293:VTF393293 WCY393293:WDB393293 WMU393293:WMX393293 WWQ393293:WWT393293 AI458829:AL458829 KE458829:KH458829 UA458829:UD458829 ADW458829:ADZ458829 ANS458829:ANV458829 AXO458829:AXR458829 BHK458829:BHN458829 BRG458829:BRJ458829 CBC458829:CBF458829 CKY458829:CLB458829 CUU458829:CUX458829 DEQ458829:DET458829 DOM458829:DOP458829 DYI458829:DYL458829 EIE458829:EIH458829 ESA458829:ESD458829 FBW458829:FBZ458829 FLS458829:FLV458829 FVO458829:FVR458829 GFK458829:GFN458829 GPG458829:GPJ458829 GZC458829:GZF458829 HIY458829:HJB458829 HSU458829:HSX458829 ICQ458829:ICT458829 IMM458829:IMP458829 IWI458829:IWL458829 JGE458829:JGH458829 JQA458829:JQD458829 JZW458829:JZZ458829 KJS458829:KJV458829 KTO458829:KTR458829 LDK458829:LDN458829 LNG458829:LNJ458829 LXC458829:LXF458829 MGY458829:MHB458829 MQU458829:MQX458829 NAQ458829:NAT458829 NKM458829:NKP458829 NUI458829:NUL458829 OEE458829:OEH458829 OOA458829:OOD458829 OXW458829:OXZ458829 PHS458829:PHV458829 PRO458829:PRR458829 QBK458829:QBN458829 QLG458829:QLJ458829 QVC458829:QVF458829 REY458829:RFB458829 ROU458829:ROX458829 RYQ458829:RYT458829 SIM458829:SIP458829 SSI458829:SSL458829 TCE458829:TCH458829 TMA458829:TMD458829 TVW458829:TVZ458829 UFS458829:UFV458829 UPO458829:UPR458829 UZK458829:UZN458829 VJG458829:VJJ458829 VTC458829:VTF458829 WCY458829:WDB458829 WMU458829:WMX458829 WWQ458829:WWT458829 AI524365:AL524365 KE524365:KH524365 UA524365:UD524365 ADW524365:ADZ524365 ANS524365:ANV524365 AXO524365:AXR524365 BHK524365:BHN524365 BRG524365:BRJ524365 CBC524365:CBF524365 CKY524365:CLB524365 CUU524365:CUX524365 DEQ524365:DET524365 DOM524365:DOP524365 DYI524365:DYL524365 EIE524365:EIH524365 ESA524365:ESD524365 FBW524365:FBZ524365 FLS524365:FLV524365 FVO524365:FVR524365 GFK524365:GFN524365 GPG524365:GPJ524365 GZC524365:GZF524365 HIY524365:HJB524365 HSU524365:HSX524365 ICQ524365:ICT524365 IMM524365:IMP524365 IWI524365:IWL524365 JGE524365:JGH524365 JQA524365:JQD524365 JZW524365:JZZ524365 KJS524365:KJV524365 KTO524365:KTR524365 LDK524365:LDN524365 LNG524365:LNJ524365 LXC524365:LXF524365 MGY524365:MHB524365 MQU524365:MQX524365 NAQ524365:NAT524365 NKM524365:NKP524365 NUI524365:NUL524365 OEE524365:OEH524365 OOA524365:OOD524365 OXW524365:OXZ524365 PHS524365:PHV524365 PRO524365:PRR524365 QBK524365:QBN524365 QLG524365:QLJ524365 QVC524365:QVF524365 REY524365:RFB524365 ROU524365:ROX524365 RYQ524365:RYT524365 SIM524365:SIP524365 SSI524365:SSL524365 TCE524365:TCH524365 TMA524365:TMD524365 TVW524365:TVZ524365 UFS524365:UFV524365 UPO524365:UPR524365 UZK524365:UZN524365 VJG524365:VJJ524365 VTC524365:VTF524365 WCY524365:WDB524365 WMU524365:WMX524365 WWQ524365:WWT524365 AI589901:AL589901 KE589901:KH589901 UA589901:UD589901 ADW589901:ADZ589901 ANS589901:ANV589901 AXO589901:AXR589901 BHK589901:BHN589901 BRG589901:BRJ589901 CBC589901:CBF589901 CKY589901:CLB589901 CUU589901:CUX589901 DEQ589901:DET589901 DOM589901:DOP589901 DYI589901:DYL589901 EIE589901:EIH589901 ESA589901:ESD589901 FBW589901:FBZ589901 FLS589901:FLV589901 FVO589901:FVR589901 GFK589901:GFN589901 GPG589901:GPJ589901 GZC589901:GZF589901 HIY589901:HJB589901 HSU589901:HSX589901 ICQ589901:ICT589901 IMM589901:IMP589901 IWI589901:IWL589901 JGE589901:JGH589901 JQA589901:JQD589901 JZW589901:JZZ589901 KJS589901:KJV589901 KTO589901:KTR589901 LDK589901:LDN589901 LNG589901:LNJ589901 LXC589901:LXF589901 MGY589901:MHB589901 MQU589901:MQX589901 NAQ589901:NAT589901 NKM589901:NKP589901 NUI589901:NUL589901 OEE589901:OEH589901 OOA589901:OOD589901 OXW589901:OXZ589901 PHS589901:PHV589901 PRO589901:PRR589901 QBK589901:QBN589901 QLG589901:QLJ589901 QVC589901:QVF589901 REY589901:RFB589901 ROU589901:ROX589901 RYQ589901:RYT589901 SIM589901:SIP589901 SSI589901:SSL589901 TCE589901:TCH589901 TMA589901:TMD589901 TVW589901:TVZ589901 UFS589901:UFV589901 UPO589901:UPR589901 UZK589901:UZN589901 VJG589901:VJJ589901 VTC589901:VTF589901 WCY589901:WDB589901 WMU589901:WMX589901 WWQ589901:WWT589901 AI655437:AL655437 KE655437:KH655437 UA655437:UD655437 ADW655437:ADZ655437 ANS655437:ANV655437 AXO655437:AXR655437 BHK655437:BHN655437 BRG655437:BRJ655437 CBC655437:CBF655437 CKY655437:CLB655437 CUU655437:CUX655437 DEQ655437:DET655437 DOM655437:DOP655437 DYI655437:DYL655437 EIE655437:EIH655437 ESA655437:ESD655437 FBW655437:FBZ655437 FLS655437:FLV655437 FVO655437:FVR655437 GFK655437:GFN655437 GPG655437:GPJ655437 GZC655437:GZF655437 HIY655437:HJB655437 HSU655437:HSX655437 ICQ655437:ICT655437 IMM655437:IMP655437 IWI655437:IWL655437 JGE655437:JGH655437 JQA655437:JQD655437 JZW655437:JZZ655437 KJS655437:KJV655437 KTO655437:KTR655437 LDK655437:LDN655437 LNG655437:LNJ655437 LXC655437:LXF655437 MGY655437:MHB655437 MQU655437:MQX655437 NAQ655437:NAT655437 NKM655437:NKP655437 NUI655437:NUL655437 OEE655437:OEH655437 OOA655437:OOD655437 OXW655437:OXZ655437 PHS655437:PHV655437 PRO655437:PRR655437 QBK655437:QBN655437 QLG655437:QLJ655437 QVC655437:QVF655437 REY655437:RFB655437 ROU655437:ROX655437 RYQ655437:RYT655437 SIM655437:SIP655437 SSI655437:SSL655437 TCE655437:TCH655437 TMA655437:TMD655437 TVW655437:TVZ655437 UFS655437:UFV655437 UPO655437:UPR655437 UZK655437:UZN655437 VJG655437:VJJ655437 VTC655437:VTF655437 WCY655437:WDB655437 WMU655437:WMX655437 WWQ655437:WWT655437 AI720973:AL720973 KE720973:KH720973 UA720973:UD720973 ADW720973:ADZ720973 ANS720973:ANV720973 AXO720973:AXR720973 BHK720973:BHN720973 BRG720973:BRJ720973 CBC720973:CBF720973 CKY720973:CLB720973 CUU720973:CUX720973 DEQ720973:DET720973 DOM720973:DOP720973 DYI720973:DYL720973 EIE720973:EIH720973 ESA720973:ESD720973 FBW720973:FBZ720973 FLS720973:FLV720973 FVO720973:FVR720973 GFK720973:GFN720973 GPG720973:GPJ720973 GZC720973:GZF720973 HIY720973:HJB720973 HSU720973:HSX720973 ICQ720973:ICT720973 IMM720973:IMP720973 IWI720973:IWL720973 JGE720973:JGH720973 JQA720973:JQD720973 JZW720973:JZZ720973 KJS720973:KJV720973 KTO720973:KTR720973 LDK720973:LDN720973 LNG720973:LNJ720973 LXC720973:LXF720973 MGY720973:MHB720973 MQU720973:MQX720973 NAQ720973:NAT720973 NKM720973:NKP720973 NUI720973:NUL720973 OEE720973:OEH720973 OOA720973:OOD720973 OXW720973:OXZ720973 PHS720973:PHV720973 PRO720973:PRR720973 QBK720973:QBN720973 QLG720973:QLJ720973 QVC720973:QVF720973 REY720973:RFB720973 ROU720973:ROX720973 RYQ720973:RYT720973 SIM720973:SIP720973 SSI720973:SSL720973 TCE720973:TCH720973 TMA720973:TMD720973 TVW720973:TVZ720973 UFS720973:UFV720973 UPO720973:UPR720973 UZK720973:UZN720973 VJG720973:VJJ720973 VTC720973:VTF720973 WCY720973:WDB720973 WMU720973:WMX720973 WWQ720973:WWT720973 AI786509:AL786509 KE786509:KH786509 UA786509:UD786509 ADW786509:ADZ786509 ANS786509:ANV786509 AXO786509:AXR786509 BHK786509:BHN786509 BRG786509:BRJ786509 CBC786509:CBF786509 CKY786509:CLB786509 CUU786509:CUX786509 DEQ786509:DET786509 DOM786509:DOP786509 DYI786509:DYL786509 EIE786509:EIH786509 ESA786509:ESD786509 FBW786509:FBZ786509 FLS786509:FLV786509 FVO786509:FVR786509 GFK786509:GFN786509 GPG786509:GPJ786509 GZC786509:GZF786509 HIY786509:HJB786509 HSU786509:HSX786509 ICQ786509:ICT786509 IMM786509:IMP786509 IWI786509:IWL786509 JGE786509:JGH786509 JQA786509:JQD786509 JZW786509:JZZ786509 KJS786509:KJV786509 KTO786509:KTR786509 LDK786509:LDN786509 LNG786509:LNJ786509 LXC786509:LXF786509 MGY786509:MHB786509 MQU786509:MQX786509 NAQ786509:NAT786509 NKM786509:NKP786509 NUI786509:NUL786509 OEE786509:OEH786509 OOA786509:OOD786509 OXW786509:OXZ786509 PHS786509:PHV786509 PRO786509:PRR786509 QBK786509:QBN786509 QLG786509:QLJ786509 QVC786509:QVF786509 REY786509:RFB786509 ROU786509:ROX786509 RYQ786509:RYT786509 SIM786509:SIP786509 SSI786509:SSL786509 TCE786509:TCH786509 TMA786509:TMD786509 TVW786509:TVZ786509 UFS786509:UFV786509 UPO786509:UPR786509 UZK786509:UZN786509 VJG786509:VJJ786509 VTC786509:VTF786509 WCY786509:WDB786509 WMU786509:WMX786509 WWQ786509:WWT786509 AI852045:AL852045 KE852045:KH852045 UA852045:UD852045 ADW852045:ADZ852045 ANS852045:ANV852045 AXO852045:AXR852045 BHK852045:BHN852045 BRG852045:BRJ852045 CBC852045:CBF852045 CKY852045:CLB852045 CUU852045:CUX852045 DEQ852045:DET852045 DOM852045:DOP852045 DYI852045:DYL852045 EIE852045:EIH852045 ESA852045:ESD852045 FBW852045:FBZ852045 FLS852045:FLV852045 FVO852045:FVR852045 GFK852045:GFN852045 GPG852045:GPJ852045 GZC852045:GZF852045 HIY852045:HJB852045 HSU852045:HSX852045 ICQ852045:ICT852045 IMM852045:IMP852045 IWI852045:IWL852045 JGE852045:JGH852045 JQA852045:JQD852045 JZW852045:JZZ852045 KJS852045:KJV852045 KTO852045:KTR852045 LDK852045:LDN852045 LNG852045:LNJ852045 LXC852045:LXF852045 MGY852045:MHB852045 MQU852045:MQX852045 NAQ852045:NAT852045 NKM852045:NKP852045 NUI852045:NUL852045 OEE852045:OEH852045 OOA852045:OOD852045 OXW852045:OXZ852045 PHS852045:PHV852045 PRO852045:PRR852045 QBK852045:QBN852045 QLG852045:QLJ852045 QVC852045:QVF852045 REY852045:RFB852045 ROU852045:ROX852045 RYQ852045:RYT852045 SIM852045:SIP852045 SSI852045:SSL852045 TCE852045:TCH852045 TMA852045:TMD852045 TVW852045:TVZ852045 UFS852045:UFV852045 UPO852045:UPR852045 UZK852045:UZN852045 VJG852045:VJJ852045 VTC852045:VTF852045 WCY852045:WDB852045 WMU852045:WMX852045 WWQ852045:WWT852045 AI917581:AL917581 KE917581:KH917581 UA917581:UD917581 ADW917581:ADZ917581 ANS917581:ANV917581 AXO917581:AXR917581 BHK917581:BHN917581 BRG917581:BRJ917581 CBC917581:CBF917581 CKY917581:CLB917581 CUU917581:CUX917581 DEQ917581:DET917581 DOM917581:DOP917581 DYI917581:DYL917581 EIE917581:EIH917581 ESA917581:ESD917581 FBW917581:FBZ917581 FLS917581:FLV917581 FVO917581:FVR917581 GFK917581:GFN917581 GPG917581:GPJ917581 GZC917581:GZF917581 HIY917581:HJB917581 HSU917581:HSX917581 ICQ917581:ICT917581 IMM917581:IMP917581 IWI917581:IWL917581 JGE917581:JGH917581 JQA917581:JQD917581 JZW917581:JZZ917581 KJS917581:KJV917581 KTO917581:KTR917581 LDK917581:LDN917581 LNG917581:LNJ917581 LXC917581:LXF917581 MGY917581:MHB917581 MQU917581:MQX917581 NAQ917581:NAT917581 NKM917581:NKP917581 NUI917581:NUL917581 OEE917581:OEH917581 OOA917581:OOD917581 OXW917581:OXZ917581 PHS917581:PHV917581 PRO917581:PRR917581 QBK917581:QBN917581 QLG917581:QLJ917581 QVC917581:QVF917581 REY917581:RFB917581 ROU917581:ROX917581 RYQ917581:RYT917581 SIM917581:SIP917581 SSI917581:SSL917581 TCE917581:TCH917581 TMA917581:TMD917581 TVW917581:TVZ917581 UFS917581:UFV917581 UPO917581:UPR917581 UZK917581:UZN917581 VJG917581:VJJ917581 VTC917581:VTF917581 WCY917581:WDB917581 WMU917581:WMX917581 WWQ917581:WWT917581 AI983117:AL983117 KE983117:KH983117 UA983117:UD983117 ADW983117:ADZ983117 ANS983117:ANV983117 AXO983117:AXR983117 BHK983117:BHN983117 BRG983117:BRJ983117 CBC983117:CBF983117 CKY983117:CLB983117 CUU983117:CUX983117 DEQ983117:DET983117 DOM983117:DOP983117 DYI983117:DYL983117 EIE983117:EIH983117 ESA983117:ESD983117 FBW983117:FBZ983117 FLS983117:FLV983117 FVO983117:FVR983117 GFK983117:GFN983117 GPG983117:GPJ983117 GZC983117:GZF983117 HIY983117:HJB983117 HSU983117:HSX983117 ICQ983117:ICT983117 IMM983117:IMP983117 IWI983117:IWL983117 JGE983117:JGH983117 JQA983117:JQD983117 JZW983117:JZZ983117 KJS983117:KJV983117 KTO983117:KTR983117 LDK983117:LDN983117 LNG983117:LNJ983117 LXC983117:LXF983117 MGY983117:MHB983117 MQU983117:MQX983117 NAQ983117:NAT983117 NKM983117:NKP983117 NUI983117:NUL983117 OEE983117:OEH983117 OOA983117:OOD983117 OXW983117:OXZ983117 PHS983117:PHV983117 PRO983117:PRR983117 QBK983117:QBN983117 QLG983117:QLJ983117 QVC983117:QVF983117 REY983117:RFB983117 ROU983117:ROX983117 RYQ983117:RYT983117 SIM983117:SIP983117 SSI983117:SSL983117 TCE983117:TCH983117 TMA983117:TMD983117 TVW983117:TVZ983117 UFS983117:UFV983117 UPO983117:UPR983117 UZK983117:UZN983117 VJG983117:VJJ983117 VTC983117:VTF983117 WCY983117:WDB983117 WMU983117:WMX983117 WWQ983117:WWT983117 AN112:AT112 KJ112:KP112 UF112:UL112 AEB112:AEH112 ANX112:AOD112 AXT112:AXZ112 BHP112:BHV112 BRL112:BRR112 CBH112:CBN112 CLD112:CLJ112 CUZ112:CVF112 DEV112:DFB112 DOR112:DOX112 DYN112:DYT112 EIJ112:EIP112 ESF112:ESL112 FCB112:FCH112 FLX112:FMD112 FVT112:FVZ112 GFP112:GFV112 GPL112:GPR112 GZH112:GZN112 HJD112:HJJ112 HSZ112:HTF112 ICV112:IDB112 IMR112:IMX112 IWN112:IWT112 JGJ112:JGP112 JQF112:JQL112 KAB112:KAH112 KJX112:KKD112 KTT112:KTZ112 LDP112:LDV112 LNL112:LNR112 LXH112:LXN112 MHD112:MHJ112 MQZ112:MRF112 NAV112:NBB112 NKR112:NKX112 NUN112:NUT112 OEJ112:OEP112 OOF112:OOL112 OYB112:OYH112 PHX112:PID112 PRT112:PRZ112 QBP112:QBV112 QLL112:QLR112 QVH112:QVN112 RFD112:RFJ112 ROZ112:RPF112 RYV112:RZB112 SIR112:SIX112 SSN112:SST112 TCJ112:TCP112 TMF112:TML112 TWB112:TWH112 UFX112:UGD112 UPT112:UPZ112 UZP112:UZV112 VJL112:VJR112 VTH112:VTN112 WDD112:WDJ112 WMZ112:WNF112 WWV112:WXB112 AN65648:AT65648 KJ65648:KP65648 UF65648:UL65648 AEB65648:AEH65648 ANX65648:AOD65648 AXT65648:AXZ65648 BHP65648:BHV65648 BRL65648:BRR65648 CBH65648:CBN65648 CLD65648:CLJ65648 CUZ65648:CVF65648 DEV65648:DFB65648 DOR65648:DOX65648 DYN65648:DYT65648 EIJ65648:EIP65648 ESF65648:ESL65648 FCB65648:FCH65648 FLX65648:FMD65648 FVT65648:FVZ65648 GFP65648:GFV65648 GPL65648:GPR65648 GZH65648:GZN65648 HJD65648:HJJ65648 HSZ65648:HTF65648 ICV65648:IDB65648 IMR65648:IMX65648 IWN65648:IWT65648 JGJ65648:JGP65648 JQF65648:JQL65648 KAB65648:KAH65648 KJX65648:KKD65648 KTT65648:KTZ65648 LDP65648:LDV65648 LNL65648:LNR65648 LXH65648:LXN65648 MHD65648:MHJ65648 MQZ65648:MRF65648 NAV65648:NBB65648 NKR65648:NKX65648 NUN65648:NUT65648 OEJ65648:OEP65648 OOF65648:OOL65648 OYB65648:OYH65648 PHX65648:PID65648 PRT65648:PRZ65648 QBP65648:QBV65648 QLL65648:QLR65648 QVH65648:QVN65648 RFD65648:RFJ65648 ROZ65648:RPF65648 RYV65648:RZB65648 SIR65648:SIX65648 SSN65648:SST65648 TCJ65648:TCP65648 TMF65648:TML65648 TWB65648:TWH65648 UFX65648:UGD65648 UPT65648:UPZ65648 UZP65648:UZV65648 VJL65648:VJR65648 VTH65648:VTN65648 WDD65648:WDJ65648 WMZ65648:WNF65648 WWV65648:WXB65648 AN131184:AT131184 KJ131184:KP131184 UF131184:UL131184 AEB131184:AEH131184 ANX131184:AOD131184 AXT131184:AXZ131184 BHP131184:BHV131184 BRL131184:BRR131184 CBH131184:CBN131184 CLD131184:CLJ131184 CUZ131184:CVF131184 DEV131184:DFB131184 DOR131184:DOX131184 DYN131184:DYT131184 EIJ131184:EIP131184 ESF131184:ESL131184 FCB131184:FCH131184 FLX131184:FMD131184 FVT131184:FVZ131184 GFP131184:GFV131184 GPL131184:GPR131184 GZH131184:GZN131184 HJD131184:HJJ131184 HSZ131184:HTF131184 ICV131184:IDB131184 IMR131184:IMX131184 IWN131184:IWT131184 JGJ131184:JGP131184 JQF131184:JQL131184 KAB131184:KAH131184 KJX131184:KKD131184 KTT131184:KTZ131184 LDP131184:LDV131184 LNL131184:LNR131184 LXH131184:LXN131184 MHD131184:MHJ131184 MQZ131184:MRF131184 NAV131184:NBB131184 NKR131184:NKX131184 NUN131184:NUT131184 OEJ131184:OEP131184 OOF131184:OOL131184 OYB131184:OYH131184 PHX131184:PID131184 PRT131184:PRZ131184 QBP131184:QBV131184 QLL131184:QLR131184 QVH131184:QVN131184 RFD131184:RFJ131184 ROZ131184:RPF131184 RYV131184:RZB131184 SIR131184:SIX131184 SSN131184:SST131184 TCJ131184:TCP131184 TMF131184:TML131184 TWB131184:TWH131184 UFX131184:UGD131184 UPT131184:UPZ131184 UZP131184:UZV131184 VJL131184:VJR131184 VTH131184:VTN131184 WDD131184:WDJ131184 WMZ131184:WNF131184 WWV131184:WXB131184 AN196720:AT196720 KJ196720:KP196720 UF196720:UL196720 AEB196720:AEH196720 ANX196720:AOD196720 AXT196720:AXZ196720 BHP196720:BHV196720 BRL196720:BRR196720 CBH196720:CBN196720 CLD196720:CLJ196720 CUZ196720:CVF196720 DEV196720:DFB196720 DOR196720:DOX196720 DYN196720:DYT196720 EIJ196720:EIP196720 ESF196720:ESL196720 FCB196720:FCH196720 FLX196720:FMD196720 FVT196720:FVZ196720 GFP196720:GFV196720 GPL196720:GPR196720 GZH196720:GZN196720 HJD196720:HJJ196720 HSZ196720:HTF196720 ICV196720:IDB196720 IMR196720:IMX196720 IWN196720:IWT196720 JGJ196720:JGP196720 JQF196720:JQL196720 KAB196720:KAH196720 KJX196720:KKD196720 KTT196720:KTZ196720 LDP196720:LDV196720 LNL196720:LNR196720 LXH196720:LXN196720 MHD196720:MHJ196720 MQZ196720:MRF196720 NAV196720:NBB196720 NKR196720:NKX196720 NUN196720:NUT196720 OEJ196720:OEP196720 OOF196720:OOL196720 OYB196720:OYH196720 PHX196720:PID196720 PRT196720:PRZ196720 QBP196720:QBV196720 QLL196720:QLR196720 QVH196720:QVN196720 RFD196720:RFJ196720 ROZ196720:RPF196720 RYV196720:RZB196720 SIR196720:SIX196720 SSN196720:SST196720 TCJ196720:TCP196720 TMF196720:TML196720 TWB196720:TWH196720 UFX196720:UGD196720 UPT196720:UPZ196720 UZP196720:UZV196720 VJL196720:VJR196720 VTH196720:VTN196720 WDD196720:WDJ196720 WMZ196720:WNF196720 WWV196720:WXB196720 AN262256:AT262256 KJ262256:KP262256 UF262256:UL262256 AEB262256:AEH262256 ANX262256:AOD262256 AXT262256:AXZ262256 BHP262256:BHV262256 BRL262256:BRR262256 CBH262256:CBN262256 CLD262256:CLJ262256 CUZ262256:CVF262256 DEV262256:DFB262256 DOR262256:DOX262256 DYN262256:DYT262256 EIJ262256:EIP262256 ESF262256:ESL262256 FCB262256:FCH262256 FLX262256:FMD262256 FVT262256:FVZ262256 GFP262256:GFV262256 GPL262256:GPR262256 GZH262256:GZN262256 HJD262256:HJJ262256 HSZ262256:HTF262256 ICV262256:IDB262256 IMR262256:IMX262256 IWN262256:IWT262256 JGJ262256:JGP262256 JQF262256:JQL262256 KAB262256:KAH262256 KJX262256:KKD262256 KTT262256:KTZ262256 LDP262256:LDV262256 LNL262256:LNR262256 LXH262256:LXN262256 MHD262256:MHJ262256 MQZ262256:MRF262256 NAV262256:NBB262256 NKR262256:NKX262256 NUN262256:NUT262256 OEJ262256:OEP262256 OOF262256:OOL262256 OYB262256:OYH262256 PHX262256:PID262256 PRT262256:PRZ262256 QBP262256:QBV262256 QLL262256:QLR262256 QVH262256:QVN262256 RFD262256:RFJ262256 ROZ262256:RPF262256 RYV262256:RZB262256 SIR262256:SIX262256 SSN262256:SST262256 TCJ262256:TCP262256 TMF262256:TML262256 TWB262256:TWH262256 UFX262256:UGD262256 UPT262256:UPZ262256 UZP262256:UZV262256 VJL262256:VJR262256 VTH262256:VTN262256 WDD262256:WDJ262256 WMZ262256:WNF262256 WWV262256:WXB262256 AN327792:AT327792 KJ327792:KP327792 UF327792:UL327792 AEB327792:AEH327792 ANX327792:AOD327792 AXT327792:AXZ327792 BHP327792:BHV327792 BRL327792:BRR327792 CBH327792:CBN327792 CLD327792:CLJ327792 CUZ327792:CVF327792 DEV327792:DFB327792 DOR327792:DOX327792 DYN327792:DYT327792 EIJ327792:EIP327792 ESF327792:ESL327792 FCB327792:FCH327792 FLX327792:FMD327792 FVT327792:FVZ327792 GFP327792:GFV327792 GPL327792:GPR327792 GZH327792:GZN327792 HJD327792:HJJ327792 HSZ327792:HTF327792 ICV327792:IDB327792 IMR327792:IMX327792 IWN327792:IWT327792 JGJ327792:JGP327792 JQF327792:JQL327792 KAB327792:KAH327792 KJX327792:KKD327792 KTT327792:KTZ327792 LDP327792:LDV327792 LNL327792:LNR327792 LXH327792:LXN327792 MHD327792:MHJ327792 MQZ327792:MRF327792 NAV327792:NBB327792 NKR327792:NKX327792 NUN327792:NUT327792 OEJ327792:OEP327792 OOF327792:OOL327792 OYB327792:OYH327792 PHX327792:PID327792 PRT327792:PRZ327792 QBP327792:QBV327792 QLL327792:QLR327792 QVH327792:QVN327792 RFD327792:RFJ327792 ROZ327792:RPF327792 RYV327792:RZB327792 SIR327792:SIX327792 SSN327792:SST327792 TCJ327792:TCP327792 TMF327792:TML327792 TWB327792:TWH327792 UFX327792:UGD327792 UPT327792:UPZ327792 UZP327792:UZV327792 VJL327792:VJR327792 VTH327792:VTN327792 WDD327792:WDJ327792 WMZ327792:WNF327792 WWV327792:WXB327792 AN393328:AT393328 KJ393328:KP393328 UF393328:UL393328 AEB393328:AEH393328 ANX393328:AOD393328 AXT393328:AXZ393328 BHP393328:BHV393328 BRL393328:BRR393328 CBH393328:CBN393328 CLD393328:CLJ393328 CUZ393328:CVF393328 DEV393328:DFB393328 DOR393328:DOX393328 DYN393328:DYT393328 EIJ393328:EIP393328 ESF393328:ESL393328 FCB393328:FCH393328 FLX393328:FMD393328 FVT393328:FVZ393328 GFP393328:GFV393328 GPL393328:GPR393328 GZH393328:GZN393328 HJD393328:HJJ393328 HSZ393328:HTF393328 ICV393328:IDB393328 IMR393328:IMX393328 IWN393328:IWT393328 JGJ393328:JGP393328 JQF393328:JQL393328 KAB393328:KAH393328 KJX393328:KKD393328 KTT393328:KTZ393328 LDP393328:LDV393328 LNL393328:LNR393328 LXH393328:LXN393328 MHD393328:MHJ393328 MQZ393328:MRF393328 NAV393328:NBB393328 NKR393328:NKX393328 NUN393328:NUT393328 OEJ393328:OEP393328 OOF393328:OOL393328 OYB393328:OYH393328 PHX393328:PID393328 PRT393328:PRZ393328 QBP393328:QBV393328 QLL393328:QLR393328 QVH393328:QVN393328 RFD393328:RFJ393328 ROZ393328:RPF393328 RYV393328:RZB393328 SIR393328:SIX393328 SSN393328:SST393328 TCJ393328:TCP393328 TMF393328:TML393328 TWB393328:TWH393328 UFX393328:UGD393328 UPT393328:UPZ393328 UZP393328:UZV393328 VJL393328:VJR393328 VTH393328:VTN393328 WDD393328:WDJ393328 WMZ393328:WNF393328 WWV393328:WXB393328 AN458864:AT458864 KJ458864:KP458864 UF458864:UL458864 AEB458864:AEH458864 ANX458864:AOD458864 AXT458864:AXZ458864 BHP458864:BHV458864 BRL458864:BRR458864 CBH458864:CBN458864 CLD458864:CLJ458864 CUZ458864:CVF458864 DEV458864:DFB458864 DOR458864:DOX458864 DYN458864:DYT458864 EIJ458864:EIP458864 ESF458864:ESL458864 FCB458864:FCH458864 FLX458864:FMD458864 FVT458864:FVZ458864 GFP458864:GFV458864 GPL458864:GPR458864 GZH458864:GZN458864 HJD458864:HJJ458864 HSZ458864:HTF458864 ICV458864:IDB458864 IMR458864:IMX458864 IWN458864:IWT458864 JGJ458864:JGP458864 JQF458864:JQL458864 KAB458864:KAH458864 KJX458864:KKD458864 KTT458864:KTZ458864 LDP458864:LDV458864 LNL458864:LNR458864 LXH458864:LXN458864 MHD458864:MHJ458864 MQZ458864:MRF458864 NAV458864:NBB458864 NKR458864:NKX458864 NUN458864:NUT458864 OEJ458864:OEP458864 OOF458864:OOL458864 OYB458864:OYH458864 PHX458864:PID458864 PRT458864:PRZ458864 QBP458864:QBV458864 QLL458864:QLR458864 QVH458864:QVN458864 RFD458864:RFJ458864 ROZ458864:RPF458864 RYV458864:RZB458864 SIR458864:SIX458864 SSN458864:SST458864 TCJ458864:TCP458864 TMF458864:TML458864 TWB458864:TWH458864 UFX458864:UGD458864 UPT458864:UPZ458864 UZP458864:UZV458864 VJL458864:VJR458864 VTH458864:VTN458864 WDD458864:WDJ458864 WMZ458864:WNF458864 WWV458864:WXB458864 AN524400:AT524400 KJ524400:KP524400 UF524400:UL524400 AEB524400:AEH524400 ANX524400:AOD524400 AXT524400:AXZ524400 BHP524400:BHV524400 BRL524400:BRR524400 CBH524400:CBN524400 CLD524400:CLJ524400 CUZ524400:CVF524400 DEV524400:DFB524400 DOR524400:DOX524400 DYN524400:DYT524400 EIJ524400:EIP524400 ESF524400:ESL524400 FCB524400:FCH524400 FLX524400:FMD524400 FVT524400:FVZ524400 GFP524400:GFV524400 GPL524400:GPR524400 GZH524400:GZN524400 HJD524400:HJJ524400 HSZ524400:HTF524400 ICV524400:IDB524400 IMR524400:IMX524400 IWN524400:IWT524400 JGJ524400:JGP524400 JQF524400:JQL524400 KAB524400:KAH524400 KJX524400:KKD524400 KTT524400:KTZ524400 LDP524400:LDV524400 LNL524400:LNR524400 LXH524400:LXN524400 MHD524400:MHJ524400 MQZ524400:MRF524400 NAV524400:NBB524400 NKR524400:NKX524400 NUN524400:NUT524400 OEJ524400:OEP524400 OOF524400:OOL524400 OYB524400:OYH524400 PHX524400:PID524400 PRT524400:PRZ524400 QBP524400:QBV524400 QLL524400:QLR524400 QVH524400:QVN524400 RFD524400:RFJ524400 ROZ524400:RPF524400 RYV524400:RZB524400 SIR524400:SIX524400 SSN524400:SST524400 TCJ524400:TCP524400 TMF524400:TML524400 TWB524400:TWH524400 UFX524400:UGD524400 UPT524400:UPZ524400 UZP524400:UZV524400 VJL524400:VJR524400 VTH524400:VTN524400 WDD524400:WDJ524400 WMZ524400:WNF524400 WWV524400:WXB524400 AN589936:AT589936 KJ589936:KP589936 UF589936:UL589936 AEB589936:AEH589936 ANX589936:AOD589936 AXT589936:AXZ589936 BHP589936:BHV589936 BRL589936:BRR589936 CBH589936:CBN589936 CLD589936:CLJ589936 CUZ589936:CVF589936 DEV589936:DFB589936 DOR589936:DOX589936 DYN589936:DYT589936 EIJ589936:EIP589936 ESF589936:ESL589936 FCB589936:FCH589936 FLX589936:FMD589936 FVT589936:FVZ589936 GFP589936:GFV589936 GPL589936:GPR589936 GZH589936:GZN589936 HJD589936:HJJ589936 HSZ589936:HTF589936 ICV589936:IDB589936 IMR589936:IMX589936 IWN589936:IWT589936 JGJ589936:JGP589936 JQF589936:JQL589936 KAB589936:KAH589936 KJX589936:KKD589936 KTT589936:KTZ589936 LDP589936:LDV589936 LNL589936:LNR589936 LXH589936:LXN589936 MHD589936:MHJ589936 MQZ589936:MRF589936 NAV589936:NBB589936 NKR589936:NKX589936 NUN589936:NUT589936 OEJ589936:OEP589936 OOF589936:OOL589936 OYB589936:OYH589936 PHX589936:PID589936 PRT589936:PRZ589936 QBP589936:QBV589936 QLL589936:QLR589936 QVH589936:QVN589936 RFD589936:RFJ589936 ROZ589936:RPF589936 RYV589936:RZB589936 SIR589936:SIX589936 SSN589936:SST589936 TCJ589936:TCP589936 TMF589936:TML589936 TWB589936:TWH589936 UFX589936:UGD589936 UPT589936:UPZ589936 UZP589936:UZV589936 VJL589936:VJR589936 VTH589936:VTN589936 WDD589936:WDJ589936 WMZ589936:WNF589936 WWV589936:WXB589936 AN655472:AT655472 KJ655472:KP655472 UF655472:UL655472 AEB655472:AEH655472 ANX655472:AOD655472 AXT655472:AXZ655472 BHP655472:BHV655472 BRL655472:BRR655472 CBH655472:CBN655472 CLD655472:CLJ655472 CUZ655472:CVF655472 DEV655472:DFB655472 DOR655472:DOX655472 DYN655472:DYT655472 EIJ655472:EIP655472 ESF655472:ESL655472 FCB655472:FCH655472 FLX655472:FMD655472 FVT655472:FVZ655472 GFP655472:GFV655472 GPL655472:GPR655472 GZH655472:GZN655472 HJD655472:HJJ655472 HSZ655472:HTF655472 ICV655472:IDB655472 IMR655472:IMX655472 IWN655472:IWT655472 JGJ655472:JGP655472 JQF655472:JQL655472 KAB655472:KAH655472 KJX655472:KKD655472 KTT655472:KTZ655472 LDP655472:LDV655472 LNL655472:LNR655472 LXH655472:LXN655472 MHD655472:MHJ655472 MQZ655472:MRF655472 NAV655472:NBB655472 NKR655472:NKX655472 NUN655472:NUT655472 OEJ655472:OEP655472 OOF655472:OOL655472 OYB655472:OYH655472 PHX655472:PID655472 PRT655472:PRZ655472 QBP655472:QBV655472 QLL655472:QLR655472 QVH655472:QVN655472 RFD655472:RFJ655472 ROZ655472:RPF655472 RYV655472:RZB655472 SIR655472:SIX655472 SSN655472:SST655472 TCJ655472:TCP655472 TMF655472:TML655472 TWB655472:TWH655472 UFX655472:UGD655472 UPT655472:UPZ655472 UZP655472:UZV655472 VJL655472:VJR655472 VTH655472:VTN655472 WDD655472:WDJ655472 WMZ655472:WNF655472 WWV655472:WXB655472 AN721008:AT721008 KJ721008:KP721008 UF721008:UL721008 AEB721008:AEH721008 ANX721008:AOD721008 AXT721008:AXZ721008 BHP721008:BHV721008 BRL721008:BRR721008 CBH721008:CBN721008 CLD721008:CLJ721008 CUZ721008:CVF721008 DEV721008:DFB721008 DOR721008:DOX721008 DYN721008:DYT721008 EIJ721008:EIP721008 ESF721008:ESL721008 FCB721008:FCH721008 FLX721008:FMD721008 FVT721008:FVZ721008 GFP721008:GFV721008 GPL721008:GPR721008 GZH721008:GZN721008 HJD721008:HJJ721008 HSZ721008:HTF721008 ICV721008:IDB721008 IMR721008:IMX721008 IWN721008:IWT721008 JGJ721008:JGP721008 JQF721008:JQL721008 KAB721008:KAH721008 KJX721008:KKD721008 KTT721008:KTZ721008 LDP721008:LDV721008 LNL721008:LNR721008 LXH721008:LXN721008 MHD721008:MHJ721008 MQZ721008:MRF721008 NAV721008:NBB721008 NKR721008:NKX721008 NUN721008:NUT721008 OEJ721008:OEP721008 OOF721008:OOL721008 OYB721008:OYH721008 PHX721008:PID721008 PRT721008:PRZ721008 QBP721008:QBV721008 QLL721008:QLR721008 QVH721008:QVN721008 RFD721008:RFJ721008 ROZ721008:RPF721008 RYV721008:RZB721008 SIR721008:SIX721008 SSN721008:SST721008 TCJ721008:TCP721008 TMF721008:TML721008 TWB721008:TWH721008 UFX721008:UGD721008 UPT721008:UPZ721008 UZP721008:UZV721008 VJL721008:VJR721008 VTH721008:VTN721008 WDD721008:WDJ721008 WMZ721008:WNF721008 WWV721008:WXB721008 AN786544:AT786544 KJ786544:KP786544 UF786544:UL786544 AEB786544:AEH786544 ANX786544:AOD786544 AXT786544:AXZ786544 BHP786544:BHV786544 BRL786544:BRR786544 CBH786544:CBN786544 CLD786544:CLJ786544 CUZ786544:CVF786544 DEV786544:DFB786544 DOR786544:DOX786544 DYN786544:DYT786544 EIJ786544:EIP786544 ESF786544:ESL786544 FCB786544:FCH786544 FLX786544:FMD786544 FVT786544:FVZ786544 GFP786544:GFV786544 GPL786544:GPR786544 GZH786544:GZN786544 HJD786544:HJJ786544 HSZ786544:HTF786544 ICV786544:IDB786544 IMR786544:IMX786544 IWN786544:IWT786544 JGJ786544:JGP786544 JQF786544:JQL786544 KAB786544:KAH786544 KJX786544:KKD786544 KTT786544:KTZ786544 LDP786544:LDV786544 LNL786544:LNR786544 LXH786544:LXN786544 MHD786544:MHJ786544 MQZ786544:MRF786544 NAV786544:NBB786544 NKR786544:NKX786544 NUN786544:NUT786544 OEJ786544:OEP786544 OOF786544:OOL786544 OYB786544:OYH786544 PHX786544:PID786544 PRT786544:PRZ786544 QBP786544:QBV786544 QLL786544:QLR786544 QVH786544:QVN786544 RFD786544:RFJ786544 ROZ786544:RPF786544 RYV786544:RZB786544 SIR786544:SIX786544 SSN786544:SST786544 TCJ786544:TCP786544 TMF786544:TML786544 TWB786544:TWH786544 UFX786544:UGD786544 UPT786544:UPZ786544 UZP786544:UZV786544 VJL786544:VJR786544 VTH786544:VTN786544 WDD786544:WDJ786544 WMZ786544:WNF786544 WWV786544:WXB786544 AN852080:AT852080 KJ852080:KP852080 UF852080:UL852080 AEB852080:AEH852080 ANX852080:AOD852080 AXT852080:AXZ852080 BHP852080:BHV852080 BRL852080:BRR852080 CBH852080:CBN852080 CLD852080:CLJ852080 CUZ852080:CVF852080 DEV852080:DFB852080 DOR852080:DOX852080 DYN852080:DYT852080 EIJ852080:EIP852080 ESF852080:ESL852080 FCB852080:FCH852080 FLX852080:FMD852080 FVT852080:FVZ852080 GFP852080:GFV852080 GPL852080:GPR852080 GZH852080:GZN852080 HJD852080:HJJ852080 HSZ852080:HTF852080 ICV852080:IDB852080 IMR852080:IMX852080 IWN852080:IWT852080 JGJ852080:JGP852080 JQF852080:JQL852080 KAB852080:KAH852080 KJX852080:KKD852080 KTT852080:KTZ852080 LDP852080:LDV852080 LNL852080:LNR852080 LXH852080:LXN852080 MHD852080:MHJ852080 MQZ852080:MRF852080 NAV852080:NBB852080 NKR852080:NKX852080 NUN852080:NUT852080 OEJ852080:OEP852080 OOF852080:OOL852080 OYB852080:OYH852080 PHX852080:PID852080 PRT852080:PRZ852080 QBP852080:QBV852080 QLL852080:QLR852080 QVH852080:QVN852080 RFD852080:RFJ852080 ROZ852080:RPF852080 RYV852080:RZB852080 SIR852080:SIX852080 SSN852080:SST852080 TCJ852080:TCP852080 TMF852080:TML852080 TWB852080:TWH852080 UFX852080:UGD852080 UPT852080:UPZ852080 UZP852080:UZV852080 VJL852080:VJR852080 VTH852080:VTN852080 WDD852080:WDJ852080 WMZ852080:WNF852080 WWV852080:WXB852080 AN917616:AT917616 KJ917616:KP917616 UF917616:UL917616 AEB917616:AEH917616 ANX917616:AOD917616 AXT917616:AXZ917616 BHP917616:BHV917616 BRL917616:BRR917616 CBH917616:CBN917616 CLD917616:CLJ917616 CUZ917616:CVF917616 DEV917616:DFB917616 DOR917616:DOX917616 DYN917616:DYT917616 EIJ917616:EIP917616 ESF917616:ESL917616 FCB917616:FCH917616 FLX917616:FMD917616 FVT917616:FVZ917616 GFP917616:GFV917616 GPL917616:GPR917616 GZH917616:GZN917616 HJD917616:HJJ917616 HSZ917616:HTF917616 ICV917616:IDB917616 IMR917616:IMX917616 IWN917616:IWT917616 JGJ917616:JGP917616 JQF917616:JQL917616 KAB917616:KAH917616 KJX917616:KKD917616 KTT917616:KTZ917616 LDP917616:LDV917616 LNL917616:LNR917616 LXH917616:LXN917616 MHD917616:MHJ917616 MQZ917616:MRF917616 NAV917616:NBB917616 NKR917616:NKX917616 NUN917616:NUT917616 OEJ917616:OEP917616 OOF917616:OOL917616 OYB917616:OYH917616 PHX917616:PID917616 PRT917616:PRZ917616 QBP917616:QBV917616 QLL917616:QLR917616 QVH917616:QVN917616 RFD917616:RFJ917616 ROZ917616:RPF917616 RYV917616:RZB917616 SIR917616:SIX917616 SSN917616:SST917616 TCJ917616:TCP917616 TMF917616:TML917616 TWB917616:TWH917616 UFX917616:UGD917616 UPT917616:UPZ917616 UZP917616:UZV917616 VJL917616:VJR917616 VTH917616:VTN917616 WDD917616:WDJ917616 WMZ917616:WNF917616 WWV917616:WXB917616 AN983152:AT983152 KJ983152:KP983152 UF983152:UL983152 AEB983152:AEH983152 ANX983152:AOD983152 AXT983152:AXZ983152 BHP983152:BHV983152 BRL983152:BRR983152 CBH983152:CBN983152 CLD983152:CLJ983152 CUZ983152:CVF983152 DEV983152:DFB983152 DOR983152:DOX983152 DYN983152:DYT983152 EIJ983152:EIP983152 ESF983152:ESL983152 FCB983152:FCH983152 FLX983152:FMD983152 FVT983152:FVZ983152 GFP983152:GFV983152 GPL983152:GPR983152 GZH983152:GZN983152 HJD983152:HJJ983152 HSZ983152:HTF983152 ICV983152:IDB983152 IMR983152:IMX983152 IWN983152:IWT983152 JGJ983152:JGP983152 JQF983152:JQL983152 KAB983152:KAH983152 KJX983152:KKD983152 KTT983152:KTZ983152 LDP983152:LDV983152 LNL983152:LNR983152 LXH983152:LXN983152 MHD983152:MHJ983152 MQZ983152:MRF983152 NAV983152:NBB983152 NKR983152:NKX983152 NUN983152:NUT983152 OEJ983152:OEP983152 OOF983152:OOL983152 OYB983152:OYH983152 PHX983152:PID983152 PRT983152:PRZ983152 QBP983152:QBV983152 QLL983152:QLR983152 QVH983152:QVN983152 RFD983152:RFJ983152 ROZ983152:RPF983152 RYV983152:RZB983152 SIR983152:SIX983152 SSN983152:SST983152 TCJ983152:TCP983152 TMF983152:TML983152 TWB983152:TWH983152 UFX983152:UGD983152 UPT983152:UPZ983152 UZP983152:UZV983152 VJL983152:VJR983152 VTH983152:VTN983152 WDD983152:WDJ983152 WMZ983152:WNF983152 WWV983152:WXB983152 AI65:AL65 KE65:KH65 UA65:UD65 ADW65:ADZ65 ANS65:ANV65 AXO65:AXR65 BHK65:BHN65 BRG65:BRJ65 CBC65:CBF65 CKY65:CLB65 CUU65:CUX65 DEQ65:DET65 DOM65:DOP65 DYI65:DYL65 EIE65:EIH65 ESA65:ESD65 FBW65:FBZ65 FLS65:FLV65 FVO65:FVR65 GFK65:GFN65 GPG65:GPJ65 GZC65:GZF65 HIY65:HJB65 HSU65:HSX65 ICQ65:ICT65 IMM65:IMP65 IWI65:IWL65 JGE65:JGH65 JQA65:JQD65 JZW65:JZZ65 KJS65:KJV65 KTO65:KTR65 LDK65:LDN65 LNG65:LNJ65 LXC65:LXF65 MGY65:MHB65 MQU65:MQX65 NAQ65:NAT65 NKM65:NKP65 NUI65:NUL65 OEE65:OEH65 OOA65:OOD65 OXW65:OXZ65 PHS65:PHV65 PRO65:PRR65 QBK65:QBN65 QLG65:QLJ65 QVC65:QVF65 REY65:RFB65 ROU65:ROX65 RYQ65:RYT65 SIM65:SIP65 SSI65:SSL65 TCE65:TCH65 TMA65:TMD65 TVW65:TVZ65 UFS65:UFV65 UPO65:UPR65 UZK65:UZN65 VJG65:VJJ65 VTC65:VTF65 WCY65:WDB65 WMU65:WMX65 WWQ65:WWT65 AI65601:AL65601 KE65601:KH65601 UA65601:UD65601 ADW65601:ADZ65601 ANS65601:ANV65601 AXO65601:AXR65601 BHK65601:BHN65601 BRG65601:BRJ65601 CBC65601:CBF65601 CKY65601:CLB65601 CUU65601:CUX65601 DEQ65601:DET65601 DOM65601:DOP65601 DYI65601:DYL65601 EIE65601:EIH65601 ESA65601:ESD65601 FBW65601:FBZ65601 FLS65601:FLV65601 FVO65601:FVR65601 GFK65601:GFN65601 GPG65601:GPJ65601 GZC65601:GZF65601 HIY65601:HJB65601 HSU65601:HSX65601 ICQ65601:ICT65601 IMM65601:IMP65601 IWI65601:IWL65601 JGE65601:JGH65601 JQA65601:JQD65601 JZW65601:JZZ65601 KJS65601:KJV65601 KTO65601:KTR65601 LDK65601:LDN65601 LNG65601:LNJ65601 LXC65601:LXF65601 MGY65601:MHB65601 MQU65601:MQX65601 NAQ65601:NAT65601 NKM65601:NKP65601 NUI65601:NUL65601 OEE65601:OEH65601 OOA65601:OOD65601 OXW65601:OXZ65601 PHS65601:PHV65601 PRO65601:PRR65601 QBK65601:QBN65601 QLG65601:QLJ65601 QVC65601:QVF65601 REY65601:RFB65601 ROU65601:ROX65601 RYQ65601:RYT65601 SIM65601:SIP65601 SSI65601:SSL65601 TCE65601:TCH65601 TMA65601:TMD65601 TVW65601:TVZ65601 UFS65601:UFV65601 UPO65601:UPR65601 UZK65601:UZN65601 VJG65601:VJJ65601 VTC65601:VTF65601 WCY65601:WDB65601 WMU65601:WMX65601 WWQ65601:WWT65601 AI131137:AL131137 KE131137:KH131137 UA131137:UD131137 ADW131137:ADZ131137 ANS131137:ANV131137 AXO131137:AXR131137 BHK131137:BHN131137 BRG131137:BRJ131137 CBC131137:CBF131137 CKY131137:CLB131137 CUU131137:CUX131137 DEQ131137:DET131137 DOM131137:DOP131137 DYI131137:DYL131137 EIE131137:EIH131137 ESA131137:ESD131137 FBW131137:FBZ131137 FLS131137:FLV131137 FVO131137:FVR131137 GFK131137:GFN131137 GPG131137:GPJ131137 GZC131137:GZF131137 HIY131137:HJB131137 HSU131137:HSX131137 ICQ131137:ICT131137 IMM131137:IMP131137 IWI131137:IWL131137 JGE131137:JGH131137 JQA131137:JQD131137 JZW131137:JZZ131137 KJS131137:KJV131137 KTO131137:KTR131137 LDK131137:LDN131137 LNG131137:LNJ131137 LXC131137:LXF131137 MGY131137:MHB131137 MQU131137:MQX131137 NAQ131137:NAT131137 NKM131137:NKP131137 NUI131137:NUL131137 OEE131137:OEH131137 OOA131137:OOD131137 OXW131137:OXZ131137 PHS131137:PHV131137 PRO131137:PRR131137 QBK131137:QBN131137 QLG131137:QLJ131137 QVC131137:QVF131137 REY131137:RFB131137 ROU131137:ROX131137 RYQ131137:RYT131137 SIM131137:SIP131137 SSI131137:SSL131137 TCE131137:TCH131137 TMA131137:TMD131137 TVW131137:TVZ131137 UFS131137:UFV131137 UPO131137:UPR131137 UZK131137:UZN131137 VJG131137:VJJ131137 VTC131137:VTF131137 WCY131137:WDB131137 WMU131137:WMX131137 WWQ131137:WWT131137 AI196673:AL196673 KE196673:KH196673 UA196673:UD196673 ADW196673:ADZ196673 ANS196673:ANV196673 AXO196673:AXR196673 BHK196673:BHN196673 BRG196673:BRJ196673 CBC196673:CBF196673 CKY196673:CLB196673 CUU196673:CUX196673 DEQ196673:DET196673 DOM196673:DOP196673 DYI196673:DYL196673 EIE196673:EIH196673 ESA196673:ESD196673 FBW196673:FBZ196673 FLS196673:FLV196673 FVO196673:FVR196673 GFK196673:GFN196673 GPG196673:GPJ196673 GZC196673:GZF196673 HIY196673:HJB196673 HSU196673:HSX196673 ICQ196673:ICT196673 IMM196673:IMP196673 IWI196673:IWL196673 JGE196673:JGH196673 JQA196673:JQD196673 JZW196673:JZZ196673 KJS196673:KJV196673 KTO196673:KTR196673 LDK196673:LDN196673 LNG196673:LNJ196673 LXC196673:LXF196673 MGY196673:MHB196673 MQU196673:MQX196673 NAQ196673:NAT196673 NKM196673:NKP196673 NUI196673:NUL196673 OEE196673:OEH196673 OOA196673:OOD196673 OXW196673:OXZ196673 PHS196673:PHV196673 PRO196673:PRR196673 QBK196673:QBN196673 QLG196673:QLJ196673 QVC196673:QVF196673 REY196673:RFB196673 ROU196673:ROX196673 RYQ196673:RYT196673 SIM196673:SIP196673 SSI196673:SSL196673 TCE196673:TCH196673 TMA196673:TMD196673 TVW196673:TVZ196673 UFS196673:UFV196673 UPO196673:UPR196673 UZK196673:UZN196673 VJG196673:VJJ196673 VTC196673:VTF196673 WCY196673:WDB196673 WMU196673:WMX196673 WWQ196673:WWT196673 AI262209:AL262209 KE262209:KH262209 UA262209:UD262209 ADW262209:ADZ262209 ANS262209:ANV262209 AXO262209:AXR262209 BHK262209:BHN262209 BRG262209:BRJ262209 CBC262209:CBF262209 CKY262209:CLB262209 CUU262209:CUX262209 DEQ262209:DET262209 DOM262209:DOP262209 DYI262209:DYL262209 EIE262209:EIH262209 ESA262209:ESD262209 FBW262209:FBZ262209 FLS262209:FLV262209 FVO262209:FVR262209 GFK262209:GFN262209 GPG262209:GPJ262209 GZC262209:GZF262209 HIY262209:HJB262209 HSU262209:HSX262209 ICQ262209:ICT262209 IMM262209:IMP262209 IWI262209:IWL262209 JGE262209:JGH262209 JQA262209:JQD262209 JZW262209:JZZ262209 KJS262209:KJV262209 KTO262209:KTR262209 LDK262209:LDN262209 LNG262209:LNJ262209 LXC262209:LXF262209 MGY262209:MHB262209 MQU262209:MQX262209 NAQ262209:NAT262209 NKM262209:NKP262209 NUI262209:NUL262209 OEE262209:OEH262209 OOA262209:OOD262209 OXW262209:OXZ262209 PHS262209:PHV262209 PRO262209:PRR262209 QBK262209:QBN262209 QLG262209:QLJ262209 QVC262209:QVF262209 REY262209:RFB262209 ROU262209:ROX262209 RYQ262209:RYT262209 SIM262209:SIP262209 SSI262209:SSL262209 TCE262209:TCH262209 TMA262209:TMD262209 TVW262209:TVZ262209 UFS262209:UFV262209 UPO262209:UPR262209 UZK262209:UZN262209 VJG262209:VJJ262209 VTC262209:VTF262209 WCY262209:WDB262209 WMU262209:WMX262209 WWQ262209:WWT262209 AI327745:AL327745 KE327745:KH327745 UA327745:UD327745 ADW327745:ADZ327745 ANS327745:ANV327745 AXO327745:AXR327745 BHK327745:BHN327745 BRG327745:BRJ327745 CBC327745:CBF327745 CKY327745:CLB327745 CUU327745:CUX327745 DEQ327745:DET327745 DOM327745:DOP327745 DYI327745:DYL327745 EIE327745:EIH327745 ESA327745:ESD327745 FBW327745:FBZ327745 FLS327745:FLV327745 FVO327745:FVR327745 GFK327745:GFN327745 GPG327745:GPJ327745 GZC327745:GZF327745 HIY327745:HJB327745 HSU327745:HSX327745 ICQ327745:ICT327745 IMM327745:IMP327745 IWI327745:IWL327745 JGE327745:JGH327745 JQA327745:JQD327745 JZW327745:JZZ327745 KJS327745:KJV327745 KTO327745:KTR327745 LDK327745:LDN327745 LNG327745:LNJ327745 LXC327745:LXF327745 MGY327745:MHB327745 MQU327745:MQX327745 NAQ327745:NAT327745 NKM327745:NKP327745 NUI327745:NUL327745 OEE327745:OEH327745 OOA327745:OOD327745 OXW327745:OXZ327745 PHS327745:PHV327745 PRO327745:PRR327745 QBK327745:QBN327745 QLG327745:QLJ327745 QVC327745:QVF327745 REY327745:RFB327745 ROU327745:ROX327745 RYQ327745:RYT327745 SIM327745:SIP327745 SSI327745:SSL327745 TCE327745:TCH327745 TMA327745:TMD327745 TVW327745:TVZ327745 UFS327745:UFV327745 UPO327745:UPR327745 UZK327745:UZN327745 VJG327745:VJJ327745 VTC327745:VTF327745 WCY327745:WDB327745 WMU327745:WMX327745 WWQ327745:WWT327745 AI393281:AL393281 KE393281:KH393281 UA393281:UD393281 ADW393281:ADZ393281 ANS393281:ANV393281 AXO393281:AXR393281 BHK393281:BHN393281 BRG393281:BRJ393281 CBC393281:CBF393281 CKY393281:CLB393281 CUU393281:CUX393281 DEQ393281:DET393281 DOM393281:DOP393281 DYI393281:DYL393281 EIE393281:EIH393281 ESA393281:ESD393281 FBW393281:FBZ393281 FLS393281:FLV393281 FVO393281:FVR393281 GFK393281:GFN393281 GPG393281:GPJ393281 GZC393281:GZF393281 HIY393281:HJB393281 HSU393281:HSX393281 ICQ393281:ICT393281 IMM393281:IMP393281 IWI393281:IWL393281 JGE393281:JGH393281 JQA393281:JQD393281 JZW393281:JZZ393281 KJS393281:KJV393281 KTO393281:KTR393281 LDK393281:LDN393281 LNG393281:LNJ393281 LXC393281:LXF393281 MGY393281:MHB393281 MQU393281:MQX393281 NAQ393281:NAT393281 NKM393281:NKP393281 NUI393281:NUL393281 OEE393281:OEH393281 OOA393281:OOD393281 OXW393281:OXZ393281 PHS393281:PHV393281 PRO393281:PRR393281 QBK393281:QBN393281 QLG393281:QLJ393281 QVC393281:QVF393281 REY393281:RFB393281 ROU393281:ROX393281 RYQ393281:RYT393281 SIM393281:SIP393281 SSI393281:SSL393281 TCE393281:TCH393281 TMA393281:TMD393281 TVW393281:TVZ393281 UFS393281:UFV393281 UPO393281:UPR393281 UZK393281:UZN393281 VJG393281:VJJ393281 VTC393281:VTF393281 WCY393281:WDB393281 WMU393281:WMX393281 WWQ393281:WWT393281 AI458817:AL458817 KE458817:KH458817 UA458817:UD458817 ADW458817:ADZ458817 ANS458817:ANV458817 AXO458817:AXR458817 BHK458817:BHN458817 BRG458817:BRJ458817 CBC458817:CBF458817 CKY458817:CLB458817 CUU458817:CUX458817 DEQ458817:DET458817 DOM458817:DOP458817 DYI458817:DYL458817 EIE458817:EIH458817 ESA458817:ESD458817 FBW458817:FBZ458817 FLS458817:FLV458817 FVO458817:FVR458817 GFK458817:GFN458817 GPG458817:GPJ458817 GZC458817:GZF458817 HIY458817:HJB458817 HSU458817:HSX458817 ICQ458817:ICT458817 IMM458817:IMP458817 IWI458817:IWL458817 JGE458817:JGH458817 JQA458817:JQD458817 JZW458817:JZZ458817 KJS458817:KJV458817 KTO458817:KTR458817 LDK458817:LDN458817 LNG458817:LNJ458817 LXC458817:LXF458817 MGY458817:MHB458817 MQU458817:MQX458817 NAQ458817:NAT458817 NKM458817:NKP458817 NUI458817:NUL458817 OEE458817:OEH458817 OOA458817:OOD458817 OXW458817:OXZ458817 PHS458817:PHV458817 PRO458817:PRR458817 QBK458817:QBN458817 QLG458817:QLJ458817 QVC458817:QVF458817 REY458817:RFB458817 ROU458817:ROX458817 RYQ458817:RYT458817 SIM458817:SIP458817 SSI458817:SSL458817 TCE458817:TCH458817 TMA458817:TMD458817 TVW458817:TVZ458817 UFS458817:UFV458817 UPO458817:UPR458817 UZK458817:UZN458817 VJG458817:VJJ458817 VTC458817:VTF458817 WCY458817:WDB458817 WMU458817:WMX458817 WWQ458817:WWT458817 AI524353:AL524353 KE524353:KH524353 UA524353:UD524353 ADW524353:ADZ524353 ANS524353:ANV524353 AXO524353:AXR524353 BHK524353:BHN524353 BRG524353:BRJ524353 CBC524353:CBF524353 CKY524353:CLB524353 CUU524353:CUX524353 DEQ524353:DET524353 DOM524353:DOP524353 DYI524353:DYL524353 EIE524353:EIH524353 ESA524353:ESD524353 FBW524353:FBZ524353 FLS524353:FLV524353 FVO524353:FVR524353 GFK524353:GFN524353 GPG524353:GPJ524353 GZC524353:GZF524353 HIY524353:HJB524353 HSU524353:HSX524353 ICQ524353:ICT524353 IMM524353:IMP524353 IWI524353:IWL524353 JGE524353:JGH524353 JQA524353:JQD524353 JZW524353:JZZ524353 KJS524353:KJV524353 KTO524353:KTR524353 LDK524353:LDN524353 LNG524353:LNJ524353 LXC524353:LXF524353 MGY524353:MHB524353 MQU524353:MQX524353 NAQ524353:NAT524353 NKM524353:NKP524353 NUI524353:NUL524353 OEE524353:OEH524353 OOA524353:OOD524353 OXW524353:OXZ524353 PHS524353:PHV524353 PRO524353:PRR524353 QBK524353:QBN524353 QLG524353:QLJ524353 QVC524353:QVF524353 REY524353:RFB524353 ROU524353:ROX524353 RYQ524353:RYT524353 SIM524353:SIP524353 SSI524353:SSL524353 TCE524353:TCH524353 TMA524353:TMD524353 TVW524353:TVZ524353 UFS524353:UFV524353 UPO524353:UPR524353 UZK524353:UZN524353 VJG524353:VJJ524353 VTC524353:VTF524353 WCY524353:WDB524353 WMU524353:WMX524353 WWQ524353:WWT524353 AI589889:AL589889 KE589889:KH589889 UA589889:UD589889 ADW589889:ADZ589889 ANS589889:ANV589889 AXO589889:AXR589889 BHK589889:BHN589889 BRG589889:BRJ589889 CBC589889:CBF589889 CKY589889:CLB589889 CUU589889:CUX589889 DEQ589889:DET589889 DOM589889:DOP589889 DYI589889:DYL589889 EIE589889:EIH589889 ESA589889:ESD589889 FBW589889:FBZ589889 FLS589889:FLV589889 FVO589889:FVR589889 GFK589889:GFN589889 GPG589889:GPJ589889 GZC589889:GZF589889 HIY589889:HJB589889 HSU589889:HSX589889 ICQ589889:ICT589889 IMM589889:IMP589889 IWI589889:IWL589889 JGE589889:JGH589889 JQA589889:JQD589889 JZW589889:JZZ589889 KJS589889:KJV589889 KTO589889:KTR589889 LDK589889:LDN589889 LNG589889:LNJ589889 LXC589889:LXF589889 MGY589889:MHB589889 MQU589889:MQX589889 NAQ589889:NAT589889 NKM589889:NKP589889 NUI589889:NUL589889 OEE589889:OEH589889 OOA589889:OOD589889 OXW589889:OXZ589889 PHS589889:PHV589889 PRO589889:PRR589889 QBK589889:QBN589889 QLG589889:QLJ589889 QVC589889:QVF589889 REY589889:RFB589889 ROU589889:ROX589889 RYQ589889:RYT589889 SIM589889:SIP589889 SSI589889:SSL589889 TCE589889:TCH589889 TMA589889:TMD589889 TVW589889:TVZ589889 UFS589889:UFV589889 UPO589889:UPR589889 UZK589889:UZN589889 VJG589889:VJJ589889 VTC589889:VTF589889 WCY589889:WDB589889 WMU589889:WMX589889 WWQ589889:WWT589889 AI655425:AL655425 KE655425:KH655425 UA655425:UD655425 ADW655425:ADZ655425 ANS655425:ANV655425 AXO655425:AXR655425 BHK655425:BHN655425 BRG655425:BRJ655425 CBC655425:CBF655425 CKY655425:CLB655425 CUU655425:CUX655425 DEQ655425:DET655425 DOM655425:DOP655425 DYI655425:DYL655425 EIE655425:EIH655425 ESA655425:ESD655425 FBW655425:FBZ655425 FLS655425:FLV655425 FVO655425:FVR655425 GFK655425:GFN655425 GPG655425:GPJ655425 GZC655425:GZF655425 HIY655425:HJB655425 HSU655425:HSX655425 ICQ655425:ICT655425 IMM655425:IMP655425 IWI655425:IWL655425 JGE655425:JGH655425 JQA655425:JQD655425 JZW655425:JZZ655425 KJS655425:KJV655425 KTO655425:KTR655425 LDK655425:LDN655425 LNG655425:LNJ655425 LXC655425:LXF655425 MGY655425:MHB655425 MQU655425:MQX655425 NAQ655425:NAT655425 NKM655425:NKP655425 NUI655425:NUL655425 OEE655425:OEH655425 OOA655425:OOD655425 OXW655425:OXZ655425 PHS655425:PHV655425 PRO655425:PRR655425 QBK655425:QBN655425 QLG655425:QLJ655425 QVC655425:QVF655425 REY655425:RFB655425 ROU655425:ROX655425 RYQ655425:RYT655425 SIM655425:SIP655425 SSI655425:SSL655425 TCE655425:TCH655425 TMA655425:TMD655425 TVW655425:TVZ655425 UFS655425:UFV655425 UPO655425:UPR655425 UZK655425:UZN655425 VJG655425:VJJ655425 VTC655425:VTF655425 WCY655425:WDB655425 WMU655425:WMX655425 WWQ655425:WWT655425 AI720961:AL720961 KE720961:KH720961 UA720961:UD720961 ADW720961:ADZ720961 ANS720961:ANV720961 AXO720961:AXR720961 BHK720961:BHN720961 BRG720961:BRJ720961 CBC720961:CBF720961 CKY720961:CLB720961 CUU720961:CUX720961 DEQ720961:DET720961 DOM720961:DOP720961 DYI720961:DYL720961 EIE720961:EIH720961 ESA720961:ESD720961 FBW720961:FBZ720961 FLS720961:FLV720961 FVO720961:FVR720961 GFK720961:GFN720961 GPG720961:GPJ720961 GZC720961:GZF720961 HIY720961:HJB720961 HSU720961:HSX720961 ICQ720961:ICT720961 IMM720961:IMP720961 IWI720961:IWL720961 JGE720961:JGH720961 JQA720961:JQD720961 JZW720961:JZZ720961 KJS720961:KJV720961 KTO720961:KTR720961 LDK720961:LDN720961 LNG720961:LNJ720961 LXC720961:LXF720961 MGY720961:MHB720961 MQU720961:MQX720961 NAQ720961:NAT720961 NKM720961:NKP720961 NUI720961:NUL720961 OEE720961:OEH720961 OOA720961:OOD720961 OXW720961:OXZ720961 PHS720961:PHV720961 PRO720961:PRR720961 QBK720961:QBN720961 QLG720961:QLJ720961 QVC720961:QVF720961 REY720961:RFB720961 ROU720961:ROX720961 RYQ720961:RYT720961 SIM720961:SIP720961 SSI720961:SSL720961 TCE720961:TCH720961 TMA720961:TMD720961 TVW720961:TVZ720961 UFS720961:UFV720961 UPO720961:UPR720961 UZK720961:UZN720961 VJG720961:VJJ720961 VTC720961:VTF720961 WCY720961:WDB720961 WMU720961:WMX720961 WWQ720961:WWT720961 AI786497:AL786497 KE786497:KH786497 UA786497:UD786497 ADW786497:ADZ786497 ANS786497:ANV786497 AXO786497:AXR786497 BHK786497:BHN786497 BRG786497:BRJ786497 CBC786497:CBF786497 CKY786497:CLB786497 CUU786497:CUX786497 DEQ786497:DET786497 DOM786497:DOP786497 DYI786497:DYL786497 EIE786497:EIH786497 ESA786497:ESD786497 FBW786497:FBZ786497 FLS786497:FLV786497 FVO786497:FVR786497 GFK786497:GFN786497 GPG786497:GPJ786497 GZC786497:GZF786497 HIY786497:HJB786497 HSU786497:HSX786497 ICQ786497:ICT786497 IMM786497:IMP786497 IWI786497:IWL786497 JGE786497:JGH786497 JQA786497:JQD786497 JZW786497:JZZ786497 KJS786497:KJV786497 KTO786497:KTR786497 LDK786497:LDN786497 LNG786497:LNJ786497 LXC786497:LXF786497 MGY786497:MHB786497 MQU786497:MQX786497 NAQ786497:NAT786497 NKM786497:NKP786497 NUI786497:NUL786497 OEE786497:OEH786497 OOA786497:OOD786497 OXW786497:OXZ786497 PHS786497:PHV786497 PRO786497:PRR786497 QBK786497:QBN786497 QLG786497:QLJ786497 QVC786497:QVF786497 REY786497:RFB786497 ROU786497:ROX786497 RYQ786497:RYT786497 SIM786497:SIP786497 SSI786497:SSL786497 TCE786497:TCH786497 TMA786497:TMD786497 TVW786497:TVZ786497 UFS786497:UFV786497 UPO786497:UPR786497 UZK786497:UZN786497 VJG786497:VJJ786497 VTC786497:VTF786497 WCY786497:WDB786497 WMU786497:WMX786497 WWQ786497:WWT786497 AI852033:AL852033 KE852033:KH852033 UA852033:UD852033 ADW852033:ADZ852033 ANS852033:ANV852033 AXO852033:AXR852033 BHK852033:BHN852033 BRG852033:BRJ852033 CBC852033:CBF852033 CKY852033:CLB852033 CUU852033:CUX852033 DEQ852033:DET852033 DOM852033:DOP852033 DYI852033:DYL852033 EIE852033:EIH852033 ESA852033:ESD852033 FBW852033:FBZ852033 FLS852033:FLV852033 FVO852033:FVR852033 GFK852033:GFN852033 GPG852033:GPJ852033 GZC852033:GZF852033 HIY852033:HJB852033 HSU852033:HSX852033 ICQ852033:ICT852033 IMM852033:IMP852033 IWI852033:IWL852033 JGE852033:JGH852033 JQA852033:JQD852033 JZW852033:JZZ852033 KJS852033:KJV852033 KTO852033:KTR852033 LDK852033:LDN852033 LNG852033:LNJ852033 LXC852033:LXF852033 MGY852033:MHB852033 MQU852033:MQX852033 NAQ852033:NAT852033 NKM852033:NKP852033 NUI852033:NUL852033 OEE852033:OEH852033 OOA852033:OOD852033 OXW852033:OXZ852033 PHS852033:PHV852033 PRO852033:PRR852033 QBK852033:QBN852033 QLG852033:QLJ852033 QVC852033:QVF852033 REY852033:RFB852033 ROU852033:ROX852033 RYQ852033:RYT852033 SIM852033:SIP852033 SSI852033:SSL852033 TCE852033:TCH852033 TMA852033:TMD852033 TVW852033:TVZ852033 UFS852033:UFV852033 UPO852033:UPR852033 UZK852033:UZN852033 VJG852033:VJJ852033 VTC852033:VTF852033 WCY852033:WDB852033 WMU852033:WMX852033 WWQ852033:WWT852033 AI917569:AL917569 KE917569:KH917569 UA917569:UD917569 ADW917569:ADZ917569 ANS917569:ANV917569 AXO917569:AXR917569 BHK917569:BHN917569 BRG917569:BRJ917569 CBC917569:CBF917569 CKY917569:CLB917569 CUU917569:CUX917569 DEQ917569:DET917569 DOM917569:DOP917569 DYI917569:DYL917569 EIE917569:EIH917569 ESA917569:ESD917569 FBW917569:FBZ917569 FLS917569:FLV917569 FVO917569:FVR917569 GFK917569:GFN917569 GPG917569:GPJ917569 GZC917569:GZF917569 HIY917569:HJB917569 HSU917569:HSX917569 ICQ917569:ICT917569 IMM917569:IMP917569 IWI917569:IWL917569 JGE917569:JGH917569 JQA917569:JQD917569 JZW917569:JZZ917569 KJS917569:KJV917569 KTO917569:KTR917569 LDK917569:LDN917569 LNG917569:LNJ917569 LXC917569:LXF917569 MGY917569:MHB917569 MQU917569:MQX917569 NAQ917569:NAT917569 NKM917569:NKP917569 NUI917569:NUL917569 OEE917569:OEH917569 OOA917569:OOD917569 OXW917569:OXZ917569 PHS917569:PHV917569 PRO917569:PRR917569 QBK917569:QBN917569 QLG917569:QLJ917569 QVC917569:QVF917569 REY917569:RFB917569 ROU917569:ROX917569 RYQ917569:RYT917569 SIM917569:SIP917569 SSI917569:SSL917569 TCE917569:TCH917569 TMA917569:TMD917569 TVW917569:TVZ917569 UFS917569:UFV917569 UPO917569:UPR917569 UZK917569:UZN917569 VJG917569:VJJ917569 VTC917569:VTF917569 WCY917569:WDB917569 WMU917569:WMX917569 WWQ917569:WWT917569 AI983105:AL983105 KE983105:KH983105 UA983105:UD983105 ADW983105:ADZ983105 ANS983105:ANV983105 AXO983105:AXR983105 BHK983105:BHN983105 BRG983105:BRJ983105 CBC983105:CBF983105 CKY983105:CLB983105 CUU983105:CUX983105 DEQ983105:DET983105 DOM983105:DOP983105 DYI983105:DYL983105 EIE983105:EIH983105 ESA983105:ESD983105 FBW983105:FBZ983105 FLS983105:FLV983105 FVO983105:FVR983105 GFK983105:GFN983105 GPG983105:GPJ983105 GZC983105:GZF983105 HIY983105:HJB983105 HSU983105:HSX983105 ICQ983105:ICT983105 IMM983105:IMP983105 IWI983105:IWL983105 JGE983105:JGH983105 JQA983105:JQD983105 JZW983105:JZZ983105 KJS983105:KJV983105 KTO983105:KTR983105 LDK983105:LDN983105 LNG983105:LNJ983105 LXC983105:LXF983105 MGY983105:MHB983105 MQU983105:MQX983105 NAQ983105:NAT983105 NKM983105:NKP983105 NUI983105:NUL983105 OEE983105:OEH983105 OOA983105:OOD983105 OXW983105:OXZ983105 PHS983105:PHV983105 PRO983105:PRR983105 QBK983105:QBN983105 QLG983105:QLJ983105 QVC983105:QVF983105 REY983105:RFB983105 ROU983105:ROX983105 RYQ983105:RYT983105 SIM983105:SIP983105 SSI983105:SSL983105 TCE983105:TCH983105 TMA983105:TMD983105 TVW983105:TVZ983105 UFS983105:UFV983105 UPO983105:UPR983105 UZK983105:UZN983105 VJG983105:VJJ983105 VTC983105:VTF983105 WCY983105:WDB983105 WMU983105:WMX983105 WWQ983105:WWT983105 AI63:AL63 KE63:KH63 UA63:UD63 ADW63:ADZ63 ANS63:ANV63 AXO63:AXR63 BHK63:BHN63 BRG63:BRJ63 CBC63:CBF63 CKY63:CLB63 CUU63:CUX63 DEQ63:DET63 DOM63:DOP63 DYI63:DYL63 EIE63:EIH63 ESA63:ESD63 FBW63:FBZ63 FLS63:FLV63 FVO63:FVR63 GFK63:GFN63 GPG63:GPJ63 GZC63:GZF63 HIY63:HJB63 HSU63:HSX63 ICQ63:ICT63 IMM63:IMP63 IWI63:IWL63 JGE63:JGH63 JQA63:JQD63 JZW63:JZZ63 KJS63:KJV63 KTO63:KTR63 LDK63:LDN63 LNG63:LNJ63 LXC63:LXF63 MGY63:MHB63 MQU63:MQX63 NAQ63:NAT63 NKM63:NKP63 NUI63:NUL63 OEE63:OEH63 OOA63:OOD63 OXW63:OXZ63 PHS63:PHV63 PRO63:PRR63 QBK63:QBN63 QLG63:QLJ63 QVC63:QVF63 REY63:RFB63 ROU63:ROX63 RYQ63:RYT63 SIM63:SIP63 SSI63:SSL63 TCE63:TCH63 TMA63:TMD63 TVW63:TVZ63 UFS63:UFV63 UPO63:UPR63 UZK63:UZN63 VJG63:VJJ63 VTC63:VTF63 WCY63:WDB63 WMU63:WMX63 WWQ63:WWT63 AI65599:AL65599 KE65599:KH65599 UA65599:UD65599 ADW65599:ADZ65599 ANS65599:ANV65599 AXO65599:AXR65599 BHK65599:BHN65599 BRG65599:BRJ65599 CBC65599:CBF65599 CKY65599:CLB65599 CUU65599:CUX65599 DEQ65599:DET65599 DOM65599:DOP65599 DYI65599:DYL65599 EIE65599:EIH65599 ESA65599:ESD65599 FBW65599:FBZ65599 FLS65599:FLV65599 FVO65599:FVR65599 GFK65599:GFN65599 GPG65599:GPJ65599 GZC65599:GZF65599 HIY65599:HJB65599 HSU65599:HSX65599 ICQ65599:ICT65599 IMM65599:IMP65599 IWI65599:IWL65599 JGE65599:JGH65599 JQA65599:JQD65599 JZW65599:JZZ65599 KJS65599:KJV65599 KTO65599:KTR65599 LDK65599:LDN65599 LNG65599:LNJ65599 LXC65599:LXF65599 MGY65599:MHB65599 MQU65599:MQX65599 NAQ65599:NAT65599 NKM65599:NKP65599 NUI65599:NUL65599 OEE65599:OEH65599 OOA65599:OOD65599 OXW65599:OXZ65599 PHS65599:PHV65599 PRO65599:PRR65599 QBK65599:QBN65599 QLG65599:QLJ65599 QVC65599:QVF65599 REY65599:RFB65599 ROU65599:ROX65599 RYQ65599:RYT65599 SIM65599:SIP65599 SSI65599:SSL65599 TCE65599:TCH65599 TMA65599:TMD65599 TVW65599:TVZ65599 UFS65599:UFV65599 UPO65599:UPR65599 UZK65599:UZN65599 VJG65599:VJJ65599 VTC65599:VTF65599 WCY65599:WDB65599 WMU65599:WMX65599 WWQ65599:WWT65599 AI131135:AL131135 KE131135:KH131135 UA131135:UD131135 ADW131135:ADZ131135 ANS131135:ANV131135 AXO131135:AXR131135 BHK131135:BHN131135 BRG131135:BRJ131135 CBC131135:CBF131135 CKY131135:CLB131135 CUU131135:CUX131135 DEQ131135:DET131135 DOM131135:DOP131135 DYI131135:DYL131135 EIE131135:EIH131135 ESA131135:ESD131135 FBW131135:FBZ131135 FLS131135:FLV131135 FVO131135:FVR131135 GFK131135:GFN131135 GPG131135:GPJ131135 GZC131135:GZF131135 HIY131135:HJB131135 HSU131135:HSX131135 ICQ131135:ICT131135 IMM131135:IMP131135 IWI131135:IWL131135 JGE131135:JGH131135 JQA131135:JQD131135 JZW131135:JZZ131135 KJS131135:KJV131135 KTO131135:KTR131135 LDK131135:LDN131135 LNG131135:LNJ131135 LXC131135:LXF131135 MGY131135:MHB131135 MQU131135:MQX131135 NAQ131135:NAT131135 NKM131135:NKP131135 NUI131135:NUL131135 OEE131135:OEH131135 OOA131135:OOD131135 OXW131135:OXZ131135 PHS131135:PHV131135 PRO131135:PRR131135 QBK131135:QBN131135 QLG131135:QLJ131135 QVC131135:QVF131135 REY131135:RFB131135 ROU131135:ROX131135 RYQ131135:RYT131135 SIM131135:SIP131135 SSI131135:SSL131135 TCE131135:TCH131135 TMA131135:TMD131135 TVW131135:TVZ131135 UFS131135:UFV131135 UPO131135:UPR131135 UZK131135:UZN131135 VJG131135:VJJ131135 VTC131135:VTF131135 WCY131135:WDB131135 WMU131135:WMX131135 WWQ131135:WWT131135 AI196671:AL196671 KE196671:KH196671 UA196671:UD196671 ADW196671:ADZ196671 ANS196671:ANV196671 AXO196671:AXR196671 BHK196671:BHN196671 BRG196671:BRJ196671 CBC196671:CBF196671 CKY196671:CLB196671 CUU196671:CUX196671 DEQ196671:DET196671 DOM196671:DOP196671 DYI196671:DYL196671 EIE196671:EIH196671 ESA196671:ESD196671 FBW196671:FBZ196671 FLS196671:FLV196671 FVO196671:FVR196671 GFK196671:GFN196671 GPG196671:GPJ196671 GZC196671:GZF196671 HIY196671:HJB196671 HSU196671:HSX196671 ICQ196671:ICT196671 IMM196671:IMP196671 IWI196671:IWL196671 JGE196671:JGH196671 JQA196671:JQD196671 JZW196671:JZZ196671 KJS196671:KJV196671 KTO196671:KTR196671 LDK196671:LDN196671 LNG196671:LNJ196671 LXC196671:LXF196671 MGY196671:MHB196671 MQU196671:MQX196671 NAQ196671:NAT196671 NKM196671:NKP196671 NUI196671:NUL196671 OEE196671:OEH196671 OOA196671:OOD196671 OXW196671:OXZ196671 PHS196671:PHV196671 PRO196671:PRR196671 QBK196671:QBN196671 QLG196671:QLJ196671 QVC196671:QVF196671 REY196671:RFB196671 ROU196671:ROX196671 RYQ196671:RYT196671 SIM196671:SIP196671 SSI196671:SSL196671 TCE196671:TCH196671 TMA196671:TMD196671 TVW196671:TVZ196671 UFS196671:UFV196671 UPO196671:UPR196671 UZK196671:UZN196671 VJG196671:VJJ196671 VTC196671:VTF196671 WCY196671:WDB196671 WMU196671:WMX196671 WWQ196671:WWT196671 AI262207:AL262207 KE262207:KH262207 UA262207:UD262207 ADW262207:ADZ262207 ANS262207:ANV262207 AXO262207:AXR262207 BHK262207:BHN262207 BRG262207:BRJ262207 CBC262207:CBF262207 CKY262207:CLB262207 CUU262207:CUX262207 DEQ262207:DET262207 DOM262207:DOP262207 DYI262207:DYL262207 EIE262207:EIH262207 ESA262207:ESD262207 FBW262207:FBZ262207 FLS262207:FLV262207 FVO262207:FVR262207 GFK262207:GFN262207 GPG262207:GPJ262207 GZC262207:GZF262207 HIY262207:HJB262207 HSU262207:HSX262207 ICQ262207:ICT262207 IMM262207:IMP262207 IWI262207:IWL262207 JGE262207:JGH262207 JQA262207:JQD262207 JZW262207:JZZ262207 KJS262207:KJV262207 KTO262207:KTR262207 LDK262207:LDN262207 LNG262207:LNJ262207 LXC262207:LXF262207 MGY262207:MHB262207 MQU262207:MQX262207 NAQ262207:NAT262207 NKM262207:NKP262207 NUI262207:NUL262207 OEE262207:OEH262207 OOA262207:OOD262207 OXW262207:OXZ262207 PHS262207:PHV262207 PRO262207:PRR262207 QBK262207:QBN262207 QLG262207:QLJ262207 QVC262207:QVF262207 REY262207:RFB262207 ROU262207:ROX262207 RYQ262207:RYT262207 SIM262207:SIP262207 SSI262207:SSL262207 TCE262207:TCH262207 TMA262207:TMD262207 TVW262207:TVZ262207 UFS262207:UFV262207 UPO262207:UPR262207 UZK262207:UZN262207 VJG262207:VJJ262207 VTC262207:VTF262207 WCY262207:WDB262207 WMU262207:WMX262207 WWQ262207:WWT262207 AI327743:AL327743 KE327743:KH327743 UA327743:UD327743 ADW327743:ADZ327743 ANS327743:ANV327743 AXO327743:AXR327743 BHK327743:BHN327743 BRG327743:BRJ327743 CBC327743:CBF327743 CKY327743:CLB327743 CUU327743:CUX327743 DEQ327743:DET327743 DOM327743:DOP327743 DYI327743:DYL327743 EIE327743:EIH327743 ESA327743:ESD327743 FBW327743:FBZ327743 FLS327743:FLV327743 FVO327743:FVR327743 GFK327743:GFN327743 GPG327743:GPJ327743 GZC327743:GZF327743 HIY327743:HJB327743 HSU327743:HSX327743 ICQ327743:ICT327743 IMM327743:IMP327743 IWI327743:IWL327743 JGE327743:JGH327743 JQA327743:JQD327743 JZW327743:JZZ327743 KJS327743:KJV327743 KTO327743:KTR327743 LDK327743:LDN327743 LNG327743:LNJ327743 LXC327743:LXF327743 MGY327743:MHB327743 MQU327743:MQX327743 NAQ327743:NAT327743 NKM327743:NKP327743 NUI327743:NUL327743 OEE327743:OEH327743 OOA327743:OOD327743 OXW327743:OXZ327743 PHS327743:PHV327743 PRO327743:PRR327743 QBK327743:QBN327743 QLG327743:QLJ327743 QVC327743:QVF327743 REY327743:RFB327743 ROU327743:ROX327743 RYQ327743:RYT327743 SIM327743:SIP327743 SSI327743:SSL327743 TCE327743:TCH327743 TMA327743:TMD327743 TVW327743:TVZ327743 UFS327743:UFV327743 UPO327743:UPR327743 UZK327743:UZN327743 VJG327743:VJJ327743 VTC327743:VTF327743 WCY327743:WDB327743 WMU327743:WMX327743 WWQ327743:WWT327743 AI393279:AL393279 KE393279:KH393279 UA393279:UD393279 ADW393279:ADZ393279 ANS393279:ANV393279 AXO393279:AXR393279 BHK393279:BHN393279 BRG393279:BRJ393279 CBC393279:CBF393279 CKY393279:CLB393279 CUU393279:CUX393279 DEQ393279:DET393279 DOM393279:DOP393279 DYI393279:DYL393279 EIE393279:EIH393279 ESA393279:ESD393279 FBW393279:FBZ393279 FLS393279:FLV393279 FVO393279:FVR393279 GFK393279:GFN393279 GPG393279:GPJ393279 GZC393279:GZF393279 HIY393279:HJB393279 HSU393279:HSX393279 ICQ393279:ICT393279 IMM393279:IMP393279 IWI393279:IWL393279 JGE393279:JGH393279 JQA393279:JQD393279 JZW393279:JZZ393279 KJS393279:KJV393279 KTO393279:KTR393279 LDK393279:LDN393279 LNG393279:LNJ393279 LXC393279:LXF393279 MGY393279:MHB393279 MQU393279:MQX393279 NAQ393279:NAT393279 NKM393279:NKP393279 NUI393279:NUL393279 OEE393279:OEH393279 OOA393279:OOD393279 OXW393279:OXZ393279 PHS393279:PHV393279 PRO393279:PRR393279 QBK393279:QBN393279 QLG393279:QLJ393279 QVC393279:QVF393279 REY393279:RFB393279 ROU393279:ROX393279 RYQ393279:RYT393279 SIM393279:SIP393279 SSI393279:SSL393279 TCE393279:TCH393279 TMA393279:TMD393279 TVW393279:TVZ393279 UFS393279:UFV393279 UPO393279:UPR393279 UZK393279:UZN393279 VJG393279:VJJ393279 VTC393279:VTF393279 WCY393279:WDB393279 WMU393279:WMX393279 WWQ393279:WWT393279 AI458815:AL458815 KE458815:KH458815 UA458815:UD458815 ADW458815:ADZ458815 ANS458815:ANV458815 AXO458815:AXR458815 BHK458815:BHN458815 BRG458815:BRJ458815 CBC458815:CBF458815 CKY458815:CLB458815 CUU458815:CUX458815 DEQ458815:DET458815 DOM458815:DOP458815 DYI458815:DYL458815 EIE458815:EIH458815 ESA458815:ESD458815 FBW458815:FBZ458815 FLS458815:FLV458815 FVO458815:FVR458815 GFK458815:GFN458815 GPG458815:GPJ458815 GZC458815:GZF458815 HIY458815:HJB458815 HSU458815:HSX458815 ICQ458815:ICT458815 IMM458815:IMP458815 IWI458815:IWL458815 JGE458815:JGH458815 JQA458815:JQD458815 JZW458815:JZZ458815 KJS458815:KJV458815 KTO458815:KTR458815 LDK458815:LDN458815 LNG458815:LNJ458815 LXC458815:LXF458815 MGY458815:MHB458815 MQU458815:MQX458815 NAQ458815:NAT458815 NKM458815:NKP458815 NUI458815:NUL458815 OEE458815:OEH458815 OOA458815:OOD458815 OXW458815:OXZ458815 PHS458815:PHV458815 PRO458815:PRR458815 QBK458815:QBN458815 QLG458815:QLJ458815 QVC458815:QVF458815 REY458815:RFB458815 ROU458815:ROX458815 RYQ458815:RYT458815 SIM458815:SIP458815 SSI458815:SSL458815 TCE458815:TCH458815 TMA458815:TMD458815 TVW458815:TVZ458815 UFS458815:UFV458815 UPO458815:UPR458815 UZK458815:UZN458815 VJG458815:VJJ458815 VTC458815:VTF458815 WCY458815:WDB458815 WMU458815:WMX458815 WWQ458815:WWT458815 AI524351:AL524351 KE524351:KH524351 UA524351:UD524351 ADW524351:ADZ524351 ANS524351:ANV524351 AXO524351:AXR524351 BHK524351:BHN524351 BRG524351:BRJ524351 CBC524351:CBF524351 CKY524351:CLB524351 CUU524351:CUX524351 DEQ524351:DET524351 DOM524351:DOP524351 DYI524351:DYL524351 EIE524351:EIH524351 ESA524351:ESD524351 FBW524351:FBZ524351 FLS524351:FLV524351 FVO524351:FVR524351 GFK524351:GFN524351 GPG524351:GPJ524351 GZC524351:GZF524351 HIY524351:HJB524351 HSU524351:HSX524351 ICQ524351:ICT524351 IMM524351:IMP524351 IWI524351:IWL524351 JGE524351:JGH524351 JQA524351:JQD524351 JZW524351:JZZ524351 KJS524351:KJV524351 KTO524351:KTR524351 LDK524351:LDN524351 LNG524351:LNJ524351 LXC524351:LXF524351 MGY524351:MHB524351 MQU524351:MQX524351 NAQ524351:NAT524351 NKM524351:NKP524351 NUI524351:NUL524351 OEE524351:OEH524351 OOA524351:OOD524351 OXW524351:OXZ524351 PHS524351:PHV524351 PRO524351:PRR524351 QBK524351:QBN524351 QLG524351:QLJ524351 QVC524351:QVF524351 REY524351:RFB524351 ROU524351:ROX524351 RYQ524351:RYT524351 SIM524351:SIP524351 SSI524351:SSL524351 TCE524351:TCH524351 TMA524351:TMD524351 TVW524351:TVZ524351 UFS524351:UFV524351 UPO524351:UPR524351 UZK524351:UZN524351 VJG524351:VJJ524351 VTC524351:VTF524351 WCY524351:WDB524351 WMU524351:WMX524351 WWQ524351:WWT524351 AI589887:AL589887 KE589887:KH589887 UA589887:UD589887 ADW589887:ADZ589887 ANS589887:ANV589887 AXO589887:AXR589887 BHK589887:BHN589887 BRG589887:BRJ589887 CBC589887:CBF589887 CKY589887:CLB589887 CUU589887:CUX589887 DEQ589887:DET589887 DOM589887:DOP589887 DYI589887:DYL589887 EIE589887:EIH589887 ESA589887:ESD589887 FBW589887:FBZ589887 FLS589887:FLV589887 FVO589887:FVR589887 GFK589887:GFN589887 GPG589887:GPJ589887 GZC589887:GZF589887 HIY589887:HJB589887 HSU589887:HSX589887 ICQ589887:ICT589887 IMM589887:IMP589887 IWI589887:IWL589887 JGE589887:JGH589887 JQA589887:JQD589887 JZW589887:JZZ589887 KJS589887:KJV589887 KTO589887:KTR589887 LDK589887:LDN589887 LNG589887:LNJ589887 LXC589887:LXF589887 MGY589887:MHB589887 MQU589887:MQX589887 NAQ589887:NAT589887 NKM589887:NKP589887 NUI589887:NUL589887 OEE589887:OEH589887 OOA589887:OOD589887 OXW589887:OXZ589887 PHS589887:PHV589887 PRO589887:PRR589887 QBK589887:QBN589887 QLG589887:QLJ589887 QVC589887:QVF589887 REY589887:RFB589887 ROU589887:ROX589887 RYQ589887:RYT589887 SIM589887:SIP589887 SSI589887:SSL589887 TCE589887:TCH589887 TMA589887:TMD589887 TVW589887:TVZ589887 UFS589887:UFV589887 UPO589887:UPR589887 UZK589887:UZN589887 VJG589887:VJJ589887 VTC589887:VTF589887 WCY589887:WDB589887 WMU589887:WMX589887 WWQ589887:WWT589887 AI655423:AL655423 KE655423:KH655423 UA655423:UD655423 ADW655423:ADZ655423 ANS655423:ANV655423 AXO655423:AXR655423 BHK655423:BHN655423 BRG655423:BRJ655423 CBC655423:CBF655423 CKY655423:CLB655423 CUU655423:CUX655423 DEQ655423:DET655423 DOM655423:DOP655423 DYI655423:DYL655423 EIE655423:EIH655423 ESA655423:ESD655423 FBW655423:FBZ655423 FLS655423:FLV655423 FVO655423:FVR655423 GFK655423:GFN655423 GPG655423:GPJ655423 GZC655423:GZF655423 HIY655423:HJB655423 HSU655423:HSX655423 ICQ655423:ICT655423 IMM655423:IMP655423 IWI655423:IWL655423 JGE655423:JGH655423 JQA655423:JQD655423 JZW655423:JZZ655423 KJS655423:KJV655423 KTO655423:KTR655423 LDK655423:LDN655423 LNG655423:LNJ655423 LXC655423:LXF655423 MGY655423:MHB655423 MQU655423:MQX655423 NAQ655423:NAT655423 NKM655423:NKP655423 NUI655423:NUL655423 OEE655423:OEH655423 OOA655423:OOD655423 OXW655423:OXZ655423 PHS655423:PHV655423 PRO655423:PRR655423 QBK655423:QBN655423 QLG655423:QLJ655423 QVC655423:QVF655423 REY655423:RFB655423 ROU655423:ROX655423 RYQ655423:RYT655423 SIM655423:SIP655423 SSI655423:SSL655423 TCE655423:TCH655423 TMA655423:TMD655423 TVW655423:TVZ655423 UFS655423:UFV655423 UPO655423:UPR655423 UZK655423:UZN655423 VJG655423:VJJ655423 VTC655423:VTF655423 WCY655423:WDB655423 WMU655423:WMX655423 WWQ655423:WWT655423 AI720959:AL720959 KE720959:KH720959 UA720959:UD720959 ADW720959:ADZ720959 ANS720959:ANV720959 AXO720959:AXR720959 BHK720959:BHN720959 BRG720959:BRJ720959 CBC720959:CBF720959 CKY720959:CLB720959 CUU720959:CUX720959 DEQ720959:DET720959 DOM720959:DOP720959 DYI720959:DYL720959 EIE720959:EIH720959 ESA720959:ESD720959 FBW720959:FBZ720959 FLS720959:FLV720959 FVO720959:FVR720959 GFK720959:GFN720959 GPG720959:GPJ720959 GZC720959:GZF720959 HIY720959:HJB720959 HSU720959:HSX720959 ICQ720959:ICT720959 IMM720959:IMP720959 IWI720959:IWL720959 JGE720959:JGH720959 JQA720959:JQD720959 JZW720959:JZZ720959 KJS720959:KJV720959 KTO720959:KTR720959 LDK720959:LDN720959 LNG720959:LNJ720959 LXC720959:LXF720959 MGY720959:MHB720959 MQU720959:MQX720959 NAQ720959:NAT720959 NKM720959:NKP720959 NUI720959:NUL720959 OEE720959:OEH720959 OOA720959:OOD720959 OXW720959:OXZ720959 PHS720959:PHV720959 PRO720959:PRR720959 QBK720959:QBN720959 QLG720959:QLJ720959 QVC720959:QVF720959 REY720959:RFB720959 ROU720959:ROX720959 RYQ720959:RYT720959 SIM720959:SIP720959 SSI720959:SSL720959 TCE720959:TCH720959 TMA720959:TMD720959 TVW720959:TVZ720959 UFS720959:UFV720959 UPO720959:UPR720959 UZK720959:UZN720959 VJG720959:VJJ720959 VTC720959:VTF720959 WCY720959:WDB720959 WMU720959:WMX720959 WWQ720959:WWT720959 AI786495:AL786495 KE786495:KH786495 UA786495:UD786495 ADW786495:ADZ786495 ANS786495:ANV786495 AXO786495:AXR786495 BHK786495:BHN786495 BRG786495:BRJ786495 CBC786495:CBF786495 CKY786495:CLB786495 CUU786495:CUX786495 DEQ786495:DET786495 DOM786495:DOP786495 DYI786495:DYL786495 EIE786495:EIH786495 ESA786495:ESD786495 FBW786495:FBZ786495 FLS786495:FLV786495 FVO786495:FVR786495 GFK786495:GFN786495 GPG786495:GPJ786495 GZC786495:GZF786495 HIY786495:HJB786495 HSU786495:HSX786495 ICQ786495:ICT786495 IMM786495:IMP786495 IWI786495:IWL786495 JGE786495:JGH786495 JQA786495:JQD786495 JZW786495:JZZ786495 KJS786495:KJV786495 KTO786495:KTR786495 LDK786495:LDN786495 LNG786495:LNJ786495 LXC786495:LXF786495 MGY786495:MHB786495 MQU786495:MQX786495 NAQ786495:NAT786495 NKM786495:NKP786495 NUI786495:NUL786495 OEE786495:OEH786495 OOA786495:OOD786495 OXW786495:OXZ786495 PHS786495:PHV786495 PRO786495:PRR786495 QBK786495:QBN786495 QLG786495:QLJ786495 QVC786495:QVF786495 REY786495:RFB786495 ROU786495:ROX786495 RYQ786495:RYT786495 SIM786495:SIP786495 SSI786495:SSL786495 TCE786495:TCH786495 TMA786495:TMD786495 TVW786495:TVZ786495 UFS786495:UFV786495 UPO786495:UPR786495 UZK786495:UZN786495 VJG786495:VJJ786495 VTC786495:VTF786495 WCY786495:WDB786495 WMU786495:WMX786495 WWQ786495:WWT786495 AI852031:AL852031 KE852031:KH852031 UA852031:UD852031 ADW852031:ADZ852031 ANS852031:ANV852031 AXO852031:AXR852031 BHK852031:BHN852031 BRG852031:BRJ852031 CBC852031:CBF852031 CKY852031:CLB852031 CUU852031:CUX852031 DEQ852031:DET852031 DOM852031:DOP852031 DYI852031:DYL852031 EIE852031:EIH852031 ESA852031:ESD852031 FBW852031:FBZ852031 FLS852031:FLV852031 FVO852031:FVR852031 GFK852031:GFN852031 GPG852031:GPJ852031 GZC852031:GZF852031 HIY852031:HJB852031 HSU852031:HSX852031 ICQ852031:ICT852031 IMM852031:IMP852031 IWI852031:IWL852031 JGE852031:JGH852031 JQA852031:JQD852031 JZW852031:JZZ852031 KJS852031:KJV852031 KTO852031:KTR852031 LDK852031:LDN852031 LNG852031:LNJ852031 LXC852031:LXF852031 MGY852031:MHB852031 MQU852031:MQX852031 NAQ852031:NAT852031 NKM852031:NKP852031 NUI852031:NUL852031 OEE852031:OEH852031 OOA852031:OOD852031 OXW852031:OXZ852031 PHS852031:PHV852031 PRO852031:PRR852031 QBK852031:QBN852031 QLG852031:QLJ852031 QVC852031:QVF852031 REY852031:RFB852031 ROU852031:ROX852031 RYQ852031:RYT852031 SIM852031:SIP852031 SSI852031:SSL852031 TCE852031:TCH852031 TMA852031:TMD852031 TVW852031:TVZ852031 UFS852031:UFV852031 UPO852031:UPR852031 UZK852031:UZN852031 VJG852031:VJJ852031 VTC852031:VTF852031 WCY852031:WDB852031 WMU852031:WMX852031 WWQ852031:WWT852031 AI917567:AL917567 KE917567:KH917567 UA917567:UD917567 ADW917567:ADZ917567 ANS917567:ANV917567 AXO917567:AXR917567 BHK917567:BHN917567 BRG917567:BRJ917567 CBC917567:CBF917567 CKY917567:CLB917567 CUU917567:CUX917567 DEQ917567:DET917567 DOM917567:DOP917567 DYI917567:DYL917567 EIE917567:EIH917567 ESA917567:ESD917567 FBW917567:FBZ917567 FLS917567:FLV917567 FVO917567:FVR917567 GFK917567:GFN917567 GPG917567:GPJ917567 GZC917567:GZF917567 HIY917567:HJB917567 HSU917567:HSX917567 ICQ917567:ICT917567 IMM917567:IMP917567 IWI917567:IWL917567 JGE917567:JGH917567 JQA917567:JQD917567 JZW917567:JZZ917567 KJS917567:KJV917567 KTO917567:KTR917567 LDK917567:LDN917567 LNG917567:LNJ917567 LXC917567:LXF917567 MGY917567:MHB917567 MQU917567:MQX917567 NAQ917567:NAT917567 NKM917567:NKP917567 NUI917567:NUL917567 OEE917567:OEH917567 OOA917567:OOD917567 OXW917567:OXZ917567 PHS917567:PHV917567 PRO917567:PRR917567 QBK917567:QBN917567 QLG917567:QLJ917567 QVC917567:QVF917567 REY917567:RFB917567 ROU917567:ROX917567 RYQ917567:RYT917567 SIM917567:SIP917567 SSI917567:SSL917567 TCE917567:TCH917567 TMA917567:TMD917567 TVW917567:TVZ917567 UFS917567:UFV917567 UPO917567:UPR917567 UZK917567:UZN917567 VJG917567:VJJ917567 VTC917567:VTF917567 WCY917567:WDB917567 WMU917567:WMX917567 WWQ917567:WWT917567 AI983103:AL983103 KE983103:KH983103 UA983103:UD983103 ADW983103:ADZ983103 ANS983103:ANV983103 AXO983103:AXR983103 BHK983103:BHN983103 BRG983103:BRJ983103 CBC983103:CBF983103 CKY983103:CLB983103 CUU983103:CUX983103 DEQ983103:DET983103 DOM983103:DOP983103 DYI983103:DYL983103 EIE983103:EIH983103 ESA983103:ESD983103 FBW983103:FBZ983103 FLS983103:FLV983103 FVO983103:FVR983103 GFK983103:GFN983103 GPG983103:GPJ983103 GZC983103:GZF983103 HIY983103:HJB983103 HSU983103:HSX983103 ICQ983103:ICT983103 IMM983103:IMP983103 IWI983103:IWL983103 JGE983103:JGH983103 JQA983103:JQD983103 JZW983103:JZZ983103 KJS983103:KJV983103 KTO983103:KTR983103 LDK983103:LDN983103 LNG983103:LNJ983103 LXC983103:LXF983103 MGY983103:MHB983103 MQU983103:MQX983103 NAQ983103:NAT983103 NKM983103:NKP983103 NUI983103:NUL983103 OEE983103:OEH983103 OOA983103:OOD983103 OXW983103:OXZ983103 PHS983103:PHV983103 PRO983103:PRR983103 QBK983103:QBN983103 QLG983103:QLJ983103 QVC983103:QVF983103 REY983103:RFB983103 ROU983103:ROX983103 RYQ983103:RYT983103 SIM983103:SIP983103 SSI983103:SSL983103 TCE983103:TCH983103 TMA983103:TMD983103 TVW983103:TVZ983103 UFS983103:UFV983103 UPO983103:UPR983103 UZK983103:UZN983103 VJG983103:VJJ983103 VTC983103:VTF983103 WCY983103:WDB983103 WMU983103:WMX983103 WWQ983103:WWT983103 AB110:AG110 JX110:KC110 TT110:TY110 ADP110:ADU110 ANL110:ANQ110 AXH110:AXM110 BHD110:BHI110 BQZ110:BRE110 CAV110:CBA110 CKR110:CKW110 CUN110:CUS110 DEJ110:DEO110 DOF110:DOK110 DYB110:DYG110 EHX110:EIC110 ERT110:ERY110 FBP110:FBU110 FLL110:FLQ110 FVH110:FVM110 GFD110:GFI110 GOZ110:GPE110 GYV110:GZA110 HIR110:HIW110 HSN110:HSS110 ICJ110:ICO110 IMF110:IMK110 IWB110:IWG110 JFX110:JGC110 JPT110:JPY110 JZP110:JZU110 KJL110:KJQ110 KTH110:KTM110 LDD110:LDI110 LMZ110:LNE110 LWV110:LXA110 MGR110:MGW110 MQN110:MQS110 NAJ110:NAO110 NKF110:NKK110 NUB110:NUG110 ODX110:OEC110 ONT110:ONY110 OXP110:OXU110 PHL110:PHQ110 PRH110:PRM110 QBD110:QBI110 QKZ110:QLE110 QUV110:QVA110 RER110:REW110 RON110:ROS110 RYJ110:RYO110 SIF110:SIK110 SSB110:SSG110 TBX110:TCC110 TLT110:TLY110 TVP110:TVU110 UFL110:UFQ110 UPH110:UPM110 UZD110:UZI110 VIZ110:VJE110 VSV110:VTA110 WCR110:WCW110 WMN110:WMS110 WWJ110:WWO110 AB65646:AG65646 JX65646:KC65646 TT65646:TY65646 ADP65646:ADU65646 ANL65646:ANQ65646 AXH65646:AXM65646 BHD65646:BHI65646 BQZ65646:BRE65646 CAV65646:CBA65646 CKR65646:CKW65646 CUN65646:CUS65646 DEJ65646:DEO65646 DOF65646:DOK65646 DYB65646:DYG65646 EHX65646:EIC65646 ERT65646:ERY65646 FBP65646:FBU65646 FLL65646:FLQ65646 FVH65646:FVM65646 GFD65646:GFI65646 GOZ65646:GPE65646 GYV65646:GZA65646 HIR65646:HIW65646 HSN65646:HSS65646 ICJ65646:ICO65646 IMF65646:IMK65646 IWB65646:IWG65646 JFX65646:JGC65646 JPT65646:JPY65646 JZP65646:JZU65646 KJL65646:KJQ65646 KTH65646:KTM65646 LDD65646:LDI65646 LMZ65646:LNE65646 LWV65646:LXA65646 MGR65646:MGW65646 MQN65646:MQS65646 NAJ65646:NAO65646 NKF65646:NKK65646 NUB65646:NUG65646 ODX65646:OEC65646 ONT65646:ONY65646 OXP65646:OXU65646 PHL65646:PHQ65646 PRH65646:PRM65646 QBD65646:QBI65646 QKZ65646:QLE65646 QUV65646:QVA65646 RER65646:REW65646 RON65646:ROS65646 RYJ65646:RYO65646 SIF65646:SIK65646 SSB65646:SSG65646 TBX65646:TCC65646 TLT65646:TLY65646 TVP65646:TVU65646 UFL65646:UFQ65646 UPH65646:UPM65646 UZD65646:UZI65646 VIZ65646:VJE65646 VSV65646:VTA65646 WCR65646:WCW65646 WMN65646:WMS65646 WWJ65646:WWO65646 AB131182:AG131182 JX131182:KC131182 TT131182:TY131182 ADP131182:ADU131182 ANL131182:ANQ131182 AXH131182:AXM131182 BHD131182:BHI131182 BQZ131182:BRE131182 CAV131182:CBA131182 CKR131182:CKW131182 CUN131182:CUS131182 DEJ131182:DEO131182 DOF131182:DOK131182 DYB131182:DYG131182 EHX131182:EIC131182 ERT131182:ERY131182 FBP131182:FBU131182 FLL131182:FLQ131182 FVH131182:FVM131182 GFD131182:GFI131182 GOZ131182:GPE131182 GYV131182:GZA131182 HIR131182:HIW131182 HSN131182:HSS131182 ICJ131182:ICO131182 IMF131182:IMK131182 IWB131182:IWG131182 JFX131182:JGC131182 JPT131182:JPY131182 JZP131182:JZU131182 KJL131182:KJQ131182 KTH131182:KTM131182 LDD131182:LDI131182 LMZ131182:LNE131182 LWV131182:LXA131182 MGR131182:MGW131182 MQN131182:MQS131182 NAJ131182:NAO131182 NKF131182:NKK131182 NUB131182:NUG131182 ODX131182:OEC131182 ONT131182:ONY131182 OXP131182:OXU131182 PHL131182:PHQ131182 PRH131182:PRM131182 QBD131182:QBI131182 QKZ131182:QLE131182 QUV131182:QVA131182 RER131182:REW131182 RON131182:ROS131182 RYJ131182:RYO131182 SIF131182:SIK131182 SSB131182:SSG131182 TBX131182:TCC131182 TLT131182:TLY131182 TVP131182:TVU131182 UFL131182:UFQ131182 UPH131182:UPM131182 UZD131182:UZI131182 VIZ131182:VJE131182 VSV131182:VTA131182 WCR131182:WCW131182 WMN131182:WMS131182 WWJ131182:WWO131182 AB196718:AG196718 JX196718:KC196718 TT196718:TY196718 ADP196718:ADU196718 ANL196718:ANQ196718 AXH196718:AXM196718 BHD196718:BHI196718 BQZ196718:BRE196718 CAV196718:CBA196718 CKR196718:CKW196718 CUN196718:CUS196718 DEJ196718:DEO196718 DOF196718:DOK196718 DYB196718:DYG196718 EHX196718:EIC196718 ERT196718:ERY196718 FBP196718:FBU196718 FLL196718:FLQ196718 FVH196718:FVM196718 GFD196718:GFI196718 GOZ196718:GPE196718 GYV196718:GZA196718 HIR196718:HIW196718 HSN196718:HSS196718 ICJ196718:ICO196718 IMF196718:IMK196718 IWB196718:IWG196718 JFX196718:JGC196718 JPT196718:JPY196718 JZP196718:JZU196718 KJL196718:KJQ196718 KTH196718:KTM196718 LDD196718:LDI196718 LMZ196718:LNE196718 LWV196718:LXA196718 MGR196718:MGW196718 MQN196718:MQS196718 NAJ196718:NAO196718 NKF196718:NKK196718 NUB196718:NUG196718 ODX196718:OEC196718 ONT196718:ONY196718 OXP196718:OXU196718 PHL196718:PHQ196718 PRH196718:PRM196718 QBD196718:QBI196718 QKZ196718:QLE196718 QUV196718:QVA196718 RER196718:REW196718 RON196718:ROS196718 RYJ196718:RYO196718 SIF196718:SIK196718 SSB196718:SSG196718 TBX196718:TCC196718 TLT196718:TLY196718 TVP196718:TVU196718 UFL196718:UFQ196718 UPH196718:UPM196718 UZD196718:UZI196718 VIZ196718:VJE196718 VSV196718:VTA196718 WCR196718:WCW196718 WMN196718:WMS196718 WWJ196718:WWO196718 AB262254:AG262254 JX262254:KC262254 TT262254:TY262254 ADP262254:ADU262254 ANL262254:ANQ262254 AXH262254:AXM262254 BHD262254:BHI262254 BQZ262254:BRE262254 CAV262254:CBA262254 CKR262254:CKW262254 CUN262254:CUS262254 DEJ262254:DEO262254 DOF262254:DOK262254 DYB262254:DYG262254 EHX262254:EIC262254 ERT262254:ERY262254 FBP262254:FBU262254 FLL262254:FLQ262254 FVH262254:FVM262254 GFD262254:GFI262254 GOZ262254:GPE262254 GYV262254:GZA262254 HIR262254:HIW262254 HSN262254:HSS262254 ICJ262254:ICO262254 IMF262254:IMK262254 IWB262254:IWG262254 JFX262254:JGC262254 JPT262254:JPY262254 JZP262254:JZU262254 KJL262254:KJQ262254 KTH262254:KTM262254 LDD262254:LDI262254 LMZ262254:LNE262254 LWV262254:LXA262254 MGR262254:MGW262254 MQN262254:MQS262254 NAJ262254:NAO262254 NKF262254:NKK262254 NUB262254:NUG262254 ODX262254:OEC262254 ONT262254:ONY262254 OXP262254:OXU262254 PHL262254:PHQ262254 PRH262254:PRM262254 QBD262254:QBI262254 QKZ262254:QLE262254 QUV262254:QVA262254 RER262254:REW262254 RON262254:ROS262254 RYJ262254:RYO262254 SIF262254:SIK262254 SSB262254:SSG262254 TBX262254:TCC262254 TLT262254:TLY262254 TVP262254:TVU262254 UFL262254:UFQ262254 UPH262254:UPM262254 UZD262254:UZI262254 VIZ262254:VJE262254 VSV262254:VTA262254 WCR262254:WCW262254 WMN262254:WMS262254 WWJ262254:WWO262254 AB327790:AG327790 JX327790:KC327790 TT327790:TY327790 ADP327790:ADU327790 ANL327790:ANQ327790 AXH327790:AXM327790 BHD327790:BHI327790 BQZ327790:BRE327790 CAV327790:CBA327790 CKR327790:CKW327790 CUN327790:CUS327790 DEJ327790:DEO327790 DOF327790:DOK327790 DYB327790:DYG327790 EHX327790:EIC327790 ERT327790:ERY327790 FBP327790:FBU327790 FLL327790:FLQ327790 FVH327790:FVM327790 GFD327790:GFI327790 GOZ327790:GPE327790 GYV327790:GZA327790 HIR327790:HIW327790 HSN327790:HSS327790 ICJ327790:ICO327790 IMF327790:IMK327790 IWB327790:IWG327790 JFX327790:JGC327790 JPT327790:JPY327790 JZP327790:JZU327790 KJL327790:KJQ327790 KTH327790:KTM327790 LDD327790:LDI327790 LMZ327790:LNE327790 LWV327790:LXA327790 MGR327790:MGW327790 MQN327790:MQS327790 NAJ327790:NAO327790 NKF327790:NKK327790 NUB327790:NUG327790 ODX327790:OEC327790 ONT327790:ONY327790 OXP327790:OXU327790 PHL327790:PHQ327790 PRH327790:PRM327790 QBD327790:QBI327790 QKZ327790:QLE327790 QUV327790:QVA327790 RER327790:REW327790 RON327790:ROS327790 RYJ327790:RYO327790 SIF327790:SIK327790 SSB327790:SSG327790 TBX327790:TCC327790 TLT327790:TLY327790 TVP327790:TVU327790 UFL327790:UFQ327790 UPH327790:UPM327790 UZD327790:UZI327790 VIZ327790:VJE327790 VSV327790:VTA327790 WCR327790:WCW327790 WMN327790:WMS327790 WWJ327790:WWO327790 AB393326:AG393326 JX393326:KC393326 TT393326:TY393326 ADP393326:ADU393326 ANL393326:ANQ393326 AXH393326:AXM393326 BHD393326:BHI393326 BQZ393326:BRE393326 CAV393326:CBA393326 CKR393326:CKW393326 CUN393326:CUS393326 DEJ393326:DEO393326 DOF393326:DOK393326 DYB393326:DYG393326 EHX393326:EIC393326 ERT393326:ERY393326 FBP393326:FBU393326 FLL393326:FLQ393326 FVH393326:FVM393326 GFD393326:GFI393326 GOZ393326:GPE393326 GYV393326:GZA393326 HIR393326:HIW393326 HSN393326:HSS393326 ICJ393326:ICO393326 IMF393326:IMK393326 IWB393326:IWG393326 JFX393326:JGC393326 JPT393326:JPY393326 JZP393326:JZU393326 KJL393326:KJQ393326 KTH393326:KTM393326 LDD393326:LDI393326 LMZ393326:LNE393326 LWV393326:LXA393326 MGR393326:MGW393326 MQN393326:MQS393326 NAJ393326:NAO393326 NKF393326:NKK393326 NUB393326:NUG393326 ODX393326:OEC393326 ONT393326:ONY393326 OXP393326:OXU393326 PHL393326:PHQ393326 PRH393326:PRM393326 QBD393326:QBI393326 QKZ393326:QLE393326 QUV393326:QVA393326 RER393326:REW393326 RON393326:ROS393326 RYJ393326:RYO393326 SIF393326:SIK393326 SSB393326:SSG393326 TBX393326:TCC393326 TLT393326:TLY393326 TVP393326:TVU393326 UFL393326:UFQ393326 UPH393326:UPM393326 UZD393326:UZI393326 VIZ393326:VJE393326 VSV393326:VTA393326 WCR393326:WCW393326 WMN393326:WMS393326 WWJ393326:WWO393326 AB458862:AG458862 JX458862:KC458862 TT458862:TY458862 ADP458862:ADU458862 ANL458862:ANQ458862 AXH458862:AXM458862 BHD458862:BHI458862 BQZ458862:BRE458862 CAV458862:CBA458862 CKR458862:CKW458862 CUN458862:CUS458862 DEJ458862:DEO458862 DOF458862:DOK458862 DYB458862:DYG458862 EHX458862:EIC458862 ERT458862:ERY458862 FBP458862:FBU458862 FLL458862:FLQ458862 FVH458862:FVM458862 GFD458862:GFI458862 GOZ458862:GPE458862 GYV458862:GZA458862 HIR458862:HIW458862 HSN458862:HSS458862 ICJ458862:ICO458862 IMF458862:IMK458862 IWB458862:IWG458862 JFX458862:JGC458862 JPT458862:JPY458862 JZP458862:JZU458862 KJL458862:KJQ458862 KTH458862:KTM458862 LDD458862:LDI458862 LMZ458862:LNE458862 LWV458862:LXA458862 MGR458862:MGW458862 MQN458862:MQS458862 NAJ458862:NAO458862 NKF458862:NKK458862 NUB458862:NUG458862 ODX458862:OEC458862 ONT458862:ONY458862 OXP458862:OXU458862 PHL458862:PHQ458862 PRH458862:PRM458862 QBD458862:QBI458862 QKZ458862:QLE458862 QUV458862:QVA458862 RER458862:REW458862 RON458862:ROS458862 RYJ458862:RYO458862 SIF458862:SIK458862 SSB458862:SSG458862 TBX458862:TCC458862 TLT458862:TLY458862 TVP458862:TVU458862 UFL458862:UFQ458862 UPH458862:UPM458862 UZD458862:UZI458862 VIZ458862:VJE458862 VSV458862:VTA458862 WCR458862:WCW458862 WMN458862:WMS458862 WWJ458862:WWO458862 AB524398:AG524398 JX524398:KC524398 TT524398:TY524398 ADP524398:ADU524398 ANL524398:ANQ524398 AXH524398:AXM524398 BHD524398:BHI524398 BQZ524398:BRE524398 CAV524398:CBA524398 CKR524398:CKW524398 CUN524398:CUS524398 DEJ524398:DEO524398 DOF524398:DOK524398 DYB524398:DYG524398 EHX524398:EIC524398 ERT524398:ERY524398 FBP524398:FBU524398 FLL524398:FLQ524398 FVH524398:FVM524398 GFD524398:GFI524398 GOZ524398:GPE524398 GYV524398:GZA524398 HIR524398:HIW524398 HSN524398:HSS524398 ICJ524398:ICO524398 IMF524398:IMK524398 IWB524398:IWG524398 JFX524398:JGC524398 JPT524398:JPY524398 JZP524398:JZU524398 KJL524398:KJQ524398 KTH524398:KTM524398 LDD524398:LDI524398 LMZ524398:LNE524398 LWV524398:LXA524398 MGR524398:MGW524398 MQN524398:MQS524398 NAJ524398:NAO524398 NKF524398:NKK524398 NUB524398:NUG524398 ODX524398:OEC524398 ONT524398:ONY524398 OXP524398:OXU524398 PHL524398:PHQ524398 PRH524398:PRM524398 QBD524398:QBI524398 QKZ524398:QLE524398 QUV524398:QVA524398 RER524398:REW524398 RON524398:ROS524398 RYJ524398:RYO524398 SIF524398:SIK524398 SSB524398:SSG524398 TBX524398:TCC524398 TLT524398:TLY524398 TVP524398:TVU524398 UFL524398:UFQ524398 UPH524398:UPM524398 UZD524398:UZI524398 VIZ524398:VJE524398 VSV524398:VTA524398 WCR524398:WCW524398 WMN524398:WMS524398 WWJ524398:WWO524398 AB589934:AG589934 JX589934:KC589934 TT589934:TY589934 ADP589934:ADU589934 ANL589934:ANQ589934 AXH589934:AXM589934 BHD589934:BHI589934 BQZ589934:BRE589934 CAV589934:CBA589934 CKR589934:CKW589934 CUN589934:CUS589934 DEJ589934:DEO589934 DOF589934:DOK589934 DYB589934:DYG589934 EHX589934:EIC589934 ERT589934:ERY589934 FBP589934:FBU589934 FLL589934:FLQ589934 FVH589934:FVM589934 GFD589934:GFI589934 GOZ589934:GPE589934 GYV589934:GZA589934 HIR589934:HIW589934 HSN589934:HSS589934 ICJ589934:ICO589934 IMF589934:IMK589934 IWB589934:IWG589934 JFX589934:JGC589934 JPT589934:JPY589934 JZP589934:JZU589934 KJL589934:KJQ589934 KTH589934:KTM589934 LDD589934:LDI589934 LMZ589934:LNE589934 LWV589934:LXA589934 MGR589934:MGW589934 MQN589934:MQS589934 NAJ589934:NAO589934 NKF589934:NKK589934 NUB589934:NUG589934 ODX589934:OEC589934 ONT589934:ONY589934 OXP589934:OXU589934 PHL589934:PHQ589934 PRH589934:PRM589934 QBD589934:QBI589934 QKZ589934:QLE589934 QUV589934:QVA589934 RER589934:REW589934 RON589934:ROS589934 RYJ589934:RYO589934 SIF589934:SIK589934 SSB589934:SSG589934 TBX589934:TCC589934 TLT589934:TLY589934 TVP589934:TVU589934 UFL589934:UFQ589934 UPH589934:UPM589934 UZD589934:UZI589934 VIZ589934:VJE589934 VSV589934:VTA589934 WCR589934:WCW589934 WMN589934:WMS589934 WWJ589934:WWO589934 AB655470:AG655470 JX655470:KC655470 TT655470:TY655470 ADP655470:ADU655470 ANL655470:ANQ655470 AXH655470:AXM655470 BHD655470:BHI655470 BQZ655470:BRE655470 CAV655470:CBA655470 CKR655470:CKW655470 CUN655470:CUS655470 DEJ655470:DEO655470 DOF655470:DOK655470 DYB655470:DYG655470 EHX655470:EIC655470 ERT655470:ERY655470 FBP655470:FBU655470 FLL655470:FLQ655470 FVH655470:FVM655470 GFD655470:GFI655470 GOZ655470:GPE655470 GYV655470:GZA655470 HIR655470:HIW655470 HSN655470:HSS655470 ICJ655470:ICO655470 IMF655470:IMK655470 IWB655470:IWG655470 JFX655470:JGC655470 JPT655470:JPY655470 JZP655470:JZU655470 KJL655470:KJQ655470 KTH655470:KTM655470 LDD655470:LDI655470 LMZ655470:LNE655470 LWV655470:LXA655470 MGR655470:MGW655470 MQN655470:MQS655470 NAJ655470:NAO655470 NKF655470:NKK655470 NUB655470:NUG655470 ODX655470:OEC655470 ONT655470:ONY655470 OXP655470:OXU655470 PHL655470:PHQ655470 PRH655470:PRM655470 QBD655470:QBI655470 QKZ655470:QLE655470 QUV655470:QVA655470 RER655470:REW655470 RON655470:ROS655470 RYJ655470:RYO655470 SIF655470:SIK655470 SSB655470:SSG655470 TBX655470:TCC655470 TLT655470:TLY655470 TVP655470:TVU655470 UFL655470:UFQ655470 UPH655470:UPM655470 UZD655470:UZI655470 VIZ655470:VJE655470 VSV655470:VTA655470 WCR655470:WCW655470 WMN655470:WMS655470 WWJ655470:WWO655470 AB721006:AG721006 JX721006:KC721006 TT721006:TY721006 ADP721006:ADU721006 ANL721006:ANQ721006 AXH721006:AXM721006 BHD721006:BHI721006 BQZ721006:BRE721006 CAV721006:CBA721006 CKR721006:CKW721006 CUN721006:CUS721006 DEJ721006:DEO721006 DOF721006:DOK721006 DYB721006:DYG721006 EHX721006:EIC721006 ERT721006:ERY721006 FBP721006:FBU721006 FLL721006:FLQ721006 FVH721006:FVM721006 GFD721006:GFI721006 GOZ721006:GPE721006 GYV721006:GZA721006 HIR721006:HIW721006 HSN721006:HSS721006 ICJ721006:ICO721006 IMF721006:IMK721006 IWB721006:IWG721006 JFX721006:JGC721006 JPT721006:JPY721006 JZP721006:JZU721006 KJL721006:KJQ721006 KTH721006:KTM721006 LDD721006:LDI721006 LMZ721006:LNE721006 LWV721006:LXA721006 MGR721006:MGW721006 MQN721006:MQS721006 NAJ721006:NAO721006 NKF721006:NKK721006 NUB721006:NUG721006 ODX721006:OEC721006 ONT721006:ONY721006 OXP721006:OXU721006 PHL721006:PHQ721006 PRH721006:PRM721006 QBD721006:QBI721006 QKZ721006:QLE721006 QUV721006:QVA721006 RER721006:REW721006 RON721006:ROS721006 RYJ721006:RYO721006 SIF721006:SIK721006 SSB721006:SSG721006 TBX721006:TCC721006 TLT721006:TLY721006 TVP721006:TVU721006 UFL721006:UFQ721006 UPH721006:UPM721006 UZD721006:UZI721006 VIZ721006:VJE721006 VSV721006:VTA721006 WCR721006:WCW721006 WMN721006:WMS721006 WWJ721006:WWO721006 AB786542:AG786542 JX786542:KC786542 TT786542:TY786542 ADP786542:ADU786542 ANL786542:ANQ786542 AXH786542:AXM786542 BHD786542:BHI786542 BQZ786542:BRE786542 CAV786542:CBA786542 CKR786542:CKW786542 CUN786542:CUS786542 DEJ786542:DEO786542 DOF786542:DOK786542 DYB786542:DYG786542 EHX786542:EIC786542 ERT786542:ERY786542 FBP786542:FBU786542 FLL786542:FLQ786542 FVH786542:FVM786542 GFD786542:GFI786542 GOZ786542:GPE786542 GYV786542:GZA786542 HIR786542:HIW786542 HSN786542:HSS786542 ICJ786542:ICO786542 IMF786542:IMK786542 IWB786542:IWG786542 JFX786542:JGC786542 JPT786542:JPY786542 JZP786542:JZU786542 KJL786542:KJQ786542 KTH786542:KTM786542 LDD786542:LDI786542 LMZ786542:LNE786542 LWV786542:LXA786542 MGR786542:MGW786542 MQN786542:MQS786542 NAJ786542:NAO786542 NKF786542:NKK786542 NUB786542:NUG786542 ODX786542:OEC786542 ONT786542:ONY786542 OXP786542:OXU786542 PHL786542:PHQ786542 PRH786542:PRM786542 QBD786542:QBI786542 QKZ786542:QLE786542 QUV786542:QVA786542 RER786542:REW786542 RON786542:ROS786542 RYJ786542:RYO786542 SIF786542:SIK786542 SSB786542:SSG786542 TBX786542:TCC786542 TLT786542:TLY786542 TVP786542:TVU786542 UFL786542:UFQ786542 UPH786542:UPM786542 UZD786542:UZI786542 VIZ786542:VJE786542 VSV786542:VTA786542 WCR786542:WCW786542 WMN786542:WMS786542 WWJ786542:WWO786542 AB852078:AG852078 JX852078:KC852078 TT852078:TY852078 ADP852078:ADU852078 ANL852078:ANQ852078 AXH852078:AXM852078 BHD852078:BHI852078 BQZ852078:BRE852078 CAV852078:CBA852078 CKR852078:CKW852078 CUN852078:CUS852078 DEJ852078:DEO852078 DOF852078:DOK852078 DYB852078:DYG852078 EHX852078:EIC852078 ERT852078:ERY852078 FBP852078:FBU852078 FLL852078:FLQ852078 FVH852078:FVM852078 GFD852078:GFI852078 GOZ852078:GPE852078 GYV852078:GZA852078 HIR852078:HIW852078 HSN852078:HSS852078 ICJ852078:ICO852078 IMF852078:IMK852078 IWB852078:IWG852078 JFX852078:JGC852078 JPT852078:JPY852078 JZP852078:JZU852078 KJL852078:KJQ852078 KTH852078:KTM852078 LDD852078:LDI852078 LMZ852078:LNE852078 LWV852078:LXA852078 MGR852078:MGW852078 MQN852078:MQS852078 NAJ852078:NAO852078 NKF852078:NKK852078 NUB852078:NUG852078 ODX852078:OEC852078 ONT852078:ONY852078 OXP852078:OXU852078 PHL852078:PHQ852078 PRH852078:PRM852078 QBD852078:QBI852078 QKZ852078:QLE852078 QUV852078:QVA852078 RER852078:REW852078 RON852078:ROS852078 RYJ852078:RYO852078 SIF852078:SIK852078 SSB852078:SSG852078 TBX852078:TCC852078 TLT852078:TLY852078 TVP852078:TVU852078 UFL852078:UFQ852078 UPH852078:UPM852078 UZD852078:UZI852078 VIZ852078:VJE852078 VSV852078:VTA852078 WCR852078:WCW852078 WMN852078:WMS852078 WWJ852078:WWO852078 AB917614:AG917614 JX917614:KC917614 TT917614:TY917614 ADP917614:ADU917614 ANL917614:ANQ917614 AXH917614:AXM917614 BHD917614:BHI917614 BQZ917614:BRE917614 CAV917614:CBA917614 CKR917614:CKW917614 CUN917614:CUS917614 DEJ917614:DEO917614 DOF917614:DOK917614 DYB917614:DYG917614 EHX917614:EIC917614 ERT917614:ERY917614 FBP917614:FBU917614 FLL917614:FLQ917614 FVH917614:FVM917614 GFD917614:GFI917614 GOZ917614:GPE917614 GYV917614:GZA917614 HIR917614:HIW917614 HSN917614:HSS917614 ICJ917614:ICO917614 IMF917614:IMK917614 IWB917614:IWG917614 JFX917614:JGC917614 JPT917614:JPY917614 JZP917614:JZU917614 KJL917614:KJQ917614 KTH917614:KTM917614 LDD917614:LDI917614 LMZ917614:LNE917614 LWV917614:LXA917614 MGR917614:MGW917614 MQN917614:MQS917614 NAJ917614:NAO917614 NKF917614:NKK917614 NUB917614:NUG917614 ODX917614:OEC917614 ONT917614:ONY917614 OXP917614:OXU917614 PHL917614:PHQ917614 PRH917614:PRM917614 QBD917614:QBI917614 QKZ917614:QLE917614 QUV917614:QVA917614 RER917614:REW917614 RON917614:ROS917614 RYJ917614:RYO917614 SIF917614:SIK917614 SSB917614:SSG917614 TBX917614:TCC917614 TLT917614:TLY917614 TVP917614:TVU917614 UFL917614:UFQ917614 UPH917614:UPM917614 UZD917614:UZI917614 VIZ917614:VJE917614 VSV917614:VTA917614 WCR917614:WCW917614 WMN917614:WMS917614 WWJ917614:WWO917614 AB983150:AG983150 JX983150:KC983150 TT983150:TY983150 ADP983150:ADU983150 ANL983150:ANQ983150 AXH983150:AXM983150 BHD983150:BHI983150 BQZ983150:BRE983150 CAV983150:CBA983150 CKR983150:CKW983150 CUN983150:CUS983150 DEJ983150:DEO983150 DOF983150:DOK983150 DYB983150:DYG983150 EHX983150:EIC983150 ERT983150:ERY983150 FBP983150:FBU983150 FLL983150:FLQ983150 FVH983150:FVM983150 GFD983150:GFI983150 GOZ983150:GPE983150 GYV983150:GZA983150 HIR983150:HIW983150 HSN983150:HSS983150 ICJ983150:ICO983150 IMF983150:IMK983150 IWB983150:IWG983150 JFX983150:JGC983150 JPT983150:JPY983150 JZP983150:JZU983150 KJL983150:KJQ983150 KTH983150:KTM983150 LDD983150:LDI983150 LMZ983150:LNE983150 LWV983150:LXA983150 MGR983150:MGW983150 MQN983150:MQS983150 NAJ983150:NAO983150 NKF983150:NKK983150 NUB983150:NUG983150 ODX983150:OEC983150 ONT983150:ONY983150 OXP983150:OXU983150 PHL983150:PHQ983150 PRH983150:PRM983150 QBD983150:QBI983150 QKZ983150:QLE983150 QUV983150:QVA983150 RER983150:REW983150 RON983150:ROS983150 RYJ983150:RYO983150 SIF983150:SIK983150 SSB983150:SSG983150 TBX983150:TCC983150 TLT983150:TLY983150 TVP983150:TVU983150 UFL983150:UFQ983150 UPH983150:UPM983150 UZD983150:UZI983150 VIZ983150:VJE983150 VSV983150:VTA983150 WCR983150:WCW983150 WMN983150:WMS983150 WWJ983150:WWO983150 AI72:AL72 KE72:KH72 UA72:UD72 ADW72:ADZ72 ANS72:ANV72 AXO72:AXR72 BHK72:BHN72 BRG72:BRJ72 CBC72:CBF72 CKY72:CLB72 CUU72:CUX72 DEQ72:DET72 DOM72:DOP72 DYI72:DYL72 EIE72:EIH72 ESA72:ESD72 FBW72:FBZ72 FLS72:FLV72 FVO72:FVR72 GFK72:GFN72 GPG72:GPJ72 GZC72:GZF72 HIY72:HJB72 HSU72:HSX72 ICQ72:ICT72 IMM72:IMP72 IWI72:IWL72 JGE72:JGH72 JQA72:JQD72 JZW72:JZZ72 KJS72:KJV72 KTO72:KTR72 LDK72:LDN72 LNG72:LNJ72 LXC72:LXF72 MGY72:MHB72 MQU72:MQX72 NAQ72:NAT72 NKM72:NKP72 NUI72:NUL72 OEE72:OEH72 OOA72:OOD72 OXW72:OXZ72 PHS72:PHV72 PRO72:PRR72 QBK72:QBN72 QLG72:QLJ72 QVC72:QVF72 REY72:RFB72 ROU72:ROX72 RYQ72:RYT72 SIM72:SIP72 SSI72:SSL72 TCE72:TCH72 TMA72:TMD72 TVW72:TVZ72 UFS72:UFV72 UPO72:UPR72 UZK72:UZN72 VJG72:VJJ72 VTC72:VTF72 WCY72:WDB72 WMU72:WMX72 WWQ72:WWT72 AI65608:AL65608 KE65608:KH65608 UA65608:UD65608 ADW65608:ADZ65608 ANS65608:ANV65608 AXO65608:AXR65608 BHK65608:BHN65608 BRG65608:BRJ65608 CBC65608:CBF65608 CKY65608:CLB65608 CUU65608:CUX65608 DEQ65608:DET65608 DOM65608:DOP65608 DYI65608:DYL65608 EIE65608:EIH65608 ESA65608:ESD65608 FBW65608:FBZ65608 FLS65608:FLV65608 FVO65608:FVR65608 GFK65608:GFN65608 GPG65608:GPJ65608 GZC65608:GZF65608 HIY65608:HJB65608 HSU65608:HSX65608 ICQ65608:ICT65608 IMM65608:IMP65608 IWI65608:IWL65608 JGE65608:JGH65608 JQA65608:JQD65608 JZW65608:JZZ65608 KJS65608:KJV65608 KTO65608:KTR65608 LDK65608:LDN65608 LNG65608:LNJ65608 LXC65608:LXF65608 MGY65608:MHB65608 MQU65608:MQX65608 NAQ65608:NAT65608 NKM65608:NKP65608 NUI65608:NUL65608 OEE65608:OEH65608 OOA65608:OOD65608 OXW65608:OXZ65608 PHS65608:PHV65608 PRO65608:PRR65608 QBK65608:QBN65608 QLG65608:QLJ65608 QVC65608:QVF65608 REY65608:RFB65608 ROU65608:ROX65608 RYQ65608:RYT65608 SIM65608:SIP65608 SSI65608:SSL65608 TCE65608:TCH65608 TMA65608:TMD65608 TVW65608:TVZ65608 UFS65608:UFV65608 UPO65608:UPR65608 UZK65608:UZN65608 VJG65608:VJJ65608 VTC65608:VTF65608 WCY65608:WDB65608 WMU65608:WMX65608 WWQ65608:WWT65608 AI131144:AL131144 KE131144:KH131144 UA131144:UD131144 ADW131144:ADZ131144 ANS131144:ANV131144 AXO131144:AXR131144 BHK131144:BHN131144 BRG131144:BRJ131144 CBC131144:CBF131144 CKY131144:CLB131144 CUU131144:CUX131144 DEQ131144:DET131144 DOM131144:DOP131144 DYI131144:DYL131144 EIE131144:EIH131144 ESA131144:ESD131144 FBW131144:FBZ131144 FLS131144:FLV131144 FVO131144:FVR131144 GFK131144:GFN131144 GPG131144:GPJ131144 GZC131144:GZF131144 HIY131144:HJB131144 HSU131144:HSX131144 ICQ131144:ICT131144 IMM131144:IMP131144 IWI131144:IWL131144 JGE131144:JGH131144 JQA131144:JQD131144 JZW131144:JZZ131144 KJS131144:KJV131144 KTO131144:KTR131144 LDK131144:LDN131144 LNG131144:LNJ131144 LXC131144:LXF131144 MGY131144:MHB131144 MQU131144:MQX131144 NAQ131144:NAT131144 NKM131144:NKP131144 NUI131144:NUL131144 OEE131144:OEH131144 OOA131144:OOD131144 OXW131144:OXZ131144 PHS131144:PHV131144 PRO131144:PRR131144 QBK131144:QBN131144 QLG131144:QLJ131144 QVC131144:QVF131144 REY131144:RFB131144 ROU131144:ROX131144 RYQ131144:RYT131144 SIM131144:SIP131144 SSI131144:SSL131144 TCE131144:TCH131144 TMA131144:TMD131144 TVW131144:TVZ131144 UFS131144:UFV131144 UPO131144:UPR131144 UZK131144:UZN131144 VJG131144:VJJ131144 VTC131144:VTF131144 WCY131144:WDB131144 WMU131144:WMX131144 WWQ131144:WWT131144 AI196680:AL196680 KE196680:KH196680 UA196680:UD196680 ADW196680:ADZ196680 ANS196680:ANV196680 AXO196680:AXR196680 BHK196680:BHN196680 BRG196680:BRJ196680 CBC196680:CBF196680 CKY196680:CLB196680 CUU196680:CUX196680 DEQ196680:DET196680 DOM196680:DOP196680 DYI196680:DYL196680 EIE196680:EIH196680 ESA196680:ESD196680 FBW196680:FBZ196680 FLS196680:FLV196680 FVO196680:FVR196680 GFK196680:GFN196680 GPG196680:GPJ196680 GZC196680:GZF196680 HIY196680:HJB196680 HSU196680:HSX196680 ICQ196680:ICT196680 IMM196680:IMP196680 IWI196680:IWL196680 JGE196680:JGH196680 JQA196680:JQD196680 JZW196680:JZZ196680 KJS196680:KJV196680 KTO196680:KTR196680 LDK196680:LDN196680 LNG196680:LNJ196680 LXC196680:LXF196680 MGY196680:MHB196680 MQU196680:MQX196680 NAQ196680:NAT196680 NKM196680:NKP196680 NUI196680:NUL196680 OEE196680:OEH196680 OOA196680:OOD196680 OXW196680:OXZ196680 PHS196680:PHV196680 PRO196680:PRR196680 QBK196680:QBN196680 QLG196680:QLJ196680 QVC196680:QVF196680 REY196680:RFB196680 ROU196680:ROX196680 RYQ196680:RYT196680 SIM196680:SIP196680 SSI196680:SSL196680 TCE196680:TCH196680 TMA196680:TMD196680 TVW196680:TVZ196680 UFS196680:UFV196680 UPO196680:UPR196680 UZK196680:UZN196680 VJG196680:VJJ196680 VTC196680:VTF196680 WCY196680:WDB196680 WMU196680:WMX196680 WWQ196680:WWT196680 AI262216:AL262216 KE262216:KH262216 UA262216:UD262216 ADW262216:ADZ262216 ANS262216:ANV262216 AXO262216:AXR262216 BHK262216:BHN262216 BRG262216:BRJ262216 CBC262216:CBF262216 CKY262216:CLB262216 CUU262216:CUX262216 DEQ262216:DET262216 DOM262216:DOP262216 DYI262216:DYL262216 EIE262216:EIH262216 ESA262216:ESD262216 FBW262216:FBZ262216 FLS262216:FLV262216 FVO262216:FVR262216 GFK262216:GFN262216 GPG262216:GPJ262216 GZC262216:GZF262216 HIY262216:HJB262216 HSU262216:HSX262216 ICQ262216:ICT262216 IMM262216:IMP262216 IWI262216:IWL262216 JGE262216:JGH262216 JQA262216:JQD262216 JZW262216:JZZ262216 KJS262216:KJV262216 KTO262216:KTR262216 LDK262216:LDN262216 LNG262216:LNJ262216 LXC262216:LXF262216 MGY262216:MHB262216 MQU262216:MQX262216 NAQ262216:NAT262216 NKM262216:NKP262216 NUI262216:NUL262216 OEE262216:OEH262216 OOA262216:OOD262216 OXW262216:OXZ262216 PHS262216:PHV262216 PRO262216:PRR262216 QBK262216:QBN262216 QLG262216:QLJ262216 QVC262216:QVF262216 REY262216:RFB262216 ROU262216:ROX262216 RYQ262216:RYT262216 SIM262216:SIP262216 SSI262216:SSL262216 TCE262216:TCH262216 TMA262216:TMD262216 TVW262216:TVZ262216 UFS262216:UFV262216 UPO262216:UPR262216 UZK262216:UZN262216 VJG262216:VJJ262216 VTC262216:VTF262216 WCY262216:WDB262216 WMU262216:WMX262216 WWQ262216:WWT262216 AI327752:AL327752 KE327752:KH327752 UA327752:UD327752 ADW327752:ADZ327752 ANS327752:ANV327752 AXO327752:AXR327752 BHK327752:BHN327752 BRG327752:BRJ327752 CBC327752:CBF327752 CKY327752:CLB327752 CUU327752:CUX327752 DEQ327752:DET327752 DOM327752:DOP327752 DYI327752:DYL327752 EIE327752:EIH327752 ESA327752:ESD327752 FBW327752:FBZ327752 FLS327752:FLV327752 FVO327752:FVR327752 GFK327752:GFN327752 GPG327752:GPJ327752 GZC327752:GZF327752 HIY327752:HJB327752 HSU327752:HSX327752 ICQ327752:ICT327752 IMM327752:IMP327752 IWI327752:IWL327752 JGE327752:JGH327752 JQA327752:JQD327752 JZW327752:JZZ327752 KJS327752:KJV327752 KTO327752:KTR327752 LDK327752:LDN327752 LNG327752:LNJ327752 LXC327752:LXF327752 MGY327752:MHB327752 MQU327752:MQX327752 NAQ327752:NAT327752 NKM327752:NKP327752 NUI327752:NUL327752 OEE327752:OEH327752 OOA327752:OOD327752 OXW327752:OXZ327752 PHS327752:PHV327752 PRO327752:PRR327752 QBK327752:QBN327752 QLG327752:QLJ327752 QVC327752:QVF327752 REY327752:RFB327752 ROU327752:ROX327752 RYQ327752:RYT327752 SIM327752:SIP327752 SSI327752:SSL327752 TCE327752:TCH327752 TMA327752:TMD327752 TVW327752:TVZ327752 UFS327752:UFV327752 UPO327752:UPR327752 UZK327752:UZN327752 VJG327752:VJJ327752 VTC327752:VTF327752 WCY327752:WDB327752 WMU327752:WMX327752 WWQ327752:WWT327752 AI393288:AL393288 KE393288:KH393288 UA393288:UD393288 ADW393288:ADZ393288 ANS393288:ANV393288 AXO393288:AXR393288 BHK393288:BHN393288 BRG393288:BRJ393288 CBC393288:CBF393288 CKY393288:CLB393288 CUU393288:CUX393288 DEQ393288:DET393288 DOM393288:DOP393288 DYI393288:DYL393288 EIE393288:EIH393288 ESA393288:ESD393288 FBW393288:FBZ393288 FLS393288:FLV393288 FVO393288:FVR393288 GFK393288:GFN393288 GPG393288:GPJ393288 GZC393288:GZF393288 HIY393288:HJB393288 HSU393288:HSX393288 ICQ393288:ICT393288 IMM393288:IMP393288 IWI393288:IWL393288 JGE393288:JGH393288 JQA393288:JQD393288 JZW393288:JZZ393288 KJS393288:KJV393288 KTO393288:KTR393288 LDK393288:LDN393288 LNG393288:LNJ393288 LXC393288:LXF393288 MGY393288:MHB393288 MQU393288:MQX393288 NAQ393288:NAT393288 NKM393288:NKP393288 NUI393288:NUL393288 OEE393288:OEH393288 OOA393288:OOD393288 OXW393288:OXZ393288 PHS393288:PHV393288 PRO393288:PRR393288 QBK393288:QBN393288 QLG393288:QLJ393288 QVC393288:QVF393288 REY393288:RFB393288 ROU393288:ROX393288 RYQ393288:RYT393288 SIM393288:SIP393288 SSI393288:SSL393288 TCE393288:TCH393288 TMA393288:TMD393288 TVW393288:TVZ393288 UFS393288:UFV393288 UPO393288:UPR393288 UZK393288:UZN393288 VJG393288:VJJ393288 VTC393288:VTF393288 WCY393288:WDB393288 WMU393288:WMX393288 WWQ393288:WWT393288 AI458824:AL458824 KE458824:KH458824 UA458824:UD458824 ADW458824:ADZ458824 ANS458824:ANV458824 AXO458824:AXR458824 BHK458824:BHN458824 BRG458824:BRJ458824 CBC458824:CBF458824 CKY458824:CLB458824 CUU458824:CUX458824 DEQ458824:DET458824 DOM458824:DOP458824 DYI458824:DYL458824 EIE458824:EIH458824 ESA458824:ESD458824 FBW458824:FBZ458824 FLS458824:FLV458824 FVO458824:FVR458824 GFK458824:GFN458824 GPG458824:GPJ458824 GZC458824:GZF458824 HIY458824:HJB458824 HSU458824:HSX458824 ICQ458824:ICT458824 IMM458824:IMP458824 IWI458824:IWL458824 JGE458824:JGH458824 JQA458824:JQD458824 JZW458824:JZZ458824 KJS458824:KJV458824 KTO458824:KTR458824 LDK458824:LDN458824 LNG458824:LNJ458824 LXC458824:LXF458824 MGY458824:MHB458824 MQU458824:MQX458824 NAQ458824:NAT458824 NKM458824:NKP458824 NUI458824:NUL458824 OEE458824:OEH458824 OOA458824:OOD458824 OXW458824:OXZ458824 PHS458824:PHV458824 PRO458824:PRR458824 QBK458824:QBN458824 QLG458824:QLJ458824 QVC458824:QVF458824 REY458824:RFB458824 ROU458824:ROX458824 RYQ458824:RYT458824 SIM458824:SIP458824 SSI458824:SSL458824 TCE458824:TCH458824 TMA458824:TMD458824 TVW458824:TVZ458824 UFS458824:UFV458824 UPO458824:UPR458824 UZK458824:UZN458824 VJG458824:VJJ458824 VTC458824:VTF458824 WCY458824:WDB458824 WMU458824:WMX458824 WWQ458824:WWT458824 AI524360:AL524360 KE524360:KH524360 UA524360:UD524360 ADW524360:ADZ524360 ANS524360:ANV524360 AXO524360:AXR524360 BHK524360:BHN524360 BRG524360:BRJ524360 CBC524360:CBF524360 CKY524360:CLB524360 CUU524360:CUX524360 DEQ524360:DET524360 DOM524360:DOP524360 DYI524360:DYL524360 EIE524360:EIH524360 ESA524360:ESD524360 FBW524360:FBZ524360 FLS524360:FLV524360 FVO524360:FVR524360 GFK524360:GFN524360 GPG524360:GPJ524360 GZC524360:GZF524360 HIY524360:HJB524360 HSU524360:HSX524360 ICQ524360:ICT524360 IMM524360:IMP524360 IWI524360:IWL524360 JGE524360:JGH524360 JQA524360:JQD524360 JZW524360:JZZ524360 KJS524360:KJV524360 KTO524360:KTR524360 LDK524360:LDN524360 LNG524360:LNJ524360 LXC524360:LXF524360 MGY524360:MHB524360 MQU524360:MQX524360 NAQ524360:NAT524360 NKM524360:NKP524360 NUI524360:NUL524360 OEE524360:OEH524360 OOA524360:OOD524360 OXW524360:OXZ524360 PHS524360:PHV524360 PRO524360:PRR524360 QBK524360:QBN524360 QLG524360:QLJ524360 QVC524360:QVF524360 REY524360:RFB524360 ROU524360:ROX524360 RYQ524360:RYT524360 SIM524360:SIP524360 SSI524360:SSL524360 TCE524360:TCH524360 TMA524360:TMD524360 TVW524360:TVZ524360 UFS524360:UFV524360 UPO524360:UPR524360 UZK524360:UZN524360 VJG524360:VJJ524360 VTC524360:VTF524360 WCY524360:WDB524360 WMU524360:WMX524360 WWQ524360:WWT524360 AI589896:AL589896 KE589896:KH589896 UA589896:UD589896 ADW589896:ADZ589896 ANS589896:ANV589896 AXO589896:AXR589896 BHK589896:BHN589896 BRG589896:BRJ589896 CBC589896:CBF589896 CKY589896:CLB589896 CUU589896:CUX589896 DEQ589896:DET589896 DOM589896:DOP589896 DYI589896:DYL589896 EIE589896:EIH589896 ESA589896:ESD589896 FBW589896:FBZ589896 FLS589896:FLV589896 FVO589896:FVR589896 GFK589896:GFN589896 GPG589896:GPJ589896 GZC589896:GZF589896 HIY589896:HJB589896 HSU589896:HSX589896 ICQ589896:ICT589896 IMM589896:IMP589896 IWI589896:IWL589896 JGE589896:JGH589896 JQA589896:JQD589896 JZW589896:JZZ589896 KJS589896:KJV589896 KTO589896:KTR589896 LDK589896:LDN589896 LNG589896:LNJ589896 LXC589896:LXF589896 MGY589896:MHB589896 MQU589896:MQX589896 NAQ589896:NAT589896 NKM589896:NKP589896 NUI589896:NUL589896 OEE589896:OEH589896 OOA589896:OOD589896 OXW589896:OXZ589896 PHS589896:PHV589896 PRO589896:PRR589896 QBK589896:QBN589896 QLG589896:QLJ589896 QVC589896:QVF589896 REY589896:RFB589896 ROU589896:ROX589896 RYQ589896:RYT589896 SIM589896:SIP589896 SSI589896:SSL589896 TCE589896:TCH589896 TMA589896:TMD589896 TVW589896:TVZ589896 UFS589896:UFV589896 UPO589896:UPR589896 UZK589896:UZN589896 VJG589896:VJJ589896 VTC589896:VTF589896 WCY589896:WDB589896 WMU589896:WMX589896 WWQ589896:WWT589896 AI655432:AL655432 KE655432:KH655432 UA655432:UD655432 ADW655432:ADZ655432 ANS655432:ANV655432 AXO655432:AXR655432 BHK655432:BHN655432 BRG655432:BRJ655432 CBC655432:CBF655432 CKY655432:CLB655432 CUU655432:CUX655432 DEQ655432:DET655432 DOM655432:DOP655432 DYI655432:DYL655432 EIE655432:EIH655432 ESA655432:ESD655432 FBW655432:FBZ655432 FLS655432:FLV655432 FVO655432:FVR655432 GFK655432:GFN655432 GPG655432:GPJ655432 GZC655432:GZF655432 HIY655432:HJB655432 HSU655432:HSX655432 ICQ655432:ICT655432 IMM655432:IMP655432 IWI655432:IWL655432 JGE655432:JGH655432 JQA655432:JQD655432 JZW655432:JZZ655432 KJS655432:KJV655432 KTO655432:KTR655432 LDK655432:LDN655432 LNG655432:LNJ655432 LXC655432:LXF655432 MGY655432:MHB655432 MQU655432:MQX655432 NAQ655432:NAT655432 NKM655432:NKP655432 NUI655432:NUL655432 OEE655432:OEH655432 OOA655432:OOD655432 OXW655432:OXZ655432 PHS655432:PHV655432 PRO655432:PRR655432 QBK655432:QBN655432 QLG655432:QLJ655432 QVC655432:QVF655432 REY655432:RFB655432 ROU655432:ROX655432 RYQ655432:RYT655432 SIM655432:SIP655432 SSI655432:SSL655432 TCE655432:TCH655432 TMA655432:TMD655432 TVW655432:TVZ655432 UFS655432:UFV655432 UPO655432:UPR655432 UZK655432:UZN655432 VJG655432:VJJ655432 VTC655432:VTF655432 WCY655432:WDB655432 WMU655432:WMX655432 WWQ655432:WWT655432 AI720968:AL720968 KE720968:KH720968 UA720968:UD720968 ADW720968:ADZ720968 ANS720968:ANV720968 AXO720968:AXR720968 BHK720968:BHN720968 BRG720968:BRJ720968 CBC720968:CBF720968 CKY720968:CLB720968 CUU720968:CUX720968 DEQ720968:DET720968 DOM720968:DOP720968 DYI720968:DYL720968 EIE720968:EIH720968 ESA720968:ESD720968 FBW720968:FBZ720968 FLS720968:FLV720968 FVO720968:FVR720968 GFK720968:GFN720968 GPG720968:GPJ720968 GZC720968:GZF720968 HIY720968:HJB720968 HSU720968:HSX720968 ICQ720968:ICT720968 IMM720968:IMP720968 IWI720968:IWL720968 JGE720968:JGH720968 JQA720968:JQD720968 JZW720968:JZZ720968 KJS720968:KJV720968 KTO720968:KTR720968 LDK720968:LDN720968 LNG720968:LNJ720968 LXC720968:LXF720968 MGY720968:MHB720968 MQU720968:MQX720968 NAQ720968:NAT720968 NKM720968:NKP720968 NUI720968:NUL720968 OEE720968:OEH720968 OOA720968:OOD720968 OXW720968:OXZ720968 PHS720968:PHV720968 PRO720968:PRR720968 QBK720968:QBN720968 QLG720968:QLJ720968 QVC720968:QVF720968 REY720968:RFB720968 ROU720968:ROX720968 RYQ720968:RYT720968 SIM720968:SIP720968 SSI720968:SSL720968 TCE720968:TCH720968 TMA720968:TMD720968 TVW720968:TVZ720968 UFS720968:UFV720968 UPO720968:UPR720968 UZK720968:UZN720968 VJG720968:VJJ720968 VTC720968:VTF720968 WCY720968:WDB720968 WMU720968:WMX720968 WWQ720968:WWT720968 AI786504:AL786504 KE786504:KH786504 UA786504:UD786504 ADW786504:ADZ786504 ANS786504:ANV786504 AXO786504:AXR786504 BHK786504:BHN786504 BRG786504:BRJ786504 CBC786504:CBF786504 CKY786504:CLB786504 CUU786504:CUX786504 DEQ786504:DET786504 DOM786504:DOP786504 DYI786504:DYL786504 EIE786504:EIH786504 ESA786504:ESD786504 FBW786504:FBZ786504 FLS786504:FLV786504 FVO786504:FVR786504 GFK786504:GFN786504 GPG786504:GPJ786504 GZC786504:GZF786504 HIY786504:HJB786504 HSU786504:HSX786504 ICQ786504:ICT786504 IMM786504:IMP786504 IWI786504:IWL786504 JGE786504:JGH786504 JQA786504:JQD786504 JZW786504:JZZ786504 KJS786504:KJV786504 KTO786504:KTR786504 LDK786504:LDN786504 LNG786504:LNJ786504 LXC786504:LXF786504 MGY786504:MHB786504 MQU786504:MQX786504 NAQ786504:NAT786504 NKM786504:NKP786504 NUI786504:NUL786504 OEE786504:OEH786504 OOA786504:OOD786504 OXW786504:OXZ786504 PHS786504:PHV786504 PRO786504:PRR786504 QBK786504:QBN786504 QLG786504:QLJ786504 QVC786504:QVF786504 REY786504:RFB786504 ROU786504:ROX786504 RYQ786504:RYT786504 SIM786504:SIP786504 SSI786504:SSL786504 TCE786504:TCH786504 TMA786504:TMD786504 TVW786504:TVZ786504 UFS786504:UFV786504 UPO786504:UPR786504 UZK786504:UZN786504 VJG786504:VJJ786504 VTC786504:VTF786504 WCY786504:WDB786504 WMU786504:WMX786504 WWQ786504:WWT786504 AI852040:AL852040 KE852040:KH852040 UA852040:UD852040 ADW852040:ADZ852040 ANS852040:ANV852040 AXO852040:AXR852040 BHK852040:BHN852040 BRG852040:BRJ852040 CBC852040:CBF852040 CKY852040:CLB852040 CUU852040:CUX852040 DEQ852040:DET852040 DOM852040:DOP852040 DYI852040:DYL852040 EIE852040:EIH852040 ESA852040:ESD852040 FBW852040:FBZ852040 FLS852040:FLV852040 FVO852040:FVR852040 GFK852040:GFN852040 GPG852040:GPJ852040 GZC852040:GZF852040 HIY852040:HJB852040 HSU852040:HSX852040 ICQ852040:ICT852040 IMM852040:IMP852040 IWI852040:IWL852040 JGE852040:JGH852040 JQA852040:JQD852040 JZW852040:JZZ852040 KJS852040:KJV852040 KTO852040:KTR852040 LDK852040:LDN852040 LNG852040:LNJ852040 LXC852040:LXF852040 MGY852040:MHB852040 MQU852040:MQX852040 NAQ852040:NAT852040 NKM852040:NKP852040 NUI852040:NUL852040 OEE852040:OEH852040 OOA852040:OOD852040 OXW852040:OXZ852040 PHS852040:PHV852040 PRO852040:PRR852040 QBK852040:QBN852040 QLG852040:QLJ852040 QVC852040:QVF852040 REY852040:RFB852040 ROU852040:ROX852040 RYQ852040:RYT852040 SIM852040:SIP852040 SSI852040:SSL852040 TCE852040:TCH852040 TMA852040:TMD852040 TVW852040:TVZ852040 UFS852040:UFV852040 UPO852040:UPR852040 UZK852040:UZN852040 VJG852040:VJJ852040 VTC852040:VTF852040 WCY852040:WDB852040 WMU852040:WMX852040 WWQ852040:WWT852040 AI917576:AL917576 KE917576:KH917576 UA917576:UD917576 ADW917576:ADZ917576 ANS917576:ANV917576 AXO917576:AXR917576 BHK917576:BHN917576 BRG917576:BRJ917576 CBC917576:CBF917576 CKY917576:CLB917576 CUU917576:CUX917576 DEQ917576:DET917576 DOM917576:DOP917576 DYI917576:DYL917576 EIE917576:EIH917576 ESA917576:ESD917576 FBW917576:FBZ917576 FLS917576:FLV917576 FVO917576:FVR917576 GFK917576:GFN917576 GPG917576:GPJ917576 GZC917576:GZF917576 HIY917576:HJB917576 HSU917576:HSX917576 ICQ917576:ICT917576 IMM917576:IMP917576 IWI917576:IWL917576 JGE917576:JGH917576 JQA917576:JQD917576 JZW917576:JZZ917576 KJS917576:KJV917576 KTO917576:KTR917576 LDK917576:LDN917576 LNG917576:LNJ917576 LXC917576:LXF917576 MGY917576:MHB917576 MQU917576:MQX917576 NAQ917576:NAT917576 NKM917576:NKP917576 NUI917576:NUL917576 OEE917576:OEH917576 OOA917576:OOD917576 OXW917576:OXZ917576 PHS917576:PHV917576 PRO917576:PRR917576 QBK917576:QBN917576 QLG917576:QLJ917576 QVC917576:QVF917576 REY917576:RFB917576 ROU917576:ROX917576 RYQ917576:RYT917576 SIM917576:SIP917576 SSI917576:SSL917576 TCE917576:TCH917576 TMA917576:TMD917576 TVW917576:TVZ917576 UFS917576:UFV917576 UPO917576:UPR917576 UZK917576:UZN917576 VJG917576:VJJ917576 VTC917576:VTF917576 WCY917576:WDB917576 WMU917576:WMX917576 WWQ917576:WWT917576 AI983112:AL983112 KE983112:KH983112 UA983112:UD983112 ADW983112:ADZ983112 ANS983112:ANV983112 AXO983112:AXR983112 BHK983112:BHN983112 BRG983112:BRJ983112 CBC983112:CBF983112 CKY983112:CLB983112 CUU983112:CUX983112 DEQ983112:DET983112 DOM983112:DOP983112 DYI983112:DYL983112 EIE983112:EIH983112 ESA983112:ESD983112 FBW983112:FBZ983112 FLS983112:FLV983112 FVO983112:FVR983112 GFK983112:GFN983112 GPG983112:GPJ983112 GZC983112:GZF983112 HIY983112:HJB983112 HSU983112:HSX983112 ICQ983112:ICT983112 IMM983112:IMP983112 IWI983112:IWL983112 JGE983112:JGH983112 JQA983112:JQD983112 JZW983112:JZZ983112 KJS983112:KJV983112 KTO983112:KTR983112 LDK983112:LDN983112 LNG983112:LNJ983112 LXC983112:LXF983112 MGY983112:MHB983112 MQU983112:MQX983112 NAQ983112:NAT983112 NKM983112:NKP983112 NUI983112:NUL983112 OEE983112:OEH983112 OOA983112:OOD983112 OXW983112:OXZ983112 PHS983112:PHV983112 PRO983112:PRR983112 QBK983112:QBN983112 QLG983112:QLJ983112 QVC983112:QVF983112 REY983112:RFB983112 ROU983112:ROX983112 RYQ983112:RYT983112 SIM983112:SIP983112 SSI983112:SSL983112 TCE983112:TCH983112 TMA983112:TMD983112 TVW983112:TVZ983112 UFS983112:UFV983112 UPO983112:UPR983112 UZK983112:UZN983112 VJG983112:VJJ983112 VTC983112:VTF983112 WCY983112:WDB983112 WMU983112:WMX983112 WWQ983112:WWT983112 AN108:AT108 KJ108:KP108 UF108:UL108 AEB108:AEH108 ANX108:AOD108 AXT108:AXZ108 BHP108:BHV108 BRL108:BRR108 CBH108:CBN108 CLD108:CLJ108 CUZ108:CVF108 DEV108:DFB108 DOR108:DOX108 DYN108:DYT108 EIJ108:EIP108 ESF108:ESL108 FCB108:FCH108 FLX108:FMD108 FVT108:FVZ108 GFP108:GFV108 GPL108:GPR108 GZH108:GZN108 HJD108:HJJ108 HSZ108:HTF108 ICV108:IDB108 IMR108:IMX108 IWN108:IWT108 JGJ108:JGP108 JQF108:JQL108 KAB108:KAH108 KJX108:KKD108 KTT108:KTZ108 LDP108:LDV108 LNL108:LNR108 LXH108:LXN108 MHD108:MHJ108 MQZ108:MRF108 NAV108:NBB108 NKR108:NKX108 NUN108:NUT108 OEJ108:OEP108 OOF108:OOL108 OYB108:OYH108 PHX108:PID108 PRT108:PRZ108 QBP108:QBV108 QLL108:QLR108 QVH108:QVN108 RFD108:RFJ108 ROZ108:RPF108 RYV108:RZB108 SIR108:SIX108 SSN108:SST108 TCJ108:TCP108 TMF108:TML108 TWB108:TWH108 UFX108:UGD108 UPT108:UPZ108 UZP108:UZV108 VJL108:VJR108 VTH108:VTN108 WDD108:WDJ108 WMZ108:WNF108 WWV108:WXB108 AN65644:AT65644 KJ65644:KP65644 UF65644:UL65644 AEB65644:AEH65644 ANX65644:AOD65644 AXT65644:AXZ65644 BHP65644:BHV65644 BRL65644:BRR65644 CBH65644:CBN65644 CLD65644:CLJ65644 CUZ65644:CVF65644 DEV65644:DFB65644 DOR65644:DOX65644 DYN65644:DYT65644 EIJ65644:EIP65644 ESF65644:ESL65644 FCB65644:FCH65644 FLX65644:FMD65644 FVT65644:FVZ65644 GFP65644:GFV65644 GPL65644:GPR65644 GZH65644:GZN65644 HJD65644:HJJ65644 HSZ65644:HTF65644 ICV65644:IDB65644 IMR65644:IMX65644 IWN65644:IWT65644 JGJ65644:JGP65644 JQF65644:JQL65644 KAB65644:KAH65644 KJX65644:KKD65644 KTT65644:KTZ65644 LDP65644:LDV65644 LNL65644:LNR65644 LXH65644:LXN65644 MHD65644:MHJ65644 MQZ65644:MRF65644 NAV65644:NBB65644 NKR65644:NKX65644 NUN65644:NUT65644 OEJ65644:OEP65644 OOF65644:OOL65644 OYB65644:OYH65644 PHX65644:PID65644 PRT65644:PRZ65644 QBP65644:QBV65644 QLL65644:QLR65644 QVH65644:QVN65644 RFD65644:RFJ65644 ROZ65644:RPF65644 RYV65644:RZB65644 SIR65644:SIX65644 SSN65644:SST65644 TCJ65644:TCP65644 TMF65644:TML65644 TWB65644:TWH65644 UFX65644:UGD65644 UPT65644:UPZ65644 UZP65644:UZV65644 VJL65644:VJR65644 VTH65644:VTN65644 WDD65644:WDJ65644 WMZ65644:WNF65644 WWV65644:WXB65644 AN131180:AT131180 KJ131180:KP131180 UF131180:UL131180 AEB131180:AEH131180 ANX131180:AOD131180 AXT131180:AXZ131180 BHP131180:BHV131180 BRL131180:BRR131180 CBH131180:CBN131180 CLD131180:CLJ131180 CUZ131180:CVF131180 DEV131180:DFB131180 DOR131180:DOX131180 DYN131180:DYT131180 EIJ131180:EIP131180 ESF131180:ESL131180 FCB131180:FCH131180 FLX131180:FMD131180 FVT131180:FVZ131180 GFP131180:GFV131180 GPL131180:GPR131180 GZH131180:GZN131180 HJD131180:HJJ131180 HSZ131180:HTF131180 ICV131180:IDB131180 IMR131180:IMX131180 IWN131180:IWT131180 JGJ131180:JGP131180 JQF131180:JQL131180 KAB131180:KAH131180 KJX131180:KKD131180 KTT131180:KTZ131180 LDP131180:LDV131180 LNL131180:LNR131180 LXH131180:LXN131180 MHD131180:MHJ131180 MQZ131180:MRF131180 NAV131180:NBB131180 NKR131180:NKX131180 NUN131180:NUT131180 OEJ131180:OEP131180 OOF131180:OOL131180 OYB131180:OYH131180 PHX131180:PID131180 PRT131180:PRZ131180 QBP131180:QBV131180 QLL131180:QLR131180 QVH131180:QVN131180 RFD131180:RFJ131180 ROZ131180:RPF131180 RYV131180:RZB131180 SIR131180:SIX131180 SSN131180:SST131180 TCJ131180:TCP131180 TMF131180:TML131180 TWB131180:TWH131180 UFX131180:UGD131180 UPT131180:UPZ131180 UZP131180:UZV131180 VJL131180:VJR131180 VTH131180:VTN131180 WDD131180:WDJ131180 WMZ131180:WNF131180 WWV131180:WXB131180 AN196716:AT196716 KJ196716:KP196716 UF196716:UL196716 AEB196716:AEH196716 ANX196716:AOD196716 AXT196716:AXZ196716 BHP196716:BHV196716 BRL196716:BRR196716 CBH196716:CBN196716 CLD196716:CLJ196716 CUZ196716:CVF196716 DEV196716:DFB196716 DOR196716:DOX196716 DYN196716:DYT196716 EIJ196716:EIP196716 ESF196716:ESL196716 FCB196716:FCH196716 FLX196716:FMD196716 FVT196716:FVZ196716 GFP196716:GFV196716 GPL196716:GPR196716 GZH196716:GZN196716 HJD196716:HJJ196716 HSZ196716:HTF196716 ICV196716:IDB196716 IMR196716:IMX196716 IWN196716:IWT196716 JGJ196716:JGP196716 JQF196716:JQL196716 KAB196716:KAH196716 KJX196716:KKD196716 KTT196716:KTZ196716 LDP196716:LDV196716 LNL196716:LNR196716 LXH196716:LXN196716 MHD196716:MHJ196716 MQZ196716:MRF196716 NAV196716:NBB196716 NKR196716:NKX196716 NUN196716:NUT196716 OEJ196716:OEP196716 OOF196716:OOL196716 OYB196716:OYH196716 PHX196716:PID196716 PRT196716:PRZ196716 QBP196716:QBV196716 QLL196716:QLR196716 QVH196716:QVN196716 RFD196716:RFJ196716 ROZ196716:RPF196716 RYV196716:RZB196716 SIR196716:SIX196716 SSN196716:SST196716 TCJ196716:TCP196716 TMF196716:TML196716 TWB196716:TWH196716 UFX196716:UGD196716 UPT196716:UPZ196716 UZP196716:UZV196716 VJL196716:VJR196716 VTH196716:VTN196716 WDD196716:WDJ196716 WMZ196716:WNF196716 WWV196716:WXB196716 AN262252:AT262252 KJ262252:KP262252 UF262252:UL262252 AEB262252:AEH262252 ANX262252:AOD262252 AXT262252:AXZ262252 BHP262252:BHV262252 BRL262252:BRR262252 CBH262252:CBN262252 CLD262252:CLJ262252 CUZ262252:CVF262252 DEV262252:DFB262252 DOR262252:DOX262252 DYN262252:DYT262252 EIJ262252:EIP262252 ESF262252:ESL262252 FCB262252:FCH262252 FLX262252:FMD262252 FVT262252:FVZ262252 GFP262252:GFV262252 GPL262252:GPR262252 GZH262252:GZN262252 HJD262252:HJJ262252 HSZ262252:HTF262252 ICV262252:IDB262252 IMR262252:IMX262252 IWN262252:IWT262252 JGJ262252:JGP262252 JQF262252:JQL262252 KAB262252:KAH262252 KJX262252:KKD262252 KTT262252:KTZ262252 LDP262252:LDV262252 LNL262252:LNR262252 LXH262252:LXN262252 MHD262252:MHJ262252 MQZ262252:MRF262252 NAV262252:NBB262252 NKR262252:NKX262252 NUN262252:NUT262252 OEJ262252:OEP262252 OOF262252:OOL262252 OYB262252:OYH262252 PHX262252:PID262252 PRT262252:PRZ262252 QBP262252:QBV262252 QLL262252:QLR262252 QVH262252:QVN262252 RFD262252:RFJ262252 ROZ262252:RPF262252 RYV262252:RZB262252 SIR262252:SIX262252 SSN262252:SST262252 TCJ262252:TCP262252 TMF262252:TML262252 TWB262252:TWH262252 UFX262252:UGD262252 UPT262252:UPZ262252 UZP262252:UZV262252 VJL262252:VJR262252 VTH262252:VTN262252 WDD262252:WDJ262252 WMZ262252:WNF262252 WWV262252:WXB262252 AN327788:AT327788 KJ327788:KP327788 UF327788:UL327788 AEB327788:AEH327788 ANX327788:AOD327788 AXT327788:AXZ327788 BHP327788:BHV327788 BRL327788:BRR327788 CBH327788:CBN327788 CLD327788:CLJ327788 CUZ327788:CVF327788 DEV327788:DFB327788 DOR327788:DOX327788 DYN327788:DYT327788 EIJ327788:EIP327788 ESF327788:ESL327788 FCB327788:FCH327788 FLX327788:FMD327788 FVT327788:FVZ327788 GFP327788:GFV327788 GPL327788:GPR327788 GZH327788:GZN327788 HJD327788:HJJ327788 HSZ327788:HTF327788 ICV327788:IDB327788 IMR327788:IMX327788 IWN327788:IWT327788 JGJ327788:JGP327788 JQF327788:JQL327788 KAB327788:KAH327788 KJX327788:KKD327788 KTT327788:KTZ327788 LDP327788:LDV327788 LNL327788:LNR327788 LXH327788:LXN327788 MHD327788:MHJ327788 MQZ327788:MRF327788 NAV327788:NBB327788 NKR327788:NKX327788 NUN327788:NUT327788 OEJ327788:OEP327788 OOF327788:OOL327788 OYB327788:OYH327788 PHX327788:PID327788 PRT327788:PRZ327788 QBP327788:QBV327788 QLL327788:QLR327788 QVH327788:QVN327788 RFD327788:RFJ327788 ROZ327788:RPF327788 RYV327788:RZB327788 SIR327788:SIX327788 SSN327788:SST327788 TCJ327788:TCP327788 TMF327788:TML327788 TWB327788:TWH327788 UFX327788:UGD327788 UPT327788:UPZ327788 UZP327788:UZV327788 VJL327788:VJR327788 VTH327788:VTN327788 WDD327788:WDJ327788 WMZ327788:WNF327788 WWV327788:WXB327788 AN393324:AT393324 KJ393324:KP393324 UF393324:UL393324 AEB393324:AEH393324 ANX393324:AOD393324 AXT393324:AXZ393324 BHP393324:BHV393324 BRL393324:BRR393324 CBH393324:CBN393324 CLD393324:CLJ393324 CUZ393324:CVF393324 DEV393324:DFB393324 DOR393324:DOX393324 DYN393324:DYT393324 EIJ393324:EIP393324 ESF393324:ESL393324 FCB393324:FCH393324 FLX393324:FMD393324 FVT393324:FVZ393324 GFP393324:GFV393324 GPL393324:GPR393324 GZH393324:GZN393324 HJD393324:HJJ393324 HSZ393324:HTF393324 ICV393324:IDB393324 IMR393324:IMX393324 IWN393324:IWT393324 JGJ393324:JGP393324 JQF393324:JQL393324 KAB393324:KAH393324 KJX393324:KKD393324 KTT393324:KTZ393324 LDP393324:LDV393324 LNL393324:LNR393324 LXH393324:LXN393324 MHD393324:MHJ393324 MQZ393324:MRF393324 NAV393324:NBB393324 NKR393324:NKX393324 NUN393324:NUT393324 OEJ393324:OEP393324 OOF393324:OOL393324 OYB393324:OYH393324 PHX393324:PID393324 PRT393324:PRZ393324 QBP393324:QBV393324 QLL393324:QLR393324 QVH393324:QVN393324 RFD393324:RFJ393324 ROZ393324:RPF393324 RYV393324:RZB393324 SIR393324:SIX393324 SSN393324:SST393324 TCJ393324:TCP393324 TMF393324:TML393324 TWB393324:TWH393324 UFX393324:UGD393324 UPT393324:UPZ393324 UZP393324:UZV393324 VJL393324:VJR393324 VTH393324:VTN393324 WDD393324:WDJ393324 WMZ393324:WNF393324 WWV393324:WXB393324 AN458860:AT458860 KJ458860:KP458860 UF458860:UL458860 AEB458860:AEH458860 ANX458860:AOD458860 AXT458860:AXZ458860 BHP458860:BHV458860 BRL458860:BRR458860 CBH458860:CBN458860 CLD458860:CLJ458860 CUZ458860:CVF458860 DEV458860:DFB458860 DOR458860:DOX458860 DYN458860:DYT458860 EIJ458860:EIP458860 ESF458860:ESL458860 FCB458860:FCH458860 FLX458860:FMD458860 FVT458860:FVZ458860 GFP458860:GFV458860 GPL458860:GPR458860 GZH458860:GZN458860 HJD458860:HJJ458860 HSZ458860:HTF458860 ICV458860:IDB458860 IMR458860:IMX458860 IWN458860:IWT458860 JGJ458860:JGP458860 JQF458860:JQL458860 KAB458860:KAH458860 KJX458860:KKD458860 KTT458860:KTZ458860 LDP458860:LDV458860 LNL458860:LNR458860 LXH458860:LXN458860 MHD458860:MHJ458860 MQZ458860:MRF458860 NAV458860:NBB458860 NKR458860:NKX458860 NUN458860:NUT458860 OEJ458860:OEP458860 OOF458860:OOL458860 OYB458860:OYH458860 PHX458860:PID458860 PRT458860:PRZ458860 QBP458860:QBV458860 QLL458860:QLR458860 QVH458860:QVN458860 RFD458860:RFJ458860 ROZ458860:RPF458860 RYV458860:RZB458860 SIR458860:SIX458860 SSN458860:SST458860 TCJ458860:TCP458860 TMF458860:TML458860 TWB458860:TWH458860 UFX458860:UGD458860 UPT458860:UPZ458860 UZP458860:UZV458860 VJL458860:VJR458860 VTH458860:VTN458860 WDD458860:WDJ458860 WMZ458860:WNF458860 WWV458860:WXB458860 AN524396:AT524396 KJ524396:KP524396 UF524396:UL524396 AEB524396:AEH524396 ANX524396:AOD524396 AXT524396:AXZ524396 BHP524396:BHV524396 BRL524396:BRR524396 CBH524396:CBN524396 CLD524396:CLJ524396 CUZ524396:CVF524396 DEV524396:DFB524396 DOR524396:DOX524396 DYN524396:DYT524396 EIJ524396:EIP524396 ESF524396:ESL524396 FCB524396:FCH524396 FLX524396:FMD524396 FVT524396:FVZ524396 GFP524396:GFV524396 GPL524396:GPR524396 GZH524396:GZN524396 HJD524396:HJJ524396 HSZ524396:HTF524396 ICV524396:IDB524396 IMR524396:IMX524396 IWN524396:IWT524396 JGJ524396:JGP524396 JQF524396:JQL524396 KAB524396:KAH524396 KJX524396:KKD524396 KTT524396:KTZ524396 LDP524396:LDV524396 LNL524396:LNR524396 LXH524396:LXN524396 MHD524396:MHJ524396 MQZ524396:MRF524396 NAV524396:NBB524396 NKR524396:NKX524396 NUN524396:NUT524396 OEJ524396:OEP524396 OOF524396:OOL524396 OYB524396:OYH524396 PHX524396:PID524396 PRT524396:PRZ524396 QBP524396:QBV524396 QLL524396:QLR524396 QVH524396:QVN524396 RFD524396:RFJ524396 ROZ524396:RPF524396 RYV524396:RZB524396 SIR524396:SIX524396 SSN524396:SST524396 TCJ524396:TCP524396 TMF524396:TML524396 TWB524396:TWH524396 UFX524396:UGD524396 UPT524396:UPZ524396 UZP524396:UZV524396 VJL524396:VJR524396 VTH524396:VTN524396 WDD524396:WDJ524396 WMZ524396:WNF524396 WWV524396:WXB524396 AN589932:AT589932 KJ589932:KP589932 UF589932:UL589932 AEB589932:AEH589932 ANX589932:AOD589932 AXT589932:AXZ589932 BHP589932:BHV589932 BRL589932:BRR589932 CBH589932:CBN589932 CLD589932:CLJ589932 CUZ589932:CVF589932 DEV589932:DFB589932 DOR589932:DOX589932 DYN589932:DYT589932 EIJ589932:EIP589932 ESF589932:ESL589932 FCB589932:FCH589932 FLX589932:FMD589932 FVT589932:FVZ589932 GFP589932:GFV589932 GPL589932:GPR589932 GZH589932:GZN589932 HJD589932:HJJ589932 HSZ589932:HTF589932 ICV589932:IDB589932 IMR589932:IMX589932 IWN589932:IWT589932 JGJ589932:JGP589932 JQF589932:JQL589932 KAB589932:KAH589932 KJX589932:KKD589932 KTT589932:KTZ589932 LDP589932:LDV589932 LNL589932:LNR589932 LXH589932:LXN589932 MHD589932:MHJ589932 MQZ589932:MRF589932 NAV589932:NBB589932 NKR589932:NKX589932 NUN589932:NUT589932 OEJ589932:OEP589932 OOF589932:OOL589932 OYB589932:OYH589932 PHX589932:PID589932 PRT589932:PRZ589932 QBP589932:QBV589932 QLL589932:QLR589932 QVH589932:QVN589932 RFD589932:RFJ589932 ROZ589932:RPF589932 RYV589932:RZB589932 SIR589932:SIX589932 SSN589932:SST589932 TCJ589932:TCP589932 TMF589932:TML589932 TWB589932:TWH589932 UFX589932:UGD589932 UPT589932:UPZ589932 UZP589932:UZV589932 VJL589932:VJR589932 VTH589932:VTN589932 WDD589932:WDJ589932 WMZ589932:WNF589932 WWV589932:WXB589932 AN655468:AT655468 KJ655468:KP655468 UF655468:UL655468 AEB655468:AEH655468 ANX655468:AOD655468 AXT655468:AXZ655468 BHP655468:BHV655468 BRL655468:BRR655468 CBH655468:CBN655468 CLD655468:CLJ655468 CUZ655468:CVF655468 DEV655468:DFB655468 DOR655468:DOX655468 DYN655468:DYT655468 EIJ655468:EIP655468 ESF655468:ESL655468 FCB655468:FCH655468 FLX655468:FMD655468 FVT655468:FVZ655468 GFP655468:GFV655468 GPL655468:GPR655468 GZH655468:GZN655468 HJD655468:HJJ655468 HSZ655468:HTF655468 ICV655468:IDB655468 IMR655468:IMX655468 IWN655468:IWT655468 JGJ655468:JGP655468 JQF655468:JQL655468 KAB655468:KAH655468 KJX655468:KKD655468 KTT655468:KTZ655468 LDP655468:LDV655468 LNL655468:LNR655468 LXH655468:LXN655468 MHD655468:MHJ655468 MQZ655468:MRF655468 NAV655468:NBB655468 NKR655468:NKX655468 NUN655468:NUT655468 OEJ655468:OEP655468 OOF655468:OOL655468 OYB655468:OYH655468 PHX655468:PID655468 PRT655468:PRZ655468 QBP655468:QBV655468 QLL655468:QLR655468 QVH655468:QVN655468 RFD655468:RFJ655468 ROZ655468:RPF655468 RYV655468:RZB655468 SIR655468:SIX655468 SSN655468:SST655468 TCJ655468:TCP655468 TMF655468:TML655468 TWB655468:TWH655468 UFX655468:UGD655468 UPT655468:UPZ655468 UZP655468:UZV655468 VJL655468:VJR655468 VTH655468:VTN655468 WDD655468:WDJ655468 WMZ655468:WNF655468 WWV655468:WXB655468 AN721004:AT721004 KJ721004:KP721004 UF721004:UL721004 AEB721004:AEH721004 ANX721004:AOD721004 AXT721004:AXZ721004 BHP721004:BHV721004 BRL721004:BRR721004 CBH721004:CBN721004 CLD721004:CLJ721004 CUZ721004:CVF721004 DEV721004:DFB721004 DOR721004:DOX721004 DYN721004:DYT721004 EIJ721004:EIP721004 ESF721004:ESL721004 FCB721004:FCH721004 FLX721004:FMD721004 FVT721004:FVZ721004 GFP721004:GFV721004 GPL721004:GPR721004 GZH721004:GZN721004 HJD721004:HJJ721004 HSZ721004:HTF721004 ICV721004:IDB721004 IMR721004:IMX721004 IWN721004:IWT721004 JGJ721004:JGP721004 JQF721004:JQL721004 KAB721004:KAH721004 KJX721004:KKD721004 KTT721004:KTZ721004 LDP721004:LDV721004 LNL721004:LNR721004 LXH721004:LXN721004 MHD721004:MHJ721004 MQZ721004:MRF721004 NAV721004:NBB721004 NKR721004:NKX721004 NUN721004:NUT721004 OEJ721004:OEP721004 OOF721004:OOL721004 OYB721004:OYH721004 PHX721004:PID721004 PRT721004:PRZ721004 QBP721004:QBV721004 QLL721004:QLR721004 QVH721004:QVN721004 RFD721004:RFJ721004 ROZ721004:RPF721004 RYV721004:RZB721004 SIR721004:SIX721004 SSN721004:SST721004 TCJ721004:TCP721004 TMF721004:TML721004 TWB721004:TWH721004 UFX721004:UGD721004 UPT721004:UPZ721004 UZP721004:UZV721004 VJL721004:VJR721004 VTH721004:VTN721004 WDD721004:WDJ721004 WMZ721004:WNF721004 WWV721004:WXB721004 AN786540:AT786540 KJ786540:KP786540 UF786540:UL786540 AEB786540:AEH786540 ANX786540:AOD786540 AXT786540:AXZ786540 BHP786540:BHV786540 BRL786540:BRR786540 CBH786540:CBN786540 CLD786540:CLJ786540 CUZ786540:CVF786540 DEV786540:DFB786540 DOR786540:DOX786540 DYN786540:DYT786540 EIJ786540:EIP786540 ESF786540:ESL786540 FCB786540:FCH786540 FLX786540:FMD786540 FVT786540:FVZ786540 GFP786540:GFV786540 GPL786540:GPR786540 GZH786540:GZN786540 HJD786540:HJJ786540 HSZ786540:HTF786540 ICV786540:IDB786540 IMR786540:IMX786540 IWN786540:IWT786540 JGJ786540:JGP786540 JQF786540:JQL786540 KAB786540:KAH786540 KJX786540:KKD786540 KTT786540:KTZ786540 LDP786540:LDV786540 LNL786540:LNR786540 LXH786540:LXN786540 MHD786540:MHJ786540 MQZ786540:MRF786540 NAV786540:NBB786540 NKR786540:NKX786540 NUN786540:NUT786540 OEJ786540:OEP786540 OOF786540:OOL786540 OYB786540:OYH786540 PHX786540:PID786540 PRT786540:PRZ786540 QBP786540:QBV786540 QLL786540:QLR786540 QVH786540:QVN786540 RFD786540:RFJ786540 ROZ786540:RPF786540 RYV786540:RZB786540 SIR786540:SIX786540 SSN786540:SST786540 TCJ786540:TCP786540 TMF786540:TML786540 TWB786540:TWH786540 UFX786540:UGD786540 UPT786540:UPZ786540 UZP786540:UZV786540 VJL786540:VJR786540 VTH786540:VTN786540 WDD786540:WDJ786540 WMZ786540:WNF786540 WWV786540:WXB786540 AN852076:AT852076 KJ852076:KP852076 UF852076:UL852076 AEB852076:AEH852076 ANX852076:AOD852076 AXT852076:AXZ852076 BHP852076:BHV852076 BRL852076:BRR852076 CBH852076:CBN852076 CLD852076:CLJ852076 CUZ852076:CVF852076 DEV852076:DFB852076 DOR852076:DOX852076 DYN852076:DYT852076 EIJ852076:EIP852076 ESF852076:ESL852076 FCB852076:FCH852076 FLX852076:FMD852076 FVT852076:FVZ852076 GFP852076:GFV852076 GPL852076:GPR852076 GZH852076:GZN852076 HJD852076:HJJ852076 HSZ852076:HTF852076 ICV852076:IDB852076 IMR852076:IMX852076 IWN852076:IWT852076 JGJ852076:JGP852076 JQF852076:JQL852076 KAB852076:KAH852076 KJX852076:KKD852076 KTT852076:KTZ852076 LDP852076:LDV852076 LNL852076:LNR852076 LXH852076:LXN852076 MHD852076:MHJ852076 MQZ852076:MRF852076 NAV852076:NBB852076 NKR852076:NKX852076 NUN852076:NUT852076 OEJ852076:OEP852076 OOF852076:OOL852076 OYB852076:OYH852076 PHX852076:PID852076 PRT852076:PRZ852076 QBP852076:QBV852076 QLL852076:QLR852076 QVH852076:QVN852076 RFD852076:RFJ852076 ROZ852076:RPF852076 RYV852076:RZB852076 SIR852076:SIX852076 SSN852076:SST852076 TCJ852076:TCP852076 TMF852076:TML852076 TWB852076:TWH852076 UFX852076:UGD852076 UPT852076:UPZ852076 UZP852076:UZV852076 VJL852076:VJR852076 VTH852076:VTN852076 WDD852076:WDJ852076 WMZ852076:WNF852076 WWV852076:WXB852076 AN917612:AT917612 KJ917612:KP917612 UF917612:UL917612 AEB917612:AEH917612 ANX917612:AOD917612 AXT917612:AXZ917612 BHP917612:BHV917612 BRL917612:BRR917612 CBH917612:CBN917612 CLD917612:CLJ917612 CUZ917612:CVF917612 DEV917612:DFB917612 DOR917612:DOX917612 DYN917612:DYT917612 EIJ917612:EIP917612 ESF917612:ESL917612 FCB917612:FCH917612 FLX917612:FMD917612 FVT917612:FVZ917612 GFP917612:GFV917612 GPL917612:GPR917612 GZH917612:GZN917612 HJD917612:HJJ917612 HSZ917612:HTF917612 ICV917612:IDB917612 IMR917612:IMX917612 IWN917612:IWT917612 JGJ917612:JGP917612 JQF917612:JQL917612 KAB917612:KAH917612 KJX917612:KKD917612 KTT917612:KTZ917612 LDP917612:LDV917612 LNL917612:LNR917612 LXH917612:LXN917612 MHD917612:MHJ917612 MQZ917612:MRF917612 NAV917612:NBB917612 NKR917612:NKX917612 NUN917612:NUT917612 OEJ917612:OEP917612 OOF917612:OOL917612 OYB917612:OYH917612 PHX917612:PID917612 PRT917612:PRZ917612 QBP917612:QBV917612 QLL917612:QLR917612 QVH917612:QVN917612 RFD917612:RFJ917612 ROZ917612:RPF917612 RYV917612:RZB917612 SIR917612:SIX917612 SSN917612:SST917612 TCJ917612:TCP917612 TMF917612:TML917612 TWB917612:TWH917612 UFX917612:UGD917612 UPT917612:UPZ917612 UZP917612:UZV917612 VJL917612:VJR917612 VTH917612:VTN917612 WDD917612:WDJ917612 WMZ917612:WNF917612 WWV917612:WXB917612 AN983148:AT983148 KJ983148:KP983148 UF983148:UL983148 AEB983148:AEH983148 ANX983148:AOD983148 AXT983148:AXZ983148 BHP983148:BHV983148 BRL983148:BRR983148 CBH983148:CBN983148 CLD983148:CLJ983148 CUZ983148:CVF983148 DEV983148:DFB983148 DOR983148:DOX983148 DYN983148:DYT983148 EIJ983148:EIP983148 ESF983148:ESL983148 FCB983148:FCH983148 FLX983148:FMD983148 FVT983148:FVZ983148 GFP983148:GFV983148 GPL983148:GPR983148 GZH983148:GZN983148 HJD983148:HJJ983148 HSZ983148:HTF983148 ICV983148:IDB983148 IMR983148:IMX983148 IWN983148:IWT983148 JGJ983148:JGP983148 JQF983148:JQL983148 KAB983148:KAH983148 KJX983148:KKD983148 KTT983148:KTZ983148 LDP983148:LDV983148 LNL983148:LNR983148 LXH983148:LXN983148 MHD983148:MHJ983148 MQZ983148:MRF983148 NAV983148:NBB983148 NKR983148:NKX983148 NUN983148:NUT983148 OEJ983148:OEP983148 OOF983148:OOL983148 OYB983148:OYH983148 PHX983148:PID983148 PRT983148:PRZ983148 QBP983148:QBV983148 QLL983148:QLR983148 QVH983148:QVN983148 RFD983148:RFJ983148 ROZ983148:RPF983148 RYV983148:RZB983148 SIR983148:SIX983148 SSN983148:SST983148 TCJ983148:TCP983148 TMF983148:TML983148 TWB983148:TWH983148 UFX983148:UGD983148 UPT983148:UPZ983148 UZP983148:UZV983148 VJL983148:VJR983148 VTH983148:VTN983148 WDD983148:WDJ983148 WMZ983148:WNF983148 WWV983148:WXB983148 AN110:AT110 KJ110:KP110 UF110:UL110 AEB110:AEH110 ANX110:AOD110 AXT110:AXZ110 BHP110:BHV110 BRL110:BRR110 CBH110:CBN110 CLD110:CLJ110 CUZ110:CVF110 DEV110:DFB110 DOR110:DOX110 DYN110:DYT110 EIJ110:EIP110 ESF110:ESL110 FCB110:FCH110 FLX110:FMD110 FVT110:FVZ110 GFP110:GFV110 GPL110:GPR110 GZH110:GZN110 HJD110:HJJ110 HSZ110:HTF110 ICV110:IDB110 IMR110:IMX110 IWN110:IWT110 JGJ110:JGP110 JQF110:JQL110 KAB110:KAH110 KJX110:KKD110 KTT110:KTZ110 LDP110:LDV110 LNL110:LNR110 LXH110:LXN110 MHD110:MHJ110 MQZ110:MRF110 NAV110:NBB110 NKR110:NKX110 NUN110:NUT110 OEJ110:OEP110 OOF110:OOL110 OYB110:OYH110 PHX110:PID110 PRT110:PRZ110 QBP110:QBV110 QLL110:QLR110 QVH110:QVN110 RFD110:RFJ110 ROZ110:RPF110 RYV110:RZB110 SIR110:SIX110 SSN110:SST110 TCJ110:TCP110 TMF110:TML110 TWB110:TWH110 UFX110:UGD110 UPT110:UPZ110 UZP110:UZV110 VJL110:VJR110 VTH110:VTN110 WDD110:WDJ110 WMZ110:WNF110 WWV110:WXB110 AN65646:AT65646 KJ65646:KP65646 UF65646:UL65646 AEB65646:AEH65646 ANX65646:AOD65646 AXT65646:AXZ65646 BHP65646:BHV65646 BRL65646:BRR65646 CBH65646:CBN65646 CLD65646:CLJ65646 CUZ65646:CVF65646 DEV65646:DFB65646 DOR65646:DOX65646 DYN65646:DYT65646 EIJ65646:EIP65646 ESF65646:ESL65646 FCB65646:FCH65646 FLX65646:FMD65646 FVT65646:FVZ65646 GFP65646:GFV65646 GPL65646:GPR65646 GZH65646:GZN65646 HJD65646:HJJ65646 HSZ65646:HTF65646 ICV65646:IDB65646 IMR65646:IMX65646 IWN65646:IWT65646 JGJ65646:JGP65646 JQF65646:JQL65646 KAB65646:KAH65646 KJX65646:KKD65646 KTT65646:KTZ65646 LDP65646:LDV65646 LNL65646:LNR65646 LXH65646:LXN65646 MHD65646:MHJ65646 MQZ65646:MRF65646 NAV65646:NBB65646 NKR65646:NKX65646 NUN65646:NUT65646 OEJ65646:OEP65646 OOF65646:OOL65646 OYB65646:OYH65646 PHX65646:PID65646 PRT65646:PRZ65646 QBP65646:QBV65646 QLL65646:QLR65646 QVH65646:QVN65646 RFD65646:RFJ65646 ROZ65646:RPF65646 RYV65646:RZB65646 SIR65646:SIX65646 SSN65646:SST65646 TCJ65646:TCP65646 TMF65646:TML65646 TWB65646:TWH65646 UFX65646:UGD65646 UPT65646:UPZ65646 UZP65646:UZV65646 VJL65646:VJR65646 VTH65646:VTN65646 WDD65646:WDJ65646 WMZ65646:WNF65646 WWV65646:WXB65646 AN131182:AT131182 KJ131182:KP131182 UF131182:UL131182 AEB131182:AEH131182 ANX131182:AOD131182 AXT131182:AXZ131182 BHP131182:BHV131182 BRL131182:BRR131182 CBH131182:CBN131182 CLD131182:CLJ131182 CUZ131182:CVF131182 DEV131182:DFB131182 DOR131182:DOX131182 DYN131182:DYT131182 EIJ131182:EIP131182 ESF131182:ESL131182 FCB131182:FCH131182 FLX131182:FMD131182 FVT131182:FVZ131182 GFP131182:GFV131182 GPL131182:GPR131182 GZH131182:GZN131182 HJD131182:HJJ131182 HSZ131182:HTF131182 ICV131182:IDB131182 IMR131182:IMX131182 IWN131182:IWT131182 JGJ131182:JGP131182 JQF131182:JQL131182 KAB131182:KAH131182 KJX131182:KKD131182 KTT131182:KTZ131182 LDP131182:LDV131182 LNL131182:LNR131182 LXH131182:LXN131182 MHD131182:MHJ131182 MQZ131182:MRF131182 NAV131182:NBB131182 NKR131182:NKX131182 NUN131182:NUT131182 OEJ131182:OEP131182 OOF131182:OOL131182 OYB131182:OYH131182 PHX131182:PID131182 PRT131182:PRZ131182 QBP131182:QBV131182 QLL131182:QLR131182 QVH131182:QVN131182 RFD131182:RFJ131182 ROZ131182:RPF131182 RYV131182:RZB131182 SIR131182:SIX131182 SSN131182:SST131182 TCJ131182:TCP131182 TMF131182:TML131182 TWB131182:TWH131182 UFX131182:UGD131182 UPT131182:UPZ131182 UZP131182:UZV131182 VJL131182:VJR131182 VTH131182:VTN131182 WDD131182:WDJ131182 WMZ131182:WNF131182 WWV131182:WXB131182 AN196718:AT196718 KJ196718:KP196718 UF196718:UL196718 AEB196718:AEH196718 ANX196718:AOD196718 AXT196718:AXZ196718 BHP196718:BHV196718 BRL196718:BRR196718 CBH196718:CBN196718 CLD196718:CLJ196718 CUZ196718:CVF196718 DEV196718:DFB196718 DOR196718:DOX196718 DYN196718:DYT196718 EIJ196718:EIP196718 ESF196718:ESL196718 FCB196718:FCH196718 FLX196718:FMD196718 FVT196718:FVZ196718 GFP196718:GFV196718 GPL196718:GPR196718 GZH196718:GZN196718 HJD196718:HJJ196718 HSZ196718:HTF196718 ICV196718:IDB196718 IMR196718:IMX196718 IWN196718:IWT196718 JGJ196718:JGP196718 JQF196718:JQL196718 KAB196718:KAH196718 KJX196718:KKD196718 KTT196718:KTZ196718 LDP196718:LDV196718 LNL196718:LNR196718 LXH196718:LXN196718 MHD196718:MHJ196718 MQZ196718:MRF196718 NAV196718:NBB196718 NKR196718:NKX196718 NUN196718:NUT196718 OEJ196718:OEP196718 OOF196718:OOL196718 OYB196718:OYH196718 PHX196718:PID196718 PRT196718:PRZ196718 QBP196718:QBV196718 QLL196718:QLR196718 QVH196718:QVN196718 RFD196718:RFJ196718 ROZ196718:RPF196718 RYV196718:RZB196718 SIR196718:SIX196718 SSN196718:SST196718 TCJ196718:TCP196718 TMF196718:TML196718 TWB196718:TWH196718 UFX196718:UGD196718 UPT196718:UPZ196718 UZP196718:UZV196718 VJL196718:VJR196718 VTH196718:VTN196718 WDD196718:WDJ196718 WMZ196718:WNF196718 WWV196718:WXB196718 AN262254:AT262254 KJ262254:KP262254 UF262254:UL262254 AEB262254:AEH262254 ANX262254:AOD262254 AXT262254:AXZ262254 BHP262254:BHV262254 BRL262254:BRR262254 CBH262254:CBN262254 CLD262254:CLJ262254 CUZ262254:CVF262254 DEV262254:DFB262254 DOR262254:DOX262254 DYN262254:DYT262254 EIJ262254:EIP262254 ESF262254:ESL262254 FCB262254:FCH262254 FLX262254:FMD262254 FVT262254:FVZ262254 GFP262254:GFV262254 GPL262254:GPR262254 GZH262254:GZN262254 HJD262254:HJJ262254 HSZ262254:HTF262254 ICV262254:IDB262254 IMR262254:IMX262254 IWN262254:IWT262254 JGJ262254:JGP262254 JQF262254:JQL262254 KAB262254:KAH262254 KJX262254:KKD262254 KTT262254:KTZ262254 LDP262254:LDV262254 LNL262254:LNR262254 LXH262254:LXN262254 MHD262254:MHJ262254 MQZ262254:MRF262254 NAV262254:NBB262254 NKR262254:NKX262254 NUN262254:NUT262254 OEJ262254:OEP262254 OOF262254:OOL262254 OYB262254:OYH262254 PHX262254:PID262254 PRT262254:PRZ262254 QBP262254:QBV262254 QLL262254:QLR262254 QVH262254:QVN262254 RFD262254:RFJ262254 ROZ262254:RPF262254 RYV262254:RZB262254 SIR262254:SIX262254 SSN262254:SST262254 TCJ262254:TCP262254 TMF262254:TML262254 TWB262254:TWH262254 UFX262254:UGD262254 UPT262254:UPZ262254 UZP262254:UZV262254 VJL262254:VJR262254 VTH262254:VTN262254 WDD262254:WDJ262254 WMZ262254:WNF262254 WWV262254:WXB262254 AN327790:AT327790 KJ327790:KP327790 UF327790:UL327790 AEB327790:AEH327790 ANX327790:AOD327790 AXT327790:AXZ327790 BHP327790:BHV327790 BRL327790:BRR327790 CBH327790:CBN327790 CLD327790:CLJ327790 CUZ327790:CVF327790 DEV327790:DFB327790 DOR327790:DOX327790 DYN327790:DYT327790 EIJ327790:EIP327790 ESF327790:ESL327790 FCB327790:FCH327790 FLX327790:FMD327790 FVT327790:FVZ327790 GFP327790:GFV327790 GPL327790:GPR327790 GZH327790:GZN327790 HJD327790:HJJ327790 HSZ327790:HTF327790 ICV327790:IDB327790 IMR327790:IMX327790 IWN327790:IWT327790 JGJ327790:JGP327790 JQF327790:JQL327790 KAB327790:KAH327790 KJX327790:KKD327790 KTT327790:KTZ327790 LDP327790:LDV327790 LNL327790:LNR327790 LXH327790:LXN327790 MHD327790:MHJ327790 MQZ327790:MRF327790 NAV327790:NBB327790 NKR327790:NKX327790 NUN327790:NUT327790 OEJ327790:OEP327790 OOF327790:OOL327790 OYB327790:OYH327790 PHX327790:PID327790 PRT327790:PRZ327790 QBP327790:QBV327790 QLL327790:QLR327790 QVH327790:QVN327790 RFD327790:RFJ327790 ROZ327790:RPF327790 RYV327790:RZB327790 SIR327790:SIX327790 SSN327790:SST327790 TCJ327790:TCP327790 TMF327790:TML327790 TWB327790:TWH327790 UFX327790:UGD327790 UPT327790:UPZ327790 UZP327790:UZV327790 VJL327790:VJR327790 VTH327790:VTN327790 WDD327790:WDJ327790 WMZ327790:WNF327790 WWV327790:WXB327790 AN393326:AT393326 KJ393326:KP393326 UF393326:UL393326 AEB393326:AEH393326 ANX393326:AOD393326 AXT393326:AXZ393326 BHP393326:BHV393326 BRL393326:BRR393326 CBH393326:CBN393326 CLD393326:CLJ393326 CUZ393326:CVF393326 DEV393326:DFB393326 DOR393326:DOX393326 DYN393326:DYT393326 EIJ393326:EIP393326 ESF393326:ESL393326 FCB393326:FCH393326 FLX393326:FMD393326 FVT393326:FVZ393326 GFP393326:GFV393326 GPL393326:GPR393326 GZH393326:GZN393326 HJD393326:HJJ393326 HSZ393326:HTF393326 ICV393326:IDB393326 IMR393326:IMX393326 IWN393326:IWT393326 JGJ393326:JGP393326 JQF393326:JQL393326 KAB393326:KAH393326 KJX393326:KKD393326 KTT393326:KTZ393326 LDP393326:LDV393326 LNL393326:LNR393326 LXH393326:LXN393326 MHD393326:MHJ393326 MQZ393326:MRF393326 NAV393326:NBB393326 NKR393326:NKX393326 NUN393326:NUT393326 OEJ393326:OEP393326 OOF393326:OOL393326 OYB393326:OYH393326 PHX393326:PID393326 PRT393326:PRZ393326 QBP393326:QBV393326 QLL393326:QLR393326 QVH393326:QVN393326 RFD393326:RFJ393326 ROZ393326:RPF393326 RYV393326:RZB393326 SIR393326:SIX393326 SSN393326:SST393326 TCJ393326:TCP393326 TMF393326:TML393326 TWB393326:TWH393326 UFX393326:UGD393326 UPT393326:UPZ393326 UZP393326:UZV393326 VJL393326:VJR393326 VTH393326:VTN393326 WDD393326:WDJ393326 WMZ393326:WNF393326 WWV393326:WXB393326 AN458862:AT458862 KJ458862:KP458862 UF458862:UL458862 AEB458862:AEH458862 ANX458862:AOD458862 AXT458862:AXZ458862 BHP458862:BHV458862 BRL458862:BRR458862 CBH458862:CBN458862 CLD458862:CLJ458862 CUZ458862:CVF458862 DEV458862:DFB458862 DOR458862:DOX458862 DYN458862:DYT458862 EIJ458862:EIP458862 ESF458862:ESL458862 FCB458862:FCH458862 FLX458862:FMD458862 FVT458862:FVZ458862 GFP458862:GFV458862 GPL458862:GPR458862 GZH458862:GZN458862 HJD458862:HJJ458862 HSZ458862:HTF458862 ICV458862:IDB458862 IMR458862:IMX458862 IWN458862:IWT458862 JGJ458862:JGP458862 JQF458862:JQL458862 KAB458862:KAH458862 KJX458862:KKD458862 KTT458862:KTZ458862 LDP458862:LDV458862 LNL458862:LNR458862 LXH458862:LXN458862 MHD458862:MHJ458862 MQZ458862:MRF458862 NAV458862:NBB458862 NKR458862:NKX458862 NUN458862:NUT458862 OEJ458862:OEP458862 OOF458862:OOL458862 OYB458862:OYH458862 PHX458862:PID458862 PRT458862:PRZ458862 QBP458862:QBV458862 QLL458862:QLR458862 QVH458862:QVN458862 RFD458862:RFJ458862 ROZ458862:RPF458862 RYV458862:RZB458862 SIR458862:SIX458862 SSN458862:SST458862 TCJ458862:TCP458862 TMF458862:TML458862 TWB458862:TWH458862 UFX458862:UGD458862 UPT458862:UPZ458862 UZP458862:UZV458862 VJL458862:VJR458862 VTH458862:VTN458862 WDD458862:WDJ458862 WMZ458862:WNF458862 WWV458862:WXB458862 AN524398:AT524398 KJ524398:KP524398 UF524398:UL524398 AEB524398:AEH524398 ANX524398:AOD524398 AXT524398:AXZ524398 BHP524398:BHV524398 BRL524398:BRR524398 CBH524398:CBN524398 CLD524398:CLJ524398 CUZ524398:CVF524398 DEV524398:DFB524398 DOR524398:DOX524398 DYN524398:DYT524398 EIJ524398:EIP524398 ESF524398:ESL524398 FCB524398:FCH524398 FLX524398:FMD524398 FVT524398:FVZ524398 GFP524398:GFV524398 GPL524398:GPR524398 GZH524398:GZN524398 HJD524398:HJJ524398 HSZ524398:HTF524398 ICV524398:IDB524398 IMR524398:IMX524398 IWN524398:IWT524398 JGJ524398:JGP524398 JQF524398:JQL524398 KAB524398:KAH524398 KJX524398:KKD524398 KTT524398:KTZ524398 LDP524398:LDV524398 LNL524398:LNR524398 LXH524398:LXN524398 MHD524398:MHJ524398 MQZ524398:MRF524398 NAV524398:NBB524398 NKR524398:NKX524398 NUN524398:NUT524398 OEJ524398:OEP524398 OOF524398:OOL524398 OYB524398:OYH524398 PHX524398:PID524398 PRT524398:PRZ524398 QBP524398:QBV524398 QLL524398:QLR524398 QVH524398:QVN524398 RFD524398:RFJ524398 ROZ524398:RPF524398 RYV524398:RZB524398 SIR524398:SIX524398 SSN524398:SST524398 TCJ524398:TCP524398 TMF524398:TML524398 TWB524398:TWH524398 UFX524398:UGD524398 UPT524398:UPZ524398 UZP524398:UZV524398 VJL524398:VJR524398 VTH524398:VTN524398 WDD524398:WDJ524398 WMZ524398:WNF524398 WWV524398:WXB524398 AN589934:AT589934 KJ589934:KP589934 UF589934:UL589934 AEB589934:AEH589934 ANX589934:AOD589934 AXT589934:AXZ589934 BHP589934:BHV589934 BRL589934:BRR589934 CBH589934:CBN589934 CLD589934:CLJ589934 CUZ589934:CVF589934 DEV589934:DFB589934 DOR589934:DOX589934 DYN589934:DYT589934 EIJ589934:EIP589934 ESF589934:ESL589934 FCB589934:FCH589934 FLX589934:FMD589934 FVT589934:FVZ589934 GFP589934:GFV589934 GPL589934:GPR589934 GZH589934:GZN589934 HJD589934:HJJ589934 HSZ589934:HTF589934 ICV589934:IDB589934 IMR589934:IMX589934 IWN589934:IWT589934 JGJ589934:JGP589934 JQF589934:JQL589934 KAB589934:KAH589934 KJX589934:KKD589934 KTT589934:KTZ589934 LDP589934:LDV589934 LNL589934:LNR589934 LXH589934:LXN589934 MHD589934:MHJ589934 MQZ589934:MRF589934 NAV589934:NBB589934 NKR589934:NKX589934 NUN589934:NUT589934 OEJ589934:OEP589934 OOF589934:OOL589934 OYB589934:OYH589934 PHX589934:PID589934 PRT589934:PRZ589934 QBP589934:QBV589934 QLL589934:QLR589934 QVH589934:QVN589934 RFD589934:RFJ589934 ROZ589934:RPF589934 RYV589934:RZB589934 SIR589934:SIX589934 SSN589934:SST589934 TCJ589934:TCP589934 TMF589934:TML589934 TWB589934:TWH589934 UFX589934:UGD589934 UPT589934:UPZ589934 UZP589934:UZV589934 VJL589934:VJR589934 VTH589934:VTN589934 WDD589934:WDJ589934 WMZ589934:WNF589934 WWV589934:WXB589934 AN655470:AT655470 KJ655470:KP655470 UF655470:UL655470 AEB655470:AEH655470 ANX655470:AOD655470 AXT655470:AXZ655470 BHP655470:BHV655470 BRL655470:BRR655470 CBH655470:CBN655470 CLD655470:CLJ655470 CUZ655470:CVF655470 DEV655470:DFB655470 DOR655470:DOX655470 DYN655470:DYT655470 EIJ655470:EIP655470 ESF655470:ESL655470 FCB655470:FCH655470 FLX655470:FMD655470 FVT655470:FVZ655470 GFP655470:GFV655470 GPL655470:GPR655470 GZH655470:GZN655470 HJD655470:HJJ655470 HSZ655470:HTF655470 ICV655470:IDB655470 IMR655470:IMX655470 IWN655470:IWT655470 JGJ655470:JGP655470 JQF655470:JQL655470 KAB655470:KAH655470 KJX655470:KKD655470 KTT655470:KTZ655470 LDP655470:LDV655470 LNL655470:LNR655470 LXH655470:LXN655470 MHD655470:MHJ655470 MQZ655470:MRF655470 NAV655470:NBB655470 NKR655470:NKX655470 NUN655470:NUT655470 OEJ655470:OEP655470 OOF655470:OOL655470 OYB655470:OYH655470 PHX655470:PID655470 PRT655470:PRZ655470 QBP655470:QBV655470 QLL655470:QLR655470 QVH655470:QVN655470 RFD655470:RFJ655470 ROZ655470:RPF655470 RYV655470:RZB655470 SIR655470:SIX655470 SSN655470:SST655470 TCJ655470:TCP655470 TMF655470:TML655470 TWB655470:TWH655470 UFX655470:UGD655470 UPT655470:UPZ655470 UZP655470:UZV655470 VJL655470:VJR655470 VTH655470:VTN655470 WDD655470:WDJ655470 WMZ655470:WNF655470 WWV655470:WXB655470 AN721006:AT721006 KJ721006:KP721006 UF721006:UL721006 AEB721006:AEH721006 ANX721006:AOD721006 AXT721006:AXZ721006 BHP721006:BHV721006 BRL721006:BRR721006 CBH721006:CBN721006 CLD721006:CLJ721006 CUZ721006:CVF721006 DEV721006:DFB721006 DOR721006:DOX721006 DYN721006:DYT721006 EIJ721006:EIP721006 ESF721006:ESL721006 FCB721006:FCH721006 FLX721006:FMD721006 FVT721006:FVZ721006 GFP721006:GFV721006 GPL721006:GPR721006 GZH721006:GZN721006 HJD721006:HJJ721006 HSZ721006:HTF721006 ICV721006:IDB721006 IMR721006:IMX721006 IWN721006:IWT721006 JGJ721006:JGP721006 JQF721006:JQL721006 KAB721006:KAH721006 KJX721006:KKD721006 KTT721006:KTZ721006 LDP721006:LDV721006 LNL721006:LNR721006 LXH721006:LXN721006 MHD721006:MHJ721006 MQZ721006:MRF721006 NAV721006:NBB721006 NKR721006:NKX721006 NUN721006:NUT721006 OEJ721006:OEP721006 OOF721006:OOL721006 OYB721006:OYH721006 PHX721006:PID721006 PRT721006:PRZ721006 QBP721006:QBV721006 QLL721006:QLR721006 QVH721006:QVN721006 RFD721006:RFJ721006 ROZ721006:RPF721006 RYV721006:RZB721006 SIR721006:SIX721006 SSN721006:SST721006 TCJ721006:TCP721006 TMF721006:TML721006 TWB721006:TWH721006 UFX721006:UGD721006 UPT721006:UPZ721006 UZP721006:UZV721006 VJL721006:VJR721006 VTH721006:VTN721006 WDD721006:WDJ721006 WMZ721006:WNF721006 WWV721006:WXB721006 AN786542:AT786542 KJ786542:KP786542 UF786542:UL786542 AEB786542:AEH786542 ANX786542:AOD786542 AXT786542:AXZ786542 BHP786542:BHV786542 BRL786542:BRR786542 CBH786542:CBN786542 CLD786542:CLJ786542 CUZ786542:CVF786542 DEV786542:DFB786542 DOR786542:DOX786542 DYN786542:DYT786542 EIJ786542:EIP786542 ESF786542:ESL786542 FCB786542:FCH786542 FLX786542:FMD786542 FVT786542:FVZ786542 GFP786542:GFV786542 GPL786542:GPR786542 GZH786542:GZN786542 HJD786542:HJJ786542 HSZ786542:HTF786542 ICV786542:IDB786542 IMR786542:IMX786542 IWN786542:IWT786542 JGJ786542:JGP786542 JQF786542:JQL786542 KAB786542:KAH786542 KJX786542:KKD786542 KTT786542:KTZ786542 LDP786542:LDV786542 LNL786542:LNR786542 LXH786542:LXN786542 MHD786542:MHJ786542 MQZ786542:MRF786542 NAV786542:NBB786542 NKR786542:NKX786542 NUN786542:NUT786542 OEJ786542:OEP786542 OOF786542:OOL786542 OYB786542:OYH786542 PHX786542:PID786542 PRT786542:PRZ786542 QBP786542:QBV786542 QLL786542:QLR786542 QVH786542:QVN786542 RFD786542:RFJ786542 ROZ786542:RPF786542 RYV786542:RZB786542 SIR786542:SIX786542 SSN786542:SST786542 TCJ786542:TCP786542 TMF786542:TML786542 TWB786542:TWH786542 UFX786542:UGD786542 UPT786542:UPZ786542 UZP786542:UZV786542 VJL786542:VJR786542 VTH786542:VTN786542 WDD786542:WDJ786542 WMZ786542:WNF786542 WWV786542:WXB786542 AN852078:AT852078 KJ852078:KP852078 UF852078:UL852078 AEB852078:AEH852078 ANX852078:AOD852078 AXT852078:AXZ852078 BHP852078:BHV852078 BRL852078:BRR852078 CBH852078:CBN852078 CLD852078:CLJ852078 CUZ852078:CVF852078 DEV852078:DFB852078 DOR852078:DOX852078 DYN852078:DYT852078 EIJ852078:EIP852078 ESF852078:ESL852078 FCB852078:FCH852078 FLX852078:FMD852078 FVT852078:FVZ852078 GFP852078:GFV852078 GPL852078:GPR852078 GZH852078:GZN852078 HJD852078:HJJ852078 HSZ852078:HTF852078 ICV852078:IDB852078 IMR852078:IMX852078 IWN852078:IWT852078 JGJ852078:JGP852078 JQF852078:JQL852078 KAB852078:KAH852078 KJX852078:KKD852078 KTT852078:KTZ852078 LDP852078:LDV852078 LNL852078:LNR852078 LXH852078:LXN852078 MHD852078:MHJ852078 MQZ852078:MRF852078 NAV852078:NBB852078 NKR852078:NKX852078 NUN852078:NUT852078 OEJ852078:OEP852078 OOF852078:OOL852078 OYB852078:OYH852078 PHX852078:PID852078 PRT852078:PRZ852078 QBP852078:QBV852078 QLL852078:QLR852078 QVH852078:QVN852078 RFD852078:RFJ852078 ROZ852078:RPF852078 RYV852078:RZB852078 SIR852078:SIX852078 SSN852078:SST852078 TCJ852078:TCP852078 TMF852078:TML852078 TWB852078:TWH852078 UFX852078:UGD852078 UPT852078:UPZ852078 UZP852078:UZV852078 VJL852078:VJR852078 VTH852078:VTN852078 WDD852078:WDJ852078 WMZ852078:WNF852078 WWV852078:WXB852078 AN917614:AT917614 KJ917614:KP917614 UF917614:UL917614 AEB917614:AEH917614 ANX917614:AOD917614 AXT917614:AXZ917614 BHP917614:BHV917614 BRL917614:BRR917614 CBH917614:CBN917614 CLD917614:CLJ917614 CUZ917614:CVF917614 DEV917614:DFB917614 DOR917614:DOX917614 DYN917614:DYT917614 EIJ917614:EIP917614 ESF917614:ESL917614 FCB917614:FCH917614 FLX917614:FMD917614 FVT917614:FVZ917614 GFP917614:GFV917614 GPL917614:GPR917614 GZH917614:GZN917614 HJD917614:HJJ917614 HSZ917614:HTF917614 ICV917614:IDB917614 IMR917614:IMX917614 IWN917614:IWT917614 JGJ917614:JGP917614 JQF917614:JQL917614 KAB917614:KAH917614 KJX917614:KKD917614 KTT917614:KTZ917614 LDP917614:LDV917614 LNL917614:LNR917614 LXH917614:LXN917614 MHD917614:MHJ917614 MQZ917614:MRF917614 NAV917614:NBB917614 NKR917614:NKX917614 NUN917614:NUT917614 OEJ917614:OEP917614 OOF917614:OOL917614 OYB917614:OYH917614 PHX917614:PID917614 PRT917614:PRZ917614 QBP917614:QBV917614 QLL917614:QLR917614 QVH917614:QVN917614 RFD917614:RFJ917614 ROZ917614:RPF917614 RYV917614:RZB917614 SIR917614:SIX917614 SSN917614:SST917614 TCJ917614:TCP917614 TMF917614:TML917614 TWB917614:TWH917614 UFX917614:UGD917614 UPT917614:UPZ917614 UZP917614:UZV917614 VJL917614:VJR917614 VTH917614:VTN917614 WDD917614:WDJ917614 WMZ917614:WNF917614 WWV917614:WXB917614 AN983150:AT983150 KJ983150:KP983150 UF983150:UL983150 AEB983150:AEH983150 ANX983150:AOD983150 AXT983150:AXZ983150 BHP983150:BHV983150 BRL983150:BRR983150 CBH983150:CBN983150 CLD983150:CLJ983150 CUZ983150:CVF983150 DEV983150:DFB983150 DOR983150:DOX983150 DYN983150:DYT983150 EIJ983150:EIP983150 ESF983150:ESL983150 FCB983150:FCH983150 FLX983150:FMD983150 FVT983150:FVZ983150 GFP983150:GFV983150 GPL983150:GPR983150 GZH983150:GZN983150 HJD983150:HJJ983150 HSZ983150:HTF983150 ICV983150:IDB983150 IMR983150:IMX983150 IWN983150:IWT983150 JGJ983150:JGP983150 JQF983150:JQL983150 KAB983150:KAH983150 KJX983150:KKD983150 KTT983150:KTZ983150 LDP983150:LDV983150 LNL983150:LNR983150 LXH983150:LXN983150 MHD983150:MHJ983150 MQZ983150:MRF983150 NAV983150:NBB983150 NKR983150:NKX983150 NUN983150:NUT983150 OEJ983150:OEP983150 OOF983150:OOL983150 OYB983150:OYH983150 PHX983150:PID983150 PRT983150:PRZ983150 QBP983150:QBV983150 QLL983150:QLR983150 QVH983150:QVN983150 RFD983150:RFJ983150 ROZ983150:RPF983150 RYV983150:RZB983150 SIR983150:SIX983150 SSN983150:SST983150 TCJ983150:TCP983150 TMF983150:TML983150 TWB983150:TWH983150 UFX983150:UGD983150 UPT983150:UPZ983150 UZP983150:UZV983150 VJL983150:VJR983150 VTH983150:VTN983150 WDD983150:WDJ983150 WMZ983150:WNF983150 WWV983150:WXB983150 AB112:AG112 JX112:KC112 TT112:TY112 ADP112:ADU112 ANL112:ANQ112 AXH112:AXM112 BHD112:BHI112 BQZ112:BRE112 CAV112:CBA112 CKR112:CKW112 CUN112:CUS112 DEJ112:DEO112 DOF112:DOK112 DYB112:DYG112 EHX112:EIC112 ERT112:ERY112 FBP112:FBU112 FLL112:FLQ112 FVH112:FVM112 GFD112:GFI112 GOZ112:GPE112 GYV112:GZA112 HIR112:HIW112 HSN112:HSS112 ICJ112:ICO112 IMF112:IMK112 IWB112:IWG112 JFX112:JGC112 JPT112:JPY112 JZP112:JZU112 KJL112:KJQ112 KTH112:KTM112 LDD112:LDI112 LMZ112:LNE112 LWV112:LXA112 MGR112:MGW112 MQN112:MQS112 NAJ112:NAO112 NKF112:NKK112 NUB112:NUG112 ODX112:OEC112 ONT112:ONY112 OXP112:OXU112 PHL112:PHQ112 PRH112:PRM112 QBD112:QBI112 QKZ112:QLE112 QUV112:QVA112 RER112:REW112 RON112:ROS112 RYJ112:RYO112 SIF112:SIK112 SSB112:SSG112 TBX112:TCC112 TLT112:TLY112 TVP112:TVU112 UFL112:UFQ112 UPH112:UPM112 UZD112:UZI112 VIZ112:VJE112 VSV112:VTA112 WCR112:WCW112 WMN112:WMS112 WWJ112:WWO112 AB65648:AG65648 JX65648:KC65648 TT65648:TY65648 ADP65648:ADU65648 ANL65648:ANQ65648 AXH65648:AXM65648 BHD65648:BHI65648 BQZ65648:BRE65648 CAV65648:CBA65648 CKR65648:CKW65648 CUN65648:CUS65648 DEJ65648:DEO65648 DOF65648:DOK65648 DYB65648:DYG65648 EHX65648:EIC65648 ERT65648:ERY65648 FBP65648:FBU65648 FLL65648:FLQ65648 FVH65648:FVM65648 GFD65648:GFI65648 GOZ65648:GPE65648 GYV65648:GZA65648 HIR65648:HIW65648 HSN65648:HSS65648 ICJ65648:ICO65648 IMF65648:IMK65648 IWB65648:IWG65648 JFX65648:JGC65648 JPT65648:JPY65648 JZP65648:JZU65648 KJL65648:KJQ65648 KTH65648:KTM65648 LDD65648:LDI65648 LMZ65648:LNE65648 LWV65648:LXA65648 MGR65648:MGW65648 MQN65648:MQS65648 NAJ65648:NAO65648 NKF65648:NKK65648 NUB65648:NUG65648 ODX65648:OEC65648 ONT65648:ONY65648 OXP65648:OXU65648 PHL65648:PHQ65648 PRH65648:PRM65648 QBD65648:QBI65648 QKZ65648:QLE65648 QUV65648:QVA65648 RER65648:REW65648 RON65648:ROS65648 RYJ65648:RYO65648 SIF65648:SIK65648 SSB65648:SSG65648 TBX65648:TCC65648 TLT65648:TLY65648 TVP65648:TVU65648 UFL65648:UFQ65648 UPH65648:UPM65648 UZD65648:UZI65648 VIZ65648:VJE65648 VSV65648:VTA65648 WCR65648:WCW65648 WMN65648:WMS65648 WWJ65648:WWO65648 AB131184:AG131184 JX131184:KC131184 TT131184:TY131184 ADP131184:ADU131184 ANL131184:ANQ131184 AXH131184:AXM131184 BHD131184:BHI131184 BQZ131184:BRE131184 CAV131184:CBA131184 CKR131184:CKW131184 CUN131184:CUS131184 DEJ131184:DEO131184 DOF131184:DOK131184 DYB131184:DYG131184 EHX131184:EIC131184 ERT131184:ERY131184 FBP131184:FBU131184 FLL131184:FLQ131184 FVH131184:FVM131184 GFD131184:GFI131184 GOZ131184:GPE131184 GYV131184:GZA131184 HIR131184:HIW131184 HSN131184:HSS131184 ICJ131184:ICO131184 IMF131184:IMK131184 IWB131184:IWG131184 JFX131184:JGC131184 JPT131184:JPY131184 JZP131184:JZU131184 KJL131184:KJQ131184 KTH131184:KTM131184 LDD131184:LDI131184 LMZ131184:LNE131184 LWV131184:LXA131184 MGR131184:MGW131184 MQN131184:MQS131184 NAJ131184:NAO131184 NKF131184:NKK131184 NUB131184:NUG131184 ODX131184:OEC131184 ONT131184:ONY131184 OXP131184:OXU131184 PHL131184:PHQ131184 PRH131184:PRM131184 QBD131184:QBI131184 QKZ131184:QLE131184 QUV131184:QVA131184 RER131184:REW131184 RON131184:ROS131184 RYJ131184:RYO131184 SIF131184:SIK131184 SSB131184:SSG131184 TBX131184:TCC131184 TLT131184:TLY131184 TVP131184:TVU131184 UFL131184:UFQ131184 UPH131184:UPM131184 UZD131184:UZI131184 VIZ131184:VJE131184 VSV131184:VTA131184 WCR131184:WCW131184 WMN131184:WMS131184 WWJ131184:WWO131184 AB196720:AG196720 JX196720:KC196720 TT196720:TY196720 ADP196720:ADU196720 ANL196720:ANQ196720 AXH196720:AXM196720 BHD196720:BHI196720 BQZ196720:BRE196720 CAV196720:CBA196720 CKR196720:CKW196720 CUN196720:CUS196720 DEJ196720:DEO196720 DOF196720:DOK196720 DYB196720:DYG196720 EHX196720:EIC196720 ERT196720:ERY196720 FBP196720:FBU196720 FLL196720:FLQ196720 FVH196720:FVM196720 GFD196720:GFI196720 GOZ196720:GPE196720 GYV196720:GZA196720 HIR196720:HIW196720 HSN196720:HSS196720 ICJ196720:ICO196720 IMF196720:IMK196720 IWB196720:IWG196720 JFX196720:JGC196720 JPT196720:JPY196720 JZP196720:JZU196720 KJL196720:KJQ196720 KTH196720:KTM196720 LDD196720:LDI196720 LMZ196720:LNE196720 LWV196720:LXA196720 MGR196720:MGW196720 MQN196720:MQS196720 NAJ196720:NAO196720 NKF196720:NKK196720 NUB196720:NUG196720 ODX196720:OEC196720 ONT196720:ONY196720 OXP196720:OXU196720 PHL196720:PHQ196720 PRH196720:PRM196720 QBD196720:QBI196720 QKZ196720:QLE196720 QUV196720:QVA196720 RER196720:REW196720 RON196720:ROS196720 RYJ196720:RYO196720 SIF196720:SIK196720 SSB196720:SSG196720 TBX196720:TCC196720 TLT196720:TLY196720 TVP196720:TVU196720 UFL196720:UFQ196720 UPH196720:UPM196720 UZD196720:UZI196720 VIZ196720:VJE196720 VSV196720:VTA196720 WCR196720:WCW196720 WMN196720:WMS196720 WWJ196720:WWO196720 AB262256:AG262256 JX262256:KC262256 TT262256:TY262256 ADP262256:ADU262256 ANL262256:ANQ262256 AXH262256:AXM262256 BHD262256:BHI262256 BQZ262256:BRE262256 CAV262256:CBA262256 CKR262256:CKW262256 CUN262256:CUS262256 DEJ262256:DEO262256 DOF262256:DOK262256 DYB262256:DYG262256 EHX262256:EIC262256 ERT262256:ERY262256 FBP262256:FBU262256 FLL262256:FLQ262256 FVH262256:FVM262256 GFD262256:GFI262256 GOZ262256:GPE262256 GYV262256:GZA262256 HIR262256:HIW262256 HSN262256:HSS262256 ICJ262256:ICO262256 IMF262256:IMK262256 IWB262256:IWG262256 JFX262256:JGC262256 JPT262256:JPY262256 JZP262256:JZU262256 KJL262256:KJQ262256 KTH262256:KTM262256 LDD262256:LDI262256 LMZ262256:LNE262256 LWV262256:LXA262256 MGR262256:MGW262256 MQN262256:MQS262256 NAJ262256:NAO262256 NKF262256:NKK262256 NUB262256:NUG262256 ODX262256:OEC262256 ONT262256:ONY262256 OXP262256:OXU262256 PHL262256:PHQ262256 PRH262256:PRM262256 QBD262256:QBI262256 QKZ262256:QLE262256 QUV262256:QVA262256 RER262256:REW262256 RON262256:ROS262256 RYJ262256:RYO262256 SIF262256:SIK262256 SSB262256:SSG262256 TBX262256:TCC262256 TLT262256:TLY262256 TVP262256:TVU262256 UFL262256:UFQ262256 UPH262256:UPM262256 UZD262256:UZI262256 VIZ262256:VJE262256 VSV262256:VTA262256 WCR262256:WCW262256 WMN262256:WMS262256 WWJ262256:WWO262256 AB327792:AG327792 JX327792:KC327792 TT327792:TY327792 ADP327792:ADU327792 ANL327792:ANQ327792 AXH327792:AXM327792 BHD327792:BHI327792 BQZ327792:BRE327792 CAV327792:CBA327792 CKR327792:CKW327792 CUN327792:CUS327792 DEJ327792:DEO327792 DOF327792:DOK327792 DYB327792:DYG327792 EHX327792:EIC327792 ERT327792:ERY327792 FBP327792:FBU327792 FLL327792:FLQ327792 FVH327792:FVM327792 GFD327792:GFI327792 GOZ327792:GPE327792 GYV327792:GZA327792 HIR327792:HIW327792 HSN327792:HSS327792 ICJ327792:ICO327792 IMF327792:IMK327792 IWB327792:IWG327792 JFX327792:JGC327792 JPT327792:JPY327792 JZP327792:JZU327792 KJL327792:KJQ327792 KTH327792:KTM327792 LDD327792:LDI327792 LMZ327792:LNE327792 LWV327792:LXA327792 MGR327792:MGW327792 MQN327792:MQS327792 NAJ327792:NAO327792 NKF327792:NKK327792 NUB327792:NUG327792 ODX327792:OEC327792 ONT327792:ONY327792 OXP327792:OXU327792 PHL327792:PHQ327792 PRH327792:PRM327792 QBD327792:QBI327792 QKZ327792:QLE327792 QUV327792:QVA327792 RER327792:REW327792 RON327792:ROS327792 RYJ327792:RYO327792 SIF327792:SIK327792 SSB327792:SSG327792 TBX327792:TCC327792 TLT327792:TLY327792 TVP327792:TVU327792 UFL327792:UFQ327792 UPH327792:UPM327792 UZD327792:UZI327792 VIZ327792:VJE327792 VSV327792:VTA327792 WCR327792:WCW327792 WMN327792:WMS327792 WWJ327792:WWO327792 AB393328:AG393328 JX393328:KC393328 TT393328:TY393328 ADP393328:ADU393328 ANL393328:ANQ393328 AXH393328:AXM393328 BHD393328:BHI393328 BQZ393328:BRE393328 CAV393328:CBA393328 CKR393328:CKW393328 CUN393328:CUS393328 DEJ393328:DEO393328 DOF393328:DOK393328 DYB393328:DYG393328 EHX393328:EIC393328 ERT393328:ERY393328 FBP393328:FBU393328 FLL393328:FLQ393328 FVH393328:FVM393328 GFD393328:GFI393328 GOZ393328:GPE393328 GYV393328:GZA393328 HIR393328:HIW393328 HSN393328:HSS393328 ICJ393328:ICO393328 IMF393328:IMK393328 IWB393328:IWG393328 JFX393328:JGC393328 JPT393328:JPY393328 JZP393328:JZU393328 KJL393328:KJQ393328 KTH393328:KTM393328 LDD393328:LDI393328 LMZ393328:LNE393328 LWV393328:LXA393328 MGR393328:MGW393328 MQN393328:MQS393328 NAJ393328:NAO393328 NKF393328:NKK393328 NUB393328:NUG393328 ODX393328:OEC393328 ONT393328:ONY393328 OXP393328:OXU393328 PHL393328:PHQ393328 PRH393328:PRM393328 QBD393328:QBI393328 QKZ393328:QLE393328 QUV393328:QVA393328 RER393328:REW393328 RON393328:ROS393328 RYJ393328:RYO393328 SIF393328:SIK393328 SSB393328:SSG393328 TBX393328:TCC393328 TLT393328:TLY393328 TVP393328:TVU393328 UFL393328:UFQ393328 UPH393328:UPM393328 UZD393328:UZI393328 VIZ393328:VJE393328 VSV393328:VTA393328 WCR393328:WCW393328 WMN393328:WMS393328 WWJ393328:WWO393328 AB458864:AG458864 JX458864:KC458864 TT458864:TY458864 ADP458864:ADU458864 ANL458864:ANQ458864 AXH458864:AXM458864 BHD458864:BHI458864 BQZ458864:BRE458864 CAV458864:CBA458864 CKR458864:CKW458864 CUN458864:CUS458864 DEJ458864:DEO458864 DOF458864:DOK458864 DYB458864:DYG458864 EHX458864:EIC458864 ERT458864:ERY458864 FBP458864:FBU458864 FLL458864:FLQ458864 FVH458864:FVM458864 GFD458864:GFI458864 GOZ458864:GPE458864 GYV458864:GZA458864 HIR458864:HIW458864 HSN458864:HSS458864 ICJ458864:ICO458864 IMF458864:IMK458864 IWB458864:IWG458864 JFX458864:JGC458864 JPT458864:JPY458864 JZP458864:JZU458864 KJL458864:KJQ458864 KTH458864:KTM458864 LDD458864:LDI458864 LMZ458864:LNE458864 LWV458864:LXA458864 MGR458864:MGW458864 MQN458864:MQS458864 NAJ458864:NAO458864 NKF458864:NKK458864 NUB458864:NUG458864 ODX458864:OEC458864 ONT458864:ONY458864 OXP458864:OXU458864 PHL458864:PHQ458864 PRH458864:PRM458864 QBD458864:QBI458864 QKZ458864:QLE458864 QUV458864:QVA458864 RER458864:REW458864 RON458864:ROS458864 RYJ458864:RYO458864 SIF458864:SIK458864 SSB458864:SSG458864 TBX458864:TCC458864 TLT458864:TLY458864 TVP458864:TVU458864 UFL458864:UFQ458864 UPH458864:UPM458864 UZD458864:UZI458864 VIZ458864:VJE458864 VSV458864:VTA458864 WCR458864:WCW458864 WMN458864:WMS458864 WWJ458864:WWO458864 AB524400:AG524400 JX524400:KC524400 TT524400:TY524400 ADP524400:ADU524400 ANL524400:ANQ524400 AXH524400:AXM524400 BHD524400:BHI524400 BQZ524400:BRE524400 CAV524400:CBA524400 CKR524400:CKW524400 CUN524400:CUS524400 DEJ524400:DEO524400 DOF524400:DOK524400 DYB524400:DYG524400 EHX524400:EIC524400 ERT524400:ERY524400 FBP524400:FBU524400 FLL524400:FLQ524400 FVH524400:FVM524400 GFD524400:GFI524400 GOZ524400:GPE524400 GYV524400:GZA524400 HIR524400:HIW524400 HSN524400:HSS524400 ICJ524400:ICO524400 IMF524400:IMK524400 IWB524400:IWG524400 JFX524400:JGC524400 JPT524400:JPY524400 JZP524400:JZU524400 KJL524400:KJQ524400 KTH524400:KTM524400 LDD524400:LDI524400 LMZ524400:LNE524400 LWV524400:LXA524400 MGR524400:MGW524400 MQN524400:MQS524400 NAJ524400:NAO524400 NKF524400:NKK524400 NUB524400:NUG524400 ODX524400:OEC524400 ONT524400:ONY524400 OXP524400:OXU524400 PHL524400:PHQ524400 PRH524400:PRM524400 QBD524400:QBI524400 QKZ524400:QLE524400 QUV524400:QVA524400 RER524400:REW524400 RON524400:ROS524400 RYJ524400:RYO524400 SIF524400:SIK524400 SSB524400:SSG524400 TBX524400:TCC524400 TLT524400:TLY524400 TVP524400:TVU524400 UFL524400:UFQ524400 UPH524400:UPM524400 UZD524400:UZI524400 VIZ524400:VJE524400 VSV524400:VTA524400 WCR524400:WCW524400 WMN524400:WMS524400 WWJ524400:WWO524400 AB589936:AG589936 JX589936:KC589936 TT589936:TY589936 ADP589936:ADU589936 ANL589936:ANQ589936 AXH589936:AXM589936 BHD589936:BHI589936 BQZ589936:BRE589936 CAV589936:CBA589936 CKR589936:CKW589936 CUN589936:CUS589936 DEJ589936:DEO589936 DOF589936:DOK589936 DYB589936:DYG589936 EHX589936:EIC589936 ERT589936:ERY589936 FBP589936:FBU589936 FLL589936:FLQ589936 FVH589936:FVM589936 GFD589936:GFI589936 GOZ589936:GPE589936 GYV589936:GZA589936 HIR589936:HIW589936 HSN589936:HSS589936 ICJ589936:ICO589936 IMF589936:IMK589936 IWB589936:IWG589936 JFX589936:JGC589936 JPT589936:JPY589936 JZP589936:JZU589936 KJL589936:KJQ589936 KTH589936:KTM589936 LDD589936:LDI589936 LMZ589936:LNE589936 LWV589936:LXA589936 MGR589936:MGW589936 MQN589936:MQS589936 NAJ589936:NAO589936 NKF589936:NKK589936 NUB589936:NUG589936 ODX589936:OEC589936 ONT589936:ONY589936 OXP589936:OXU589936 PHL589936:PHQ589936 PRH589936:PRM589936 QBD589936:QBI589936 QKZ589936:QLE589936 QUV589936:QVA589936 RER589936:REW589936 RON589936:ROS589936 RYJ589936:RYO589936 SIF589936:SIK589936 SSB589936:SSG589936 TBX589936:TCC589936 TLT589936:TLY589936 TVP589936:TVU589936 UFL589936:UFQ589936 UPH589936:UPM589936 UZD589936:UZI589936 VIZ589936:VJE589936 VSV589936:VTA589936 WCR589936:WCW589936 WMN589936:WMS589936 WWJ589936:WWO589936 AB655472:AG655472 JX655472:KC655472 TT655472:TY655472 ADP655472:ADU655472 ANL655472:ANQ655472 AXH655472:AXM655472 BHD655472:BHI655472 BQZ655472:BRE655472 CAV655472:CBA655472 CKR655472:CKW655472 CUN655472:CUS655472 DEJ655472:DEO655472 DOF655472:DOK655472 DYB655472:DYG655472 EHX655472:EIC655472 ERT655472:ERY655472 FBP655472:FBU655472 FLL655472:FLQ655472 FVH655472:FVM655472 GFD655472:GFI655472 GOZ655472:GPE655472 GYV655472:GZA655472 HIR655472:HIW655472 HSN655472:HSS655472 ICJ655472:ICO655472 IMF655472:IMK655472 IWB655472:IWG655472 JFX655472:JGC655472 JPT655472:JPY655472 JZP655472:JZU655472 KJL655472:KJQ655472 KTH655472:KTM655472 LDD655472:LDI655472 LMZ655472:LNE655472 LWV655472:LXA655472 MGR655472:MGW655472 MQN655472:MQS655472 NAJ655472:NAO655472 NKF655472:NKK655472 NUB655472:NUG655472 ODX655472:OEC655472 ONT655472:ONY655472 OXP655472:OXU655472 PHL655472:PHQ655472 PRH655472:PRM655472 QBD655472:QBI655472 QKZ655472:QLE655472 QUV655472:QVA655472 RER655472:REW655472 RON655472:ROS655472 RYJ655472:RYO655472 SIF655472:SIK655472 SSB655472:SSG655472 TBX655472:TCC655472 TLT655472:TLY655472 TVP655472:TVU655472 UFL655472:UFQ655472 UPH655472:UPM655472 UZD655472:UZI655472 VIZ655472:VJE655472 VSV655472:VTA655472 WCR655472:WCW655472 WMN655472:WMS655472 WWJ655472:WWO655472 AB721008:AG721008 JX721008:KC721008 TT721008:TY721008 ADP721008:ADU721008 ANL721008:ANQ721008 AXH721008:AXM721008 BHD721008:BHI721008 BQZ721008:BRE721008 CAV721008:CBA721008 CKR721008:CKW721008 CUN721008:CUS721008 DEJ721008:DEO721008 DOF721008:DOK721008 DYB721008:DYG721008 EHX721008:EIC721008 ERT721008:ERY721008 FBP721008:FBU721008 FLL721008:FLQ721008 FVH721008:FVM721008 GFD721008:GFI721008 GOZ721008:GPE721008 GYV721008:GZA721008 HIR721008:HIW721008 HSN721008:HSS721008 ICJ721008:ICO721008 IMF721008:IMK721008 IWB721008:IWG721008 JFX721008:JGC721008 JPT721008:JPY721008 JZP721008:JZU721008 KJL721008:KJQ721008 KTH721008:KTM721008 LDD721008:LDI721008 LMZ721008:LNE721008 LWV721008:LXA721008 MGR721008:MGW721008 MQN721008:MQS721008 NAJ721008:NAO721008 NKF721008:NKK721008 NUB721008:NUG721008 ODX721008:OEC721008 ONT721008:ONY721008 OXP721008:OXU721008 PHL721008:PHQ721008 PRH721008:PRM721008 QBD721008:QBI721008 QKZ721008:QLE721008 QUV721008:QVA721008 RER721008:REW721008 RON721008:ROS721008 RYJ721008:RYO721008 SIF721008:SIK721008 SSB721008:SSG721008 TBX721008:TCC721008 TLT721008:TLY721008 TVP721008:TVU721008 UFL721008:UFQ721008 UPH721008:UPM721008 UZD721008:UZI721008 VIZ721008:VJE721008 VSV721008:VTA721008 WCR721008:WCW721008 WMN721008:WMS721008 WWJ721008:WWO721008 AB786544:AG786544 JX786544:KC786544 TT786544:TY786544 ADP786544:ADU786544 ANL786544:ANQ786544 AXH786544:AXM786544 BHD786544:BHI786544 BQZ786544:BRE786544 CAV786544:CBA786544 CKR786544:CKW786544 CUN786544:CUS786544 DEJ786544:DEO786544 DOF786544:DOK786544 DYB786544:DYG786544 EHX786544:EIC786544 ERT786544:ERY786544 FBP786544:FBU786544 FLL786544:FLQ786544 FVH786544:FVM786544 GFD786544:GFI786544 GOZ786544:GPE786544 GYV786544:GZA786544 HIR786544:HIW786544 HSN786544:HSS786544 ICJ786544:ICO786544 IMF786544:IMK786544 IWB786544:IWG786544 JFX786544:JGC786544 JPT786544:JPY786544 JZP786544:JZU786544 KJL786544:KJQ786544 KTH786544:KTM786544 LDD786544:LDI786544 LMZ786544:LNE786544 LWV786544:LXA786544 MGR786544:MGW786544 MQN786544:MQS786544 NAJ786544:NAO786544 NKF786544:NKK786544 NUB786544:NUG786544 ODX786544:OEC786544 ONT786544:ONY786544 OXP786544:OXU786544 PHL786544:PHQ786544 PRH786544:PRM786544 QBD786544:QBI786544 QKZ786544:QLE786544 QUV786544:QVA786544 RER786544:REW786544 RON786544:ROS786544 RYJ786544:RYO786544 SIF786544:SIK786544 SSB786544:SSG786544 TBX786544:TCC786544 TLT786544:TLY786544 TVP786544:TVU786544 UFL786544:UFQ786544 UPH786544:UPM786544 UZD786544:UZI786544 VIZ786544:VJE786544 VSV786544:VTA786544 WCR786544:WCW786544 WMN786544:WMS786544 WWJ786544:WWO786544 AB852080:AG852080 JX852080:KC852080 TT852080:TY852080 ADP852080:ADU852080 ANL852080:ANQ852080 AXH852080:AXM852080 BHD852080:BHI852080 BQZ852080:BRE852080 CAV852080:CBA852080 CKR852080:CKW852080 CUN852080:CUS852080 DEJ852080:DEO852080 DOF852080:DOK852080 DYB852080:DYG852080 EHX852080:EIC852080 ERT852080:ERY852080 FBP852080:FBU852080 FLL852080:FLQ852080 FVH852080:FVM852080 GFD852080:GFI852080 GOZ852080:GPE852080 GYV852080:GZA852080 HIR852080:HIW852080 HSN852080:HSS852080 ICJ852080:ICO852080 IMF852080:IMK852080 IWB852080:IWG852080 JFX852080:JGC852080 JPT852080:JPY852080 JZP852080:JZU852080 KJL852080:KJQ852080 KTH852080:KTM852080 LDD852080:LDI852080 LMZ852080:LNE852080 LWV852080:LXA852080 MGR852080:MGW852080 MQN852080:MQS852080 NAJ852080:NAO852080 NKF852080:NKK852080 NUB852080:NUG852080 ODX852080:OEC852080 ONT852080:ONY852080 OXP852080:OXU852080 PHL852080:PHQ852080 PRH852080:PRM852080 QBD852080:QBI852080 QKZ852080:QLE852080 QUV852080:QVA852080 RER852080:REW852080 RON852080:ROS852080 RYJ852080:RYO852080 SIF852080:SIK852080 SSB852080:SSG852080 TBX852080:TCC852080 TLT852080:TLY852080 TVP852080:TVU852080 UFL852080:UFQ852080 UPH852080:UPM852080 UZD852080:UZI852080 VIZ852080:VJE852080 VSV852080:VTA852080 WCR852080:WCW852080 WMN852080:WMS852080 WWJ852080:WWO852080 AB917616:AG917616 JX917616:KC917616 TT917616:TY917616 ADP917616:ADU917616 ANL917616:ANQ917616 AXH917616:AXM917616 BHD917616:BHI917616 BQZ917616:BRE917616 CAV917616:CBA917616 CKR917616:CKW917616 CUN917616:CUS917616 DEJ917616:DEO917616 DOF917616:DOK917616 DYB917616:DYG917616 EHX917616:EIC917616 ERT917616:ERY917616 FBP917616:FBU917616 FLL917616:FLQ917616 FVH917616:FVM917616 GFD917616:GFI917616 GOZ917616:GPE917616 GYV917616:GZA917616 HIR917616:HIW917616 HSN917616:HSS917616 ICJ917616:ICO917616 IMF917616:IMK917616 IWB917616:IWG917616 JFX917616:JGC917616 JPT917616:JPY917616 JZP917616:JZU917616 KJL917616:KJQ917616 KTH917616:KTM917616 LDD917616:LDI917616 LMZ917616:LNE917616 LWV917616:LXA917616 MGR917616:MGW917616 MQN917616:MQS917616 NAJ917616:NAO917616 NKF917616:NKK917616 NUB917616:NUG917616 ODX917616:OEC917616 ONT917616:ONY917616 OXP917616:OXU917616 PHL917616:PHQ917616 PRH917616:PRM917616 QBD917616:QBI917616 QKZ917616:QLE917616 QUV917616:QVA917616 RER917616:REW917616 RON917616:ROS917616 RYJ917616:RYO917616 SIF917616:SIK917616 SSB917616:SSG917616 TBX917616:TCC917616 TLT917616:TLY917616 TVP917616:TVU917616 UFL917616:UFQ917616 UPH917616:UPM917616 UZD917616:UZI917616 VIZ917616:VJE917616 VSV917616:VTA917616 WCR917616:WCW917616 WMN917616:WMS917616 WWJ917616:WWO917616 AB983152:AG983152 JX983152:KC983152 TT983152:TY983152 ADP983152:ADU983152 ANL983152:ANQ983152 AXH983152:AXM983152 BHD983152:BHI983152 BQZ983152:BRE983152 CAV983152:CBA983152 CKR983152:CKW983152 CUN983152:CUS983152 DEJ983152:DEO983152 DOF983152:DOK983152 DYB983152:DYG983152 EHX983152:EIC983152 ERT983152:ERY983152 FBP983152:FBU983152 FLL983152:FLQ983152 FVH983152:FVM983152 GFD983152:GFI983152 GOZ983152:GPE983152 GYV983152:GZA983152 HIR983152:HIW983152 HSN983152:HSS983152 ICJ983152:ICO983152 IMF983152:IMK983152 IWB983152:IWG983152 JFX983152:JGC983152 JPT983152:JPY983152 JZP983152:JZU983152 KJL983152:KJQ983152 KTH983152:KTM983152 LDD983152:LDI983152 LMZ983152:LNE983152 LWV983152:LXA983152 MGR983152:MGW983152 MQN983152:MQS983152 NAJ983152:NAO983152 NKF983152:NKK983152 NUB983152:NUG983152 ODX983152:OEC983152 ONT983152:ONY983152 OXP983152:OXU983152 PHL983152:PHQ983152 PRH983152:PRM983152 QBD983152:QBI983152 QKZ983152:QLE983152 QUV983152:QVA983152 RER983152:REW983152 RON983152:ROS983152 RYJ983152:RYO983152 SIF983152:SIK983152 SSB983152:SSG983152 TBX983152:TCC983152 TLT983152:TLY983152 TVP983152:TVU983152 UFL983152:UFQ983152 UPH983152:UPM983152 UZD983152:UZI983152 VIZ983152:VJE983152 VSV983152:VTA983152 WCR983152:WCW983152 WMN983152:WMS983152 WWJ983152:WWO983152 AB114:AG114 JX114:KC114 TT114:TY114 ADP114:ADU114 ANL114:ANQ114 AXH114:AXM114 BHD114:BHI114 BQZ114:BRE114 CAV114:CBA114 CKR114:CKW114 CUN114:CUS114 DEJ114:DEO114 DOF114:DOK114 DYB114:DYG114 EHX114:EIC114 ERT114:ERY114 FBP114:FBU114 FLL114:FLQ114 FVH114:FVM114 GFD114:GFI114 GOZ114:GPE114 GYV114:GZA114 HIR114:HIW114 HSN114:HSS114 ICJ114:ICO114 IMF114:IMK114 IWB114:IWG114 JFX114:JGC114 JPT114:JPY114 JZP114:JZU114 KJL114:KJQ114 KTH114:KTM114 LDD114:LDI114 LMZ114:LNE114 LWV114:LXA114 MGR114:MGW114 MQN114:MQS114 NAJ114:NAO114 NKF114:NKK114 NUB114:NUG114 ODX114:OEC114 ONT114:ONY114 OXP114:OXU114 PHL114:PHQ114 PRH114:PRM114 QBD114:QBI114 QKZ114:QLE114 QUV114:QVA114 RER114:REW114 RON114:ROS114 RYJ114:RYO114 SIF114:SIK114 SSB114:SSG114 TBX114:TCC114 TLT114:TLY114 TVP114:TVU114 UFL114:UFQ114 UPH114:UPM114 UZD114:UZI114 VIZ114:VJE114 VSV114:VTA114 WCR114:WCW114 WMN114:WMS114 WWJ114:WWO114 AB65650:AG65650 JX65650:KC65650 TT65650:TY65650 ADP65650:ADU65650 ANL65650:ANQ65650 AXH65650:AXM65650 BHD65650:BHI65650 BQZ65650:BRE65650 CAV65650:CBA65650 CKR65650:CKW65650 CUN65650:CUS65650 DEJ65650:DEO65650 DOF65650:DOK65650 DYB65650:DYG65650 EHX65650:EIC65650 ERT65650:ERY65650 FBP65650:FBU65650 FLL65650:FLQ65650 FVH65650:FVM65650 GFD65650:GFI65650 GOZ65650:GPE65650 GYV65650:GZA65650 HIR65650:HIW65650 HSN65650:HSS65650 ICJ65650:ICO65650 IMF65650:IMK65650 IWB65650:IWG65650 JFX65650:JGC65650 JPT65650:JPY65650 JZP65650:JZU65650 KJL65650:KJQ65650 KTH65650:KTM65650 LDD65650:LDI65650 LMZ65650:LNE65650 LWV65650:LXA65650 MGR65650:MGW65650 MQN65650:MQS65650 NAJ65650:NAO65650 NKF65650:NKK65650 NUB65650:NUG65650 ODX65650:OEC65650 ONT65650:ONY65650 OXP65650:OXU65650 PHL65650:PHQ65650 PRH65650:PRM65650 QBD65650:QBI65650 QKZ65650:QLE65650 QUV65650:QVA65650 RER65650:REW65650 RON65650:ROS65650 RYJ65650:RYO65650 SIF65650:SIK65650 SSB65650:SSG65650 TBX65650:TCC65650 TLT65650:TLY65650 TVP65650:TVU65650 UFL65650:UFQ65650 UPH65650:UPM65650 UZD65650:UZI65650 VIZ65650:VJE65650 VSV65650:VTA65650 WCR65650:WCW65650 WMN65650:WMS65650 WWJ65650:WWO65650 AB131186:AG131186 JX131186:KC131186 TT131186:TY131186 ADP131186:ADU131186 ANL131186:ANQ131186 AXH131186:AXM131186 BHD131186:BHI131186 BQZ131186:BRE131186 CAV131186:CBA131186 CKR131186:CKW131186 CUN131186:CUS131186 DEJ131186:DEO131186 DOF131186:DOK131186 DYB131186:DYG131186 EHX131186:EIC131186 ERT131186:ERY131186 FBP131186:FBU131186 FLL131186:FLQ131186 FVH131186:FVM131186 GFD131186:GFI131186 GOZ131186:GPE131186 GYV131186:GZA131186 HIR131186:HIW131186 HSN131186:HSS131186 ICJ131186:ICO131186 IMF131186:IMK131186 IWB131186:IWG131186 JFX131186:JGC131186 JPT131186:JPY131186 JZP131186:JZU131186 KJL131186:KJQ131186 KTH131186:KTM131186 LDD131186:LDI131186 LMZ131186:LNE131186 LWV131186:LXA131186 MGR131186:MGW131186 MQN131186:MQS131186 NAJ131186:NAO131186 NKF131186:NKK131186 NUB131186:NUG131186 ODX131186:OEC131186 ONT131186:ONY131186 OXP131186:OXU131186 PHL131186:PHQ131186 PRH131186:PRM131186 QBD131186:QBI131186 QKZ131186:QLE131186 QUV131186:QVA131186 RER131186:REW131186 RON131186:ROS131186 RYJ131186:RYO131186 SIF131186:SIK131186 SSB131186:SSG131186 TBX131186:TCC131186 TLT131186:TLY131186 TVP131186:TVU131186 UFL131186:UFQ131186 UPH131186:UPM131186 UZD131186:UZI131186 VIZ131186:VJE131186 VSV131186:VTA131186 WCR131186:WCW131186 WMN131186:WMS131186 WWJ131186:WWO131186 AB196722:AG196722 JX196722:KC196722 TT196722:TY196722 ADP196722:ADU196722 ANL196722:ANQ196722 AXH196722:AXM196722 BHD196722:BHI196722 BQZ196722:BRE196722 CAV196722:CBA196722 CKR196722:CKW196722 CUN196722:CUS196722 DEJ196722:DEO196722 DOF196722:DOK196722 DYB196722:DYG196722 EHX196722:EIC196722 ERT196722:ERY196722 FBP196722:FBU196722 FLL196722:FLQ196722 FVH196722:FVM196722 GFD196722:GFI196722 GOZ196722:GPE196722 GYV196722:GZA196722 HIR196722:HIW196722 HSN196722:HSS196722 ICJ196722:ICO196722 IMF196722:IMK196722 IWB196722:IWG196722 JFX196722:JGC196722 JPT196722:JPY196722 JZP196722:JZU196722 KJL196722:KJQ196722 KTH196722:KTM196722 LDD196722:LDI196722 LMZ196722:LNE196722 LWV196722:LXA196722 MGR196722:MGW196722 MQN196722:MQS196722 NAJ196722:NAO196722 NKF196722:NKK196722 NUB196722:NUG196722 ODX196722:OEC196722 ONT196722:ONY196722 OXP196722:OXU196722 PHL196722:PHQ196722 PRH196722:PRM196722 QBD196722:QBI196722 QKZ196722:QLE196722 QUV196722:QVA196722 RER196722:REW196722 RON196722:ROS196722 RYJ196722:RYO196722 SIF196722:SIK196722 SSB196722:SSG196722 TBX196722:TCC196722 TLT196722:TLY196722 TVP196722:TVU196722 UFL196722:UFQ196722 UPH196722:UPM196722 UZD196722:UZI196722 VIZ196722:VJE196722 VSV196722:VTA196722 WCR196722:WCW196722 WMN196722:WMS196722 WWJ196722:WWO196722 AB262258:AG262258 JX262258:KC262258 TT262258:TY262258 ADP262258:ADU262258 ANL262258:ANQ262258 AXH262258:AXM262258 BHD262258:BHI262258 BQZ262258:BRE262258 CAV262258:CBA262258 CKR262258:CKW262258 CUN262258:CUS262258 DEJ262258:DEO262258 DOF262258:DOK262258 DYB262258:DYG262258 EHX262258:EIC262258 ERT262258:ERY262258 FBP262258:FBU262258 FLL262258:FLQ262258 FVH262258:FVM262258 GFD262258:GFI262258 GOZ262258:GPE262258 GYV262258:GZA262258 HIR262258:HIW262258 HSN262258:HSS262258 ICJ262258:ICO262258 IMF262258:IMK262258 IWB262258:IWG262258 JFX262258:JGC262258 JPT262258:JPY262258 JZP262258:JZU262258 KJL262258:KJQ262258 KTH262258:KTM262258 LDD262258:LDI262258 LMZ262258:LNE262258 LWV262258:LXA262258 MGR262258:MGW262258 MQN262258:MQS262258 NAJ262258:NAO262258 NKF262258:NKK262258 NUB262258:NUG262258 ODX262258:OEC262258 ONT262258:ONY262258 OXP262258:OXU262258 PHL262258:PHQ262258 PRH262258:PRM262258 QBD262258:QBI262258 QKZ262258:QLE262258 QUV262258:QVA262258 RER262258:REW262258 RON262258:ROS262258 RYJ262258:RYO262258 SIF262258:SIK262258 SSB262258:SSG262258 TBX262258:TCC262258 TLT262258:TLY262258 TVP262258:TVU262258 UFL262258:UFQ262258 UPH262258:UPM262258 UZD262258:UZI262258 VIZ262258:VJE262258 VSV262258:VTA262258 WCR262258:WCW262258 WMN262258:WMS262258 WWJ262258:WWO262258 AB327794:AG327794 JX327794:KC327794 TT327794:TY327794 ADP327794:ADU327794 ANL327794:ANQ327794 AXH327794:AXM327794 BHD327794:BHI327794 BQZ327794:BRE327794 CAV327794:CBA327794 CKR327794:CKW327794 CUN327794:CUS327794 DEJ327794:DEO327794 DOF327794:DOK327794 DYB327794:DYG327794 EHX327794:EIC327794 ERT327794:ERY327794 FBP327794:FBU327794 FLL327794:FLQ327794 FVH327794:FVM327794 GFD327794:GFI327794 GOZ327794:GPE327794 GYV327794:GZA327794 HIR327794:HIW327794 HSN327794:HSS327794 ICJ327794:ICO327794 IMF327794:IMK327794 IWB327794:IWG327794 JFX327794:JGC327794 JPT327794:JPY327794 JZP327794:JZU327794 KJL327794:KJQ327794 KTH327794:KTM327794 LDD327794:LDI327794 LMZ327794:LNE327794 LWV327794:LXA327794 MGR327794:MGW327794 MQN327794:MQS327794 NAJ327794:NAO327794 NKF327794:NKK327794 NUB327794:NUG327794 ODX327794:OEC327794 ONT327794:ONY327794 OXP327794:OXU327794 PHL327794:PHQ327794 PRH327794:PRM327794 QBD327794:QBI327794 QKZ327794:QLE327794 QUV327794:QVA327794 RER327794:REW327794 RON327794:ROS327794 RYJ327794:RYO327794 SIF327794:SIK327794 SSB327794:SSG327794 TBX327794:TCC327794 TLT327794:TLY327794 TVP327794:TVU327794 UFL327794:UFQ327794 UPH327794:UPM327794 UZD327794:UZI327794 VIZ327794:VJE327794 VSV327794:VTA327794 WCR327794:WCW327794 WMN327794:WMS327794 WWJ327794:WWO327794 AB393330:AG393330 JX393330:KC393330 TT393330:TY393330 ADP393330:ADU393330 ANL393330:ANQ393330 AXH393330:AXM393330 BHD393330:BHI393330 BQZ393330:BRE393330 CAV393330:CBA393330 CKR393330:CKW393330 CUN393330:CUS393330 DEJ393330:DEO393330 DOF393330:DOK393330 DYB393330:DYG393330 EHX393330:EIC393330 ERT393330:ERY393330 FBP393330:FBU393330 FLL393330:FLQ393330 FVH393330:FVM393330 GFD393330:GFI393330 GOZ393330:GPE393330 GYV393330:GZA393330 HIR393330:HIW393330 HSN393330:HSS393330 ICJ393330:ICO393330 IMF393330:IMK393330 IWB393330:IWG393330 JFX393330:JGC393330 JPT393330:JPY393330 JZP393330:JZU393330 KJL393330:KJQ393330 KTH393330:KTM393330 LDD393330:LDI393330 LMZ393330:LNE393330 LWV393330:LXA393330 MGR393330:MGW393330 MQN393330:MQS393330 NAJ393330:NAO393330 NKF393330:NKK393330 NUB393330:NUG393330 ODX393330:OEC393330 ONT393330:ONY393330 OXP393330:OXU393330 PHL393330:PHQ393330 PRH393330:PRM393330 QBD393330:QBI393330 QKZ393330:QLE393330 QUV393330:QVA393330 RER393330:REW393330 RON393330:ROS393330 RYJ393330:RYO393330 SIF393330:SIK393330 SSB393330:SSG393330 TBX393330:TCC393330 TLT393330:TLY393330 TVP393330:TVU393330 UFL393330:UFQ393330 UPH393330:UPM393330 UZD393330:UZI393330 VIZ393330:VJE393330 VSV393330:VTA393330 WCR393330:WCW393330 WMN393330:WMS393330 WWJ393330:WWO393330 AB458866:AG458866 JX458866:KC458866 TT458866:TY458866 ADP458866:ADU458866 ANL458866:ANQ458866 AXH458866:AXM458866 BHD458866:BHI458866 BQZ458866:BRE458866 CAV458866:CBA458866 CKR458866:CKW458866 CUN458866:CUS458866 DEJ458866:DEO458866 DOF458866:DOK458866 DYB458866:DYG458866 EHX458866:EIC458866 ERT458866:ERY458866 FBP458866:FBU458866 FLL458866:FLQ458866 FVH458866:FVM458866 GFD458866:GFI458866 GOZ458866:GPE458866 GYV458866:GZA458866 HIR458866:HIW458866 HSN458866:HSS458866 ICJ458866:ICO458866 IMF458866:IMK458866 IWB458866:IWG458866 JFX458866:JGC458866 JPT458866:JPY458866 JZP458866:JZU458866 KJL458866:KJQ458866 KTH458866:KTM458866 LDD458866:LDI458866 LMZ458866:LNE458866 LWV458866:LXA458866 MGR458866:MGW458866 MQN458866:MQS458866 NAJ458866:NAO458866 NKF458866:NKK458866 NUB458866:NUG458866 ODX458866:OEC458866 ONT458866:ONY458866 OXP458866:OXU458866 PHL458866:PHQ458866 PRH458866:PRM458866 QBD458866:QBI458866 QKZ458866:QLE458866 QUV458866:QVA458866 RER458866:REW458866 RON458866:ROS458866 RYJ458866:RYO458866 SIF458866:SIK458866 SSB458866:SSG458866 TBX458866:TCC458866 TLT458866:TLY458866 TVP458866:TVU458866 UFL458866:UFQ458866 UPH458866:UPM458866 UZD458866:UZI458866 VIZ458866:VJE458866 VSV458866:VTA458866 WCR458866:WCW458866 WMN458866:WMS458866 WWJ458866:WWO458866 AB524402:AG524402 JX524402:KC524402 TT524402:TY524402 ADP524402:ADU524402 ANL524402:ANQ524402 AXH524402:AXM524402 BHD524402:BHI524402 BQZ524402:BRE524402 CAV524402:CBA524402 CKR524402:CKW524402 CUN524402:CUS524402 DEJ524402:DEO524402 DOF524402:DOK524402 DYB524402:DYG524402 EHX524402:EIC524402 ERT524402:ERY524402 FBP524402:FBU524402 FLL524402:FLQ524402 FVH524402:FVM524402 GFD524402:GFI524402 GOZ524402:GPE524402 GYV524402:GZA524402 HIR524402:HIW524402 HSN524402:HSS524402 ICJ524402:ICO524402 IMF524402:IMK524402 IWB524402:IWG524402 JFX524402:JGC524402 JPT524402:JPY524402 JZP524402:JZU524402 KJL524402:KJQ524402 KTH524402:KTM524402 LDD524402:LDI524402 LMZ524402:LNE524402 LWV524402:LXA524402 MGR524402:MGW524402 MQN524402:MQS524402 NAJ524402:NAO524402 NKF524402:NKK524402 NUB524402:NUG524402 ODX524402:OEC524402 ONT524402:ONY524402 OXP524402:OXU524402 PHL524402:PHQ524402 PRH524402:PRM524402 QBD524402:QBI524402 QKZ524402:QLE524402 QUV524402:QVA524402 RER524402:REW524402 RON524402:ROS524402 RYJ524402:RYO524402 SIF524402:SIK524402 SSB524402:SSG524402 TBX524402:TCC524402 TLT524402:TLY524402 TVP524402:TVU524402 UFL524402:UFQ524402 UPH524402:UPM524402 UZD524402:UZI524402 VIZ524402:VJE524402 VSV524402:VTA524402 WCR524402:WCW524402 WMN524402:WMS524402 WWJ524402:WWO524402 AB589938:AG589938 JX589938:KC589938 TT589938:TY589938 ADP589938:ADU589938 ANL589938:ANQ589938 AXH589938:AXM589938 BHD589938:BHI589938 BQZ589938:BRE589938 CAV589938:CBA589938 CKR589938:CKW589938 CUN589938:CUS589938 DEJ589938:DEO589938 DOF589938:DOK589938 DYB589938:DYG589938 EHX589938:EIC589938 ERT589938:ERY589938 FBP589938:FBU589938 FLL589938:FLQ589938 FVH589938:FVM589938 GFD589938:GFI589938 GOZ589938:GPE589938 GYV589938:GZA589938 HIR589938:HIW589938 HSN589938:HSS589938 ICJ589938:ICO589938 IMF589938:IMK589938 IWB589938:IWG589938 JFX589938:JGC589938 JPT589938:JPY589938 JZP589938:JZU589938 KJL589938:KJQ589938 KTH589938:KTM589938 LDD589938:LDI589938 LMZ589938:LNE589938 LWV589938:LXA589938 MGR589938:MGW589938 MQN589938:MQS589938 NAJ589938:NAO589938 NKF589938:NKK589938 NUB589938:NUG589938 ODX589938:OEC589938 ONT589938:ONY589938 OXP589938:OXU589938 PHL589938:PHQ589938 PRH589938:PRM589938 QBD589938:QBI589938 QKZ589938:QLE589938 QUV589938:QVA589938 RER589938:REW589938 RON589938:ROS589938 RYJ589938:RYO589938 SIF589938:SIK589938 SSB589938:SSG589938 TBX589938:TCC589938 TLT589938:TLY589938 TVP589938:TVU589938 UFL589938:UFQ589938 UPH589938:UPM589938 UZD589938:UZI589938 VIZ589938:VJE589938 VSV589938:VTA589938 WCR589938:WCW589938 WMN589938:WMS589938 WWJ589938:WWO589938 AB655474:AG655474 JX655474:KC655474 TT655474:TY655474 ADP655474:ADU655474 ANL655474:ANQ655474 AXH655474:AXM655474 BHD655474:BHI655474 BQZ655474:BRE655474 CAV655474:CBA655474 CKR655474:CKW655474 CUN655474:CUS655474 DEJ655474:DEO655474 DOF655474:DOK655474 DYB655474:DYG655474 EHX655474:EIC655474 ERT655474:ERY655474 FBP655474:FBU655474 FLL655474:FLQ655474 FVH655474:FVM655474 GFD655474:GFI655474 GOZ655474:GPE655474 GYV655474:GZA655474 HIR655474:HIW655474 HSN655474:HSS655474 ICJ655474:ICO655474 IMF655474:IMK655474 IWB655474:IWG655474 JFX655474:JGC655474 JPT655474:JPY655474 JZP655474:JZU655474 KJL655474:KJQ655474 KTH655474:KTM655474 LDD655474:LDI655474 LMZ655474:LNE655474 LWV655474:LXA655474 MGR655474:MGW655474 MQN655474:MQS655474 NAJ655474:NAO655474 NKF655474:NKK655474 NUB655474:NUG655474 ODX655474:OEC655474 ONT655474:ONY655474 OXP655474:OXU655474 PHL655474:PHQ655474 PRH655474:PRM655474 QBD655474:QBI655474 QKZ655474:QLE655474 QUV655474:QVA655474 RER655474:REW655474 RON655474:ROS655474 RYJ655474:RYO655474 SIF655474:SIK655474 SSB655474:SSG655474 TBX655474:TCC655474 TLT655474:TLY655474 TVP655474:TVU655474 UFL655474:UFQ655474 UPH655474:UPM655474 UZD655474:UZI655474 VIZ655474:VJE655474 VSV655474:VTA655474 WCR655474:WCW655474 WMN655474:WMS655474 WWJ655474:WWO655474 AB721010:AG721010 JX721010:KC721010 TT721010:TY721010 ADP721010:ADU721010 ANL721010:ANQ721010 AXH721010:AXM721010 BHD721010:BHI721010 BQZ721010:BRE721010 CAV721010:CBA721010 CKR721010:CKW721010 CUN721010:CUS721010 DEJ721010:DEO721010 DOF721010:DOK721010 DYB721010:DYG721010 EHX721010:EIC721010 ERT721010:ERY721010 FBP721010:FBU721010 FLL721010:FLQ721010 FVH721010:FVM721010 GFD721010:GFI721010 GOZ721010:GPE721010 GYV721010:GZA721010 HIR721010:HIW721010 HSN721010:HSS721010 ICJ721010:ICO721010 IMF721010:IMK721010 IWB721010:IWG721010 JFX721010:JGC721010 JPT721010:JPY721010 JZP721010:JZU721010 KJL721010:KJQ721010 KTH721010:KTM721010 LDD721010:LDI721010 LMZ721010:LNE721010 LWV721010:LXA721010 MGR721010:MGW721010 MQN721010:MQS721010 NAJ721010:NAO721010 NKF721010:NKK721010 NUB721010:NUG721010 ODX721010:OEC721010 ONT721010:ONY721010 OXP721010:OXU721010 PHL721010:PHQ721010 PRH721010:PRM721010 QBD721010:QBI721010 QKZ721010:QLE721010 QUV721010:QVA721010 RER721010:REW721010 RON721010:ROS721010 RYJ721010:RYO721010 SIF721010:SIK721010 SSB721010:SSG721010 TBX721010:TCC721010 TLT721010:TLY721010 TVP721010:TVU721010 UFL721010:UFQ721010 UPH721010:UPM721010 UZD721010:UZI721010 VIZ721010:VJE721010 VSV721010:VTA721010 WCR721010:WCW721010 WMN721010:WMS721010 WWJ721010:WWO721010 AB786546:AG786546 JX786546:KC786546 TT786546:TY786546 ADP786546:ADU786546 ANL786546:ANQ786546 AXH786546:AXM786546 BHD786546:BHI786546 BQZ786546:BRE786546 CAV786546:CBA786546 CKR786546:CKW786546 CUN786546:CUS786546 DEJ786546:DEO786546 DOF786546:DOK786546 DYB786546:DYG786546 EHX786546:EIC786546 ERT786546:ERY786546 FBP786546:FBU786546 FLL786546:FLQ786546 FVH786546:FVM786546 GFD786546:GFI786546 GOZ786546:GPE786546 GYV786546:GZA786546 HIR786546:HIW786546 HSN786546:HSS786546 ICJ786546:ICO786546 IMF786546:IMK786546 IWB786546:IWG786546 JFX786546:JGC786546 JPT786546:JPY786546 JZP786546:JZU786546 KJL786546:KJQ786546 KTH786546:KTM786546 LDD786546:LDI786546 LMZ786546:LNE786546 LWV786546:LXA786546 MGR786546:MGW786546 MQN786546:MQS786546 NAJ786546:NAO786546 NKF786546:NKK786546 NUB786546:NUG786546 ODX786546:OEC786546 ONT786546:ONY786546 OXP786546:OXU786546 PHL786546:PHQ786546 PRH786546:PRM786546 QBD786546:QBI786546 QKZ786546:QLE786546 QUV786546:QVA786546 RER786546:REW786546 RON786546:ROS786546 RYJ786546:RYO786546 SIF786546:SIK786546 SSB786546:SSG786546 TBX786546:TCC786546 TLT786546:TLY786546 TVP786546:TVU786546 UFL786546:UFQ786546 UPH786546:UPM786546 UZD786546:UZI786546 VIZ786546:VJE786546 VSV786546:VTA786546 WCR786546:WCW786546 WMN786546:WMS786546 WWJ786546:WWO786546 AB852082:AG852082 JX852082:KC852082 TT852082:TY852082 ADP852082:ADU852082 ANL852082:ANQ852082 AXH852082:AXM852082 BHD852082:BHI852082 BQZ852082:BRE852082 CAV852082:CBA852082 CKR852082:CKW852082 CUN852082:CUS852082 DEJ852082:DEO852082 DOF852082:DOK852082 DYB852082:DYG852082 EHX852082:EIC852082 ERT852082:ERY852082 FBP852082:FBU852082 FLL852082:FLQ852082 FVH852082:FVM852082 GFD852082:GFI852082 GOZ852082:GPE852082 GYV852082:GZA852082 HIR852082:HIW852082 HSN852082:HSS852082 ICJ852082:ICO852082 IMF852082:IMK852082 IWB852082:IWG852082 JFX852082:JGC852082 JPT852082:JPY852082 JZP852082:JZU852082 KJL852082:KJQ852082 KTH852082:KTM852082 LDD852082:LDI852082 LMZ852082:LNE852082 LWV852082:LXA852082 MGR852082:MGW852082 MQN852082:MQS852082 NAJ852082:NAO852082 NKF852082:NKK852082 NUB852082:NUG852082 ODX852082:OEC852082 ONT852082:ONY852082 OXP852082:OXU852082 PHL852082:PHQ852082 PRH852082:PRM852082 QBD852082:QBI852082 QKZ852082:QLE852082 QUV852082:QVA852082 RER852082:REW852082 RON852082:ROS852082 RYJ852082:RYO852082 SIF852082:SIK852082 SSB852082:SSG852082 TBX852082:TCC852082 TLT852082:TLY852082 TVP852082:TVU852082 UFL852082:UFQ852082 UPH852082:UPM852082 UZD852082:UZI852082 VIZ852082:VJE852082 VSV852082:VTA852082 WCR852082:WCW852082 WMN852082:WMS852082 WWJ852082:WWO852082 AB917618:AG917618 JX917618:KC917618 TT917618:TY917618 ADP917618:ADU917618 ANL917618:ANQ917618 AXH917618:AXM917618 BHD917618:BHI917618 BQZ917618:BRE917618 CAV917618:CBA917618 CKR917618:CKW917618 CUN917618:CUS917618 DEJ917618:DEO917618 DOF917618:DOK917618 DYB917618:DYG917618 EHX917618:EIC917618 ERT917618:ERY917618 FBP917618:FBU917618 FLL917618:FLQ917618 FVH917618:FVM917618 GFD917618:GFI917618 GOZ917618:GPE917618 GYV917618:GZA917618 HIR917618:HIW917618 HSN917618:HSS917618 ICJ917618:ICO917618 IMF917618:IMK917618 IWB917618:IWG917618 JFX917618:JGC917618 JPT917618:JPY917618 JZP917618:JZU917618 KJL917618:KJQ917618 KTH917618:KTM917618 LDD917618:LDI917618 LMZ917618:LNE917618 LWV917618:LXA917618 MGR917618:MGW917618 MQN917618:MQS917618 NAJ917618:NAO917618 NKF917618:NKK917618 NUB917618:NUG917618 ODX917618:OEC917618 ONT917618:ONY917618 OXP917618:OXU917618 PHL917618:PHQ917618 PRH917618:PRM917618 QBD917618:QBI917618 QKZ917618:QLE917618 QUV917618:QVA917618 RER917618:REW917618 RON917618:ROS917618 RYJ917618:RYO917618 SIF917618:SIK917618 SSB917618:SSG917618 TBX917618:TCC917618 TLT917618:TLY917618 TVP917618:TVU917618 UFL917618:UFQ917618 UPH917618:UPM917618 UZD917618:UZI917618 VIZ917618:VJE917618 VSV917618:VTA917618 WCR917618:WCW917618 WMN917618:WMS917618 WWJ917618:WWO917618 AB983154:AG983154 JX983154:KC983154 TT983154:TY983154 ADP983154:ADU983154 ANL983154:ANQ983154 AXH983154:AXM983154 BHD983154:BHI983154 BQZ983154:BRE983154 CAV983154:CBA983154 CKR983154:CKW983154 CUN983154:CUS983154 DEJ983154:DEO983154 DOF983154:DOK983154 DYB983154:DYG983154 EHX983154:EIC983154 ERT983154:ERY983154 FBP983154:FBU983154 FLL983154:FLQ983154 FVH983154:FVM983154 GFD983154:GFI983154 GOZ983154:GPE983154 GYV983154:GZA983154 HIR983154:HIW983154 HSN983154:HSS983154 ICJ983154:ICO983154 IMF983154:IMK983154 IWB983154:IWG983154 JFX983154:JGC983154 JPT983154:JPY983154 JZP983154:JZU983154 KJL983154:KJQ983154 KTH983154:KTM983154 LDD983154:LDI983154 LMZ983154:LNE983154 LWV983154:LXA983154 MGR983154:MGW983154 MQN983154:MQS983154 NAJ983154:NAO983154 NKF983154:NKK983154 NUB983154:NUG983154 ODX983154:OEC983154 ONT983154:ONY983154 OXP983154:OXU983154 PHL983154:PHQ983154 PRH983154:PRM983154 QBD983154:QBI983154 QKZ983154:QLE983154 QUV983154:QVA983154 RER983154:REW983154 RON983154:ROS983154 RYJ983154:RYO983154 SIF983154:SIK983154 SSB983154:SSG983154 TBX983154:TCC983154 TLT983154:TLY983154 TVP983154:TVU983154 UFL983154:UFQ983154 UPH983154:UPM983154 UZD983154:UZI983154 VIZ983154:VJE983154 VSV983154:VTA983154 WCR983154:WCW983154 WMN983154:WMS983154 WWJ983154:WWO983154 AB45:AF89 JX45:KB89 TT45:TX89 ADP45:ADT89 ANL45:ANP89 AXH45:AXL89 BHD45:BHH89 BQZ45:BRD89 CAV45:CAZ89 CKR45:CKV89 CUN45:CUR89 DEJ45:DEN89 DOF45:DOJ89 DYB45:DYF89 EHX45:EIB89 ERT45:ERX89 FBP45:FBT89 FLL45:FLP89 FVH45:FVL89 GFD45:GFH89 GOZ45:GPD89 GYV45:GYZ89 HIR45:HIV89 HSN45:HSR89 ICJ45:ICN89 IMF45:IMJ89 IWB45:IWF89 JFX45:JGB89 JPT45:JPX89 JZP45:JZT89 KJL45:KJP89 KTH45:KTL89 LDD45:LDH89 LMZ45:LND89 LWV45:LWZ89 MGR45:MGV89 MQN45:MQR89 NAJ45:NAN89 NKF45:NKJ89 NUB45:NUF89 ODX45:OEB89 ONT45:ONX89 OXP45:OXT89 PHL45:PHP89 PRH45:PRL89 QBD45:QBH89 QKZ45:QLD89 QUV45:QUZ89 RER45:REV89 RON45:ROR89 RYJ45:RYN89 SIF45:SIJ89 SSB45:SSF89 TBX45:TCB89 TLT45:TLX89 TVP45:TVT89 UFL45:UFP89 UPH45:UPL89 UZD45:UZH89 VIZ45:VJD89 VSV45:VSZ89 WCR45:WCV89 WMN45:WMR89 WWJ45:WWN89 AB65581:AF65625 JX65581:KB65625 TT65581:TX65625 ADP65581:ADT65625 ANL65581:ANP65625 AXH65581:AXL65625 BHD65581:BHH65625 BQZ65581:BRD65625 CAV65581:CAZ65625 CKR65581:CKV65625 CUN65581:CUR65625 DEJ65581:DEN65625 DOF65581:DOJ65625 DYB65581:DYF65625 EHX65581:EIB65625 ERT65581:ERX65625 FBP65581:FBT65625 FLL65581:FLP65625 FVH65581:FVL65625 GFD65581:GFH65625 GOZ65581:GPD65625 GYV65581:GYZ65625 HIR65581:HIV65625 HSN65581:HSR65625 ICJ65581:ICN65625 IMF65581:IMJ65625 IWB65581:IWF65625 JFX65581:JGB65625 JPT65581:JPX65625 JZP65581:JZT65625 KJL65581:KJP65625 KTH65581:KTL65625 LDD65581:LDH65625 LMZ65581:LND65625 LWV65581:LWZ65625 MGR65581:MGV65625 MQN65581:MQR65625 NAJ65581:NAN65625 NKF65581:NKJ65625 NUB65581:NUF65625 ODX65581:OEB65625 ONT65581:ONX65625 OXP65581:OXT65625 PHL65581:PHP65625 PRH65581:PRL65625 QBD65581:QBH65625 QKZ65581:QLD65625 QUV65581:QUZ65625 RER65581:REV65625 RON65581:ROR65625 RYJ65581:RYN65625 SIF65581:SIJ65625 SSB65581:SSF65625 TBX65581:TCB65625 TLT65581:TLX65625 TVP65581:TVT65625 UFL65581:UFP65625 UPH65581:UPL65625 UZD65581:UZH65625 VIZ65581:VJD65625 VSV65581:VSZ65625 WCR65581:WCV65625 WMN65581:WMR65625 WWJ65581:WWN65625 AB131117:AF131161 JX131117:KB131161 TT131117:TX131161 ADP131117:ADT131161 ANL131117:ANP131161 AXH131117:AXL131161 BHD131117:BHH131161 BQZ131117:BRD131161 CAV131117:CAZ131161 CKR131117:CKV131161 CUN131117:CUR131161 DEJ131117:DEN131161 DOF131117:DOJ131161 DYB131117:DYF131161 EHX131117:EIB131161 ERT131117:ERX131161 FBP131117:FBT131161 FLL131117:FLP131161 FVH131117:FVL131161 GFD131117:GFH131161 GOZ131117:GPD131161 GYV131117:GYZ131161 HIR131117:HIV131161 HSN131117:HSR131161 ICJ131117:ICN131161 IMF131117:IMJ131161 IWB131117:IWF131161 JFX131117:JGB131161 JPT131117:JPX131161 JZP131117:JZT131161 KJL131117:KJP131161 KTH131117:KTL131161 LDD131117:LDH131161 LMZ131117:LND131161 LWV131117:LWZ131161 MGR131117:MGV131161 MQN131117:MQR131161 NAJ131117:NAN131161 NKF131117:NKJ131161 NUB131117:NUF131161 ODX131117:OEB131161 ONT131117:ONX131161 OXP131117:OXT131161 PHL131117:PHP131161 PRH131117:PRL131161 QBD131117:QBH131161 QKZ131117:QLD131161 QUV131117:QUZ131161 RER131117:REV131161 RON131117:ROR131161 RYJ131117:RYN131161 SIF131117:SIJ131161 SSB131117:SSF131161 TBX131117:TCB131161 TLT131117:TLX131161 TVP131117:TVT131161 UFL131117:UFP131161 UPH131117:UPL131161 UZD131117:UZH131161 VIZ131117:VJD131161 VSV131117:VSZ131161 WCR131117:WCV131161 WMN131117:WMR131161 WWJ131117:WWN131161 AB196653:AF196697 JX196653:KB196697 TT196653:TX196697 ADP196653:ADT196697 ANL196653:ANP196697 AXH196653:AXL196697 BHD196653:BHH196697 BQZ196653:BRD196697 CAV196653:CAZ196697 CKR196653:CKV196697 CUN196653:CUR196697 DEJ196653:DEN196697 DOF196653:DOJ196697 DYB196653:DYF196697 EHX196653:EIB196697 ERT196653:ERX196697 FBP196653:FBT196697 FLL196653:FLP196697 FVH196653:FVL196697 GFD196653:GFH196697 GOZ196653:GPD196697 GYV196653:GYZ196697 HIR196653:HIV196697 HSN196653:HSR196697 ICJ196653:ICN196697 IMF196653:IMJ196697 IWB196653:IWF196697 JFX196653:JGB196697 JPT196653:JPX196697 JZP196653:JZT196697 KJL196653:KJP196697 KTH196653:KTL196697 LDD196653:LDH196697 LMZ196653:LND196697 LWV196653:LWZ196697 MGR196653:MGV196697 MQN196653:MQR196697 NAJ196653:NAN196697 NKF196653:NKJ196697 NUB196653:NUF196697 ODX196653:OEB196697 ONT196653:ONX196697 OXP196653:OXT196697 PHL196653:PHP196697 PRH196653:PRL196697 QBD196653:QBH196697 QKZ196653:QLD196697 QUV196653:QUZ196697 RER196653:REV196697 RON196653:ROR196697 RYJ196653:RYN196697 SIF196653:SIJ196697 SSB196653:SSF196697 TBX196653:TCB196697 TLT196653:TLX196697 TVP196653:TVT196697 UFL196653:UFP196697 UPH196653:UPL196697 UZD196653:UZH196697 VIZ196653:VJD196697 VSV196653:VSZ196697 WCR196653:WCV196697 WMN196653:WMR196697 WWJ196653:WWN196697 AB262189:AF262233 JX262189:KB262233 TT262189:TX262233 ADP262189:ADT262233 ANL262189:ANP262233 AXH262189:AXL262233 BHD262189:BHH262233 BQZ262189:BRD262233 CAV262189:CAZ262233 CKR262189:CKV262233 CUN262189:CUR262233 DEJ262189:DEN262233 DOF262189:DOJ262233 DYB262189:DYF262233 EHX262189:EIB262233 ERT262189:ERX262233 FBP262189:FBT262233 FLL262189:FLP262233 FVH262189:FVL262233 GFD262189:GFH262233 GOZ262189:GPD262233 GYV262189:GYZ262233 HIR262189:HIV262233 HSN262189:HSR262233 ICJ262189:ICN262233 IMF262189:IMJ262233 IWB262189:IWF262233 JFX262189:JGB262233 JPT262189:JPX262233 JZP262189:JZT262233 KJL262189:KJP262233 KTH262189:KTL262233 LDD262189:LDH262233 LMZ262189:LND262233 LWV262189:LWZ262233 MGR262189:MGV262233 MQN262189:MQR262233 NAJ262189:NAN262233 NKF262189:NKJ262233 NUB262189:NUF262233 ODX262189:OEB262233 ONT262189:ONX262233 OXP262189:OXT262233 PHL262189:PHP262233 PRH262189:PRL262233 QBD262189:QBH262233 QKZ262189:QLD262233 QUV262189:QUZ262233 RER262189:REV262233 RON262189:ROR262233 RYJ262189:RYN262233 SIF262189:SIJ262233 SSB262189:SSF262233 TBX262189:TCB262233 TLT262189:TLX262233 TVP262189:TVT262233 UFL262189:UFP262233 UPH262189:UPL262233 UZD262189:UZH262233 VIZ262189:VJD262233 VSV262189:VSZ262233 WCR262189:WCV262233 WMN262189:WMR262233 WWJ262189:WWN262233 AB327725:AF327769 JX327725:KB327769 TT327725:TX327769 ADP327725:ADT327769 ANL327725:ANP327769 AXH327725:AXL327769 BHD327725:BHH327769 BQZ327725:BRD327769 CAV327725:CAZ327769 CKR327725:CKV327769 CUN327725:CUR327769 DEJ327725:DEN327769 DOF327725:DOJ327769 DYB327725:DYF327769 EHX327725:EIB327769 ERT327725:ERX327769 FBP327725:FBT327769 FLL327725:FLP327769 FVH327725:FVL327769 GFD327725:GFH327769 GOZ327725:GPD327769 GYV327725:GYZ327769 HIR327725:HIV327769 HSN327725:HSR327769 ICJ327725:ICN327769 IMF327725:IMJ327769 IWB327725:IWF327769 JFX327725:JGB327769 JPT327725:JPX327769 JZP327725:JZT327769 KJL327725:KJP327769 KTH327725:KTL327769 LDD327725:LDH327769 LMZ327725:LND327769 LWV327725:LWZ327769 MGR327725:MGV327769 MQN327725:MQR327769 NAJ327725:NAN327769 NKF327725:NKJ327769 NUB327725:NUF327769 ODX327725:OEB327769 ONT327725:ONX327769 OXP327725:OXT327769 PHL327725:PHP327769 PRH327725:PRL327769 QBD327725:QBH327769 QKZ327725:QLD327769 QUV327725:QUZ327769 RER327725:REV327769 RON327725:ROR327769 RYJ327725:RYN327769 SIF327725:SIJ327769 SSB327725:SSF327769 TBX327725:TCB327769 TLT327725:TLX327769 TVP327725:TVT327769 UFL327725:UFP327769 UPH327725:UPL327769 UZD327725:UZH327769 VIZ327725:VJD327769 VSV327725:VSZ327769 WCR327725:WCV327769 WMN327725:WMR327769 WWJ327725:WWN327769 AB393261:AF393305 JX393261:KB393305 TT393261:TX393305 ADP393261:ADT393305 ANL393261:ANP393305 AXH393261:AXL393305 BHD393261:BHH393305 BQZ393261:BRD393305 CAV393261:CAZ393305 CKR393261:CKV393305 CUN393261:CUR393305 DEJ393261:DEN393305 DOF393261:DOJ393305 DYB393261:DYF393305 EHX393261:EIB393305 ERT393261:ERX393305 FBP393261:FBT393305 FLL393261:FLP393305 FVH393261:FVL393305 GFD393261:GFH393305 GOZ393261:GPD393305 GYV393261:GYZ393305 HIR393261:HIV393305 HSN393261:HSR393305 ICJ393261:ICN393305 IMF393261:IMJ393305 IWB393261:IWF393305 JFX393261:JGB393305 JPT393261:JPX393305 JZP393261:JZT393305 KJL393261:KJP393305 KTH393261:KTL393305 LDD393261:LDH393305 LMZ393261:LND393305 LWV393261:LWZ393305 MGR393261:MGV393305 MQN393261:MQR393305 NAJ393261:NAN393305 NKF393261:NKJ393305 NUB393261:NUF393305 ODX393261:OEB393305 ONT393261:ONX393305 OXP393261:OXT393305 PHL393261:PHP393305 PRH393261:PRL393305 QBD393261:QBH393305 QKZ393261:QLD393305 QUV393261:QUZ393305 RER393261:REV393305 RON393261:ROR393305 RYJ393261:RYN393305 SIF393261:SIJ393305 SSB393261:SSF393305 TBX393261:TCB393305 TLT393261:TLX393305 TVP393261:TVT393305 UFL393261:UFP393305 UPH393261:UPL393305 UZD393261:UZH393305 VIZ393261:VJD393305 VSV393261:VSZ393305 WCR393261:WCV393305 WMN393261:WMR393305 WWJ393261:WWN393305 AB458797:AF458841 JX458797:KB458841 TT458797:TX458841 ADP458797:ADT458841 ANL458797:ANP458841 AXH458797:AXL458841 BHD458797:BHH458841 BQZ458797:BRD458841 CAV458797:CAZ458841 CKR458797:CKV458841 CUN458797:CUR458841 DEJ458797:DEN458841 DOF458797:DOJ458841 DYB458797:DYF458841 EHX458797:EIB458841 ERT458797:ERX458841 FBP458797:FBT458841 FLL458797:FLP458841 FVH458797:FVL458841 GFD458797:GFH458841 GOZ458797:GPD458841 GYV458797:GYZ458841 HIR458797:HIV458841 HSN458797:HSR458841 ICJ458797:ICN458841 IMF458797:IMJ458841 IWB458797:IWF458841 JFX458797:JGB458841 JPT458797:JPX458841 JZP458797:JZT458841 KJL458797:KJP458841 KTH458797:KTL458841 LDD458797:LDH458841 LMZ458797:LND458841 LWV458797:LWZ458841 MGR458797:MGV458841 MQN458797:MQR458841 NAJ458797:NAN458841 NKF458797:NKJ458841 NUB458797:NUF458841 ODX458797:OEB458841 ONT458797:ONX458841 OXP458797:OXT458841 PHL458797:PHP458841 PRH458797:PRL458841 QBD458797:QBH458841 QKZ458797:QLD458841 QUV458797:QUZ458841 RER458797:REV458841 RON458797:ROR458841 RYJ458797:RYN458841 SIF458797:SIJ458841 SSB458797:SSF458841 TBX458797:TCB458841 TLT458797:TLX458841 TVP458797:TVT458841 UFL458797:UFP458841 UPH458797:UPL458841 UZD458797:UZH458841 VIZ458797:VJD458841 VSV458797:VSZ458841 WCR458797:WCV458841 WMN458797:WMR458841 WWJ458797:WWN458841 AB524333:AF524377 JX524333:KB524377 TT524333:TX524377 ADP524333:ADT524377 ANL524333:ANP524377 AXH524333:AXL524377 BHD524333:BHH524377 BQZ524333:BRD524377 CAV524333:CAZ524377 CKR524333:CKV524377 CUN524333:CUR524377 DEJ524333:DEN524377 DOF524333:DOJ524377 DYB524333:DYF524377 EHX524333:EIB524377 ERT524333:ERX524377 FBP524333:FBT524377 FLL524333:FLP524377 FVH524333:FVL524377 GFD524333:GFH524377 GOZ524333:GPD524377 GYV524333:GYZ524377 HIR524333:HIV524377 HSN524333:HSR524377 ICJ524333:ICN524377 IMF524333:IMJ524377 IWB524333:IWF524377 JFX524333:JGB524377 JPT524333:JPX524377 JZP524333:JZT524377 KJL524333:KJP524377 KTH524333:KTL524377 LDD524333:LDH524377 LMZ524333:LND524377 LWV524333:LWZ524377 MGR524333:MGV524377 MQN524333:MQR524377 NAJ524333:NAN524377 NKF524333:NKJ524377 NUB524333:NUF524377 ODX524333:OEB524377 ONT524333:ONX524377 OXP524333:OXT524377 PHL524333:PHP524377 PRH524333:PRL524377 QBD524333:QBH524377 QKZ524333:QLD524377 QUV524333:QUZ524377 RER524333:REV524377 RON524333:ROR524377 RYJ524333:RYN524377 SIF524333:SIJ524377 SSB524333:SSF524377 TBX524333:TCB524377 TLT524333:TLX524377 TVP524333:TVT524377 UFL524333:UFP524377 UPH524333:UPL524377 UZD524333:UZH524377 VIZ524333:VJD524377 VSV524333:VSZ524377 WCR524333:WCV524377 WMN524333:WMR524377 WWJ524333:WWN524377 AB589869:AF589913 JX589869:KB589913 TT589869:TX589913 ADP589869:ADT589913 ANL589869:ANP589913 AXH589869:AXL589913 BHD589869:BHH589913 BQZ589869:BRD589913 CAV589869:CAZ589913 CKR589869:CKV589913 CUN589869:CUR589913 DEJ589869:DEN589913 DOF589869:DOJ589913 DYB589869:DYF589913 EHX589869:EIB589913 ERT589869:ERX589913 FBP589869:FBT589913 FLL589869:FLP589913 FVH589869:FVL589913 GFD589869:GFH589913 GOZ589869:GPD589913 GYV589869:GYZ589913 HIR589869:HIV589913 HSN589869:HSR589913 ICJ589869:ICN589913 IMF589869:IMJ589913 IWB589869:IWF589913 JFX589869:JGB589913 JPT589869:JPX589913 JZP589869:JZT589913 KJL589869:KJP589913 KTH589869:KTL589913 LDD589869:LDH589913 LMZ589869:LND589913 LWV589869:LWZ589913 MGR589869:MGV589913 MQN589869:MQR589913 NAJ589869:NAN589913 NKF589869:NKJ589913 NUB589869:NUF589913 ODX589869:OEB589913 ONT589869:ONX589913 OXP589869:OXT589913 PHL589869:PHP589913 PRH589869:PRL589913 QBD589869:QBH589913 QKZ589869:QLD589913 QUV589869:QUZ589913 RER589869:REV589913 RON589869:ROR589913 RYJ589869:RYN589913 SIF589869:SIJ589913 SSB589869:SSF589913 TBX589869:TCB589913 TLT589869:TLX589913 TVP589869:TVT589913 UFL589869:UFP589913 UPH589869:UPL589913 UZD589869:UZH589913 VIZ589869:VJD589913 VSV589869:VSZ589913 WCR589869:WCV589913 WMN589869:WMR589913 WWJ589869:WWN589913 AB655405:AF655449 JX655405:KB655449 TT655405:TX655449 ADP655405:ADT655449 ANL655405:ANP655449 AXH655405:AXL655449 BHD655405:BHH655449 BQZ655405:BRD655449 CAV655405:CAZ655449 CKR655405:CKV655449 CUN655405:CUR655449 DEJ655405:DEN655449 DOF655405:DOJ655449 DYB655405:DYF655449 EHX655405:EIB655449 ERT655405:ERX655449 FBP655405:FBT655449 FLL655405:FLP655449 FVH655405:FVL655449 GFD655405:GFH655449 GOZ655405:GPD655449 GYV655405:GYZ655449 HIR655405:HIV655449 HSN655405:HSR655449 ICJ655405:ICN655449 IMF655405:IMJ655449 IWB655405:IWF655449 JFX655405:JGB655449 JPT655405:JPX655449 JZP655405:JZT655449 KJL655405:KJP655449 KTH655405:KTL655449 LDD655405:LDH655449 LMZ655405:LND655449 LWV655405:LWZ655449 MGR655405:MGV655449 MQN655405:MQR655449 NAJ655405:NAN655449 NKF655405:NKJ655449 NUB655405:NUF655449 ODX655405:OEB655449 ONT655405:ONX655449 OXP655405:OXT655449 PHL655405:PHP655449 PRH655405:PRL655449 QBD655405:QBH655449 QKZ655405:QLD655449 QUV655405:QUZ655449 RER655405:REV655449 RON655405:ROR655449 RYJ655405:RYN655449 SIF655405:SIJ655449 SSB655405:SSF655449 TBX655405:TCB655449 TLT655405:TLX655449 TVP655405:TVT655449 UFL655405:UFP655449 UPH655405:UPL655449 UZD655405:UZH655449 VIZ655405:VJD655449 VSV655405:VSZ655449 WCR655405:WCV655449 WMN655405:WMR655449 WWJ655405:WWN655449 AB720941:AF720985 JX720941:KB720985 TT720941:TX720985 ADP720941:ADT720985 ANL720941:ANP720985 AXH720941:AXL720985 BHD720941:BHH720985 BQZ720941:BRD720985 CAV720941:CAZ720985 CKR720941:CKV720985 CUN720941:CUR720985 DEJ720941:DEN720985 DOF720941:DOJ720985 DYB720941:DYF720985 EHX720941:EIB720985 ERT720941:ERX720985 FBP720941:FBT720985 FLL720941:FLP720985 FVH720941:FVL720985 GFD720941:GFH720985 GOZ720941:GPD720985 GYV720941:GYZ720985 HIR720941:HIV720985 HSN720941:HSR720985 ICJ720941:ICN720985 IMF720941:IMJ720985 IWB720941:IWF720985 JFX720941:JGB720985 JPT720941:JPX720985 JZP720941:JZT720985 KJL720941:KJP720985 KTH720941:KTL720985 LDD720941:LDH720985 LMZ720941:LND720985 LWV720941:LWZ720985 MGR720941:MGV720985 MQN720941:MQR720985 NAJ720941:NAN720985 NKF720941:NKJ720985 NUB720941:NUF720985 ODX720941:OEB720985 ONT720941:ONX720985 OXP720941:OXT720985 PHL720941:PHP720985 PRH720941:PRL720985 QBD720941:QBH720985 QKZ720941:QLD720985 QUV720941:QUZ720985 RER720941:REV720985 RON720941:ROR720985 RYJ720941:RYN720985 SIF720941:SIJ720985 SSB720941:SSF720985 TBX720941:TCB720985 TLT720941:TLX720985 TVP720941:TVT720985 UFL720941:UFP720985 UPH720941:UPL720985 UZD720941:UZH720985 VIZ720941:VJD720985 VSV720941:VSZ720985 WCR720941:WCV720985 WMN720941:WMR720985 WWJ720941:WWN720985 AB786477:AF786521 JX786477:KB786521 TT786477:TX786521 ADP786477:ADT786521 ANL786477:ANP786521 AXH786477:AXL786521 BHD786477:BHH786521 BQZ786477:BRD786521 CAV786477:CAZ786521 CKR786477:CKV786521 CUN786477:CUR786521 DEJ786477:DEN786521 DOF786477:DOJ786521 DYB786477:DYF786521 EHX786477:EIB786521 ERT786477:ERX786521 FBP786477:FBT786521 FLL786477:FLP786521 FVH786477:FVL786521 GFD786477:GFH786521 GOZ786477:GPD786521 GYV786477:GYZ786521 HIR786477:HIV786521 HSN786477:HSR786521 ICJ786477:ICN786521 IMF786477:IMJ786521 IWB786477:IWF786521 JFX786477:JGB786521 JPT786477:JPX786521 JZP786477:JZT786521 KJL786477:KJP786521 KTH786477:KTL786521 LDD786477:LDH786521 LMZ786477:LND786521 LWV786477:LWZ786521 MGR786477:MGV786521 MQN786477:MQR786521 NAJ786477:NAN786521 NKF786477:NKJ786521 NUB786477:NUF786521 ODX786477:OEB786521 ONT786477:ONX786521 OXP786477:OXT786521 PHL786477:PHP786521 PRH786477:PRL786521 QBD786477:QBH786521 QKZ786477:QLD786521 QUV786477:QUZ786521 RER786477:REV786521 RON786477:ROR786521 RYJ786477:RYN786521 SIF786477:SIJ786521 SSB786477:SSF786521 TBX786477:TCB786521 TLT786477:TLX786521 TVP786477:TVT786521 UFL786477:UFP786521 UPH786477:UPL786521 UZD786477:UZH786521 VIZ786477:VJD786521 VSV786477:VSZ786521 WCR786477:WCV786521 WMN786477:WMR786521 WWJ786477:WWN786521 AB852013:AF852057 JX852013:KB852057 TT852013:TX852057 ADP852013:ADT852057 ANL852013:ANP852057 AXH852013:AXL852057 BHD852013:BHH852057 BQZ852013:BRD852057 CAV852013:CAZ852057 CKR852013:CKV852057 CUN852013:CUR852057 DEJ852013:DEN852057 DOF852013:DOJ852057 DYB852013:DYF852057 EHX852013:EIB852057 ERT852013:ERX852057 FBP852013:FBT852057 FLL852013:FLP852057 FVH852013:FVL852057 GFD852013:GFH852057 GOZ852013:GPD852057 GYV852013:GYZ852057 HIR852013:HIV852057 HSN852013:HSR852057 ICJ852013:ICN852057 IMF852013:IMJ852057 IWB852013:IWF852057 JFX852013:JGB852057 JPT852013:JPX852057 JZP852013:JZT852057 KJL852013:KJP852057 KTH852013:KTL852057 LDD852013:LDH852057 LMZ852013:LND852057 LWV852013:LWZ852057 MGR852013:MGV852057 MQN852013:MQR852057 NAJ852013:NAN852057 NKF852013:NKJ852057 NUB852013:NUF852057 ODX852013:OEB852057 ONT852013:ONX852057 OXP852013:OXT852057 PHL852013:PHP852057 PRH852013:PRL852057 QBD852013:QBH852057 QKZ852013:QLD852057 QUV852013:QUZ852057 RER852013:REV852057 RON852013:ROR852057 RYJ852013:RYN852057 SIF852013:SIJ852057 SSB852013:SSF852057 TBX852013:TCB852057 TLT852013:TLX852057 TVP852013:TVT852057 UFL852013:UFP852057 UPH852013:UPL852057 UZD852013:UZH852057 VIZ852013:VJD852057 VSV852013:VSZ852057 WCR852013:WCV852057 WMN852013:WMR852057 WWJ852013:WWN852057 AB917549:AF917593 JX917549:KB917593 TT917549:TX917593 ADP917549:ADT917593 ANL917549:ANP917593 AXH917549:AXL917593 BHD917549:BHH917593 BQZ917549:BRD917593 CAV917549:CAZ917593 CKR917549:CKV917593 CUN917549:CUR917593 DEJ917549:DEN917593 DOF917549:DOJ917593 DYB917549:DYF917593 EHX917549:EIB917593 ERT917549:ERX917593 FBP917549:FBT917593 FLL917549:FLP917593 FVH917549:FVL917593 GFD917549:GFH917593 GOZ917549:GPD917593 GYV917549:GYZ917593 HIR917549:HIV917593 HSN917549:HSR917593 ICJ917549:ICN917593 IMF917549:IMJ917593 IWB917549:IWF917593 JFX917549:JGB917593 JPT917549:JPX917593 JZP917549:JZT917593 KJL917549:KJP917593 KTH917549:KTL917593 LDD917549:LDH917593 LMZ917549:LND917593 LWV917549:LWZ917593 MGR917549:MGV917593 MQN917549:MQR917593 NAJ917549:NAN917593 NKF917549:NKJ917593 NUB917549:NUF917593 ODX917549:OEB917593 ONT917549:ONX917593 OXP917549:OXT917593 PHL917549:PHP917593 PRH917549:PRL917593 QBD917549:QBH917593 QKZ917549:QLD917593 QUV917549:QUZ917593 RER917549:REV917593 RON917549:ROR917593 RYJ917549:RYN917593 SIF917549:SIJ917593 SSB917549:SSF917593 TBX917549:TCB917593 TLT917549:TLX917593 TVP917549:TVT917593 UFL917549:UFP917593 UPH917549:UPL917593 UZD917549:UZH917593 VIZ917549:VJD917593 VSV917549:VSZ917593 WCR917549:WCV917593 WMN917549:WMR917593 WWJ917549:WWN917593 AB983085:AF983129 JX983085:KB983129 TT983085:TX983129 ADP983085:ADT983129 ANL983085:ANP983129 AXH983085:AXL983129 BHD983085:BHH983129 BQZ983085:BRD983129 CAV983085:CAZ983129 CKR983085:CKV983129 CUN983085:CUR983129 DEJ983085:DEN983129 DOF983085:DOJ983129 DYB983085:DYF983129 EHX983085:EIB983129 ERT983085:ERX983129 FBP983085:FBT983129 FLL983085:FLP983129 FVH983085:FVL983129 GFD983085:GFH983129 GOZ983085:GPD983129 GYV983085:GYZ983129 HIR983085:HIV983129 HSN983085:HSR983129 ICJ983085:ICN983129 IMF983085:IMJ983129 IWB983085:IWF983129 JFX983085:JGB983129 JPT983085:JPX983129 JZP983085:JZT983129 KJL983085:KJP983129 KTH983085:KTL983129 LDD983085:LDH983129 LMZ983085:LND983129 LWV983085:LWZ983129 MGR983085:MGV983129 MQN983085:MQR983129 NAJ983085:NAN983129 NKF983085:NKJ983129 NUB983085:NUF983129 ODX983085:OEB983129 ONT983085:ONX983129 OXP983085:OXT983129 PHL983085:PHP983129 PRH983085:PRL983129 QBD983085:QBH983129 QKZ983085:QLD983129 QUV983085:QUZ983129 RER983085:REV983129 RON983085:ROR983129 RYJ983085:RYN983129 SIF983085:SIJ983129 SSB983085:SSF983129 TBX983085:TCB983129 TLT983085:TLX983129 TVP983085:TVT983129 UFL983085:UFP983129 UPH983085:UPL983129 UZD983085:UZH983129 VIZ983085:VJD983129 VSV983085:VSZ983129 WCR983085:WCV983129 WMN983085:WMR983129 WWJ983085:WWN983129 AN40:AT40 KJ40:KP40 UF40:UL40 AEB40:AEH40 ANX40:AOD40 AXT40:AXZ40 BHP40:BHV40 BRL40:BRR40 CBH40:CBN40 CLD40:CLJ40 CUZ40:CVF40 DEV40:DFB40 DOR40:DOX40 DYN40:DYT40 EIJ40:EIP40 ESF40:ESL40 FCB40:FCH40 FLX40:FMD40 FVT40:FVZ40 GFP40:GFV40 GPL40:GPR40 GZH40:GZN40 HJD40:HJJ40 HSZ40:HTF40 ICV40:IDB40 IMR40:IMX40 IWN40:IWT40 JGJ40:JGP40 JQF40:JQL40 KAB40:KAH40 KJX40:KKD40 KTT40:KTZ40 LDP40:LDV40 LNL40:LNR40 LXH40:LXN40 MHD40:MHJ40 MQZ40:MRF40 NAV40:NBB40 NKR40:NKX40 NUN40:NUT40 OEJ40:OEP40 OOF40:OOL40 OYB40:OYH40 PHX40:PID40 PRT40:PRZ40 QBP40:QBV40 QLL40:QLR40 QVH40:QVN40 RFD40:RFJ40 ROZ40:RPF40 RYV40:RZB40 SIR40:SIX40 SSN40:SST40 TCJ40:TCP40 TMF40:TML40 TWB40:TWH40 UFX40:UGD40 UPT40:UPZ40 UZP40:UZV40 VJL40:VJR40 VTH40:VTN40 WDD40:WDJ40 WMZ40:WNF40 WWV40:WXB40 AN65576:AT65576 KJ65576:KP65576 UF65576:UL65576 AEB65576:AEH65576 ANX65576:AOD65576 AXT65576:AXZ65576 BHP65576:BHV65576 BRL65576:BRR65576 CBH65576:CBN65576 CLD65576:CLJ65576 CUZ65576:CVF65576 DEV65576:DFB65576 DOR65576:DOX65576 DYN65576:DYT65576 EIJ65576:EIP65576 ESF65576:ESL65576 FCB65576:FCH65576 FLX65576:FMD65576 FVT65576:FVZ65576 GFP65576:GFV65576 GPL65576:GPR65576 GZH65576:GZN65576 HJD65576:HJJ65576 HSZ65576:HTF65576 ICV65576:IDB65576 IMR65576:IMX65576 IWN65576:IWT65576 JGJ65576:JGP65576 JQF65576:JQL65576 KAB65576:KAH65576 KJX65576:KKD65576 KTT65576:KTZ65576 LDP65576:LDV65576 LNL65576:LNR65576 LXH65576:LXN65576 MHD65576:MHJ65576 MQZ65576:MRF65576 NAV65576:NBB65576 NKR65576:NKX65576 NUN65576:NUT65576 OEJ65576:OEP65576 OOF65576:OOL65576 OYB65576:OYH65576 PHX65576:PID65576 PRT65576:PRZ65576 QBP65576:QBV65576 QLL65576:QLR65576 QVH65576:QVN65576 RFD65576:RFJ65576 ROZ65576:RPF65576 RYV65576:RZB65576 SIR65576:SIX65576 SSN65576:SST65576 TCJ65576:TCP65576 TMF65576:TML65576 TWB65576:TWH65576 UFX65576:UGD65576 UPT65576:UPZ65576 UZP65576:UZV65576 VJL65576:VJR65576 VTH65576:VTN65576 WDD65576:WDJ65576 WMZ65576:WNF65576 WWV65576:WXB65576 AN131112:AT131112 KJ131112:KP131112 UF131112:UL131112 AEB131112:AEH131112 ANX131112:AOD131112 AXT131112:AXZ131112 BHP131112:BHV131112 BRL131112:BRR131112 CBH131112:CBN131112 CLD131112:CLJ131112 CUZ131112:CVF131112 DEV131112:DFB131112 DOR131112:DOX131112 DYN131112:DYT131112 EIJ131112:EIP131112 ESF131112:ESL131112 FCB131112:FCH131112 FLX131112:FMD131112 FVT131112:FVZ131112 GFP131112:GFV131112 GPL131112:GPR131112 GZH131112:GZN131112 HJD131112:HJJ131112 HSZ131112:HTF131112 ICV131112:IDB131112 IMR131112:IMX131112 IWN131112:IWT131112 JGJ131112:JGP131112 JQF131112:JQL131112 KAB131112:KAH131112 KJX131112:KKD131112 KTT131112:KTZ131112 LDP131112:LDV131112 LNL131112:LNR131112 LXH131112:LXN131112 MHD131112:MHJ131112 MQZ131112:MRF131112 NAV131112:NBB131112 NKR131112:NKX131112 NUN131112:NUT131112 OEJ131112:OEP131112 OOF131112:OOL131112 OYB131112:OYH131112 PHX131112:PID131112 PRT131112:PRZ131112 QBP131112:QBV131112 QLL131112:QLR131112 QVH131112:QVN131112 RFD131112:RFJ131112 ROZ131112:RPF131112 RYV131112:RZB131112 SIR131112:SIX131112 SSN131112:SST131112 TCJ131112:TCP131112 TMF131112:TML131112 TWB131112:TWH131112 UFX131112:UGD131112 UPT131112:UPZ131112 UZP131112:UZV131112 VJL131112:VJR131112 VTH131112:VTN131112 WDD131112:WDJ131112 WMZ131112:WNF131112 WWV131112:WXB131112 AN196648:AT196648 KJ196648:KP196648 UF196648:UL196648 AEB196648:AEH196648 ANX196648:AOD196648 AXT196648:AXZ196648 BHP196648:BHV196648 BRL196648:BRR196648 CBH196648:CBN196648 CLD196648:CLJ196648 CUZ196648:CVF196648 DEV196648:DFB196648 DOR196648:DOX196648 DYN196648:DYT196648 EIJ196648:EIP196648 ESF196648:ESL196648 FCB196648:FCH196648 FLX196648:FMD196648 FVT196648:FVZ196648 GFP196648:GFV196648 GPL196648:GPR196648 GZH196648:GZN196648 HJD196648:HJJ196648 HSZ196648:HTF196648 ICV196648:IDB196648 IMR196648:IMX196648 IWN196648:IWT196648 JGJ196648:JGP196648 JQF196648:JQL196648 KAB196648:KAH196648 KJX196648:KKD196648 KTT196648:KTZ196648 LDP196648:LDV196648 LNL196648:LNR196648 LXH196648:LXN196648 MHD196648:MHJ196648 MQZ196648:MRF196648 NAV196648:NBB196648 NKR196648:NKX196648 NUN196648:NUT196648 OEJ196648:OEP196648 OOF196648:OOL196648 OYB196648:OYH196648 PHX196648:PID196648 PRT196648:PRZ196648 QBP196648:QBV196648 QLL196648:QLR196648 QVH196648:QVN196648 RFD196648:RFJ196648 ROZ196648:RPF196648 RYV196648:RZB196648 SIR196648:SIX196648 SSN196648:SST196648 TCJ196648:TCP196648 TMF196648:TML196648 TWB196648:TWH196648 UFX196648:UGD196648 UPT196648:UPZ196648 UZP196648:UZV196648 VJL196648:VJR196648 VTH196648:VTN196648 WDD196648:WDJ196648 WMZ196648:WNF196648 WWV196648:WXB196648 AN262184:AT262184 KJ262184:KP262184 UF262184:UL262184 AEB262184:AEH262184 ANX262184:AOD262184 AXT262184:AXZ262184 BHP262184:BHV262184 BRL262184:BRR262184 CBH262184:CBN262184 CLD262184:CLJ262184 CUZ262184:CVF262184 DEV262184:DFB262184 DOR262184:DOX262184 DYN262184:DYT262184 EIJ262184:EIP262184 ESF262184:ESL262184 FCB262184:FCH262184 FLX262184:FMD262184 FVT262184:FVZ262184 GFP262184:GFV262184 GPL262184:GPR262184 GZH262184:GZN262184 HJD262184:HJJ262184 HSZ262184:HTF262184 ICV262184:IDB262184 IMR262184:IMX262184 IWN262184:IWT262184 JGJ262184:JGP262184 JQF262184:JQL262184 KAB262184:KAH262184 KJX262184:KKD262184 KTT262184:KTZ262184 LDP262184:LDV262184 LNL262184:LNR262184 LXH262184:LXN262184 MHD262184:MHJ262184 MQZ262184:MRF262184 NAV262184:NBB262184 NKR262184:NKX262184 NUN262184:NUT262184 OEJ262184:OEP262184 OOF262184:OOL262184 OYB262184:OYH262184 PHX262184:PID262184 PRT262184:PRZ262184 QBP262184:QBV262184 QLL262184:QLR262184 QVH262184:QVN262184 RFD262184:RFJ262184 ROZ262184:RPF262184 RYV262184:RZB262184 SIR262184:SIX262184 SSN262184:SST262184 TCJ262184:TCP262184 TMF262184:TML262184 TWB262184:TWH262184 UFX262184:UGD262184 UPT262184:UPZ262184 UZP262184:UZV262184 VJL262184:VJR262184 VTH262184:VTN262184 WDD262184:WDJ262184 WMZ262184:WNF262184 WWV262184:WXB262184 AN327720:AT327720 KJ327720:KP327720 UF327720:UL327720 AEB327720:AEH327720 ANX327720:AOD327720 AXT327720:AXZ327720 BHP327720:BHV327720 BRL327720:BRR327720 CBH327720:CBN327720 CLD327720:CLJ327720 CUZ327720:CVF327720 DEV327720:DFB327720 DOR327720:DOX327720 DYN327720:DYT327720 EIJ327720:EIP327720 ESF327720:ESL327720 FCB327720:FCH327720 FLX327720:FMD327720 FVT327720:FVZ327720 GFP327720:GFV327720 GPL327720:GPR327720 GZH327720:GZN327720 HJD327720:HJJ327720 HSZ327720:HTF327720 ICV327720:IDB327720 IMR327720:IMX327720 IWN327720:IWT327720 JGJ327720:JGP327720 JQF327720:JQL327720 KAB327720:KAH327720 KJX327720:KKD327720 KTT327720:KTZ327720 LDP327720:LDV327720 LNL327720:LNR327720 LXH327720:LXN327720 MHD327720:MHJ327720 MQZ327720:MRF327720 NAV327720:NBB327720 NKR327720:NKX327720 NUN327720:NUT327720 OEJ327720:OEP327720 OOF327720:OOL327720 OYB327720:OYH327720 PHX327720:PID327720 PRT327720:PRZ327720 QBP327720:QBV327720 QLL327720:QLR327720 QVH327720:QVN327720 RFD327720:RFJ327720 ROZ327720:RPF327720 RYV327720:RZB327720 SIR327720:SIX327720 SSN327720:SST327720 TCJ327720:TCP327720 TMF327720:TML327720 TWB327720:TWH327720 UFX327720:UGD327720 UPT327720:UPZ327720 UZP327720:UZV327720 VJL327720:VJR327720 VTH327720:VTN327720 WDD327720:WDJ327720 WMZ327720:WNF327720 WWV327720:WXB327720 AN393256:AT393256 KJ393256:KP393256 UF393256:UL393256 AEB393256:AEH393256 ANX393256:AOD393256 AXT393256:AXZ393256 BHP393256:BHV393256 BRL393256:BRR393256 CBH393256:CBN393256 CLD393256:CLJ393256 CUZ393256:CVF393256 DEV393256:DFB393256 DOR393256:DOX393256 DYN393256:DYT393256 EIJ393256:EIP393256 ESF393256:ESL393256 FCB393256:FCH393256 FLX393256:FMD393256 FVT393256:FVZ393256 GFP393256:GFV393256 GPL393256:GPR393256 GZH393256:GZN393256 HJD393256:HJJ393256 HSZ393256:HTF393256 ICV393256:IDB393256 IMR393256:IMX393256 IWN393256:IWT393256 JGJ393256:JGP393256 JQF393256:JQL393256 KAB393256:KAH393256 KJX393256:KKD393256 KTT393256:KTZ393256 LDP393256:LDV393256 LNL393256:LNR393256 LXH393256:LXN393256 MHD393256:MHJ393256 MQZ393256:MRF393256 NAV393256:NBB393256 NKR393256:NKX393256 NUN393256:NUT393256 OEJ393256:OEP393256 OOF393256:OOL393256 OYB393256:OYH393256 PHX393256:PID393256 PRT393256:PRZ393256 QBP393256:QBV393256 QLL393256:QLR393256 QVH393256:QVN393256 RFD393256:RFJ393256 ROZ393256:RPF393256 RYV393256:RZB393256 SIR393256:SIX393256 SSN393256:SST393256 TCJ393256:TCP393256 TMF393256:TML393256 TWB393256:TWH393256 UFX393256:UGD393256 UPT393256:UPZ393256 UZP393256:UZV393256 VJL393256:VJR393256 VTH393256:VTN393256 WDD393256:WDJ393256 WMZ393256:WNF393256 WWV393256:WXB393256 AN458792:AT458792 KJ458792:KP458792 UF458792:UL458792 AEB458792:AEH458792 ANX458792:AOD458792 AXT458792:AXZ458792 BHP458792:BHV458792 BRL458792:BRR458792 CBH458792:CBN458792 CLD458792:CLJ458792 CUZ458792:CVF458792 DEV458792:DFB458792 DOR458792:DOX458792 DYN458792:DYT458792 EIJ458792:EIP458792 ESF458792:ESL458792 FCB458792:FCH458792 FLX458792:FMD458792 FVT458792:FVZ458792 GFP458792:GFV458792 GPL458792:GPR458792 GZH458792:GZN458792 HJD458792:HJJ458792 HSZ458792:HTF458792 ICV458792:IDB458792 IMR458792:IMX458792 IWN458792:IWT458792 JGJ458792:JGP458792 JQF458792:JQL458792 KAB458792:KAH458792 KJX458792:KKD458792 KTT458792:KTZ458792 LDP458792:LDV458792 LNL458792:LNR458792 LXH458792:LXN458792 MHD458792:MHJ458792 MQZ458792:MRF458792 NAV458792:NBB458792 NKR458792:NKX458792 NUN458792:NUT458792 OEJ458792:OEP458792 OOF458792:OOL458792 OYB458792:OYH458792 PHX458792:PID458792 PRT458792:PRZ458792 QBP458792:QBV458792 QLL458792:QLR458792 QVH458792:QVN458792 RFD458792:RFJ458792 ROZ458792:RPF458792 RYV458792:RZB458792 SIR458792:SIX458792 SSN458792:SST458792 TCJ458792:TCP458792 TMF458792:TML458792 TWB458792:TWH458792 UFX458792:UGD458792 UPT458792:UPZ458792 UZP458792:UZV458792 VJL458792:VJR458792 VTH458792:VTN458792 WDD458792:WDJ458792 WMZ458792:WNF458792 WWV458792:WXB458792 AN524328:AT524328 KJ524328:KP524328 UF524328:UL524328 AEB524328:AEH524328 ANX524328:AOD524328 AXT524328:AXZ524328 BHP524328:BHV524328 BRL524328:BRR524328 CBH524328:CBN524328 CLD524328:CLJ524328 CUZ524328:CVF524328 DEV524328:DFB524328 DOR524328:DOX524328 DYN524328:DYT524328 EIJ524328:EIP524328 ESF524328:ESL524328 FCB524328:FCH524328 FLX524328:FMD524328 FVT524328:FVZ524328 GFP524328:GFV524328 GPL524328:GPR524328 GZH524328:GZN524328 HJD524328:HJJ524328 HSZ524328:HTF524328 ICV524328:IDB524328 IMR524328:IMX524328 IWN524328:IWT524328 JGJ524328:JGP524328 JQF524328:JQL524328 KAB524328:KAH524328 KJX524328:KKD524328 KTT524328:KTZ524328 LDP524328:LDV524328 LNL524328:LNR524328 LXH524328:LXN524328 MHD524328:MHJ524328 MQZ524328:MRF524328 NAV524328:NBB524328 NKR524328:NKX524328 NUN524328:NUT524328 OEJ524328:OEP524328 OOF524328:OOL524328 OYB524328:OYH524328 PHX524328:PID524328 PRT524328:PRZ524328 QBP524328:QBV524328 QLL524328:QLR524328 QVH524328:QVN524328 RFD524328:RFJ524328 ROZ524328:RPF524328 RYV524328:RZB524328 SIR524328:SIX524328 SSN524328:SST524328 TCJ524328:TCP524328 TMF524328:TML524328 TWB524328:TWH524328 UFX524328:UGD524328 UPT524328:UPZ524328 UZP524328:UZV524328 VJL524328:VJR524328 VTH524328:VTN524328 WDD524328:WDJ524328 WMZ524328:WNF524328 WWV524328:WXB524328 AN589864:AT589864 KJ589864:KP589864 UF589864:UL589864 AEB589864:AEH589864 ANX589864:AOD589864 AXT589864:AXZ589864 BHP589864:BHV589864 BRL589864:BRR589864 CBH589864:CBN589864 CLD589864:CLJ589864 CUZ589864:CVF589864 DEV589864:DFB589864 DOR589864:DOX589864 DYN589864:DYT589864 EIJ589864:EIP589864 ESF589864:ESL589864 FCB589864:FCH589864 FLX589864:FMD589864 FVT589864:FVZ589864 GFP589864:GFV589864 GPL589864:GPR589864 GZH589864:GZN589864 HJD589864:HJJ589864 HSZ589864:HTF589864 ICV589864:IDB589864 IMR589864:IMX589864 IWN589864:IWT589864 JGJ589864:JGP589864 JQF589864:JQL589864 KAB589864:KAH589864 KJX589864:KKD589864 KTT589864:KTZ589864 LDP589864:LDV589864 LNL589864:LNR589864 LXH589864:LXN589864 MHD589864:MHJ589864 MQZ589864:MRF589864 NAV589864:NBB589864 NKR589864:NKX589864 NUN589864:NUT589864 OEJ589864:OEP589864 OOF589864:OOL589864 OYB589864:OYH589864 PHX589864:PID589864 PRT589864:PRZ589864 QBP589864:QBV589864 QLL589864:QLR589864 QVH589864:QVN589864 RFD589864:RFJ589864 ROZ589864:RPF589864 RYV589864:RZB589864 SIR589864:SIX589864 SSN589864:SST589864 TCJ589864:TCP589864 TMF589864:TML589864 TWB589864:TWH589864 UFX589864:UGD589864 UPT589864:UPZ589864 UZP589864:UZV589864 VJL589864:VJR589864 VTH589864:VTN589864 WDD589864:WDJ589864 WMZ589864:WNF589864 WWV589864:WXB589864 AN655400:AT655400 KJ655400:KP655400 UF655400:UL655400 AEB655400:AEH655400 ANX655400:AOD655400 AXT655400:AXZ655400 BHP655400:BHV655400 BRL655400:BRR655400 CBH655400:CBN655400 CLD655400:CLJ655400 CUZ655400:CVF655400 DEV655400:DFB655400 DOR655400:DOX655400 DYN655400:DYT655400 EIJ655400:EIP655400 ESF655400:ESL655400 FCB655400:FCH655400 FLX655400:FMD655400 FVT655400:FVZ655400 GFP655400:GFV655400 GPL655400:GPR655400 GZH655400:GZN655400 HJD655400:HJJ655400 HSZ655400:HTF655400 ICV655400:IDB655400 IMR655400:IMX655400 IWN655400:IWT655400 JGJ655400:JGP655400 JQF655400:JQL655400 KAB655400:KAH655400 KJX655400:KKD655400 KTT655400:KTZ655400 LDP655400:LDV655400 LNL655400:LNR655400 LXH655400:LXN655400 MHD655400:MHJ655400 MQZ655400:MRF655400 NAV655400:NBB655400 NKR655400:NKX655400 NUN655400:NUT655400 OEJ655400:OEP655400 OOF655400:OOL655400 OYB655400:OYH655400 PHX655400:PID655400 PRT655400:PRZ655400 QBP655400:QBV655400 QLL655400:QLR655400 QVH655400:QVN655400 RFD655400:RFJ655400 ROZ655400:RPF655400 RYV655400:RZB655400 SIR655400:SIX655400 SSN655400:SST655400 TCJ655400:TCP655400 TMF655400:TML655400 TWB655400:TWH655400 UFX655400:UGD655400 UPT655400:UPZ655400 UZP655400:UZV655400 VJL655400:VJR655400 VTH655400:VTN655400 WDD655400:WDJ655400 WMZ655400:WNF655400 WWV655400:WXB655400 AN720936:AT720936 KJ720936:KP720936 UF720936:UL720936 AEB720936:AEH720936 ANX720936:AOD720936 AXT720936:AXZ720936 BHP720936:BHV720936 BRL720936:BRR720936 CBH720936:CBN720936 CLD720936:CLJ720936 CUZ720936:CVF720936 DEV720936:DFB720936 DOR720936:DOX720936 DYN720936:DYT720936 EIJ720936:EIP720936 ESF720936:ESL720936 FCB720936:FCH720936 FLX720936:FMD720936 FVT720936:FVZ720936 GFP720936:GFV720936 GPL720936:GPR720936 GZH720936:GZN720936 HJD720936:HJJ720936 HSZ720936:HTF720936 ICV720936:IDB720936 IMR720936:IMX720936 IWN720936:IWT720936 JGJ720936:JGP720936 JQF720936:JQL720936 KAB720936:KAH720936 KJX720936:KKD720936 KTT720936:KTZ720936 LDP720936:LDV720936 LNL720936:LNR720936 LXH720936:LXN720936 MHD720936:MHJ720936 MQZ720936:MRF720936 NAV720936:NBB720936 NKR720936:NKX720936 NUN720936:NUT720936 OEJ720936:OEP720936 OOF720936:OOL720936 OYB720936:OYH720936 PHX720936:PID720936 PRT720936:PRZ720936 QBP720936:QBV720936 QLL720936:QLR720936 QVH720936:QVN720936 RFD720936:RFJ720936 ROZ720936:RPF720936 RYV720936:RZB720936 SIR720936:SIX720936 SSN720936:SST720936 TCJ720936:TCP720936 TMF720936:TML720936 TWB720936:TWH720936 UFX720936:UGD720936 UPT720936:UPZ720936 UZP720936:UZV720936 VJL720936:VJR720936 VTH720936:VTN720936 WDD720936:WDJ720936 WMZ720936:WNF720936 WWV720936:WXB720936 AN786472:AT786472 KJ786472:KP786472 UF786472:UL786472 AEB786472:AEH786472 ANX786472:AOD786472 AXT786472:AXZ786472 BHP786472:BHV786472 BRL786472:BRR786472 CBH786472:CBN786472 CLD786472:CLJ786472 CUZ786472:CVF786472 DEV786472:DFB786472 DOR786472:DOX786472 DYN786472:DYT786472 EIJ786472:EIP786472 ESF786472:ESL786472 FCB786472:FCH786472 FLX786472:FMD786472 FVT786472:FVZ786472 GFP786472:GFV786472 GPL786472:GPR786472 GZH786472:GZN786472 HJD786472:HJJ786472 HSZ786472:HTF786472 ICV786472:IDB786472 IMR786472:IMX786472 IWN786472:IWT786472 JGJ786472:JGP786472 JQF786472:JQL786472 KAB786472:KAH786472 KJX786472:KKD786472 KTT786472:KTZ786472 LDP786472:LDV786472 LNL786472:LNR786472 LXH786472:LXN786472 MHD786472:MHJ786472 MQZ786472:MRF786472 NAV786472:NBB786472 NKR786472:NKX786472 NUN786472:NUT786472 OEJ786472:OEP786472 OOF786472:OOL786472 OYB786472:OYH786472 PHX786472:PID786472 PRT786472:PRZ786472 QBP786472:QBV786472 QLL786472:QLR786472 QVH786472:QVN786472 RFD786472:RFJ786472 ROZ786472:RPF786472 RYV786472:RZB786472 SIR786472:SIX786472 SSN786472:SST786472 TCJ786472:TCP786472 TMF786472:TML786472 TWB786472:TWH786472 UFX786472:UGD786472 UPT786472:UPZ786472 UZP786472:UZV786472 VJL786472:VJR786472 VTH786472:VTN786472 WDD786472:WDJ786472 WMZ786472:WNF786472 WWV786472:WXB786472 AN852008:AT852008 KJ852008:KP852008 UF852008:UL852008 AEB852008:AEH852008 ANX852008:AOD852008 AXT852008:AXZ852008 BHP852008:BHV852008 BRL852008:BRR852008 CBH852008:CBN852008 CLD852008:CLJ852008 CUZ852008:CVF852008 DEV852008:DFB852008 DOR852008:DOX852008 DYN852008:DYT852008 EIJ852008:EIP852008 ESF852008:ESL852008 FCB852008:FCH852008 FLX852008:FMD852008 FVT852008:FVZ852008 GFP852008:GFV852008 GPL852008:GPR852008 GZH852008:GZN852008 HJD852008:HJJ852008 HSZ852008:HTF852008 ICV852008:IDB852008 IMR852008:IMX852008 IWN852008:IWT852008 JGJ852008:JGP852008 JQF852008:JQL852008 KAB852008:KAH852008 KJX852008:KKD852008 KTT852008:KTZ852008 LDP852008:LDV852008 LNL852008:LNR852008 LXH852008:LXN852008 MHD852008:MHJ852008 MQZ852008:MRF852008 NAV852008:NBB852008 NKR852008:NKX852008 NUN852008:NUT852008 OEJ852008:OEP852008 OOF852008:OOL852008 OYB852008:OYH852008 PHX852008:PID852008 PRT852008:PRZ852008 QBP852008:QBV852008 QLL852008:QLR852008 QVH852008:QVN852008 RFD852008:RFJ852008 ROZ852008:RPF852008 RYV852008:RZB852008 SIR852008:SIX852008 SSN852008:SST852008 TCJ852008:TCP852008 TMF852008:TML852008 TWB852008:TWH852008 UFX852008:UGD852008 UPT852008:UPZ852008 UZP852008:UZV852008 VJL852008:VJR852008 VTH852008:VTN852008 WDD852008:WDJ852008 WMZ852008:WNF852008 WWV852008:WXB852008 AN917544:AT917544 KJ917544:KP917544 UF917544:UL917544 AEB917544:AEH917544 ANX917544:AOD917544 AXT917544:AXZ917544 BHP917544:BHV917544 BRL917544:BRR917544 CBH917544:CBN917544 CLD917544:CLJ917544 CUZ917544:CVF917544 DEV917544:DFB917544 DOR917544:DOX917544 DYN917544:DYT917544 EIJ917544:EIP917544 ESF917544:ESL917544 FCB917544:FCH917544 FLX917544:FMD917544 FVT917544:FVZ917544 GFP917544:GFV917544 GPL917544:GPR917544 GZH917544:GZN917544 HJD917544:HJJ917544 HSZ917544:HTF917544 ICV917544:IDB917544 IMR917544:IMX917544 IWN917544:IWT917544 JGJ917544:JGP917544 JQF917544:JQL917544 KAB917544:KAH917544 KJX917544:KKD917544 KTT917544:KTZ917544 LDP917544:LDV917544 LNL917544:LNR917544 LXH917544:LXN917544 MHD917544:MHJ917544 MQZ917544:MRF917544 NAV917544:NBB917544 NKR917544:NKX917544 NUN917544:NUT917544 OEJ917544:OEP917544 OOF917544:OOL917544 OYB917544:OYH917544 PHX917544:PID917544 PRT917544:PRZ917544 QBP917544:QBV917544 QLL917544:QLR917544 QVH917544:QVN917544 RFD917544:RFJ917544 ROZ917544:RPF917544 RYV917544:RZB917544 SIR917544:SIX917544 SSN917544:SST917544 TCJ917544:TCP917544 TMF917544:TML917544 TWB917544:TWH917544 UFX917544:UGD917544 UPT917544:UPZ917544 UZP917544:UZV917544 VJL917544:VJR917544 VTH917544:VTN917544 WDD917544:WDJ917544 WMZ917544:WNF917544 WWV917544:WXB917544 AN983080:AT983080 KJ983080:KP983080 UF983080:UL983080 AEB983080:AEH983080 ANX983080:AOD983080 AXT983080:AXZ983080 BHP983080:BHV983080 BRL983080:BRR983080 CBH983080:CBN983080 CLD983080:CLJ983080 CUZ983080:CVF983080 DEV983080:DFB983080 DOR983080:DOX983080 DYN983080:DYT983080 EIJ983080:EIP983080 ESF983080:ESL983080 FCB983080:FCH983080 FLX983080:FMD983080 FVT983080:FVZ983080 GFP983080:GFV983080 GPL983080:GPR983080 GZH983080:GZN983080 HJD983080:HJJ983080 HSZ983080:HTF983080 ICV983080:IDB983080 IMR983080:IMX983080 IWN983080:IWT983080 JGJ983080:JGP983080 JQF983080:JQL983080 KAB983080:KAH983080 KJX983080:KKD983080 KTT983080:KTZ983080 LDP983080:LDV983080 LNL983080:LNR983080 LXH983080:LXN983080 MHD983080:MHJ983080 MQZ983080:MRF983080 NAV983080:NBB983080 NKR983080:NKX983080 NUN983080:NUT983080 OEJ983080:OEP983080 OOF983080:OOL983080 OYB983080:OYH983080 PHX983080:PID983080 PRT983080:PRZ983080 QBP983080:QBV983080 QLL983080:QLR983080 QVH983080:QVN983080 RFD983080:RFJ983080 ROZ983080:RPF983080 RYV983080:RZB983080 SIR983080:SIX983080 SSN983080:SST983080 TCJ983080:TCP983080 TMF983080:TML983080 TWB983080:TWH983080 UFX983080:UGD983080 UPT983080:UPZ983080 UZP983080:UZV983080 VJL983080:VJR983080 VTH983080:VTN983080 WDD983080:WDJ983080 WMZ983080:WNF983080 WWV983080:WXB983080 AI83:AL83 KE83:KH83 UA83:UD83 ADW83:ADZ83 ANS83:ANV83 AXO83:AXR83 BHK83:BHN83 BRG83:BRJ83 CBC83:CBF83 CKY83:CLB83 CUU83:CUX83 DEQ83:DET83 DOM83:DOP83 DYI83:DYL83 EIE83:EIH83 ESA83:ESD83 FBW83:FBZ83 FLS83:FLV83 FVO83:FVR83 GFK83:GFN83 GPG83:GPJ83 GZC83:GZF83 HIY83:HJB83 HSU83:HSX83 ICQ83:ICT83 IMM83:IMP83 IWI83:IWL83 JGE83:JGH83 JQA83:JQD83 JZW83:JZZ83 KJS83:KJV83 KTO83:KTR83 LDK83:LDN83 LNG83:LNJ83 LXC83:LXF83 MGY83:MHB83 MQU83:MQX83 NAQ83:NAT83 NKM83:NKP83 NUI83:NUL83 OEE83:OEH83 OOA83:OOD83 OXW83:OXZ83 PHS83:PHV83 PRO83:PRR83 QBK83:QBN83 QLG83:QLJ83 QVC83:QVF83 REY83:RFB83 ROU83:ROX83 RYQ83:RYT83 SIM83:SIP83 SSI83:SSL83 TCE83:TCH83 TMA83:TMD83 TVW83:TVZ83 UFS83:UFV83 UPO83:UPR83 UZK83:UZN83 VJG83:VJJ83 VTC83:VTF83 WCY83:WDB83 WMU83:WMX83 WWQ83:WWT83 AI65619:AL65619 KE65619:KH65619 UA65619:UD65619 ADW65619:ADZ65619 ANS65619:ANV65619 AXO65619:AXR65619 BHK65619:BHN65619 BRG65619:BRJ65619 CBC65619:CBF65619 CKY65619:CLB65619 CUU65619:CUX65619 DEQ65619:DET65619 DOM65619:DOP65619 DYI65619:DYL65619 EIE65619:EIH65619 ESA65619:ESD65619 FBW65619:FBZ65619 FLS65619:FLV65619 FVO65619:FVR65619 GFK65619:GFN65619 GPG65619:GPJ65619 GZC65619:GZF65619 HIY65619:HJB65619 HSU65619:HSX65619 ICQ65619:ICT65619 IMM65619:IMP65619 IWI65619:IWL65619 JGE65619:JGH65619 JQA65619:JQD65619 JZW65619:JZZ65619 KJS65619:KJV65619 KTO65619:KTR65619 LDK65619:LDN65619 LNG65619:LNJ65619 LXC65619:LXF65619 MGY65619:MHB65619 MQU65619:MQX65619 NAQ65619:NAT65619 NKM65619:NKP65619 NUI65619:NUL65619 OEE65619:OEH65619 OOA65619:OOD65619 OXW65619:OXZ65619 PHS65619:PHV65619 PRO65619:PRR65619 QBK65619:QBN65619 QLG65619:QLJ65619 QVC65619:QVF65619 REY65619:RFB65619 ROU65619:ROX65619 RYQ65619:RYT65619 SIM65619:SIP65619 SSI65619:SSL65619 TCE65619:TCH65619 TMA65619:TMD65619 TVW65619:TVZ65619 UFS65619:UFV65619 UPO65619:UPR65619 UZK65619:UZN65619 VJG65619:VJJ65619 VTC65619:VTF65619 WCY65619:WDB65619 WMU65619:WMX65619 WWQ65619:WWT65619 AI131155:AL131155 KE131155:KH131155 UA131155:UD131155 ADW131155:ADZ131155 ANS131155:ANV131155 AXO131155:AXR131155 BHK131155:BHN131155 BRG131155:BRJ131155 CBC131155:CBF131155 CKY131155:CLB131155 CUU131155:CUX131155 DEQ131155:DET131155 DOM131155:DOP131155 DYI131155:DYL131155 EIE131155:EIH131155 ESA131155:ESD131155 FBW131155:FBZ131155 FLS131155:FLV131155 FVO131155:FVR131155 GFK131155:GFN131155 GPG131155:GPJ131155 GZC131155:GZF131155 HIY131155:HJB131155 HSU131155:HSX131155 ICQ131155:ICT131155 IMM131155:IMP131155 IWI131155:IWL131155 JGE131155:JGH131155 JQA131155:JQD131155 JZW131155:JZZ131155 KJS131155:KJV131155 KTO131155:KTR131155 LDK131155:LDN131155 LNG131155:LNJ131155 LXC131155:LXF131155 MGY131155:MHB131155 MQU131155:MQX131155 NAQ131155:NAT131155 NKM131155:NKP131155 NUI131155:NUL131155 OEE131155:OEH131155 OOA131155:OOD131155 OXW131155:OXZ131155 PHS131155:PHV131155 PRO131155:PRR131155 QBK131155:QBN131155 QLG131155:QLJ131155 QVC131155:QVF131155 REY131155:RFB131155 ROU131155:ROX131155 RYQ131155:RYT131155 SIM131155:SIP131155 SSI131155:SSL131155 TCE131155:TCH131155 TMA131155:TMD131155 TVW131155:TVZ131155 UFS131155:UFV131155 UPO131155:UPR131155 UZK131155:UZN131155 VJG131155:VJJ131155 VTC131155:VTF131155 WCY131155:WDB131155 WMU131155:WMX131155 WWQ131155:WWT131155 AI196691:AL196691 KE196691:KH196691 UA196691:UD196691 ADW196691:ADZ196691 ANS196691:ANV196691 AXO196691:AXR196691 BHK196691:BHN196691 BRG196691:BRJ196691 CBC196691:CBF196691 CKY196691:CLB196691 CUU196691:CUX196691 DEQ196691:DET196691 DOM196691:DOP196691 DYI196691:DYL196691 EIE196691:EIH196691 ESA196691:ESD196691 FBW196691:FBZ196691 FLS196691:FLV196691 FVO196691:FVR196691 GFK196691:GFN196691 GPG196691:GPJ196691 GZC196691:GZF196691 HIY196691:HJB196691 HSU196691:HSX196691 ICQ196691:ICT196691 IMM196691:IMP196691 IWI196691:IWL196691 JGE196691:JGH196691 JQA196691:JQD196691 JZW196691:JZZ196691 KJS196691:KJV196691 KTO196691:KTR196691 LDK196691:LDN196691 LNG196691:LNJ196691 LXC196691:LXF196691 MGY196691:MHB196691 MQU196691:MQX196691 NAQ196691:NAT196691 NKM196691:NKP196691 NUI196691:NUL196691 OEE196691:OEH196691 OOA196691:OOD196691 OXW196691:OXZ196691 PHS196691:PHV196691 PRO196691:PRR196691 QBK196691:QBN196691 QLG196691:QLJ196691 QVC196691:QVF196691 REY196691:RFB196691 ROU196691:ROX196691 RYQ196691:RYT196691 SIM196691:SIP196691 SSI196691:SSL196691 TCE196691:TCH196691 TMA196691:TMD196691 TVW196691:TVZ196691 UFS196691:UFV196691 UPO196691:UPR196691 UZK196691:UZN196691 VJG196691:VJJ196691 VTC196691:VTF196691 WCY196691:WDB196691 WMU196691:WMX196691 WWQ196691:WWT196691 AI262227:AL262227 KE262227:KH262227 UA262227:UD262227 ADW262227:ADZ262227 ANS262227:ANV262227 AXO262227:AXR262227 BHK262227:BHN262227 BRG262227:BRJ262227 CBC262227:CBF262227 CKY262227:CLB262227 CUU262227:CUX262227 DEQ262227:DET262227 DOM262227:DOP262227 DYI262227:DYL262227 EIE262227:EIH262227 ESA262227:ESD262227 FBW262227:FBZ262227 FLS262227:FLV262227 FVO262227:FVR262227 GFK262227:GFN262227 GPG262227:GPJ262227 GZC262227:GZF262227 HIY262227:HJB262227 HSU262227:HSX262227 ICQ262227:ICT262227 IMM262227:IMP262227 IWI262227:IWL262227 JGE262227:JGH262227 JQA262227:JQD262227 JZW262227:JZZ262227 KJS262227:KJV262227 KTO262227:KTR262227 LDK262227:LDN262227 LNG262227:LNJ262227 LXC262227:LXF262227 MGY262227:MHB262227 MQU262227:MQX262227 NAQ262227:NAT262227 NKM262227:NKP262227 NUI262227:NUL262227 OEE262227:OEH262227 OOA262227:OOD262227 OXW262227:OXZ262227 PHS262227:PHV262227 PRO262227:PRR262227 QBK262227:QBN262227 QLG262227:QLJ262227 QVC262227:QVF262227 REY262227:RFB262227 ROU262227:ROX262227 RYQ262227:RYT262227 SIM262227:SIP262227 SSI262227:SSL262227 TCE262227:TCH262227 TMA262227:TMD262227 TVW262227:TVZ262227 UFS262227:UFV262227 UPO262227:UPR262227 UZK262227:UZN262227 VJG262227:VJJ262227 VTC262227:VTF262227 WCY262227:WDB262227 WMU262227:WMX262227 WWQ262227:WWT262227 AI327763:AL327763 KE327763:KH327763 UA327763:UD327763 ADW327763:ADZ327763 ANS327763:ANV327763 AXO327763:AXR327763 BHK327763:BHN327763 BRG327763:BRJ327763 CBC327763:CBF327763 CKY327763:CLB327763 CUU327763:CUX327763 DEQ327763:DET327763 DOM327763:DOP327763 DYI327763:DYL327763 EIE327763:EIH327763 ESA327763:ESD327763 FBW327763:FBZ327763 FLS327763:FLV327763 FVO327763:FVR327763 GFK327763:GFN327763 GPG327763:GPJ327763 GZC327763:GZF327763 HIY327763:HJB327763 HSU327763:HSX327763 ICQ327763:ICT327763 IMM327763:IMP327763 IWI327763:IWL327763 JGE327763:JGH327763 JQA327763:JQD327763 JZW327763:JZZ327763 KJS327763:KJV327763 KTO327763:KTR327763 LDK327763:LDN327763 LNG327763:LNJ327763 LXC327763:LXF327763 MGY327763:MHB327763 MQU327763:MQX327763 NAQ327763:NAT327763 NKM327763:NKP327763 NUI327763:NUL327763 OEE327763:OEH327763 OOA327763:OOD327763 OXW327763:OXZ327763 PHS327763:PHV327763 PRO327763:PRR327763 QBK327763:QBN327763 QLG327763:QLJ327763 QVC327763:QVF327763 REY327763:RFB327763 ROU327763:ROX327763 RYQ327763:RYT327763 SIM327763:SIP327763 SSI327763:SSL327763 TCE327763:TCH327763 TMA327763:TMD327763 TVW327763:TVZ327763 UFS327763:UFV327763 UPO327763:UPR327763 UZK327763:UZN327763 VJG327763:VJJ327763 VTC327763:VTF327763 WCY327763:WDB327763 WMU327763:WMX327763 WWQ327763:WWT327763 AI393299:AL393299 KE393299:KH393299 UA393299:UD393299 ADW393299:ADZ393299 ANS393299:ANV393299 AXO393299:AXR393299 BHK393299:BHN393299 BRG393299:BRJ393299 CBC393299:CBF393299 CKY393299:CLB393299 CUU393299:CUX393299 DEQ393299:DET393299 DOM393299:DOP393299 DYI393299:DYL393299 EIE393299:EIH393299 ESA393299:ESD393299 FBW393299:FBZ393299 FLS393299:FLV393299 FVO393299:FVR393299 GFK393299:GFN393299 GPG393299:GPJ393299 GZC393299:GZF393299 HIY393299:HJB393299 HSU393299:HSX393299 ICQ393299:ICT393299 IMM393299:IMP393299 IWI393299:IWL393299 JGE393299:JGH393299 JQA393299:JQD393299 JZW393299:JZZ393299 KJS393299:KJV393299 KTO393299:KTR393299 LDK393299:LDN393299 LNG393299:LNJ393299 LXC393299:LXF393299 MGY393299:MHB393299 MQU393299:MQX393299 NAQ393299:NAT393299 NKM393299:NKP393299 NUI393299:NUL393299 OEE393299:OEH393299 OOA393299:OOD393299 OXW393299:OXZ393299 PHS393299:PHV393299 PRO393299:PRR393299 QBK393299:QBN393299 QLG393299:QLJ393299 QVC393299:QVF393299 REY393299:RFB393299 ROU393299:ROX393299 RYQ393299:RYT393299 SIM393299:SIP393299 SSI393299:SSL393299 TCE393299:TCH393299 TMA393299:TMD393299 TVW393299:TVZ393299 UFS393299:UFV393299 UPO393299:UPR393299 UZK393299:UZN393299 VJG393299:VJJ393299 VTC393299:VTF393299 WCY393299:WDB393299 WMU393299:WMX393299 WWQ393299:WWT393299 AI458835:AL458835 KE458835:KH458835 UA458835:UD458835 ADW458835:ADZ458835 ANS458835:ANV458835 AXO458835:AXR458835 BHK458835:BHN458835 BRG458835:BRJ458835 CBC458835:CBF458835 CKY458835:CLB458835 CUU458835:CUX458835 DEQ458835:DET458835 DOM458835:DOP458835 DYI458835:DYL458835 EIE458835:EIH458835 ESA458835:ESD458835 FBW458835:FBZ458835 FLS458835:FLV458835 FVO458835:FVR458835 GFK458835:GFN458835 GPG458835:GPJ458835 GZC458835:GZF458835 HIY458835:HJB458835 HSU458835:HSX458835 ICQ458835:ICT458835 IMM458835:IMP458835 IWI458835:IWL458835 JGE458835:JGH458835 JQA458835:JQD458835 JZW458835:JZZ458835 KJS458835:KJV458835 KTO458835:KTR458835 LDK458835:LDN458835 LNG458835:LNJ458835 LXC458835:LXF458835 MGY458835:MHB458835 MQU458835:MQX458835 NAQ458835:NAT458835 NKM458835:NKP458835 NUI458835:NUL458835 OEE458835:OEH458835 OOA458835:OOD458835 OXW458835:OXZ458835 PHS458835:PHV458835 PRO458835:PRR458835 QBK458835:QBN458835 QLG458835:QLJ458835 QVC458835:QVF458835 REY458835:RFB458835 ROU458835:ROX458835 RYQ458835:RYT458835 SIM458835:SIP458835 SSI458835:SSL458835 TCE458835:TCH458835 TMA458835:TMD458835 TVW458835:TVZ458835 UFS458835:UFV458835 UPO458835:UPR458835 UZK458835:UZN458835 VJG458835:VJJ458835 VTC458835:VTF458835 WCY458835:WDB458835 WMU458835:WMX458835 WWQ458835:WWT458835 AI524371:AL524371 KE524371:KH524371 UA524371:UD524371 ADW524371:ADZ524371 ANS524371:ANV524371 AXO524371:AXR524371 BHK524371:BHN524371 BRG524371:BRJ524371 CBC524371:CBF524371 CKY524371:CLB524371 CUU524371:CUX524371 DEQ524371:DET524371 DOM524371:DOP524371 DYI524371:DYL524371 EIE524371:EIH524371 ESA524371:ESD524371 FBW524371:FBZ524371 FLS524371:FLV524371 FVO524371:FVR524371 GFK524371:GFN524371 GPG524371:GPJ524371 GZC524371:GZF524371 HIY524371:HJB524371 HSU524371:HSX524371 ICQ524371:ICT524371 IMM524371:IMP524371 IWI524371:IWL524371 JGE524371:JGH524371 JQA524371:JQD524371 JZW524371:JZZ524371 KJS524371:KJV524371 KTO524371:KTR524371 LDK524371:LDN524371 LNG524371:LNJ524371 LXC524371:LXF524371 MGY524371:MHB524371 MQU524371:MQX524371 NAQ524371:NAT524371 NKM524371:NKP524371 NUI524371:NUL524371 OEE524371:OEH524371 OOA524371:OOD524371 OXW524371:OXZ524371 PHS524371:PHV524371 PRO524371:PRR524371 QBK524371:QBN524371 QLG524371:QLJ524371 QVC524371:QVF524371 REY524371:RFB524371 ROU524371:ROX524371 RYQ524371:RYT524371 SIM524371:SIP524371 SSI524371:SSL524371 TCE524371:TCH524371 TMA524371:TMD524371 TVW524371:TVZ524371 UFS524371:UFV524371 UPO524371:UPR524371 UZK524371:UZN524371 VJG524371:VJJ524371 VTC524371:VTF524371 WCY524371:WDB524371 WMU524371:WMX524371 WWQ524371:WWT524371 AI589907:AL589907 KE589907:KH589907 UA589907:UD589907 ADW589907:ADZ589907 ANS589907:ANV589907 AXO589907:AXR589907 BHK589907:BHN589907 BRG589907:BRJ589907 CBC589907:CBF589907 CKY589907:CLB589907 CUU589907:CUX589907 DEQ589907:DET589907 DOM589907:DOP589907 DYI589907:DYL589907 EIE589907:EIH589907 ESA589907:ESD589907 FBW589907:FBZ589907 FLS589907:FLV589907 FVO589907:FVR589907 GFK589907:GFN589907 GPG589907:GPJ589907 GZC589907:GZF589907 HIY589907:HJB589907 HSU589907:HSX589907 ICQ589907:ICT589907 IMM589907:IMP589907 IWI589907:IWL589907 JGE589907:JGH589907 JQA589907:JQD589907 JZW589907:JZZ589907 KJS589907:KJV589907 KTO589907:KTR589907 LDK589907:LDN589907 LNG589907:LNJ589907 LXC589907:LXF589907 MGY589907:MHB589907 MQU589907:MQX589907 NAQ589907:NAT589907 NKM589907:NKP589907 NUI589907:NUL589907 OEE589907:OEH589907 OOA589907:OOD589907 OXW589907:OXZ589907 PHS589907:PHV589907 PRO589907:PRR589907 QBK589907:QBN589907 QLG589907:QLJ589907 QVC589907:QVF589907 REY589907:RFB589907 ROU589907:ROX589907 RYQ589907:RYT589907 SIM589907:SIP589907 SSI589907:SSL589907 TCE589907:TCH589907 TMA589907:TMD589907 TVW589907:TVZ589907 UFS589907:UFV589907 UPO589907:UPR589907 UZK589907:UZN589907 VJG589907:VJJ589907 VTC589907:VTF589907 WCY589907:WDB589907 WMU589907:WMX589907 WWQ589907:WWT589907 AI655443:AL655443 KE655443:KH655443 UA655443:UD655443 ADW655443:ADZ655443 ANS655443:ANV655443 AXO655443:AXR655443 BHK655443:BHN655443 BRG655443:BRJ655443 CBC655443:CBF655443 CKY655443:CLB655443 CUU655443:CUX655443 DEQ655443:DET655443 DOM655443:DOP655443 DYI655443:DYL655443 EIE655443:EIH655443 ESA655443:ESD655443 FBW655443:FBZ655443 FLS655443:FLV655443 FVO655443:FVR655443 GFK655443:GFN655443 GPG655443:GPJ655443 GZC655443:GZF655443 HIY655443:HJB655443 HSU655443:HSX655443 ICQ655443:ICT655443 IMM655443:IMP655443 IWI655443:IWL655443 JGE655443:JGH655443 JQA655443:JQD655443 JZW655443:JZZ655443 KJS655443:KJV655443 KTO655443:KTR655443 LDK655443:LDN655443 LNG655443:LNJ655443 LXC655443:LXF655443 MGY655443:MHB655443 MQU655443:MQX655443 NAQ655443:NAT655443 NKM655443:NKP655443 NUI655443:NUL655443 OEE655443:OEH655443 OOA655443:OOD655443 OXW655443:OXZ655443 PHS655443:PHV655443 PRO655443:PRR655443 QBK655443:QBN655443 QLG655443:QLJ655443 QVC655443:QVF655443 REY655443:RFB655443 ROU655443:ROX655443 RYQ655443:RYT655443 SIM655443:SIP655443 SSI655443:SSL655443 TCE655443:TCH655443 TMA655443:TMD655443 TVW655443:TVZ655443 UFS655443:UFV655443 UPO655443:UPR655443 UZK655443:UZN655443 VJG655443:VJJ655443 VTC655443:VTF655443 WCY655443:WDB655443 WMU655443:WMX655443 WWQ655443:WWT655443 AI720979:AL720979 KE720979:KH720979 UA720979:UD720979 ADW720979:ADZ720979 ANS720979:ANV720979 AXO720979:AXR720979 BHK720979:BHN720979 BRG720979:BRJ720979 CBC720979:CBF720979 CKY720979:CLB720979 CUU720979:CUX720979 DEQ720979:DET720979 DOM720979:DOP720979 DYI720979:DYL720979 EIE720979:EIH720979 ESA720979:ESD720979 FBW720979:FBZ720979 FLS720979:FLV720979 FVO720979:FVR720979 GFK720979:GFN720979 GPG720979:GPJ720979 GZC720979:GZF720979 HIY720979:HJB720979 HSU720979:HSX720979 ICQ720979:ICT720979 IMM720979:IMP720979 IWI720979:IWL720979 JGE720979:JGH720979 JQA720979:JQD720979 JZW720979:JZZ720979 KJS720979:KJV720979 KTO720979:KTR720979 LDK720979:LDN720979 LNG720979:LNJ720979 LXC720979:LXF720979 MGY720979:MHB720979 MQU720979:MQX720979 NAQ720979:NAT720979 NKM720979:NKP720979 NUI720979:NUL720979 OEE720979:OEH720979 OOA720979:OOD720979 OXW720979:OXZ720979 PHS720979:PHV720979 PRO720979:PRR720979 QBK720979:QBN720979 QLG720979:QLJ720979 QVC720979:QVF720979 REY720979:RFB720979 ROU720979:ROX720979 RYQ720979:RYT720979 SIM720979:SIP720979 SSI720979:SSL720979 TCE720979:TCH720979 TMA720979:TMD720979 TVW720979:TVZ720979 UFS720979:UFV720979 UPO720979:UPR720979 UZK720979:UZN720979 VJG720979:VJJ720979 VTC720979:VTF720979 WCY720979:WDB720979 WMU720979:WMX720979 WWQ720979:WWT720979 AI786515:AL786515 KE786515:KH786515 UA786515:UD786515 ADW786515:ADZ786515 ANS786515:ANV786515 AXO786515:AXR786515 BHK786515:BHN786515 BRG786515:BRJ786515 CBC786515:CBF786515 CKY786515:CLB786515 CUU786515:CUX786515 DEQ786515:DET786515 DOM786515:DOP786515 DYI786515:DYL786515 EIE786515:EIH786515 ESA786515:ESD786515 FBW786515:FBZ786515 FLS786515:FLV786515 FVO786515:FVR786515 GFK786515:GFN786515 GPG786515:GPJ786515 GZC786515:GZF786515 HIY786515:HJB786515 HSU786515:HSX786515 ICQ786515:ICT786515 IMM786515:IMP786515 IWI786515:IWL786515 JGE786515:JGH786515 JQA786515:JQD786515 JZW786515:JZZ786515 KJS786515:KJV786515 KTO786515:KTR786515 LDK786515:LDN786515 LNG786515:LNJ786515 LXC786515:LXF786515 MGY786515:MHB786515 MQU786515:MQX786515 NAQ786515:NAT786515 NKM786515:NKP786515 NUI786515:NUL786515 OEE786515:OEH786515 OOA786515:OOD786515 OXW786515:OXZ786515 PHS786515:PHV786515 PRO786515:PRR786515 QBK786515:QBN786515 QLG786515:QLJ786515 QVC786515:QVF786515 REY786515:RFB786515 ROU786515:ROX786515 RYQ786515:RYT786515 SIM786515:SIP786515 SSI786515:SSL786515 TCE786515:TCH786515 TMA786515:TMD786515 TVW786515:TVZ786515 UFS786515:UFV786515 UPO786515:UPR786515 UZK786515:UZN786515 VJG786515:VJJ786515 VTC786515:VTF786515 WCY786515:WDB786515 WMU786515:WMX786515 WWQ786515:WWT786515 AI852051:AL852051 KE852051:KH852051 UA852051:UD852051 ADW852051:ADZ852051 ANS852051:ANV852051 AXO852051:AXR852051 BHK852051:BHN852051 BRG852051:BRJ852051 CBC852051:CBF852051 CKY852051:CLB852051 CUU852051:CUX852051 DEQ852051:DET852051 DOM852051:DOP852051 DYI852051:DYL852051 EIE852051:EIH852051 ESA852051:ESD852051 FBW852051:FBZ852051 FLS852051:FLV852051 FVO852051:FVR852051 GFK852051:GFN852051 GPG852051:GPJ852051 GZC852051:GZF852051 HIY852051:HJB852051 HSU852051:HSX852051 ICQ852051:ICT852051 IMM852051:IMP852051 IWI852051:IWL852051 JGE852051:JGH852051 JQA852051:JQD852051 JZW852051:JZZ852051 KJS852051:KJV852051 KTO852051:KTR852051 LDK852051:LDN852051 LNG852051:LNJ852051 LXC852051:LXF852051 MGY852051:MHB852051 MQU852051:MQX852051 NAQ852051:NAT852051 NKM852051:NKP852051 NUI852051:NUL852051 OEE852051:OEH852051 OOA852051:OOD852051 OXW852051:OXZ852051 PHS852051:PHV852051 PRO852051:PRR852051 QBK852051:QBN852051 QLG852051:QLJ852051 QVC852051:QVF852051 REY852051:RFB852051 ROU852051:ROX852051 RYQ852051:RYT852051 SIM852051:SIP852051 SSI852051:SSL852051 TCE852051:TCH852051 TMA852051:TMD852051 TVW852051:TVZ852051 UFS852051:UFV852051 UPO852051:UPR852051 UZK852051:UZN852051 VJG852051:VJJ852051 VTC852051:VTF852051 WCY852051:WDB852051 WMU852051:WMX852051 WWQ852051:WWT852051 AI917587:AL917587 KE917587:KH917587 UA917587:UD917587 ADW917587:ADZ917587 ANS917587:ANV917587 AXO917587:AXR917587 BHK917587:BHN917587 BRG917587:BRJ917587 CBC917587:CBF917587 CKY917587:CLB917587 CUU917587:CUX917587 DEQ917587:DET917587 DOM917587:DOP917587 DYI917587:DYL917587 EIE917587:EIH917587 ESA917587:ESD917587 FBW917587:FBZ917587 FLS917587:FLV917587 FVO917587:FVR917587 GFK917587:GFN917587 GPG917587:GPJ917587 GZC917587:GZF917587 HIY917587:HJB917587 HSU917587:HSX917587 ICQ917587:ICT917587 IMM917587:IMP917587 IWI917587:IWL917587 JGE917587:JGH917587 JQA917587:JQD917587 JZW917587:JZZ917587 KJS917587:KJV917587 KTO917587:KTR917587 LDK917587:LDN917587 LNG917587:LNJ917587 LXC917587:LXF917587 MGY917587:MHB917587 MQU917587:MQX917587 NAQ917587:NAT917587 NKM917587:NKP917587 NUI917587:NUL917587 OEE917587:OEH917587 OOA917587:OOD917587 OXW917587:OXZ917587 PHS917587:PHV917587 PRO917587:PRR917587 QBK917587:QBN917587 QLG917587:QLJ917587 QVC917587:QVF917587 REY917587:RFB917587 ROU917587:ROX917587 RYQ917587:RYT917587 SIM917587:SIP917587 SSI917587:SSL917587 TCE917587:TCH917587 TMA917587:TMD917587 TVW917587:TVZ917587 UFS917587:UFV917587 UPO917587:UPR917587 UZK917587:UZN917587 VJG917587:VJJ917587 VTC917587:VTF917587 WCY917587:WDB917587 WMU917587:WMX917587 WWQ917587:WWT917587 AI983123:AL983123 KE983123:KH983123 UA983123:UD983123 ADW983123:ADZ983123 ANS983123:ANV983123 AXO983123:AXR983123 BHK983123:BHN983123 BRG983123:BRJ983123 CBC983123:CBF983123 CKY983123:CLB983123 CUU983123:CUX983123 DEQ983123:DET983123 DOM983123:DOP983123 DYI983123:DYL983123 EIE983123:EIH983123 ESA983123:ESD983123 FBW983123:FBZ983123 FLS983123:FLV983123 FVO983123:FVR983123 GFK983123:GFN983123 GPG983123:GPJ983123 GZC983123:GZF983123 HIY983123:HJB983123 HSU983123:HSX983123 ICQ983123:ICT983123 IMM983123:IMP983123 IWI983123:IWL983123 JGE983123:JGH983123 JQA983123:JQD983123 JZW983123:JZZ983123 KJS983123:KJV983123 KTO983123:KTR983123 LDK983123:LDN983123 LNG983123:LNJ983123 LXC983123:LXF983123 MGY983123:MHB983123 MQU983123:MQX983123 NAQ983123:NAT983123 NKM983123:NKP983123 NUI983123:NUL983123 OEE983123:OEH983123 OOA983123:OOD983123 OXW983123:OXZ983123 PHS983123:PHV983123 PRO983123:PRR983123 QBK983123:QBN983123 QLG983123:QLJ983123 QVC983123:QVF983123 REY983123:RFB983123 ROU983123:ROX983123 RYQ983123:RYT983123 SIM983123:SIP983123 SSI983123:SSL983123 TCE983123:TCH983123 TMA983123:TMD983123 TVW983123:TVZ983123 UFS983123:UFV983123 UPO983123:UPR983123 UZK983123:UZN983123 VJG983123:VJJ983123 VTC983123:VTF983123 WCY983123:WDB983123 WMU983123:WMX983123 WWQ983123:WWT983123 AI86:AL86 KE86:KH86 UA86:UD86 ADW86:ADZ86 ANS86:ANV86 AXO86:AXR86 BHK86:BHN86 BRG86:BRJ86 CBC86:CBF86 CKY86:CLB86 CUU86:CUX86 DEQ86:DET86 DOM86:DOP86 DYI86:DYL86 EIE86:EIH86 ESA86:ESD86 FBW86:FBZ86 FLS86:FLV86 FVO86:FVR86 GFK86:GFN86 GPG86:GPJ86 GZC86:GZF86 HIY86:HJB86 HSU86:HSX86 ICQ86:ICT86 IMM86:IMP86 IWI86:IWL86 JGE86:JGH86 JQA86:JQD86 JZW86:JZZ86 KJS86:KJV86 KTO86:KTR86 LDK86:LDN86 LNG86:LNJ86 LXC86:LXF86 MGY86:MHB86 MQU86:MQX86 NAQ86:NAT86 NKM86:NKP86 NUI86:NUL86 OEE86:OEH86 OOA86:OOD86 OXW86:OXZ86 PHS86:PHV86 PRO86:PRR86 QBK86:QBN86 QLG86:QLJ86 QVC86:QVF86 REY86:RFB86 ROU86:ROX86 RYQ86:RYT86 SIM86:SIP86 SSI86:SSL86 TCE86:TCH86 TMA86:TMD86 TVW86:TVZ86 UFS86:UFV86 UPO86:UPR86 UZK86:UZN86 VJG86:VJJ86 VTC86:VTF86 WCY86:WDB86 WMU86:WMX86 WWQ86:WWT86 AI65622:AL65622 KE65622:KH65622 UA65622:UD65622 ADW65622:ADZ65622 ANS65622:ANV65622 AXO65622:AXR65622 BHK65622:BHN65622 BRG65622:BRJ65622 CBC65622:CBF65622 CKY65622:CLB65622 CUU65622:CUX65622 DEQ65622:DET65622 DOM65622:DOP65622 DYI65622:DYL65622 EIE65622:EIH65622 ESA65622:ESD65622 FBW65622:FBZ65622 FLS65622:FLV65622 FVO65622:FVR65622 GFK65622:GFN65622 GPG65622:GPJ65622 GZC65622:GZF65622 HIY65622:HJB65622 HSU65622:HSX65622 ICQ65622:ICT65622 IMM65622:IMP65622 IWI65622:IWL65622 JGE65622:JGH65622 JQA65622:JQD65622 JZW65622:JZZ65622 KJS65622:KJV65622 KTO65622:KTR65622 LDK65622:LDN65622 LNG65622:LNJ65622 LXC65622:LXF65622 MGY65622:MHB65622 MQU65622:MQX65622 NAQ65622:NAT65622 NKM65622:NKP65622 NUI65622:NUL65622 OEE65622:OEH65622 OOA65622:OOD65622 OXW65622:OXZ65622 PHS65622:PHV65622 PRO65622:PRR65622 QBK65622:QBN65622 QLG65622:QLJ65622 QVC65622:QVF65622 REY65622:RFB65622 ROU65622:ROX65622 RYQ65622:RYT65622 SIM65622:SIP65622 SSI65622:SSL65622 TCE65622:TCH65622 TMA65622:TMD65622 TVW65622:TVZ65622 UFS65622:UFV65622 UPO65622:UPR65622 UZK65622:UZN65622 VJG65622:VJJ65622 VTC65622:VTF65622 WCY65622:WDB65622 WMU65622:WMX65622 WWQ65622:WWT65622 AI131158:AL131158 KE131158:KH131158 UA131158:UD131158 ADW131158:ADZ131158 ANS131158:ANV131158 AXO131158:AXR131158 BHK131158:BHN131158 BRG131158:BRJ131158 CBC131158:CBF131158 CKY131158:CLB131158 CUU131158:CUX131158 DEQ131158:DET131158 DOM131158:DOP131158 DYI131158:DYL131158 EIE131158:EIH131158 ESA131158:ESD131158 FBW131158:FBZ131158 FLS131158:FLV131158 FVO131158:FVR131158 GFK131158:GFN131158 GPG131158:GPJ131158 GZC131158:GZF131158 HIY131158:HJB131158 HSU131158:HSX131158 ICQ131158:ICT131158 IMM131158:IMP131158 IWI131158:IWL131158 JGE131158:JGH131158 JQA131158:JQD131158 JZW131158:JZZ131158 KJS131158:KJV131158 KTO131158:KTR131158 LDK131158:LDN131158 LNG131158:LNJ131158 LXC131158:LXF131158 MGY131158:MHB131158 MQU131158:MQX131158 NAQ131158:NAT131158 NKM131158:NKP131158 NUI131158:NUL131158 OEE131158:OEH131158 OOA131158:OOD131158 OXW131158:OXZ131158 PHS131158:PHV131158 PRO131158:PRR131158 QBK131158:QBN131158 QLG131158:QLJ131158 QVC131158:QVF131158 REY131158:RFB131158 ROU131158:ROX131158 RYQ131158:RYT131158 SIM131158:SIP131158 SSI131158:SSL131158 TCE131158:TCH131158 TMA131158:TMD131158 TVW131158:TVZ131158 UFS131158:UFV131158 UPO131158:UPR131158 UZK131158:UZN131158 VJG131158:VJJ131158 VTC131158:VTF131158 WCY131158:WDB131158 WMU131158:WMX131158 WWQ131158:WWT131158 AI196694:AL196694 KE196694:KH196694 UA196694:UD196694 ADW196694:ADZ196694 ANS196694:ANV196694 AXO196694:AXR196694 BHK196694:BHN196694 BRG196694:BRJ196694 CBC196694:CBF196694 CKY196694:CLB196694 CUU196694:CUX196694 DEQ196694:DET196694 DOM196694:DOP196694 DYI196694:DYL196694 EIE196694:EIH196694 ESA196694:ESD196694 FBW196694:FBZ196694 FLS196694:FLV196694 FVO196694:FVR196694 GFK196694:GFN196694 GPG196694:GPJ196694 GZC196694:GZF196694 HIY196694:HJB196694 HSU196694:HSX196694 ICQ196694:ICT196694 IMM196694:IMP196694 IWI196694:IWL196694 JGE196694:JGH196694 JQA196694:JQD196694 JZW196694:JZZ196694 KJS196694:KJV196694 KTO196694:KTR196694 LDK196694:LDN196694 LNG196694:LNJ196694 LXC196694:LXF196694 MGY196694:MHB196694 MQU196694:MQX196694 NAQ196694:NAT196694 NKM196694:NKP196694 NUI196694:NUL196694 OEE196694:OEH196694 OOA196694:OOD196694 OXW196694:OXZ196694 PHS196694:PHV196694 PRO196694:PRR196694 QBK196694:QBN196694 QLG196694:QLJ196694 QVC196694:QVF196694 REY196694:RFB196694 ROU196694:ROX196694 RYQ196694:RYT196694 SIM196694:SIP196694 SSI196694:SSL196694 TCE196694:TCH196694 TMA196694:TMD196694 TVW196694:TVZ196694 UFS196694:UFV196694 UPO196694:UPR196694 UZK196694:UZN196694 VJG196694:VJJ196694 VTC196694:VTF196694 WCY196694:WDB196694 WMU196694:WMX196694 WWQ196694:WWT196694 AI262230:AL262230 KE262230:KH262230 UA262230:UD262230 ADW262230:ADZ262230 ANS262230:ANV262230 AXO262230:AXR262230 BHK262230:BHN262230 BRG262230:BRJ262230 CBC262230:CBF262230 CKY262230:CLB262230 CUU262230:CUX262230 DEQ262230:DET262230 DOM262230:DOP262230 DYI262230:DYL262230 EIE262230:EIH262230 ESA262230:ESD262230 FBW262230:FBZ262230 FLS262230:FLV262230 FVO262230:FVR262230 GFK262230:GFN262230 GPG262230:GPJ262230 GZC262230:GZF262230 HIY262230:HJB262230 HSU262230:HSX262230 ICQ262230:ICT262230 IMM262230:IMP262230 IWI262230:IWL262230 JGE262230:JGH262230 JQA262230:JQD262230 JZW262230:JZZ262230 KJS262230:KJV262230 KTO262230:KTR262230 LDK262230:LDN262230 LNG262230:LNJ262230 LXC262230:LXF262230 MGY262230:MHB262230 MQU262230:MQX262230 NAQ262230:NAT262230 NKM262230:NKP262230 NUI262230:NUL262230 OEE262230:OEH262230 OOA262230:OOD262230 OXW262230:OXZ262230 PHS262230:PHV262230 PRO262230:PRR262230 QBK262230:QBN262230 QLG262230:QLJ262230 QVC262230:QVF262230 REY262230:RFB262230 ROU262230:ROX262230 RYQ262230:RYT262230 SIM262230:SIP262230 SSI262230:SSL262230 TCE262230:TCH262230 TMA262230:TMD262230 TVW262230:TVZ262230 UFS262230:UFV262230 UPO262230:UPR262230 UZK262230:UZN262230 VJG262230:VJJ262230 VTC262230:VTF262230 WCY262230:WDB262230 WMU262230:WMX262230 WWQ262230:WWT262230 AI327766:AL327766 KE327766:KH327766 UA327766:UD327766 ADW327766:ADZ327766 ANS327766:ANV327766 AXO327766:AXR327766 BHK327766:BHN327766 BRG327766:BRJ327766 CBC327766:CBF327766 CKY327766:CLB327766 CUU327766:CUX327766 DEQ327766:DET327766 DOM327766:DOP327766 DYI327766:DYL327766 EIE327766:EIH327766 ESA327766:ESD327766 FBW327766:FBZ327766 FLS327766:FLV327766 FVO327766:FVR327766 GFK327766:GFN327766 GPG327766:GPJ327766 GZC327766:GZF327766 HIY327766:HJB327766 HSU327766:HSX327766 ICQ327766:ICT327766 IMM327766:IMP327766 IWI327766:IWL327766 JGE327766:JGH327766 JQA327766:JQD327766 JZW327766:JZZ327766 KJS327766:KJV327766 KTO327766:KTR327766 LDK327766:LDN327766 LNG327766:LNJ327766 LXC327766:LXF327766 MGY327766:MHB327766 MQU327766:MQX327766 NAQ327766:NAT327766 NKM327766:NKP327766 NUI327766:NUL327766 OEE327766:OEH327766 OOA327766:OOD327766 OXW327766:OXZ327766 PHS327766:PHV327766 PRO327766:PRR327766 QBK327766:QBN327766 QLG327766:QLJ327766 QVC327766:QVF327766 REY327766:RFB327766 ROU327766:ROX327766 RYQ327766:RYT327766 SIM327766:SIP327766 SSI327766:SSL327766 TCE327766:TCH327766 TMA327766:TMD327766 TVW327766:TVZ327766 UFS327766:UFV327766 UPO327766:UPR327766 UZK327766:UZN327766 VJG327766:VJJ327766 VTC327766:VTF327766 WCY327766:WDB327766 WMU327766:WMX327766 WWQ327766:WWT327766 AI393302:AL393302 KE393302:KH393302 UA393302:UD393302 ADW393302:ADZ393302 ANS393302:ANV393302 AXO393302:AXR393302 BHK393302:BHN393302 BRG393302:BRJ393302 CBC393302:CBF393302 CKY393302:CLB393302 CUU393302:CUX393302 DEQ393302:DET393302 DOM393302:DOP393302 DYI393302:DYL393302 EIE393302:EIH393302 ESA393302:ESD393302 FBW393302:FBZ393302 FLS393302:FLV393302 FVO393302:FVR393302 GFK393302:GFN393302 GPG393302:GPJ393302 GZC393302:GZF393302 HIY393302:HJB393302 HSU393302:HSX393302 ICQ393302:ICT393302 IMM393302:IMP393302 IWI393302:IWL393302 JGE393302:JGH393302 JQA393302:JQD393302 JZW393302:JZZ393302 KJS393302:KJV393302 KTO393302:KTR393302 LDK393302:LDN393302 LNG393302:LNJ393302 LXC393302:LXF393302 MGY393302:MHB393302 MQU393302:MQX393302 NAQ393302:NAT393302 NKM393302:NKP393302 NUI393302:NUL393302 OEE393302:OEH393302 OOA393302:OOD393302 OXW393302:OXZ393302 PHS393302:PHV393302 PRO393302:PRR393302 QBK393302:QBN393302 QLG393302:QLJ393302 QVC393302:QVF393302 REY393302:RFB393302 ROU393302:ROX393302 RYQ393302:RYT393302 SIM393302:SIP393302 SSI393302:SSL393302 TCE393302:TCH393302 TMA393302:TMD393302 TVW393302:TVZ393302 UFS393302:UFV393302 UPO393302:UPR393302 UZK393302:UZN393302 VJG393302:VJJ393302 VTC393302:VTF393302 WCY393302:WDB393302 WMU393302:WMX393302 WWQ393302:WWT393302 AI458838:AL458838 KE458838:KH458838 UA458838:UD458838 ADW458838:ADZ458838 ANS458838:ANV458838 AXO458838:AXR458838 BHK458838:BHN458838 BRG458838:BRJ458838 CBC458838:CBF458838 CKY458838:CLB458838 CUU458838:CUX458838 DEQ458838:DET458838 DOM458838:DOP458838 DYI458838:DYL458838 EIE458838:EIH458838 ESA458838:ESD458838 FBW458838:FBZ458838 FLS458838:FLV458838 FVO458838:FVR458838 GFK458838:GFN458838 GPG458838:GPJ458838 GZC458838:GZF458838 HIY458838:HJB458838 HSU458838:HSX458838 ICQ458838:ICT458838 IMM458838:IMP458838 IWI458838:IWL458838 JGE458838:JGH458838 JQA458838:JQD458838 JZW458838:JZZ458838 KJS458838:KJV458838 KTO458838:KTR458838 LDK458838:LDN458838 LNG458838:LNJ458838 LXC458838:LXF458838 MGY458838:MHB458838 MQU458838:MQX458838 NAQ458838:NAT458838 NKM458838:NKP458838 NUI458838:NUL458838 OEE458838:OEH458838 OOA458838:OOD458838 OXW458838:OXZ458838 PHS458838:PHV458838 PRO458838:PRR458838 QBK458838:QBN458838 QLG458838:QLJ458838 QVC458838:QVF458838 REY458838:RFB458838 ROU458838:ROX458838 RYQ458838:RYT458838 SIM458838:SIP458838 SSI458838:SSL458838 TCE458838:TCH458838 TMA458838:TMD458838 TVW458838:TVZ458838 UFS458838:UFV458838 UPO458838:UPR458838 UZK458838:UZN458838 VJG458838:VJJ458838 VTC458838:VTF458838 WCY458838:WDB458838 WMU458838:WMX458838 WWQ458838:WWT458838 AI524374:AL524374 KE524374:KH524374 UA524374:UD524374 ADW524374:ADZ524374 ANS524374:ANV524374 AXO524374:AXR524374 BHK524374:BHN524374 BRG524374:BRJ524374 CBC524374:CBF524374 CKY524374:CLB524374 CUU524374:CUX524374 DEQ524374:DET524374 DOM524374:DOP524374 DYI524374:DYL524374 EIE524374:EIH524374 ESA524374:ESD524374 FBW524374:FBZ524374 FLS524374:FLV524374 FVO524374:FVR524374 GFK524374:GFN524374 GPG524374:GPJ524374 GZC524374:GZF524374 HIY524374:HJB524374 HSU524374:HSX524374 ICQ524374:ICT524374 IMM524374:IMP524374 IWI524374:IWL524374 JGE524374:JGH524374 JQA524374:JQD524374 JZW524374:JZZ524374 KJS524374:KJV524374 KTO524374:KTR524374 LDK524374:LDN524374 LNG524374:LNJ524374 LXC524374:LXF524374 MGY524374:MHB524374 MQU524374:MQX524374 NAQ524374:NAT524374 NKM524374:NKP524374 NUI524374:NUL524374 OEE524374:OEH524374 OOA524374:OOD524374 OXW524374:OXZ524374 PHS524374:PHV524374 PRO524374:PRR524374 QBK524374:QBN524374 QLG524374:QLJ524374 QVC524374:QVF524374 REY524374:RFB524374 ROU524374:ROX524374 RYQ524374:RYT524374 SIM524374:SIP524374 SSI524374:SSL524374 TCE524374:TCH524374 TMA524374:TMD524374 TVW524374:TVZ524374 UFS524374:UFV524374 UPO524374:UPR524374 UZK524374:UZN524374 VJG524374:VJJ524374 VTC524374:VTF524374 WCY524374:WDB524374 WMU524374:WMX524374 WWQ524374:WWT524374 AI589910:AL589910 KE589910:KH589910 UA589910:UD589910 ADW589910:ADZ589910 ANS589910:ANV589910 AXO589910:AXR589910 BHK589910:BHN589910 BRG589910:BRJ589910 CBC589910:CBF589910 CKY589910:CLB589910 CUU589910:CUX589910 DEQ589910:DET589910 DOM589910:DOP589910 DYI589910:DYL589910 EIE589910:EIH589910 ESA589910:ESD589910 FBW589910:FBZ589910 FLS589910:FLV589910 FVO589910:FVR589910 GFK589910:GFN589910 GPG589910:GPJ589910 GZC589910:GZF589910 HIY589910:HJB589910 HSU589910:HSX589910 ICQ589910:ICT589910 IMM589910:IMP589910 IWI589910:IWL589910 JGE589910:JGH589910 JQA589910:JQD589910 JZW589910:JZZ589910 KJS589910:KJV589910 KTO589910:KTR589910 LDK589910:LDN589910 LNG589910:LNJ589910 LXC589910:LXF589910 MGY589910:MHB589910 MQU589910:MQX589910 NAQ589910:NAT589910 NKM589910:NKP589910 NUI589910:NUL589910 OEE589910:OEH589910 OOA589910:OOD589910 OXW589910:OXZ589910 PHS589910:PHV589910 PRO589910:PRR589910 QBK589910:QBN589910 QLG589910:QLJ589910 QVC589910:QVF589910 REY589910:RFB589910 ROU589910:ROX589910 RYQ589910:RYT589910 SIM589910:SIP589910 SSI589910:SSL589910 TCE589910:TCH589910 TMA589910:TMD589910 TVW589910:TVZ589910 UFS589910:UFV589910 UPO589910:UPR589910 UZK589910:UZN589910 VJG589910:VJJ589910 VTC589910:VTF589910 WCY589910:WDB589910 WMU589910:WMX589910 WWQ589910:WWT589910 AI655446:AL655446 KE655446:KH655446 UA655446:UD655446 ADW655446:ADZ655446 ANS655446:ANV655446 AXO655446:AXR655446 BHK655446:BHN655446 BRG655446:BRJ655446 CBC655446:CBF655446 CKY655446:CLB655446 CUU655446:CUX655446 DEQ655446:DET655446 DOM655446:DOP655446 DYI655446:DYL655446 EIE655446:EIH655446 ESA655446:ESD655446 FBW655446:FBZ655446 FLS655446:FLV655446 FVO655446:FVR655446 GFK655446:GFN655446 GPG655446:GPJ655446 GZC655446:GZF655446 HIY655446:HJB655446 HSU655446:HSX655446 ICQ655446:ICT655446 IMM655446:IMP655446 IWI655446:IWL655446 JGE655446:JGH655446 JQA655446:JQD655446 JZW655446:JZZ655446 KJS655446:KJV655446 KTO655446:KTR655446 LDK655446:LDN655446 LNG655446:LNJ655446 LXC655446:LXF655446 MGY655446:MHB655446 MQU655446:MQX655446 NAQ655446:NAT655446 NKM655446:NKP655446 NUI655446:NUL655446 OEE655446:OEH655446 OOA655446:OOD655446 OXW655446:OXZ655446 PHS655446:PHV655446 PRO655446:PRR655446 QBK655446:QBN655446 QLG655446:QLJ655446 QVC655446:QVF655446 REY655446:RFB655446 ROU655446:ROX655446 RYQ655446:RYT655446 SIM655446:SIP655446 SSI655446:SSL655446 TCE655446:TCH655446 TMA655446:TMD655446 TVW655446:TVZ655446 UFS655446:UFV655446 UPO655446:UPR655446 UZK655446:UZN655446 VJG655446:VJJ655446 VTC655446:VTF655446 WCY655446:WDB655446 WMU655446:WMX655446 WWQ655446:WWT655446 AI720982:AL720982 KE720982:KH720982 UA720982:UD720982 ADW720982:ADZ720982 ANS720982:ANV720982 AXO720982:AXR720982 BHK720982:BHN720982 BRG720982:BRJ720982 CBC720982:CBF720982 CKY720982:CLB720982 CUU720982:CUX720982 DEQ720982:DET720982 DOM720982:DOP720982 DYI720982:DYL720982 EIE720982:EIH720982 ESA720982:ESD720982 FBW720982:FBZ720982 FLS720982:FLV720982 FVO720982:FVR720982 GFK720982:GFN720982 GPG720982:GPJ720982 GZC720982:GZF720982 HIY720982:HJB720982 HSU720982:HSX720982 ICQ720982:ICT720982 IMM720982:IMP720982 IWI720982:IWL720982 JGE720982:JGH720982 JQA720982:JQD720982 JZW720982:JZZ720982 KJS720982:KJV720982 KTO720982:KTR720982 LDK720982:LDN720982 LNG720982:LNJ720982 LXC720982:LXF720982 MGY720982:MHB720982 MQU720982:MQX720982 NAQ720982:NAT720982 NKM720982:NKP720982 NUI720982:NUL720982 OEE720982:OEH720982 OOA720982:OOD720982 OXW720982:OXZ720982 PHS720982:PHV720982 PRO720982:PRR720982 QBK720982:QBN720982 QLG720982:QLJ720982 QVC720982:QVF720982 REY720982:RFB720982 ROU720982:ROX720982 RYQ720982:RYT720982 SIM720982:SIP720982 SSI720982:SSL720982 TCE720982:TCH720982 TMA720982:TMD720982 TVW720982:TVZ720982 UFS720982:UFV720982 UPO720982:UPR720982 UZK720982:UZN720982 VJG720982:VJJ720982 VTC720982:VTF720982 WCY720982:WDB720982 WMU720982:WMX720982 WWQ720982:WWT720982 AI786518:AL786518 KE786518:KH786518 UA786518:UD786518 ADW786518:ADZ786518 ANS786518:ANV786518 AXO786518:AXR786518 BHK786518:BHN786518 BRG786518:BRJ786518 CBC786518:CBF786518 CKY786518:CLB786518 CUU786518:CUX786518 DEQ786518:DET786518 DOM786518:DOP786518 DYI786518:DYL786518 EIE786518:EIH786518 ESA786518:ESD786518 FBW786518:FBZ786518 FLS786518:FLV786518 FVO786518:FVR786518 GFK786518:GFN786518 GPG786518:GPJ786518 GZC786518:GZF786518 HIY786518:HJB786518 HSU786518:HSX786518 ICQ786518:ICT786518 IMM786518:IMP786518 IWI786518:IWL786518 JGE786518:JGH786518 JQA786518:JQD786518 JZW786518:JZZ786518 KJS786518:KJV786518 KTO786518:KTR786518 LDK786518:LDN786518 LNG786518:LNJ786518 LXC786518:LXF786518 MGY786518:MHB786518 MQU786518:MQX786518 NAQ786518:NAT786518 NKM786518:NKP786518 NUI786518:NUL786518 OEE786518:OEH786518 OOA786518:OOD786518 OXW786518:OXZ786518 PHS786518:PHV786518 PRO786518:PRR786518 QBK786518:QBN786518 QLG786518:QLJ786518 QVC786518:QVF786518 REY786518:RFB786518 ROU786518:ROX786518 RYQ786518:RYT786518 SIM786518:SIP786518 SSI786518:SSL786518 TCE786518:TCH786518 TMA786518:TMD786518 TVW786518:TVZ786518 UFS786518:UFV786518 UPO786518:UPR786518 UZK786518:UZN786518 VJG786518:VJJ786518 VTC786518:VTF786518 WCY786518:WDB786518 WMU786518:WMX786518 WWQ786518:WWT786518 AI852054:AL852054 KE852054:KH852054 UA852054:UD852054 ADW852054:ADZ852054 ANS852054:ANV852054 AXO852054:AXR852054 BHK852054:BHN852054 BRG852054:BRJ852054 CBC852054:CBF852054 CKY852054:CLB852054 CUU852054:CUX852054 DEQ852054:DET852054 DOM852054:DOP852054 DYI852054:DYL852054 EIE852054:EIH852054 ESA852054:ESD852054 FBW852054:FBZ852054 FLS852054:FLV852054 FVO852054:FVR852054 GFK852054:GFN852054 GPG852054:GPJ852054 GZC852054:GZF852054 HIY852054:HJB852054 HSU852054:HSX852054 ICQ852054:ICT852054 IMM852054:IMP852054 IWI852054:IWL852054 JGE852054:JGH852054 JQA852054:JQD852054 JZW852054:JZZ852054 KJS852054:KJV852054 KTO852054:KTR852054 LDK852054:LDN852054 LNG852054:LNJ852054 LXC852054:LXF852054 MGY852054:MHB852054 MQU852054:MQX852054 NAQ852054:NAT852054 NKM852054:NKP852054 NUI852054:NUL852054 OEE852054:OEH852054 OOA852054:OOD852054 OXW852054:OXZ852054 PHS852054:PHV852054 PRO852054:PRR852054 QBK852054:QBN852054 QLG852054:QLJ852054 QVC852054:QVF852054 REY852054:RFB852054 ROU852054:ROX852054 RYQ852054:RYT852054 SIM852054:SIP852054 SSI852054:SSL852054 TCE852054:TCH852054 TMA852054:TMD852054 TVW852054:TVZ852054 UFS852054:UFV852054 UPO852054:UPR852054 UZK852054:UZN852054 VJG852054:VJJ852054 VTC852054:VTF852054 WCY852054:WDB852054 WMU852054:WMX852054 WWQ852054:WWT852054 AI917590:AL917590 KE917590:KH917590 UA917590:UD917590 ADW917590:ADZ917590 ANS917590:ANV917590 AXO917590:AXR917590 BHK917590:BHN917590 BRG917590:BRJ917590 CBC917590:CBF917590 CKY917590:CLB917590 CUU917590:CUX917590 DEQ917590:DET917590 DOM917590:DOP917590 DYI917590:DYL917590 EIE917590:EIH917590 ESA917590:ESD917590 FBW917590:FBZ917590 FLS917590:FLV917590 FVO917590:FVR917590 GFK917590:GFN917590 GPG917590:GPJ917590 GZC917590:GZF917590 HIY917590:HJB917590 HSU917590:HSX917590 ICQ917590:ICT917590 IMM917590:IMP917590 IWI917590:IWL917590 JGE917590:JGH917590 JQA917590:JQD917590 JZW917590:JZZ917590 KJS917590:KJV917590 KTO917590:KTR917590 LDK917590:LDN917590 LNG917590:LNJ917590 LXC917590:LXF917590 MGY917590:MHB917590 MQU917590:MQX917590 NAQ917590:NAT917590 NKM917590:NKP917590 NUI917590:NUL917590 OEE917590:OEH917590 OOA917590:OOD917590 OXW917590:OXZ917590 PHS917590:PHV917590 PRO917590:PRR917590 QBK917590:QBN917590 QLG917590:QLJ917590 QVC917590:QVF917590 REY917590:RFB917590 ROU917590:ROX917590 RYQ917590:RYT917590 SIM917590:SIP917590 SSI917590:SSL917590 TCE917590:TCH917590 TMA917590:TMD917590 TVW917590:TVZ917590 UFS917590:UFV917590 UPO917590:UPR917590 UZK917590:UZN917590 VJG917590:VJJ917590 VTC917590:VTF917590 WCY917590:WDB917590 WMU917590:WMX917590 WWQ917590:WWT917590 AI983126:AL983126 KE983126:KH983126 UA983126:UD983126 ADW983126:ADZ983126 ANS983126:ANV983126 AXO983126:AXR983126 BHK983126:BHN983126 BRG983126:BRJ983126 CBC983126:CBF983126 CKY983126:CLB983126 CUU983126:CUX983126 DEQ983126:DET983126 DOM983126:DOP983126 DYI983126:DYL983126 EIE983126:EIH983126 ESA983126:ESD983126 FBW983126:FBZ983126 FLS983126:FLV983126 FVO983126:FVR983126 GFK983126:GFN983126 GPG983126:GPJ983126 GZC983126:GZF983126 HIY983126:HJB983126 HSU983126:HSX983126 ICQ983126:ICT983126 IMM983126:IMP983126 IWI983126:IWL983126 JGE983126:JGH983126 JQA983126:JQD983126 JZW983126:JZZ983126 KJS983126:KJV983126 KTO983126:KTR983126 LDK983126:LDN983126 LNG983126:LNJ983126 LXC983126:LXF983126 MGY983126:MHB983126 MQU983126:MQX983126 NAQ983126:NAT983126 NKM983126:NKP983126 NUI983126:NUL983126 OEE983126:OEH983126 OOA983126:OOD983126 OXW983126:OXZ983126 PHS983126:PHV983126 PRO983126:PRR983126 QBK983126:QBN983126 QLG983126:QLJ983126 QVC983126:QVF983126 REY983126:RFB983126 ROU983126:ROX983126 RYQ983126:RYT983126 SIM983126:SIP983126 SSI983126:SSL983126 TCE983126:TCH983126 TMA983126:TMD983126 TVW983126:TVZ983126 UFS983126:UFV983126 UPO983126:UPR983126 UZK983126:UZN983126 VJG983126:VJJ983126 VTC983126:VTF983126 WCY983126:WDB983126 WMU983126:WMX983126 WWQ983126:WWT983126 AN36:AT36 KJ36:KP36 UF36:UL36 AEB36:AEH36 ANX36:AOD36 AXT36:AXZ36 BHP36:BHV36 BRL36:BRR36 CBH36:CBN36 CLD36:CLJ36 CUZ36:CVF36 DEV36:DFB36 DOR36:DOX36 DYN36:DYT36 EIJ36:EIP36 ESF36:ESL36 FCB36:FCH36 FLX36:FMD36 FVT36:FVZ36 GFP36:GFV36 GPL36:GPR36 GZH36:GZN36 HJD36:HJJ36 HSZ36:HTF36 ICV36:IDB36 IMR36:IMX36 IWN36:IWT36 JGJ36:JGP36 JQF36:JQL36 KAB36:KAH36 KJX36:KKD36 KTT36:KTZ36 LDP36:LDV36 LNL36:LNR36 LXH36:LXN36 MHD36:MHJ36 MQZ36:MRF36 NAV36:NBB36 NKR36:NKX36 NUN36:NUT36 OEJ36:OEP36 OOF36:OOL36 OYB36:OYH36 PHX36:PID36 PRT36:PRZ36 QBP36:QBV36 QLL36:QLR36 QVH36:QVN36 RFD36:RFJ36 ROZ36:RPF36 RYV36:RZB36 SIR36:SIX36 SSN36:SST36 TCJ36:TCP36 TMF36:TML36 TWB36:TWH36 UFX36:UGD36 UPT36:UPZ36 UZP36:UZV36 VJL36:VJR36 VTH36:VTN36 WDD36:WDJ36 WMZ36:WNF36 WWV36:WXB36 AN65572:AT65572 KJ65572:KP65572 UF65572:UL65572 AEB65572:AEH65572 ANX65572:AOD65572 AXT65572:AXZ65572 BHP65572:BHV65572 BRL65572:BRR65572 CBH65572:CBN65572 CLD65572:CLJ65572 CUZ65572:CVF65572 DEV65572:DFB65572 DOR65572:DOX65572 DYN65572:DYT65572 EIJ65572:EIP65572 ESF65572:ESL65572 FCB65572:FCH65572 FLX65572:FMD65572 FVT65572:FVZ65572 GFP65572:GFV65572 GPL65572:GPR65572 GZH65572:GZN65572 HJD65572:HJJ65572 HSZ65572:HTF65572 ICV65572:IDB65572 IMR65572:IMX65572 IWN65572:IWT65572 JGJ65572:JGP65572 JQF65572:JQL65572 KAB65572:KAH65572 KJX65572:KKD65572 KTT65572:KTZ65572 LDP65572:LDV65572 LNL65572:LNR65572 LXH65572:LXN65572 MHD65572:MHJ65572 MQZ65572:MRF65572 NAV65572:NBB65572 NKR65572:NKX65572 NUN65572:NUT65572 OEJ65572:OEP65572 OOF65572:OOL65572 OYB65572:OYH65572 PHX65572:PID65572 PRT65572:PRZ65572 QBP65572:QBV65572 QLL65572:QLR65572 QVH65572:QVN65572 RFD65572:RFJ65572 ROZ65572:RPF65572 RYV65572:RZB65572 SIR65572:SIX65572 SSN65572:SST65572 TCJ65572:TCP65572 TMF65572:TML65572 TWB65572:TWH65572 UFX65572:UGD65572 UPT65572:UPZ65572 UZP65572:UZV65572 VJL65572:VJR65572 VTH65572:VTN65572 WDD65572:WDJ65572 WMZ65572:WNF65572 WWV65572:WXB65572 AN131108:AT131108 KJ131108:KP131108 UF131108:UL131108 AEB131108:AEH131108 ANX131108:AOD131108 AXT131108:AXZ131108 BHP131108:BHV131108 BRL131108:BRR131108 CBH131108:CBN131108 CLD131108:CLJ131108 CUZ131108:CVF131108 DEV131108:DFB131108 DOR131108:DOX131108 DYN131108:DYT131108 EIJ131108:EIP131108 ESF131108:ESL131108 FCB131108:FCH131108 FLX131108:FMD131108 FVT131108:FVZ131108 GFP131108:GFV131108 GPL131108:GPR131108 GZH131108:GZN131108 HJD131108:HJJ131108 HSZ131108:HTF131108 ICV131108:IDB131108 IMR131108:IMX131108 IWN131108:IWT131108 JGJ131108:JGP131108 JQF131108:JQL131108 KAB131108:KAH131108 KJX131108:KKD131108 KTT131108:KTZ131108 LDP131108:LDV131108 LNL131108:LNR131108 LXH131108:LXN131108 MHD131108:MHJ131108 MQZ131108:MRF131108 NAV131108:NBB131108 NKR131108:NKX131108 NUN131108:NUT131108 OEJ131108:OEP131108 OOF131108:OOL131108 OYB131108:OYH131108 PHX131108:PID131108 PRT131108:PRZ131108 QBP131108:QBV131108 QLL131108:QLR131108 QVH131108:QVN131108 RFD131108:RFJ131108 ROZ131108:RPF131108 RYV131108:RZB131108 SIR131108:SIX131108 SSN131108:SST131108 TCJ131108:TCP131108 TMF131108:TML131108 TWB131108:TWH131108 UFX131108:UGD131108 UPT131108:UPZ131108 UZP131108:UZV131108 VJL131108:VJR131108 VTH131108:VTN131108 WDD131108:WDJ131108 WMZ131108:WNF131108 WWV131108:WXB131108 AN196644:AT196644 KJ196644:KP196644 UF196644:UL196644 AEB196644:AEH196644 ANX196644:AOD196644 AXT196644:AXZ196644 BHP196644:BHV196644 BRL196644:BRR196644 CBH196644:CBN196644 CLD196644:CLJ196644 CUZ196644:CVF196644 DEV196644:DFB196644 DOR196644:DOX196644 DYN196644:DYT196644 EIJ196644:EIP196644 ESF196644:ESL196644 FCB196644:FCH196644 FLX196644:FMD196644 FVT196644:FVZ196644 GFP196644:GFV196644 GPL196644:GPR196644 GZH196644:GZN196644 HJD196644:HJJ196644 HSZ196644:HTF196644 ICV196644:IDB196644 IMR196644:IMX196644 IWN196644:IWT196644 JGJ196644:JGP196644 JQF196644:JQL196644 KAB196644:KAH196644 KJX196644:KKD196644 KTT196644:KTZ196644 LDP196644:LDV196644 LNL196644:LNR196644 LXH196644:LXN196644 MHD196644:MHJ196644 MQZ196644:MRF196644 NAV196644:NBB196644 NKR196644:NKX196644 NUN196644:NUT196644 OEJ196644:OEP196644 OOF196644:OOL196644 OYB196644:OYH196644 PHX196644:PID196644 PRT196644:PRZ196644 QBP196644:QBV196644 QLL196644:QLR196644 QVH196644:QVN196644 RFD196644:RFJ196644 ROZ196644:RPF196644 RYV196644:RZB196644 SIR196644:SIX196644 SSN196644:SST196644 TCJ196644:TCP196644 TMF196644:TML196644 TWB196644:TWH196644 UFX196644:UGD196644 UPT196644:UPZ196644 UZP196644:UZV196644 VJL196644:VJR196644 VTH196644:VTN196644 WDD196644:WDJ196644 WMZ196644:WNF196644 WWV196644:WXB196644 AN262180:AT262180 KJ262180:KP262180 UF262180:UL262180 AEB262180:AEH262180 ANX262180:AOD262180 AXT262180:AXZ262180 BHP262180:BHV262180 BRL262180:BRR262180 CBH262180:CBN262180 CLD262180:CLJ262180 CUZ262180:CVF262180 DEV262180:DFB262180 DOR262180:DOX262180 DYN262180:DYT262180 EIJ262180:EIP262180 ESF262180:ESL262180 FCB262180:FCH262180 FLX262180:FMD262180 FVT262180:FVZ262180 GFP262180:GFV262180 GPL262180:GPR262180 GZH262180:GZN262180 HJD262180:HJJ262180 HSZ262180:HTF262180 ICV262180:IDB262180 IMR262180:IMX262180 IWN262180:IWT262180 JGJ262180:JGP262180 JQF262180:JQL262180 KAB262180:KAH262180 KJX262180:KKD262180 KTT262180:KTZ262180 LDP262180:LDV262180 LNL262180:LNR262180 LXH262180:LXN262180 MHD262180:MHJ262180 MQZ262180:MRF262180 NAV262180:NBB262180 NKR262180:NKX262180 NUN262180:NUT262180 OEJ262180:OEP262180 OOF262180:OOL262180 OYB262180:OYH262180 PHX262180:PID262180 PRT262180:PRZ262180 QBP262180:QBV262180 QLL262180:QLR262180 QVH262180:QVN262180 RFD262180:RFJ262180 ROZ262180:RPF262180 RYV262180:RZB262180 SIR262180:SIX262180 SSN262180:SST262180 TCJ262180:TCP262180 TMF262180:TML262180 TWB262180:TWH262180 UFX262180:UGD262180 UPT262180:UPZ262180 UZP262180:UZV262180 VJL262180:VJR262180 VTH262180:VTN262180 WDD262180:WDJ262180 WMZ262180:WNF262180 WWV262180:WXB262180 AN327716:AT327716 KJ327716:KP327716 UF327716:UL327716 AEB327716:AEH327716 ANX327716:AOD327716 AXT327716:AXZ327716 BHP327716:BHV327716 BRL327716:BRR327716 CBH327716:CBN327716 CLD327716:CLJ327716 CUZ327716:CVF327716 DEV327716:DFB327716 DOR327716:DOX327716 DYN327716:DYT327716 EIJ327716:EIP327716 ESF327716:ESL327716 FCB327716:FCH327716 FLX327716:FMD327716 FVT327716:FVZ327716 GFP327716:GFV327716 GPL327716:GPR327716 GZH327716:GZN327716 HJD327716:HJJ327716 HSZ327716:HTF327716 ICV327716:IDB327716 IMR327716:IMX327716 IWN327716:IWT327716 JGJ327716:JGP327716 JQF327716:JQL327716 KAB327716:KAH327716 KJX327716:KKD327716 KTT327716:KTZ327716 LDP327716:LDV327716 LNL327716:LNR327716 LXH327716:LXN327716 MHD327716:MHJ327716 MQZ327716:MRF327716 NAV327716:NBB327716 NKR327716:NKX327716 NUN327716:NUT327716 OEJ327716:OEP327716 OOF327716:OOL327716 OYB327716:OYH327716 PHX327716:PID327716 PRT327716:PRZ327716 QBP327716:QBV327716 QLL327716:QLR327716 QVH327716:QVN327716 RFD327716:RFJ327716 ROZ327716:RPF327716 RYV327716:RZB327716 SIR327716:SIX327716 SSN327716:SST327716 TCJ327716:TCP327716 TMF327716:TML327716 TWB327716:TWH327716 UFX327716:UGD327716 UPT327716:UPZ327716 UZP327716:UZV327716 VJL327716:VJR327716 VTH327716:VTN327716 WDD327716:WDJ327716 WMZ327716:WNF327716 WWV327716:WXB327716 AN393252:AT393252 KJ393252:KP393252 UF393252:UL393252 AEB393252:AEH393252 ANX393252:AOD393252 AXT393252:AXZ393252 BHP393252:BHV393252 BRL393252:BRR393252 CBH393252:CBN393252 CLD393252:CLJ393252 CUZ393252:CVF393252 DEV393252:DFB393252 DOR393252:DOX393252 DYN393252:DYT393252 EIJ393252:EIP393252 ESF393252:ESL393252 FCB393252:FCH393252 FLX393252:FMD393252 FVT393252:FVZ393252 GFP393252:GFV393252 GPL393252:GPR393252 GZH393252:GZN393252 HJD393252:HJJ393252 HSZ393252:HTF393252 ICV393252:IDB393252 IMR393252:IMX393252 IWN393252:IWT393252 JGJ393252:JGP393252 JQF393252:JQL393252 KAB393252:KAH393252 KJX393252:KKD393252 KTT393252:KTZ393252 LDP393252:LDV393252 LNL393252:LNR393252 LXH393252:LXN393252 MHD393252:MHJ393252 MQZ393252:MRF393252 NAV393252:NBB393252 NKR393252:NKX393252 NUN393252:NUT393252 OEJ393252:OEP393252 OOF393252:OOL393252 OYB393252:OYH393252 PHX393252:PID393252 PRT393252:PRZ393252 QBP393252:QBV393252 QLL393252:QLR393252 QVH393252:QVN393252 RFD393252:RFJ393252 ROZ393252:RPF393252 RYV393252:RZB393252 SIR393252:SIX393252 SSN393252:SST393252 TCJ393252:TCP393252 TMF393252:TML393252 TWB393252:TWH393252 UFX393252:UGD393252 UPT393252:UPZ393252 UZP393252:UZV393252 VJL393252:VJR393252 VTH393252:VTN393252 WDD393252:WDJ393252 WMZ393252:WNF393252 WWV393252:WXB393252 AN458788:AT458788 KJ458788:KP458788 UF458788:UL458788 AEB458788:AEH458788 ANX458788:AOD458788 AXT458788:AXZ458788 BHP458788:BHV458788 BRL458788:BRR458788 CBH458788:CBN458788 CLD458788:CLJ458788 CUZ458788:CVF458788 DEV458788:DFB458788 DOR458788:DOX458788 DYN458788:DYT458788 EIJ458788:EIP458788 ESF458788:ESL458788 FCB458788:FCH458788 FLX458788:FMD458788 FVT458788:FVZ458788 GFP458788:GFV458788 GPL458788:GPR458788 GZH458788:GZN458788 HJD458788:HJJ458788 HSZ458788:HTF458788 ICV458788:IDB458788 IMR458788:IMX458788 IWN458788:IWT458788 JGJ458788:JGP458788 JQF458788:JQL458788 KAB458788:KAH458788 KJX458788:KKD458788 KTT458788:KTZ458788 LDP458788:LDV458788 LNL458788:LNR458788 LXH458788:LXN458788 MHD458788:MHJ458788 MQZ458788:MRF458788 NAV458788:NBB458788 NKR458788:NKX458788 NUN458788:NUT458788 OEJ458788:OEP458788 OOF458788:OOL458788 OYB458788:OYH458788 PHX458788:PID458788 PRT458788:PRZ458788 QBP458788:QBV458788 QLL458788:QLR458788 QVH458788:QVN458788 RFD458788:RFJ458788 ROZ458788:RPF458788 RYV458788:RZB458788 SIR458788:SIX458788 SSN458788:SST458788 TCJ458788:TCP458788 TMF458788:TML458788 TWB458788:TWH458788 UFX458788:UGD458788 UPT458788:UPZ458788 UZP458788:UZV458788 VJL458788:VJR458788 VTH458788:VTN458788 WDD458788:WDJ458788 WMZ458788:WNF458788 WWV458788:WXB458788 AN524324:AT524324 KJ524324:KP524324 UF524324:UL524324 AEB524324:AEH524324 ANX524324:AOD524324 AXT524324:AXZ524324 BHP524324:BHV524324 BRL524324:BRR524324 CBH524324:CBN524324 CLD524324:CLJ524324 CUZ524324:CVF524324 DEV524324:DFB524324 DOR524324:DOX524324 DYN524324:DYT524324 EIJ524324:EIP524324 ESF524324:ESL524324 FCB524324:FCH524324 FLX524324:FMD524324 FVT524324:FVZ524324 GFP524324:GFV524324 GPL524324:GPR524324 GZH524324:GZN524324 HJD524324:HJJ524324 HSZ524324:HTF524324 ICV524324:IDB524324 IMR524324:IMX524324 IWN524324:IWT524324 JGJ524324:JGP524324 JQF524324:JQL524324 KAB524324:KAH524324 KJX524324:KKD524324 KTT524324:KTZ524324 LDP524324:LDV524324 LNL524324:LNR524324 LXH524324:LXN524324 MHD524324:MHJ524324 MQZ524324:MRF524324 NAV524324:NBB524324 NKR524324:NKX524324 NUN524324:NUT524324 OEJ524324:OEP524324 OOF524324:OOL524324 OYB524324:OYH524324 PHX524324:PID524324 PRT524324:PRZ524324 QBP524324:QBV524324 QLL524324:QLR524324 QVH524324:QVN524324 RFD524324:RFJ524324 ROZ524324:RPF524324 RYV524324:RZB524324 SIR524324:SIX524324 SSN524324:SST524324 TCJ524324:TCP524324 TMF524324:TML524324 TWB524324:TWH524324 UFX524324:UGD524324 UPT524324:UPZ524324 UZP524324:UZV524324 VJL524324:VJR524324 VTH524324:VTN524324 WDD524324:WDJ524324 WMZ524324:WNF524324 WWV524324:WXB524324 AN589860:AT589860 KJ589860:KP589860 UF589860:UL589860 AEB589860:AEH589860 ANX589860:AOD589860 AXT589860:AXZ589860 BHP589860:BHV589860 BRL589860:BRR589860 CBH589860:CBN589860 CLD589860:CLJ589860 CUZ589860:CVF589860 DEV589860:DFB589860 DOR589860:DOX589860 DYN589860:DYT589860 EIJ589860:EIP589860 ESF589860:ESL589860 FCB589860:FCH589860 FLX589860:FMD589860 FVT589860:FVZ589860 GFP589860:GFV589860 GPL589860:GPR589860 GZH589860:GZN589860 HJD589860:HJJ589860 HSZ589860:HTF589860 ICV589860:IDB589860 IMR589860:IMX589860 IWN589860:IWT589860 JGJ589860:JGP589860 JQF589860:JQL589860 KAB589860:KAH589860 KJX589860:KKD589860 KTT589860:KTZ589860 LDP589860:LDV589860 LNL589860:LNR589860 LXH589860:LXN589860 MHD589860:MHJ589860 MQZ589860:MRF589860 NAV589860:NBB589860 NKR589860:NKX589860 NUN589860:NUT589860 OEJ589860:OEP589860 OOF589860:OOL589860 OYB589860:OYH589860 PHX589860:PID589860 PRT589860:PRZ589860 QBP589860:QBV589860 QLL589860:QLR589860 QVH589860:QVN589860 RFD589860:RFJ589860 ROZ589860:RPF589860 RYV589860:RZB589860 SIR589860:SIX589860 SSN589860:SST589860 TCJ589860:TCP589860 TMF589860:TML589860 TWB589860:TWH589860 UFX589860:UGD589860 UPT589860:UPZ589860 UZP589860:UZV589860 VJL589860:VJR589860 VTH589860:VTN589860 WDD589860:WDJ589860 WMZ589860:WNF589860 WWV589860:WXB589860 AN655396:AT655396 KJ655396:KP655396 UF655396:UL655396 AEB655396:AEH655396 ANX655396:AOD655396 AXT655396:AXZ655396 BHP655396:BHV655396 BRL655396:BRR655396 CBH655396:CBN655396 CLD655396:CLJ655396 CUZ655396:CVF655396 DEV655396:DFB655396 DOR655396:DOX655396 DYN655396:DYT655396 EIJ655396:EIP655396 ESF655396:ESL655396 FCB655396:FCH655396 FLX655396:FMD655396 FVT655396:FVZ655396 GFP655396:GFV655396 GPL655396:GPR655396 GZH655396:GZN655396 HJD655396:HJJ655396 HSZ655396:HTF655396 ICV655396:IDB655396 IMR655396:IMX655396 IWN655396:IWT655396 JGJ655396:JGP655396 JQF655396:JQL655396 KAB655396:KAH655396 KJX655396:KKD655396 KTT655396:KTZ655396 LDP655396:LDV655396 LNL655396:LNR655396 LXH655396:LXN655396 MHD655396:MHJ655396 MQZ655396:MRF655396 NAV655396:NBB655396 NKR655396:NKX655396 NUN655396:NUT655396 OEJ655396:OEP655396 OOF655396:OOL655396 OYB655396:OYH655396 PHX655396:PID655396 PRT655396:PRZ655396 QBP655396:QBV655396 QLL655396:QLR655396 QVH655396:QVN655396 RFD655396:RFJ655396 ROZ655396:RPF655396 RYV655396:RZB655396 SIR655396:SIX655396 SSN655396:SST655396 TCJ655396:TCP655396 TMF655396:TML655396 TWB655396:TWH655396 UFX655396:UGD655396 UPT655396:UPZ655396 UZP655396:UZV655396 VJL655396:VJR655396 VTH655396:VTN655396 WDD655396:WDJ655396 WMZ655396:WNF655396 WWV655396:WXB655396 AN720932:AT720932 KJ720932:KP720932 UF720932:UL720932 AEB720932:AEH720932 ANX720932:AOD720932 AXT720932:AXZ720932 BHP720932:BHV720932 BRL720932:BRR720932 CBH720932:CBN720932 CLD720932:CLJ720932 CUZ720932:CVF720932 DEV720932:DFB720932 DOR720932:DOX720932 DYN720932:DYT720932 EIJ720932:EIP720932 ESF720932:ESL720932 FCB720932:FCH720932 FLX720932:FMD720932 FVT720932:FVZ720932 GFP720932:GFV720932 GPL720932:GPR720932 GZH720932:GZN720932 HJD720932:HJJ720932 HSZ720932:HTF720932 ICV720932:IDB720932 IMR720932:IMX720932 IWN720932:IWT720932 JGJ720932:JGP720932 JQF720932:JQL720932 KAB720932:KAH720932 KJX720932:KKD720932 KTT720932:KTZ720932 LDP720932:LDV720932 LNL720932:LNR720932 LXH720932:LXN720932 MHD720932:MHJ720932 MQZ720932:MRF720932 NAV720932:NBB720932 NKR720932:NKX720932 NUN720932:NUT720932 OEJ720932:OEP720932 OOF720932:OOL720932 OYB720932:OYH720932 PHX720932:PID720932 PRT720932:PRZ720932 QBP720932:QBV720932 QLL720932:QLR720932 QVH720932:QVN720932 RFD720932:RFJ720932 ROZ720932:RPF720932 RYV720932:RZB720932 SIR720932:SIX720932 SSN720932:SST720932 TCJ720932:TCP720932 TMF720932:TML720932 TWB720932:TWH720932 UFX720932:UGD720932 UPT720932:UPZ720932 UZP720932:UZV720932 VJL720932:VJR720932 VTH720932:VTN720932 WDD720932:WDJ720932 WMZ720932:WNF720932 WWV720932:WXB720932 AN786468:AT786468 KJ786468:KP786468 UF786468:UL786468 AEB786468:AEH786468 ANX786468:AOD786468 AXT786468:AXZ786468 BHP786468:BHV786468 BRL786468:BRR786468 CBH786468:CBN786468 CLD786468:CLJ786468 CUZ786468:CVF786468 DEV786468:DFB786468 DOR786468:DOX786468 DYN786468:DYT786468 EIJ786468:EIP786468 ESF786468:ESL786468 FCB786468:FCH786468 FLX786468:FMD786468 FVT786468:FVZ786468 GFP786468:GFV786468 GPL786468:GPR786468 GZH786468:GZN786468 HJD786468:HJJ786468 HSZ786468:HTF786468 ICV786468:IDB786468 IMR786468:IMX786468 IWN786468:IWT786468 JGJ786468:JGP786468 JQF786468:JQL786468 KAB786468:KAH786468 KJX786468:KKD786468 KTT786468:KTZ786468 LDP786468:LDV786468 LNL786468:LNR786468 LXH786468:LXN786468 MHD786468:MHJ786468 MQZ786468:MRF786468 NAV786468:NBB786468 NKR786468:NKX786468 NUN786468:NUT786468 OEJ786468:OEP786468 OOF786468:OOL786468 OYB786468:OYH786468 PHX786468:PID786468 PRT786468:PRZ786468 QBP786468:QBV786468 QLL786468:QLR786468 QVH786468:QVN786468 RFD786468:RFJ786468 ROZ786468:RPF786468 RYV786468:RZB786468 SIR786468:SIX786468 SSN786468:SST786468 TCJ786468:TCP786468 TMF786468:TML786468 TWB786468:TWH786468 UFX786468:UGD786468 UPT786468:UPZ786468 UZP786468:UZV786468 VJL786468:VJR786468 VTH786468:VTN786468 WDD786468:WDJ786468 WMZ786468:WNF786468 WWV786468:WXB786468 AN852004:AT852004 KJ852004:KP852004 UF852004:UL852004 AEB852004:AEH852004 ANX852004:AOD852004 AXT852004:AXZ852004 BHP852004:BHV852004 BRL852004:BRR852004 CBH852004:CBN852004 CLD852004:CLJ852004 CUZ852004:CVF852004 DEV852004:DFB852004 DOR852004:DOX852004 DYN852004:DYT852004 EIJ852004:EIP852004 ESF852004:ESL852004 FCB852004:FCH852004 FLX852004:FMD852004 FVT852004:FVZ852004 GFP852004:GFV852004 GPL852004:GPR852004 GZH852004:GZN852004 HJD852004:HJJ852004 HSZ852004:HTF852004 ICV852004:IDB852004 IMR852004:IMX852004 IWN852004:IWT852004 JGJ852004:JGP852004 JQF852004:JQL852004 KAB852004:KAH852004 KJX852004:KKD852004 KTT852004:KTZ852004 LDP852004:LDV852004 LNL852004:LNR852004 LXH852004:LXN852004 MHD852004:MHJ852004 MQZ852004:MRF852004 NAV852004:NBB852004 NKR852004:NKX852004 NUN852004:NUT852004 OEJ852004:OEP852004 OOF852004:OOL852004 OYB852004:OYH852004 PHX852004:PID852004 PRT852004:PRZ852004 QBP852004:QBV852004 QLL852004:QLR852004 QVH852004:QVN852004 RFD852004:RFJ852004 ROZ852004:RPF852004 RYV852004:RZB852004 SIR852004:SIX852004 SSN852004:SST852004 TCJ852004:TCP852004 TMF852004:TML852004 TWB852004:TWH852004 UFX852004:UGD852004 UPT852004:UPZ852004 UZP852004:UZV852004 VJL852004:VJR852004 VTH852004:VTN852004 WDD852004:WDJ852004 WMZ852004:WNF852004 WWV852004:WXB852004 AN917540:AT917540 KJ917540:KP917540 UF917540:UL917540 AEB917540:AEH917540 ANX917540:AOD917540 AXT917540:AXZ917540 BHP917540:BHV917540 BRL917540:BRR917540 CBH917540:CBN917540 CLD917540:CLJ917540 CUZ917540:CVF917540 DEV917540:DFB917540 DOR917540:DOX917540 DYN917540:DYT917540 EIJ917540:EIP917540 ESF917540:ESL917540 FCB917540:FCH917540 FLX917540:FMD917540 FVT917540:FVZ917540 GFP917540:GFV917540 GPL917540:GPR917540 GZH917540:GZN917540 HJD917540:HJJ917540 HSZ917540:HTF917540 ICV917540:IDB917540 IMR917540:IMX917540 IWN917540:IWT917540 JGJ917540:JGP917540 JQF917540:JQL917540 KAB917540:KAH917540 KJX917540:KKD917540 KTT917540:KTZ917540 LDP917540:LDV917540 LNL917540:LNR917540 LXH917540:LXN917540 MHD917540:MHJ917540 MQZ917540:MRF917540 NAV917540:NBB917540 NKR917540:NKX917540 NUN917540:NUT917540 OEJ917540:OEP917540 OOF917540:OOL917540 OYB917540:OYH917540 PHX917540:PID917540 PRT917540:PRZ917540 QBP917540:QBV917540 QLL917540:QLR917540 QVH917540:QVN917540 RFD917540:RFJ917540 ROZ917540:RPF917540 RYV917540:RZB917540 SIR917540:SIX917540 SSN917540:SST917540 TCJ917540:TCP917540 TMF917540:TML917540 TWB917540:TWH917540 UFX917540:UGD917540 UPT917540:UPZ917540 UZP917540:UZV917540 VJL917540:VJR917540 VTH917540:VTN917540 WDD917540:WDJ917540 WMZ917540:WNF917540 WWV917540:WXB917540 AN983076:AT983076 KJ983076:KP983076 UF983076:UL983076 AEB983076:AEH983076 ANX983076:AOD983076 AXT983076:AXZ983076 BHP983076:BHV983076 BRL983076:BRR983076 CBH983076:CBN983076 CLD983076:CLJ983076 CUZ983076:CVF983076 DEV983076:DFB983076 DOR983076:DOX983076 DYN983076:DYT983076 EIJ983076:EIP983076 ESF983076:ESL983076 FCB983076:FCH983076 FLX983076:FMD983076 FVT983076:FVZ983076 GFP983076:GFV983076 GPL983076:GPR983076 GZH983076:GZN983076 HJD983076:HJJ983076 HSZ983076:HTF983076 ICV983076:IDB983076 IMR983076:IMX983076 IWN983076:IWT983076 JGJ983076:JGP983076 JQF983076:JQL983076 KAB983076:KAH983076 KJX983076:KKD983076 KTT983076:KTZ983076 LDP983076:LDV983076 LNL983076:LNR983076 LXH983076:LXN983076 MHD983076:MHJ983076 MQZ983076:MRF983076 NAV983076:NBB983076 NKR983076:NKX983076 NUN983076:NUT983076 OEJ983076:OEP983076 OOF983076:OOL983076 OYB983076:OYH983076 PHX983076:PID983076 PRT983076:PRZ983076 QBP983076:QBV983076 QLL983076:QLR983076 QVH983076:QVN983076 RFD983076:RFJ983076 ROZ983076:RPF983076 RYV983076:RZB983076 SIR983076:SIX983076 SSN983076:SST983076 TCJ983076:TCP983076 TMF983076:TML983076 TWB983076:TWH983076 UFX983076:UGD983076 UPT983076:UPZ983076 UZP983076:UZV983076 VJL983076:VJR983076 VTH983076:VTN983076 WDD983076:WDJ983076 WMZ983076:WNF983076 WWV983076:WXB983076 AN38:AT38 KJ38:KP38 UF38:UL38 AEB38:AEH38 ANX38:AOD38 AXT38:AXZ38 BHP38:BHV38 BRL38:BRR38 CBH38:CBN38 CLD38:CLJ38 CUZ38:CVF38 DEV38:DFB38 DOR38:DOX38 DYN38:DYT38 EIJ38:EIP38 ESF38:ESL38 FCB38:FCH38 FLX38:FMD38 FVT38:FVZ38 GFP38:GFV38 GPL38:GPR38 GZH38:GZN38 HJD38:HJJ38 HSZ38:HTF38 ICV38:IDB38 IMR38:IMX38 IWN38:IWT38 JGJ38:JGP38 JQF38:JQL38 KAB38:KAH38 KJX38:KKD38 KTT38:KTZ38 LDP38:LDV38 LNL38:LNR38 LXH38:LXN38 MHD38:MHJ38 MQZ38:MRF38 NAV38:NBB38 NKR38:NKX38 NUN38:NUT38 OEJ38:OEP38 OOF38:OOL38 OYB38:OYH38 PHX38:PID38 PRT38:PRZ38 QBP38:QBV38 QLL38:QLR38 QVH38:QVN38 RFD38:RFJ38 ROZ38:RPF38 RYV38:RZB38 SIR38:SIX38 SSN38:SST38 TCJ38:TCP38 TMF38:TML38 TWB38:TWH38 UFX38:UGD38 UPT38:UPZ38 UZP38:UZV38 VJL38:VJR38 VTH38:VTN38 WDD38:WDJ38 WMZ38:WNF38 WWV38:WXB38 AN65574:AT65574 KJ65574:KP65574 UF65574:UL65574 AEB65574:AEH65574 ANX65574:AOD65574 AXT65574:AXZ65574 BHP65574:BHV65574 BRL65574:BRR65574 CBH65574:CBN65574 CLD65574:CLJ65574 CUZ65574:CVF65574 DEV65574:DFB65574 DOR65574:DOX65574 DYN65574:DYT65574 EIJ65574:EIP65574 ESF65574:ESL65574 FCB65574:FCH65574 FLX65574:FMD65574 FVT65574:FVZ65574 GFP65574:GFV65574 GPL65574:GPR65574 GZH65574:GZN65574 HJD65574:HJJ65574 HSZ65574:HTF65574 ICV65574:IDB65574 IMR65574:IMX65574 IWN65574:IWT65574 JGJ65574:JGP65574 JQF65574:JQL65574 KAB65574:KAH65574 KJX65574:KKD65574 KTT65574:KTZ65574 LDP65574:LDV65574 LNL65574:LNR65574 LXH65574:LXN65574 MHD65574:MHJ65574 MQZ65574:MRF65574 NAV65574:NBB65574 NKR65574:NKX65574 NUN65574:NUT65574 OEJ65574:OEP65574 OOF65574:OOL65574 OYB65574:OYH65574 PHX65574:PID65574 PRT65574:PRZ65574 QBP65574:QBV65574 QLL65574:QLR65574 QVH65574:QVN65574 RFD65574:RFJ65574 ROZ65574:RPF65574 RYV65574:RZB65574 SIR65574:SIX65574 SSN65574:SST65574 TCJ65574:TCP65574 TMF65574:TML65574 TWB65574:TWH65574 UFX65574:UGD65574 UPT65574:UPZ65574 UZP65574:UZV65574 VJL65574:VJR65574 VTH65574:VTN65574 WDD65574:WDJ65574 WMZ65574:WNF65574 WWV65574:WXB65574 AN131110:AT131110 KJ131110:KP131110 UF131110:UL131110 AEB131110:AEH131110 ANX131110:AOD131110 AXT131110:AXZ131110 BHP131110:BHV131110 BRL131110:BRR131110 CBH131110:CBN131110 CLD131110:CLJ131110 CUZ131110:CVF131110 DEV131110:DFB131110 DOR131110:DOX131110 DYN131110:DYT131110 EIJ131110:EIP131110 ESF131110:ESL131110 FCB131110:FCH131110 FLX131110:FMD131110 FVT131110:FVZ131110 GFP131110:GFV131110 GPL131110:GPR131110 GZH131110:GZN131110 HJD131110:HJJ131110 HSZ131110:HTF131110 ICV131110:IDB131110 IMR131110:IMX131110 IWN131110:IWT131110 JGJ131110:JGP131110 JQF131110:JQL131110 KAB131110:KAH131110 KJX131110:KKD131110 KTT131110:KTZ131110 LDP131110:LDV131110 LNL131110:LNR131110 LXH131110:LXN131110 MHD131110:MHJ131110 MQZ131110:MRF131110 NAV131110:NBB131110 NKR131110:NKX131110 NUN131110:NUT131110 OEJ131110:OEP131110 OOF131110:OOL131110 OYB131110:OYH131110 PHX131110:PID131110 PRT131110:PRZ131110 QBP131110:QBV131110 QLL131110:QLR131110 QVH131110:QVN131110 RFD131110:RFJ131110 ROZ131110:RPF131110 RYV131110:RZB131110 SIR131110:SIX131110 SSN131110:SST131110 TCJ131110:TCP131110 TMF131110:TML131110 TWB131110:TWH131110 UFX131110:UGD131110 UPT131110:UPZ131110 UZP131110:UZV131110 VJL131110:VJR131110 VTH131110:VTN131110 WDD131110:WDJ131110 WMZ131110:WNF131110 WWV131110:WXB131110 AN196646:AT196646 KJ196646:KP196646 UF196646:UL196646 AEB196646:AEH196646 ANX196646:AOD196646 AXT196646:AXZ196646 BHP196646:BHV196646 BRL196646:BRR196646 CBH196646:CBN196646 CLD196646:CLJ196646 CUZ196646:CVF196646 DEV196646:DFB196646 DOR196646:DOX196646 DYN196646:DYT196646 EIJ196646:EIP196646 ESF196646:ESL196646 FCB196646:FCH196646 FLX196646:FMD196646 FVT196646:FVZ196646 GFP196646:GFV196646 GPL196646:GPR196646 GZH196646:GZN196646 HJD196646:HJJ196646 HSZ196646:HTF196646 ICV196646:IDB196646 IMR196646:IMX196646 IWN196646:IWT196646 JGJ196646:JGP196646 JQF196646:JQL196646 KAB196646:KAH196646 KJX196646:KKD196646 KTT196646:KTZ196646 LDP196646:LDV196646 LNL196646:LNR196646 LXH196646:LXN196646 MHD196646:MHJ196646 MQZ196646:MRF196646 NAV196646:NBB196646 NKR196646:NKX196646 NUN196646:NUT196646 OEJ196646:OEP196646 OOF196646:OOL196646 OYB196646:OYH196646 PHX196646:PID196646 PRT196646:PRZ196646 QBP196646:QBV196646 QLL196646:QLR196646 QVH196646:QVN196646 RFD196646:RFJ196646 ROZ196646:RPF196646 RYV196646:RZB196646 SIR196646:SIX196646 SSN196646:SST196646 TCJ196646:TCP196646 TMF196646:TML196646 TWB196646:TWH196646 UFX196646:UGD196646 UPT196646:UPZ196646 UZP196646:UZV196646 VJL196646:VJR196646 VTH196646:VTN196646 WDD196646:WDJ196646 WMZ196646:WNF196646 WWV196646:WXB196646 AN262182:AT262182 KJ262182:KP262182 UF262182:UL262182 AEB262182:AEH262182 ANX262182:AOD262182 AXT262182:AXZ262182 BHP262182:BHV262182 BRL262182:BRR262182 CBH262182:CBN262182 CLD262182:CLJ262182 CUZ262182:CVF262182 DEV262182:DFB262182 DOR262182:DOX262182 DYN262182:DYT262182 EIJ262182:EIP262182 ESF262182:ESL262182 FCB262182:FCH262182 FLX262182:FMD262182 FVT262182:FVZ262182 GFP262182:GFV262182 GPL262182:GPR262182 GZH262182:GZN262182 HJD262182:HJJ262182 HSZ262182:HTF262182 ICV262182:IDB262182 IMR262182:IMX262182 IWN262182:IWT262182 JGJ262182:JGP262182 JQF262182:JQL262182 KAB262182:KAH262182 KJX262182:KKD262182 KTT262182:KTZ262182 LDP262182:LDV262182 LNL262182:LNR262182 LXH262182:LXN262182 MHD262182:MHJ262182 MQZ262182:MRF262182 NAV262182:NBB262182 NKR262182:NKX262182 NUN262182:NUT262182 OEJ262182:OEP262182 OOF262182:OOL262182 OYB262182:OYH262182 PHX262182:PID262182 PRT262182:PRZ262182 QBP262182:QBV262182 QLL262182:QLR262182 QVH262182:QVN262182 RFD262182:RFJ262182 ROZ262182:RPF262182 RYV262182:RZB262182 SIR262182:SIX262182 SSN262182:SST262182 TCJ262182:TCP262182 TMF262182:TML262182 TWB262182:TWH262182 UFX262182:UGD262182 UPT262182:UPZ262182 UZP262182:UZV262182 VJL262182:VJR262182 VTH262182:VTN262182 WDD262182:WDJ262182 WMZ262182:WNF262182 WWV262182:WXB262182 AN327718:AT327718 KJ327718:KP327718 UF327718:UL327718 AEB327718:AEH327718 ANX327718:AOD327718 AXT327718:AXZ327718 BHP327718:BHV327718 BRL327718:BRR327718 CBH327718:CBN327718 CLD327718:CLJ327718 CUZ327718:CVF327718 DEV327718:DFB327718 DOR327718:DOX327718 DYN327718:DYT327718 EIJ327718:EIP327718 ESF327718:ESL327718 FCB327718:FCH327718 FLX327718:FMD327718 FVT327718:FVZ327718 GFP327718:GFV327718 GPL327718:GPR327718 GZH327718:GZN327718 HJD327718:HJJ327718 HSZ327718:HTF327718 ICV327718:IDB327718 IMR327718:IMX327718 IWN327718:IWT327718 JGJ327718:JGP327718 JQF327718:JQL327718 KAB327718:KAH327718 KJX327718:KKD327718 KTT327718:KTZ327718 LDP327718:LDV327718 LNL327718:LNR327718 LXH327718:LXN327718 MHD327718:MHJ327718 MQZ327718:MRF327718 NAV327718:NBB327718 NKR327718:NKX327718 NUN327718:NUT327718 OEJ327718:OEP327718 OOF327718:OOL327718 OYB327718:OYH327718 PHX327718:PID327718 PRT327718:PRZ327718 QBP327718:QBV327718 QLL327718:QLR327718 QVH327718:QVN327718 RFD327718:RFJ327718 ROZ327718:RPF327718 RYV327718:RZB327718 SIR327718:SIX327718 SSN327718:SST327718 TCJ327718:TCP327718 TMF327718:TML327718 TWB327718:TWH327718 UFX327718:UGD327718 UPT327718:UPZ327718 UZP327718:UZV327718 VJL327718:VJR327718 VTH327718:VTN327718 WDD327718:WDJ327718 WMZ327718:WNF327718 WWV327718:WXB327718 AN393254:AT393254 KJ393254:KP393254 UF393254:UL393254 AEB393254:AEH393254 ANX393254:AOD393254 AXT393254:AXZ393254 BHP393254:BHV393254 BRL393254:BRR393254 CBH393254:CBN393254 CLD393254:CLJ393254 CUZ393254:CVF393254 DEV393254:DFB393254 DOR393254:DOX393254 DYN393254:DYT393254 EIJ393254:EIP393254 ESF393254:ESL393254 FCB393254:FCH393254 FLX393254:FMD393254 FVT393254:FVZ393254 GFP393254:GFV393254 GPL393254:GPR393254 GZH393254:GZN393254 HJD393254:HJJ393254 HSZ393254:HTF393254 ICV393254:IDB393254 IMR393254:IMX393254 IWN393254:IWT393254 JGJ393254:JGP393254 JQF393254:JQL393254 KAB393254:KAH393254 KJX393254:KKD393254 KTT393254:KTZ393254 LDP393254:LDV393254 LNL393254:LNR393254 LXH393254:LXN393254 MHD393254:MHJ393254 MQZ393254:MRF393254 NAV393254:NBB393254 NKR393254:NKX393254 NUN393254:NUT393254 OEJ393254:OEP393254 OOF393254:OOL393254 OYB393254:OYH393254 PHX393254:PID393254 PRT393254:PRZ393254 QBP393254:QBV393254 QLL393254:QLR393254 QVH393254:QVN393254 RFD393254:RFJ393254 ROZ393254:RPF393254 RYV393254:RZB393254 SIR393254:SIX393254 SSN393254:SST393254 TCJ393254:TCP393254 TMF393254:TML393254 TWB393254:TWH393254 UFX393254:UGD393254 UPT393254:UPZ393254 UZP393254:UZV393254 VJL393254:VJR393254 VTH393254:VTN393254 WDD393254:WDJ393254 WMZ393254:WNF393254 WWV393254:WXB393254 AN458790:AT458790 KJ458790:KP458790 UF458790:UL458790 AEB458790:AEH458790 ANX458790:AOD458790 AXT458790:AXZ458790 BHP458790:BHV458790 BRL458790:BRR458790 CBH458790:CBN458790 CLD458790:CLJ458790 CUZ458790:CVF458790 DEV458790:DFB458790 DOR458790:DOX458790 DYN458790:DYT458790 EIJ458790:EIP458790 ESF458790:ESL458790 FCB458790:FCH458790 FLX458790:FMD458790 FVT458790:FVZ458790 GFP458790:GFV458790 GPL458790:GPR458790 GZH458790:GZN458790 HJD458790:HJJ458790 HSZ458790:HTF458790 ICV458790:IDB458790 IMR458790:IMX458790 IWN458790:IWT458790 JGJ458790:JGP458790 JQF458790:JQL458790 KAB458790:KAH458790 KJX458790:KKD458790 KTT458790:KTZ458790 LDP458790:LDV458790 LNL458790:LNR458790 LXH458790:LXN458790 MHD458790:MHJ458790 MQZ458790:MRF458790 NAV458790:NBB458790 NKR458790:NKX458790 NUN458790:NUT458790 OEJ458790:OEP458790 OOF458790:OOL458790 OYB458790:OYH458790 PHX458790:PID458790 PRT458790:PRZ458790 QBP458790:QBV458790 QLL458790:QLR458790 QVH458790:QVN458790 RFD458790:RFJ458790 ROZ458790:RPF458790 RYV458790:RZB458790 SIR458790:SIX458790 SSN458790:SST458790 TCJ458790:TCP458790 TMF458790:TML458790 TWB458790:TWH458790 UFX458790:UGD458790 UPT458790:UPZ458790 UZP458790:UZV458790 VJL458790:VJR458790 VTH458790:VTN458790 WDD458790:WDJ458790 WMZ458790:WNF458790 WWV458790:WXB458790 AN524326:AT524326 KJ524326:KP524326 UF524326:UL524326 AEB524326:AEH524326 ANX524326:AOD524326 AXT524326:AXZ524326 BHP524326:BHV524326 BRL524326:BRR524326 CBH524326:CBN524326 CLD524326:CLJ524326 CUZ524326:CVF524326 DEV524326:DFB524326 DOR524326:DOX524326 DYN524326:DYT524326 EIJ524326:EIP524326 ESF524326:ESL524326 FCB524326:FCH524326 FLX524326:FMD524326 FVT524326:FVZ524326 GFP524326:GFV524326 GPL524326:GPR524326 GZH524326:GZN524326 HJD524326:HJJ524326 HSZ524326:HTF524326 ICV524326:IDB524326 IMR524326:IMX524326 IWN524326:IWT524326 JGJ524326:JGP524326 JQF524326:JQL524326 KAB524326:KAH524326 KJX524326:KKD524326 KTT524326:KTZ524326 LDP524326:LDV524326 LNL524326:LNR524326 LXH524326:LXN524326 MHD524326:MHJ524326 MQZ524326:MRF524326 NAV524326:NBB524326 NKR524326:NKX524326 NUN524326:NUT524326 OEJ524326:OEP524326 OOF524326:OOL524326 OYB524326:OYH524326 PHX524326:PID524326 PRT524326:PRZ524326 QBP524326:QBV524326 QLL524326:QLR524326 QVH524326:QVN524326 RFD524326:RFJ524326 ROZ524326:RPF524326 RYV524326:RZB524326 SIR524326:SIX524326 SSN524326:SST524326 TCJ524326:TCP524326 TMF524326:TML524326 TWB524326:TWH524326 UFX524326:UGD524326 UPT524326:UPZ524326 UZP524326:UZV524326 VJL524326:VJR524326 VTH524326:VTN524326 WDD524326:WDJ524326 WMZ524326:WNF524326 WWV524326:WXB524326 AN589862:AT589862 KJ589862:KP589862 UF589862:UL589862 AEB589862:AEH589862 ANX589862:AOD589862 AXT589862:AXZ589862 BHP589862:BHV589862 BRL589862:BRR589862 CBH589862:CBN589862 CLD589862:CLJ589862 CUZ589862:CVF589862 DEV589862:DFB589862 DOR589862:DOX589862 DYN589862:DYT589862 EIJ589862:EIP589862 ESF589862:ESL589862 FCB589862:FCH589862 FLX589862:FMD589862 FVT589862:FVZ589862 GFP589862:GFV589862 GPL589862:GPR589862 GZH589862:GZN589862 HJD589862:HJJ589862 HSZ589862:HTF589862 ICV589862:IDB589862 IMR589862:IMX589862 IWN589862:IWT589862 JGJ589862:JGP589862 JQF589862:JQL589862 KAB589862:KAH589862 KJX589862:KKD589862 KTT589862:KTZ589862 LDP589862:LDV589862 LNL589862:LNR589862 LXH589862:LXN589862 MHD589862:MHJ589862 MQZ589862:MRF589862 NAV589862:NBB589862 NKR589862:NKX589862 NUN589862:NUT589862 OEJ589862:OEP589862 OOF589862:OOL589862 OYB589862:OYH589862 PHX589862:PID589862 PRT589862:PRZ589862 QBP589862:QBV589862 QLL589862:QLR589862 QVH589862:QVN589862 RFD589862:RFJ589862 ROZ589862:RPF589862 RYV589862:RZB589862 SIR589862:SIX589862 SSN589862:SST589862 TCJ589862:TCP589862 TMF589862:TML589862 TWB589862:TWH589862 UFX589862:UGD589862 UPT589862:UPZ589862 UZP589862:UZV589862 VJL589862:VJR589862 VTH589862:VTN589862 WDD589862:WDJ589862 WMZ589862:WNF589862 WWV589862:WXB589862 AN655398:AT655398 KJ655398:KP655398 UF655398:UL655398 AEB655398:AEH655398 ANX655398:AOD655398 AXT655398:AXZ655398 BHP655398:BHV655398 BRL655398:BRR655398 CBH655398:CBN655398 CLD655398:CLJ655398 CUZ655398:CVF655398 DEV655398:DFB655398 DOR655398:DOX655398 DYN655398:DYT655398 EIJ655398:EIP655398 ESF655398:ESL655398 FCB655398:FCH655398 FLX655398:FMD655398 FVT655398:FVZ655398 GFP655398:GFV655398 GPL655398:GPR655398 GZH655398:GZN655398 HJD655398:HJJ655398 HSZ655398:HTF655398 ICV655398:IDB655398 IMR655398:IMX655398 IWN655398:IWT655398 JGJ655398:JGP655398 JQF655398:JQL655398 KAB655398:KAH655398 KJX655398:KKD655398 KTT655398:KTZ655398 LDP655398:LDV655398 LNL655398:LNR655398 LXH655398:LXN655398 MHD655398:MHJ655398 MQZ655398:MRF655398 NAV655398:NBB655398 NKR655398:NKX655398 NUN655398:NUT655398 OEJ655398:OEP655398 OOF655398:OOL655398 OYB655398:OYH655398 PHX655398:PID655398 PRT655398:PRZ655398 QBP655398:QBV655398 QLL655398:QLR655398 QVH655398:QVN655398 RFD655398:RFJ655398 ROZ655398:RPF655398 RYV655398:RZB655398 SIR655398:SIX655398 SSN655398:SST655398 TCJ655398:TCP655398 TMF655398:TML655398 TWB655398:TWH655398 UFX655398:UGD655398 UPT655398:UPZ655398 UZP655398:UZV655398 VJL655398:VJR655398 VTH655398:VTN655398 WDD655398:WDJ655398 WMZ655398:WNF655398 WWV655398:WXB655398 AN720934:AT720934 KJ720934:KP720934 UF720934:UL720934 AEB720934:AEH720934 ANX720934:AOD720934 AXT720934:AXZ720934 BHP720934:BHV720934 BRL720934:BRR720934 CBH720934:CBN720934 CLD720934:CLJ720934 CUZ720934:CVF720934 DEV720934:DFB720934 DOR720934:DOX720934 DYN720934:DYT720934 EIJ720934:EIP720934 ESF720934:ESL720934 FCB720934:FCH720934 FLX720934:FMD720934 FVT720934:FVZ720934 GFP720934:GFV720934 GPL720934:GPR720934 GZH720934:GZN720934 HJD720934:HJJ720934 HSZ720934:HTF720934 ICV720934:IDB720934 IMR720934:IMX720934 IWN720934:IWT720934 JGJ720934:JGP720934 JQF720934:JQL720934 KAB720934:KAH720934 KJX720934:KKD720934 KTT720934:KTZ720934 LDP720934:LDV720934 LNL720934:LNR720934 LXH720934:LXN720934 MHD720934:MHJ720934 MQZ720934:MRF720934 NAV720934:NBB720934 NKR720934:NKX720934 NUN720934:NUT720934 OEJ720934:OEP720934 OOF720934:OOL720934 OYB720934:OYH720934 PHX720934:PID720934 PRT720934:PRZ720934 QBP720934:QBV720934 QLL720934:QLR720934 QVH720934:QVN720934 RFD720934:RFJ720934 ROZ720934:RPF720934 RYV720934:RZB720934 SIR720934:SIX720934 SSN720934:SST720934 TCJ720934:TCP720934 TMF720934:TML720934 TWB720934:TWH720934 UFX720934:UGD720934 UPT720934:UPZ720934 UZP720934:UZV720934 VJL720934:VJR720934 VTH720934:VTN720934 WDD720934:WDJ720934 WMZ720934:WNF720934 WWV720934:WXB720934 AN786470:AT786470 KJ786470:KP786470 UF786470:UL786470 AEB786470:AEH786470 ANX786470:AOD786470 AXT786470:AXZ786470 BHP786470:BHV786470 BRL786470:BRR786470 CBH786470:CBN786470 CLD786470:CLJ786470 CUZ786470:CVF786470 DEV786470:DFB786470 DOR786470:DOX786470 DYN786470:DYT786470 EIJ786470:EIP786470 ESF786470:ESL786470 FCB786470:FCH786470 FLX786470:FMD786470 FVT786470:FVZ786470 GFP786470:GFV786470 GPL786470:GPR786470 GZH786470:GZN786470 HJD786470:HJJ786470 HSZ786470:HTF786470 ICV786470:IDB786470 IMR786470:IMX786470 IWN786470:IWT786470 JGJ786470:JGP786470 JQF786470:JQL786470 KAB786470:KAH786470 KJX786470:KKD786470 KTT786470:KTZ786470 LDP786470:LDV786470 LNL786470:LNR786470 LXH786470:LXN786470 MHD786470:MHJ786470 MQZ786470:MRF786470 NAV786470:NBB786470 NKR786470:NKX786470 NUN786470:NUT786470 OEJ786470:OEP786470 OOF786470:OOL786470 OYB786470:OYH786470 PHX786470:PID786470 PRT786470:PRZ786470 QBP786470:QBV786470 QLL786470:QLR786470 QVH786470:QVN786470 RFD786470:RFJ786470 ROZ786470:RPF786470 RYV786470:RZB786470 SIR786470:SIX786470 SSN786470:SST786470 TCJ786470:TCP786470 TMF786470:TML786470 TWB786470:TWH786470 UFX786470:UGD786470 UPT786470:UPZ786470 UZP786470:UZV786470 VJL786470:VJR786470 VTH786470:VTN786470 WDD786470:WDJ786470 WMZ786470:WNF786470 WWV786470:WXB786470 AN852006:AT852006 KJ852006:KP852006 UF852006:UL852006 AEB852006:AEH852006 ANX852006:AOD852006 AXT852006:AXZ852006 BHP852006:BHV852006 BRL852006:BRR852006 CBH852006:CBN852006 CLD852006:CLJ852006 CUZ852006:CVF852006 DEV852006:DFB852006 DOR852006:DOX852006 DYN852006:DYT852006 EIJ852006:EIP852006 ESF852006:ESL852006 FCB852006:FCH852006 FLX852006:FMD852006 FVT852006:FVZ852006 GFP852006:GFV852006 GPL852006:GPR852006 GZH852006:GZN852006 HJD852006:HJJ852006 HSZ852006:HTF852006 ICV852006:IDB852006 IMR852006:IMX852006 IWN852006:IWT852006 JGJ852006:JGP852006 JQF852006:JQL852006 KAB852006:KAH852006 KJX852006:KKD852006 KTT852006:KTZ852006 LDP852006:LDV852006 LNL852006:LNR852006 LXH852006:LXN852006 MHD852006:MHJ852006 MQZ852006:MRF852006 NAV852006:NBB852006 NKR852006:NKX852006 NUN852006:NUT852006 OEJ852006:OEP852006 OOF852006:OOL852006 OYB852006:OYH852006 PHX852006:PID852006 PRT852006:PRZ852006 QBP852006:QBV852006 QLL852006:QLR852006 QVH852006:QVN852006 RFD852006:RFJ852006 ROZ852006:RPF852006 RYV852006:RZB852006 SIR852006:SIX852006 SSN852006:SST852006 TCJ852006:TCP852006 TMF852006:TML852006 TWB852006:TWH852006 UFX852006:UGD852006 UPT852006:UPZ852006 UZP852006:UZV852006 VJL852006:VJR852006 VTH852006:VTN852006 WDD852006:WDJ852006 WMZ852006:WNF852006 WWV852006:WXB852006 AN917542:AT917542 KJ917542:KP917542 UF917542:UL917542 AEB917542:AEH917542 ANX917542:AOD917542 AXT917542:AXZ917542 BHP917542:BHV917542 BRL917542:BRR917542 CBH917542:CBN917542 CLD917542:CLJ917542 CUZ917542:CVF917542 DEV917542:DFB917542 DOR917542:DOX917542 DYN917542:DYT917542 EIJ917542:EIP917542 ESF917542:ESL917542 FCB917542:FCH917542 FLX917542:FMD917542 FVT917542:FVZ917542 GFP917542:GFV917542 GPL917542:GPR917542 GZH917542:GZN917542 HJD917542:HJJ917542 HSZ917542:HTF917542 ICV917542:IDB917542 IMR917542:IMX917542 IWN917542:IWT917542 JGJ917542:JGP917542 JQF917542:JQL917542 KAB917542:KAH917542 KJX917542:KKD917542 KTT917542:KTZ917542 LDP917542:LDV917542 LNL917542:LNR917542 LXH917542:LXN917542 MHD917542:MHJ917542 MQZ917542:MRF917542 NAV917542:NBB917542 NKR917542:NKX917542 NUN917542:NUT917542 OEJ917542:OEP917542 OOF917542:OOL917542 OYB917542:OYH917542 PHX917542:PID917542 PRT917542:PRZ917542 QBP917542:QBV917542 QLL917542:QLR917542 QVH917542:QVN917542 RFD917542:RFJ917542 ROZ917542:RPF917542 RYV917542:RZB917542 SIR917542:SIX917542 SSN917542:SST917542 TCJ917542:TCP917542 TMF917542:TML917542 TWB917542:TWH917542 UFX917542:UGD917542 UPT917542:UPZ917542 UZP917542:UZV917542 VJL917542:VJR917542 VTH917542:VTN917542 WDD917542:WDJ917542 WMZ917542:WNF917542 WWV917542:WXB917542 AN983078:AT983078 KJ983078:KP983078 UF983078:UL983078 AEB983078:AEH983078 ANX983078:AOD983078 AXT983078:AXZ983078 BHP983078:BHV983078 BRL983078:BRR983078 CBH983078:CBN983078 CLD983078:CLJ983078 CUZ983078:CVF983078 DEV983078:DFB983078 DOR983078:DOX983078 DYN983078:DYT983078 EIJ983078:EIP983078 ESF983078:ESL983078 FCB983078:FCH983078 FLX983078:FMD983078 FVT983078:FVZ983078 GFP983078:GFV983078 GPL983078:GPR983078 GZH983078:GZN983078 HJD983078:HJJ983078 HSZ983078:HTF983078 ICV983078:IDB983078 IMR983078:IMX983078 IWN983078:IWT983078 JGJ983078:JGP983078 JQF983078:JQL983078 KAB983078:KAH983078 KJX983078:KKD983078 KTT983078:KTZ983078 LDP983078:LDV983078 LNL983078:LNR983078 LXH983078:LXN983078 MHD983078:MHJ983078 MQZ983078:MRF983078 NAV983078:NBB983078 NKR983078:NKX983078 NUN983078:NUT983078 OEJ983078:OEP983078 OOF983078:OOL983078 OYB983078:OYH983078 PHX983078:PID983078 PRT983078:PRZ983078 QBP983078:QBV983078 QLL983078:QLR983078 QVH983078:QVN983078 RFD983078:RFJ983078 ROZ983078:RPF983078 RYV983078:RZB983078 SIR983078:SIX983078 SSN983078:SST983078 TCJ983078:TCP983078 TMF983078:TML983078 TWB983078:TWH983078 UFX983078:UGD983078 UPT983078:UPZ983078 UZP983078:UZV983078 VJL983078:VJR983078 VTH983078:VTN983078 WDD983078:WDJ983078 WMZ983078:WNF983078 WWV983078:WXB983078 AB42:AG42 JX42:KC42 TT42:TY42 ADP42:ADU42 ANL42:ANQ42 AXH42:AXM42 BHD42:BHI42 BQZ42:BRE42 CAV42:CBA42 CKR42:CKW42 CUN42:CUS42 DEJ42:DEO42 DOF42:DOK42 DYB42:DYG42 EHX42:EIC42 ERT42:ERY42 FBP42:FBU42 FLL42:FLQ42 FVH42:FVM42 GFD42:GFI42 GOZ42:GPE42 GYV42:GZA42 HIR42:HIW42 HSN42:HSS42 ICJ42:ICO42 IMF42:IMK42 IWB42:IWG42 JFX42:JGC42 JPT42:JPY42 JZP42:JZU42 KJL42:KJQ42 KTH42:KTM42 LDD42:LDI42 LMZ42:LNE42 LWV42:LXA42 MGR42:MGW42 MQN42:MQS42 NAJ42:NAO42 NKF42:NKK42 NUB42:NUG42 ODX42:OEC42 ONT42:ONY42 OXP42:OXU42 PHL42:PHQ42 PRH42:PRM42 QBD42:QBI42 QKZ42:QLE42 QUV42:QVA42 RER42:REW42 RON42:ROS42 RYJ42:RYO42 SIF42:SIK42 SSB42:SSG42 TBX42:TCC42 TLT42:TLY42 TVP42:TVU42 UFL42:UFQ42 UPH42:UPM42 UZD42:UZI42 VIZ42:VJE42 VSV42:VTA42 WCR42:WCW42 WMN42:WMS42 WWJ42:WWO42 AB65578:AG65578 JX65578:KC65578 TT65578:TY65578 ADP65578:ADU65578 ANL65578:ANQ65578 AXH65578:AXM65578 BHD65578:BHI65578 BQZ65578:BRE65578 CAV65578:CBA65578 CKR65578:CKW65578 CUN65578:CUS65578 DEJ65578:DEO65578 DOF65578:DOK65578 DYB65578:DYG65578 EHX65578:EIC65578 ERT65578:ERY65578 FBP65578:FBU65578 FLL65578:FLQ65578 FVH65578:FVM65578 GFD65578:GFI65578 GOZ65578:GPE65578 GYV65578:GZA65578 HIR65578:HIW65578 HSN65578:HSS65578 ICJ65578:ICO65578 IMF65578:IMK65578 IWB65578:IWG65578 JFX65578:JGC65578 JPT65578:JPY65578 JZP65578:JZU65578 KJL65578:KJQ65578 KTH65578:KTM65578 LDD65578:LDI65578 LMZ65578:LNE65578 LWV65578:LXA65578 MGR65578:MGW65578 MQN65578:MQS65578 NAJ65578:NAO65578 NKF65578:NKK65578 NUB65578:NUG65578 ODX65578:OEC65578 ONT65578:ONY65578 OXP65578:OXU65578 PHL65578:PHQ65578 PRH65578:PRM65578 QBD65578:QBI65578 QKZ65578:QLE65578 QUV65578:QVA65578 RER65578:REW65578 RON65578:ROS65578 RYJ65578:RYO65578 SIF65578:SIK65578 SSB65578:SSG65578 TBX65578:TCC65578 TLT65578:TLY65578 TVP65578:TVU65578 UFL65578:UFQ65578 UPH65578:UPM65578 UZD65578:UZI65578 VIZ65578:VJE65578 VSV65578:VTA65578 WCR65578:WCW65578 WMN65578:WMS65578 WWJ65578:WWO65578 AB131114:AG131114 JX131114:KC131114 TT131114:TY131114 ADP131114:ADU131114 ANL131114:ANQ131114 AXH131114:AXM131114 BHD131114:BHI131114 BQZ131114:BRE131114 CAV131114:CBA131114 CKR131114:CKW131114 CUN131114:CUS131114 DEJ131114:DEO131114 DOF131114:DOK131114 DYB131114:DYG131114 EHX131114:EIC131114 ERT131114:ERY131114 FBP131114:FBU131114 FLL131114:FLQ131114 FVH131114:FVM131114 GFD131114:GFI131114 GOZ131114:GPE131114 GYV131114:GZA131114 HIR131114:HIW131114 HSN131114:HSS131114 ICJ131114:ICO131114 IMF131114:IMK131114 IWB131114:IWG131114 JFX131114:JGC131114 JPT131114:JPY131114 JZP131114:JZU131114 KJL131114:KJQ131114 KTH131114:KTM131114 LDD131114:LDI131114 LMZ131114:LNE131114 LWV131114:LXA131114 MGR131114:MGW131114 MQN131114:MQS131114 NAJ131114:NAO131114 NKF131114:NKK131114 NUB131114:NUG131114 ODX131114:OEC131114 ONT131114:ONY131114 OXP131114:OXU131114 PHL131114:PHQ131114 PRH131114:PRM131114 QBD131114:QBI131114 QKZ131114:QLE131114 QUV131114:QVA131114 RER131114:REW131114 RON131114:ROS131114 RYJ131114:RYO131114 SIF131114:SIK131114 SSB131114:SSG131114 TBX131114:TCC131114 TLT131114:TLY131114 TVP131114:TVU131114 UFL131114:UFQ131114 UPH131114:UPM131114 UZD131114:UZI131114 VIZ131114:VJE131114 VSV131114:VTA131114 WCR131114:WCW131114 WMN131114:WMS131114 WWJ131114:WWO131114 AB196650:AG196650 JX196650:KC196650 TT196650:TY196650 ADP196650:ADU196650 ANL196650:ANQ196650 AXH196650:AXM196650 BHD196650:BHI196650 BQZ196650:BRE196650 CAV196650:CBA196650 CKR196650:CKW196650 CUN196650:CUS196650 DEJ196650:DEO196650 DOF196650:DOK196650 DYB196650:DYG196650 EHX196650:EIC196650 ERT196650:ERY196650 FBP196650:FBU196650 FLL196650:FLQ196650 FVH196650:FVM196650 GFD196650:GFI196650 GOZ196650:GPE196650 GYV196650:GZA196650 HIR196650:HIW196650 HSN196650:HSS196650 ICJ196650:ICO196650 IMF196650:IMK196650 IWB196650:IWG196650 JFX196650:JGC196650 JPT196650:JPY196650 JZP196650:JZU196650 KJL196650:KJQ196650 KTH196650:KTM196650 LDD196650:LDI196650 LMZ196650:LNE196650 LWV196650:LXA196650 MGR196650:MGW196650 MQN196650:MQS196650 NAJ196650:NAO196650 NKF196650:NKK196650 NUB196650:NUG196650 ODX196650:OEC196650 ONT196650:ONY196650 OXP196650:OXU196650 PHL196650:PHQ196650 PRH196650:PRM196650 QBD196650:QBI196650 QKZ196650:QLE196650 QUV196650:QVA196650 RER196650:REW196650 RON196650:ROS196650 RYJ196650:RYO196650 SIF196650:SIK196650 SSB196650:SSG196650 TBX196650:TCC196650 TLT196650:TLY196650 TVP196650:TVU196650 UFL196650:UFQ196650 UPH196650:UPM196650 UZD196650:UZI196650 VIZ196650:VJE196650 VSV196650:VTA196650 WCR196650:WCW196650 WMN196650:WMS196650 WWJ196650:WWO196650 AB262186:AG262186 JX262186:KC262186 TT262186:TY262186 ADP262186:ADU262186 ANL262186:ANQ262186 AXH262186:AXM262186 BHD262186:BHI262186 BQZ262186:BRE262186 CAV262186:CBA262186 CKR262186:CKW262186 CUN262186:CUS262186 DEJ262186:DEO262186 DOF262186:DOK262186 DYB262186:DYG262186 EHX262186:EIC262186 ERT262186:ERY262186 FBP262186:FBU262186 FLL262186:FLQ262186 FVH262186:FVM262186 GFD262186:GFI262186 GOZ262186:GPE262186 GYV262186:GZA262186 HIR262186:HIW262186 HSN262186:HSS262186 ICJ262186:ICO262186 IMF262186:IMK262186 IWB262186:IWG262186 JFX262186:JGC262186 JPT262186:JPY262186 JZP262186:JZU262186 KJL262186:KJQ262186 KTH262186:KTM262186 LDD262186:LDI262186 LMZ262186:LNE262186 LWV262186:LXA262186 MGR262186:MGW262186 MQN262186:MQS262186 NAJ262186:NAO262186 NKF262186:NKK262186 NUB262186:NUG262186 ODX262186:OEC262186 ONT262186:ONY262186 OXP262186:OXU262186 PHL262186:PHQ262186 PRH262186:PRM262186 QBD262186:QBI262186 QKZ262186:QLE262186 QUV262186:QVA262186 RER262186:REW262186 RON262186:ROS262186 RYJ262186:RYO262186 SIF262186:SIK262186 SSB262186:SSG262186 TBX262186:TCC262186 TLT262186:TLY262186 TVP262186:TVU262186 UFL262186:UFQ262186 UPH262186:UPM262186 UZD262186:UZI262186 VIZ262186:VJE262186 VSV262186:VTA262186 WCR262186:WCW262186 WMN262186:WMS262186 WWJ262186:WWO262186 AB327722:AG327722 JX327722:KC327722 TT327722:TY327722 ADP327722:ADU327722 ANL327722:ANQ327722 AXH327722:AXM327722 BHD327722:BHI327722 BQZ327722:BRE327722 CAV327722:CBA327722 CKR327722:CKW327722 CUN327722:CUS327722 DEJ327722:DEO327722 DOF327722:DOK327722 DYB327722:DYG327722 EHX327722:EIC327722 ERT327722:ERY327722 FBP327722:FBU327722 FLL327722:FLQ327722 FVH327722:FVM327722 GFD327722:GFI327722 GOZ327722:GPE327722 GYV327722:GZA327722 HIR327722:HIW327722 HSN327722:HSS327722 ICJ327722:ICO327722 IMF327722:IMK327722 IWB327722:IWG327722 JFX327722:JGC327722 JPT327722:JPY327722 JZP327722:JZU327722 KJL327722:KJQ327722 KTH327722:KTM327722 LDD327722:LDI327722 LMZ327722:LNE327722 LWV327722:LXA327722 MGR327722:MGW327722 MQN327722:MQS327722 NAJ327722:NAO327722 NKF327722:NKK327722 NUB327722:NUG327722 ODX327722:OEC327722 ONT327722:ONY327722 OXP327722:OXU327722 PHL327722:PHQ327722 PRH327722:PRM327722 QBD327722:QBI327722 QKZ327722:QLE327722 QUV327722:QVA327722 RER327722:REW327722 RON327722:ROS327722 RYJ327722:RYO327722 SIF327722:SIK327722 SSB327722:SSG327722 TBX327722:TCC327722 TLT327722:TLY327722 TVP327722:TVU327722 UFL327722:UFQ327722 UPH327722:UPM327722 UZD327722:UZI327722 VIZ327722:VJE327722 VSV327722:VTA327722 WCR327722:WCW327722 WMN327722:WMS327722 WWJ327722:WWO327722 AB393258:AG393258 JX393258:KC393258 TT393258:TY393258 ADP393258:ADU393258 ANL393258:ANQ393258 AXH393258:AXM393258 BHD393258:BHI393258 BQZ393258:BRE393258 CAV393258:CBA393258 CKR393258:CKW393258 CUN393258:CUS393258 DEJ393258:DEO393258 DOF393258:DOK393258 DYB393258:DYG393258 EHX393258:EIC393258 ERT393258:ERY393258 FBP393258:FBU393258 FLL393258:FLQ393258 FVH393258:FVM393258 GFD393258:GFI393258 GOZ393258:GPE393258 GYV393258:GZA393258 HIR393258:HIW393258 HSN393258:HSS393258 ICJ393258:ICO393258 IMF393258:IMK393258 IWB393258:IWG393258 JFX393258:JGC393258 JPT393258:JPY393258 JZP393258:JZU393258 KJL393258:KJQ393258 KTH393258:KTM393258 LDD393258:LDI393258 LMZ393258:LNE393258 LWV393258:LXA393258 MGR393258:MGW393258 MQN393258:MQS393258 NAJ393258:NAO393258 NKF393258:NKK393258 NUB393258:NUG393258 ODX393258:OEC393258 ONT393258:ONY393258 OXP393258:OXU393258 PHL393258:PHQ393258 PRH393258:PRM393258 QBD393258:QBI393258 QKZ393258:QLE393258 QUV393258:QVA393258 RER393258:REW393258 RON393258:ROS393258 RYJ393258:RYO393258 SIF393258:SIK393258 SSB393258:SSG393258 TBX393258:TCC393258 TLT393258:TLY393258 TVP393258:TVU393258 UFL393258:UFQ393258 UPH393258:UPM393258 UZD393258:UZI393258 VIZ393258:VJE393258 VSV393258:VTA393258 WCR393258:WCW393258 WMN393258:WMS393258 WWJ393258:WWO393258 AB458794:AG458794 JX458794:KC458794 TT458794:TY458794 ADP458794:ADU458794 ANL458794:ANQ458794 AXH458794:AXM458794 BHD458794:BHI458794 BQZ458794:BRE458794 CAV458794:CBA458794 CKR458794:CKW458794 CUN458794:CUS458794 DEJ458794:DEO458794 DOF458794:DOK458794 DYB458794:DYG458794 EHX458794:EIC458794 ERT458794:ERY458794 FBP458794:FBU458794 FLL458794:FLQ458794 FVH458794:FVM458794 GFD458794:GFI458794 GOZ458794:GPE458794 GYV458794:GZA458794 HIR458794:HIW458794 HSN458794:HSS458794 ICJ458794:ICO458794 IMF458794:IMK458794 IWB458794:IWG458794 JFX458794:JGC458794 JPT458794:JPY458794 JZP458794:JZU458794 KJL458794:KJQ458794 KTH458794:KTM458794 LDD458794:LDI458794 LMZ458794:LNE458794 LWV458794:LXA458794 MGR458794:MGW458794 MQN458794:MQS458794 NAJ458794:NAO458794 NKF458794:NKK458794 NUB458794:NUG458794 ODX458794:OEC458794 ONT458794:ONY458794 OXP458794:OXU458794 PHL458794:PHQ458794 PRH458794:PRM458794 QBD458794:QBI458794 QKZ458794:QLE458794 QUV458794:QVA458794 RER458794:REW458794 RON458794:ROS458794 RYJ458794:RYO458794 SIF458794:SIK458794 SSB458794:SSG458794 TBX458794:TCC458794 TLT458794:TLY458794 TVP458794:TVU458794 UFL458794:UFQ458794 UPH458794:UPM458794 UZD458794:UZI458794 VIZ458794:VJE458794 VSV458794:VTA458794 WCR458794:WCW458794 WMN458794:WMS458794 WWJ458794:WWO458794 AB524330:AG524330 JX524330:KC524330 TT524330:TY524330 ADP524330:ADU524330 ANL524330:ANQ524330 AXH524330:AXM524330 BHD524330:BHI524330 BQZ524330:BRE524330 CAV524330:CBA524330 CKR524330:CKW524330 CUN524330:CUS524330 DEJ524330:DEO524330 DOF524330:DOK524330 DYB524330:DYG524330 EHX524330:EIC524330 ERT524330:ERY524330 FBP524330:FBU524330 FLL524330:FLQ524330 FVH524330:FVM524330 GFD524330:GFI524330 GOZ524330:GPE524330 GYV524330:GZA524330 HIR524330:HIW524330 HSN524330:HSS524330 ICJ524330:ICO524330 IMF524330:IMK524330 IWB524330:IWG524330 JFX524330:JGC524330 JPT524330:JPY524330 JZP524330:JZU524330 KJL524330:KJQ524330 KTH524330:KTM524330 LDD524330:LDI524330 LMZ524330:LNE524330 LWV524330:LXA524330 MGR524330:MGW524330 MQN524330:MQS524330 NAJ524330:NAO524330 NKF524330:NKK524330 NUB524330:NUG524330 ODX524330:OEC524330 ONT524330:ONY524330 OXP524330:OXU524330 PHL524330:PHQ524330 PRH524330:PRM524330 QBD524330:QBI524330 QKZ524330:QLE524330 QUV524330:QVA524330 RER524330:REW524330 RON524330:ROS524330 RYJ524330:RYO524330 SIF524330:SIK524330 SSB524330:SSG524330 TBX524330:TCC524330 TLT524330:TLY524330 TVP524330:TVU524330 UFL524330:UFQ524330 UPH524330:UPM524330 UZD524330:UZI524330 VIZ524330:VJE524330 VSV524330:VTA524330 WCR524330:WCW524330 WMN524330:WMS524330 WWJ524330:WWO524330 AB589866:AG589866 JX589866:KC589866 TT589866:TY589866 ADP589866:ADU589866 ANL589866:ANQ589866 AXH589866:AXM589866 BHD589866:BHI589866 BQZ589866:BRE589866 CAV589866:CBA589866 CKR589866:CKW589866 CUN589866:CUS589866 DEJ589866:DEO589866 DOF589866:DOK589866 DYB589866:DYG589866 EHX589866:EIC589866 ERT589866:ERY589866 FBP589866:FBU589866 FLL589866:FLQ589866 FVH589866:FVM589866 GFD589866:GFI589866 GOZ589866:GPE589866 GYV589866:GZA589866 HIR589866:HIW589866 HSN589866:HSS589866 ICJ589866:ICO589866 IMF589866:IMK589866 IWB589866:IWG589866 JFX589866:JGC589866 JPT589866:JPY589866 JZP589866:JZU589866 KJL589866:KJQ589866 KTH589866:KTM589866 LDD589866:LDI589866 LMZ589866:LNE589866 LWV589866:LXA589866 MGR589866:MGW589866 MQN589866:MQS589866 NAJ589866:NAO589866 NKF589866:NKK589866 NUB589866:NUG589866 ODX589866:OEC589866 ONT589866:ONY589866 OXP589866:OXU589866 PHL589866:PHQ589866 PRH589866:PRM589866 QBD589866:QBI589866 QKZ589866:QLE589866 QUV589866:QVA589866 RER589866:REW589866 RON589866:ROS589866 RYJ589866:RYO589866 SIF589866:SIK589866 SSB589866:SSG589866 TBX589866:TCC589866 TLT589866:TLY589866 TVP589866:TVU589866 UFL589866:UFQ589866 UPH589866:UPM589866 UZD589866:UZI589866 VIZ589866:VJE589866 VSV589866:VTA589866 WCR589866:WCW589866 WMN589866:WMS589866 WWJ589866:WWO589866 AB655402:AG655402 JX655402:KC655402 TT655402:TY655402 ADP655402:ADU655402 ANL655402:ANQ655402 AXH655402:AXM655402 BHD655402:BHI655402 BQZ655402:BRE655402 CAV655402:CBA655402 CKR655402:CKW655402 CUN655402:CUS655402 DEJ655402:DEO655402 DOF655402:DOK655402 DYB655402:DYG655402 EHX655402:EIC655402 ERT655402:ERY655402 FBP655402:FBU655402 FLL655402:FLQ655402 FVH655402:FVM655402 GFD655402:GFI655402 GOZ655402:GPE655402 GYV655402:GZA655402 HIR655402:HIW655402 HSN655402:HSS655402 ICJ655402:ICO655402 IMF655402:IMK655402 IWB655402:IWG655402 JFX655402:JGC655402 JPT655402:JPY655402 JZP655402:JZU655402 KJL655402:KJQ655402 KTH655402:KTM655402 LDD655402:LDI655402 LMZ655402:LNE655402 LWV655402:LXA655402 MGR655402:MGW655402 MQN655402:MQS655402 NAJ655402:NAO655402 NKF655402:NKK655402 NUB655402:NUG655402 ODX655402:OEC655402 ONT655402:ONY655402 OXP655402:OXU655402 PHL655402:PHQ655402 PRH655402:PRM655402 QBD655402:QBI655402 QKZ655402:QLE655402 QUV655402:QVA655402 RER655402:REW655402 RON655402:ROS655402 RYJ655402:RYO655402 SIF655402:SIK655402 SSB655402:SSG655402 TBX655402:TCC655402 TLT655402:TLY655402 TVP655402:TVU655402 UFL655402:UFQ655402 UPH655402:UPM655402 UZD655402:UZI655402 VIZ655402:VJE655402 VSV655402:VTA655402 WCR655402:WCW655402 WMN655402:WMS655402 WWJ655402:WWO655402 AB720938:AG720938 JX720938:KC720938 TT720938:TY720938 ADP720938:ADU720938 ANL720938:ANQ720938 AXH720938:AXM720938 BHD720938:BHI720938 BQZ720938:BRE720938 CAV720938:CBA720938 CKR720938:CKW720938 CUN720938:CUS720938 DEJ720938:DEO720938 DOF720938:DOK720938 DYB720938:DYG720938 EHX720938:EIC720938 ERT720938:ERY720938 FBP720938:FBU720938 FLL720938:FLQ720938 FVH720938:FVM720938 GFD720938:GFI720938 GOZ720938:GPE720938 GYV720938:GZA720938 HIR720938:HIW720938 HSN720938:HSS720938 ICJ720938:ICO720938 IMF720938:IMK720938 IWB720938:IWG720938 JFX720938:JGC720938 JPT720938:JPY720938 JZP720938:JZU720938 KJL720938:KJQ720938 KTH720938:KTM720938 LDD720938:LDI720938 LMZ720938:LNE720938 LWV720938:LXA720938 MGR720938:MGW720938 MQN720938:MQS720938 NAJ720938:NAO720938 NKF720938:NKK720938 NUB720938:NUG720938 ODX720938:OEC720938 ONT720938:ONY720938 OXP720938:OXU720938 PHL720938:PHQ720938 PRH720938:PRM720938 QBD720938:QBI720938 QKZ720938:QLE720938 QUV720938:QVA720938 RER720938:REW720938 RON720938:ROS720938 RYJ720938:RYO720938 SIF720938:SIK720938 SSB720938:SSG720938 TBX720938:TCC720938 TLT720938:TLY720938 TVP720938:TVU720938 UFL720938:UFQ720938 UPH720938:UPM720938 UZD720938:UZI720938 VIZ720938:VJE720938 VSV720938:VTA720938 WCR720938:WCW720938 WMN720938:WMS720938 WWJ720938:WWO720938 AB786474:AG786474 JX786474:KC786474 TT786474:TY786474 ADP786474:ADU786474 ANL786474:ANQ786474 AXH786474:AXM786474 BHD786474:BHI786474 BQZ786474:BRE786474 CAV786474:CBA786474 CKR786474:CKW786474 CUN786474:CUS786474 DEJ786474:DEO786474 DOF786474:DOK786474 DYB786474:DYG786474 EHX786474:EIC786474 ERT786474:ERY786474 FBP786474:FBU786474 FLL786474:FLQ786474 FVH786474:FVM786474 GFD786474:GFI786474 GOZ786474:GPE786474 GYV786474:GZA786474 HIR786474:HIW786474 HSN786474:HSS786474 ICJ786474:ICO786474 IMF786474:IMK786474 IWB786474:IWG786474 JFX786474:JGC786474 JPT786474:JPY786474 JZP786474:JZU786474 KJL786474:KJQ786474 KTH786474:KTM786474 LDD786474:LDI786474 LMZ786474:LNE786474 LWV786474:LXA786474 MGR786474:MGW786474 MQN786474:MQS786474 NAJ786474:NAO786474 NKF786474:NKK786474 NUB786474:NUG786474 ODX786474:OEC786474 ONT786474:ONY786474 OXP786474:OXU786474 PHL786474:PHQ786474 PRH786474:PRM786474 QBD786474:QBI786474 QKZ786474:QLE786474 QUV786474:QVA786474 RER786474:REW786474 RON786474:ROS786474 RYJ786474:RYO786474 SIF786474:SIK786474 SSB786474:SSG786474 TBX786474:TCC786474 TLT786474:TLY786474 TVP786474:TVU786474 UFL786474:UFQ786474 UPH786474:UPM786474 UZD786474:UZI786474 VIZ786474:VJE786474 VSV786474:VTA786474 WCR786474:WCW786474 WMN786474:WMS786474 WWJ786474:WWO786474 AB852010:AG852010 JX852010:KC852010 TT852010:TY852010 ADP852010:ADU852010 ANL852010:ANQ852010 AXH852010:AXM852010 BHD852010:BHI852010 BQZ852010:BRE852010 CAV852010:CBA852010 CKR852010:CKW852010 CUN852010:CUS852010 DEJ852010:DEO852010 DOF852010:DOK852010 DYB852010:DYG852010 EHX852010:EIC852010 ERT852010:ERY852010 FBP852010:FBU852010 FLL852010:FLQ852010 FVH852010:FVM852010 GFD852010:GFI852010 GOZ852010:GPE852010 GYV852010:GZA852010 HIR852010:HIW852010 HSN852010:HSS852010 ICJ852010:ICO852010 IMF852010:IMK852010 IWB852010:IWG852010 JFX852010:JGC852010 JPT852010:JPY852010 JZP852010:JZU852010 KJL852010:KJQ852010 KTH852010:KTM852010 LDD852010:LDI852010 LMZ852010:LNE852010 LWV852010:LXA852010 MGR852010:MGW852010 MQN852010:MQS852010 NAJ852010:NAO852010 NKF852010:NKK852010 NUB852010:NUG852010 ODX852010:OEC852010 ONT852010:ONY852010 OXP852010:OXU852010 PHL852010:PHQ852010 PRH852010:PRM852010 QBD852010:QBI852010 QKZ852010:QLE852010 QUV852010:QVA852010 RER852010:REW852010 RON852010:ROS852010 RYJ852010:RYO852010 SIF852010:SIK852010 SSB852010:SSG852010 TBX852010:TCC852010 TLT852010:TLY852010 TVP852010:TVU852010 UFL852010:UFQ852010 UPH852010:UPM852010 UZD852010:UZI852010 VIZ852010:VJE852010 VSV852010:VTA852010 WCR852010:WCW852010 WMN852010:WMS852010 WWJ852010:WWO852010 AB917546:AG917546 JX917546:KC917546 TT917546:TY917546 ADP917546:ADU917546 ANL917546:ANQ917546 AXH917546:AXM917546 BHD917546:BHI917546 BQZ917546:BRE917546 CAV917546:CBA917546 CKR917546:CKW917546 CUN917546:CUS917546 DEJ917546:DEO917546 DOF917546:DOK917546 DYB917546:DYG917546 EHX917546:EIC917546 ERT917546:ERY917546 FBP917546:FBU917546 FLL917546:FLQ917546 FVH917546:FVM917546 GFD917546:GFI917546 GOZ917546:GPE917546 GYV917546:GZA917546 HIR917546:HIW917546 HSN917546:HSS917546 ICJ917546:ICO917546 IMF917546:IMK917546 IWB917546:IWG917546 JFX917546:JGC917546 JPT917546:JPY917546 JZP917546:JZU917546 KJL917546:KJQ917546 KTH917546:KTM917546 LDD917546:LDI917546 LMZ917546:LNE917546 LWV917546:LXA917546 MGR917546:MGW917546 MQN917546:MQS917546 NAJ917546:NAO917546 NKF917546:NKK917546 NUB917546:NUG917546 ODX917546:OEC917546 ONT917546:ONY917546 OXP917546:OXU917546 PHL917546:PHQ917546 PRH917546:PRM917546 QBD917546:QBI917546 QKZ917546:QLE917546 QUV917546:QVA917546 RER917546:REW917546 RON917546:ROS917546 RYJ917546:RYO917546 SIF917546:SIK917546 SSB917546:SSG917546 TBX917546:TCC917546 TLT917546:TLY917546 TVP917546:TVU917546 UFL917546:UFQ917546 UPH917546:UPM917546 UZD917546:UZI917546 VIZ917546:VJE917546 VSV917546:VTA917546 WCR917546:WCW917546 WMN917546:WMS917546 WWJ917546:WWO917546 AB983082:AG983082 JX983082:KC983082 TT983082:TY983082 ADP983082:ADU983082 ANL983082:ANQ983082 AXH983082:AXM983082 BHD983082:BHI983082 BQZ983082:BRE983082 CAV983082:CBA983082 CKR983082:CKW983082 CUN983082:CUS983082 DEJ983082:DEO983082 DOF983082:DOK983082 DYB983082:DYG983082 EHX983082:EIC983082 ERT983082:ERY983082 FBP983082:FBU983082 FLL983082:FLQ983082 FVH983082:FVM983082 GFD983082:GFI983082 GOZ983082:GPE983082 GYV983082:GZA983082 HIR983082:HIW983082 HSN983082:HSS983082 ICJ983082:ICO983082 IMF983082:IMK983082 IWB983082:IWG983082 JFX983082:JGC983082 JPT983082:JPY983082 JZP983082:JZU983082 KJL983082:KJQ983082 KTH983082:KTM983082 LDD983082:LDI983082 LMZ983082:LNE983082 LWV983082:LXA983082 MGR983082:MGW983082 MQN983082:MQS983082 NAJ983082:NAO983082 NKF983082:NKK983082 NUB983082:NUG983082 ODX983082:OEC983082 ONT983082:ONY983082 OXP983082:OXU983082 PHL983082:PHQ983082 PRH983082:PRM983082 QBD983082:QBI983082 QKZ983082:QLE983082 QUV983082:QVA983082 RER983082:REW983082 RON983082:ROS983082 RYJ983082:RYO983082 SIF983082:SIK983082 SSB983082:SSG983082 TBX983082:TCC983082 TLT983082:TLY983082 TVP983082:TVU983082 UFL983082:UFQ983082 UPH983082:UPM983082 UZD983082:UZI983082 VIZ983082:VJE983082 VSV983082:VTA983082 WCR983082:WCW983082 WMN983082:WMS983082 WWJ983082:WWO983082 S38:X38 JO38:JT38 TK38:TP38 ADG38:ADL38 ANC38:ANH38 AWY38:AXD38 BGU38:BGZ38 BQQ38:BQV38 CAM38:CAR38 CKI38:CKN38 CUE38:CUJ38 DEA38:DEF38 DNW38:DOB38 DXS38:DXX38 EHO38:EHT38 ERK38:ERP38 FBG38:FBL38 FLC38:FLH38 FUY38:FVD38 GEU38:GEZ38 GOQ38:GOV38 GYM38:GYR38 HII38:HIN38 HSE38:HSJ38 ICA38:ICF38 ILW38:IMB38 IVS38:IVX38 JFO38:JFT38 JPK38:JPP38 JZG38:JZL38 KJC38:KJH38 KSY38:KTD38 LCU38:LCZ38 LMQ38:LMV38 LWM38:LWR38 MGI38:MGN38 MQE38:MQJ38 NAA38:NAF38 NJW38:NKB38 NTS38:NTX38 ODO38:ODT38 ONK38:ONP38 OXG38:OXL38 PHC38:PHH38 PQY38:PRD38 QAU38:QAZ38 QKQ38:QKV38 QUM38:QUR38 REI38:REN38 ROE38:ROJ38 RYA38:RYF38 SHW38:SIB38 SRS38:SRX38 TBO38:TBT38 TLK38:TLP38 TVG38:TVL38 UFC38:UFH38 UOY38:UPD38 UYU38:UYZ38 VIQ38:VIV38 VSM38:VSR38 WCI38:WCN38 WME38:WMJ38 WWA38:WWF38 S65574:X65574 JO65574:JT65574 TK65574:TP65574 ADG65574:ADL65574 ANC65574:ANH65574 AWY65574:AXD65574 BGU65574:BGZ65574 BQQ65574:BQV65574 CAM65574:CAR65574 CKI65574:CKN65574 CUE65574:CUJ65574 DEA65574:DEF65574 DNW65574:DOB65574 DXS65574:DXX65574 EHO65574:EHT65574 ERK65574:ERP65574 FBG65574:FBL65574 FLC65574:FLH65574 FUY65574:FVD65574 GEU65574:GEZ65574 GOQ65574:GOV65574 GYM65574:GYR65574 HII65574:HIN65574 HSE65574:HSJ65574 ICA65574:ICF65574 ILW65574:IMB65574 IVS65574:IVX65574 JFO65574:JFT65574 JPK65574:JPP65574 JZG65574:JZL65574 KJC65574:KJH65574 KSY65574:KTD65574 LCU65574:LCZ65574 LMQ65574:LMV65574 LWM65574:LWR65574 MGI65574:MGN65574 MQE65574:MQJ65574 NAA65574:NAF65574 NJW65574:NKB65574 NTS65574:NTX65574 ODO65574:ODT65574 ONK65574:ONP65574 OXG65574:OXL65574 PHC65574:PHH65574 PQY65574:PRD65574 QAU65574:QAZ65574 QKQ65574:QKV65574 QUM65574:QUR65574 REI65574:REN65574 ROE65574:ROJ65574 RYA65574:RYF65574 SHW65574:SIB65574 SRS65574:SRX65574 TBO65574:TBT65574 TLK65574:TLP65574 TVG65574:TVL65574 UFC65574:UFH65574 UOY65574:UPD65574 UYU65574:UYZ65574 VIQ65574:VIV65574 VSM65574:VSR65574 WCI65574:WCN65574 WME65574:WMJ65574 WWA65574:WWF65574 S131110:X131110 JO131110:JT131110 TK131110:TP131110 ADG131110:ADL131110 ANC131110:ANH131110 AWY131110:AXD131110 BGU131110:BGZ131110 BQQ131110:BQV131110 CAM131110:CAR131110 CKI131110:CKN131110 CUE131110:CUJ131110 DEA131110:DEF131110 DNW131110:DOB131110 DXS131110:DXX131110 EHO131110:EHT131110 ERK131110:ERP131110 FBG131110:FBL131110 FLC131110:FLH131110 FUY131110:FVD131110 GEU131110:GEZ131110 GOQ131110:GOV131110 GYM131110:GYR131110 HII131110:HIN131110 HSE131110:HSJ131110 ICA131110:ICF131110 ILW131110:IMB131110 IVS131110:IVX131110 JFO131110:JFT131110 JPK131110:JPP131110 JZG131110:JZL131110 KJC131110:KJH131110 KSY131110:KTD131110 LCU131110:LCZ131110 LMQ131110:LMV131110 LWM131110:LWR131110 MGI131110:MGN131110 MQE131110:MQJ131110 NAA131110:NAF131110 NJW131110:NKB131110 NTS131110:NTX131110 ODO131110:ODT131110 ONK131110:ONP131110 OXG131110:OXL131110 PHC131110:PHH131110 PQY131110:PRD131110 QAU131110:QAZ131110 QKQ131110:QKV131110 QUM131110:QUR131110 REI131110:REN131110 ROE131110:ROJ131110 RYA131110:RYF131110 SHW131110:SIB131110 SRS131110:SRX131110 TBO131110:TBT131110 TLK131110:TLP131110 TVG131110:TVL131110 UFC131110:UFH131110 UOY131110:UPD131110 UYU131110:UYZ131110 VIQ131110:VIV131110 VSM131110:VSR131110 WCI131110:WCN131110 WME131110:WMJ131110 WWA131110:WWF131110 S196646:X196646 JO196646:JT196646 TK196646:TP196646 ADG196646:ADL196646 ANC196646:ANH196646 AWY196646:AXD196646 BGU196646:BGZ196646 BQQ196646:BQV196646 CAM196646:CAR196646 CKI196646:CKN196646 CUE196646:CUJ196646 DEA196646:DEF196646 DNW196646:DOB196646 DXS196646:DXX196646 EHO196646:EHT196646 ERK196646:ERP196646 FBG196646:FBL196646 FLC196646:FLH196646 FUY196646:FVD196646 GEU196646:GEZ196646 GOQ196646:GOV196646 GYM196646:GYR196646 HII196646:HIN196646 HSE196646:HSJ196646 ICA196646:ICF196646 ILW196646:IMB196646 IVS196646:IVX196646 JFO196646:JFT196646 JPK196646:JPP196646 JZG196646:JZL196646 KJC196646:KJH196646 KSY196646:KTD196646 LCU196646:LCZ196646 LMQ196646:LMV196646 LWM196646:LWR196646 MGI196646:MGN196646 MQE196646:MQJ196646 NAA196646:NAF196646 NJW196646:NKB196646 NTS196646:NTX196646 ODO196646:ODT196646 ONK196646:ONP196646 OXG196646:OXL196646 PHC196646:PHH196646 PQY196646:PRD196646 QAU196646:QAZ196646 QKQ196646:QKV196646 QUM196646:QUR196646 REI196646:REN196646 ROE196646:ROJ196646 RYA196646:RYF196646 SHW196646:SIB196646 SRS196646:SRX196646 TBO196646:TBT196646 TLK196646:TLP196646 TVG196646:TVL196646 UFC196646:UFH196646 UOY196646:UPD196646 UYU196646:UYZ196646 VIQ196646:VIV196646 VSM196646:VSR196646 WCI196646:WCN196646 WME196646:WMJ196646 WWA196646:WWF196646 S262182:X262182 JO262182:JT262182 TK262182:TP262182 ADG262182:ADL262182 ANC262182:ANH262182 AWY262182:AXD262182 BGU262182:BGZ262182 BQQ262182:BQV262182 CAM262182:CAR262182 CKI262182:CKN262182 CUE262182:CUJ262182 DEA262182:DEF262182 DNW262182:DOB262182 DXS262182:DXX262182 EHO262182:EHT262182 ERK262182:ERP262182 FBG262182:FBL262182 FLC262182:FLH262182 FUY262182:FVD262182 GEU262182:GEZ262182 GOQ262182:GOV262182 GYM262182:GYR262182 HII262182:HIN262182 HSE262182:HSJ262182 ICA262182:ICF262182 ILW262182:IMB262182 IVS262182:IVX262182 JFO262182:JFT262182 JPK262182:JPP262182 JZG262182:JZL262182 KJC262182:KJH262182 KSY262182:KTD262182 LCU262182:LCZ262182 LMQ262182:LMV262182 LWM262182:LWR262182 MGI262182:MGN262182 MQE262182:MQJ262182 NAA262182:NAF262182 NJW262182:NKB262182 NTS262182:NTX262182 ODO262182:ODT262182 ONK262182:ONP262182 OXG262182:OXL262182 PHC262182:PHH262182 PQY262182:PRD262182 QAU262182:QAZ262182 QKQ262182:QKV262182 QUM262182:QUR262182 REI262182:REN262182 ROE262182:ROJ262182 RYA262182:RYF262182 SHW262182:SIB262182 SRS262182:SRX262182 TBO262182:TBT262182 TLK262182:TLP262182 TVG262182:TVL262182 UFC262182:UFH262182 UOY262182:UPD262182 UYU262182:UYZ262182 VIQ262182:VIV262182 VSM262182:VSR262182 WCI262182:WCN262182 WME262182:WMJ262182 WWA262182:WWF262182 S327718:X327718 JO327718:JT327718 TK327718:TP327718 ADG327718:ADL327718 ANC327718:ANH327718 AWY327718:AXD327718 BGU327718:BGZ327718 BQQ327718:BQV327718 CAM327718:CAR327718 CKI327718:CKN327718 CUE327718:CUJ327718 DEA327718:DEF327718 DNW327718:DOB327718 DXS327718:DXX327718 EHO327718:EHT327718 ERK327718:ERP327718 FBG327718:FBL327718 FLC327718:FLH327718 FUY327718:FVD327718 GEU327718:GEZ327718 GOQ327718:GOV327718 GYM327718:GYR327718 HII327718:HIN327718 HSE327718:HSJ327718 ICA327718:ICF327718 ILW327718:IMB327718 IVS327718:IVX327718 JFO327718:JFT327718 JPK327718:JPP327718 JZG327718:JZL327718 KJC327718:KJH327718 KSY327718:KTD327718 LCU327718:LCZ327718 LMQ327718:LMV327718 LWM327718:LWR327718 MGI327718:MGN327718 MQE327718:MQJ327718 NAA327718:NAF327718 NJW327718:NKB327718 NTS327718:NTX327718 ODO327718:ODT327718 ONK327718:ONP327718 OXG327718:OXL327718 PHC327718:PHH327718 PQY327718:PRD327718 QAU327718:QAZ327718 QKQ327718:QKV327718 QUM327718:QUR327718 REI327718:REN327718 ROE327718:ROJ327718 RYA327718:RYF327718 SHW327718:SIB327718 SRS327718:SRX327718 TBO327718:TBT327718 TLK327718:TLP327718 TVG327718:TVL327718 UFC327718:UFH327718 UOY327718:UPD327718 UYU327718:UYZ327718 VIQ327718:VIV327718 VSM327718:VSR327718 WCI327718:WCN327718 WME327718:WMJ327718 WWA327718:WWF327718 S393254:X393254 JO393254:JT393254 TK393254:TP393254 ADG393254:ADL393254 ANC393254:ANH393254 AWY393254:AXD393254 BGU393254:BGZ393254 BQQ393254:BQV393254 CAM393254:CAR393254 CKI393254:CKN393254 CUE393254:CUJ393254 DEA393254:DEF393254 DNW393254:DOB393254 DXS393254:DXX393254 EHO393254:EHT393254 ERK393254:ERP393254 FBG393254:FBL393254 FLC393254:FLH393254 FUY393254:FVD393254 GEU393254:GEZ393254 GOQ393254:GOV393254 GYM393254:GYR393254 HII393254:HIN393254 HSE393254:HSJ393254 ICA393254:ICF393254 ILW393254:IMB393254 IVS393254:IVX393254 JFO393254:JFT393254 JPK393254:JPP393254 JZG393254:JZL393254 KJC393254:KJH393254 KSY393254:KTD393254 LCU393254:LCZ393254 LMQ393254:LMV393254 LWM393254:LWR393254 MGI393254:MGN393254 MQE393254:MQJ393254 NAA393254:NAF393254 NJW393254:NKB393254 NTS393254:NTX393254 ODO393254:ODT393254 ONK393254:ONP393254 OXG393254:OXL393254 PHC393254:PHH393254 PQY393254:PRD393254 QAU393254:QAZ393254 QKQ393254:QKV393254 QUM393254:QUR393254 REI393254:REN393254 ROE393254:ROJ393254 RYA393254:RYF393254 SHW393254:SIB393254 SRS393254:SRX393254 TBO393254:TBT393254 TLK393254:TLP393254 TVG393254:TVL393254 UFC393254:UFH393254 UOY393254:UPD393254 UYU393254:UYZ393254 VIQ393254:VIV393254 VSM393254:VSR393254 WCI393254:WCN393254 WME393254:WMJ393254 WWA393254:WWF393254 S458790:X458790 JO458790:JT458790 TK458790:TP458790 ADG458790:ADL458790 ANC458790:ANH458790 AWY458790:AXD458790 BGU458790:BGZ458790 BQQ458790:BQV458790 CAM458790:CAR458790 CKI458790:CKN458790 CUE458790:CUJ458790 DEA458790:DEF458790 DNW458790:DOB458790 DXS458790:DXX458790 EHO458790:EHT458790 ERK458790:ERP458790 FBG458790:FBL458790 FLC458790:FLH458790 FUY458790:FVD458790 GEU458790:GEZ458790 GOQ458790:GOV458790 GYM458790:GYR458790 HII458790:HIN458790 HSE458790:HSJ458790 ICA458790:ICF458790 ILW458790:IMB458790 IVS458790:IVX458790 JFO458790:JFT458790 JPK458790:JPP458790 JZG458790:JZL458790 KJC458790:KJH458790 KSY458790:KTD458790 LCU458790:LCZ458790 LMQ458790:LMV458790 LWM458790:LWR458790 MGI458790:MGN458790 MQE458790:MQJ458790 NAA458790:NAF458790 NJW458790:NKB458790 NTS458790:NTX458790 ODO458790:ODT458790 ONK458790:ONP458790 OXG458790:OXL458790 PHC458790:PHH458790 PQY458790:PRD458790 QAU458790:QAZ458790 QKQ458790:QKV458790 QUM458790:QUR458790 REI458790:REN458790 ROE458790:ROJ458790 RYA458790:RYF458790 SHW458790:SIB458790 SRS458790:SRX458790 TBO458790:TBT458790 TLK458790:TLP458790 TVG458790:TVL458790 UFC458790:UFH458790 UOY458790:UPD458790 UYU458790:UYZ458790 VIQ458790:VIV458790 VSM458790:VSR458790 WCI458790:WCN458790 WME458790:WMJ458790 WWA458790:WWF458790 S524326:X524326 JO524326:JT524326 TK524326:TP524326 ADG524326:ADL524326 ANC524326:ANH524326 AWY524326:AXD524326 BGU524326:BGZ524326 BQQ524326:BQV524326 CAM524326:CAR524326 CKI524326:CKN524326 CUE524326:CUJ524326 DEA524326:DEF524326 DNW524326:DOB524326 DXS524326:DXX524326 EHO524326:EHT524326 ERK524326:ERP524326 FBG524326:FBL524326 FLC524326:FLH524326 FUY524326:FVD524326 GEU524326:GEZ524326 GOQ524326:GOV524326 GYM524326:GYR524326 HII524326:HIN524326 HSE524326:HSJ524326 ICA524326:ICF524326 ILW524326:IMB524326 IVS524326:IVX524326 JFO524326:JFT524326 JPK524326:JPP524326 JZG524326:JZL524326 KJC524326:KJH524326 KSY524326:KTD524326 LCU524326:LCZ524326 LMQ524326:LMV524326 LWM524326:LWR524326 MGI524326:MGN524326 MQE524326:MQJ524326 NAA524326:NAF524326 NJW524326:NKB524326 NTS524326:NTX524326 ODO524326:ODT524326 ONK524326:ONP524326 OXG524326:OXL524326 PHC524326:PHH524326 PQY524326:PRD524326 QAU524326:QAZ524326 QKQ524326:QKV524326 QUM524326:QUR524326 REI524326:REN524326 ROE524326:ROJ524326 RYA524326:RYF524326 SHW524326:SIB524326 SRS524326:SRX524326 TBO524326:TBT524326 TLK524326:TLP524326 TVG524326:TVL524326 UFC524326:UFH524326 UOY524326:UPD524326 UYU524326:UYZ524326 VIQ524326:VIV524326 VSM524326:VSR524326 WCI524326:WCN524326 WME524326:WMJ524326 WWA524326:WWF524326 S589862:X589862 JO589862:JT589862 TK589862:TP589862 ADG589862:ADL589862 ANC589862:ANH589862 AWY589862:AXD589862 BGU589862:BGZ589862 BQQ589862:BQV589862 CAM589862:CAR589862 CKI589862:CKN589862 CUE589862:CUJ589862 DEA589862:DEF589862 DNW589862:DOB589862 DXS589862:DXX589862 EHO589862:EHT589862 ERK589862:ERP589862 FBG589862:FBL589862 FLC589862:FLH589862 FUY589862:FVD589862 GEU589862:GEZ589862 GOQ589862:GOV589862 GYM589862:GYR589862 HII589862:HIN589862 HSE589862:HSJ589862 ICA589862:ICF589862 ILW589862:IMB589862 IVS589862:IVX589862 JFO589862:JFT589862 JPK589862:JPP589862 JZG589862:JZL589862 KJC589862:KJH589862 KSY589862:KTD589862 LCU589862:LCZ589862 LMQ589862:LMV589862 LWM589862:LWR589862 MGI589862:MGN589862 MQE589862:MQJ589862 NAA589862:NAF589862 NJW589862:NKB589862 NTS589862:NTX589862 ODO589862:ODT589862 ONK589862:ONP589862 OXG589862:OXL589862 PHC589862:PHH589862 PQY589862:PRD589862 QAU589862:QAZ589862 QKQ589862:QKV589862 QUM589862:QUR589862 REI589862:REN589862 ROE589862:ROJ589862 RYA589862:RYF589862 SHW589862:SIB589862 SRS589862:SRX589862 TBO589862:TBT589862 TLK589862:TLP589862 TVG589862:TVL589862 UFC589862:UFH589862 UOY589862:UPD589862 UYU589862:UYZ589862 VIQ589862:VIV589862 VSM589862:VSR589862 WCI589862:WCN589862 WME589862:WMJ589862 WWA589862:WWF589862 S655398:X655398 JO655398:JT655398 TK655398:TP655398 ADG655398:ADL655398 ANC655398:ANH655398 AWY655398:AXD655398 BGU655398:BGZ655398 BQQ655398:BQV655398 CAM655398:CAR655398 CKI655398:CKN655398 CUE655398:CUJ655398 DEA655398:DEF655398 DNW655398:DOB655398 DXS655398:DXX655398 EHO655398:EHT655398 ERK655398:ERP655398 FBG655398:FBL655398 FLC655398:FLH655398 FUY655398:FVD655398 GEU655398:GEZ655398 GOQ655398:GOV655398 GYM655398:GYR655398 HII655398:HIN655398 HSE655398:HSJ655398 ICA655398:ICF655398 ILW655398:IMB655398 IVS655398:IVX655398 JFO655398:JFT655398 JPK655398:JPP655398 JZG655398:JZL655398 KJC655398:KJH655398 KSY655398:KTD655398 LCU655398:LCZ655398 LMQ655398:LMV655398 LWM655398:LWR655398 MGI655398:MGN655398 MQE655398:MQJ655398 NAA655398:NAF655398 NJW655398:NKB655398 NTS655398:NTX655398 ODO655398:ODT655398 ONK655398:ONP655398 OXG655398:OXL655398 PHC655398:PHH655398 PQY655398:PRD655398 QAU655398:QAZ655398 QKQ655398:QKV655398 QUM655398:QUR655398 REI655398:REN655398 ROE655398:ROJ655398 RYA655398:RYF655398 SHW655398:SIB655398 SRS655398:SRX655398 TBO655398:TBT655398 TLK655398:TLP655398 TVG655398:TVL655398 UFC655398:UFH655398 UOY655398:UPD655398 UYU655398:UYZ655398 VIQ655398:VIV655398 VSM655398:VSR655398 WCI655398:WCN655398 WME655398:WMJ655398 WWA655398:WWF655398 S720934:X720934 JO720934:JT720934 TK720934:TP720934 ADG720934:ADL720934 ANC720934:ANH720934 AWY720934:AXD720934 BGU720934:BGZ720934 BQQ720934:BQV720934 CAM720934:CAR720934 CKI720934:CKN720934 CUE720934:CUJ720934 DEA720934:DEF720934 DNW720934:DOB720934 DXS720934:DXX720934 EHO720934:EHT720934 ERK720934:ERP720934 FBG720934:FBL720934 FLC720934:FLH720934 FUY720934:FVD720934 GEU720934:GEZ720934 GOQ720934:GOV720934 GYM720934:GYR720934 HII720934:HIN720934 HSE720934:HSJ720934 ICA720934:ICF720934 ILW720934:IMB720934 IVS720934:IVX720934 JFO720934:JFT720934 JPK720934:JPP720934 JZG720934:JZL720934 KJC720934:KJH720934 KSY720934:KTD720934 LCU720934:LCZ720934 LMQ720934:LMV720934 LWM720934:LWR720934 MGI720934:MGN720934 MQE720934:MQJ720934 NAA720934:NAF720934 NJW720934:NKB720934 NTS720934:NTX720934 ODO720934:ODT720934 ONK720934:ONP720934 OXG720934:OXL720934 PHC720934:PHH720934 PQY720934:PRD720934 QAU720934:QAZ720934 QKQ720934:QKV720934 QUM720934:QUR720934 REI720934:REN720934 ROE720934:ROJ720934 RYA720934:RYF720934 SHW720934:SIB720934 SRS720934:SRX720934 TBO720934:TBT720934 TLK720934:TLP720934 TVG720934:TVL720934 UFC720934:UFH720934 UOY720934:UPD720934 UYU720934:UYZ720934 VIQ720934:VIV720934 VSM720934:VSR720934 WCI720934:WCN720934 WME720934:WMJ720934 WWA720934:WWF720934 S786470:X786470 JO786470:JT786470 TK786470:TP786470 ADG786470:ADL786470 ANC786470:ANH786470 AWY786470:AXD786470 BGU786470:BGZ786470 BQQ786470:BQV786470 CAM786470:CAR786470 CKI786470:CKN786470 CUE786470:CUJ786470 DEA786470:DEF786470 DNW786470:DOB786470 DXS786470:DXX786470 EHO786470:EHT786470 ERK786470:ERP786470 FBG786470:FBL786470 FLC786470:FLH786470 FUY786470:FVD786470 GEU786470:GEZ786470 GOQ786470:GOV786470 GYM786470:GYR786470 HII786470:HIN786470 HSE786470:HSJ786470 ICA786470:ICF786470 ILW786470:IMB786470 IVS786470:IVX786470 JFO786470:JFT786470 JPK786470:JPP786470 JZG786470:JZL786470 KJC786470:KJH786470 KSY786470:KTD786470 LCU786470:LCZ786470 LMQ786470:LMV786470 LWM786470:LWR786470 MGI786470:MGN786470 MQE786470:MQJ786470 NAA786470:NAF786470 NJW786470:NKB786470 NTS786470:NTX786470 ODO786470:ODT786470 ONK786470:ONP786470 OXG786470:OXL786470 PHC786470:PHH786470 PQY786470:PRD786470 QAU786470:QAZ786470 QKQ786470:QKV786470 QUM786470:QUR786470 REI786470:REN786470 ROE786470:ROJ786470 RYA786470:RYF786470 SHW786470:SIB786470 SRS786470:SRX786470 TBO786470:TBT786470 TLK786470:TLP786470 TVG786470:TVL786470 UFC786470:UFH786470 UOY786470:UPD786470 UYU786470:UYZ786470 VIQ786470:VIV786470 VSM786470:VSR786470 WCI786470:WCN786470 WME786470:WMJ786470 WWA786470:WWF786470 S852006:X852006 JO852006:JT852006 TK852006:TP852006 ADG852006:ADL852006 ANC852006:ANH852006 AWY852006:AXD852006 BGU852006:BGZ852006 BQQ852006:BQV852006 CAM852006:CAR852006 CKI852006:CKN852006 CUE852006:CUJ852006 DEA852006:DEF852006 DNW852006:DOB852006 DXS852006:DXX852006 EHO852006:EHT852006 ERK852006:ERP852006 FBG852006:FBL852006 FLC852006:FLH852006 FUY852006:FVD852006 GEU852006:GEZ852006 GOQ852006:GOV852006 GYM852006:GYR852006 HII852006:HIN852006 HSE852006:HSJ852006 ICA852006:ICF852006 ILW852006:IMB852006 IVS852006:IVX852006 JFO852006:JFT852006 JPK852006:JPP852006 JZG852006:JZL852006 KJC852006:KJH852006 KSY852006:KTD852006 LCU852006:LCZ852006 LMQ852006:LMV852006 LWM852006:LWR852006 MGI852006:MGN852006 MQE852006:MQJ852006 NAA852006:NAF852006 NJW852006:NKB852006 NTS852006:NTX852006 ODO852006:ODT852006 ONK852006:ONP852006 OXG852006:OXL852006 PHC852006:PHH852006 PQY852006:PRD852006 QAU852006:QAZ852006 QKQ852006:QKV852006 QUM852006:QUR852006 REI852006:REN852006 ROE852006:ROJ852006 RYA852006:RYF852006 SHW852006:SIB852006 SRS852006:SRX852006 TBO852006:TBT852006 TLK852006:TLP852006 TVG852006:TVL852006 UFC852006:UFH852006 UOY852006:UPD852006 UYU852006:UYZ852006 VIQ852006:VIV852006 VSM852006:VSR852006 WCI852006:WCN852006 WME852006:WMJ852006 WWA852006:WWF852006 S917542:X917542 JO917542:JT917542 TK917542:TP917542 ADG917542:ADL917542 ANC917542:ANH917542 AWY917542:AXD917542 BGU917542:BGZ917542 BQQ917542:BQV917542 CAM917542:CAR917542 CKI917542:CKN917542 CUE917542:CUJ917542 DEA917542:DEF917542 DNW917542:DOB917542 DXS917542:DXX917542 EHO917542:EHT917542 ERK917542:ERP917542 FBG917542:FBL917542 FLC917542:FLH917542 FUY917542:FVD917542 GEU917542:GEZ917542 GOQ917542:GOV917542 GYM917542:GYR917542 HII917542:HIN917542 HSE917542:HSJ917542 ICA917542:ICF917542 ILW917542:IMB917542 IVS917542:IVX917542 JFO917542:JFT917542 JPK917542:JPP917542 JZG917542:JZL917542 KJC917542:KJH917542 KSY917542:KTD917542 LCU917542:LCZ917542 LMQ917542:LMV917542 LWM917542:LWR917542 MGI917542:MGN917542 MQE917542:MQJ917542 NAA917542:NAF917542 NJW917542:NKB917542 NTS917542:NTX917542 ODO917542:ODT917542 ONK917542:ONP917542 OXG917542:OXL917542 PHC917542:PHH917542 PQY917542:PRD917542 QAU917542:QAZ917542 QKQ917542:QKV917542 QUM917542:QUR917542 REI917542:REN917542 ROE917542:ROJ917542 RYA917542:RYF917542 SHW917542:SIB917542 SRS917542:SRX917542 TBO917542:TBT917542 TLK917542:TLP917542 TVG917542:TVL917542 UFC917542:UFH917542 UOY917542:UPD917542 UYU917542:UYZ917542 VIQ917542:VIV917542 VSM917542:VSR917542 WCI917542:WCN917542 WME917542:WMJ917542 WWA917542:WWF917542 S983078:X983078 JO983078:JT983078 TK983078:TP983078 ADG983078:ADL983078 ANC983078:ANH983078 AWY983078:AXD983078 BGU983078:BGZ983078 BQQ983078:BQV983078 CAM983078:CAR983078 CKI983078:CKN983078 CUE983078:CUJ983078 DEA983078:DEF983078 DNW983078:DOB983078 DXS983078:DXX983078 EHO983078:EHT983078 ERK983078:ERP983078 FBG983078:FBL983078 FLC983078:FLH983078 FUY983078:FVD983078 GEU983078:GEZ983078 GOQ983078:GOV983078 GYM983078:GYR983078 HII983078:HIN983078 HSE983078:HSJ983078 ICA983078:ICF983078 ILW983078:IMB983078 IVS983078:IVX983078 JFO983078:JFT983078 JPK983078:JPP983078 JZG983078:JZL983078 KJC983078:KJH983078 KSY983078:KTD983078 LCU983078:LCZ983078 LMQ983078:LMV983078 LWM983078:LWR983078 MGI983078:MGN983078 MQE983078:MQJ983078 NAA983078:NAF983078 NJW983078:NKB983078 NTS983078:NTX983078 ODO983078:ODT983078 ONK983078:ONP983078 OXG983078:OXL983078 PHC983078:PHH983078 PQY983078:PRD983078 QAU983078:QAZ983078 QKQ983078:QKV983078 QUM983078:QUR983078 REI983078:REN983078 ROE983078:ROJ983078 RYA983078:RYF983078 SHW983078:SIB983078 SRS983078:SRX983078 TBO983078:TBT983078 TLK983078:TLP983078 TVG983078:TVL983078 UFC983078:UFH983078 UOY983078:UPD983078 UYU983078:UYZ983078 VIQ983078:VIV983078 VSM983078:VSR983078 WCI983078:WCN983078 WME983078:WMJ983078 WWA983078:WWF983078 AB23:AG23 JX23:KC23 TT23:TY23 ADP23:ADU23 ANL23:ANQ23 AXH23:AXM23 BHD23:BHI23 BQZ23:BRE23 CAV23:CBA23 CKR23:CKW23 CUN23:CUS23 DEJ23:DEO23 DOF23:DOK23 DYB23:DYG23 EHX23:EIC23 ERT23:ERY23 FBP23:FBU23 FLL23:FLQ23 FVH23:FVM23 GFD23:GFI23 GOZ23:GPE23 GYV23:GZA23 HIR23:HIW23 HSN23:HSS23 ICJ23:ICO23 IMF23:IMK23 IWB23:IWG23 JFX23:JGC23 JPT23:JPY23 JZP23:JZU23 KJL23:KJQ23 KTH23:KTM23 LDD23:LDI23 LMZ23:LNE23 LWV23:LXA23 MGR23:MGW23 MQN23:MQS23 NAJ23:NAO23 NKF23:NKK23 NUB23:NUG23 ODX23:OEC23 ONT23:ONY23 OXP23:OXU23 PHL23:PHQ23 PRH23:PRM23 QBD23:QBI23 QKZ23:QLE23 QUV23:QVA23 RER23:REW23 RON23:ROS23 RYJ23:RYO23 SIF23:SIK23 SSB23:SSG23 TBX23:TCC23 TLT23:TLY23 TVP23:TVU23 UFL23:UFQ23 UPH23:UPM23 UZD23:UZI23 VIZ23:VJE23 VSV23:VTA23 WCR23:WCW23 WMN23:WMS23 WWJ23:WWO23 AB65559:AG65559 JX65559:KC65559 TT65559:TY65559 ADP65559:ADU65559 ANL65559:ANQ65559 AXH65559:AXM65559 BHD65559:BHI65559 BQZ65559:BRE65559 CAV65559:CBA65559 CKR65559:CKW65559 CUN65559:CUS65559 DEJ65559:DEO65559 DOF65559:DOK65559 DYB65559:DYG65559 EHX65559:EIC65559 ERT65559:ERY65559 FBP65559:FBU65559 FLL65559:FLQ65559 FVH65559:FVM65559 GFD65559:GFI65559 GOZ65559:GPE65559 GYV65559:GZA65559 HIR65559:HIW65559 HSN65559:HSS65559 ICJ65559:ICO65559 IMF65559:IMK65559 IWB65559:IWG65559 JFX65559:JGC65559 JPT65559:JPY65559 JZP65559:JZU65559 KJL65559:KJQ65559 KTH65559:KTM65559 LDD65559:LDI65559 LMZ65559:LNE65559 LWV65559:LXA65559 MGR65559:MGW65559 MQN65559:MQS65559 NAJ65559:NAO65559 NKF65559:NKK65559 NUB65559:NUG65559 ODX65559:OEC65559 ONT65559:ONY65559 OXP65559:OXU65559 PHL65559:PHQ65559 PRH65559:PRM65559 QBD65559:QBI65559 QKZ65559:QLE65559 QUV65559:QVA65559 RER65559:REW65559 RON65559:ROS65559 RYJ65559:RYO65559 SIF65559:SIK65559 SSB65559:SSG65559 TBX65559:TCC65559 TLT65559:TLY65559 TVP65559:TVU65559 UFL65559:UFQ65559 UPH65559:UPM65559 UZD65559:UZI65559 VIZ65559:VJE65559 VSV65559:VTA65559 WCR65559:WCW65559 WMN65559:WMS65559 WWJ65559:WWO65559 AB131095:AG131095 JX131095:KC131095 TT131095:TY131095 ADP131095:ADU131095 ANL131095:ANQ131095 AXH131095:AXM131095 BHD131095:BHI131095 BQZ131095:BRE131095 CAV131095:CBA131095 CKR131095:CKW131095 CUN131095:CUS131095 DEJ131095:DEO131095 DOF131095:DOK131095 DYB131095:DYG131095 EHX131095:EIC131095 ERT131095:ERY131095 FBP131095:FBU131095 FLL131095:FLQ131095 FVH131095:FVM131095 GFD131095:GFI131095 GOZ131095:GPE131095 GYV131095:GZA131095 HIR131095:HIW131095 HSN131095:HSS131095 ICJ131095:ICO131095 IMF131095:IMK131095 IWB131095:IWG131095 JFX131095:JGC131095 JPT131095:JPY131095 JZP131095:JZU131095 KJL131095:KJQ131095 KTH131095:KTM131095 LDD131095:LDI131095 LMZ131095:LNE131095 LWV131095:LXA131095 MGR131095:MGW131095 MQN131095:MQS131095 NAJ131095:NAO131095 NKF131095:NKK131095 NUB131095:NUG131095 ODX131095:OEC131095 ONT131095:ONY131095 OXP131095:OXU131095 PHL131095:PHQ131095 PRH131095:PRM131095 QBD131095:QBI131095 QKZ131095:QLE131095 QUV131095:QVA131095 RER131095:REW131095 RON131095:ROS131095 RYJ131095:RYO131095 SIF131095:SIK131095 SSB131095:SSG131095 TBX131095:TCC131095 TLT131095:TLY131095 TVP131095:TVU131095 UFL131095:UFQ131095 UPH131095:UPM131095 UZD131095:UZI131095 VIZ131095:VJE131095 VSV131095:VTA131095 WCR131095:WCW131095 WMN131095:WMS131095 WWJ131095:WWO131095 AB196631:AG196631 JX196631:KC196631 TT196631:TY196631 ADP196631:ADU196631 ANL196631:ANQ196631 AXH196631:AXM196631 BHD196631:BHI196631 BQZ196631:BRE196631 CAV196631:CBA196631 CKR196631:CKW196631 CUN196631:CUS196631 DEJ196631:DEO196631 DOF196631:DOK196631 DYB196631:DYG196631 EHX196631:EIC196631 ERT196631:ERY196631 FBP196631:FBU196631 FLL196631:FLQ196631 FVH196631:FVM196631 GFD196631:GFI196631 GOZ196631:GPE196631 GYV196631:GZA196631 HIR196631:HIW196631 HSN196631:HSS196631 ICJ196631:ICO196631 IMF196631:IMK196631 IWB196631:IWG196631 JFX196631:JGC196631 JPT196631:JPY196631 JZP196631:JZU196631 KJL196631:KJQ196631 KTH196631:KTM196631 LDD196631:LDI196631 LMZ196631:LNE196631 LWV196631:LXA196631 MGR196631:MGW196631 MQN196631:MQS196631 NAJ196631:NAO196631 NKF196631:NKK196631 NUB196631:NUG196631 ODX196631:OEC196631 ONT196631:ONY196631 OXP196631:OXU196631 PHL196631:PHQ196631 PRH196631:PRM196631 QBD196631:QBI196631 QKZ196631:QLE196631 QUV196631:QVA196631 RER196631:REW196631 RON196631:ROS196631 RYJ196631:RYO196631 SIF196631:SIK196631 SSB196631:SSG196631 TBX196631:TCC196631 TLT196631:TLY196631 TVP196631:TVU196631 UFL196631:UFQ196631 UPH196631:UPM196631 UZD196631:UZI196631 VIZ196631:VJE196631 VSV196631:VTA196631 WCR196631:WCW196631 WMN196631:WMS196631 WWJ196631:WWO196631 AB262167:AG262167 JX262167:KC262167 TT262167:TY262167 ADP262167:ADU262167 ANL262167:ANQ262167 AXH262167:AXM262167 BHD262167:BHI262167 BQZ262167:BRE262167 CAV262167:CBA262167 CKR262167:CKW262167 CUN262167:CUS262167 DEJ262167:DEO262167 DOF262167:DOK262167 DYB262167:DYG262167 EHX262167:EIC262167 ERT262167:ERY262167 FBP262167:FBU262167 FLL262167:FLQ262167 FVH262167:FVM262167 GFD262167:GFI262167 GOZ262167:GPE262167 GYV262167:GZA262167 HIR262167:HIW262167 HSN262167:HSS262167 ICJ262167:ICO262167 IMF262167:IMK262167 IWB262167:IWG262167 JFX262167:JGC262167 JPT262167:JPY262167 JZP262167:JZU262167 KJL262167:KJQ262167 KTH262167:KTM262167 LDD262167:LDI262167 LMZ262167:LNE262167 LWV262167:LXA262167 MGR262167:MGW262167 MQN262167:MQS262167 NAJ262167:NAO262167 NKF262167:NKK262167 NUB262167:NUG262167 ODX262167:OEC262167 ONT262167:ONY262167 OXP262167:OXU262167 PHL262167:PHQ262167 PRH262167:PRM262167 QBD262167:QBI262167 QKZ262167:QLE262167 QUV262167:QVA262167 RER262167:REW262167 RON262167:ROS262167 RYJ262167:RYO262167 SIF262167:SIK262167 SSB262167:SSG262167 TBX262167:TCC262167 TLT262167:TLY262167 TVP262167:TVU262167 UFL262167:UFQ262167 UPH262167:UPM262167 UZD262167:UZI262167 VIZ262167:VJE262167 VSV262167:VTA262167 WCR262167:WCW262167 WMN262167:WMS262167 WWJ262167:WWO262167 AB327703:AG327703 JX327703:KC327703 TT327703:TY327703 ADP327703:ADU327703 ANL327703:ANQ327703 AXH327703:AXM327703 BHD327703:BHI327703 BQZ327703:BRE327703 CAV327703:CBA327703 CKR327703:CKW327703 CUN327703:CUS327703 DEJ327703:DEO327703 DOF327703:DOK327703 DYB327703:DYG327703 EHX327703:EIC327703 ERT327703:ERY327703 FBP327703:FBU327703 FLL327703:FLQ327703 FVH327703:FVM327703 GFD327703:GFI327703 GOZ327703:GPE327703 GYV327703:GZA327703 HIR327703:HIW327703 HSN327703:HSS327703 ICJ327703:ICO327703 IMF327703:IMK327703 IWB327703:IWG327703 JFX327703:JGC327703 JPT327703:JPY327703 JZP327703:JZU327703 KJL327703:KJQ327703 KTH327703:KTM327703 LDD327703:LDI327703 LMZ327703:LNE327703 LWV327703:LXA327703 MGR327703:MGW327703 MQN327703:MQS327703 NAJ327703:NAO327703 NKF327703:NKK327703 NUB327703:NUG327703 ODX327703:OEC327703 ONT327703:ONY327703 OXP327703:OXU327703 PHL327703:PHQ327703 PRH327703:PRM327703 QBD327703:QBI327703 QKZ327703:QLE327703 QUV327703:QVA327703 RER327703:REW327703 RON327703:ROS327703 RYJ327703:RYO327703 SIF327703:SIK327703 SSB327703:SSG327703 TBX327703:TCC327703 TLT327703:TLY327703 TVP327703:TVU327703 UFL327703:UFQ327703 UPH327703:UPM327703 UZD327703:UZI327703 VIZ327703:VJE327703 VSV327703:VTA327703 WCR327703:WCW327703 WMN327703:WMS327703 WWJ327703:WWO327703 AB393239:AG393239 JX393239:KC393239 TT393239:TY393239 ADP393239:ADU393239 ANL393239:ANQ393239 AXH393239:AXM393239 BHD393239:BHI393239 BQZ393239:BRE393239 CAV393239:CBA393239 CKR393239:CKW393239 CUN393239:CUS393239 DEJ393239:DEO393239 DOF393239:DOK393239 DYB393239:DYG393239 EHX393239:EIC393239 ERT393239:ERY393239 FBP393239:FBU393239 FLL393239:FLQ393239 FVH393239:FVM393239 GFD393239:GFI393239 GOZ393239:GPE393239 GYV393239:GZA393239 HIR393239:HIW393239 HSN393239:HSS393239 ICJ393239:ICO393239 IMF393239:IMK393239 IWB393239:IWG393239 JFX393239:JGC393239 JPT393239:JPY393239 JZP393239:JZU393239 KJL393239:KJQ393239 KTH393239:KTM393239 LDD393239:LDI393239 LMZ393239:LNE393239 LWV393239:LXA393239 MGR393239:MGW393239 MQN393239:MQS393239 NAJ393239:NAO393239 NKF393239:NKK393239 NUB393239:NUG393239 ODX393239:OEC393239 ONT393239:ONY393239 OXP393239:OXU393239 PHL393239:PHQ393239 PRH393239:PRM393239 QBD393239:QBI393239 QKZ393239:QLE393239 QUV393239:QVA393239 RER393239:REW393239 RON393239:ROS393239 RYJ393239:RYO393239 SIF393239:SIK393239 SSB393239:SSG393239 TBX393239:TCC393239 TLT393239:TLY393239 TVP393239:TVU393239 UFL393239:UFQ393239 UPH393239:UPM393239 UZD393239:UZI393239 VIZ393239:VJE393239 VSV393239:VTA393239 WCR393239:WCW393239 WMN393239:WMS393239 WWJ393239:WWO393239 AB458775:AG458775 JX458775:KC458775 TT458775:TY458775 ADP458775:ADU458775 ANL458775:ANQ458775 AXH458775:AXM458775 BHD458775:BHI458775 BQZ458775:BRE458775 CAV458775:CBA458775 CKR458775:CKW458775 CUN458775:CUS458775 DEJ458775:DEO458775 DOF458775:DOK458775 DYB458775:DYG458775 EHX458775:EIC458775 ERT458775:ERY458775 FBP458775:FBU458775 FLL458775:FLQ458775 FVH458775:FVM458775 GFD458775:GFI458775 GOZ458775:GPE458775 GYV458775:GZA458775 HIR458775:HIW458775 HSN458775:HSS458775 ICJ458775:ICO458775 IMF458775:IMK458775 IWB458775:IWG458775 JFX458775:JGC458775 JPT458775:JPY458775 JZP458775:JZU458775 KJL458775:KJQ458775 KTH458775:KTM458775 LDD458775:LDI458775 LMZ458775:LNE458775 LWV458775:LXA458775 MGR458775:MGW458775 MQN458775:MQS458775 NAJ458775:NAO458775 NKF458775:NKK458775 NUB458775:NUG458775 ODX458775:OEC458775 ONT458775:ONY458775 OXP458775:OXU458775 PHL458775:PHQ458775 PRH458775:PRM458775 QBD458775:QBI458775 QKZ458775:QLE458775 QUV458775:QVA458775 RER458775:REW458775 RON458775:ROS458775 RYJ458775:RYO458775 SIF458775:SIK458775 SSB458775:SSG458775 TBX458775:TCC458775 TLT458775:TLY458775 TVP458775:TVU458775 UFL458775:UFQ458775 UPH458775:UPM458775 UZD458775:UZI458775 VIZ458775:VJE458775 VSV458775:VTA458775 WCR458775:WCW458775 WMN458775:WMS458775 WWJ458775:WWO458775 AB524311:AG524311 JX524311:KC524311 TT524311:TY524311 ADP524311:ADU524311 ANL524311:ANQ524311 AXH524311:AXM524311 BHD524311:BHI524311 BQZ524311:BRE524311 CAV524311:CBA524311 CKR524311:CKW524311 CUN524311:CUS524311 DEJ524311:DEO524311 DOF524311:DOK524311 DYB524311:DYG524311 EHX524311:EIC524311 ERT524311:ERY524311 FBP524311:FBU524311 FLL524311:FLQ524311 FVH524311:FVM524311 GFD524311:GFI524311 GOZ524311:GPE524311 GYV524311:GZA524311 HIR524311:HIW524311 HSN524311:HSS524311 ICJ524311:ICO524311 IMF524311:IMK524311 IWB524311:IWG524311 JFX524311:JGC524311 JPT524311:JPY524311 JZP524311:JZU524311 KJL524311:KJQ524311 KTH524311:KTM524311 LDD524311:LDI524311 LMZ524311:LNE524311 LWV524311:LXA524311 MGR524311:MGW524311 MQN524311:MQS524311 NAJ524311:NAO524311 NKF524311:NKK524311 NUB524311:NUG524311 ODX524311:OEC524311 ONT524311:ONY524311 OXP524311:OXU524311 PHL524311:PHQ524311 PRH524311:PRM524311 QBD524311:QBI524311 QKZ524311:QLE524311 QUV524311:QVA524311 RER524311:REW524311 RON524311:ROS524311 RYJ524311:RYO524311 SIF524311:SIK524311 SSB524311:SSG524311 TBX524311:TCC524311 TLT524311:TLY524311 TVP524311:TVU524311 UFL524311:UFQ524311 UPH524311:UPM524311 UZD524311:UZI524311 VIZ524311:VJE524311 VSV524311:VTA524311 WCR524311:WCW524311 WMN524311:WMS524311 WWJ524311:WWO524311 AB589847:AG589847 JX589847:KC589847 TT589847:TY589847 ADP589847:ADU589847 ANL589847:ANQ589847 AXH589847:AXM589847 BHD589847:BHI589847 BQZ589847:BRE589847 CAV589847:CBA589847 CKR589847:CKW589847 CUN589847:CUS589847 DEJ589847:DEO589847 DOF589847:DOK589847 DYB589847:DYG589847 EHX589847:EIC589847 ERT589847:ERY589847 FBP589847:FBU589847 FLL589847:FLQ589847 FVH589847:FVM589847 GFD589847:GFI589847 GOZ589847:GPE589847 GYV589847:GZA589847 HIR589847:HIW589847 HSN589847:HSS589847 ICJ589847:ICO589847 IMF589847:IMK589847 IWB589847:IWG589847 JFX589847:JGC589847 JPT589847:JPY589847 JZP589847:JZU589847 KJL589847:KJQ589847 KTH589847:KTM589847 LDD589847:LDI589847 LMZ589847:LNE589847 LWV589847:LXA589847 MGR589847:MGW589847 MQN589847:MQS589847 NAJ589847:NAO589847 NKF589847:NKK589847 NUB589847:NUG589847 ODX589847:OEC589847 ONT589847:ONY589847 OXP589847:OXU589847 PHL589847:PHQ589847 PRH589847:PRM589847 QBD589847:QBI589847 QKZ589847:QLE589847 QUV589847:QVA589847 RER589847:REW589847 RON589847:ROS589847 RYJ589847:RYO589847 SIF589847:SIK589847 SSB589847:SSG589847 TBX589847:TCC589847 TLT589847:TLY589847 TVP589847:TVU589847 UFL589847:UFQ589847 UPH589847:UPM589847 UZD589847:UZI589847 VIZ589847:VJE589847 VSV589847:VTA589847 WCR589847:WCW589847 WMN589847:WMS589847 WWJ589847:WWO589847 AB655383:AG655383 JX655383:KC655383 TT655383:TY655383 ADP655383:ADU655383 ANL655383:ANQ655383 AXH655383:AXM655383 BHD655383:BHI655383 BQZ655383:BRE655383 CAV655383:CBA655383 CKR655383:CKW655383 CUN655383:CUS655383 DEJ655383:DEO655383 DOF655383:DOK655383 DYB655383:DYG655383 EHX655383:EIC655383 ERT655383:ERY655383 FBP655383:FBU655383 FLL655383:FLQ655383 FVH655383:FVM655383 GFD655383:GFI655383 GOZ655383:GPE655383 GYV655383:GZA655383 HIR655383:HIW655383 HSN655383:HSS655383 ICJ655383:ICO655383 IMF655383:IMK655383 IWB655383:IWG655383 JFX655383:JGC655383 JPT655383:JPY655383 JZP655383:JZU655383 KJL655383:KJQ655383 KTH655383:KTM655383 LDD655383:LDI655383 LMZ655383:LNE655383 LWV655383:LXA655383 MGR655383:MGW655383 MQN655383:MQS655383 NAJ655383:NAO655383 NKF655383:NKK655383 NUB655383:NUG655383 ODX655383:OEC655383 ONT655383:ONY655383 OXP655383:OXU655383 PHL655383:PHQ655383 PRH655383:PRM655383 QBD655383:QBI655383 QKZ655383:QLE655383 QUV655383:QVA655383 RER655383:REW655383 RON655383:ROS655383 RYJ655383:RYO655383 SIF655383:SIK655383 SSB655383:SSG655383 TBX655383:TCC655383 TLT655383:TLY655383 TVP655383:TVU655383 UFL655383:UFQ655383 UPH655383:UPM655383 UZD655383:UZI655383 VIZ655383:VJE655383 VSV655383:VTA655383 WCR655383:WCW655383 WMN655383:WMS655383 WWJ655383:WWO655383 AB720919:AG720919 JX720919:KC720919 TT720919:TY720919 ADP720919:ADU720919 ANL720919:ANQ720919 AXH720919:AXM720919 BHD720919:BHI720919 BQZ720919:BRE720919 CAV720919:CBA720919 CKR720919:CKW720919 CUN720919:CUS720919 DEJ720919:DEO720919 DOF720919:DOK720919 DYB720919:DYG720919 EHX720919:EIC720919 ERT720919:ERY720919 FBP720919:FBU720919 FLL720919:FLQ720919 FVH720919:FVM720919 GFD720919:GFI720919 GOZ720919:GPE720919 GYV720919:GZA720919 HIR720919:HIW720919 HSN720919:HSS720919 ICJ720919:ICO720919 IMF720919:IMK720919 IWB720919:IWG720919 JFX720919:JGC720919 JPT720919:JPY720919 JZP720919:JZU720919 KJL720919:KJQ720919 KTH720919:KTM720919 LDD720919:LDI720919 LMZ720919:LNE720919 LWV720919:LXA720919 MGR720919:MGW720919 MQN720919:MQS720919 NAJ720919:NAO720919 NKF720919:NKK720919 NUB720919:NUG720919 ODX720919:OEC720919 ONT720919:ONY720919 OXP720919:OXU720919 PHL720919:PHQ720919 PRH720919:PRM720919 QBD720919:QBI720919 QKZ720919:QLE720919 QUV720919:QVA720919 RER720919:REW720919 RON720919:ROS720919 RYJ720919:RYO720919 SIF720919:SIK720919 SSB720919:SSG720919 TBX720919:TCC720919 TLT720919:TLY720919 TVP720919:TVU720919 UFL720919:UFQ720919 UPH720919:UPM720919 UZD720919:UZI720919 VIZ720919:VJE720919 VSV720919:VTA720919 WCR720919:WCW720919 WMN720919:WMS720919 WWJ720919:WWO720919 AB786455:AG786455 JX786455:KC786455 TT786455:TY786455 ADP786455:ADU786455 ANL786455:ANQ786455 AXH786455:AXM786455 BHD786455:BHI786455 BQZ786455:BRE786455 CAV786455:CBA786455 CKR786455:CKW786455 CUN786455:CUS786455 DEJ786455:DEO786455 DOF786455:DOK786455 DYB786455:DYG786455 EHX786455:EIC786455 ERT786455:ERY786455 FBP786455:FBU786455 FLL786455:FLQ786455 FVH786455:FVM786455 GFD786455:GFI786455 GOZ786455:GPE786455 GYV786455:GZA786455 HIR786455:HIW786455 HSN786455:HSS786455 ICJ786455:ICO786455 IMF786455:IMK786455 IWB786455:IWG786455 JFX786455:JGC786455 JPT786455:JPY786455 JZP786455:JZU786455 KJL786455:KJQ786455 KTH786455:KTM786455 LDD786455:LDI786455 LMZ786455:LNE786455 LWV786455:LXA786455 MGR786455:MGW786455 MQN786455:MQS786455 NAJ786455:NAO786455 NKF786455:NKK786455 NUB786455:NUG786455 ODX786455:OEC786455 ONT786455:ONY786455 OXP786455:OXU786455 PHL786455:PHQ786455 PRH786455:PRM786455 QBD786455:QBI786455 QKZ786455:QLE786455 QUV786455:QVA786455 RER786455:REW786455 RON786455:ROS786455 RYJ786455:RYO786455 SIF786455:SIK786455 SSB786455:SSG786455 TBX786455:TCC786455 TLT786455:TLY786455 TVP786455:TVU786455 UFL786455:UFQ786455 UPH786455:UPM786455 UZD786455:UZI786455 VIZ786455:VJE786455 VSV786455:VTA786455 WCR786455:WCW786455 WMN786455:WMS786455 WWJ786455:WWO786455 AB851991:AG851991 JX851991:KC851991 TT851991:TY851991 ADP851991:ADU851991 ANL851991:ANQ851991 AXH851991:AXM851991 BHD851991:BHI851991 BQZ851991:BRE851991 CAV851991:CBA851991 CKR851991:CKW851991 CUN851991:CUS851991 DEJ851991:DEO851991 DOF851991:DOK851991 DYB851991:DYG851991 EHX851991:EIC851991 ERT851991:ERY851991 FBP851991:FBU851991 FLL851991:FLQ851991 FVH851991:FVM851991 GFD851991:GFI851991 GOZ851991:GPE851991 GYV851991:GZA851991 HIR851991:HIW851991 HSN851991:HSS851991 ICJ851991:ICO851991 IMF851991:IMK851991 IWB851991:IWG851991 JFX851991:JGC851991 JPT851991:JPY851991 JZP851991:JZU851991 KJL851991:KJQ851991 KTH851991:KTM851991 LDD851991:LDI851991 LMZ851991:LNE851991 LWV851991:LXA851991 MGR851991:MGW851991 MQN851991:MQS851991 NAJ851991:NAO851991 NKF851991:NKK851991 NUB851991:NUG851991 ODX851991:OEC851991 ONT851991:ONY851991 OXP851991:OXU851991 PHL851991:PHQ851991 PRH851991:PRM851991 QBD851991:QBI851991 QKZ851991:QLE851991 QUV851991:QVA851991 RER851991:REW851991 RON851991:ROS851991 RYJ851991:RYO851991 SIF851991:SIK851991 SSB851991:SSG851991 TBX851991:TCC851991 TLT851991:TLY851991 TVP851991:TVU851991 UFL851991:UFQ851991 UPH851991:UPM851991 UZD851991:UZI851991 VIZ851991:VJE851991 VSV851991:VTA851991 WCR851991:WCW851991 WMN851991:WMS851991 WWJ851991:WWO851991 AB917527:AG917527 JX917527:KC917527 TT917527:TY917527 ADP917527:ADU917527 ANL917527:ANQ917527 AXH917527:AXM917527 BHD917527:BHI917527 BQZ917527:BRE917527 CAV917527:CBA917527 CKR917527:CKW917527 CUN917527:CUS917527 DEJ917527:DEO917527 DOF917527:DOK917527 DYB917527:DYG917527 EHX917527:EIC917527 ERT917527:ERY917527 FBP917527:FBU917527 FLL917527:FLQ917527 FVH917527:FVM917527 GFD917527:GFI917527 GOZ917527:GPE917527 GYV917527:GZA917527 HIR917527:HIW917527 HSN917527:HSS917527 ICJ917527:ICO917527 IMF917527:IMK917527 IWB917527:IWG917527 JFX917527:JGC917527 JPT917527:JPY917527 JZP917527:JZU917527 KJL917527:KJQ917527 KTH917527:KTM917527 LDD917527:LDI917527 LMZ917527:LNE917527 LWV917527:LXA917527 MGR917527:MGW917527 MQN917527:MQS917527 NAJ917527:NAO917527 NKF917527:NKK917527 NUB917527:NUG917527 ODX917527:OEC917527 ONT917527:ONY917527 OXP917527:OXU917527 PHL917527:PHQ917527 PRH917527:PRM917527 QBD917527:QBI917527 QKZ917527:QLE917527 QUV917527:QVA917527 RER917527:REW917527 RON917527:ROS917527 RYJ917527:RYO917527 SIF917527:SIK917527 SSB917527:SSG917527 TBX917527:TCC917527 TLT917527:TLY917527 TVP917527:TVU917527 UFL917527:UFQ917527 UPH917527:UPM917527 UZD917527:UZI917527 VIZ917527:VJE917527 VSV917527:VTA917527 WCR917527:WCW917527 WMN917527:WMS917527 WWJ917527:WWO917527 AB983063:AG983063 JX983063:KC983063 TT983063:TY983063 ADP983063:ADU983063 ANL983063:ANQ983063 AXH983063:AXM983063 BHD983063:BHI983063 BQZ983063:BRE983063 CAV983063:CBA983063 CKR983063:CKW983063 CUN983063:CUS983063 DEJ983063:DEO983063 DOF983063:DOK983063 DYB983063:DYG983063 EHX983063:EIC983063 ERT983063:ERY983063 FBP983063:FBU983063 FLL983063:FLQ983063 FVH983063:FVM983063 GFD983063:GFI983063 GOZ983063:GPE983063 GYV983063:GZA983063 HIR983063:HIW983063 HSN983063:HSS983063 ICJ983063:ICO983063 IMF983063:IMK983063 IWB983063:IWG983063 JFX983063:JGC983063 JPT983063:JPY983063 JZP983063:JZU983063 KJL983063:KJQ983063 KTH983063:KTM983063 LDD983063:LDI983063 LMZ983063:LNE983063 LWV983063:LXA983063 MGR983063:MGW983063 MQN983063:MQS983063 NAJ983063:NAO983063 NKF983063:NKK983063 NUB983063:NUG983063 ODX983063:OEC983063 ONT983063:ONY983063 OXP983063:OXU983063 PHL983063:PHQ983063 PRH983063:PRM983063 QBD983063:QBI983063 QKZ983063:QLE983063 QUV983063:QVA983063 RER983063:REW983063 RON983063:ROS983063 RYJ983063:RYO983063 SIF983063:SIK983063 SSB983063:SSG983063 TBX983063:TCC983063 TLT983063:TLY983063 TVP983063:TVU983063 UFL983063:UFQ983063 UPH983063:UPM983063 UZD983063:UZI983063 VIZ983063:VJE983063 VSV983063:VTA983063 WCR983063:WCW983063 WMN983063:WMS983063 WWJ983063:WWO983063 AB25:AG25 JX25:KC25 TT25:TY25 ADP25:ADU25 ANL25:ANQ25 AXH25:AXM25 BHD25:BHI25 BQZ25:BRE25 CAV25:CBA25 CKR25:CKW25 CUN25:CUS25 DEJ25:DEO25 DOF25:DOK25 DYB25:DYG25 EHX25:EIC25 ERT25:ERY25 FBP25:FBU25 FLL25:FLQ25 FVH25:FVM25 GFD25:GFI25 GOZ25:GPE25 GYV25:GZA25 HIR25:HIW25 HSN25:HSS25 ICJ25:ICO25 IMF25:IMK25 IWB25:IWG25 JFX25:JGC25 JPT25:JPY25 JZP25:JZU25 KJL25:KJQ25 KTH25:KTM25 LDD25:LDI25 LMZ25:LNE25 LWV25:LXA25 MGR25:MGW25 MQN25:MQS25 NAJ25:NAO25 NKF25:NKK25 NUB25:NUG25 ODX25:OEC25 ONT25:ONY25 OXP25:OXU25 PHL25:PHQ25 PRH25:PRM25 QBD25:QBI25 QKZ25:QLE25 QUV25:QVA25 RER25:REW25 RON25:ROS25 RYJ25:RYO25 SIF25:SIK25 SSB25:SSG25 TBX25:TCC25 TLT25:TLY25 TVP25:TVU25 UFL25:UFQ25 UPH25:UPM25 UZD25:UZI25 VIZ25:VJE25 VSV25:VTA25 WCR25:WCW25 WMN25:WMS25 WWJ25:WWO25 AB65561:AG65561 JX65561:KC65561 TT65561:TY65561 ADP65561:ADU65561 ANL65561:ANQ65561 AXH65561:AXM65561 BHD65561:BHI65561 BQZ65561:BRE65561 CAV65561:CBA65561 CKR65561:CKW65561 CUN65561:CUS65561 DEJ65561:DEO65561 DOF65561:DOK65561 DYB65561:DYG65561 EHX65561:EIC65561 ERT65561:ERY65561 FBP65561:FBU65561 FLL65561:FLQ65561 FVH65561:FVM65561 GFD65561:GFI65561 GOZ65561:GPE65561 GYV65561:GZA65561 HIR65561:HIW65561 HSN65561:HSS65561 ICJ65561:ICO65561 IMF65561:IMK65561 IWB65561:IWG65561 JFX65561:JGC65561 JPT65561:JPY65561 JZP65561:JZU65561 KJL65561:KJQ65561 KTH65561:KTM65561 LDD65561:LDI65561 LMZ65561:LNE65561 LWV65561:LXA65561 MGR65561:MGW65561 MQN65561:MQS65561 NAJ65561:NAO65561 NKF65561:NKK65561 NUB65561:NUG65561 ODX65561:OEC65561 ONT65561:ONY65561 OXP65561:OXU65561 PHL65561:PHQ65561 PRH65561:PRM65561 QBD65561:QBI65561 QKZ65561:QLE65561 QUV65561:QVA65561 RER65561:REW65561 RON65561:ROS65561 RYJ65561:RYO65561 SIF65561:SIK65561 SSB65561:SSG65561 TBX65561:TCC65561 TLT65561:TLY65561 TVP65561:TVU65561 UFL65561:UFQ65561 UPH65561:UPM65561 UZD65561:UZI65561 VIZ65561:VJE65561 VSV65561:VTA65561 WCR65561:WCW65561 WMN65561:WMS65561 WWJ65561:WWO65561 AB131097:AG131097 JX131097:KC131097 TT131097:TY131097 ADP131097:ADU131097 ANL131097:ANQ131097 AXH131097:AXM131097 BHD131097:BHI131097 BQZ131097:BRE131097 CAV131097:CBA131097 CKR131097:CKW131097 CUN131097:CUS131097 DEJ131097:DEO131097 DOF131097:DOK131097 DYB131097:DYG131097 EHX131097:EIC131097 ERT131097:ERY131097 FBP131097:FBU131097 FLL131097:FLQ131097 FVH131097:FVM131097 GFD131097:GFI131097 GOZ131097:GPE131097 GYV131097:GZA131097 HIR131097:HIW131097 HSN131097:HSS131097 ICJ131097:ICO131097 IMF131097:IMK131097 IWB131097:IWG131097 JFX131097:JGC131097 JPT131097:JPY131097 JZP131097:JZU131097 KJL131097:KJQ131097 KTH131097:KTM131097 LDD131097:LDI131097 LMZ131097:LNE131097 LWV131097:LXA131097 MGR131097:MGW131097 MQN131097:MQS131097 NAJ131097:NAO131097 NKF131097:NKK131097 NUB131097:NUG131097 ODX131097:OEC131097 ONT131097:ONY131097 OXP131097:OXU131097 PHL131097:PHQ131097 PRH131097:PRM131097 QBD131097:QBI131097 QKZ131097:QLE131097 QUV131097:QVA131097 RER131097:REW131097 RON131097:ROS131097 RYJ131097:RYO131097 SIF131097:SIK131097 SSB131097:SSG131097 TBX131097:TCC131097 TLT131097:TLY131097 TVP131097:TVU131097 UFL131097:UFQ131097 UPH131097:UPM131097 UZD131097:UZI131097 VIZ131097:VJE131097 VSV131097:VTA131097 WCR131097:WCW131097 WMN131097:WMS131097 WWJ131097:WWO131097 AB196633:AG196633 JX196633:KC196633 TT196633:TY196633 ADP196633:ADU196633 ANL196633:ANQ196633 AXH196633:AXM196633 BHD196633:BHI196633 BQZ196633:BRE196633 CAV196633:CBA196633 CKR196633:CKW196633 CUN196633:CUS196633 DEJ196633:DEO196633 DOF196633:DOK196633 DYB196633:DYG196633 EHX196633:EIC196633 ERT196633:ERY196633 FBP196633:FBU196633 FLL196633:FLQ196633 FVH196633:FVM196633 GFD196633:GFI196633 GOZ196633:GPE196633 GYV196633:GZA196633 HIR196633:HIW196633 HSN196633:HSS196633 ICJ196633:ICO196633 IMF196633:IMK196633 IWB196633:IWG196633 JFX196633:JGC196633 JPT196633:JPY196633 JZP196633:JZU196633 KJL196633:KJQ196633 KTH196633:KTM196633 LDD196633:LDI196633 LMZ196633:LNE196633 LWV196633:LXA196633 MGR196633:MGW196633 MQN196633:MQS196633 NAJ196633:NAO196633 NKF196633:NKK196633 NUB196633:NUG196633 ODX196633:OEC196633 ONT196633:ONY196633 OXP196633:OXU196633 PHL196633:PHQ196633 PRH196633:PRM196633 QBD196633:QBI196633 QKZ196633:QLE196633 QUV196633:QVA196633 RER196633:REW196633 RON196633:ROS196633 RYJ196633:RYO196633 SIF196633:SIK196633 SSB196633:SSG196633 TBX196633:TCC196633 TLT196633:TLY196633 TVP196633:TVU196633 UFL196633:UFQ196633 UPH196633:UPM196633 UZD196633:UZI196633 VIZ196633:VJE196633 VSV196633:VTA196633 WCR196633:WCW196633 WMN196633:WMS196633 WWJ196633:WWO196633 AB262169:AG262169 JX262169:KC262169 TT262169:TY262169 ADP262169:ADU262169 ANL262169:ANQ262169 AXH262169:AXM262169 BHD262169:BHI262169 BQZ262169:BRE262169 CAV262169:CBA262169 CKR262169:CKW262169 CUN262169:CUS262169 DEJ262169:DEO262169 DOF262169:DOK262169 DYB262169:DYG262169 EHX262169:EIC262169 ERT262169:ERY262169 FBP262169:FBU262169 FLL262169:FLQ262169 FVH262169:FVM262169 GFD262169:GFI262169 GOZ262169:GPE262169 GYV262169:GZA262169 HIR262169:HIW262169 HSN262169:HSS262169 ICJ262169:ICO262169 IMF262169:IMK262169 IWB262169:IWG262169 JFX262169:JGC262169 JPT262169:JPY262169 JZP262169:JZU262169 KJL262169:KJQ262169 KTH262169:KTM262169 LDD262169:LDI262169 LMZ262169:LNE262169 LWV262169:LXA262169 MGR262169:MGW262169 MQN262169:MQS262169 NAJ262169:NAO262169 NKF262169:NKK262169 NUB262169:NUG262169 ODX262169:OEC262169 ONT262169:ONY262169 OXP262169:OXU262169 PHL262169:PHQ262169 PRH262169:PRM262169 QBD262169:QBI262169 QKZ262169:QLE262169 QUV262169:QVA262169 RER262169:REW262169 RON262169:ROS262169 RYJ262169:RYO262169 SIF262169:SIK262169 SSB262169:SSG262169 TBX262169:TCC262169 TLT262169:TLY262169 TVP262169:TVU262169 UFL262169:UFQ262169 UPH262169:UPM262169 UZD262169:UZI262169 VIZ262169:VJE262169 VSV262169:VTA262169 WCR262169:WCW262169 WMN262169:WMS262169 WWJ262169:WWO262169 AB327705:AG327705 JX327705:KC327705 TT327705:TY327705 ADP327705:ADU327705 ANL327705:ANQ327705 AXH327705:AXM327705 BHD327705:BHI327705 BQZ327705:BRE327705 CAV327705:CBA327705 CKR327705:CKW327705 CUN327705:CUS327705 DEJ327705:DEO327705 DOF327705:DOK327705 DYB327705:DYG327705 EHX327705:EIC327705 ERT327705:ERY327705 FBP327705:FBU327705 FLL327705:FLQ327705 FVH327705:FVM327705 GFD327705:GFI327705 GOZ327705:GPE327705 GYV327705:GZA327705 HIR327705:HIW327705 HSN327705:HSS327705 ICJ327705:ICO327705 IMF327705:IMK327705 IWB327705:IWG327705 JFX327705:JGC327705 JPT327705:JPY327705 JZP327705:JZU327705 KJL327705:KJQ327705 KTH327705:KTM327705 LDD327705:LDI327705 LMZ327705:LNE327705 LWV327705:LXA327705 MGR327705:MGW327705 MQN327705:MQS327705 NAJ327705:NAO327705 NKF327705:NKK327705 NUB327705:NUG327705 ODX327705:OEC327705 ONT327705:ONY327705 OXP327705:OXU327705 PHL327705:PHQ327705 PRH327705:PRM327705 QBD327705:QBI327705 QKZ327705:QLE327705 QUV327705:QVA327705 RER327705:REW327705 RON327705:ROS327705 RYJ327705:RYO327705 SIF327705:SIK327705 SSB327705:SSG327705 TBX327705:TCC327705 TLT327705:TLY327705 TVP327705:TVU327705 UFL327705:UFQ327705 UPH327705:UPM327705 UZD327705:UZI327705 VIZ327705:VJE327705 VSV327705:VTA327705 WCR327705:WCW327705 WMN327705:WMS327705 WWJ327705:WWO327705 AB393241:AG393241 JX393241:KC393241 TT393241:TY393241 ADP393241:ADU393241 ANL393241:ANQ393241 AXH393241:AXM393241 BHD393241:BHI393241 BQZ393241:BRE393241 CAV393241:CBA393241 CKR393241:CKW393241 CUN393241:CUS393241 DEJ393241:DEO393241 DOF393241:DOK393241 DYB393241:DYG393241 EHX393241:EIC393241 ERT393241:ERY393241 FBP393241:FBU393241 FLL393241:FLQ393241 FVH393241:FVM393241 GFD393241:GFI393241 GOZ393241:GPE393241 GYV393241:GZA393241 HIR393241:HIW393241 HSN393241:HSS393241 ICJ393241:ICO393241 IMF393241:IMK393241 IWB393241:IWG393241 JFX393241:JGC393241 JPT393241:JPY393241 JZP393241:JZU393241 KJL393241:KJQ393241 KTH393241:KTM393241 LDD393241:LDI393241 LMZ393241:LNE393241 LWV393241:LXA393241 MGR393241:MGW393241 MQN393241:MQS393241 NAJ393241:NAO393241 NKF393241:NKK393241 NUB393241:NUG393241 ODX393241:OEC393241 ONT393241:ONY393241 OXP393241:OXU393241 PHL393241:PHQ393241 PRH393241:PRM393241 QBD393241:QBI393241 QKZ393241:QLE393241 QUV393241:QVA393241 RER393241:REW393241 RON393241:ROS393241 RYJ393241:RYO393241 SIF393241:SIK393241 SSB393241:SSG393241 TBX393241:TCC393241 TLT393241:TLY393241 TVP393241:TVU393241 UFL393241:UFQ393241 UPH393241:UPM393241 UZD393241:UZI393241 VIZ393241:VJE393241 VSV393241:VTA393241 WCR393241:WCW393241 WMN393241:WMS393241 WWJ393241:WWO393241 AB458777:AG458777 JX458777:KC458777 TT458777:TY458777 ADP458777:ADU458777 ANL458777:ANQ458777 AXH458777:AXM458777 BHD458777:BHI458777 BQZ458777:BRE458777 CAV458777:CBA458777 CKR458777:CKW458777 CUN458777:CUS458777 DEJ458777:DEO458777 DOF458777:DOK458777 DYB458777:DYG458777 EHX458777:EIC458777 ERT458777:ERY458777 FBP458777:FBU458777 FLL458777:FLQ458777 FVH458777:FVM458777 GFD458777:GFI458777 GOZ458777:GPE458777 GYV458777:GZA458777 HIR458777:HIW458777 HSN458777:HSS458777 ICJ458777:ICO458777 IMF458777:IMK458777 IWB458777:IWG458777 JFX458777:JGC458777 JPT458777:JPY458777 JZP458777:JZU458777 KJL458777:KJQ458777 KTH458777:KTM458777 LDD458777:LDI458777 LMZ458777:LNE458777 LWV458777:LXA458777 MGR458777:MGW458777 MQN458777:MQS458777 NAJ458777:NAO458777 NKF458777:NKK458777 NUB458777:NUG458777 ODX458777:OEC458777 ONT458777:ONY458777 OXP458777:OXU458777 PHL458777:PHQ458777 PRH458777:PRM458777 QBD458777:QBI458777 QKZ458777:QLE458777 QUV458777:QVA458777 RER458777:REW458777 RON458777:ROS458777 RYJ458777:RYO458777 SIF458777:SIK458777 SSB458777:SSG458777 TBX458777:TCC458777 TLT458777:TLY458777 TVP458777:TVU458777 UFL458777:UFQ458777 UPH458777:UPM458777 UZD458777:UZI458777 VIZ458777:VJE458777 VSV458777:VTA458777 WCR458777:WCW458777 WMN458777:WMS458777 WWJ458777:WWO458777 AB524313:AG524313 JX524313:KC524313 TT524313:TY524313 ADP524313:ADU524313 ANL524313:ANQ524313 AXH524313:AXM524313 BHD524313:BHI524313 BQZ524313:BRE524313 CAV524313:CBA524313 CKR524313:CKW524313 CUN524313:CUS524313 DEJ524313:DEO524313 DOF524313:DOK524313 DYB524313:DYG524313 EHX524313:EIC524313 ERT524313:ERY524313 FBP524313:FBU524313 FLL524313:FLQ524313 FVH524313:FVM524313 GFD524313:GFI524313 GOZ524313:GPE524313 GYV524313:GZA524313 HIR524313:HIW524313 HSN524313:HSS524313 ICJ524313:ICO524313 IMF524313:IMK524313 IWB524313:IWG524313 JFX524313:JGC524313 JPT524313:JPY524313 JZP524313:JZU524313 KJL524313:KJQ524313 KTH524313:KTM524313 LDD524313:LDI524313 LMZ524313:LNE524313 LWV524313:LXA524313 MGR524313:MGW524313 MQN524313:MQS524313 NAJ524313:NAO524313 NKF524313:NKK524313 NUB524313:NUG524313 ODX524313:OEC524313 ONT524313:ONY524313 OXP524313:OXU524313 PHL524313:PHQ524313 PRH524313:PRM524313 QBD524313:QBI524313 QKZ524313:QLE524313 QUV524313:QVA524313 RER524313:REW524313 RON524313:ROS524313 RYJ524313:RYO524313 SIF524313:SIK524313 SSB524313:SSG524313 TBX524313:TCC524313 TLT524313:TLY524313 TVP524313:TVU524313 UFL524313:UFQ524313 UPH524313:UPM524313 UZD524313:UZI524313 VIZ524313:VJE524313 VSV524313:VTA524313 WCR524313:WCW524313 WMN524313:WMS524313 WWJ524313:WWO524313 AB589849:AG589849 JX589849:KC589849 TT589849:TY589849 ADP589849:ADU589849 ANL589849:ANQ589849 AXH589849:AXM589849 BHD589849:BHI589849 BQZ589849:BRE589849 CAV589849:CBA589849 CKR589849:CKW589849 CUN589849:CUS589849 DEJ589849:DEO589849 DOF589849:DOK589849 DYB589849:DYG589849 EHX589849:EIC589849 ERT589849:ERY589849 FBP589849:FBU589849 FLL589849:FLQ589849 FVH589849:FVM589849 GFD589849:GFI589849 GOZ589849:GPE589849 GYV589849:GZA589849 HIR589849:HIW589849 HSN589849:HSS589849 ICJ589849:ICO589849 IMF589849:IMK589849 IWB589849:IWG589849 JFX589849:JGC589849 JPT589849:JPY589849 JZP589849:JZU589849 KJL589849:KJQ589849 KTH589849:KTM589849 LDD589849:LDI589849 LMZ589849:LNE589849 LWV589849:LXA589849 MGR589849:MGW589849 MQN589849:MQS589849 NAJ589849:NAO589849 NKF589849:NKK589849 NUB589849:NUG589849 ODX589849:OEC589849 ONT589849:ONY589849 OXP589849:OXU589849 PHL589849:PHQ589849 PRH589849:PRM589849 QBD589849:QBI589849 QKZ589849:QLE589849 QUV589849:QVA589849 RER589849:REW589849 RON589849:ROS589849 RYJ589849:RYO589849 SIF589849:SIK589849 SSB589849:SSG589849 TBX589849:TCC589849 TLT589849:TLY589849 TVP589849:TVU589849 UFL589849:UFQ589849 UPH589849:UPM589849 UZD589849:UZI589849 VIZ589849:VJE589849 VSV589849:VTA589849 WCR589849:WCW589849 WMN589849:WMS589849 WWJ589849:WWO589849 AB655385:AG655385 JX655385:KC655385 TT655385:TY655385 ADP655385:ADU655385 ANL655385:ANQ655385 AXH655385:AXM655385 BHD655385:BHI655385 BQZ655385:BRE655385 CAV655385:CBA655385 CKR655385:CKW655385 CUN655385:CUS655385 DEJ655385:DEO655385 DOF655385:DOK655385 DYB655385:DYG655385 EHX655385:EIC655385 ERT655385:ERY655385 FBP655385:FBU655385 FLL655385:FLQ655385 FVH655385:FVM655385 GFD655385:GFI655385 GOZ655385:GPE655385 GYV655385:GZA655385 HIR655385:HIW655385 HSN655385:HSS655385 ICJ655385:ICO655385 IMF655385:IMK655385 IWB655385:IWG655385 JFX655385:JGC655385 JPT655385:JPY655385 JZP655385:JZU655385 KJL655385:KJQ655385 KTH655385:KTM655385 LDD655385:LDI655385 LMZ655385:LNE655385 LWV655385:LXA655385 MGR655385:MGW655385 MQN655385:MQS655385 NAJ655385:NAO655385 NKF655385:NKK655385 NUB655385:NUG655385 ODX655385:OEC655385 ONT655385:ONY655385 OXP655385:OXU655385 PHL655385:PHQ655385 PRH655385:PRM655385 QBD655385:QBI655385 QKZ655385:QLE655385 QUV655385:QVA655385 RER655385:REW655385 RON655385:ROS655385 RYJ655385:RYO655385 SIF655385:SIK655385 SSB655385:SSG655385 TBX655385:TCC655385 TLT655385:TLY655385 TVP655385:TVU655385 UFL655385:UFQ655385 UPH655385:UPM655385 UZD655385:UZI655385 VIZ655385:VJE655385 VSV655385:VTA655385 WCR655385:WCW655385 WMN655385:WMS655385 WWJ655385:WWO655385 AB720921:AG720921 JX720921:KC720921 TT720921:TY720921 ADP720921:ADU720921 ANL720921:ANQ720921 AXH720921:AXM720921 BHD720921:BHI720921 BQZ720921:BRE720921 CAV720921:CBA720921 CKR720921:CKW720921 CUN720921:CUS720921 DEJ720921:DEO720921 DOF720921:DOK720921 DYB720921:DYG720921 EHX720921:EIC720921 ERT720921:ERY720921 FBP720921:FBU720921 FLL720921:FLQ720921 FVH720921:FVM720921 GFD720921:GFI720921 GOZ720921:GPE720921 GYV720921:GZA720921 HIR720921:HIW720921 HSN720921:HSS720921 ICJ720921:ICO720921 IMF720921:IMK720921 IWB720921:IWG720921 JFX720921:JGC720921 JPT720921:JPY720921 JZP720921:JZU720921 KJL720921:KJQ720921 KTH720921:KTM720921 LDD720921:LDI720921 LMZ720921:LNE720921 LWV720921:LXA720921 MGR720921:MGW720921 MQN720921:MQS720921 NAJ720921:NAO720921 NKF720921:NKK720921 NUB720921:NUG720921 ODX720921:OEC720921 ONT720921:ONY720921 OXP720921:OXU720921 PHL720921:PHQ720921 PRH720921:PRM720921 QBD720921:QBI720921 QKZ720921:QLE720921 QUV720921:QVA720921 RER720921:REW720921 RON720921:ROS720921 RYJ720921:RYO720921 SIF720921:SIK720921 SSB720921:SSG720921 TBX720921:TCC720921 TLT720921:TLY720921 TVP720921:TVU720921 UFL720921:UFQ720921 UPH720921:UPM720921 UZD720921:UZI720921 VIZ720921:VJE720921 VSV720921:VTA720921 WCR720921:WCW720921 WMN720921:WMS720921 WWJ720921:WWO720921 AB786457:AG786457 JX786457:KC786457 TT786457:TY786457 ADP786457:ADU786457 ANL786457:ANQ786457 AXH786457:AXM786457 BHD786457:BHI786457 BQZ786457:BRE786457 CAV786457:CBA786457 CKR786457:CKW786457 CUN786457:CUS786457 DEJ786457:DEO786457 DOF786457:DOK786457 DYB786457:DYG786457 EHX786457:EIC786457 ERT786457:ERY786457 FBP786457:FBU786457 FLL786457:FLQ786457 FVH786457:FVM786457 GFD786457:GFI786457 GOZ786457:GPE786457 GYV786457:GZA786457 HIR786457:HIW786457 HSN786457:HSS786457 ICJ786457:ICO786457 IMF786457:IMK786457 IWB786457:IWG786457 JFX786457:JGC786457 JPT786457:JPY786457 JZP786457:JZU786457 KJL786457:KJQ786457 KTH786457:KTM786457 LDD786457:LDI786457 LMZ786457:LNE786457 LWV786457:LXA786457 MGR786457:MGW786457 MQN786457:MQS786457 NAJ786457:NAO786457 NKF786457:NKK786457 NUB786457:NUG786457 ODX786457:OEC786457 ONT786457:ONY786457 OXP786457:OXU786457 PHL786457:PHQ786457 PRH786457:PRM786457 QBD786457:QBI786457 QKZ786457:QLE786457 QUV786457:QVA786457 RER786457:REW786457 RON786457:ROS786457 RYJ786457:RYO786457 SIF786457:SIK786457 SSB786457:SSG786457 TBX786457:TCC786457 TLT786457:TLY786457 TVP786457:TVU786457 UFL786457:UFQ786457 UPH786457:UPM786457 UZD786457:UZI786457 VIZ786457:VJE786457 VSV786457:VTA786457 WCR786457:WCW786457 WMN786457:WMS786457 WWJ786457:WWO786457 AB851993:AG851993 JX851993:KC851993 TT851993:TY851993 ADP851993:ADU851993 ANL851993:ANQ851993 AXH851993:AXM851993 BHD851993:BHI851993 BQZ851993:BRE851993 CAV851993:CBA851993 CKR851993:CKW851993 CUN851993:CUS851993 DEJ851993:DEO851993 DOF851993:DOK851993 DYB851993:DYG851993 EHX851993:EIC851993 ERT851993:ERY851993 FBP851993:FBU851993 FLL851993:FLQ851993 FVH851993:FVM851993 GFD851993:GFI851993 GOZ851993:GPE851993 GYV851993:GZA851993 HIR851993:HIW851993 HSN851993:HSS851993 ICJ851993:ICO851993 IMF851993:IMK851993 IWB851993:IWG851993 JFX851993:JGC851993 JPT851993:JPY851993 JZP851993:JZU851993 KJL851993:KJQ851993 KTH851993:KTM851993 LDD851993:LDI851993 LMZ851993:LNE851993 LWV851993:LXA851993 MGR851993:MGW851993 MQN851993:MQS851993 NAJ851993:NAO851993 NKF851993:NKK851993 NUB851993:NUG851993 ODX851993:OEC851993 ONT851993:ONY851993 OXP851993:OXU851993 PHL851993:PHQ851993 PRH851993:PRM851993 QBD851993:QBI851993 QKZ851993:QLE851993 QUV851993:QVA851993 RER851993:REW851993 RON851993:ROS851993 RYJ851993:RYO851993 SIF851993:SIK851993 SSB851993:SSG851993 TBX851993:TCC851993 TLT851993:TLY851993 TVP851993:TVU851993 UFL851993:UFQ851993 UPH851993:UPM851993 UZD851993:UZI851993 VIZ851993:VJE851993 VSV851993:VTA851993 WCR851993:WCW851993 WMN851993:WMS851993 WWJ851993:WWO851993 AB917529:AG917529 JX917529:KC917529 TT917529:TY917529 ADP917529:ADU917529 ANL917529:ANQ917529 AXH917529:AXM917529 BHD917529:BHI917529 BQZ917529:BRE917529 CAV917529:CBA917529 CKR917529:CKW917529 CUN917529:CUS917529 DEJ917529:DEO917529 DOF917529:DOK917529 DYB917529:DYG917529 EHX917529:EIC917529 ERT917529:ERY917529 FBP917529:FBU917529 FLL917529:FLQ917529 FVH917529:FVM917529 GFD917529:GFI917529 GOZ917529:GPE917529 GYV917529:GZA917529 HIR917529:HIW917529 HSN917529:HSS917529 ICJ917529:ICO917529 IMF917529:IMK917529 IWB917529:IWG917529 JFX917529:JGC917529 JPT917529:JPY917529 JZP917529:JZU917529 KJL917529:KJQ917529 KTH917529:KTM917529 LDD917529:LDI917529 LMZ917529:LNE917529 LWV917529:LXA917529 MGR917529:MGW917529 MQN917529:MQS917529 NAJ917529:NAO917529 NKF917529:NKK917529 NUB917529:NUG917529 ODX917529:OEC917529 ONT917529:ONY917529 OXP917529:OXU917529 PHL917529:PHQ917529 PRH917529:PRM917529 QBD917529:QBI917529 QKZ917529:QLE917529 QUV917529:QVA917529 RER917529:REW917529 RON917529:ROS917529 RYJ917529:RYO917529 SIF917529:SIK917529 SSB917529:SSG917529 TBX917529:TCC917529 TLT917529:TLY917529 TVP917529:TVU917529 UFL917529:UFQ917529 UPH917529:UPM917529 UZD917529:UZI917529 VIZ917529:VJE917529 VSV917529:VTA917529 WCR917529:WCW917529 WMN917529:WMS917529 WWJ917529:WWO917529 AB983065:AG983065 JX983065:KC983065 TT983065:TY983065 ADP983065:ADU983065 ANL983065:ANQ983065 AXH983065:AXM983065 BHD983065:BHI983065 BQZ983065:BRE983065 CAV983065:CBA983065 CKR983065:CKW983065 CUN983065:CUS983065 DEJ983065:DEO983065 DOF983065:DOK983065 DYB983065:DYG983065 EHX983065:EIC983065 ERT983065:ERY983065 FBP983065:FBU983065 FLL983065:FLQ983065 FVH983065:FVM983065 GFD983065:GFI983065 GOZ983065:GPE983065 GYV983065:GZA983065 HIR983065:HIW983065 HSN983065:HSS983065 ICJ983065:ICO983065 IMF983065:IMK983065 IWB983065:IWG983065 JFX983065:JGC983065 JPT983065:JPY983065 JZP983065:JZU983065 KJL983065:KJQ983065 KTH983065:KTM983065 LDD983065:LDI983065 LMZ983065:LNE983065 LWV983065:LXA983065 MGR983065:MGW983065 MQN983065:MQS983065 NAJ983065:NAO983065 NKF983065:NKK983065 NUB983065:NUG983065 ODX983065:OEC983065 ONT983065:ONY983065 OXP983065:OXU983065 PHL983065:PHQ983065 PRH983065:PRM983065 QBD983065:QBI983065 QKZ983065:QLE983065 QUV983065:QVA983065 RER983065:REW983065 RON983065:ROS983065 RYJ983065:RYO983065 SIF983065:SIK983065 SSB983065:SSG983065 TBX983065:TCC983065 TLT983065:TLY983065 TVP983065:TVU983065 UFL983065:UFQ983065 UPH983065:UPM983065 UZD983065:UZI983065 VIZ983065:VJE983065 VSV983065:VTA983065 WCR983065:WCW983065 WMN983065:WMS983065 WWJ983065:WWO983065 AU21 KQ21 UM21 AEI21 AOE21 AYA21 BHW21 BRS21 CBO21 CLK21 CVG21 DFC21 DOY21 DYU21 EIQ21 ESM21 FCI21 FME21 FWA21 GFW21 GPS21 GZO21 HJK21 HTG21 IDC21 IMY21 IWU21 JGQ21 JQM21 KAI21 KKE21 KUA21 LDW21 LNS21 LXO21 MHK21 MRG21 NBC21 NKY21 NUU21 OEQ21 OOM21 OYI21 PIE21 PSA21 QBW21 QLS21 QVO21 RFK21 RPG21 RZC21 SIY21 SSU21 TCQ21 TMM21 TWI21 UGE21 UQA21 UZW21 VJS21 VTO21 WDK21 WNG21 WXC21 AU65557 KQ65557 UM65557 AEI65557 AOE65557 AYA65557 BHW65557 BRS65557 CBO65557 CLK65557 CVG65557 DFC65557 DOY65557 DYU65557 EIQ65557 ESM65557 FCI65557 FME65557 FWA65557 GFW65557 GPS65557 GZO65557 HJK65557 HTG65557 IDC65557 IMY65557 IWU65557 JGQ65557 JQM65557 KAI65557 KKE65557 KUA65557 LDW65557 LNS65557 LXO65557 MHK65557 MRG65557 NBC65557 NKY65557 NUU65557 OEQ65557 OOM65557 OYI65557 PIE65557 PSA65557 QBW65557 QLS65557 QVO65557 RFK65557 RPG65557 RZC65557 SIY65557 SSU65557 TCQ65557 TMM65557 TWI65557 UGE65557 UQA65557 UZW65557 VJS65557 VTO65557 WDK65557 WNG65557 WXC65557 AU131093 KQ131093 UM131093 AEI131093 AOE131093 AYA131093 BHW131093 BRS131093 CBO131093 CLK131093 CVG131093 DFC131093 DOY131093 DYU131093 EIQ131093 ESM131093 FCI131093 FME131093 FWA131093 GFW131093 GPS131093 GZO131093 HJK131093 HTG131093 IDC131093 IMY131093 IWU131093 JGQ131093 JQM131093 KAI131093 KKE131093 KUA131093 LDW131093 LNS131093 LXO131093 MHK131093 MRG131093 NBC131093 NKY131093 NUU131093 OEQ131093 OOM131093 OYI131093 PIE131093 PSA131093 QBW131093 QLS131093 QVO131093 RFK131093 RPG131093 RZC131093 SIY131093 SSU131093 TCQ131093 TMM131093 TWI131093 UGE131093 UQA131093 UZW131093 VJS131093 VTO131093 WDK131093 WNG131093 WXC131093 AU196629 KQ196629 UM196629 AEI196629 AOE196629 AYA196629 BHW196629 BRS196629 CBO196629 CLK196629 CVG196629 DFC196629 DOY196629 DYU196629 EIQ196629 ESM196629 FCI196629 FME196629 FWA196629 GFW196629 GPS196629 GZO196629 HJK196629 HTG196629 IDC196629 IMY196629 IWU196629 JGQ196629 JQM196629 KAI196629 KKE196629 KUA196629 LDW196629 LNS196629 LXO196629 MHK196629 MRG196629 NBC196629 NKY196629 NUU196629 OEQ196629 OOM196629 OYI196629 PIE196629 PSA196629 QBW196629 QLS196629 QVO196629 RFK196629 RPG196629 RZC196629 SIY196629 SSU196629 TCQ196629 TMM196629 TWI196629 UGE196629 UQA196629 UZW196629 VJS196629 VTO196629 WDK196629 WNG196629 WXC196629 AU262165 KQ262165 UM262165 AEI262165 AOE262165 AYA262165 BHW262165 BRS262165 CBO262165 CLK262165 CVG262165 DFC262165 DOY262165 DYU262165 EIQ262165 ESM262165 FCI262165 FME262165 FWA262165 GFW262165 GPS262165 GZO262165 HJK262165 HTG262165 IDC262165 IMY262165 IWU262165 JGQ262165 JQM262165 KAI262165 KKE262165 KUA262165 LDW262165 LNS262165 LXO262165 MHK262165 MRG262165 NBC262165 NKY262165 NUU262165 OEQ262165 OOM262165 OYI262165 PIE262165 PSA262165 QBW262165 QLS262165 QVO262165 RFK262165 RPG262165 RZC262165 SIY262165 SSU262165 TCQ262165 TMM262165 TWI262165 UGE262165 UQA262165 UZW262165 VJS262165 VTO262165 WDK262165 WNG262165 WXC262165 AU327701 KQ327701 UM327701 AEI327701 AOE327701 AYA327701 BHW327701 BRS327701 CBO327701 CLK327701 CVG327701 DFC327701 DOY327701 DYU327701 EIQ327701 ESM327701 FCI327701 FME327701 FWA327701 GFW327701 GPS327701 GZO327701 HJK327701 HTG327701 IDC327701 IMY327701 IWU327701 JGQ327701 JQM327701 KAI327701 KKE327701 KUA327701 LDW327701 LNS327701 LXO327701 MHK327701 MRG327701 NBC327701 NKY327701 NUU327701 OEQ327701 OOM327701 OYI327701 PIE327701 PSA327701 QBW327701 QLS327701 QVO327701 RFK327701 RPG327701 RZC327701 SIY327701 SSU327701 TCQ327701 TMM327701 TWI327701 UGE327701 UQA327701 UZW327701 VJS327701 VTO327701 WDK327701 WNG327701 WXC327701 AU393237 KQ393237 UM393237 AEI393237 AOE393237 AYA393237 BHW393237 BRS393237 CBO393237 CLK393237 CVG393237 DFC393237 DOY393237 DYU393237 EIQ393237 ESM393237 FCI393237 FME393237 FWA393237 GFW393237 GPS393237 GZO393237 HJK393237 HTG393237 IDC393237 IMY393237 IWU393237 JGQ393237 JQM393237 KAI393237 KKE393237 KUA393237 LDW393237 LNS393237 LXO393237 MHK393237 MRG393237 NBC393237 NKY393237 NUU393237 OEQ393237 OOM393237 OYI393237 PIE393237 PSA393237 QBW393237 QLS393237 QVO393237 RFK393237 RPG393237 RZC393237 SIY393237 SSU393237 TCQ393237 TMM393237 TWI393237 UGE393237 UQA393237 UZW393237 VJS393237 VTO393237 WDK393237 WNG393237 WXC393237 AU458773 KQ458773 UM458773 AEI458773 AOE458773 AYA458773 BHW458773 BRS458773 CBO458773 CLK458773 CVG458773 DFC458773 DOY458773 DYU458773 EIQ458773 ESM458773 FCI458773 FME458773 FWA458773 GFW458773 GPS458773 GZO458773 HJK458773 HTG458773 IDC458773 IMY458773 IWU458773 JGQ458773 JQM458773 KAI458773 KKE458773 KUA458773 LDW458773 LNS458773 LXO458773 MHK458773 MRG458773 NBC458773 NKY458773 NUU458773 OEQ458773 OOM458773 OYI458773 PIE458773 PSA458773 QBW458773 QLS458773 QVO458773 RFK458773 RPG458773 RZC458773 SIY458773 SSU458773 TCQ458773 TMM458773 TWI458773 UGE458773 UQA458773 UZW458773 VJS458773 VTO458773 WDK458773 WNG458773 WXC458773 AU524309 KQ524309 UM524309 AEI524309 AOE524309 AYA524309 BHW524309 BRS524309 CBO524309 CLK524309 CVG524309 DFC524309 DOY524309 DYU524309 EIQ524309 ESM524309 FCI524309 FME524309 FWA524309 GFW524309 GPS524309 GZO524309 HJK524309 HTG524309 IDC524309 IMY524309 IWU524309 JGQ524309 JQM524309 KAI524309 KKE524309 KUA524309 LDW524309 LNS524309 LXO524309 MHK524309 MRG524309 NBC524309 NKY524309 NUU524309 OEQ524309 OOM524309 OYI524309 PIE524309 PSA524309 QBW524309 QLS524309 QVO524309 RFK524309 RPG524309 RZC524309 SIY524309 SSU524309 TCQ524309 TMM524309 TWI524309 UGE524309 UQA524309 UZW524309 VJS524309 VTO524309 WDK524309 WNG524309 WXC524309 AU589845 KQ589845 UM589845 AEI589845 AOE589845 AYA589845 BHW589845 BRS589845 CBO589845 CLK589845 CVG589845 DFC589845 DOY589845 DYU589845 EIQ589845 ESM589845 FCI589845 FME589845 FWA589845 GFW589845 GPS589845 GZO589845 HJK589845 HTG589845 IDC589845 IMY589845 IWU589845 JGQ589845 JQM589845 KAI589845 KKE589845 KUA589845 LDW589845 LNS589845 LXO589845 MHK589845 MRG589845 NBC589845 NKY589845 NUU589845 OEQ589845 OOM589845 OYI589845 PIE589845 PSA589845 QBW589845 QLS589845 QVO589845 RFK589845 RPG589845 RZC589845 SIY589845 SSU589845 TCQ589845 TMM589845 TWI589845 UGE589845 UQA589845 UZW589845 VJS589845 VTO589845 WDK589845 WNG589845 WXC589845 AU655381 KQ655381 UM655381 AEI655381 AOE655381 AYA655381 BHW655381 BRS655381 CBO655381 CLK655381 CVG655381 DFC655381 DOY655381 DYU655381 EIQ655381 ESM655381 FCI655381 FME655381 FWA655381 GFW655381 GPS655381 GZO655381 HJK655381 HTG655381 IDC655381 IMY655381 IWU655381 JGQ655381 JQM655381 KAI655381 KKE655381 KUA655381 LDW655381 LNS655381 LXO655381 MHK655381 MRG655381 NBC655381 NKY655381 NUU655381 OEQ655381 OOM655381 OYI655381 PIE655381 PSA655381 QBW655381 QLS655381 QVO655381 RFK655381 RPG655381 RZC655381 SIY655381 SSU655381 TCQ655381 TMM655381 TWI655381 UGE655381 UQA655381 UZW655381 VJS655381 VTO655381 WDK655381 WNG655381 WXC655381 AU720917 KQ720917 UM720917 AEI720917 AOE720917 AYA720917 BHW720917 BRS720917 CBO720917 CLK720917 CVG720917 DFC720917 DOY720917 DYU720917 EIQ720917 ESM720917 FCI720917 FME720917 FWA720917 GFW720917 GPS720917 GZO720917 HJK720917 HTG720917 IDC720917 IMY720917 IWU720917 JGQ720917 JQM720917 KAI720917 KKE720917 KUA720917 LDW720917 LNS720917 LXO720917 MHK720917 MRG720917 NBC720917 NKY720917 NUU720917 OEQ720917 OOM720917 OYI720917 PIE720917 PSA720917 QBW720917 QLS720917 QVO720917 RFK720917 RPG720917 RZC720917 SIY720917 SSU720917 TCQ720917 TMM720917 TWI720917 UGE720917 UQA720917 UZW720917 VJS720917 VTO720917 WDK720917 WNG720917 WXC720917 AU786453 KQ786453 UM786453 AEI786453 AOE786453 AYA786453 BHW786453 BRS786453 CBO786453 CLK786453 CVG786453 DFC786453 DOY786453 DYU786453 EIQ786453 ESM786453 FCI786453 FME786453 FWA786453 GFW786453 GPS786453 GZO786453 HJK786453 HTG786453 IDC786453 IMY786453 IWU786453 JGQ786453 JQM786453 KAI786453 KKE786453 KUA786453 LDW786453 LNS786453 LXO786453 MHK786453 MRG786453 NBC786453 NKY786453 NUU786453 OEQ786453 OOM786453 OYI786453 PIE786453 PSA786453 QBW786453 QLS786453 QVO786453 RFK786453 RPG786453 RZC786453 SIY786453 SSU786453 TCQ786453 TMM786453 TWI786453 UGE786453 UQA786453 UZW786453 VJS786453 VTO786453 WDK786453 WNG786453 WXC786453 AU851989 KQ851989 UM851989 AEI851989 AOE851989 AYA851989 BHW851989 BRS851989 CBO851989 CLK851989 CVG851989 DFC851989 DOY851989 DYU851989 EIQ851989 ESM851989 FCI851989 FME851989 FWA851989 GFW851989 GPS851989 GZO851989 HJK851989 HTG851989 IDC851989 IMY851989 IWU851989 JGQ851989 JQM851989 KAI851989 KKE851989 KUA851989 LDW851989 LNS851989 LXO851989 MHK851989 MRG851989 NBC851989 NKY851989 NUU851989 OEQ851989 OOM851989 OYI851989 PIE851989 PSA851989 QBW851989 QLS851989 QVO851989 RFK851989 RPG851989 RZC851989 SIY851989 SSU851989 TCQ851989 TMM851989 TWI851989 UGE851989 UQA851989 UZW851989 VJS851989 VTO851989 WDK851989 WNG851989 WXC851989 AU917525 KQ917525 UM917525 AEI917525 AOE917525 AYA917525 BHW917525 BRS917525 CBO917525 CLK917525 CVG917525 DFC917525 DOY917525 DYU917525 EIQ917525 ESM917525 FCI917525 FME917525 FWA917525 GFW917525 GPS917525 GZO917525 HJK917525 HTG917525 IDC917525 IMY917525 IWU917525 JGQ917525 JQM917525 KAI917525 KKE917525 KUA917525 LDW917525 LNS917525 LXO917525 MHK917525 MRG917525 NBC917525 NKY917525 NUU917525 OEQ917525 OOM917525 OYI917525 PIE917525 PSA917525 QBW917525 QLS917525 QVO917525 RFK917525 RPG917525 RZC917525 SIY917525 SSU917525 TCQ917525 TMM917525 TWI917525 UGE917525 UQA917525 UZW917525 VJS917525 VTO917525 WDK917525 WNG917525 WXC917525 AU983061 KQ983061 UM983061 AEI983061 AOE983061 AYA983061 BHW983061 BRS983061 CBO983061 CLK983061 CVG983061 DFC983061 DOY983061 DYU983061 EIQ983061 ESM983061 FCI983061 FME983061 FWA983061 GFW983061 GPS983061 GZO983061 HJK983061 HTG983061 IDC983061 IMY983061 IWU983061 JGQ983061 JQM983061 KAI983061 KKE983061 KUA983061 LDW983061 LNS983061 LXO983061 MHK983061 MRG983061 NBC983061 NKY983061 NUU983061 OEQ983061 OOM983061 OYI983061 PIE983061 PSA983061 QBW983061 QLS983061 QVO983061 RFK983061 RPG983061 RZC983061 SIY983061 SSU983061 TCQ983061 TMM983061 TWI983061 UGE983061 UQA983061 UZW983061 VJS983061 VTO983061 WDK983061 WNG983061 WXC983061 AN99:AT102 KJ99:KP102 UF99:UL102 AEB99:AEH102 ANX99:AOD102 AXT99:AXZ102 BHP99:BHV102 BRL99:BRR102 CBH99:CBN102 CLD99:CLJ102 CUZ99:CVF102 DEV99:DFB102 DOR99:DOX102 DYN99:DYT102 EIJ99:EIP102 ESF99:ESL102 FCB99:FCH102 FLX99:FMD102 FVT99:FVZ102 GFP99:GFV102 GPL99:GPR102 GZH99:GZN102 HJD99:HJJ102 HSZ99:HTF102 ICV99:IDB102 IMR99:IMX102 IWN99:IWT102 JGJ99:JGP102 JQF99:JQL102 KAB99:KAH102 KJX99:KKD102 KTT99:KTZ102 LDP99:LDV102 LNL99:LNR102 LXH99:LXN102 MHD99:MHJ102 MQZ99:MRF102 NAV99:NBB102 NKR99:NKX102 NUN99:NUT102 OEJ99:OEP102 OOF99:OOL102 OYB99:OYH102 PHX99:PID102 PRT99:PRZ102 QBP99:QBV102 QLL99:QLR102 QVH99:QVN102 RFD99:RFJ102 ROZ99:RPF102 RYV99:RZB102 SIR99:SIX102 SSN99:SST102 TCJ99:TCP102 TMF99:TML102 TWB99:TWH102 UFX99:UGD102 UPT99:UPZ102 UZP99:UZV102 VJL99:VJR102 VTH99:VTN102 WDD99:WDJ102 WMZ99:WNF102 WWV99:WXB102 AN65635:AT65638 KJ65635:KP65638 UF65635:UL65638 AEB65635:AEH65638 ANX65635:AOD65638 AXT65635:AXZ65638 BHP65635:BHV65638 BRL65635:BRR65638 CBH65635:CBN65638 CLD65635:CLJ65638 CUZ65635:CVF65638 DEV65635:DFB65638 DOR65635:DOX65638 DYN65635:DYT65638 EIJ65635:EIP65638 ESF65635:ESL65638 FCB65635:FCH65638 FLX65635:FMD65638 FVT65635:FVZ65638 GFP65635:GFV65638 GPL65635:GPR65638 GZH65635:GZN65638 HJD65635:HJJ65638 HSZ65635:HTF65638 ICV65635:IDB65638 IMR65635:IMX65638 IWN65635:IWT65638 JGJ65635:JGP65638 JQF65635:JQL65638 KAB65635:KAH65638 KJX65635:KKD65638 KTT65635:KTZ65638 LDP65635:LDV65638 LNL65635:LNR65638 LXH65635:LXN65638 MHD65635:MHJ65638 MQZ65635:MRF65638 NAV65635:NBB65638 NKR65635:NKX65638 NUN65635:NUT65638 OEJ65635:OEP65638 OOF65635:OOL65638 OYB65635:OYH65638 PHX65635:PID65638 PRT65635:PRZ65638 QBP65635:QBV65638 QLL65635:QLR65638 QVH65635:QVN65638 RFD65635:RFJ65638 ROZ65635:RPF65638 RYV65635:RZB65638 SIR65635:SIX65638 SSN65635:SST65638 TCJ65635:TCP65638 TMF65635:TML65638 TWB65635:TWH65638 UFX65635:UGD65638 UPT65635:UPZ65638 UZP65635:UZV65638 VJL65635:VJR65638 VTH65635:VTN65638 WDD65635:WDJ65638 WMZ65635:WNF65638 WWV65635:WXB65638 AN131171:AT131174 KJ131171:KP131174 UF131171:UL131174 AEB131171:AEH131174 ANX131171:AOD131174 AXT131171:AXZ131174 BHP131171:BHV131174 BRL131171:BRR131174 CBH131171:CBN131174 CLD131171:CLJ131174 CUZ131171:CVF131174 DEV131171:DFB131174 DOR131171:DOX131174 DYN131171:DYT131174 EIJ131171:EIP131174 ESF131171:ESL131174 FCB131171:FCH131174 FLX131171:FMD131174 FVT131171:FVZ131174 GFP131171:GFV131174 GPL131171:GPR131174 GZH131171:GZN131174 HJD131171:HJJ131174 HSZ131171:HTF131174 ICV131171:IDB131174 IMR131171:IMX131174 IWN131171:IWT131174 JGJ131171:JGP131174 JQF131171:JQL131174 KAB131171:KAH131174 KJX131171:KKD131174 KTT131171:KTZ131174 LDP131171:LDV131174 LNL131171:LNR131174 LXH131171:LXN131174 MHD131171:MHJ131174 MQZ131171:MRF131174 NAV131171:NBB131174 NKR131171:NKX131174 NUN131171:NUT131174 OEJ131171:OEP131174 OOF131171:OOL131174 OYB131171:OYH131174 PHX131171:PID131174 PRT131171:PRZ131174 QBP131171:QBV131174 QLL131171:QLR131174 QVH131171:QVN131174 RFD131171:RFJ131174 ROZ131171:RPF131174 RYV131171:RZB131174 SIR131171:SIX131174 SSN131171:SST131174 TCJ131171:TCP131174 TMF131171:TML131174 TWB131171:TWH131174 UFX131171:UGD131174 UPT131171:UPZ131174 UZP131171:UZV131174 VJL131171:VJR131174 VTH131171:VTN131174 WDD131171:WDJ131174 WMZ131171:WNF131174 WWV131171:WXB131174 AN196707:AT196710 KJ196707:KP196710 UF196707:UL196710 AEB196707:AEH196710 ANX196707:AOD196710 AXT196707:AXZ196710 BHP196707:BHV196710 BRL196707:BRR196710 CBH196707:CBN196710 CLD196707:CLJ196710 CUZ196707:CVF196710 DEV196707:DFB196710 DOR196707:DOX196710 DYN196707:DYT196710 EIJ196707:EIP196710 ESF196707:ESL196710 FCB196707:FCH196710 FLX196707:FMD196710 FVT196707:FVZ196710 GFP196707:GFV196710 GPL196707:GPR196710 GZH196707:GZN196710 HJD196707:HJJ196710 HSZ196707:HTF196710 ICV196707:IDB196710 IMR196707:IMX196710 IWN196707:IWT196710 JGJ196707:JGP196710 JQF196707:JQL196710 KAB196707:KAH196710 KJX196707:KKD196710 KTT196707:KTZ196710 LDP196707:LDV196710 LNL196707:LNR196710 LXH196707:LXN196710 MHD196707:MHJ196710 MQZ196707:MRF196710 NAV196707:NBB196710 NKR196707:NKX196710 NUN196707:NUT196710 OEJ196707:OEP196710 OOF196707:OOL196710 OYB196707:OYH196710 PHX196707:PID196710 PRT196707:PRZ196710 QBP196707:QBV196710 QLL196707:QLR196710 QVH196707:QVN196710 RFD196707:RFJ196710 ROZ196707:RPF196710 RYV196707:RZB196710 SIR196707:SIX196710 SSN196707:SST196710 TCJ196707:TCP196710 TMF196707:TML196710 TWB196707:TWH196710 UFX196707:UGD196710 UPT196707:UPZ196710 UZP196707:UZV196710 VJL196707:VJR196710 VTH196707:VTN196710 WDD196707:WDJ196710 WMZ196707:WNF196710 WWV196707:WXB196710 AN262243:AT262246 KJ262243:KP262246 UF262243:UL262246 AEB262243:AEH262246 ANX262243:AOD262246 AXT262243:AXZ262246 BHP262243:BHV262246 BRL262243:BRR262246 CBH262243:CBN262246 CLD262243:CLJ262246 CUZ262243:CVF262246 DEV262243:DFB262246 DOR262243:DOX262246 DYN262243:DYT262246 EIJ262243:EIP262246 ESF262243:ESL262246 FCB262243:FCH262246 FLX262243:FMD262246 FVT262243:FVZ262246 GFP262243:GFV262246 GPL262243:GPR262246 GZH262243:GZN262246 HJD262243:HJJ262246 HSZ262243:HTF262246 ICV262243:IDB262246 IMR262243:IMX262246 IWN262243:IWT262246 JGJ262243:JGP262246 JQF262243:JQL262246 KAB262243:KAH262246 KJX262243:KKD262246 KTT262243:KTZ262246 LDP262243:LDV262246 LNL262243:LNR262246 LXH262243:LXN262246 MHD262243:MHJ262246 MQZ262243:MRF262246 NAV262243:NBB262246 NKR262243:NKX262246 NUN262243:NUT262246 OEJ262243:OEP262246 OOF262243:OOL262246 OYB262243:OYH262246 PHX262243:PID262246 PRT262243:PRZ262246 QBP262243:QBV262246 QLL262243:QLR262246 QVH262243:QVN262246 RFD262243:RFJ262246 ROZ262243:RPF262246 RYV262243:RZB262246 SIR262243:SIX262246 SSN262243:SST262246 TCJ262243:TCP262246 TMF262243:TML262246 TWB262243:TWH262246 UFX262243:UGD262246 UPT262243:UPZ262246 UZP262243:UZV262246 VJL262243:VJR262246 VTH262243:VTN262246 WDD262243:WDJ262246 WMZ262243:WNF262246 WWV262243:WXB262246 AN327779:AT327782 KJ327779:KP327782 UF327779:UL327782 AEB327779:AEH327782 ANX327779:AOD327782 AXT327779:AXZ327782 BHP327779:BHV327782 BRL327779:BRR327782 CBH327779:CBN327782 CLD327779:CLJ327782 CUZ327779:CVF327782 DEV327779:DFB327782 DOR327779:DOX327782 DYN327779:DYT327782 EIJ327779:EIP327782 ESF327779:ESL327782 FCB327779:FCH327782 FLX327779:FMD327782 FVT327779:FVZ327782 GFP327779:GFV327782 GPL327779:GPR327782 GZH327779:GZN327782 HJD327779:HJJ327782 HSZ327779:HTF327782 ICV327779:IDB327782 IMR327779:IMX327782 IWN327779:IWT327782 JGJ327779:JGP327782 JQF327779:JQL327782 KAB327779:KAH327782 KJX327779:KKD327782 KTT327779:KTZ327782 LDP327779:LDV327782 LNL327779:LNR327782 LXH327779:LXN327782 MHD327779:MHJ327782 MQZ327779:MRF327782 NAV327779:NBB327782 NKR327779:NKX327782 NUN327779:NUT327782 OEJ327779:OEP327782 OOF327779:OOL327782 OYB327779:OYH327782 PHX327779:PID327782 PRT327779:PRZ327782 QBP327779:QBV327782 QLL327779:QLR327782 QVH327779:QVN327782 RFD327779:RFJ327782 ROZ327779:RPF327782 RYV327779:RZB327782 SIR327779:SIX327782 SSN327779:SST327782 TCJ327779:TCP327782 TMF327779:TML327782 TWB327779:TWH327782 UFX327779:UGD327782 UPT327779:UPZ327782 UZP327779:UZV327782 VJL327779:VJR327782 VTH327779:VTN327782 WDD327779:WDJ327782 WMZ327779:WNF327782 WWV327779:WXB327782 AN393315:AT393318 KJ393315:KP393318 UF393315:UL393318 AEB393315:AEH393318 ANX393315:AOD393318 AXT393315:AXZ393318 BHP393315:BHV393318 BRL393315:BRR393318 CBH393315:CBN393318 CLD393315:CLJ393318 CUZ393315:CVF393318 DEV393315:DFB393318 DOR393315:DOX393318 DYN393315:DYT393318 EIJ393315:EIP393318 ESF393315:ESL393318 FCB393315:FCH393318 FLX393315:FMD393318 FVT393315:FVZ393318 GFP393315:GFV393318 GPL393315:GPR393318 GZH393315:GZN393318 HJD393315:HJJ393318 HSZ393315:HTF393318 ICV393315:IDB393318 IMR393315:IMX393318 IWN393315:IWT393318 JGJ393315:JGP393318 JQF393315:JQL393318 KAB393315:KAH393318 KJX393315:KKD393318 KTT393315:KTZ393318 LDP393315:LDV393318 LNL393315:LNR393318 LXH393315:LXN393318 MHD393315:MHJ393318 MQZ393315:MRF393318 NAV393315:NBB393318 NKR393315:NKX393318 NUN393315:NUT393318 OEJ393315:OEP393318 OOF393315:OOL393318 OYB393315:OYH393318 PHX393315:PID393318 PRT393315:PRZ393318 QBP393315:QBV393318 QLL393315:QLR393318 QVH393315:QVN393318 RFD393315:RFJ393318 ROZ393315:RPF393318 RYV393315:RZB393318 SIR393315:SIX393318 SSN393315:SST393318 TCJ393315:TCP393318 TMF393315:TML393318 TWB393315:TWH393318 UFX393315:UGD393318 UPT393315:UPZ393318 UZP393315:UZV393318 VJL393315:VJR393318 VTH393315:VTN393318 WDD393315:WDJ393318 WMZ393315:WNF393318 WWV393315:WXB393318 AN458851:AT458854 KJ458851:KP458854 UF458851:UL458854 AEB458851:AEH458854 ANX458851:AOD458854 AXT458851:AXZ458854 BHP458851:BHV458854 BRL458851:BRR458854 CBH458851:CBN458854 CLD458851:CLJ458854 CUZ458851:CVF458854 DEV458851:DFB458854 DOR458851:DOX458854 DYN458851:DYT458854 EIJ458851:EIP458854 ESF458851:ESL458854 FCB458851:FCH458854 FLX458851:FMD458854 FVT458851:FVZ458854 GFP458851:GFV458854 GPL458851:GPR458854 GZH458851:GZN458854 HJD458851:HJJ458854 HSZ458851:HTF458854 ICV458851:IDB458854 IMR458851:IMX458854 IWN458851:IWT458854 JGJ458851:JGP458854 JQF458851:JQL458854 KAB458851:KAH458854 KJX458851:KKD458854 KTT458851:KTZ458854 LDP458851:LDV458854 LNL458851:LNR458854 LXH458851:LXN458854 MHD458851:MHJ458854 MQZ458851:MRF458854 NAV458851:NBB458854 NKR458851:NKX458854 NUN458851:NUT458854 OEJ458851:OEP458854 OOF458851:OOL458854 OYB458851:OYH458854 PHX458851:PID458854 PRT458851:PRZ458854 QBP458851:QBV458854 QLL458851:QLR458854 QVH458851:QVN458854 RFD458851:RFJ458854 ROZ458851:RPF458854 RYV458851:RZB458854 SIR458851:SIX458854 SSN458851:SST458854 TCJ458851:TCP458854 TMF458851:TML458854 TWB458851:TWH458854 UFX458851:UGD458854 UPT458851:UPZ458854 UZP458851:UZV458854 VJL458851:VJR458854 VTH458851:VTN458854 WDD458851:WDJ458854 WMZ458851:WNF458854 WWV458851:WXB458854 AN524387:AT524390 KJ524387:KP524390 UF524387:UL524390 AEB524387:AEH524390 ANX524387:AOD524390 AXT524387:AXZ524390 BHP524387:BHV524390 BRL524387:BRR524390 CBH524387:CBN524390 CLD524387:CLJ524390 CUZ524387:CVF524390 DEV524387:DFB524390 DOR524387:DOX524390 DYN524387:DYT524390 EIJ524387:EIP524390 ESF524387:ESL524390 FCB524387:FCH524390 FLX524387:FMD524390 FVT524387:FVZ524390 GFP524387:GFV524390 GPL524387:GPR524390 GZH524387:GZN524390 HJD524387:HJJ524390 HSZ524387:HTF524390 ICV524387:IDB524390 IMR524387:IMX524390 IWN524387:IWT524390 JGJ524387:JGP524390 JQF524387:JQL524390 KAB524387:KAH524390 KJX524387:KKD524390 KTT524387:KTZ524390 LDP524387:LDV524390 LNL524387:LNR524390 LXH524387:LXN524390 MHD524387:MHJ524390 MQZ524387:MRF524390 NAV524387:NBB524390 NKR524387:NKX524390 NUN524387:NUT524390 OEJ524387:OEP524390 OOF524387:OOL524390 OYB524387:OYH524390 PHX524387:PID524390 PRT524387:PRZ524390 QBP524387:QBV524390 QLL524387:QLR524390 QVH524387:QVN524390 RFD524387:RFJ524390 ROZ524387:RPF524390 RYV524387:RZB524390 SIR524387:SIX524390 SSN524387:SST524390 TCJ524387:TCP524390 TMF524387:TML524390 TWB524387:TWH524390 UFX524387:UGD524390 UPT524387:UPZ524390 UZP524387:UZV524390 VJL524387:VJR524390 VTH524387:VTN524390 WDD524387:WDJ524390 WMZ524387:WNF524390 WWV524387:WXB524390 AN589923:AT589926 KJ589923:KP589926 UF589923:UL589926 AEB589923:AEH589926 ANX589923:AOD589926 AXT589923:AXZ589926 BHP589923:BHV589926 BRL589923:BRR589926 CBH589923:CBN589926 CLD589923:CLJ589926 CUZ589923:CVF589926 DEV589923:DFB589926 DOR589923:DOX589926 DYN589923:DYT589926 EIJ589923:EIP589926 ESF589923:ESL589926 FCB589923:FCH589926 FLX589923:FMD589926 FVT589923:FVZ589926 GFP589923:GFV589926 GPL589923:GPR589926 GZH589923:GZN589926 HJD589923:HJJ589926 HSZ589923:HTF589926 ICV589923:IDB589926 IMR589923:IMX589926 IWN589923:IWT589926 JGJ589923:JGP589926 JQF589923:JQL589926 KAB589923:KAH589926 KJX589923:KKD589926 KTT589923:KTZ589926 LDP589923:LDV589926 LNL589923:LNR589926 LXH589923:LXN589926 MHD589923:MHJ589926 MQZ589923:MRF589926 NAV589923:NBB589926 NKR589923:NKX589926 NUN589923:NUT589926 OEJ589923:OEP589926 OOF589923:OOL589926 OYB589923:OYH589926 PHX589923:PID589926 PRT589923:PRZ589926 QBP589923:QBV589926 QLL589923:QLR589926 QVH589923:QVN589926 RFD589923:RFJ589926 ROZ589923:RPF589926 RYV589923:RZB589926 SIR589923:SIX589926 SSN589923:SST589926 TCJ589923:TCP589926 TMF589923:TML589926 TWB589923:TWH589926 UFX589923:UGD589926 UPT589923:UPZ589926 UZP589923:UZV589926 VJL589923:VJR589926 VTH589923:VTN589926 WDD589923:WDJ589926 WMZ589923:WNF589926 WWV589923:WXB589926 AN655459:AT655462 KJ655459:KP655462 UF655459:UL655462 AEB655459:AEH655462 ANX655459:AOD655462 AXT655459:AXZ655462 BHP655459:BHV655462 BRL655459:BRR655462 CBH655459:CBN655462 CLD655459:CLJ655462 CUZ655459:CVF655462 DEV655459:DFB655462 DOR655459:DOX655462 DYN655459:DYT655462 EIJ655459:EIP655462 ESF655459:ESL655462 FCB655459:FCH655462 FLX655459:FMD655462 FVT655459:FVZ655462 GFP655459:GFV655462 GPL655459:GPR655462 GZH655459:GZN655462 HJD655459:HJJ655462 HSZ655459:HTF655462 ICV655459:IDB655462 IMR655459:IMX655462 IWN655459:IWT655462 JGJ655459:JGP655462 JQF655459:JQL655462 KAB655459:KAH655462 KJX655459:KKD655462 KTT655459:KTZ655462 LDP655459:LDV655462 LNL655459:LNR655462 LXH655459:LXN655462 MHD655459:MHJ655462 MQZ655459:MRF655462 NAV655459:NBB655462 NKR655459:NKX655462 NUN655459:NUT655462 OEJ655459:OEP655462 OOF655459:OOL655462 OYB655459:OYH655462 PHX655459:PID655462 PRT655459:PRZ655462 QBP655459:QBV655462 QLL655459:QLR655462 QVH655459:QVN655462 RFD655459:RFJ655462 ROZ655459:RPF655462 RYV655459:RZB655462 SIR655459:SIX655462 SSN655459:SST655462 TCJ655459:TCP655462 TMF655459:TML655462 TWB655459:TWH655462 UFX655459:UGD655462 UPT655459:UPZ655462 UZP655459:UZV655462 VJL655459:VJR655462 VTH655459:VTN655462 WDD655459:WDJ655462 WMZ655459:WNF655462 WWV655459:WXB655462 AN720995:AT720998 KJ720995:KP720998 UF720995:UL720998 AEB720995:AEH720998 ANX720995:AOD720998 AXT720995:AXZ720998 BHP720995:BHV720998 BRL720995:BRR720998 CBH720995:CBN720998 CLD720995:CLJ720998 CUZ720995:CVF720998 DEV720995:DFB720998 DOR720995:DOX720998 DYN720995:DYT720998 EIJ720995:EIP720998 ESF720995:ESL720998 FCB720995:FCH720998 FLX720995:FMD720998 FVT720995:FVZ720998 GFP720995:GFV720998 GPL720995:GPR720998 GZH720995:GZN720998 HJD720995:HJJ720998 HSZ720995:HTF720998 ICV720995:IDB720998 IMR720995:IMX720998 IWN720995:IWT720998 JGJ720995:JGP720998 JQF720995:JQL720998 KAB720995:KAH720998 KJX720995:KKD720998 KTT720995:KTZ720998 LDP720995:LDV720998 LNL720995:LNR720998 LXH720995:LXN720998 MHD720995:MHJ720998 MQZ720995:MRF720998 NAV720995:NBB720998 NKR720995:NKX720998 NUN720995:NUT720998 OEJ720995:OEP720998 OOF720995:OOL720998 OYB720995:OYH720998 PHX720995:PID720998 PRT720995:PRZ720998 QBP720995:QBV720998 QLL720995:QLR720998 QVH720995:QVN720998 RFD720995:RFJ720998 ROZ720995:RPF720998 RYV720995:RZB720998 SIR720995:SIX720998 SSN720995:SST720998 TCJ720995:TCP720998 TMF720995:TML720998 TWB720995:TWH720998 UFX720995:UGD720998 UPT720995:UPZ720998 UZP720995:UZV720998 VJL720995:VJR720998 VTH720995:VTN720998 WDD720995:WDJ720998 WMZ720995:WNF720998 WWV720995:WXB720998 AN786531:AT786534 KJ786531:KP786534 UF786531:UL786534 AEB786531:AEH786534 ANX786531:AOD786534 AXT786531:AXZ786534 BHP786531:BHV786534 BRL786531:BRR786534 CBH786531:CBN786534 CLD786531:CLJ786534 CUZ786531:CVF786534 DEV786531:DFB786534 DOR786531:DOX786534 DYN786531:DYT786534 EIJ786531:EIP786534 ESF786531:ESL786534 FCB786531:FCH786534 FLX786531:FMD786534 FVT786531:FVZ786534 GFP786531:GFV786534 GPL786531:GPR786534 GZH786531:GZN786534 HJD786531:HJJ786534 HSZ786531:HTF786534 ICV786531:IDB786534 IMR786531:IMX786534 IWN786531:IWT786534 JGJ786531:JGP786534 JQF786531:JQL786534 KAB786531:KAH786534 KJX786531:KKD786534 KTT786531:KTZ786534 LDP786531:LDV786534 LNL786531:LNR786534 LXH786531:LXN786534 MHD786531:MHJ786534 MQZ786531:MRF786534 NAV786531:NBB786534 NKR786531:NKX786534 NUN786531:NUT786534 OEJ786531:OEP786534 OOF786531:OOL786534 OYB786531:OYH786534 PHX786531:PID786534 PRT786531:PRZ786534 QBP786531:QBV786534 QLL786531:QLR786534 QVH786531:QVN786534 RFD786531:RFJ786534 ROZ786531:RPF786534 RYV786531:RZB786534 SIR786531:SIX786534 SSN786531:SST786534 TCJ786531:TCP786534 TMF786531:TML786534 TWB786531:TWH786534 UFX786531:UGD786534 UPT786531:UPZ786534 UZP786531:UZV786534 VJL786531:VJR786534 VTH786531:VTN786534 WDD786531:WDJ786534 WMZ786531:WNF786534 WWV786531:WXB786534 AN852067:AT852070 KJ852067:KP852070 UF852067:UL852070 AEB852067:AEH852070 ANX852067:AOD852070 AXT852067:AXZ852070 BHP852067:BHV852070 BRL852067:BRR852070 CBH852067:CBN852070 CLD852067:CLJ852070 CUZ852067:CVF852070 DEV852067:DFB852070 DOR852067:DOX852070 DYN852067:DYT852070 EIJ852067:EIP852070 ESF852067:ESL852070 FCB852067:FCH852070 FLX852067:FMD852070 FVT852067:FVZ852070 GFP852067:GFV852070 GPL852067:GPR852070 GZH852067:GZN852070 HJD852067:HJJ852070 HSZ852067:HTF852070 ICV852067:IDB852070 IMR852067:IMX852070 IWN852067:IWT852070 JGJ852067:JGP852070 JQF852067:JQL852070 KAB852067:KAH852070 KJX852067:KKD852070 KTT852067:KTZ852070 LDP852067:LDV852070 LNL852067:LNR852070 LXH852067:LXN852070 MHD852067:MHJ852070 MQZ852067:MRF852070 NAV852067:NBB852070 NKR852067:NKX852070 NUN852067:NUT852070 OEJ852067:OEP852070 OOF852067:OOL852070 OYB852067:OYH852070 PHX852067:PID852070 PRT852067:PRZ852070 QBP852067:QBV852070 QLL852067:QLR852070 QVH852067:QVN852070 RFD852067:RFJ852070 ROZ852067:RPF852070 RYV852067:RZB852070 SIR852067:SIX852070 SSN852067:SST852070 TCJ852067:TCP852070 TMF852067:TML852070 TWB852067:TWH852070 UFX852067:UGD852070 UPT852067:UPZ852070 UZP852067:UZV852070 VJL852067:VJR852070 VTH852067:VTN852070 WDD852067:WDJ852070 WMZ852067:WNF852070 WWV852067:WXB852070 AN917603:AT917606 KJ917603:KP917606 UF917603:UL917606 AEB917603:AEH917606 ANX917603:AOD917606 AXT917603:AXZ917606 BHP917603:BHV917606 BRL917603:BRR917606 CBH917603:CBN917606 CLD917603:CLJ917606 CUZ917603:CVF917606 DEV917603:DFB917606 DOR917603:DOX917606 DYN917603:DYT917606 EIJ917603:EIP917606 ESF917603:ESL917606 FCB917603:FCH917606 FLX917603:FMD917606 FVT917603:FVZ917606 GFP917603:GFV917606 GPL917603:GPR917606 GZH917603:GZN917606 HJD917603:HJJ917606 HSZ917603:HTF917606 ICV917603:IDB917606 IMR917603:IMX917606 IWN917603:IWT917606 JGJ917603:JGP917606 JQF917603:JQL917606 KAB917603:KAH917606 KJX917603:KKD917606 KTT917603:KTZ917606 LDP917603:LDV917606 LNL917603:LNR917606 LXH917603:LXN917606 MHD917603:MHJ917606 MQZ917603:MRF917606 NAV917603:NBB917606 NKR917603:NKX917606 NUN917603:NUT917606 OEJ917603:OEP917606 OOF917603:OOL917606 OYB917603:OYH917606 PHX917603:PID917606 PRT917603:PRZ917606 QBP917603:QBV917606 QLL917603:QLR917606 QVH917603:QVN917606 RFD917603:RFJ917606 ROZ917603:RPF917606 RYV917603:RZB917606 SIR917603:SIX917606 SSN917603:SST917606 TCJ917603:TCP917606 TMF917603:TML917606 TWB917603:TWH917606 UFX917603:UGD917606 UPT917603:UPZ917606 UZP917603:UZV917606 VJL917603:VJR917606 VTH917603:VTN917606 WDD917603:WDJ917606 WMZ917603:WNF917606 WWV917603:WXB917606 AN983139:AT983142 KJ983139:KP983142 UF983139:UL983142 AEB983139:AEH983142 ANX983139:AOD983142 AXT983139:AXZ983142 BHP983139:BHV983142 BRL983139:BRR983142 CBH983139:CBN983142 CLD983139:CLJ983142 CUZ983139:CVF983142 DEV983139:DFB983142 DOR983139:DOX983142 DYN983139:DYT983142 EIJ983139:EIP983142 ESF983139:ESL983142 FCB983139:FCH983142 FLX983139:FMD983142 FVT983139:FVZ983142 GFP983139:GFV983142 GPL983139:GPR983142 GZH983139:GZN983142 HJD983139:HJJ983142 HSZ983139:HTF983142 ICV983139:IDB983142 IMR983139:IMX983142 IWN983139:IWT983142 JGJ983139:JGP983142 JQF983139:JQL983142 KAB983139:KAH983142 KJX983139:KKD983142 KTT983139:KTZ983142 LDP983139:LDV983142 LNL983139:LNR983142 LXH983139:LXN983142 MHD983139:MHJ983142 MQZ983139:MRF983142 NAV983139:NBB983142 NKR983139:NKX983142 NUN983139:NUT983142 OEJ983139:OEP983142 OOF983139:OOL983142 OYB983139:OYH983142 PHX983139:PID983142 PRT983139:PRZ983142 QBP983139:QBV983142 QLL983139:QLR983142 QVH983139:QVN983142 RFD983139:RFJ983142 ROZ983139:RPF983142 RYV983139:RZB983142 SIR983139:SIX983142 SSN983139:SST983142 TCJ983139:TCP983142 TMF983139:TML983142 TWB983139:TWH983142 UFX983139:UGD983142 UPT983139:UPZ983142 UZP983139:UZV983142 VJL983139:VJR983142 VTH983139:VTN983142 WDD983139:WDJ983142 WMZ983139:WNF983142 WWV983139:WXB983142 AB27:AG30 JX27:KC30 TT27:TY30 ADP27:ADU30 ANL27:ANQ30 AXH27:AXM30 BHD27:BHI30 BQZ27:BRE30 CAV27:CBA30 CKR27:CKW30 CUN27:CUS30 DEJ27:DEO30 DOF27:DOK30 DYB27:DYG30 EHX27:EIC30 ERT27:ERY30 FBP27:FBU30 FLL27:FLQ30 FVH27:FVM30 GFD27:GFI30 GOZ27:GPE30 GYV27:GZA30 HIR27:HIW30 HSN27:HSS30 ICJ27:ICO30 IMF27:IMK30 IWB27:IWG30 JFX27:JGC30 JPT27:JPY30 JZP27:JZU30 KJL27:KJQ30 KTH27:KTM30 LDD27:LDI30 LMZ27:LNE30 LWV27:LXA30 MGR27:MGW30 MQN27:MQS30 NAJ27:NAO30 NKF27:NKK30 NUB27:NUG30 ODX27:OEC30 ONT27:ONY30 OXP27:OXU30 PHL27:PHQ30 PRH27:PRM30 QBD27:QBI30 QKZ27:QLE30 QUV27:QVA30 RER27:REW30 RON27:ROS30 RYJ27:RYO30 SIF27:SIK30 SSB27:SSG30 TBX27:TCC30 TLT27:TLY30 TVP27:TVU30 UFL27:UFQ30 UPH27:UPM30 UZD27:UZI30 VIZ27:VJE30 VSV27:VTA30 WCR27:WCW30 WMN27:WMS30 WWJ27:WWO30 AB65563:AG65566 JX65563:KC65566 TT65563:TY65566 ADP65563:ADU65566 ANL65563:ANQ65566 AXH65563:AXM65566 BHD65563:BHI65566 BQZ65563:BRE65566 CAV65563:CBA65566 CKR65563:CKW65566 CUN65563:CUS65566 DEJ65563:DEO65566 DOF65563:DOK65566 DYB65563:DYG65566 EHX65563:EIC65566 ERT65563:ERY65566 FBP65563:FBU65566 FLL65563:FLQ65566 FVH65563:FVM65566 GFD65563:GFI65566 GOZ65563:GPE65566 GYV65563:GZA65566 HIR65563:HIW65566 HSN65563:HSS65566 ICJ65563:ICO65566 IMF65563:IMK65566 IWB65563:IWG65566 JFX65563:JGC65566 JPT65563:JPY65566 JZP65563:JZU65566 KJL65563:KJQ65566 KTH65563:KTM65566 LDD65563:LDI65566 LMZ65563:LNE65566 LWV65563:LXA65566 MGR65563:MGW65566 MQN65563:MQS65566 NAJ65563:NAO65566 NKF65563:NKK65566 NUB65563:NUG65566 ODX65563:OEC65566 ONT65563:ONY65566 OXP65563:OXU65566 PHL65563:PHQ65566 PRH65563:PRM65566 QBD65563:QBI65566 QKZ65563:QLE65566 QUV65563:QVA65566 RER65563:REW65566 RON65563:ROS65566 RYJ65563:RYO65566 SIF65563:SIK65566 SSB65563:SSG65566 TBX65563:TCC65566 TLT65563:TLY65566 TVP65563:TVU65566 UFL65563:UFQ65566 UPH65563:UPM65566 UZD65563:UZI65566 VIZ65563:VJE65566 VSV65563:VTA65566 WCR65563:WCW65566 WMN65563:WMS65566 WWJ65563:WWO65566 AB131099:AG131102 JX131099:KC131102 TT131099:TY131102 ADP131099:ADU131102 ANL131099:ANQ131102 AXH131099:AXM131102 BHD131099:BHI131102 BQZ131099:BRE131102 CAV131099:CBA131102 CKR131099:CKW131102 CUN131099:CUS131102 DEJ131099:DEO131102 DOF131099:DOK131102 DYB131099:DYG131102 EHX131099:EIC131102 ERT131099:ERY131102 FBP131099:FBU131102 FLL131099:FLQ131102 FVH131099:FVM131102 GFD131099:GFI131102 GOZ131099:GPE131102 GYV131099:GZA131102 HIR131099:HIW131102 HSN131099:HSS131102 ICJ131099:ICO131102 IMF131099:IMK131102 IWB131099:IWG131102 JFX131099:JGC131102 JPT131099:JPY131102 JZP131099:JZU131102 KJL131099:KJQ131102 KTH131099:KTM131102 LDD131099:LDI131102 LMZ131099:LNE131102 LWV131099:LXA131102 MGR131099:MGW131102 MQN131099:MQS131102 NAJ131099:NAO131102 NKF131099:NKK131102 NUB131099:NUG131102 ODX131099:OEC131102 ONT131099:ONY131102 OXP131099:OXU131102 PHL131099:PHQ131102 PRH131099:PRM131102 QBD131099:QBI131102 QKZ131099:QLE131102 QUV131099:QVA131102 RER131099:REW131102 RON131099:ROS131102 RYJ131099:RYO131102 SIF131099:SIK131102 SSB131099:SSG131102 TBX131099:TCC131102 TLT131099:TLY131102 TVP131099:TVU131102 UFL131099:UFQ131102 UPH131099:UPM131102 UZD131099:UZI131102 VIZ131099:VJE131102 VSV131099:VTA131102 WCR131099:WCW131102 WMN131099:WMS131102 WWJ131099:WWO131102 AB196635:AG196638 JX196635:KC196638 TT196635:TY196638 ADP196635:ADU196638 ANL196635:ANQ196638 AXH196635:AXM196638 BHD196635:BHI196638 BQZ196635:BRE196638 CAV196635:CBA196638 CKR196635:CKW196638 CUN196635:CUS196638 DEJ196635:DEO196638 DOF196635:DOK196638 DYB196635:DYG196638 EHX196635:EIC196638 ERT196635:ERY196638 FBP196635:FBU196638 FLL196635:FLQ196638 FVH196635:FVM196638 GFD196635:GFI196638 GOZ196635:GPE196638 GYV196635:GZA196638 HIR196635:HIW196638 HSN196635:HSS196638 ICJ196635:ICO196638 IMF196635:IMK196638 IWB196635:IWG196638 JFX196635:JGC196638 JPT196635:JPY196638 JZP196635:JZU196638 KJL196635:KJQ196638 KTH196635:KTM196638 LDD196635:LDI196638 LMZ196635:LNE196638 LWV196635:LXA196638 MGR196635:MGW196638 MQN196635:MQS196638 NAJ196635:NAO196638 NKF196635:NKK196638 NUB196635:NUG196638 ODX196635:OEC196638 ONT196635:ONY196638 OXP196635:OXU196638 PHL196635:PHQ196638 PRH196635:PRM196638 QBD196635:QBI196638 QKZ196635:QLE196638 QUV196635:QVA196638 RER196635:REW196638 RON196635:ROS196638 RYJ196635:RYO196638 SIF196635:SIK196638 SSB196635:SSG196638 TBX196635:TCC196638 TLT196635:TLY196638 TVP196635:TVU196638 UFL196635:UFQ196638 UPH196635:UPM196638 UZD196635:UZI196638 VIZ196635:VJE196638 VSV196635:VTA196638 WCR196635:WCW196638 WMN196635:WMS196638 WWJ196635:WWO196638 AB262171:AG262174 JX262171:KC262174 TT262171:TY262174 ADP262171:ADU262174 ANL262171:ANQ262174 AXH262171:AXM262174 BHD262171:BHI262174 BQZ262171:BRE262174 CAV262171:CBA262174 CKR262171:CKW262174 CUN262171:CUS262174 DEJ262171:DEO262174 DOF262171:DOK262174 DYB262171:DYG262174 EHX262171:EIC262174 ERT262171:ERY262174 FBP262171:FBU262174 FLL262171:FLQ262174 FVH262171:FVM262174 GFD262171:GFI262174 GOZ262171:GPE262174 GYV262171:GZA262174 HIR262171:HIW262174 HSN262171:HSS262174 ICJ262171:ICO262174 IMF262171:IMK262174 IWB262171:IWG262174 JFX262171:JGC262174 JPT262171:JPY262174 JZP262171:JZU262174 KJL262171:KJQ262174 KTH262171:KTM262174 LDD262171:LDI262174 LMZ262171:LNE262174 LWV262171:LXA262174 MGR262171:MGW262174 MQN262171:MQS262174 NAJ262171:NAO262174 NKF262171:NKK262174 NUB262171:NUG262174 ODX262171:OEC262174 ONT262171:ONY262174 OXP262171:OXU262174 PHL262171:PHQ262174 PRH262171:PRM262174 QBD262171:QBI262174 QKZ262171:QLE262174 QUV262171:QVA262174 RER262171:REW262174 RON262171:ROS262174 RYJ262171:RYO262174 SIF262171:SIK262174 SSB262171:SSG262174 TBX262171:TCC262174 TLT262171:TLY262174 TVP262171:TVU262174 UFL262171:UFQ262174 UPH262171:UPM262174 UZD262171:UZI262174 VIZ262171:VJE262174 VSV262171:VTA262174 WCR262171:WCW262174 WMN262171:WMS262174 WWJ262171:WWO262174 AB327707:AG327710 JX327707:KC327710 TT327707:TY327710 ADP327707:ADU327710 ANL327707:ANQ327710 AXH327707:AXM327710 BHD327707:BHI327710 BQZ327707:BRE327710 CAV327707:CBA327710 CKR327707:CKW327710 CUN327707:CUS327710 DEJ327707:DEO327710 DOF327707:DOK327710 DYB327707:DYG327710 EHX327707:EIC327710 ERT327707:ERY327710 FBP327707:FBU327710 FLL327707:FLQ327710 FVH327707:FVM327710 GFD327707:GFI327710 GOZ327707:GPE327710 GYV327707:GZA327710 HIR327707:HIW327710 HSN327707:HSS327710 ICJ327707:ICO327710 IMF327707:IMK327710 IWB327707:IWG327710 JFX327707:JGC327710 JPT327707:JPY327710 JZP327707:JZU327710 KJL327707:KJQ327710 KTH327707:KTM327710 LDD327707:LDI327710 LMZ327707:LNE327710 LWV327707:LXA327710 MGR327707:MGW327710 MQN327707:MQS327710 NAJ327707:NAO327710 NKF327707:NKK327710 NUB327707:NUG327710 ODX327707:OEC327710 ONT327707:ONY327710 OXP327707:OXU327710 PHL327707:PHQ327710 PRH327707:PRM327710 QBD327707:QBI327710 QKZ327707:QLE327710 QUV327707:QVA327710 RER327707:REW327710 RON327707:ROS327710 RYJ327707:RYO327710 SIF327707:SIK327710 SSB327707:SSG327710 TBX327707:TCC327710 TLT327707:TLY327710 TVP327707:TVU327710 UFL327707:UFQ327710 UPH327707:UPM327710 UZD327707:UZI327710 VIZ327707:VJE327710 VSV327707:VTA327710 WCR327707:WCW327710 WMN327707:WMS327710 WWJ327707:WWO327710 AB393243:AG393246 JX393243:KC393246 TT393243:TY393246 ADP393243:ADU393246 ANL393243:ANQ393246 AXH393243:AXM393246 BHD393243:BHI393246 BQZ393243:BRE393246 CAV393243:CBA393246 CKR393243:CKW393246 CUN393243:CUS393246 DEJ393243:DEO393246 DOF393243:DOK393246 DYB393243:DYG393246 EHX393243:EIC393246 ERT393243:ERY393246 FBP393243:FBU393246 FLL393243:FLQ393246 FVH393243:FVM393246 GFD393243:GFI393246 GOZ393243:GPE393246 GYV393243:GZA393246 HIR393243:HIW393246 HSN393243:HSS393246 ICJ393243:ICO393246 IMF393243:IMK393246 IWB393243:IWG393246 JFX393243:JGC393246 JPT393243:JPY393246 JZP393243:JZU393246 KJL393243:KJQ393246 KTH393243:KTM393246 LDD393243:LDI393246 LMZ393243:LNE393246 LWV393243:LXA393246 MGR393243:MGW393246 MQN393243:MQS393246 NAJ393243:NAO393246 NKF393243:NKK393246 NUB393243:NUG393246 ODX393243:OEC393246 ONT393243:ONY393246 OXP393243:OXU393246 PHL393243:PHQ393246 PRH393243:PRM393246 QBD393243:QBI393246 QKZ393243:QLE393246 QUV393243:QVA393246 RER393243:REW393246 RON393243:ROS393246 RYJ393243:RYO393246 SIF393243:SIK393246 SSB393243:SSG393246 TBX393243:TCC393246 TLT393243:TLY393246 TVP393243:TVU393246 UFL393243:UFQ393246 UPH393243:UPM393246 UZD393243:UZI393246 VIZ393243:VJE393246 VSV393243:VTA393246 WCR393243:WCW393246 WMN393243:WMS393246 WWJ393243:WWO393246 AB458779:AG458782 JX458779:KC458782 TT458779:TY458782 ADP458779:ADU458782 ANL458779:ANQ458782 AXH458779:AXM458782 BHD458779:BHI458782 BQZ458779:BRE458782 CAV458779:CBA458782 CKR458779:CKW458782 CUN458779:CUS458782 DEJ458779:DEO458782 DOF458779:DOK458782 DYB458779:DYG458782 EHX458779:EIC458782 ERT458779:ERY458782 FBP458779:FBU458782 FLL458779:FLQ458782 FVH458779:FVM458782 GFD458779:GFI458782 GOZ458779:GPE458782 GYV458779:GZA458782 HIR458779:HIW458782 HSN458779:HSS458782 ICJ458779:ICO458782 IMF458779:IMK458782 IWB458779:IWG458782 JFX458779:JGC458782 JPT458779:JPY458782 JZP458779:JZU458782 KJL458779:KJQ458782 KTH458779:KTM458782 LDD458779:LDI458782 LMZ458779:LNE458782 LWV458779:LXA458782 MGR458779:MGW458782 MQN458779:MQS458782 NAJ458779:NAO458782 NKF458779:NKK458782 NUB458779:NUG458782 ODX458779:OEC458782 ONT458779:ONY458782 OXP458779:OXU458782 PHL458779:PHQ458782 PRH458779:PRM458782 QBD458779:QBI458782 QKZ458779:QLE458782 QUV458779:QVA458782 RER458779:REW458782 RON458779:ROS458782 RYJ458779:RYO458782 SIF458779:SIK458782 SSB458779:SSG458782 TBX458779:TCC458782 TLT458779:TLY458782 TVP458779:TVU458782 UFL458779:UFQ458782 UPH458779:UPM458782 UZD458779:UZI458782 VIZ458779:VJE458782 VSV458779:VTA458782 WCR458779:WCW458782 WMN458779:WMS458782 WWJ458779:WWO458782 AB524315:AG524318 JX524315:KC524318 TT524315:TY524318 ADP524315:ADU524318 ANL524315:ANQ524318 AXH524315:AXM524318 BHD524315:BHI524318 BQZ524315:BRE524318 CAV524315:CBA524318 CKR524315:CKW524318 CUN524315:CUS524318 DEJ524315:DEO524318 DOF524315:DOK524318 DYB524315:DYG524318 EHX524315:EIC524318 ERT524315:ERY524318 FBP524315:FBU524318 FLL524315:FLQ524318 FVH524315:FVM524318 GFD524315:GFI524318 GOZ524315:GPE524318 GYV524315:GZA524318 HIR524315:HIW524318 HSN524315:HSS524318 ICJ524315:ICO524318 IMF524315:IMK524318 IWB524315:IWG524318 JFX524315:JGC524318 JPT524315:JPY524318 JZP524315:JZU524318 KJL524315:KJQ524318 KTH524315:KTM524318 LDD524315:LDI524318 LMZ524315:LNE524318 LWV524315:LXA524318 MGR524315:MGW524318 MQN524315:MQS524318 NAJ524315:NAO524318 NKF524315:NKK524318 NUB524315:NUG524318 ODX524315:OEC524318 ONT524315:ONY524318 OXP524315:OXU524318 PHL524315:PHQ524318 PRH524315:PRM524318 QBD524315:QBI524318 QKZ524315:QLE524318 QUV524315:QVA524318 RER524315:REW524318 RON524315:ROS524318 RYJ524315:RYO524318 SIF524315:SIK524318 SSB524315:SSG524318 TBX524315:TCC524318 TLT524315:TLY524318 TVP524315:TVU524318 UFL524315:UFQ524318 UPH524315:UPM524318 UZD524315:UZI524318 VIZ524315:VJE524318 VSV524315:VTA524318 WCR524315:WCW524318 WMN524315:WMS524318 WWJ524315:WWO524318 AB589851:AG589854 JX589851:KC589854 TT589851:TY589854 ADP589851:ADU589854 ANL589851:ANQ589854 AXH589851:AXM589854 BHD589851:BHI589854 BQZ589851:BRE589854 CAV589851:CBA589854 CKR589851:CKW589854 CUN589851:CUS589854 DEJ589851:DEO589854 DOF589851:DOK589854 DYB589851:DYG589854 EHX589851:EIC589854 ERT589851:ERY589854 FBP589851:FBU589854 FLL589851:FLQ589854 FVH589851:FVM589854 GFD589851:GFI589854 GOZ589851:GPE589854 GYV589851:GZA589854 HIR589851:HIW589854 HSN589851:HSS589854 ICJ589851:ICO589854 IMF589851:IMK589854 IWB589851:IWG589854 JFX589851:JGC589854 JPT589851:JPY589854 JZP589851:JZU589854 KJL589851:KJQ589854 KTH589851:KTM589854 LDD589851:LDI589854 LMZ589851:LNE589854 LWV589851:LXA589854 MGR589851:MGW589854 MQN589851:MQS589854 NAJ589851:NAO589854 NKF589851:NKK589854 NUB589851:NUG589854 ODX589851:OEC589854 ONT589851:ONY589854 OXP589851:OXU589854 PHL589851:PHQ589854 PRH589851:PRM589854 QBD589851:QBI589854 QKZ589851:QLE589854 QUV589851:QVA589854 RER589851:REW589854 RON589851:ROS589854 RYJ589851:RYO589854 SIF589851:SIK589854 SSB589851:SSG589854 TBX589851:TCC589854 TLT589851:TLY589854 TVP589851:TVU589854 UFL589851:UFQ589854 UPH589851:UPM589854 UZD589851:UZI589854 VIZ589851:VJE589854 VSV589851:VTA589854 WCR589851:WCW589854 WMN589851:WMS589854 WWJ589851:WWO589854 AB655387:AG655390 JX655387:KC655390 TT655387:TY655390 ADP655387:ADU655390 ANL655387:ANQ655390 AXH655387:AXM655390 BHD655387:BHI655390 BQZ655387:BRE655390 CAV655387:CBA655390 CKR655387:CKW655390 CUN655387:CUS655390 DEJ655387:DEO655390 DOF655387:DOK655390 DYB655387:DYG655390 EHX655387:EIC655390 ERT655387:ERY655390 FBP655387:FBU655390 FLL655387:FLQ655390 FVH655387:FVM655390 GFD655387:GFI655390 GOZ655387:GPE655390 GYV655387:GZA655390 HIR655387:HIW655390 HSN655387:HSS655390 ICJ655387:ICO655390 IMF655387:IMK655390 IWB655387:IWG655390 JFX655387:JGC655390 JPT655387:JPY655390 JZP655387:JZU655390 KJL655387:KJQ655390 KTH655387:KTM655390 LDD655387:LDI655390 LMZ655387:LNE655390 LWV655387:LXA655390 MGR655387:MGW655390 MQN655387:MQS655390 NAJ655387:NAO655390 NKF655387:NKK655390 NUB655387:NUG655390 ODX655387:OEC655390 ONT655387:ONY655390 OXP655387:OXU655390 PHL655387:PHQ655390 PRH655387:PRM655390 QBD655387:QBI655390 QKZ655387:QLE655390 QUV655387:QVA655390 RER655387:REW655390 RON655387:ROS655390 RYJ655387:RYO655390 SIF655387:SIK655390 SSB655387:SSG655390 TBX655387:TCC655390 TLT655387:TLY655390 TVP655387:TVU655390 UFL655387:UFQ655390 UPH655387:UPM655390 UZD655387:UZI655390 VIZ655387:VJE655390 VSV655387:VTA655390 WCR655387:WCW655390 WMN655387:WMS655390 WWJ655387:WWO655390 AB720923:AG720926 JX720923:KC720926 TT720923:TY720926 ADP720923:ADU720926 ANL720923:ANQ720926 AXH720923:AXM720926 BHD720923:BHI720926 BQZ720923:BRE720926 CAV720923:CBA720926 CKR720923:CKW720926 CUN720923:CUS720926 DEJ720923:DEO720926 DOF720923:DOK720926 DYB720923:DYG720926 EHX720923:EIC720926 ERT720923:ERY720926 FBP720923:FBU720926 FLL720923:FLQ720926 FVH720923:FVM720926 GFD720923:GFI720926 GOZ720923:GPE720926 GYV720923:GZA720926 HIR720923:HIW720926 HSN720923:HSS720926 ICJ720923:ICO720926 IMF720923:IMK720926 IWB720923:IWG720926 JFX720923:JGC720926 JPT720923:JPY720926 JZP720923:JZU720926 KJL720923:KJQ720926 KTH720923:KTM720926 LDD720923:LDI720926 LMZ720923:LNE720926 LWV720923:LXA720926 MGR720923:MGW720926 MQN720923:MQS720926 NAJ720923:NAO720926 NKF720923:NKK720926 NUB720923:NUG720926 ODX720923:OEC720926 ONT720923:ONY720926 OXP720923:OXU720926 PHL720923:PHQ720926 PRH720923:PRM720926 QBD720923:QBI720926 QKZ720923:QLE720926 QUV720923:QVA720926 RER720923:REW720926 RON720923:ROS720926 RYJ720923:RYO720926 SIF720923:SIK720926 SSB720923:SSG720926 TBX720923:TCC720926 TLT720923:TLY720926 TVP720923:TVU720926 UFL720923:UFQ720926 UPH720923:UPM720926 UZD720923:UZI720926 VIZ720923:VJE720926 VSV720923:VTA720926 WCR720923:WCW720926 WMN720923:WMS720926 WWJ720923:WWO720926 AB786459:AG786462 JX786459:KC786462 TT786459:TY786462 ADP786459:ADU786462 ANL786459:ANQ786462 AXH786459:AXM786462 BHD786459:BHI786462 BQZ786459:BRE786462 CAV786459:CBA786462 CKR786459:CKW786462 CUN786459:CUS786462 DEJ786459:DEO786462 DOF786459:DOK786462 DYB786459:DYG786462 EHX786459:EIC786462 ERT786459:ERY786462 FBP786459:FBU786462 FLL786459:FLQ786462 FVH786459:FVM786462 GFD786459:GFI786462 GOZ786459:GPE786462 GYV786459:GZA786462 HIR786459:HIW786462 HSN786459:HSS786462 ICJ786459:ICO786462 IMF786459:IMK786462 IWB786459:IWG786462 JFX786459:JGC786462 JPT786459:JPY786462 JZP786459:JZU786462 KJL786459:KJQ786462 KTH786459:KTM786462 LDD786459:LDI786462 LMZ786459:LNE786462 LWV786459:LXA786462 MGR786459:MGW786462 MQN786459:MQS786462 NAJ786459:NAO786462 NKF786459:NKK786462 NUB786459:NUG786462 ODX786459:OEC786462 ONT786459:ONY786462 OXP786459:OXU786462 PHL786459:PHQ786462 PRH786459:PRM786462 QBD786459:QBI786462 QKZ786459:QLE786462 QUV786459:QVA786462 RER786459:REW786462 RON786459:ROS786462 RYJ786459:RYO786462 SIF786459:SIK786462 SSB786459:SSG786462 TBX786459:TCC786462 TLT786459:TLY786462 TVP786459:TVU786462 UFL786459:UFQ786462 UPH786459:UPM786462 UZD786459:UZI786462 VIZ786459:VJE786462 VSV786459:VTA786462 WCR786459:WCW786462 WMN786459:WMS786462 WWJ786459:WWO786462 AB851995:AG851998 JX851995:KC851998 TT851995:TY851998 ADP851995:ADU851998 ANL851995:ANQ851998 AXH851995:AXM851998 BHD851995:BHI851998 BQZ851995:BRE851998 CAV851995:CBA851998 CKR851995:CKW851998 CUN851995:CUS851998 DEJ851995:DEO851998 DOF851995:DOK851998 DYB851995:DYG851998 EHX851995:EIC851998 ERT851995:ERY851998 FBP851995:FBU851998 FLL851995:FLQ851998 FVH851995:FVM851998 GFD851995:GFI851998 GOZ851995:GPE851998 GYV851995:GZA851998 HIR851995:HIW851998 HSN851995:HSS851998 ICJ851995:ICO851998 IMF851995:IMK851998 IWB851995:IWG851998 JFX851995:JGC851998 JPT851995:JPY851998 JZP851995:JZU851998 KJL851995:KJQ851998 KTH851995:KTM851998 LDD851995:LDI851998 LMZ851995:LNE851998 LWV851995:LXA851998 MGR851995:MGW851998 MQN851995:MQS851998 NAJ851995:NAO851998 NKF851995:NKK851998 NUB851995:NUG851998 ODX851995:OEC851998 ONT851995:ONY851998 OXP851995:OXU851998 PHL851995:PHQ851998 PRH851995:PRM851998 QBD851995:QBI851998 QKZ851995:QLE851998 QUV851995:QVA851998 RER851995:REW851998 RON851995:ROS851998 RYJ851995:RYO851998 SIF851995:SIK851998 SSB851995:SSG851998 TBX851995:TCC851998 TLT851995:TLY851998 TVP851995:TVU851998 UFL851995:UFQ851998 UPH851995:UPM851998 UZD851995:UZI851998 VIZ851995:VJE851998 VSV851995:VTA851998 WCR851995:WCW851998 WMN851995:WMS851998 WWJ851995:WWO851998 AB917531:AG917534 JX917531:KC917534 TT917531:TY917534 ADP917531:ADU917534 ANL917531:ANQ917534 AXH917531:AXM917534 BHD917531:BHI917534 BQZ917531:BRE917534 CAV917531:CBA917534 CKR917531:CKW917534 CUN917531:CUS917534 DEJ917531:DEO917534 DOF917531:DOK917534 DYB917531:DYG917534 EHX917531:EIC917534 ERT917531:ERY917534 FBP917531:FBU917534 FLL917531:FLQ917534 FVH917531:FVM917534 GFD917531:GFI917534 GOZ917531:GPE917534 GYV917531:GZA917534 HIR917531:HIW917534 HSN917531:HSS917534 ICJ917531:ICO917534 IMF917531:IMK917534 IWB917531:IWG917534 JFX917531:JGC917534 JPT917531:JPY917534 JZP917531:JZU917534 KJL917531:KJQ917534 KTH917531:KTM917534 LDD917531:LDI917534 LMZ917531:LNE917534 LWV917531:LXA917534 MGR917531:MGW917534 MQN917531:MQS917534 NAJ917531:NAO917534 NKF917531:NKK917534 NUB917531:NUG917534 ODX917531:OEC917534 ONT917531:ONY917534 OXP917531:OXU917534 PHL917531:PHQ917534 PRH917531:PRM917534 QBD917531:QBI917534 QKZ917531:QLE917534 QUV917531:QVA917534 RER917531:REW917534 RON917531:ROS917534 RYJ917531:RYO917534 SIF917531:SIK917534 SSB917531:SSG917534 TBX917531:TCC917534 TLT917531:TLY917534 TVP917531:TVU917534 UFL917531:UFQ917534 UPH917531:UPM917534 UZD917531:UZI917534 VIZ917531:VJE917534 VSV917531:VTA917534 WCR917531:WCW917534 WMN917531:WMS917534 WWJ917531:WWO917534 AB983067:AG983070 JX983067:KC983070 TT983067:TY983070 ADP983067:ADU983070 ANL983067:ANQ983070 AXH983067:AXM983070 BHD983067:BHI983070 BQZ983067:BRE983070 CAV983067:CBA983070 CKR983067:CKW983070 CUN983067:CUS983070 DEJ983067:DEO983070 DOF983067:DOK983070 DYB983067:DYG983070 EHX983067:EIC983070 ERT983067:ERY983070 FBP983067:FBU983070 FLL983067:FLQ983070 FVH983067:FVM983070 GFD983067:GFI983070 GOZ983067:GPE983070 GYV983067:GZA983070 HIR983067:HIW983070 HSN983067:HSS983070 ICJ983067:ICO983070 IMF983067:IMK983070 IWB983067:IWG983070 JFX983067:JGC983070 JPT983067:JPY983070 JZP983067:JZU983070 KJL983067:KJQ983070 KTH983067:KTM983070 LDD983067:LDI983070 LMZ983067:LNE983070 LWV983067:LXA983070 MGR983067:MGW983070 MQN983067:MQS983070 NAJ983067:NAO983070 NKF983067:NKK983070 NUB983067:NUG983070 ODX983067:OEC983070 ONT983067:ONY983070 OXP983067:OXU983070 PHL983067:PHQ983070 PRH983067:PRM983070 QBD983067:QBI983070 QKZ983067:QLE983070 QUV983067:QVA983070 RER983067:REW983070 RON983067:ROS983070 RYJ983067:RYO983070 SIF983067:SIK983070 SSB983067:SSG983070 TBX983067:TCC983070 TLT983067:TLY983070 TVP983067:TVU983070 UFL983067:UFQ983070 UPH983067:UPM983070 UZD983067:UZI983070 VIZ983067:VJE983070 VSV983067:VTA983070 WCR983067:WCW983070 WMN983067:WMS983070 WWJ983067:WWO983070 AB32:AG34 JX32:KC34 TT32:TY34 ADP32:ADU34 ANL32:ANQ34 AXH32:AXM34 BHD32:BHI34 BQZ32:BRE34 CAV32:CBA34 CKR32:CKW34 CUN32:CUS34 DEJ32:DEO34 DOF32:DOK34 DYB32:DYG34 EHX32:EIC34 ERT32:ERY34 FBP32:FBU34 FLL32:FLQ34 FVH32:FVM34 GFD32:GFI34 GOZ32:GPE34 GYV32:GZA34 HIR32:HIW34 HSN32:HSS34 ICJ32:ICO34 IMF32:IMK34 IWB32:IWG34 JFX32:JGC34 JPT32:JPY34 JZP32:JZU34 KJL32:KJQ34 KTH32:KTM34 LDD32:LDI34 LMZ32:LNE34 LWV32:LXA34 MGR32:MGW34 MQN32:MQS34 NAJ32:NAO34 NKF32:NKK34 NUB32:NUG34 ODX32:OEC34 ONT32:ONY34 OXP32:OXU34 PHL32:PHQ34 PRH32:PRM34 QBD32:QBI34 QKZ32:QLE34 QUV32:QVA34 RER32:REW34 RON32:ROS34 RYJ32:RYO34 SIF32:SIK34 SSB32:SSG34 TBX32:TCC34 TLT32:TLY34 TVP32:TVU34 UFL32:UFQ34 UPH32:UPM34 UZD32:UZI34 VIZ32:VJE34 VSV32:VTA34 WCR32:WCW34 WMN32:WMS34 WWJ32:WWO34 AB65568:AG65570 JX65568:KC65570 TT65568:TY65570 ADP65568:ADU65570 ANL65568:ANQ65570 AXH65568:AXM65570 BHD65568:BHI65570 BQZ65568:BRE65570 CAV65568:CBA65570 CKR65568:CKW65570 CUN65568:CUS65570 DEJ65568:DEO65570 DOF65568:DOK65570 DYB65568:DYG65570 EHX65568:EIC65570 ERT65568:ERY65570 FBP65568:FBU65570 FLL65568:FLQ65570 FVH65568:FVM65570 GFD65568:GFI65570 GOZ65568:GPE65570 GYV65568:GZA65570 HIR65568:HIW65570 HSN65568:HSS65570 ICJ65568:ICO65570 IMF65568:IMK65570 IWB65568:IWG65570 JFX65568:JGC65570 JPT65568:JPY65570 JZP65568:JZU65570 KJL65568:KJQ65570 KTH65568:KTM65570 LDD65568:LDI65570 LMZ65568:LNE65570 LWV65568:LXA65570 MGR65568:MGW65570 MQN65568:MQS65570 NAJ65568:NAO65570 NKF65568:NKK65570 NUB65568:NUG65570 ODX65568:OEC65570 ONT65568:ONY65570 OXP65568:OXU65570 PHL65568:PHQ65570 PRH65568:PRM65570 QBD65568:QBI65570 QKZ65568:QLE65570 QUV65568:QVA65570 RER65568:REW65570 RON65568:ROS65570 RYJ65568:RYO65570 SIF65568:SIK65570 SSB65568:SSG65570 TBX65568:TCC65570 TLT65568:TLY65570 TVP65568:TVU65570 UFL65568:UFQ65570 UPH65568:UPM65570 UZD65568:UZI65570 VIZ65568:VJE65570 VSV65568:VTA65570 WCR65568:WCW65570 WMN65568:WMS65570 WWJ65568:WWO65570 AB131104:AG131106 JX131104:KC131106 TT131104:TY131106 ADP131104:ADU131106 ANL131104:ANQ131106 AXH131104:AXM131106 BHD131104:BHI131106 BQZ131104:BRE131106 CAV131104:CBA131106 CKR131104:CKW131106 CUN131104:CUS131106 DEJ131104:DEO131106 DOF131104:DOK131106 DYB131104:DYG131106 EHX131104:EIC131106 ERT131104:ERY131106 FBP131104:FBU131106 FLL131104:FLQ131106 FVH131104:FVM131106 GFD131104:GFI131106 GOZ131104:GPE131106 GYV131104:GZA131106 HIR131104:HIW131106 HSN131104:HSS131106 ICJ131104:ICO131106 IMF131104:IMK131106 IWB131104:IWG131106 JFX131104:JGC131106 JPT131104:JPY131106 JZP131104:JZU131106 KJL131104:KJQ131106 KTH131104:KTM131106 LDD131104:LDI131106 LMZ131104:LNE131106 LWV131104:LXA131106 MGR131104:MGW131106 MQN131104:MQS131106 NAJ131104:NAO131106 NKF131104:NKK131106 NUB131104:NUG131106 ODX131104:OEC131106 ONT131104:ONY131106 OXP131104:OXU131106 PHL131104:PHQ131106 PRH131104:PRM131106 QBD131104:QBI131106 QKZ131104:QLE131106 QUV131104:QVA131106 RER131104:REW131106 RON131104:ROS131106 RYJ131104:RYO131106 SIF131104:SIK131106 SSB131104:SSG131106 TBX131104:TCC131106 TLT131104:TLY131106 TVP131104:TVU131106 UFL131104:UFQ131106 UPH131104:UPM131106 UZD131104:UZI131106 VIZ131104:VJE131106 VSV131104:VTA131106 WCR131104:WCW131106 WMN131104:WMS131106 WWJ131104:WWO131106 AB196640:AG196642 JX196640:KC196642 TT196640:TY196642 ADP196640:ADU196642 ANL196640:ANQ196642 AXH196640:AXM196642 BHD196640:BHI196642 BQZ196640:BRE196642 CAV196640:CBA196642 CKR196640:CKW196642 CUN196640:CUS196642 DEJ196640:DEO196642 DOF196640:DOK196642 DYB196640:DYG196642 EHX196640:EIC196642 ERT196640:ERY196642 FBP196640:FBU196642 FLL196640:FLQ196642 FVH196640:FVM196642 GFD196640:GFI196642 GOZ196640:GPE196642 GYV196640:GZA196642 HIR196640:HIW196642 HSN196640:HSS196642 ICJ196640:ICO196642 IMF196640:IMK196642 IWB196640:IWG196642 JFX196640:JGC196642 JPT196640:JPY196642 JZP196640:JZU196642 KJL196640:KJQ196642 KTH196640:KTM196642 LDD196640:LDI196642 LMZ196640:LNE196642 LWV196640:LXA196642 MGR196640:MGW196642 MQN196640:MQS196642 NAJ196640:NAO196642 NKF196640:NKK196642 NUB196640:NUG196642 ODX196640:OEC196642 ONT196640:ONY196642 OXP196640:OXU196642 PHL196640:PHQ196642 PRH196640:PRM196642 QBD196640:QBI196642 QKZ196640:QLE196642 QUV196640:QVA196642 RER196640:REW196642 RON196640:ROS196642 RYJ196640:RYO196642 SIF196640:SIK196642 SSB196640:SSG196642 TBX196640:TCC196642 TLT196640:TLY196642 TVP196640:TVU196642 UFL196640:UFQ196642 UPH196640:UPM196642 UZD196640:UZI196642 VIZ196640:VJE196642 VSV196640:VTA196642 WCR196640:WCW196642 WMN196640:WMS196642 WWJ196640:WWO196642 AB262176:AG262178 JX262176:KC262178 TT262176:TY262178 ADP262176:ADU262178 ANL262176:ANQ262178 AXH262176:AXM262178 BHD262176:BHI262178 BQZ262176:BRE262178 CAV262176:CBA262178 CKR262176:CKW262178 CUN262176:CUS262178 DEJ262176:DEO262178 DOF262176:DOK262178 DYB262176:DYG262178 EHX262176:EIC262178 ERT262176:ERY262178 FBP262176:FBU262178 FLL262176:FLQ262178 FVH262176:FVM262178 GFD262176:GFI262178 GOZ262176:GPE262178 GYV262176:GZA262178 HIR262176:HIW262178 HSN262176:HSS262178 ICJ262176:ICO262178 IMF262176:IMK262178 IWB262176:IWG262178 JFX262176:JGC262178 JPT262176:JPY262178 JZP262176:JZU262178 KJL262176:KJQ262178 KTH262176:KTM262178 LDD262176:LDI262178 LMZ262176:LNE262178 LWV262176:LXA262178 MGR262176:MGW262178 MQN262176:MQS262178 NAJ262176:NAO262178 NKF262176:NKK262178 NUB262176:NUG262178 ODX262176:OEC262178 ONT262176:ONY262178 OXP262176:OXU262178 PHL262176:PHQ262178 PRH262176:PRM262178 QBD262176:QBI262178 QKZ262176:QLE262178 QUV262176:QVA262178 RER262176:REW262178 RON262176:ROS262178 RYJ262176:RYO262178 SIF262176:SIK262178 SSB262176:SSG262178 TBX262176:TCC262178 TLT262176:TLY262178 TVP262176:TVU262178 UFL262176:UFQ262178 UPH262176:UPM262178 UZD262176:UZI262178 VIZ262176:VJE262178 VSV262176:VTA262178 WCR262176:WCW262178 WMN262176:WMS262178 WWJ262176:WWO262178 AB327712:AG327714 JX327712:KC327714 TT327712:TY327714 ADP327712:ADU327714 ANL327712:ANQ327714 AXH327712:AXM327714 BHD327712:BHI327714 BQZ327712:BRE327714 CAV327712:CBA327714 CKR327712:CKW327714 CUN327712:CUS327714 DEJ327712:DEO327714 DOF327712:DOK327714 DYB327712:DYG327714 EHX327712:EIC327714 ERT327712:ERY327714 FBP327712:FBU327714 FLL327712:FLQ327714 FVH327712:FVM327714 GFD327712:GFI327714 GOZ327712:GPE327714 GYV327712:GZA327714 HIR327712:HIW327714 HSN327712:HSS327714 ICJ327712:ICO327714 IMF327712:IMK327714 IWB327712:IWG327714 JFX327712:JGC327714 JPT327712:JPY327714 JZP327712:JZU327714 KJL327712:KJQ327714 KTH327712:KTM327714 LDD327712:LDI327714 LMZ327712:LNE327714 LWV327712:LXA327714 MGR327712:MGW327714 MQN327712:MQS327714 NAJ327712:NAO327714 NKF327712:NKK327714 NUB327712:NUG327714 ODX327712:OEC327714 ONT327712:ONY327714 OXP327712:OXU327714 PHL327712:PHQ327714 PRH327712:PRM327714 QBD327712:QBI327714 QKZ327712:QLE327714 QUV327712:QVA327714 RER327712:REW327714 RON327712:ROS327714 RYJ327712:RYO327714 SIF327712:SIK327714 SSB327712:SSG327714 TBX327712:TCC327714 TLT327712:TLY327714 TVP327712:TVU327714 UFL327712:UFQ327714 UPH327712:UPM327714 UZD327712:UZI327714 VIZ327712:VJE327714 VSV327712:VTA327714 WCR327712:WCW327714 WMN327712:WMS327714 WWJ327712:WWO327714 AB393248:AG393250 JX393248:KC393250 TT393248:TY393250 ADP393248:ADU393250 ANL393248:ANQ393250 AXH393248:AXM393250 BHD393248:BHI393250 BQZ393248:BRE393250 CAV393248:CBA393250 CKR393248:CKW393250 CUN393248:CUS393250 DEJ393248:DEO393250 DOF393248:DOK393250 DYB393248:DYG393250 EHX393248:EIC393250 ERT393248:ERY393250 FBP393248:FBU393250 FLL393248:FLQ393250 FVH393248:FVM393250 GFD393248:GFI393250 GOZ393248:GPE393250 GYV393248:GZA393250 HIR393248:HIW393250 HSN393248:HSS393250 ICJ393248:ICO393250 IMF393248:IMK393250 IWB393248:IWG393250 JFX393248:JGC393250 JPT393248:JPY393250 JZP393248:JZU393250 KJL393248:KJQ393250 KTH393248:KTM393250 LDD393248:LDI393250 LMZ393248:LNE393250 LWV393248:LXA393250 MGR393248:MGW393250 MQN393248:MQS393250 NAJ393248:NAO393250 NKF393248:NKK393250 NUB393248:NUG393250 ODX393248:OEC393250 ONT393248:ONY393250 OXP393248:OXU393250 PHL393248:PHQ393250 PRH393248:PRM393250 QBD393248:QBI393250 QKZ393248:QLE393250 QUV393248:QVA393250 RER393248:REW393250 RON393248:ROS393250 RYJ393248:RYO393250 SIF393248:SIK393250 SSB393248:SSG393250 TBX393248:TCC393250 TLT393248:TLY393250 TVP393248:TVU393250 UFL393248:UFQ393250 UPH393248:UPM393250 UZD393248:UZI393250 VIZ393248:VJE393250 VSV393248:VTA393250 WCR393248:WCW393250 WMN393248:WMS393250 WWJ393248:WWO393250 AB458784:AG458786 JX458784:KC458786 TT458784:TY458786 ADP458784:ADU458786 ANL458784:ANQ458786 AXH458784:AXM458786 BHD458784:BHI458786 BQZ458784:BRE458786 CAV458784:CBA458786 CKR458784:CKW458786 CUN458784:CUS458786 DEJ458784:DEO458786 DOF458784:DOK458786 DYB458784:DYG458786 EHX458784:EIC458786 ERT458784:ERY458786 FBP458784:FBU458786 FLL458784:FLQ458786 FVH458784:FVM458786 GFD458784:GFI458786 GOZ458784:GPE458786 GYV458784:GZA458786 HIR458784:HIW458786 HSN458784:HSS458786 ICJ458784:ICO458786 IMF458784:IMK458786 IWB458784:IWG458786 JFX458784:JGC458786 JPT458784:JPY458786 JZP458784:JZU458786 KJL458784:KJQ458786 KTH458784:KTM458786 LDD458784:LDI458786 LMZ458784:LNE458786 LWV458784:LXA458786 MGR458784:MGW458786 MQN458784:MQS458786 NAJ458784:NAO458786 NKF458784:NKK458786 NUB458784:NUG458786 ODX458784:OEC458786 ONT458784:ONY458786 OXP458784:OXU458786 PHL458784:PHQ458786 PRH458784:PRM458786 QBD458784:QBI458786 QKZ458784:QLE458786 QUV458784:QVA458786 RER458784:REW458786 RON458784:ROS458786 RYJ458784:RYO458786 SIF458784:SIK458786 SSB458784:SSG458786 TBX458784:TCC458786 TLT458784:TLY458786 TVP458784:TVU458786 UFL458784:UFQ458786 UPH458784:UPM458786 UZD458784:UZI458786 VIZ458784:VJE458786 VSV458784:VTA458786 WCR458784:WCW458786 WMN458784:WMS458786 WWJ458784:WWO458786 AB524320:AG524322 JX524320:KC524322 TT524320:TY524322 ADP524320:ADU524322 ANL524320:ANQ524322 AXH524320:AXM524322 BHD524320:BHI524322 BQZ524320:BRE524322 CAV524320:CBA524322 CKR524320:CKW524322 CUN524320:CUS524322 DEJ524320:DEO524322 DOF524320:DOK524322 DYB524320:DYG524322 EHX524320:EIC524322 ERT524320:ERY524322 FBP524320:FBU524322 FLL524320:FLQ524322 FVH524320:FVM524322 GFD524320:GFI524322 GOZ524320:GPE524322 GYV524320:GZA524322 HIR524320:HIW524322 HSN524320:HSS524322 ICJ524320:ICO524322 IMF524320:IMK524322 IWB524320:IWG524322 JFX524320:JGC524322 JPT524320:JPY524322 JZP524320:JZU524322 KJL524320:KJQ524322 KTH524320:KTM524322 LDD524320:LDI524322 LMZ524320:LNE524322 LWV524320:LXA524322 MGR524320:MGW524322 MQN524320:MQS524322 NAJ524320:NAO524322 NKF524320:NKK524322 NUB524320:NUG524322 ODX524320:OEC524322 ONT524320:ONY524322 OXP524320:OXU524322 PHL524320:PHQ524322 PRH524320:PRM524322 QBD524320:QBI524322 QKZ524320:QLE524322 QUV524320:QVA524322 RER524320:REW524322 RON524320:ROS524322 RYJ524320:RYO524322 SIF524320:SIK524322 SSB524320:SSG524322 TBX524320:TCC524322 TLT524320:TLY524322 TVP524320:TVU524322 UFL524320:UFQ524322 UPH524320:UPM524322 UZD524320:UZI524322 VIZ524320:VJE524322 VSV524320:VTA524322 WCR524320:WCW524322 WMN524320:WMS524322 WWJ524320:WWO524322 AB589856:AG589858 JX589856:KC589858 TT589856:TY589858 ADP589856:ADU589858 ANL589856:ANQ589858 AXH589856:AXM589858 BHD589856:BHI589858 BQZ589856:BRE589858 CAV589856:CBA589858 CKR589856:CKW589858 CUN589856:CUS589858 DEJ589856:DEO589858 DOF589856:DOK589858 DYB589856:DYG589858 EHX589856:EIC589858 ERT589856:ERY589858 FBP589856:FBU589858 FLL589856:FLQ589858 FVH589856:FVM589858 GFD589856:GFI589858 GOZ589856:GPE589858 GYV589856:GZA589858 HIR589856:HIW589858 HSN589856:HSS589858 ICJ589856:ICO589858 IMF589856:IMK589858 IWB589856:IWG589858 JFX589856:JGC589858 JPT589856:JPY589858 JZP589856:JZU589858 KJL589856:KJQ589858 KTH589856:KTM589858 LDD589856:LDI589858 LMZ589856:LNE589858 LWV589856:LXA589858 MGR589856:MGW589858 MQN589856:MQS589858 NAJ589856:NAO589858 NKF589856:NKK589858 NUB589856:NUG589858 ODX589856:OEC589858 ONT589856:ONY589858 OXP589856:OXU589858 PHL589856:PHQ589858 PRH589856:PRM589858 QBD589856:QBI589858 QKZ589856:QLE589858 QUV589856:QVA589858 RER589856:REW589858 RON589856:ROS589858 RYJ589856:RYO589858 SIF589856:SIK589858 SSB589856:SSG589858 TBX589856:TCC589858 TLT589856:TLY589858 TVP589856:TVU589858 UFL589856:UFQ589858 UPH589856:UPM589858 UZD589856:UZI589858 VIZ589856:VJE589858 VSV589856:VTA589858 WCR589856:WCW589858 WMN589856:WMS589858 WWJ589856:WWO589858 AB655392:AG655394 JX655392:KC655394 TT655392:TY655394 ADP655392:ADU655394 ANL655392:ANQ655394 AXH655392:AXM655394 BHD655392:BHI655394 BQZ655392:BRE655394 CAV655392:CBA655394 CKR655392:CKW655394 CUN655392:CUS655394 DEJ655392:DEO655394 DOF655392:DOK655394 DYB655392:DYG655394 EHX655392:EIC655394 ERT655392:ERY655394 FBP655392:FBU655394 FLL655392:FLQ655394 FVH655392:FVM655394 GFD655392:GFI655394 GOZ655392:GPE655394 GYV655392:GZA655394 HIR655392:HIW655394 HSN655392:HSS655394 ICJ655392:ICO655394 IMF655392:IMK655394 IWB655392:IWG655394 JFX655392:JGC655394 JPT655392:JPY655394 JZP655392:JZU655394 KJL655392:KJQ655394 KTH655392:KTM655394 LDD655392:LDI655394 LMZ655392:LNE655394 LWV655392:LXA655394 MGR655392:MGW655394 MQN655392:MQS655394 NAJ655392:NAO655394 NKF655392:NKK655394 NUB655392:NUG655394 ODX655392:OEC655394 ONT655392:ONY655394 OXP655392:OXU655394 PHL655392:PHQ655394 PRH655392:PRM655394 QBD655392:QBI655394 QKZ655392:QLE655394 QUV655392:QVA655394 RER655392:REW655394 RON655392:ROS655394 RYJ655392:RYO655394 SIF655392:SIK655394 SSB655392:SSG655394 TBX655392:TCC655394 TLT655392:TLY655394 TVP655392:TVU655394 UFL655392:UFQ655394 UPH655392:UPM655394 UZD655392:UZI655394 VIZ655392:VJE655394 VSV655392:VTA655394 WCR655392:WCW655394 WMN655392:WMS655394 WWJ655392:WWO655394 AB720928:AG720930 JX720928:KC720930 TT720928:TY720930 ADP720928:ADU720930 ANL720928:ANQ720930 AXH720928:AXM720930 BHD720928:BHI720930 BQZ720928:BRE720930 CAV720928:CBA720930 CKR720928:CKW720930 CUN720928:CUS720930 DEJ720928:DEO720930 DOF720928:DOK720930 DYB720928:DYG720930 EHX720928:EIC720930 ERT720928:ERY720930 FBP720928:FBU720930 FLL720928:FLQ720930 FVH720928:FVM720930 GFD720928:GFI720930 GOZ720928:GPE720930 GYV720928:GZA720930 HIR720928:HIW720930 HSN720928:HSS720930 ICJ720928:ICO720930 IMF720928:IMK720930 IWB720928:IWG720930 JFX720928:JGC720930 JPT720928:JPY720930 JZP720928:JZU720930 KJL720928:KJQ720930 KTH720928:KTM720930 LDD720928:LDI720930 LMZ720928:LNE720930 LWV720928:LXA720930 MGR720928:MGW720930 MQN720928:MQS720930 NAJ720928:NAO720930 NKF720928:NKK720930 NUB720928:NUG720930 ODX720928:OEC720930 ONT720928:ONY720930 OXP720928:OXU720930 PHL720928:PHQ720930 PRH720928:PRM720930 QBD720928:QBI720930 QKZ720928:QLE720930 QUV720928:QVA720930 RER720928:REW720930 RON720928:ROS720930 RYJ720928:RYO720930 SIF720928:SIK720930 SSB720928:SSG720930 TBX720928:TCC720930 TLT720928:TLY720930 TVP720928:TVU720930 UFL720928:UFQ720930 UPH720928:UPM720930 UZD720928:UZI720930 VIZ720928:VJE720930 VSV720928:VTA720930 WCR720928:WCW720930 WMN720928:WMS720930 WWJ720928:WWO720930 AB786464:AG786466 JX786464:KC786466 TT786464:TY786466 ADP786464:ADU786466 ANL786464:ANQ786466 AXH786464:AXM786466 BHD786464:BHI786466 BQZ786464:BRE786466 CAV786464:CBA786466 CKR786464:CKW786466 CUN786464:CUS786466 DEJ786464:DEO786466 DOF786464:DOK786466 DYB786464:DYG786466 EHX786464:EIC786466 ERT786464:ERY786466 FBP786464:FBU786466 FLL786464:FLQ786466 FVH786464:FVM786466 GFD786464:GFI786466 GOZ786464:GPE786466 GYV786464:GZA786466 HIR786464:HIW786466 HSN786464:HSS786466 ICJ786464:ICO786466 IMF786464:IMK786466 IWB786464:IWG786466 JFX786464:JGC786466 JPT786464:JPY786466 JZP786464:JZU786466 KJL786464:KJQ786466 KTH786464:KTM786466 LDD786464:LDI786466 LMZ786464:LNE786466 LWV786464:LXA786466 MGR786464:MGW786466 MQN786464:MQS786466 NAJ786464:NAO786466 NKF786464:NKK786466 NUB786464:NUG786466 ODX786464:OEC786466 ONT786464:ONY786466 OXP786464:OXU786466 PHL786464:PHQ786466 PRH786464:PRM786466 QBD786464:QBI786466 QKZ786464:QLE786466 QUV786464:QVA786466 RER786464:REW786466 RON786464:ROS786466 RYJ786464:RYO786466 SIF786464:SIK786466 SSB786464:SSG786466 TBX786464:TCC786466 TLT786464:TLY786466 TVP786464:TVU786466 UFL786464:UFQ786466 UPH786464:UPM786466 UZD786464:UZI786466 VIZ786464:VJE786466 VSV786464:VTA786466 WCR786464:WCW786466 WMN786464:WMS786466 WWJ786464:WWO786466 AB852000:AG852002 JX852000:KC852002 TT852000:TY852002 ADP852000:ADU852002 ANL852000:ANQ852002 AXH852000:AXM852002 BHD852000:BHI852002 BQZ852000:BRE852002 CAV852000:CBA852002 CKR852000:CKW852002 CUN852000:CUS852002 DEJ852000:DEO852002 DOF852000:DOK852002 DYB852000:DYG852002 EHX852000:EIC852002 ERT852000:ERY852002 FBP852000:FBU852002 FLL852000:FLQ852002 FVH852000:FVM852002 GFD852000:GFI852002 GOZ852000:GPE852002 GYV852000:GZA852002 HIR852000:HIW852002 HSN852000:HSS852002 ICJ852000:ICO852002 IMF852000:IMK852002 IWB852000:IWG852002 JFX852000:JGC852002 JPT852000:JPY852002 JZP852000:JZU852002 KJL852000:KJQ852002 KTH852000:KTM852002 LDD852000:LDI852002 LMZ852000:LNE852002 LWV852000:LXA852002 MGR852000:MGW852002 MQN852000:MQS852002 NAJ852000:NAO852002 NKF852000:NKK852002 NUB852000:NUG852002 ODX852000:OEC852002 ONT852000:ONY852002 OXP852000:OXU852002 PHL852000:PHQ852002 PRH852000:PRM852002 QBD852000:QBI852002 QKZ852000:QLE852002 QUV852000:QVA852002 RER852000:REW852002 RON852000:ROS852002 RYJ852000:RYO852002 SIF852000:SIK852002 SSB852000:SSG852002 TBX852000:TCC852002 TLT852000:TLY852002 TVP852000:TVU852002 UFL852000:UFQ852002 UPH852000:UPM852002 UZD852000:UZI852002 VIZ852000:VJE852002 VSV852000:VTA852002 WCR852000:WCW852002 WMN852000:WMS852002 WWJ852000:WWO852002 AB917536:AG917538 JX917536:KC917538 TT917536:TY917538 ADP917536:ADU917538 ANL917536:ANQ917538 AXH917536:AXM917538 BHD917536:BHI917538 BQZ917536:BRE917538 CAV917536:CBA917538 CKR917536:CKW917538 CUN917536:CUS917538 DEJ917536:DEO917538 DOF917536:DOK917538 DYB917536:DYG917538 EHX917536:EIC917538 ERT917536:ERY917538 FBP917536:FBU917538 FLL917536:FLQ917538 FVH917536:FVM917538 GFD917536:GFI917538 GOZ917536:GPE917538 GYV917536:GZA917538 HIR917536:HIW917538 HSN917536:HSS917538 ICJ917536:ICO917538 IMF917536:IMK917538 IWB917536:IWG917538 JFX917536:JGC917538 JPT917536:JPY917538 JZP917536:JZU917538 KJL917536:KJQ917538 KTH917536:KTM917538 LDD917536:LDI917538 LMZ917536:LNE917538 LWV917536:LXA917538 MGR917536:MGW917538 MQN917536:MQS917538 NAJ917536:NAO917538 NKF917536:NKK917538 NUB917536:NUG917538 ODX917536:OEC917538 ONT917536:ONY917538 OXP917536:OXU917538 PHL917536:PHQ917538 PRH917536:PRM917538 QBD917536:QBI917538 QKZ917536:QLE917538 QUV917536:QVA917538 RER917536:REW917538 RON917536:ROS917538 RYJ917536:RYO917538 SIF917536:SIK917538 SSB917536:SSG917538 TBX917536:TCC917538 TLT917536:TLY917538 TVP917536:TVU917538 UFL917536:UFQ917538 UPH917536:UPM917538 UZD917536:UZI917538 VIZ917536:VJE917538 VSV917536:VTA917538 WCR917536:WCW917538 WMN917536:WMS917538 WWJ917536:WWO917538 AB983072:AG983074 JX983072:KC983074 TT983072:TY983074 ADP983072:ADU983074 ANL983072:ANQ983074 AXH983072:AXM983074 BHD983072:BHI983074 BQZ983072:BRE983074 CAV983072:CBA983074 CKR983072:CKW983074 CUN983072:CUS983074 DEJ983072:DEO983074 DOF983072:DOK983074 DYB983072:DYG983074 EHX983072:EIC983074 ERT983072:ERY983074 FBP983072:FBU983074 FLL983072:FLQ983074 FVH983072:FVM983074 GFD983072:GFI983074 GOZ983072:GPE983074 GYV983072:GZA983074 HIR983072:HIW983074 HSN983072:HSS983074 ICJ983072:ICO983074 IMF983072:IMK983074 IWB983072:IWG983074 JFX983072:JGC983074 JPT983072:JPY983074 JZP983072:JZU983074 KJL983072:KJQ983074 KTH983072:KTM983074 LDD983072:LDI983074 LMZ983072:LNE983074 LWV983072:LXA983074 MGR983072:MGW983074 MQN983072:MQS983074 NAJ983072:NAO983074 NKF983072:NKK983074 NUB983072:NUG983074 ODX983072:OEC983074 ONT983072:ONY983074 OXP983072:OXU983074 PHL983072:PHQ983074 PRH983072:PRM983074 QBD983072:QBI983074 QKZ983072:QLE983074 QUV983072:QVA983074 RER983072:REW983074 RON983072:ROS983074 RYJ983072:RYO983074 SIF983072:SIK983074 SSB983072:SSG983074 TBX983072:TCC983074 TLT983072:TLY983074 TVP983072:TVU983074 UFL983072:UFQ983074 UPH983072:UPM983074 UZD983072:UZI983074 VIZ983072:VJE983074 VSV983072:VTA983074 WCR983072:WCW983074 WMN983072:WMS983074 WWJ983072:WWO983074 AN25:AT25 KJ25:KP25 UF25:UL25 AEB25:AEH25 ANX25:AOD25 AXT25:AXZ25 BHP25:BHV25 BRL25:BRR25 CBH25:CBN25 CLD25:CLJ25 CUZ25:CVF25 DEV25:DFB25 DOR25:DOX25 DYN25:DYT25 EIJ25:EIP25 ESF25:ESL25 FCB25:FCH25 FLX25:FMD25 FVT25:FVZ25 GFP25:GFV25 GPL25:GPR25 GZH25:GZN25 HJD25:HJJ25 HSZ25:HTF25 ICV25:IDB25 IMR25:IMX25 IWN25:IWT25 JGJ25:JGP25 JQF25:JQL25 KAB25:KAH25 KJX25:KKD25 KTT25:KTZ25 LDP25:LDV25 LNL25:LNR25 LXH25:LXN25 MHD25:MHJ25 MQZ25:MRF25 NAV25:NBB25 NKR25:NKX25 NUN25:NUT25 OEJ25:OEP25 OOF25:OOL25 OYB25:OYH25 PHX25:PID25 PRT25:PRZ25 QBP25:QBV25 QLL25:QLR25 QVH25:QVN25 RFD25:RFJ25 ROZ25:RPF25 RYV25:RZB25 SIR25:SIX25 SSN25:SST25 TCJ25:TCP25 TMF25:TML25 TWB25:TWH25 UFX25:UGD25 UPT25:UPZ25 UZP25:UZV25 VJL25:VJR25 VTH25:VTN25 WDD25:WDJ25 WMZ25:WNF25 WWV25:WXB25 AN65561:AT65561 KJ65561:KP65561 UF65561:UL65561 AEB65561:AEH65561 ANX65561:AOD65561 AXT65561:AXZ65561 BHP65561:BHV65561 BRL65561:BRR65561 CBH65561:CBN65561 CLD65561:CLJ65561 CUZ65561:CVF65561 DEV65561:DFB65561 DOR65561:DOX65561 DYN65561:DYT65561 EIJ65561:EIP65561 ESF65561:ESL65561 FCB65561:FCH65561 FLX65561:FMD65561 FVT65561:FVZ65561 GFP65561:GFV65561 GPL65561:GPR65561 GZH65561:GZN65561 HJD65561:HJJ65561 HSZ65561:HTF65561 ICV65561:IDB65561 IMR65561:IMX65561 IWN65561:IWT65561 JGJ65561:JGP65561 JQF65561:JQL65561 KAB65561:KAH65561 KJX65561:KKD65561 KTT65561:KTZ65561 LDP65561:LDV65561 LNL65561:LNR65561 LXH65561:LXN65561 MHD65561:MHJ65561 MQZ65561:MRF65561 NAV65561:NBB65561 NKR65561:NKX65561 NUN65561:NUT65561 OEJ65561:OEP65561 OOF65561:OOL65561 OYB65561:OYH65561 PHX65561:PID65561 PRT65561:PRZ65561 QBP65561:QBV65561 QLL65561:QLR65561 QVH65561:QVN65561 RFD65561:RFJ65561 ROZ65561:RPF65561 RYV65561:RZB65561 SIR65561:SIX65561 SSN65561:SST65561 TCJ65561:TCP65561 TMF65561:TML65561 TWB65561:TWH65561 UFX65561:UGD65561 UPT65561:UPZ65561 UZP65561:UZV65561 VJL65561:VJR65561 VTH65561:VTN65561 WDD65561:WDJ65561 WMZ65561:WNF65561 WWV65561:WXB65561 AN131097:AT131097 KJ131097:KP131097 UF131097:UL131097 AEB131097:AEH131097 ANX131097:AOD131097 AXT131097:AXZ131097 BHP131097:BHV131097 BRL131097:BRR131097 CBH131097:CBN131097 CLD131097:CLJ131097 CUZ131097:CVF131097 DEV131097:DFB131097 DOR131097:DOX131097 DYN131097:DYT131097 EIJ131097:EIP131097 ESF131097:ESL131097 FCB131097:FCH131097 FLX131097:FMD131097 FVT131097:FVZ131097 GFP131097:GFV131097 GPL131097:GPR131097 GZH131097:GZN131097 HJD131097:HJJ131097 HSZ131097:HTF131097 ICV131097:IDB131097 IMR131097:IMX131097 IWN131097:IWT131097 JGJ131097:JGP131097 JQF131097:JQL131097 KAB131097:KAH131097 KJX131097:KKD131097 KTT131097:KTZ131097 LDP131097:LDV131097 LNL131097:LNR131097 LXH131097:LXN131097 MHD131097:MHJ131097 MQZ131097:MRF131097 NAV131097:NBB131097 NKR131097:NKX131097 NUN131097:NUT131097 OEJ131097:OEP131097 OOF131097:OOL131097 OYB131097:OYH131097 PHX131097:PID131097 PRT131097:PRZ131097 QBP131097:QBV131097 QLL131097:QLR131097 QVH131097:QVN131097 RFD131097:RFJ131097 ROZ131097:RPF131097 RYV131097:RZB131097 SIR131097:SIX131097 SSN131097:SST131097 TCJ131097:TCP131097 TMF131097:TML131097 TWB131097:TWH131097 UFX131097:UGD131097 UPT131097:UPZ131097 UZP131097:UZV131097 VJL131097:VJR131097 VTH131097:VTN131097 WDD131097:WDJ131097 WMZ131097:WNF131097 WWV131097:WXB131097 AN196633:AT196633 KJ196633:KP196633 UF196633:UL196633 AEB196633:AEH196633 ANX196633:AOD196633 AXT196633:AXZ196633 BHP196633:BHV196633 BRL196633:BRR196633 CBH196633:CBN196633 CLD196633:CLJ196633 CUZ196633:CVF196633 DEV196633:DFB196633 DOR196633:DOX196633 DYN196633:DYT196633 EIJ196633:EIP196633 ESF196633:ESL196633 FCB196633:FCH196633 FLX196633:FMD196633 FVT196633:FVZ196633 GFP196633:GFV196633 GPL196633:GPR196633 GZH196633:GZN196633 HJD196633:HJJ196633 HSZ196633:HTF196633 ICV196633:IDB196633 IMR196633:IMX196633 IWN196633:IWT196633 JGJ196633:JGP196633 JQF196633:JQL196633 KAB196633:KAH196633 KJX196633:KKD196633 KTT196633:KTZ196633 LDP196633:LDV196633 LNL196633:LNR196633 LXH196633:LXN196633 MHD196633:MHJ196633 MQZ196633:MRF196633 NAV196633:NBB196633 NKR196633:NKX196633 NUN196633:NUT196633 OEJ196633:OEP196633 OOF196633:OOL196633 OYB196633:OYH196633 PHX196633:PID196633 PRT196633:PRZ196633 QBP196633:QBV196633 QLL196633:QLR196633 QVH196633:QVN196633 RFD196633:RFJ196633 ROZ196633:RPF196633 RYV196633:RZB196633 SIR196633:SIX196633 SSN196633:SST196633 TCJ196633:TCP196633 TMF196633:TML196633 TWB196633:TWH196633 UFX196633:UGD196633 UPT196633:UPZ196633 UZP196633:UZV196633 VJL196633:VJR196633 VTH196633:VTN196633 WDD196633:WDJ196633 WMZ196633:WNF196633 WWV196633:WXB196633 AN262169:AT262169 KJ262169:KP262169 UF262169:UL262169 AEB262169:AEH262169 ANX262169:AOD262169 AXT262169:AXZ262169 BHP262169:BHV262169 BRL262169:BRR262169 CBH262169:CBN262169 CLD262169:CLJ262169 CUZ262169:CVF262169 DEV262169:DFB262169 DOR262169:DOX262169 DYN262169:DYT262169 EIJ262169:EIP262169 ESF262169:ESL262169 FCB262169:FCH262169 FLX262169:FMD262169 FVT262169:FVZ262169 GFP262169:GFV262169 GPL262169:GPR262169 GZH262169:GZN262169 HJD262169:HJJ262169 HSZ262169:HTF262169 ICV262169:IDB262169 IMR262169:IMX262169 IWN262169:IWT262169 JGJ262169:JGP262169 JQF262169:JQL262169 KAB262169:KAH262169 KJX262169:KKD262169 KTT262169:KTZ262169 LDP262169:LDV262169 LNL262169:LNR262169 LXH262169:LXN262169 MHD262169:MHJ262169 MQZ262169:MRF262169 NAV262169:NBB262169 NKR262169:NKX262169 NUN262169:NUT262169 OEJ262169:OEP262169 OOF262169:OOL262169 OYB262169:OYH262169 PHX262169:PID262169 PRT262169:PRZ262169 QBP262169:QBV262169 QLL262169:QLR262169 QVH262169:QVN262169 RFD262169:RFJ262169 ROZ262169:RPF262169 RYV262169:RZB262169 SIR262169:SIX262169 SSN262169:SST262169 TCJ262169:TCP262169 TMF262169:TML262169 TWB262169:TWH262169 UFX262169:UGD262169 UPT262169:UPZ262169 UZP262169:UZV262169 VJL262169:VJR262169 VTH262169:VTN262169 WDD262169:WDJ262169 WMZ262169:WNF262169 WWV262169:WXB262169 AN327705:AT327705 KJ327705:KP327705 UF327705:UL327705 AEB327705:AEH327705 ANX327705:AOD327705 AXT327705:AXZ327705 BHP327705:BHV327705 BRL327705:BRR327705 CBH327705:CBN327705 CLD327705:CLJ327705 CUZ327705:CVF327705 DEV327705:DFB327705 DOR327705:DOX327705 DYN327705:DYT327705 EIJ327705:EIP327705 ESF327705:ESL327705 FCB327705:FCH327705 FLX327705:FMD327705 FVT327705:FVZ327705 GFP327705:GFV327705 GPL327705:GPR327705 GZH327705:GZN327705 HJD327705:HJJ327705 HSZ327705:HTF327705 ICV327705:IDB327705 IMR327705:IMX327705 IWN327705:IWT327705 JGJ327705:JGP327705 JQF327705:JQL327705 KAB327705:KAH327705 KJX327705:KKD327705 KTT327705:KTZ327705 LDP327705:LDV327705 LNL327705:LNR327705 LXH327705:LXN327705 MHD327705:MHJ327705 MQZ327705:MRF327705 NAV327705:NBB327705 NKR327705:NKX327705 NUN327705:NUT327705 OEJ327705:OEP327705 OOF327705:OOL327705 OYB327705:OYH327705 PHX327705:PID327705 PRT327705:PRZ327705 QBP327705:QBV327705 QLL327705:QLR327705 QVH327705:QVN327705 RFD327705:RFJ327705 ROZ327705:RPF327705 RYV327705:RZB327705 SIR327705:SIX327705 SSN327705:SST327705 TCJ327705:TCP327705 TMF327705:TML327705 TWB327705:TWH327705 UFX327705:UGD327705 UPT327705:UPZ327705 UZP327705:UZV327705 VJL327705:VJR327705 VTH327705:VTN327705 WDD327705:WDJ327705 WMZ327705:WNF327705 WWV327705:WXB327705 AN393241:AT393241 KJ393241:KP393241 UF393241:UL393241 AEB393241:AEH393241 ANX393241:AOD393241 AXT393241:AXZ393241 BHP393241:BHV393241 BRL393241:BRR393241 CBH393241:CBN393241 CLD393241:CLJ393241 CUZ393241:CVF393241 DEV393241:DFB393241 DOR393241:DOX393241 DYN393241:DYT393241 EIJ393241:EIP393241 ESF393241:ESL393241 FCB393241:FCH393241 FLX393241:FMD393241 FVT393241:FVZ393241 GFP393241:GFV393241 GPL393241:GPR393241 GZH393241:GZN393241 HJD393241:HJJ393241 HSZ393241:HTF393241 ICV393241:IDB393241 IMR393241:IMX393241 IWN393241:IWT393241 JGJ393241:JGP393241 JQF393241:JQL393241 KAB393241:KAH393241 KJX393241:KKD393241 KTT393241:KTZ393241 LDP393241:LDV393241 LNL393241:LNR393241 LXH393241:LXN393241 MHD393241:MHJ393241 MQZ393241:MRF393241 NAV393241:NBB393241 NKR393241:NKX393241 NUN393241:NUT393241 OEJ393241:OEP393241 OOF393241:OOL393241 OYB393241:OYH393241 PHX393241:PID393241 PRT393241:PRZ393241 QBP393241:QBV393241 QLL393241:QLR393241 QVH393241:QVN393241 RFD393241:RFJ393241 ROZ393241:RPF393241 RYV393241:RZB393241 SIR393241:SIX393241 SSN393241:SST393241 TCJ393241:TCP393241 TMF393241:TML393241 TWB393241:TWH393241 UFX393241:UGD393241 UPT393241:UPZ393241 UZP393241:UZV393241 VJL393241:VJR393241 VTH393241:VTN393241 WDD393241:WDJ393241 WMZ393241:WNF393241 WWV393241:WXB393241 AN458777:AT458777 KJ458777:KP458777 UF458777:UL458777 AEB458777:AEH458777 ANX458777:AOD458777 AXT458777:AXZ458777 BHP458777:BHV458777 BRL458777:BRR458777 CBH458777:CBN458777 CLD458777:CLJ458777 CUZ458777:CVF458777 DEV458777:DFB458777 DOR458777:DOX458777 DYN458777:DYT458777 EIJ458777:EIP458777 ESF458777:ESL458777 FCB458777:FCH458777 FLX458777:FMD458777 FVT458777:FVZ458777 GFP458777:GFV458777 GPL458777:GPR458777 GZH458777:GZN458777 HJD458777:HJJ458777 HSZ458777:HTF458777 ICV458777:IDB458777 IMR458777:IMX458777 IWN458777:IWT458777 JGJ458777:JGP458777 JQF458777:JQL458777 KAB458777:KAH458777 KJX458777:KKD458777 KTT458777:KTZ458777 LDP458777:LDV458777 LNL458777:LNR458777 LXH458777:LXN458777 MHD458777:MHJ458777 MQZ458777:MRF458777 NAV458777:NBB458777 NKR458777:NKX458777 NUN458777:NUT458777 OEJ458777:OEP458777 OOF458777:OOL458777 OYB458777:OYH458777 PHX458777:PID458777 PRT458777:PRZ458777 QBP458777:QBV458777 QLL458777:QLR458777 QVH458777:QVN458777 RFD458777:RFJ458777 ROZ458777:RPF458777 RYV458777:RZB458777 SIR458777:SIX458777 SSN458777:SST458777 TCJ458777:TCP458777 TMF458777:TML458777 TWB458777:TWH458777 UFX458777:UGD458777 UPT458777:UPZ458777 UZP458777:UZV458777 VJL458777:VJR458777 VTH458777:VTN458777 WDD458777:WDJ458777 WMZ458777:WNF458777 WWV458777:WXB458777 AN524313:AT524313 KJ524313:KP524313 UF524313:UL524313 AEB524313:AEH524313 ANX524313:AOD524313 AXT524313:AXZ524313 BHP524313:BHV524313 BRL524313:BRR524313 CBH524313:CBN524313 CLD524313:CLJ524313 CUZ524313:CVF524313 DEV524313:DFB524313 DOR524313:DOX524313 DYN524313:DYT524313 EIJ524313:EIP524313 ESF524313:ESL524313 FCB524313:FCH524313 FLX524313:FMD524313 FVT524313:FVZ524313 GFP524313:GFV524313 GPL524313:GPR524313 GZH524313:GZN524313 HJD524313:HJJ524313 HSZ524313:HTF524313 ICV524313:IDB524313 IMR524313:IMX524313 IWN524313:IWT524313 JGJ524313:JGP524313 JQF524313:JQL524313 KAB524313:KAH524313 KJX524313:KKD524313 KTT524313:KTZ524313 LDP524313:LDV524313 LNL524313:LNR524313 LXH524313:LXN524313 MHD524313:MHJ524313 MQZ524313:MRF524313 NAV524313:NBB524313 NKR524313:NKX524313 NUN524313:NUT524313 OEJ524313:OEP524313 OOF524313:OOL524313 OYB524313:OYH524313 PHX524313:PID524313 PRT524313:PRZ524313 QBP524313:QBV524313 QLL524313:QLR524313 QVH524313:QVN524313 RFD524313:RFJ524313 ROZ524313:RPF524313 RYV524313:RZB524313 SIR524313:SIX524313 SSN524313:SST524313 TCJ524313:TCP524313 TMF524313:TML524313 TWB524313:TWH524313 UFX524313:UGD524313 UPT524313:UPZ524313 UZP524313:UZV524313 VJL524313:VJR524313 VTH524313:VTN524313 WDD524313:WDJ524313 WMZ524313:WNF524313 WWV524313:WXB524313 AN589849:AT589849 KJ589849:KP589849 UF589849:UL589849 AEB589849:AEH589849 ANX589849:AOD589849 AXT589849:AXZ589849 BHP589849:BHV589849 BRL589849:BRR589849 CBH589849:CBN589849 CLD589849:CLJ589849 CUZ589849:CVF589849 DEV589849:DFB589849 DOR589849:DOX589849 DYN589849:DYT589849 EIJ589849:EIP589849 ESF589849:ESL589849 FCB589849:FCH589849 FLX589849:FMD589849 FVT589849:FVZ589849 GFP589849:GFV589849 GPL589849:GPR589849 GZH589849:GZN589849 HJD589849:HJJ589849 HSZ589849:HTF589849 ICV589849:IDB589849 IMR589849:IMX589849 IWN589849:IWT589849 JGJ589849:JGP589849 JQF589849:JQL589849 KAB589849:KAH589849 KJX589849:KKD589849 KTT589849:KTZ589849 LDP589849:LDV589849 LNL589849:LNR589849 LXH589849:LXN589849 MHD589849:MHJ589849 MQZ589849:MRF589849 NAV589849:NBB589849 NKR589849:NKX589849 NUN589849:NUT589849 OEJ589849:OEP589849 OOF589849:OOL589849 OYB589849:OYH589849 PHX589849:PID589849 PRT589849:PRZ589849 QBP589849:QBV589849 QLL589849:QLR589849 QVH589849:QVN589849 RFD589849:RFJ589849 ROZ589849:RPF589849 RYV589849:RZB589849 SIR589849:SIX589849 SSN589849:SST589849 TCJ589849:TCP589849 TMF589849:TML589849 TWB589849:TWH589849 UFX589849:UGD589849 UPT589849:UPZ589849 UZP589849:UZV589849 VJL589849:VJR589849 VTH589849:VTN589849 WDD589849:WDJ589849 WMZ589849:WNF589849 WWV589849:WXB589849 AN655385:AT655385 KJ655385:KP655385 UF655385:UL655385 AEB655385:AEH655385 ANX655385:AOD655385 AXT655385:AXZ655385 BHP655385:BHV655385 BRL655385:BRR655385 CBH655385:CBN655385 CLD655385:CLJ655385 CUZ655385:CVF655385 DEV655385:DFB655385 DOR655385:DOX655385 DYN655385:DYT655385 EIJ655385:EIP655385 ESF655385:ESL655385 FCB655385:FCH655385 FLX655385:FMD655385 FVT655385:FVZ655385 GFP655385:GFV655385 GPL655385:GPR655385 GZH655385:GZN655385 HJD655385:HJJ655385 HSZ655385:HTF655385 ICV655385:IDB655385 IMR655385:IMX655385 IWN655385:IWT655385 JGJ655385:JGP655385 JQF655385:JQL655385 KAB655385:KAH655385 KJX655385:KKD655385 KTT655385:KTZ655385 LDP655385:LDV655385 LNL655385:LNR655385 LXH655385:LXN655385 MHD655385:MHJ655385 MQZ655385:MRF655385 NAV655385:NBB655385 NKR655385:NKX655385 NUN655385:NUT655385 OEJ655385:OEP655385 OOF655385:OOL655385 OYB655385:OYH655385 PHX655385:PID655385 PRT655385:PRZ655385 QBP655385:QBV655385 QLL655385:QLR655385 QVH655385:QVN655385 RFD655385:RFJ655385 ROZ655385:RPF655385 RYV655385:RZB655385 SIR655385:SIX655385 SSN655385:SST655385 TCJ655385:TCP655385 TMF655385:TML655385 TWB655385:TWH655385 UFX655385:UGD655385 UPT655385:UPZ655385 UZP655385:UZV655385 VJL655385:VJR655385 VTH655385:VTN655385 WDD655385:WDJ655385 WMZ655385:WNF655385 WWV655385:WXB655385 AN720921:AT720921 KJ720921:KP720921 UF720921:UL720921 AEB720921:AEH720921 ANX720921:AOD720921 AXT720921:AXZ720921 BHP720921:BHV720921 BRL720921:BRR720921 CBH720921:CBN720921 CLD720921:CLJ720921 CUZ720921:CVF720921 DEV720921:DFB720921 DOR720921:DOX720921 DYN720921:DYT720921 EIJ720921:EIP720921 ESF720921:ESL720921 FCB720921:FCH720921 FLX720921:FMD720921 FVT720921:FVZ720921 GFP720921:GFV720921 GPL720921:GPR720921 GZH720921:GZN720921 HJD720921:HJJ720921 HSZ720921:HTF720921 ICV720921:IDB720921 IMR720921:IMX720921 IWN720921:IWT720921 JGJ720921:JGP720921 JQF720921:JQL720921 KAB720921:KAH720921 KJX720921:KKD720921 KTT720921:KTZ720921 LDP720921:LDV720921 LNL720921:LNR720921 LXH720921:LXN720921 MHD720921:MHJ720921 MQZ720921:MRF720921 NAV720921:NBB720921 NKR720921:NKX720921 NUN720921:NUT720921 OEJ720921:OEP720921 OOF720921:OOL720921 OYB720921:OYH720921 PHX720921:PID720921 PRT720921:PRZ720921 QBP720921:QBV720921 QLL720921:QLR720921 QVH720921:QVN720921 RFD720921:RFJ720921 ROZ720921:RPF720921 RYV720921:RZB720921 SIR720921:SIX720921 SSN720921:SST720921 TCJ720921:TCP720921 TMF720921:TML720921 TWB720921:TWH720921 UFX720921:UGD720921 UPT720921:UPZ720921 UZP720921:UZV720921 VJL720921:VJR720921 VTH720921:VTN720921 WDD720921:WDJ720921 WMZ720921:WNF720921 WWV720921:WXB720921 AN786457:AT786457 KJ786457:KP786457 UF786457:UL786457 AEB786457:AEH786457 ANX786457:AOD786457 AXT786457:AXZ786457 BHP786457:BHV786457 BRL786457:BRR786457 CBH786457:CBN786457 CLD786457:CLJ786457 CUZ786457:CVF786457 DEV786457:DFB786457 DOR786457:DOX786457 DYN786457:DYT786457 EIJ786457:EIP786457 ESF786457:ESL786457 FCB786457:FCH786457 FLX786457:FMD786457 FVT786457:FVZ786457 GFP786457:GFV786457 GPL786457:GPR786457 GZH786457:GZN786457 HJD786457:HJJ786457 HSZ786457:HTF786457 ICV786457:IDB786457 IMR786457:IMX786457 IWN786457:IWT786457 JGJ786457:JGP786457 JQF786457:JQL786457 KAB786457:KAH786457 KJX786457:KKD786457 KTT786457:KTZ786457 LDP786457:LDV786457 LNL786457:LNR786457 LXH786457:LXN786457 MHD786457:MHJ786457 MQZ786457:MRF786457 NAV786457:NBB786457 NKR786457:NKX786457 NUN786457:NUT786457 OEJ786457:OEP786457 OOF786457:OOL786457 OYB786457:OYH786457 PHX786457:PID786457 PRT786457:PRZ786457 QBP786457:QBV786457 QLL786457:QLR786457 QVH786457:QVN786457 RFD786457:RFJ786457 ROZ786457:RPF786457 RYV786457:RZB786457 SIR786457:SIX786457 SSN786457:SST786457 TCJ786457:TCP786457 TMF786457:TML786457 TWB786457:TWH786457 UFX786457:UGD786457 UPT786457:UPZ786457 UZP786457:UZV786457 VJL786457:VJR786457 VTH786457:VTN786457 WDD786457:WDJ786457 WMZ786457:WNF786457 WWV786457:WXB786457 AN851993:AT851993 KJ851993:KP851993 UF851993:UL851993 AEB851993:AEH851993 ANX851993:AOD851993 AXT851993:AXZ851993 BHP851993:BHV851993 BRL851993:BRR851993 CBH851993:CBN851993 CLD851993:CLJ851993 CUZ851993:CVF851993 DEV851993:DFB851993 DOR851993:DOX851993 DYN851993:DYT851993 EIJ851993:EIP851993 ESF851993:ESL851993 FCB851993:FCH851993 FLX851993:FMD851993 FVT851993:FVZ851993 GFP851993:GFV851993 GPL851993:GPR851993 GZH851993:GZN851993 HJD851993:HJJ851993 HSZ851993:HTF851993 ICV851993:IDB851993 IMR851993:IMX851993 IWN851993:IWT851993 JGJ851993:JGP851993 JQF851993:JQL851993 KAB851993:KAH851993 KJX851993:KKD851993 KTT851993:KTZ851993 LDP851993:LDV851993 LNL851993:LNR851993 LXH851993:LXN851993 MHD851993:MHJ851993 MQZ851993:MRF851993 NAV851993:NBB851993 NKR851993:NKX851993 NUN851993:NUT851993 OEJ851993:OEP851993 OOF851993:OOL851993 OYB851993:OYH851993 PHX851993:PID851993 PRT851993:PRZ851993 QBP851993:QBV851993 QLL851993:QLR851993 QVH851993:QVN851993 RFD851993:RFJ851993 ROZ851993:RPF851993 RYV851993:RZB851993 SIR851993:SIX851993 SSN851993:SST851993 TCJ851993:TCP851993 TMF851993:TML851993 TWB851993:TWH851993 UFX851993:UGD851993 UPT851993:UPZ851993 UZP851993:UZV851993 VJL851993:VJR851993 VTH851993:VTN851993 WDD851993:WDJ851993 WMZ851993:WNF851993 WWV851993:WXB851993 AN917529:AT917529 KJ917529:KP917529 UF917529:UL917529 AEB917529:AEH917529 ANX917529:AOD917529 AXT917529:AXZ917529 BHP917529:BHV917529 BRL917529:BRR917529 CBH917529:CBN917529 CLD917529:CLJ917529 CUZ917529:CVF917529 DEV917529:DFB917529 DOR917529:DOX917529 DYN917529:DYT917529 EIJ917529:EIP917529 ESF917529:ESL917529 FCB917529:FCH917529 FLX917529:FMD917529 FVT917529:FVZ917529 GFP917529:GFV917529 GPL917529:GPR917529 GZH917529:GZN917529 HJD917529:HJJ917529 HSZ917529:HTF917529 ICV917529:IDB917529 IMR917529:IMX917529 IWN917529:IWT917529 JGJ917529:JGP917529 JQF917529:JQL917529 KAB917529:KAH917529 KJX917529:KKD917529 KTT917529:KTZ917529 LDP917529:LDV917529 LNL917529:LNR917529 LXH917529:LXN917529 MHD917529:MHJ917529 MQZ917529:MRF917529 NAV917529:NBB917529 NKR917529:NKX917529 NUN917529:NUT917529 OEJ917529:OEP917529 OOF917529:OOL917529 OYB917529:OYH917529 PHX917529:PID917529 PRT917529:PRZ917529 QBP917529:QBV917529 QLL917529:QLR917529 QVH917529:QVN917529 RFD917529:RFJ917529 ROZ917529:RPF917529 RYV917529:RZB917529 SIR917529:SIX917529 SSN917529:SST917529 TCJ917529:TCP917529 TMF917529:TML917529 TWB917529:TWH917529 UFX917529:UGD917529 UPT917529:UPZ917529 UZP917529:UZV917529 VJL917529:VJR917529 VTH917529:VTN917529 WDD917529:WDJ917529 WMZ917529:WNF917529 WWV917529:WXB917529 AN983065:AT983065 KJ983065:KP983065 UF983065:UL983065 AEB983065:AEH983065 ANX983065:AOD983065 AXT983065:AXZ983065 BHP983065:BHV983065 BRL983065:BRR983065 CBH983065:CBN983065 CLD983065:CLJ983065 CUZ983065:CVF983065 DEV983065:DFB983065 DOR983065:DOX983065 DYN983065:DYT983065 EIJ983065:EIP983065 ESF983065:ESL983065 FCB983065:FCH983065 FLX983065:FMD983065 FVT983065:FVZ983065 GFP983065:GFV983065 GPL983065:GPR983065 GZH983065:GZN983065 HJD983065:HJJ983065 HSZ983065:HTF983065 ICV983065:IDB983065 IMR983065:IMX983065 IWN983065:IWT983065 JGJ983065:JGP983065 JQF983065:JQL983065 KAB983065:KAH983065 KJX983065:KKD983065 KTT983065:KTZ983065 LDP983065:LDV983065 LNL983065:LNR983065 LXH983065:LXN983065 MHD983065:MHJ983065 MQZ983065:MRF983065 NAV983065:NBB983065 NKR983065:NKX983065 NUN983065:NUT983065 OEJ983065:OEP983065 OOF983065:OOL983065 OYB983065:OYH983065 PHX983065:PID983065 PRT983065:PRZ983065 QBP983065:QBV983065 QLL983065:QLR983065 QVH983065:QVN983065 RFD983065:RFJ983065 ROZ983065:RPF983065 RYV983065:RZB983065 SIR983065:SIX983065 SSN983065:SST983065 TCJ983065:TCP983065 TMF983065:TML983065 TWB983065:TWH983065 UFX983065:UGD983065 UPT983065:UPZ983065 UZP983065:UZV983065 VJL983065:VJR983065 VTH983065:VTN983065 WDD983065:WDJ983065 WMZ983065:WNF983065 WWV983065:WXB983065 AB36:AG36 JX36:KC36 TT36:TY36 ADP36:ADU36 ANL36:ANQ36 AXH36:AXM36 BHD36:BHI36 BQZ36:BRE36 CAV36:CBA36 CKR36:CKW36 CUN36:CUS36 DEJ36:DEO36 DOF36:DOK36 DYB36:DYG36 EHX36:EIC36 ERT36:ERY36 FBP36:FBU36 FLL36:FLQ36 FVH36:FVM36 GFD36:GFI36 GOZ36:GPE36 GYV36:GZA36 HIR36:HIW36 HSN36:HSS36 ICJ36:ICO36 IMF36:IMK36 IWB36:IWG36 JFX36:JGC36 JPT36:JPY36 JZP36:JZU36 KJL36:KJQ36 KTH36:KTM36 LDD36:LDI36 LMZ36:LNE36 LWV36:LXA36 MGR36:MGW36 MQN36:MQS36 NAJ36:NAO36 NKF36:NKK36 NUB36:NUG36 ODX36:OEC36 ONT36:ONY36 OXP36:OXU36 PHL36:PHQ36 PRH36:PRM36 QBD36:QBI36 QKZ36:QLE36 QUV36:QVA36 RER36:REW36 RON36:ROS36 RYJ36:RYO36 SIF36:SIK36 SSB36:SSG36 TBX36:TCC36 TLT36:TLY36 TVP36:TVU36 UFL36:UFQ36 UPH36:UPM36 UZD36:UZI36 VIZ36:VJE36 VSV36:VTA36 WCR36:WCW36 WMN36:WMS36 WWJ36:WWO36 AB65572:AG65572 JX65572:KC65572 TT65572:TY65572 ADP65572:ADU65572 ANL65572:ANQ65572 AXH65572:AXM65572 BHD65572:BHI65572 BQZ65572:BRE65572 CAV65572:CBA65572 CKR65572:CKW65572 CUN65572:CUS65572 DEJ65572:DEO65572 DOF65572:DOK65572 DYB65572:DYG65572 EHX65572:EIC65572 ERT65572:ERY65572 FBP65572:FBU65572 FLL65572:FLQ65572 FVH65572:FVM65572 GFD65572:GFI65572 GOZ65572:GPE65572 GYV65572:GZA65572 HIR65572:HIW65572 HSN65572:HSS65572 ICJ65572:ICO65572 IMF65572:IMK65572 IWB65572:IWG65572 JFX65572:JGC65572 JPT65572:JPY65572 JZP65572:JZU65572 KJL65572:KJQ65572 KTH65572:KTM65572 LDD65572:LDI65572 LMZ65572:LNE65572 LWV65572:LXA65572 MGR65572:MGW65572 MQN65572:MQS65572 NAJ65572:NAO65572 NKF65572:NKK65572 NUB65572:NUG65572 ODX65572:OEC65572 ONT65572:ONY65572 OXP65572:OXU65572 PHL65572:PHQ65572 PRH65572:PRM65572 QBD65572:QBI65572 QKZ65572:QLE65572 QUV65572:QVA65572 RER65572:REW65572 RON65572:ROS65572 RYJ65572:RYO65572 SIF65572:SIK65572 SSB65572:SSG65572 TBX65572:TCC65572 TLT65572:TLY65572 TVP65572:TVU65572 UFL65572:UFQ65572 UPH65572:UPM65572 UZD65572:UZI65572 VIZ65572:VJE65572 VSV65572:VTA65572 WCR65572:WCW65572 WMN65572:WMS65572 WWJ65572:WWO65572 AB131108:AG131108 JX131108:KC131108 TT131108:TY131108 ADP131108:ADU131108 ANL131108:ANQ131108 AXH131108:AXM131108 BHD131108:BHI131108 BQZ131108:BRE131108 CAV131108:CBA131108 CKR131108:CKW131108 CUN131108:CUS131108 DEJ131108:DEO131108 DOF131108:DOK131108 DYB131108:DYG131108 EHX131108:EIC131108 ERT131108:ERY131108 FBP131108:FBU131108 FLL131108:FLQ131108 FVH131108:FVM131108 GFD131108:GFI131108 GOZ131108:GPE131108 GYV131108:GZA131108 HIR131108:HIW131108 HSN131108:HSS131108 ICJ131108:ICO131108 IMF131108:IMK131108 IWB131108:IWG131108 JFX131108:JGC131108 JPT131108:JPY131108 JZP131108:JZU131108 KJL131108:KJQ131108 KTH131108:KTM131108 LDD131108:LDI131108 LMZ131108:LNE131108 LWV131108:LXA131108 MGR131108:MGW131108 MQN131108:MQS131108 NAJ131108:NAO131108 NKF131108:NKK131108 NUB131108:NUG131108 ODX131108:OEC131108 ONT131108:ONY131108 OXP131108:OXU131108 PHL131108:PHQ131108 PRH131108:PRM131108 QBD131108:QBI131108 QKZ131108:QLE131108 QUV131108:QVA131108 RER131108:REW131108 RON131108:ROS131108 RYJ131108:RYO131108 SIF131108:SIK131108 SSB131108:SSG131108 TBX131108:TCC131108 TLT131108:TLY131108 TVP131108:TVU131108 UFL131108:UFQ131108 UPH131108:UPM131108 UZD131108:UZI131108 VIZ131108:VJE131108 VSV131108:VTA131108 WCR131108:WCW131108 WMN131108:WMS131108 WWJ131108:WWO131108 AB196644:AG196644 JX196644:KC196644 TT196644:TY196644 ADP196644:ADU196644 ANL196644:ANQ196644 AXH196644:AXM196644 BHD196644:BHI196644 BQZ196644:BRE196644 CAV196644:CBA196644 CKR196644:CKW196644 CUN196644:CUS196644 DEJ196644:DEO196644 DOF196644:DOK196644 DYB196644:DYG196644 EHX196644:EIC196644 ERT196644:ERY196644 FBP196644:FBU196644 FLL196644:FLQ196644 FVH196644:FVM196644 GFD196644:GFI196644 GOZ196644:GPE196644 GYV196644:GZA196644 HIR196644:HIW196644 HSN196644:HSS196644 ICJ196644:ICO196644 IMF196644:IMK196644 IWB196644:IWG196644 JFX196644:JGC196644 JPT196644:JPY196644 JZP196644:JZU196644 KJL196644:KJQ196644 KTH196644:KTM196644 LDD196644:LDI196644 LMZ196644:LNE196644 LWV196644:LXA196644 MGR196644:MGW196644 MQN196644:MQS196644 NAJ196644:NAO196644 NKF196644:NKK196644 NUB196644:NUG196644 ODX196644:OEC196644 ONT196644:ONY196644 OXP196644:OXU196644 PHL196644:PHQ196644 PRH196644:PRM196644 QBD196644:QBI196644 QKZ196644:QLE196644 QUV196644:QVA196644 RER196644:REW196644 RON196644:ROS196644 RYJ196644:RYO196644 SIF196644:SIK196644 SSB196644:SSG196644 TBX196644:TCC196644 TLT196644:TLY196644 TVP196644:TVU196644 UFL196644:UFQ196644 UPH196644:UPM196644 UZD196644:UZI196644 VIZ196644:VJE196644 VSV196644:VTA196644 WCR196644:WCW196644 WMN196644:WMS196644 WWJ196644:WWO196644 AB262180:AG262180 JX262180:KC262180 TT262180:TY262180 ADP262180:ADU262180 ANL262180:ANQ262180 AXH262180:AXM262180 BHD262180:BHI262180 BQZ262180:BRE262180 CAV262180:CBA262180 CKR262180:CKW262180 CUN262180:CUS262180 DEJ262180:DEO262180 DOF262180:DOK262180 DYB262180:DYG262180 EHX262180:EIC262180 ERT262180:ERY262180 FBP262180:FBU262180 FLL262180:FLQ262180 FVH262180:FVM262180 GFD262180:GFI262180 GOZ262180:GPE262180 GYV262180:GZA262180 HIR262180:HIW262180 HSN262180:HSS262180 ICJ262180:ICO262180 IMF262180:IMK262180 IWB262180:IWG262180 JFX262180:JGC262180 JPT262180:JPY262180 JZP262180:JZU262180 KJL262180:KJQ262180 KTH262180:KTM262180 LDD262180:LDI262180 LMZ262180:LNE262180 LWV262180:LXA262180 MGR262180:MGW262180 MQN262180:MQS262180 NAJ262180:NAO262180 NKF262180:NKK262180 NUB262180:NUG262180 ODX262180:OEC262180 ONT262180:ONY262180 OXP262180:OXU262180 PHL262180:PHQ262180 PRH262180:PRM262180 QBD262180:QBI262180 QKZ262180:QLE262180 QUV262180:QVA262180 RER262180:REW262180 RON262180:ROS262180 RYJ262180:RYO262180 SIF262180:SIK262180 SSB262180:SSG262180 TBX262180:TCC262180 TLT262180:TLY262180 TVP262180:TVU262180 UFL262180:UFQ262180 UPH262180:UPM262180 UZD262180:UZI262180 VIZ262180:VJE262180 VSV262180:VTA262180 WCR262180:WCW262180 WMN262180:WMS262180 WWJ262180:WWO262180 AB327716:AG327716 JX327716:KC327716 TT327716:TY327716 ADP327716:ADU327716 ANL327716:ANQ327716 AXH327716:AXM327716 BHD327716:BHI327716 BQZ327716:BRE327716 CAV327716:CBA327716 CKR327716:CKW327716 CUN327716:CUS327716 DEJ327716:DEO327716 DOF327716:DOK327716 DYB327716:DYG327716 EHX327716:EIC327716 ERT327716:ERY327716 FBP327716:FBU327716 FLL327716:FLQ327716 FVH327716:FVM327716 GFD327716:GFI327716 GOZ327716:GPE327716 GYV327716:GZA327716 HIR327716:HIW327716 HSN327716:HSS327716 ICJ327716:ICO327716 IMF327716:IMK327716 IWB327716:IWG327716 JFX327716:JGC327716 JPT327716:JPY327716 JZP327716:JZU327716 KJL327716:KJQ327716 KTH327716:KTM327716 LDD327716:LDI327716 LMZ327716:LNE327716 LWV327716:LXA327716 MGR327716:MGW327716 MQN327716:MQS327716 NAJ327716:NAO327716 NKF327716:NKK327716 NUB327716:NUG327716 ODX327716:OEC327716 ONT327716:ONY327716 OXP327716:OXU327716 PHL327716:PHQ327716 PRH327716:PRM327716 QBD327716:QBI327716 QKZ327716:QLE327716 QUV327716:QVA327716 RER327716:REW327716 RON327716:ROS327716 RYJ327716:RYO327716 SIF327716:SIK327716 SSB327716:SSG327716 TBX327716:TCC327716 TLT327716:TLY327716 TVP327716:TVU327716 UFL327716:UFQ327716 UPH327716:UPM327716 UZD327716:UZI327716 VIZ327716:VJE327716 VSV327716:VTA327716 WCR327716:WCW327716 WMN327716:WMS327716 WWJ327716:WWO327716 AB393252:AG393252 JX393252:KC393252 TT393252:TY393252 ADP393252:ADU393252 ANL393252:ANQ393252 AXH393252:AXM393252 BHD393252:BHI393252 BQZ393252:BRE393252 CAV393252:CBA393252 CKR393252:CKW393252 CUN393252:CUS393252 DEJ393252:DEO393252 DOF393252:DOK393252 DYB393252:DYG393252 EHX393252:EIC393252 ERT393252:ERY393252 FBP393252:FBU393252 FLL393252:FLQ393252 FVH393252:FVM393252 GFD393252:GFI393252 GOZ393252:GPE393252 GYV393252:GZA393252 HIR393252:HIW393252 HSN393252:HSS393252 ICJ393252:ICO393252 IMF393252:IMK393252 IWB393252:IWG393252 JFX393252:JGC393252 JPT393252:JPY393252 JZP393252:JZU393252 KJL393252:KJQ393252 KTH393252:KTM393252 LDD393252:LDI393252 LMZ393252:LNE393252 LWV393252:LXA393252 MGR393252:MGW393252 MQN393252:MQS393252 NAJ393252:NAO393252 NKF393252:NKK393252 NUB393252:NUG393252 ODX393252:OEC393252 ONT393252:ONY393252 OXP393252:OXU393252 PHL393252:PHQ393252 PRH393252:PRM393252 QBD393252:QBI393252 QKZ393252:QLE393252 QUV393252:QVA393252 RER393252:REW393252 RON393252:ROS393252 RYJ393252:RYO393252 SIF393252:SIK393252 SSB393252:SSG393252 TBX393252:TCC393252 TLT393252:TLY393252 TVP393252:TVU393252 UFL393252:UFQ393252 UPH393252:UPM393252 UZD393252:UZI393252 VIZ393252:VJE393252 VSV393252:VTA393252 WCR393252:WCW393252 WMN393252:WMS393252 WWJ393252:WWO393252 AB458788:AG458788 JX458788:KC458788 TT458788:TY458788 ADP458788:ADU458788 ANL458788:ANQ458788 AXH458788:AXM458788 BHD458788:BHI458788 BQZ458788:BRE458788 CAV458788:CBA458788 CKR458788:CKW458788 CUN458788:CUS458788 DEJ458788:DEO458788 DOF458788:DOK458788 DYB458788:DYG458788 EHX458788:EIC458788 ERT458788:ERY458788 FBP458788:FBU458788 FLL458788:FLQ458788 FVH458788:FVM458788 GFD458788:GFI458788 GOZ458788:GPE458788 GYV458788:GZA458788 HIR458788:HIW458788 HSN458788:HSS458788 ICJ458788:ICO458788 IMF458788:IMK458788 IWB458788:IWG458788 JFX458788:JGC458788 JPT458788:JPY458788 JZP458788:JZU458788 KJL458788:KJQ458788 KTH458788:KTM458788 LDD458788:LDI458788 LMZ458788:LNE458788 LWV458788:LXA458788 MGR458788:MGW458788 MQN458788:MQS458788 NAJ458788:NAO458788 NKF458788:NKK458788 NUB458788:NUG458788 ODX458788:OEC458788 ONT458788:ONY458788 OXP458788:OXU458788 PHL458788:PHQ458788 PRH458788:PRM458788 QBD458788:QBI458788 QKZ458788:QLE458788 QUV458788:QVA458788 RER458788:REW458788 RON458788:ROS458788 RYJ458788:RYO458788 SIF458788:SIK458788 SSB458788:SSG458788 TBX458788:TCC458788 TLT458788:TLY458788 TVP458788:TVU458788 UFL458788:UFQ458788 UPH458788:UPM458788 UZD458788:UZI458788 VIZ458788:VJE458788 VSV458788:VTA458788 WCR458788:WCW458788 WMN458788:WMS458788 WWJ458788:WWO458788 AB524324:AG524324 JX524324:KC524324 TT524324:TY524324 ADP524324:ADU524324 ANL524324:ANQ524324 AXH524324:AXM524324 BHD524324:BHI524324 BQZ524324:BRE524324 CAV524324:CBA524324 CKR524324:CKW524324 CUN524324:CUS524324 DEJ524324:DEO524324 DOF524324:DOK524324 DYB524324:DYG524324 EHX524324:EIC524324 ERT524324:ERY524324 FBP524324:FBU524324 FLL524324:FLQ524324 FVH524324:FVM524324 GFD524324:GFI524324 GOZ524324:GPE524324 GYV524324:GZA524324 HIR524324:HIW524324 HSN524324:HSS524324 ICJ524324:ICO524324 IMF524324:IMK524324 IWB524324:IWG524324 JFX524324:JGC524324 JPT524324:JPY524324 JZP524324:JZU524324 KJL524324:KJQ524324 KTH524324:KTM524324 LDD524324:LDI524324 LMZ524324:LNE524324 LWV524324:LXA524324 MGR524324:MGW524324 MQN524324:MQS524324 NAJ524324:NAO524324 NKF524324:NKK524324 NUB524324:NUG524324 ODX524324:OEC524324 ONT524324:ONY524324 OXP524324:OXU524324 PHL524324:PHQ524324 PRH524324:PRM524324 QBD524324:QBI524324 QKZ524324:QLE524324 QUV524324:QVA524324 RER524324:REW524324 RON524324:ROS524324 RYJ524324:RYO524324 SIF524324:SIK524324 SSB524324:SSG524324 TBX524324:TCC524324 TLT524324:TLY524324 TVP524324:TVU524324 UFL524324:UFQ524324 UPH524324:UPM524324 UZD524324:UZI524324 VIZ524324:VJE524324 VSV524324:VTA524324 WCR524324:WCW524324 WMN524324:WMS524324 WWJ524324:WWO524324 AB589860:AG589860 JX589860:KC589860 TT589860:TY589860 ADP589860:ADU589860 ANL589860:ANQ589860 AXH589860:AXM589860 BHD589860:BHI589860 BQZ589860:BRE589860 CAV589860:CBA589860 CKR589860:CKW589860 CUN589860:CUS589860 DEJ589860:DEO589860 DOF589860:DOK589860 DYB589860:DYG589860 EHX589860:EIC589860 ERT589860:ERY589860 FBP589860:FBU589860 FLL589860:FLQ589860 FVH589860:FVM589860 GFD589860:GFI589860 GOZ589860:GPE589860 GYV589860:GZA589860 HIR589860:HIW589860 HSN589860:HSS589860 ICJ589860:ICO589860 IMF589860:IMK589860 IWB589860:IWG589860 JFX589860:JGC589860 JPT589860:JPY589860 JZP589860:JZU589860 KJL589860:KJQ589860 KTH589860:KTM589860 LDD589860:LDI589860 LMZ589860:LNE589860 LWV589860:LXA589860 MGR589860:MGW589860 MQN589860:MQS589860 NAJ589860:NAO589860 NKF589860:NKK589860 NUB589860:NUG589860 ODX589860:OEC589860 ONT589860:ONY589860 OXP589860:OXU589860 PHL589860:PHQ589860 PRH589860:PRM589860 QBD589860:QBI589860 QKZ589860:QLE589860 QUV589860:QVA589860 RER589860:REW589860 RON589860:ROS589860 RYJ589860:RYO589860 SIF589860:SIK589860 SSB589860:SSG589860 TBX589860:TCC589860 TLT589860:TLY589860 TVP589860:TVU589860 UFL589860:UFQ589860 UPH589860:UPM589860 UZD589860:UZI589860 VIZ589860:VJE589860 VSV589860:VTA589860 WCR589860:WCW589860 WMN589860:WMS589860 WWJ589860:WWO589860 AB655396:AG655396 JX655396:KC655396 TT655396:TY655396 ADP655396:ADU655396 ANL655396:ANQ655396 AXH655396:AXM655396 BHD655396:BHI655396 BQZ655396:BRE655396 CAV655396:CBA655396 CKR655396:CKW655396 CUN655396:CUS655396 DEJ655396:DEO655396 DOF655396:DOK655396 DYB655396:DYG655396 EHX655396:EIC655396 ERT655396:ERY655396 FBP655396:FBU655396 FLL655396:FLQ655396 FVH655396:FVM655396 GFD655396:GFI655396 GOZ655396:GPE655396 GYV655396:GZA655396 HIR655396:HIW655396 HSN655396:HSS655396 ICJ655396:ICO655396 IMF655396:IMK655396 IWB655396:IWG655396 JFX655396:JGC655396 JPT655396:JPY655396 JZP655396:JZU655396 KJL655396:KJQ655396 KTH655396:KTM655396 LDD655396:LDI655396 LMZ655396:LNE655396 LWV655396:LXA655396 MGR655396:MGW655396 MQN655396:MQS655396 NAJ655396:NAO655396 NKF655396:NKK655396 NUB655396:NUG655396 ODX655396:OEC655396 ONT655396:ONY655396 OXP655396:OXU655396 PHL655396:PHQ655396 PRH655396:PRM655396 QBD655396:QBI655396 QKZ655396:QLE655396 QUV655396:QVA655396 RER655396:REW655396 RON655396:ROS655396 RYJ655396:RYO655396 SIF655396:SIK655396 SSB655396:SSG655396 TBX655396:TCC655396 TLT655396:TLY655396 TVP655396:TVU655396 UFL655396:UFQ655396 UPH655396:UPM655396 UZD655396:UZI655396 VIZ655396:VJE655396 VSV655396:VTA655396 WCR655396:WCW655396 WMN655396:WMS655396 WWJ655396:WWO655396 AB720932:AG720932 JX720932:KC720932 TT720932:TY720932 ADP720932:ADU720932 ANL720932:ANQ720932 AXH720932:AXM720932 BHD720932:BHI720932 BQZ720932:BRE720932 CAV720932:CBA720932 CKR720932:CKW720932 CUN720932:CUS720932 DEJ720932:DEO720932 DOF720932:DOK720932 DYB720932:DYG720932 EHX720932:EIC720932 ERT720932:ERY720932 FBP720932:FBU720932 FLL720932:FLQ720932 FVH720932:FVM720932 GFD720932:GFI720932 GOZ720932:GPE720932 GYV720932:GZA720932 HIR720932:HIW720932 HSN720932:HSS720932 ICJ720932:ICO720932 IMF720932:IMK720932 IWB720932:IWG720932 JFX720932:JGC720932 JPT720932:JPY720932 JZP720932:JZU720932 KJL720932:KJQ720932 KTH720932:KTM720932 LDD720932:LDI720932 LMZ720932:LNE720932 LWV720932:LXA720932 MGR720932:MGW720932 MQN720932:MQS720932 NAJ720932:NAO720932 NKF720932:NKK720932 NUB720932:NUG720932 ODX720932:OEC720932 ONT720932:ONY720932 OXP720932:OXU720932 PHL720932:PHQ720932 PRH720932:PRM720932 QBD720932:QBI720932 QKZ720932:QLE720932 QUV720932:QVA720932 RER720932:REW720932 RON720932:ROS720932 RYJ720932:RYO720932 SIF720932:SIK720932 SSB720932:SSG720932 TBX720932:TCC720932 TLT720932:TLY720932 TVP720932:TVU720932 UFL720932:UFQ720932 UPH720932:UPM720932 UZD720932:UZI720932 VIZ720932:VJE720932 VSV720932:VTA720932 WCR720932:WCW720932 WMN720932:WMS720932 WWJ720932:WWO720932 AB786468:AG786468 JX786468:KC786468 TT786468:TY786468 ADP786468:ADU786468 ANL786468:ANQ786468 AXH786468:AXM786468 BHD786468:BHI786468 BQZ786468:BRE786468 CAV786468:CBA786468 CKR786468:CKW786468 CUN786468:CUS786468 DEJ786468:DEO786468 DOF786468:DOK786468 DYB786468:DYG786468 EHX786468:EIC786468 ERT786468:ERY786468 FBP786468:FBU786468 FLL786468:FLQ786468 FVH786468:FVM786468 GFD786468:GFI786468 GOZ786468:GPE786468 GYV786468:GZA786468 HIR786468:HIW786468 HSN786468:HSS786468 ICJ786468:ICO786468 IMF786468:IMK786468 IWB786468:IWG786468 JFX786468:JGC786468 JPT786468:JPY786468 JZP786468:JZU786468 KJL786468:KJQ786468 KTH786468:KTM786468 LDD786468:LDI786468 LMZ786468:LNE786468 LWV786468:LXA786468 MGR786468:MGW786468 MQN786468:MQS786468 NAJ786468:NAO786468 NKF786468:NKK786468 NUB786468:NUG786468 ODX786468:OEC786468 ONT786468:ONY786468 OXP786468:OXU786468 PHL786468:PHQ786468 PRH786468:PRM786468 QBD786468:QBI786468 QKZ786468:QLE786468 QUV786468:QVA786468 RER786468:REW786468 RON786468:ROS786468 RYJ786468:RYO786468 SIF786468:SIK786468 SSB786468:SSG786468 TBX786468:TCC786468 TLT786468:TLY786468 TVP786468:TVU786468 UFL786468:UFQ786468 UPH786468:UPM786468 UZD786468:UZI786468 VIZ786468:VJE786468 VSV786468:VTA786468 WCR786468:WCW786468 WMN786468:WMS786468 WWJ786468:WWO786468 AB852004:AG852004 JX852004:KC852004 TT852004:TY852004 ADP852004:ADU852004 ANL852004:ANQ852004 AXH852004:AXM852004 BHD852004:BHI852004 BQZ852004:BRE852004 CAV852004:CBA852004 CKR852004:CKW852004 CUN852004:CUS852004 DEJ852004:DEO852004 DOF852004:DOK852004 DYB852004:DYG852004 EHX852004:EIC852004 ERT852004:ERY852004 FBP852004:FBU852004 FLL852004:FLQ852004 FVH852004:FVM852004 GFD852004:GFI852004 GOZ852004:GPE852004 GYV852004:GZA852004 HIR852004:HIW852004 HSN852004:HSS852004 ICJ852004:ICO852004 IMF852004:IMK852004 IWB852004:IWG852004 JFX852004:JGC852004 JPT852004:JPY852004 JZP852004:JZU852004 KJL852004:KJQ852004 KTH852004:KTM852004 LDD852004:LDI852004 LMZ852004:LNE852004 LWV852004:LXA852004 MGR852004:MGW852004 MQN852004:MQS852004 NAJ852004:NAO852004 NKF852004:NKK852004 NUB852004:NUG852004 ODX852004:OEC852004 ONT852004:ONY852004 OXP852004:OXU852004 PHL852004:PHQ852004 PRH852004:PRM852004 QBD852004:QBI852004 QKZ852004:QLE852004 QUV852004:QVA852004 RER852004:REW852004 RON852004:ROS852004 RYJ852004:RYO852004 SIF852004:SIK852004 SSB852004:SSG852004 TBX852004:TCC852004 TLT852004:TLY852004 TVP852004:TVU852004 UFL852004:UFQ852004 UPH852004:UPM852004 UZD852004:UZI852004 VIZ852004:VJE852004 VSV852004:VTA852004 WCR852004:WCW852004 WMN852004:WMS852004 WWJ852004:WWO852004 AB917540:AG917540 JX917540:KC917540 TT917540:TY917540 ADP917540:ADU917540 ANL917540:ANQ917540 AXH917540:AXM917540 BHD917540:BHI917540 BQZ917540:BRE917540 CAV917540:CBA917540 CKR917540:CKW917540 CUN917540:CUS917540 DEJ917540:DEO917540 DOF917540:DOK917540 DYB917540:DYG917540 EHX917540:EIC917540 ERT917540:ERY917540 FBP917540:FBU917540 FLL917540:FLQ917540 FVH917540:FVM917540 GFD917540:GFI917540 GOZ917540:GPE917540 GYV917540:GZA917540 HIR917540:HIW917540 HSN917540:HSS917540 ICJ917540:ICO917540 IMF917540:IMK917540 IWB917540:IWG917540 JFX917540:JGC917540 JPT917540:JPY917540 JZP917540:JZU917540 KJL917540:KJQ917540 KTH917540:KTM917540 LDD917540:LDI917540 LMZ917540:LNE917540 LWV917540:LXA917540 MGR917540:MGW917540 MQN917540:MQS917540 NAJ917540:NAO917540 NKF917540:NKK917540 NUB917540:NUG917540 ODX917540:OEC917540 ONT917540:ONY917540 OXP917540:OXU917540 PHL917540:PHQ917540 PRH917540:PRM917540 QBD917540:QBI917540 QKZ917540:QLE917540 QUV917540:QVA917540 RER917540:REW917540 RON917540:ROS917540 RYJ917540:RYO917540 SIF917540:SIK917540 SSB917540:SSG917540 TBX917540:TCC917540 TLT917540:TLY917540 TVP917540:TVU917540 UFL917540:UFQ917540 UPH917540:UPM917540 UZD917540:UZI917540 VIZ917540:VJE917540 VSV917540:VTA917540 WCR917540:WCW917540 WMN917540:WMS917540 WWJ917540:WWO917540 AB983076:AG983076 JX983076:KC983076 TT983076:TY983076 ADP983076:ADU983076 ANL983076:ANQ983076 AXH983076:AXM983076 BHD983076:BHI983076 BQZ983076:BRE983076 CAV983076:CBA983076 CKR983076:CKW983076 CUN983076:CUS983076 DEJ983076:DEO983076 DOF983076:DOK983076 DYB983076:DYG983076 EHX983076:EIC983076 ERT983076:ERY983076 FBP983076:FBU983076 FLL983076:FLQ983076 FVH983076:FVM983076 GFD983076:GFI983076 GOZ983076:GPE983076 GYV983076:GZA983076 HIR983076:HIW983076 HSN983076:HSS983076 ICJ983076:ICO983076 IMF983076:IMK983076 IWB983076:IWG983076 JFX983076:JGC983076 JPT983076:JPY983076 JZP983076:JZU983076 KJL983076:KJQ983076 KTH983076:KTM983076 LDD983076:LDI983076 LMZ983076:LNE983076 LWV983076:LXA983076 MGR983076:MGW983076 MQN983076:MQS983076 NAJ983076:NAO983076 NKF983076:NKK983076 NUB983076:NUG983076 ODX983076:OEC983076 ONT983076:ONY983076 OXP983076:OXU983076 PHL983076:PHQ983076 PRH983076:PRM983076 QBD983076:QBI983076 QKZ983076:QLE983076 QUV983076:QVA983076 RER983076:REW983076 RON983076:ROS983076 RYJ983076:RYO983076 SIF983076:SIK983076 SSB983076:SSG983076 TBX983076:TCC983076 TLT983076:TLY983076 TVP983076:TVU983076 UFL983076:UFQ983076 UPH983076:UPM983076 UZD983076:UZI983076 VIZ983076:VJE983076 VSV983076:VTA983076 WCR983076:WCW983076 WMN983076:WMS983076 WWJ983076:WWO983076 AN27:AT30 KJ27:KP30 UF27:UL30 AEB27:AEH30 ANX27:AOD30 AXT27:AXZ30 BHP27:BHV30 BRL27:BRR30 CBH27:CBN30 CLD27:CLJ30 CUZ27:CVF30 DEV27:DFB30 DOR27:DOX30 DYN27:DYT30 EIJ27:EIP30 ESF27:ESL30 FCB27:FCH30 FLX27:FMD30 FVT27:FVZ30 GFP27:GFV30 GPL27:GPR30 GZH27:GZN30 HJD27:HJJ30 HSZ27:HTF30 ICV27:IDB30 IMR27:IMX30 IWN27:IWT30 JGJ27:JGP30 JQF27:JQL30 KAB27:KAH30 KJX27:KKD30 KTT27:KTZ30 LDP27:LDV30 LNL27:LNR30 LXH27:LXN30 MHD27:MHJ30 MQZ27:MRF30 NAV27:NBB30 NKR27:NKX30 NUN27:NUT30 OEJ27:OEP30 OOF27:OOL30 OYB27:OYH30 PHX27:PID30 PRT27:PRZ30 QBP27:QBV30 QLL27:QLR30 QVH27:QVN30 RFD27:RFJ30 ROZ27:RPF30 RYV27:RZB30 SIR27:SIX30 SSN27:SST30 TCJ27:TCP30 TMF27:TML30 TWB27:TWH30 UFX27:UGD30 UPT27:UPZ30 UZP27:UZV30 VJL27:VJR30 VTH27:VTN30 WDD27:WDJ30 WMZ27:WNF30 WWV27:WXB30 AN65563:AT65566 KJ65563:KP65566 UF65563:UL65566 AEB65563:AEH65566 ANX65563:AOD65566 AXT65563:AXZ65566 BHP65563:BHV65566 BRL65563:BRR65566 CBH65563:CBN65566 CLD65563:CLJ65566 CUZ65563:CVF65566 DEV65563:DFB65566 DOR65563:DOX65566 DYN65563:DYT65566 EIJ65563:EIP65566 ESF65563:ESL65566 FCB65563:FCH65566 FLX65563:FMD65566 FVT65563:FVZ65566 GFP65563:GFV65566 GPL65563:GPR65566 GZH65563:GZN65566 HJD65563:HJJ65566 HSZ65563:HTF65566 ICV65563:IDB65566 IMR65563:IMX65566 IWN65563:IWT65566 JGJ65563:JGP65566 JQF65563:JQL65566 KAB65563:KAH65566 KJX65563:KKD65566 KTT65563:KTZ65566 LDP65563:LDV65566 LNL65563:LNR65566 LXH65563:LXN65566 MHD65563:MHJ65566 MQZ65563:MRF65566 NAV65563:NBB65566 NKR65563:NKX65566 NUN65563:NUT65566 OEJ65563:OEP65566 OOF65563:OOL65566 OYB65563:OYH65566 PHX65563:PID65566 PRT65563:PRZ65566 QBP65563:QBV65566 QLL65563:QLR65566 QVH65563:QVN65566 RFD65563:RFJ65566 ROZ65563:RPF65566 RYV65563:RZB65566 SIR65563:SIX65566 SSN65563:SST65566 TCJ65563:TCP65566 TMF65563:TML65566 TWB65563:TWH65566 UFX65563:UGD65566 UPT65563:UPZ65566 UZP65563:UZV65566 VJL65563:VJR65566 VTH65563:VTN65566 WDD65563:WDJ65566 WMZ65563:WNF65566 WWV65563:WXB65566 AN131099:AT131102 KJ131099:KP131102 UF131099:UL131102 AEB131099:AEH131102 ANX131099:AOD131102 AXT131099:AXZ131102 BHP131099:BHV131102 BRL131099:BRR131102 CBH131099:CBN131102 CLD131099:CLJ131102 CUZ131099:CVF131102 DEV131099:DFB131102 DOR131099:DOX131102 DYN131099:DYT131102 EIJ131099:EIP131102 ESF131099:ESL131102 FCB131099:FCH131102 FLX131099:FMD131102 FVT131099:FVZ131102 GFP131099:GFV131102 GPL131099:GPR131102 GZH131099:GZN131102 HJD131099:HJJ131102 HSZ131099:HTF131102 ICV131099:IDB131102 IMR131099:IMX131102 IWN131099:IWT131102 JGJ131099:JGP131102 JQF131099:JQL131102 KAB131099:KAH131102 KJX131099:KKD131102 KTT131099:KTZ131102 LDP131099:LDV131102 LNL131099:LNR131102 LXH131099:LXN131102 MHD131099:MHJ131102 MQZ131099:MRF131102 NAV131099:NBB131102 NKR131099:NKX131102 NUN131099:NUT131102 OEJ131099:OEP131102 OOF131099:OOL131102 OYB131099:OYH131102 PHX131099:PID131102 PRT131099:PRZ131102 QBP131099:QBV131102 QLL131099:QLR131102 QVH131099:QVN131102 RFD131099:RFJ131102 ROZ131099:RPF131102 RYV131099:RZB131102 SIR131099:SIX131102 SSN131099:SST131102 TCJ131099:TCP131102 TMF131099:TML131102 TWB131099:TWH131102 UFX131099:UGD131102 UPT131099:UPZ131102 UZP131099:UZV131102 VJL131099:VJR131102 VTH131099:VTN131102 WDD131099:WDJ131102 WMZ131099:WNF131102 WWV131099:WXB131102 AN196635:AT196638 KJ196635:KP196638 UF196635:UL196638 AEB196635:AEH196638 ANX196635:AOD196638 AXT196635:AXZ196638 BHP196635:BHV196638 BRL196635:BRR196638 CBH196635:CBN196638 CLD196635:CLJ196638 CUZ196635:CVF196638 DEV196635:DFB196638 DOR196635:DOX196638 DYN196635:DYT196638 EIJ196635:EIP196638 ESF196635:ESL196638 FCB196635:FCH196638 FLX196635:FMD196638 FVT196635:FVZ196638 GFP196635:GFV196638 GPL196635:GPR196638 GZH196635:GZN196638 HJD196635:HJJ196638 HSZ196635:HTF196638 ICV196635:IDB196638 IMR196635:IMX196638 IWN196635:IWT196638 JGJ196635:JGP196638 JQF196635:JQL196638 KAB196635:KAH196638 KJX196635:KKD196638 KTT196635:KTZ196638 LDP196635:LDV196638 LNL196635:LNR196638 LXH196635:LXN196638 MHD196635:MHJ196638 MQZ196635:MRF196638 NAV196635:NBB196638 NKR196635:NKX196638 NUN196635:NUT196638 OEJ196635:OEP196638 OOF196635:OOL196638 OYB196635:OYH196638 PHX196635:PID196638 PRT196635:PRZ196638 QBP196635:QBV196638 QLL196635:QLR196638 QVH196635:QVN196638 RFD196635:RFJ196638 ROZ196635:RPF196638 RYV196635:RZB196638 SIR196635:SIX196638 SSN196635:SST196638 TCJ196635:TCP196638 TMF196635:TML196638 TWB196635:TWH196638 UFX196635:UGD196638 UPT196635:UPZ196638 UZP196635:UZV196638 VJL196635:VJR196638 VTH196635:VTN196638 WDD196635:WDJ196638 WMZ196635:WNF196638 WWV196635:WXB196638 AN262171:AT262174 KJ262171:KP262174 UF262171:UL262174 AEB262171:AEH262174 ANX262171:AOD262174 AXT262171:AXZ262174 BHP262171:BHV262174 BRL262171:BRR262174 CBH262171:CBN262174 CLD262171:CLJ262174 CUZ262171:CVF262174 DEV262171:DFB262174 DOR262171:DOX262174 DYN262171:DYT262174 EIJ262171:EIP262174 ESF262171:ESL262174 FCB262171:FCH262174 FLX262171:FMD262174 FVT262171:FVZ262174 GFP262171:GFV262174 GPL262171:GPR262174 GZH262171:GZN262174 HJD262171:HJJ262174 HSZ262171:HTF262174 ICV262171:IDB262174 IMR262171:IMX262174 IWN262171:IWT262174 JGJ262171:JGP262174 JQF262171:JQL262174 KAB262171:KAH262174 KJX262171:KKD262174 KTT262171:KTZ262174 LDP262171:LDV262174 LNL262171:LNR262174 LXH262171:LXN262174 MHD262171:MHJ262174 MQZ262171:MRF262174 NAV262171:NBB262174 NKR262171:NKX262174 NUN262171:NUT262174 OEJ262171:OEP262174 OOF262171:OOL262174 OYB262171:OYH262174 PHX262171:PID262174 PRT262171:PRZ262174 QBP262171:QBV262174 QLL262171:QLR262174 QVH262171:QVN262174 RFD262171:RFJ262174 ROZ262171:RPF262174 RYV262171:RZB262174 SIR262171:SIX262174 SSN262171:SST262174 TCJ262171:TCP262174 TMF262171:TML262174 TWB262171:TWH262174 UFX262171:UGD262174 UPT262171:UPZ262174 UZP262171:UZV262174 VJL262171:VJR262174 VTH262171:VTN262174 WDD262171:WDJ262174 WMZ262171:WNF262174 WWV262171:WXB262174 AN327707:AT327710 KJ327707:KP327710 UF327707:UL327710 AEB327707:AEH327710 ANX327707:AOD327710 AXT327707:AXZ327710 BHP327707:BHV327710 BRL327707:BRR327710 CBH327707:CBN327710 CLD327707:CLJ327710 CUZ327707:CVF327710 DEV327707:DFB327710 DOR327707:DOX327710 DYN327707:DYT327710 EIJ327707:EIP327710 ESF327707:ESL327710 FCB327707:FCH327710 FLX327707:FMD327710 FVT327707:FVZ327710 GFP327707:GFV327710 GPL327707:GPR327710 GZH327707:GZN327710 HJD327707:HJJ327710 HSZ327707:HTF327710 ICV327707:IDB327710 IMR327707:IMX327710 IWN327707:IWT327710 JGJ327707:JGP327710 JQF327707:JQL327710 KAB327707:KAH327710 KJX327707:KKD327710 KTT327707:KTZ327710 LDP327707:LDV327710 LNL327707:LNR327710 LXH327707:LXN327710 MHD327707:MHJ327710 MQZ327707:MRF327710 NAV327707:NBB327710 NKR327707:NKX327710 NUN327707:NUT327710 OEJ327707:OEP327710 OOF327707:OOL327710 OYB327707:OYH327710 PHX327707:PID327710 PRT327707:PRZ327710 QBP327707:QBV327710 QLL327707:QLR327710 QVH327707:QVN327710 RFD327707:RFJ327710 ROZ327707:RPF327710 RYV327707:RZB327710 SIR327707:SIX327710 SSN327707:SST327710 TCJ327707:TCP327710 TMF327707:TML327710 TWB327707:TWH327710 UFX327707:UGD327710 UPT327707:UPZ327710 UZP327707:UZV327710 VJL327707:VJR327710 VTH327707:VTN327710 WDD327707:WDJ327710 WMZ327707:WNF327710 WWV327707:WXB327710 AN393243:AT393246 KJ393243:KP393246 UF393243:UL393246 AEB393243:AEH393246 ANX393243:AOD393246 AXT393243:AXZ393246 BHP393243:BHV393246 BRL393243:BRR393246 CBH393243:CBN393246 CLD393243:CLJ393246 CUZ393243:CVF393246 DEV393243:DFB393246 DOR393243:DOX393246 DYN393243:DYT393246 EIJ393243:EIP393246 ESF393243:ESL393246 FCB393243:FCH393246 FLX393243:FMD393246 FVT393243:FVZ393246 GFP393243:GFV393246 GPL393243:GPR393246 GZH393243:GZN393246 HJD393243:HJJ393246 HSZ393243:HTF393246 ICV393243:IDB393246 IMR393243:IMX393246 IWN393243:IWT393246 JGJ393243:JGP393246 JQF393243:JQL393246 KAB393243:KAH393246 KJX393243:KKD393246 KTT393243:KTZ393246 LDP393243:LDV393246 LNL393243:LNR393246 LXH393243:LXN393246 MHD393243:MHJ393246 MQZ393243:MRF393246 NAV393243:NBB393246 NKR393243:NKX393246 NUN393243:NUT393246 OEJ393243:OEP393246 OOF393243:OOL393246 OYB393243:OYH393246 PHX393243:PID393246 PRT393243:PRZ393246 QBP393243:QBV393246 QLL393243:QLR393246 QVH393243:QVN393246 RFD393243:RFJ393246 ROZ393243:RPF393246 RYV393243:RZB393246 SIR393243:SIX393246 SSN393243:SST393246 TCJ393243:TCP393246 TMF393243:TML393246 TWB393243:TWH393246 UFX393243:UGD393246 UPT393243:UPZ393246 UZP393243:UZV393246 VJL393243:VJR393246 VTH393243:VTN393246 WDD393243:WDJ393246 WMZ393243:WNF393246 WWV393243:WXB393246 AN458779:AT458782 KJ458779:KP458782 UF458779:UL458782 AEB458779:AEH458782 ANX458779:AOD458782 AXT458779:AXZ458782 BHP458779:BHV458782 BRL458779:BRR458782 CBH458779:CBN458782 CLD458779:CLJ458782 CUZ458779:CVF458782 DEV458779:DFB458782 DOR458779:DOX458782 DYN458779:DYT458782 EIJ458779:EIP458782 ESF458779:ESL458782 FCB458779:FCH458782 FLX458779:FMD458782 FVT458779:FVZ458782 GFP458779:GFV458782 GPL458779:GPR458782 GZH458779:GZN458782 HJD458779:HJJ458782 HSZ458779:HTF458782 ICV458779:IDB458782 IMR458779:IMX458782 IWN458779:IWT458782 JGJ458779:JGP458782 JQF458779:JQL458782 KAB458779:KAH458782 KJX458779:KKD458782 KTT458779:KTZ458782 LDP458779:LDV458782 LNL458779:LNR458782 LXH458779:LXN458782 MHD458779:MHJ458782 MQZ458779:MRF458782 NAV458779:NBB458782 NKR458779:NKX458782 NUN458779:NUT458782 OEJ458779:OEP458782 OOF458779:OOL458782 OYB458779:OYH458782 PHX458779:PID458782 PRT458779:PRZ458782 QBP458779:QBV458782 QLL458779:QLR458782 QVH458779:QVN458782 RFD458779:RFJ458782 ROZ458779:RPF458782 RYV458779:RZB458782 SIR458779:SIX458782 SSN458779:SST458782 TCJ458779:TCP458782 TMF458779:TML458782 TWB458779:TWH458782 UFX458779:UGD458782 UPT458779:UPZ458782 UZP458779:UZV458782 VJL458779:VJR458782 VTH458779:VTN458782 WDD458779:WDJ458782 WMZ458779:WNF458782 WWV458779:WXB458782 AN524315:AT524318 KJ524315:KP524318 UF524315:UL524318 AEB524315:AEH524318 ANX524315:AOD524318 AXT524315:AXZ524318 BHP524315:BHV524318 BRL524315:BRR524318 CBH524315:CBN524318 CLD524315:CLJ524318 CUZ524315:CVF524318 DEV524315:DFB524318 DOR524315:DOX524318 DYN524315:DYT524318 EIJ524315:EIP524318 ESF524315:ESL524318 FCB524315:FCH524318 FLX524315:FMD524318 FVT524315:FVZ524318 GFP524315:GFV524318 GPL524315:GPR524318 GZH524315:GZN524318 HJD524315:HJJ524318 HSZ524315:HTF524318 ICV524315:IDB524318 IMR524315:IMX524318 IWN524315:IWT524318 JGJ524315:JGP524318 JQF524315:JQL524318 KAB524315:KAH524318 KJX524315:KKD524318 KTT524315:KTZ524318 LDP524315:LDV524318 LNL524315:LNR524318 LXH524315:LXN524318 MHD524315:MHJ524318 MQZ524315:MRF524318 NAV524315:NBB524318 NKR524315:NKX524318 NUN524315:NUT524318 OEJ524315:OEP524318 OOF524315:OOL524318 OYB524315:OYH524318 PHX524315:PID524318 PRT524315:PRZ524318 QBP524315:QBV524318 QLL524315:QLR524318 QVH524315:QVN524318 RFD524315:RFJ524318 ROZ524315:RPF524318 RYV524315:RZB524318 SIR524315:SIX524318 SSN524315:SST524318 TCJ524315:TCP524318 TMF524315:TML524318 TWB524315:TWH524318 UFX524315:UGD524318 UPT524315:UPZ524318 UZP524315:UZV524318 VJL524315:VJR524318 VTH524315:VTN524318 WDD524315:WDJ524318 WMZ524315:WNF524318 WWV524315:WXB524318 AN589851:AT589854 KJ589851:KP589854 UF589851:UL589854 AEB589851:AEH589854 ANX589851:AOD589854 AXT589851:AXZ589854 BHP589851:BHV589854 BRL589851:BRR589854 CBH589851:CBN589854 CLD589851:CLJ589854 CUZ589851:CVF589854 DEV589851:DFB589854 DOR589851:DOX589854 DYN589851:DYT589854 EIJ589851:EIP589854 ESF589851:ESL589854 FCB589851:FCH589854 FLX589851:FMD589854 FVT589851:FVZ589854 GFP589851:GFV589854 GPL589851:GPR589854 GZH589851:GZN589854 HJD589851:HJJ589854 HSZ589851:HTF589854 ICV589851:IDB589854 IMR589851:IMX589854 IWN589851:IWT589854 JGJ589851:JGP589854 JQF589851:JQL589854 KAB589851:KAH589854 KJX589851:KKD589854 KTT589851:KTZ589854 LDP589851:LDV589854 LNL589851:LNR589854 LXH589851:LXN589854 MHD589851:MHJ589854 MQZ589851:MRF589854 NAV589851:NBB589854 NKR589851:NKX589854 NUN589851:NUT589854 OEJ589851:OEP589854 OOF589851:OOL589854 OYB589851:OYH589854 PHX589851:PID589854 PRT589851:PRZ589854 QBP589851:QBV589854 QLL589851:QLR589854 QVH589851:QVN589854 RFD589851:RFJ589854 ROZ589851:RPF589854 RYV589851:RZB589854 SIR589851:SIX589854 SSN589851:SST589854 TCJ589851:TCP589854 TMF589851:TML589854 TWB589851:TWH589854 UFX589851:UGD589854 UPT589851:UPZ589854 UZP589851:UZV589854 VJL589851:VJR589854 VTH589851:VTN589854 WDD589851:WDJ589854 WMZ589851:WNF589854 WWV589851:WXB589854 AN655387:AT655390 KJ655387:KP655390 UF655387:UL655390 AEB655387:AEH655390 ANX655387:AOD655390 AXT655387:AXZ655390 BHP655387:BHV655390 BRL655387:BRR655390 CBH655387:CBN655390 CLD655387:CLJ655390 CUZ655387:CVF655390 DEV655387:DFB655390 DOR655387:DOX655390 DYN655387:DYT655390 EIJ655387:EIP655390 ESF655387:ESL655390 FCB655387:FCH655390 FLX655387:FMD655390 FVT655387:FVZ655390 GFP655387:GFV655390 GPL655387:GPR655390 GZH655387:GZN655390 HJD655387:HJJ655390 HSZ655387:HTF655390 ICV655387:IDB655390 IMR655387:IMX655390 IWN655387:IWT655390 JGJ655387:JGP655390 JQF655387:JQL655390 KAB655387:KAH655390 KJX655387:KKD655390 KTT655387:KTZ655390 LDP655387:LDV655390 LNL655387:LNR655390 LXH655387:LXN655390 MHD655387:MHJ655390 MQZ655387:MRF655390 NAV655387:NBB655390 NKR655387:NKX655390 NUN655387:NUT655390 OEJ655387:OEP655390 OOF655387:OOL655390 OYB655387:OYH655390 PHX655387:PID655390 PRT655387:PRZ655390 QBP655387:QBV655390 QLL655387:QLR655390 QVH655387:QVN655390 RFD655387:RFJ655390 ROZ655387:RPF655390 RYV655387:RZB655390 SIR655387:SIX655390 SSN655387:SST655390 TCJ655387:TCP655390 TMF655387:TML655390 TWB655387:TWH655390 UFX655387:UGD655390 UPT655387:UPZ655390 UZP655387:UZV655390 VJL655387:VJR655390 VTH655387:VTN655390 WDD655387:WDJ655390 WMZ655387:WNF655390 WWV655387:WXB655390 AN720923:AT720926 KJ720923:KP720926 UF720923:UL720926 AEB720923:AEH720926 ANX720923:AOD720926 AXT720923:AXZ720926 BHP720923:BHV720926 BRL720923:BRR720926 CBH720923:CBN720926 CLD720923:CLJ720926 CUZ720923:CVF720926 DEV720923:DFB720926 DOR720923:DOX720926 DYN720923:DYT720926 EIJ720923:EIP720926 ESF720923:ESL720926 FCB720923:FCH720926 FLX720923:FMD720926 FVT720923:FVZ720926 GFP720923:GFV720926 GPL720923:GPR720926 GZH720923:GZN720926 HJD720923:HJJ720926 HSZ720923:HTF720926 ICV720923:IDB720926 IMR720923:IMX720926 IWN720923:IWT720926 JGJ720923:JGP720926 JQF720923:JQL720926 KAB720923:KAH720926 KJX720923:KKD720926 KTT720923:KTZ720926 LDP720923:LDV720926 LNL720923:LNR720926 LXH720923:LXN720926 MHD720923:MHJ720926 MQZ720923:MRF720926 NAV720923:NBB720926 NKR720923:NKX720926 NUN720923:NUT720926 OEJ720923:OEP720926 OOF720923:OOL720926 OYB720923:OYH720926 PHX720923:PID720926 PRT720923:PRZ720926 QBP720923:QBV720926 QLL720923:QLR720926 QVH720923:QVN720926 RFD720923:RFJ720926 ROZ720923:RPF720926 RYV720923:RZB720926 SIR720923:SIX720926 SSN720923:SST720926 TCJ720923:TCP720926 TMF720923:TML720926 TWB720923:TWH720926 UFX720923:UGD720926 UPT720923:UPZ720926 UZP720923:UZV720926 VJL720923:VJR720926 VTH720923:VTN720926 WDD720923:WDJ720926 WMZ720923:WNF720926 WWV720923:WXB720926 AN786459:AT786462 KJ786459:KP786462 UF786459:UL786462 AEB786459:AEH786462 ANX786459:AOD786462 AXT786459:AXZ786462 BHP786459:BHV786462 BRL786459:BRR786462 CBH786459:CBN786462 CLD786459:CLJ786462 CUZ786459:CVF786462 DEV786459:DFB786462 DOR786459:DOX786462 DYN786459:DYT786462 EIJ786459:EIP786462 ESF786459:ESL786462 FCB786459:FCH786462 FLX786459:FMD786462 FVT786459:FVZ786462 GFP786459:GFV786462 GPL786459:GPR786462 GZH786459:GZN786462 HJD786459:HJJ786462 HSZ786459:HTF786462 ICV786459:IDB786462 IMR786459:IMX786462 IWN786459:IWT786462 JGJ786459:JGP786462 JQF786459:JQL786462 KAB786459:KAH786462 KJX786459:KKD786462 KTT786459:KTZ786462 LDP786459:LDV786462 LNL786459:LNR786462 LXH786459:LXN786462 MHD786459:MHJ786462 MQZ786459:MRF786462 NAV786459:NBB786462 NKR786459:NKX786462 NUN786459:NUT786462 OEJ786459:OEP786462 OOF786459:OOL786462 OYB786459:OYH786462 PHX786459:PID786462 PRT786459:PRZ786462 QBP786459:QBV786462 QLL786459:QLR786462 QVH786459:QVN786462 RFD786459:RFJ786462 ROZ786459:RPF786462 RYV786459:RZB786462 SIR786459:SIX786462 SSN786459:SST786462 TCJ786459:TCP786462 TMF786459:TML786462 TWB786459:TWH786462 UFX786459:UGD786462 UPT786459:UPZ786462 UZP786459:UZV786462 VJL786459:VJR786462 VTH786459:VTN786462 WDD786459:WDJ786462 WMZ786459:WNF786462 WWV786459:WXB786462 AN851995:AT851998 KJ851995:KP851998 UF851995:UL851998 AEB851995:AEH851998 ANX851995:AOD851998 AXT851995:AXZ851998 BHP851995:BHV851998 BRL851995:BRR851998 CBH851995:CBN851998 CLD851995:CLJ851998 CUZ851995:CVF851998 DEV851995:DFB851998 DOR851995:DOX851998 DYN851995:DYT851998 EIJ851995:EIP851998 ESF851995:ESL851998 FCB851995:FCH851998 FLX851995:FMD851998 FVT851995:FVZ851998 GFP851995:GFV851998 GPL851995:GPR851998 GZH851995:GZN851998 HJD851995:HJJ851998 HSZ851995:HTF851998 ICV851995:IDB851998 IMR851995:IMX851998 IWN851995:IWT851998 JGJ851995:JGP851998 JQF851995:JQL851998 KAB851995:KAH851998 KJX851995:KKD851998 KTT851995:KTZ851998 LDP851995:LDV851998 LNL851995:LNR851998 LXH851995:LXN851998 MHD851995:MHJ851998 MQZ851995:MRF851998 NAV851995:NBB851998 NKR851995:NKX851998 NUN851995:NUT851998 OEJ851995:OEP851998 OOF851995:OOL851998 OYB851995:OYH851998 PHX851995:PID851998 PRT851995:PRZ851998 QBP851995:QBV851998 QLL851995:QLR851998 QVH851995:QVN851998 RFD851995:RFJ851998 ROZ851995:RPF851998 RYV851995:RZB851998 SIR851995:SIX851998 SSN851995:SST851998 TCJ851995:TCP851998 TMF851995:TML851998 TWB851995:TWH851998 UFX851995:UGD851998 UPT851995:UPZ851998 UZP851995:UZV851998 VJL851995:VJR851998 VTH851995:VTN851998 WDD851995:WDJ851998 WMZ851995:WNF851998 WWV851995:WXB851998 AN917531:AT917534 KJ917531:KP917534 UF917531:UL917534 AEB917531:AEH917534 ANX917531:AOD917534 AXT917531:AXZ917534 BHP917531:BHV917534 BRL917531:BRR917534 CBH917531:CBN917534 CLD917531:CLJ917534 CUZ917531:CVF917534 DEV917531:DFB917534 DOR917531:DOX917534 DYN917531:DYT917534 EIJ917531:EIP917534 ESF917531:ESL917534 FCB917531:FCH917534 FLX917531:FMD917534 FVT917531:FVZ917534 GFP917531:GFV917534 GPL917531:GPR917534 GZH917531:GZN917534 HJD917531:HJJ917534 HSZ917531:HTF917534 ICV917531:IDB917534 IMR917531:IMX917534 IWN917531:IWT917534 JGJ917531:JGP917534 JQF917531:JQL917534 KAB917531:KAH917534 KJX917531:KKD917534 KTT917531:KTZ917534 LDP917531:LDV917534 LNL917531:LNR917534 LXH917531:LXN917534 MHD917531:MHJ917534 MQZ917531:MRF917534 NAV917531:NBB917534 NKR917531:NKX917534 NUN917531:NUT917534 OEJ917531:OEP917534 OOF917531:OOL917534 OYB917531:OYH917534 PHX917531:PID917534 PRT917531:PRZ917534 QBP917531:QBV917534 QLL917531:QLR917534 QVH917531:QVN917534 RFD917531:RFJ917534 ROZ917531:RPF917534 RYV917531:RZB917534 SIR917531:SIX917534 SSN917531:SST917534 TCJ917531:TCP917534 TMF917531:TML917534 TWB917531:TWH917534 UFX917531:UGD917534 UPT917531:UPZ917534 UZP917531:UZV917534 VJL917531:VJR917534 VTH917531:VTN917534 WDD917531:WDJ917534 WMZ917531:WNF917534 WWV917531:WXB917534 AN983067:AT983070 KJ983067:KP983070 UF983067:UL983070 AEB983067:AEH983070 ANX983067:AOD983070 AXT983067:AXZ983070 BHP983067:BHV983070 BRL983067:BRR983070 CBH983067:CBN983070 CLD983067:CLJ983070 CUZ983067:CVF983070 DEV983067:DFB983070 DOR983067:DOX983070 DYN983067:DYT983070 EIJ983067:EIP983070 ESF983067:ESL983070 FCB983067:FCH983070 FLX983067:FMD983070 FVT983067:FVZ983070 GFP983067:GFV983070 GPL983067:GPR983070 GZH983067:GZN983070 HJD983067:HJJ983070 HSZ983067:HTF983070 ICV983067:IDB983070 IMR983067:IMX983070 IWN983067:IWT983070 JGJ983067:JGP983070 JQF983067:JQL983070 KAB983067:KAH983070 KJX983067:KKD983070 KTT983067:KTZ983070 LDP983067:LDV983070 LNL983067:LNR983070 LXH983067:LXN983070 MHD983067:MHJ983070 MQZ983067:MRF983070 NAV983067:NBB983070 NKR983067:NKX983070 NUN983067:NUT983070 OEJ983067:OEP983070 OOF983067:OOL983070 OYB983067:OYH983070 PHX983067:PID983070 PRT983067:PRZ983070 QBP983067:QBV983070 QLL983067:QLR983070 QVH983067:QVN983070 RFD983067:RFJ983070 ROZ983067:RPF983070 RYV983067:RZB983070 SIR983067:SIX983070 SSN983067:SST983070 TCJ983067:TCP983070 TMF983067:TML983070 TWB983067:TWH983070 UFX983067:UGD983070 UPT983067:UPZ983070 UZP983067:UZV983070 VJL983067:VJR983070 VTH983067:VTN983070 WDD983067:WDJ983070 WMZ983067:WNF983070 WWV983067:WXB983070 AN32:AT34 KJ32:KP34 UF32:UL34 AEB32:AEH34 ANX32:AOD34 AXT32:AXZ34 BHP32:BHV34 BRL32:BRR34 CBH32:CBN34 CLD32:CLJ34 CUZ32:CVF34 DEV32:DFB34 DOR32:DOX34 DYN32:DYT34 EIJ32:EIP34 ESF32:ESL34 FCB32:FCH34 FLX32:FMD34 FVT32:FVZ34 GFP32:GFV34 GPL32:GPR34 GZH32:GZN34 HJD32:HJJ34 HSZ32:HTF34 ICV32:IDB34 IMR32:IMX34 IWN32:IWT34 JGJ32:JGP34 JQF32:JQL34 KAB32:KAH34 KJX32:KKD34 KTT32:KTZ34 LDP32:LDV34 LNL32:LNR34 LXH32:LXN34 MHD32:MHJ34 MQZ32:MRF34 NAV32:NBB34 NKR32:NKX34 NUN32:NUT34 OEJ32:OEP34 OOF32:OOL34 OYB32:OYH34 PHX32:PID34 PRT32:PRZ34 QBP32:QBV34 QLL32:QLR34 QVH32:QVN34 RFD32:RFJ34 ROZ32:RPF34 RYV32:RZB34 SIR32:SIX34 SSN32:SST34 TCJ32:TCP34 TMF32:TML34 TWB32:TWH34 UFX32:UGD34 UPT32:UPZ34 UZP32:UZV34 VJL32:VJR34 VTH32:VTN34 WDD32:WDJ34 WMZ32:WNF34 WWV32:WXB34 AN65568:AT65570 KJ65568:KP65570 UF65568:UL65570 AEB65568:AEH65570 ANX65568:AOD65570 AXT65568:AXZ65570 BHP65568:BHV65570 BRL65568:BRR65570 CBH65568:CBN65570 CLD65568:CLJ65570 CUZ65568:CVF65570 DEV65568:DFB65570 DOR65568:DOX65570 DYN65568:DYT65570 EIJ65568:EIP65570 ESF65568:ESL65570 FCB65568:FCH65570 FLX65568:FMD65570 FVT65568:FVZ65570 GFP65568:GFV65570 GPL65568:GPR65570 GZH65568:GZN65570 HJD65568:HJJ65570 HSZ65568:HTF65570 ICV65568:IDB65570 IMR65568:IMX65570 IWN65568:IWT65570 JGJ65568:JGP65570 JQF65568:JQL65570 KAB65568:KAH65570 KJX65568:KKD65570 KTT65568:KTZ65570 LDP65568:LDV65570 LNL65568:LNR65570 LXH65568:LXN65570 MHD65568:MHJ65570 MQZ65568:MRF65570 NAV65568:NBB65570 NKR65568:NKX65570 NUN65568:NUT65570 OEJ65568:OEP65570 OOF65568:OOL65570 OYB65568:OYH65570 PHX65568:PID65570 PRT65568:PRZ65570 QBP65568:QBV65570 QLL65568:QLR65570 QVH65568:QVN65570 RFD65568:RFJ65570 ROZ65568:RPF65570 RYV65568:RZB65570 SIR65568:SIX65570 SSN65568:SST65570 TCJ65568:TCP65570 TMF65568:TML65570 TWB65568:TWH65570 UFX65568:UGD65570 UPT65568:UPZ65570 UZP65568:UZV65570 VJL65568:VJR65570 VTH65568:VTN65570 WDD65568:WDJ65570 WMZ65568:WNF65570 WWV65568:WXB65570 AN131104:AT131106 KJ131104:KP131106 UF131104:UL131106 AEB131104:AEH131106 ANX131104:AOD131106 AXT131104:AXZ131106 BHP131104:BHV131106 BRL131104:BRR131106 CBH131104:CBN131106 CLD131104:CLJ131106 CUZ131104:CVF131106 DEV131104:DFB131106 DOR131104:DOX131106 DYN131104:DYT131106 EIJ131104:EIP131106 ESF131104:ESL131106 FCB131104:FCH131106 FLX131104:FMD131106 FVT131104:FVZ131106 GFP131104:GFV131106 GPL131104:GPR131106 GZH131104:GZN131106 HJD131104:HJJ131106 HSZ131104:HTF131106 ICV131104:IDB131106 IMR131104:IMX131106 IWN131104:IWT131106 JGJ131104:JGP131106 JQF131104:JQL131106 KAB131104:KAH131106 KJX131104:KKD131106 KTT131104:KTZ131106 LDP131104:LDV131106 LNL131104:LNR131106 LXH131104:LXN131106 MHD131104:MHJ131106 MQZ131104:MRF131106 NAV131104:NBB131106 NKR131104:NKX131106 NUN131104:NUT131106 OEJ131104:OEP131106 OOF131104:OOL131106 OYB131104:OYH131106 PHX131104:PID131106 PRT131104:PRZ131106 QBP131104:QBV131106 QLL131104:QLR131106 QVH131104:QVN131106 RFD131104:RFJ131106 ROZ131104:RPF131106 RYV131104:RZB131106 SIR131104:SIX131106 SSN131104:SST131106 TCJ131104:TCP131106 TMF131104:TML131106 TWB131104:TWH131106 UFX131104:UGD131106 UPT131104:UPZ131106 UZP131104:UZV131106 VJL131104:VJR131106 VTH131104:VTN131106 WDD131104:WDJ131106 WMZ131104:WNF131106 WWV131104:WXB131106 AN196640:AT196642 KJ196640:KP196642 UF196640:UL196642 AEB196640:AEH196642 ANX196640:AOD196642 AXT196640:AXZ196642 BHP196640:BHV196642 BRL196640:BRR196642 CBH196640:CBN196642 CLD196640:CLJ196642 CUZ196640:CVF196642 DEV196640:DFB196642 DOR196640:DOX196642 DYN196640:DYT196642 EIJ196640:EIP196642 ESF196640:ESL196642 FCB196640:FCH196642 FLX196640:FMD196642 FVT196640:FVZ196642 GFP196640:GFV196642 GPL196640:GPR196642 GZH196640:GZN196642 HJD196640:HJJ196642 HSZ196640:HTF196642 ICV196640:IDB196642 IMR196640:IMX196642 IWN196640:IWT196642 JGJ196640:JGP196642 JQF196640:JQL196642 KAB196640:KAH196642 KJX196640:KKD196642 KTT196640:KTZ196642 LDP196640:LDV196642 LNL196640:LNR196642 LXH196640:LXN196642 MHD196640:MHJ196642 MQZ196640:MRF196642 NAV196640:NBB196642 NKR196640:NKX196642 NUN196640:NUT196642 OEJ196640:OEP196642 OOF196640:OOL196642 OYB196640:OYH196642 PHX196640:PID196642 PRT196640:PRZ196642 QBP196640:QBV196642 QLL196640:QLR196642 QVH196640:QVN196642 RFD196640:RFJ196642 ROZ196640:RPF196642 RYV196640:RZB196642 SIR196640:SIX196642 SSN196640:SST196642 TCJ196640:TCP196642 TMF196640:TML196642 TWB196640:TWH196642 UFX196640:UGD196642 UPT196640:UPZ196642 UZP196640:UZV196642 VJL196640:VJR196642 VTH196640:VTN196642 WDD196640:WDJ196642 WMZ196640:WNF196642 WWV196640:WXB196642 AN262176:AT262178 KJ262176:KP262178 UF262176:UL262178 AEB262176:AEH262178 ANX262176:AOD262178 AXT262176:AXZ262178 BHP262176:BHV262178 BRL262176:BRR262178 CBH262176:CBN262178 CLD262176:CLJ262178 CUZ262176:CVF262178 DEV262176:DFB262178 DOR262176:DOX262178 DYN262176:DYT262178 EIJ262176:EIP262178 ESF262176:ESL262178 FCB262176:FCH262178 FLX262176:FMD262178 FVT262176:FVZ262178 GFP262176:GFV262178 GPL262176:GPR262178 GZH262176:GZN262178 HJD262176:HJJ262178 HSZ262176:HTF262178 ICV262176:IDB262178 IMR262176:IMX262178 IWN262176:IWT262178 JGJ262176:JGP262178 JQF262176:JQL262178 KAB262176:KAH262178 KJX262176:KKD262178 KTT262176:KTZ262178 LDP262176:LDV262178 LNL262176:LNR262178 LXH262176:LXN262178 MHD262176:MHJ262178 MQZ262176:MRF262178 NAV262176:NBB262178 NKR262176:NKX262178 NUN262176:NUT262178 OEJ262176:OEP262178 OOF262176:OOL262178 OYB262176:OYH262178 PHX262176:PID262178 PRT262176:PRZ262178 QBP262176:QBV262178 QLL262176:QLR262178 QVH262176:QVN262178 RFD262176:RFJ262178 ROZ262176:RPF262178 RYV262176:RZB262178 SIR262176:SIX262178 SSN262176:SST262178 TCJ262176:TCP262178 TMF262176:TML262178 TWB262176:TWH262178 UFX262176:UGD262178 UPT262176:UPZ262178 UZP262176:UZV262178 VJL262176:VJR262178 VTH262176:VTN262178 WDD262176:WDJ262178 WMZ262176:WNF262178 WWV262176:WXB262178 AN327712:AT327714 KJ327712:KP327714 UF327712:UL327714 AEB327712:AEH327714 ANX327712:AOD327714 AXT327712:AXZ327714 BHP327712:BHV327714 BRL327712:BRR327714 CBH327712:CBN327714 CLD327712:CLJ327714 CUZ327712:CVF327714 DEV327712:DFB327714 DOR327712:DOX327714 DYN327712:DYT327714 EIJ327712:EIP327714 ESF327712:ESL327714 FCB327712:FCH327714 FLX327712:FMD327714 FVT327712:FVZ327714 GFP327712:GFV327714 GPL327712:GPR327714 GZH327712:GZN327714 HJD327712:HJJ327714 HSZ327712:HTF327714 ICV327712:IDB327714 IMR327712:IMX327714 IWN327712:IWT327714 JGJ327712:JGP327714 JQF327712:JQL327714 KAB327712:KAH327714 KJX327712:KKD327714 KTT327712:KTZ327714 LDP327712:LDV327714 LNL327712:LNR327714 LXH327712:LXN327714 MHD327712:MHJ327714 MQZ327712:MRF327714 NAV327712:NBB327714 NKR327712:NKX327714 NUN327712:NUT327714 OEJ327712:OEP327714 OOF327712:OOL327714 OYB327712:OYH327714 PHX327712:PID327714 PRT327712:PRZ327714 QBP327712:QBV327714 QLL327712:QLR327714 QVH327712:QVN327714 RFD327712:RFJ327714 ROZ327712:RPF327714 RYV327712:RZB327714 SIR327712:SIX327714 SSN327712:SST327714 TCJ327712:TCP327714 TMF327712:TML327714 TWB327712:TWH327714 UFX327712:UGD327714 UPT327712:UPZ327714 UZP327712:UZV327714 VJL327712:VJR327714 VTH327712:VTN327714 WDD327712:WDJ327714 WMZ327712:WNF327714 WWV327712:WXB327714 AN393248:AT393250 KJ393248:KP393250 UF393248:UL393250 AEB393248:AEH393250 ANX393248:AOD393250 AXT393248:AXZ393250 BHP393248:BHV393250 BRL393248:BRR393250 CBH393248:CBN393250 CLD393248:CLJ393250 CUZ393248:CVF393250 DEV393248:DFB393250 DOR393248:DOX393250 DYN393248:DYT393250 EIJ393248:EIP393250 ESF393248:ESL393250 FCB393248:FCH393250 FLX393248:FMD393250 FVT393248:FVZ393250 GFP393248:GFV393250 GPL393248:GPR393250 GZH393248:GZN393250 HJD393248:HJJ393250 HSZ393248:HTF393250 ICV393248:IDB393250 IMR393248:IMX393250 IWN393248:IWT393250 JGJ393248:JGP393250 JQF393248:JQL393250 KAB393248:KAH393250 KJX393248:KKD393250 KTT393248:KTZ393250 LDP393248:LDV393250 LNL393248:LNR393250 LXH393248:LXN393250 MHD393248:MHJ393250 MQZ393248:MRF393250 NAV393248:NBB393250 NKR393248:NKX393250 NUN393248:NUT393250 OEJ393248:OEP393250 OOF393248:OOL393250 OYB393248:OYH393250 PHX393248:PID393250 PRT393248:PRZ393250 QBP393248:QBV393250 QLL393248:QLR393250 QVH393248:QVN393250 RFD393248:RFJ393250 ROZ393248:RPF393250 RYV393248:RZB393250 SIR393248:SIX393250 SSN393248:SST393250 TCJ393248:TCP393250 TMF393248:TML393250 TWB393248:TWH393250 UFX393248:UGD393250 UPT393248:UPZ393250 UZP393248:UZV393250 VJL393248:VJR393250 VTH393248:VTN393250 WDD393248:WDJ393250 WMZ393248:WNF393250 WWV393248:WXB393250 AN458784:AT458786 KJ458784:KP458786 UF458784:UL458786 AEB458784:AEH458786 ANX458784:AOD458786 AXT458784:AXZ458786 BHP458784:BHV458786 BRL458784:BRR458786 CBH458784:CBN458786 CLD458784:CLJ458786 CUZ458784:CVF458786 DEV458784:DFB458786 DOR458784:DOX458786 DYN458784:DYT458786 EIJ458784:EIP458786 ESF458784:ESL458786 FCB458784:FCH458786 FLX458784:FMD458786 FVT458784:FVZ458786 GFP458784:GFV458786 GPL458784:GPR458786 GZH458784:GZN458786 HJD458784:HJJ458786 HSZ458784:HTF458786 ICV458784:IDB458786 IMR458784:IMX458786 IWN458784:IWT458786 JGJ458784:JGP458786 JQF458784:JQL458786 KAB458784:KAH458786 KJX458784:KKD458786 KTT458784:KTZ458786 LDP458784:LDV458786 LNL458784:LNR458786 LXH458784:LXN458786 MHD458784:MHJ458786 MQZ458784:MRF458786 NAV458784:NBB458786 NKR458784:NKX458786 NUN458784:NUT458786 OEJ458784:OEP458786 OOF458784:OOL458786 OYB458784:OYH458786 PHX458784:PID458786 PRT458784:PRZ458786 QBP458784:QBV458786 QLL458784:QLR458786 QVH458784:QVN458786 RFD458784:RFJ458786 ROZ458784:RPF458786 RYV458784:RZB458786 SIR458784:SIX458786 SSN458784:SST458786 TCJ458784:TCP458786 TMF458784:TML458786 TWB458784:TWH458786 UFX458784:UGD458786 UPT458784:UPZ458786 UZP458784:UZV458786 VJL458784:VJR458786 VTH458784:VTN458786 WDD458784:WDJ458786 WMZ458784:WNF458786 WWV458784:WXB458786 AN524320:AT524322 KJ524320:KP524322 UF524320:UL524322 AEB524320:AEH524322 ANX524320:AOD524322 AXT524320:AXZ524322 BHP524320:BHV524322 BRL524320:BRR524322 CBH524320:CBN524322 CLD524320:CLJ524322 CUZ524320:CVF524322 DEV524320:DFB524322 DOR524320:DOX524322 DYN524320:DYT524322 EIJ524320:EIP524322 ESF524320:ESL524322 FCB524320:FCH524322 FLX524320:FMD524322 FVT524320:FVZ524322 GFP524320:GFV524322 GPL524320:GPR524322 GZH524320:GZN524322 HJD524320:HJJ524322 HSZ524320:HTF524322 ICV524320:IDB524322 IMR524320:IMX524322 IWN524320:IWT524322 JGJ524320:JGP524322 JQF524320:JQL524322 KAB524320:KAH524322 KJX524320:KKD524322 KTT524320:KTZ524322 LDP524320:LDV524322 LNL524320:LNR524322 LXH524320:LXN524322 MHD524320:MHJ524322 MQZ524320:MRF524322 NAV524320:NBB524322 NKR524320:NKX524322 NUN524320:NUT524322 OEJ524320:OEP524322 OOF524320:OOL524322 OYB524320:OYH524322 PHX524320:PID524322 PRT524320:PRZ524322 QBP524320:QBV524322 QLL524320:QLR524322 QVH524320:QVN524322 RFD524320:RFJ524322 ROZ524320:RPF524322 RYV524320:RZB524322 SIR524320:SIX524322 SSN524320:SST524322 TCJ524320:TCP524322 TMF524320:TML524322 TWB524320:TWH524322 UFX524320:UGD524322 UPT524320:UPZ524322 UZP524320:UZV524322 VJL524320:VJR524322 VTH524320:VTN524322 WDD524320:WDJ524322 WMZ524320:WNF524322 WWV524320:WXB524322 AN589856:AT589858 KJ589856:KP589858 UF589856:UL589858 AEB589856:AEH589858 ANX589856:AOD589858 AXT589856:AXZ589858 BHP589856:BHV589858 BRL589856:BRR589858 CBH589856:CBN589858 CLD589856:CLJ589858 CUZ589856:CVF589858 DEV589856:DFB589858 DOR589856:DOX589858 DYN589856:DYT589858 EIJ589856:EIP589858 ESF589856:ESL589858 FCB589856:FCH589858 FLX589856:FMD589858 FVT589856:FVZ589858 GFP589856:GFV589858 GPL589856:GPR589858 GZH589856:GZN589858 HJD589856:HJJ589858 HSZ589856:HTF589858 ICV589856:IDB589858 IMR589856:IMX589858 IWN589856:IWT589858 JGJ589856:JGP589858 JQF589856:JQL589858 KAB589856:KAH589858 KJX589856:KKD589858 KTT589856:KTZ589858 LDP589856:LDV589858 LNL589856:LNR589858 LXH589856:LXN589858 MHD589856:MHJ589858 MQZ589856:MRF589858 NAV589856:NBB589858 NKR589856:NKX589858 NUN589856:NUT589858 OEJ589856:OEP589858 OOF589856:OOL589858 OYB589856:OYH589858 PHX589856:PID589858 PRT589856:PRZ589858 QBP589856:QBV589858 QLL589856:QLR589858 QVH589856:QVN589858 RFD589856:RFJ589858 ROZ589856:RPF589858 RYV589856:RZB589858 SIR589856:SIX589858 SSN589856:SST589858 TCJ589856:TCP589858 TMF589856:TML589858 TWB589856:TWH589858 UFX589856:UGD589858 UPT589856:UPZ589858 UZP589856:UZV589858 VJL589856:VJR589858 VTH589856:VTN589858 WDD589856:WDJ589858 WMZ589856:WNF589858 WWV589856:WXB589858 AN655392:AT655394 KJ655392:KP655394 UF655392:UL655394 AEB655392:AEH655394 ANX655392:AOD655394 AXT655392:AXZ655394 BHP655392:BHV655394 BRL655392:BRR655394 CBH655392:CBN655394 CLD655392:CLJ655394 CUZ655392:CVF655394 DEV655392:DFB655394 DOR655392:DOX655394 DYN655392:DYT655394 EIJ655392:EIP655394 ESF655392:ESL655394 FCB655392:FCH655394 FLX655392:FMD655394 FVT655392:FVZ655394 GFP655392:GFV655394 GPL655392:GPR655394 GZH655392:GZN655394 HJD655392:HJJ655394 HSZ655392:HTF655394 ICV655392:IDB655394 IMR655392:IMX655394 IWN655392:IWT655394 JGJ655392:JGP655394 JQF655392:JQL655394 KAB655392:KAH655394 KJX655392:KKD655394 KTT655392:KTZ655394 LDP655392:LDV655394 LNL655392:LNR655394 LXH655392:LXN655394 MHD655392:MHJ655394 MQZ655392:MRF655394 NAV655392:NBB655394 NKR655392:NKX655394 NUN655392:NUT655394 OEJ655392:OEP655394 OOF655392:OOL655394 OYB655392:OYH655394 PHX655392:PID655394 PRT655392:PRZ655394 QBP655392:QBV655394 QLL655392:QLR655394 QVH655392:QVN655394 RFD655392:RFJ655394 ROZ655392:RPF655394 RYV655392:RZB655394 SIR655392:SIX655394 SSN655392:SST655394 TCJ655392:TCP655394 TMF655392:TML655394 TWB655392:TWH655394 UFX655392:UGD655394 UPT655392:UPZ655394 UZP655392:UZV655394 VJL655392:VJR655394 VTH655392:VTN655394 WDD655392:WDJ655394 WMZ655392:WNF655394 WWV655392:WXB655394 AN720928:AT720930 KJ720928:KP720930 UF720928:UL720930 AEB720928:AEH720930 ANX720928:AOD720930 AXT720928:AXZ720930 BHP720928:BHV720930 BRL720928:BRR720930 CBH720928:CBN720930 CLD720928:CLJ720930 CUZ720928:CVF720930 DEV720928:DFB720930 DOR720928:DOX720930 DYN720928:DYT720930 EIJ720928:EIP720930 ESF720928:ESL720930 FCB720928:FCH720930 FLX720928:FMD720930 FVT720928:FVZ720930 GFP720928:GFV720930 GPL720928:GPR720930 GZH720928:GZN720930 HJD720928:HJJ720930 HSZ720928:HTF720930 ICV720928:IDB720930 IMR720928:IMX720930 IWN720928:IWT720930 JGJ720928:JGP720930 JQF720928:JQL720930 KAB720928:KAH720930 KJX720928:KKD720930 KTT720928:KTZ720930 LDP720928:LDV720930 LNL720928:LNR720930 LXH720928:LXN720930 MHD720928:MHJ720930 MQZ720928:MRF720930 NAV720928:NBB720930 NKR720928:NKX720930 NUN720928:NUT720930 OEJ720928:OEP720930 OOF720928:OOL720930 OYB720928:OYH720930 PHX720928:PID720930 PRT720928:PRZ720930 QBP720928:QBV720930 QLL720928:QLR720930 QVH720928:QVN720930 RFD720928:RFJ720930 ROZ720928:RPF720930 RYV720928:RZB720930 SIR720928:SIX720930 SSN720928:SST720930 TCJ720928:TCP720930 TMF720928:TML720930 TWB720928:TWH720930 UFX720928:UGD720930 UPT720928:UPZ720930 UZP720928:UZV720930 VJL720928:VJR720930 VTH720928:VTN720930 WDD720928:WDJ720930 WMZ720928:WNF720930 WWV720928:WXB720930 AN786464:AT786466 KJ786464:KP786466 UF786464:UL786466 AEB786464:AEH786466 ANX786464:AOD786466 AXT786464:AXZ786466 BHP786464:BHV786466 BRL786464:BRR786466 CBH786464:CBN786466 CLD786464:CLJ786466 CUZ786464:CVF786466 DEV786464:DFB786466 DOR786464:DOX786466 DYN786464:DYT786466 EIJ786464:EIP786466 ESF786464:ESL786466 FCB786464:FCH786466 FLX786464:FMD786466 FVT786464:FVZ786466 GFP786464:GFV786466 GPL786464:GPR786466 GZH786464:GZN786466 HJD786464:HJJ786466 HSZ786464:HTF786466 ICV786464:IDB786466 IMR786464:IMX786466 IWN786464:IWT786466 JGJ786464:JGP786466 JQF786464:JQL786466 KAB786464:KAH786466 KJX786464:KKD786466 KTT786464:KTZ786466 LDP786464:LDV786466 LNL786464:LNR786466 LXH786464:LXN786466 MHD786464:MHJ786466 MQZ786464:MRF786466 NAV786464:NBB786466 NKR786464:NKX786466 NUN786464:NUT786466 OEJ786464:OEP786466 OOF786464:OOL786466 OYB786464:OYH786466 PHX786464:PID786466 PRT786464:PRZ786466 QBP786464:QBV786466 QLL786464:QLR786466 QVH786464:QVN786466 RFD786464:RFJ786466 ROZ786464:RPF786466 RYV786464:RZB786466 SIR786464:SIX786466 SSN786464:SST786466 TCJ786464:TCP786466 TMF786464:TML786466 TWB786464:TWH786466 UFX786464:UGD786466 UPT786464:UPZ786466 UZP786464:UZV786466 VJL786464:VJR786466 VTH786464:VTN786466 WDD786464:WDJ786466 WMZ786464:WNF786466 WWV786464:WXB786466 AN852000:AT852002 KJ852000:KP852002 UF852000:UL852002 AEB852000:AEH852002 ANX852000:AOD852002 AXT852000:AXZ852002 BHP852000:BHV852002 BRL852000:BRR852002 CBH852000:CBN852002 CLD852000:CLJ852002 CUZ852000:CVF852002 DEV852000:DFB852002 DOR852000:DOX852002 DYN852000:DYT852002 EIJ852000:EIP852002 ESF852000:ESL852002 FCB852000:FCH852002 FLX852000:FMD852002 FVT852000:FVZ852002 GFP852000:GFV852002 GPL852000:GPR852002 GZH852000:GZN852002 HJD852000:HJJ852002 HSZ852000:HTF852002 ICV852000:IDB852002 IMR852000:IMX852002 IWN852000:IWT852002 JGJ852000:JGP852002 JQF852000:JQL852002 KAB852000:KAH852002 KJX852000:KKD852002 KTT852000:KTZ852002 LDP852000:LDV852002 LNL852000:LNR852002 LXH852000:LXN852002 MHD852000:MHJ852002 MQZ852000:MRF852002 NAV852000:NBB852002 NKR852000:NKX852002 NUN852000:NUT852002 OEJ852000:OEP852002 OOF852000:OOL852002 OYB852000:OYH852002 PHX852000:PID852002 PRT852000:PRZ852002 QBP852000:QBV852002 QLL852000:QLR852002 QVH852000:QVN852002 RFD852000:RFJ852002 ROZ852000:RPF852002 RYV852000:RZB852002 SIR852000:SIX852002 SSN852000:SST852002 TCJ852000:TCP852002 TMF852000:TML852002 TWB852000:TWH852002 UFX852000:UGD852002 UPT852000:UPZ852002 UZP852000:UZV852002 VJL852000:VJR852002 VTH852000:VTN852002 WDD852000:WDJ852002 WMZ852000:WNF852002 WWV852000:WXB852002 AN917536:AT917538 KJ917536:KP917538 UF917536:UL917538 AEB917536:AEH917538 ANX917536:AOD917538 AXT917536:AXZ917538 BHP917536:BHV917538 BRL917536:BRR917538 CBH917536:CBN917538 CLD917536:CLJ917538 CUZ917536:CVF917538 DEV917536:DFB917538 DOR917536:DOX917538 DYN917536:DYT917538 EIJ917536:EIP917538 ESF917536:ESL917538 FCB917536:FCH917538 FLX917536:FMD917538 FVT917536:FVZ917538 GFP917536:GFV917538 GPL917536:GPR917538 GZH917536:GZN917538 HJD917536:HJJ917538 HSZ917536:HTF917538 ICV917536:IDB917538 IMR917536:IMX917538 IWN917536:IWT917538 JGJ917536:JGP917538 JQF917536:JQL917538 KAB917536:KAH917538 KJX917536:KKD917538 KTT917536:KTZ917538 LDP917536:LDV917538 LNL917536:LNR917538 LXH917536:LXN917538 MHD917536:MHJ917538 MQZ917536:MRF917538 NAV917536:NBB917538 NKR917536:NKX917538 NUN917536:NUT917538 OEJ917536:OEP917538 OOF917536:OOL917538 OYB917536:OYH917538 PHX917536:PID917538 PRT917536:PRZ917538 QBP917536:QBV917538 QLL917536:QLR917538 QVH917536:QVN917538 RFD917536:RFJ917538 ROZ917536:RPF917538 RYV917536:RZB917538 SIR917536:SIX917538 SSN917536:SST917538 TCJ917536:TCP917538 TMF917536:TML917538 TWB917536:TWH917538 UFX917536:UGD917538 UPT917536:UPZ917538 UZP917536:UZV917538 VJL917536:VJR917538 VTH917536:VTN917538 WDD917536:WDJ917538 WMZ917536:WNF917538 WWV917536:WXB917538 AN983072:AT983074 KJ983072:KP983074 UF983072:UL983074 AEB983072:AEH983074 ANX983072:AOD983074 AXT983072:AXZ983074 BHP983072:BHV983074 BRL983072:BRR983074 CBH983072:CBN983074 CLD983072:CLJ983074 CUZ983072:CVF983074 DEV983072:DFB983074 DOR983072:DOX983074 DYN983072:DYT983074 EIJ983072:EIP983074 ESF983072:ESL983074 FCB983072:FCH983074 FLX983072:FMD983074 FVT983072:FVZ983074 GFP983072:GFV983074 GPL983072:GPR983074 GZH983072:GZN983074 HJD983072:HJJ983074 HSZ983072:HTF983074 ICV983072:IDB983074 IMR983072:IMX983074 IWN983072:IWT983074 JGJ983072:JGP983074 JQF983072:JQL983074 KAB983072:KAH983074 KJX983072:KKD983074 KTT983072:KTZ983074 LDP983072:LDV983074 LNL983072:LNR983074 LXH983072:LXN983074 MHD983072:MHJ983074 MQZ983072:MRF983074 NAV983072:NBB983074 NKR983072:NKX983074 NUN983072:NUT983074 OEJ983072:OEP983074 OOF983072:OOL983074 OYB983072:OYH983074 PHX983072:PID983074 PRT983072:PRZ983074 QBP983072:QBV983074 QLL983072:QLR983074 QVH983072:QVN983074 RFD983072:RFJ983074 ROZ983072:RPF983074 RYV983072:RZB983074 SIR983072:SIX983074 SSN983072:SST983074 TCJ983072:TCP983074 TMF983072:TML983074 TWB983072:TWH983074 UFX983072:UGD983074 UPT983072:UPZ983074 UZP983072:UZV983074 VJL983072:VJR983074 VTH983072:VTN983074 WDD983072:WDJ983074 WMZ983072:WNF983074 WWV983072:WXB983074 AN114:AT114 KJ114:KP114 UF114:UL114 AEB114:AEH114 ANX114:AOD114 AXT114:AXZ114 BHP114:BHV114 BRL114:BRR114 CBH114:CBN114 CLD114:CLJ114 CUZ114:CVF114 DEV114:DFB114 DOR114:DOX114 DYN114:DYT114 EIJ114:EIP114 ESF114:ESL114 FCB114:FCH114 FLX114:FMD114 FVT114:FVZ114 GFP114:GFV114 GPL114:GPR114 GZH114:GZN114 HJD114:HJJ114 HSZ114:HTF114 ICV114:IDB114 IMR114:IMX114 IWN114:IWT114 JGJ114:JGP114 JQF114:JQL114 KAB114:KAH114 KJX114:KKD114 KTT114:KTZ114 LDP114:LDV114 LNL114:LNR114 LXH114:LXN114 MHD114:MHJ114 MQZ114:MRF114 NAV114:NBB114 NKR114:NKX114 NUN114:NUT114 OEJ114:OEP114 OOF114:OOL114 OYB114:OYH114 PHX114:PID114 PRT114:PRZ114 QBP114:QBV114 QLL114:QLR114 QVH114:QVN114 RFD114:RFJ114 ROZ114:RPF114 RYV114:RZB114 SIR114:SIX114 SSN114:SST114 TCJ114:TCP114 TMF114:TML114 TWB114:TWH114 UFX114:UGD114 UPT114:UPZ114 UZP114:UZV114 VJL114:VJR114 VTH114:VTN114 WDD114:WDJ114 WMZ114:WNF114 WWV114:WXB114 AN65650:AT65650 KJ65650:KP65650 UF65650:UL65650 AEB65650:AEH65650 ANX65650:AOD65650 AXT65650:AXZ65650 BHP65650:BHV65650 BRL65650:BRR65650 CBH65650:CBN65650 CLD65650:CLJ65650 CUZ65650:CVF65650 DEV65650:DFB65650 DOR65650:DOX65650 DYN65650:DYT65650 EIJ65650:EIP65650 ESF65650:ESL65650 FCB65650:FCH65650 FLX65650:FMD65650 FVT65650:FVZ65650 GFP65650:GFV65650 GPL65650:GPR65650 GZH65650:GZN65650 HJD65650:HJJ65650 HSZ65650:HTF65650 ICV65650:IDB65650 IMR65650:IMX65650 IWN65650:IWT65650 JGJ65650:JGP65650 JQF65650:JQL65650 KAB65650:KAH65650 KJX65650:KKD65650 KTT65650:KTZ65650 LDP65650:LDV65650 LNL65650:LNR65650 LXH65650:LXN65650 MHD65650:MHJ65650 MQZ65650:MRF65650 NAV65650:NBB65650 NKR65650:NKX65650 NUN65650:NUT65650 OEJ65650:OEP65650 OOF65650:OOL65650 OYB65650:OYH65650 PHX65650:PID65650 PRT65650:PRZ65650 QBP65650:QBV65650 QLL65650:QLR65650 QVH65650:QVN65650 RFD65650:RFJ65650 ROZ65650:RPF65650 RYV65650:RZB65650 SIR65650:SIX65650 SSN65650:SST65650 TCJ65650:TCP65650 TMF65650:TML65650 TWB65650:TWH65650 UFX65650:UGD65650 UPT65650:UPZ65650 UZP65650:UZV65650 VJL65650:VJR65650 VTH65650:VTN65650 WDD65650:WDJ65650 WMZ65650:WNF65650 WWV65650:WXB65650 AN131186:AT131186 KJ131186:KP131186 UF131186:UL131186 AEB131186:AEH131186 ANX131186:AOD131186 AXT131186:AXZ131186 BHP131186:BHV131186 BRL131186:BRR131186 CBH131186:CBN131186 CLD131186:CLJ131186 CUZ131186:CVF131186 DEV131186:DFB131186 DOR131186:DOX131186 DYN131186:DYT131186 EIJ131186:EIP131186 ESF131186:ESL131186 FCB131186:FCH131186 FLX131186:FMD131186 FVT131186:FVZ131186 GFP131186:GFV131186 GPL131186:GPR131186 GZH131186:GZN131186 HJD131186:HJJ131186 HSZ131186:HTF131186 ICV131186:IDB131186 IMR131186:IMX131186 IWN131186:IWT131186 JGJ131186:JGP131186 JQF131186:JQL131186 KAB131186:KAH131186 KJX131186:KKD131186 KTT131186:KTZ131186 LDP131186:LDV131186 LNL131186:LNR131186 LXH131186:LXN131186 MHD131186:MHJ131186 MQZ131186:MRF131186 NAV131186:NBB131186 NKR131186:NKX131186 NUN131186:NUT131186 OEJ131186:OEP131186 OOF131186:OOL131186 OYB131186:OYH131186 PHX131186:PID131186 PRT131186:PRZ131186 QBP131186:QBV131186 QLL131186:QLR131186 QVH131186:QVN131186 RFD131186:RFJ131186 ROZ131186:RPF131186 RYV131186:RZB131186 SIR131186:SIX131186 SSN131186:SST131186 TCJ131186:TCP131186 TMF131186:TML131186 TWB131186:TWH131186 UFX131186:UGD131186 UPT131186:UPZ131186 UZP131186:UZV131186 VJL131186:VJR131186 VTH131186:VTN131186 WDD131186:WDJ131186 WMZ131186:WNF131186 WWV131186:WXB131186 AN196722:AT196722 KJ196722:KP196722 UF196722:UL196722 AEB196722:AEH196722 ANX196722:AOD196722 AXT196722:AXZ196722 BHP196722:BHV196722 BRL196722:BRR196722 CBH196722:CBN196722 CLD196722:CLJ196722 CUZ196722:CVF196722 DEV196722:DFB196722 DOR196722:DOX196722 DYN196722:DYT196722 EIJ196722:EIP196722 ESF196722:ESL196722 FCB196722:FCH196722 FLX196722:FMD196722 FVT196722:FVZ196722 GFP196722:GFV196722 GPL196722:GPR196722 GZH196722:GZN196722 HJD196722:HJJ196722 HSZ196722:HTF196722 ICV196722:IDB196722 IMR196722:IMX196722 IWN196722:IWT196722 JGJ196722:JGP196722 JQF196722:JQL196722 KAB196722:KAH196722 KJX196722:KKD196722 KTT196722:KTZ196722 LDP196722:LDV196722 LNL196722:LNR196722 LXH196722:LXN196722 MHD196722:MHJ196722 MQZ196722:MRF196722 NAV196722:NBB196722 NKR196722:NKX196722 NUN196722:NUT196722 OEJ196722:OEP196722 OOF196722:OOL196722 OYB196722:OYH196722 PHX196722:PID196722 PRT196722:PRZ196722 QBP196722:QBV196722 QLL196722:QLR196722 QVH196722:QVN196722 RFD196722:RFJ196722 ROZ196722:RPF196722 RYV196722:RZB196722 SIR196722:SIX196722 SSN196722:SST196722 TCJ196722:TCP196722 TMF196722:TML196722 TWB196722:TWH196722 UFX196722:UGD196722 UPT196722:UPZ196722 UZP196722:UZV196722 VJL196722:VJR196722 VTH196722:VTN196722 WDD196722:WDJ196722 WMZ196722:WNF196722 WWV196722:WXB196722 AN262258:AT262258 KJ262258:KP262258 UF262258:UL262258 AEB262258:AEH262258 ANX262258:AOD262258 AXT262258:AXZ262258 BHP262258:BHV262258 BRL262258:BRR262258 CBH262258:CBN262258 CLD262258:CLJ262258 CUZ262258:CVF262258 DEV262258:DFB262258 DOR262258:DOX262258 DYN262258:DYT262258 EIJ262258:EIP262258 ESF262258:ESL262258 FCB262258:FCH262258 FLX262258:FMD262258 FVT262258:FVZ262258 GFP262258:GFV262258 GPL262258:GPR262258 GZH262258:GZN262258 HJD262258:HJJ262258 HSZ262258:HTF262258 ICV262258:IDB262258 IMR262258:IMX262258 IWN262258:IWT262258 JGJ262258:JGP262258 JQF262258:JQL262258 KAB262258:KAH262258 KJX262258:KKD262258 KTT262258:KTZ262258 LDP262258:LDV262258 LNL262258:LNR262258 LXH262258:LXN262258 MHD262258:MHJ262258 MQZ262258:MRF262258 NAV262258:NBB262258 NKR262258:NKX262258 NUN262258:NUT262258 OEJ262258:OEP262258 OOF262258:OOL262258 OYB262258:OYH262258 PHX262258:PID262258 PRT262258:PRZ262258 QBP262258:QBV262258 QLL262258:QLR262258 QVH262258:QVN262258 RFD262258:RFJ262258 ROZ262258:RPF262258 RYV262258:RZB262258 SIR262258:SIX262258 SSN262258:SST262258 TCJ262258:TCP262258 TMF262258:TML262258 TWB262258:TWH262258 UFX262258:UGD262258 UPT262258:UPZ262258 UZP262258:UZV262258 VJL262258:VJR262258 VTH262258:VTN262258 WDD262258:WDJ262258 WMZ262258:WNF262258 WWV262258:WXB262258 AN327794:AT327794 KJ327794:KP327794 UF327794:UL327794 AEB327794:AEH327794 ANX327794:AOD327794 AXT327794:AXZ327794 BHP327794:BHV327794 BRL327794:BRR327794 CBH327794:CBN327794 CLD327794:CLJ327794 CUZ327794:CVF327794 DEV327794:DFB327794 DOR327794:DOX327794 DYN327794:DYT327794 EIJ327794:EIP327794 ESF327794:ESL327794 FCB327794:FCH327794 FLX327794:FMD327794 FVT327794:FVZ327794 GFP327794:GFV327794 GPL327794:GPR327794 GZH327794:GZN327794 HJD327794:HJJ327794 HSZ327794:HTF327794 ICV327794:IDB327794 IMR327794:IMX327794 IWN327794:IWT327794 JGJ327794:JGP327794 JQF327794:JQL327794 KAB327794:KAH327794 KJX327794:KKD327794 KTT327794:KTZ327794 LDP327794:LDV327794 LNL327794:LNR327794 LXH327794:LXN327794 MHD327794:MHJ327794 MQZ327794:MRF327794 NAV327794:NBB327794 NKR327794:NKX327794 NUN327794:NUT327794 OEJ327794:OEP327794 OOF327794:OOL327794 OYB327794:OYH327794 PHX327794:PID327794 PRT327794:PRZ327794 QBP327794:QBV327794 QLL327794:QLR327794 QVH327794:QVN327794 RFD327794:RFJ327794 ROZ327794:RPF327794 RYV327794:RZB327794 SIR327794:SIX327794 SSN327794:SST327794 TCJ327794:TCP327794 TMF327794:TML327794 TWB327794:TWH327794 UFX327794:UGD327794 UPT327794:UPZ327794 UZP327794:UZV327794 VJL327794:VJR327794 VTH327794:VTN327794 WDD327794:WDJ327794 WMZ327794:WNF327794 WWV327794:WXB327794 AN393330:AT393330 KJ393330:KP393330 UF393330:UL393330 AEB393330:AEH393330 ANX393330:AOD393330 AXT393330:AXZ393330 BHP393330:BHV393330 BRL393330:BRR393330 CBH393330:CBN393330 CLD393330:CLJ393330 CUZ393330:CVF393330 DEV393330:DFB393330 DOR393330:DOX393330 DYN393330:DYT393330 EIJ393330:EIP393330 ESF393330:ESL393330 FCB393330:FCH393330 FLX393330:FMD393330 FVT393330:FVZ393330 GFP393330:GFV393330 GPL393330:GPR393330 GZH393330:GZN393330 HJD393330:HJJ393330 HSZ393330:HTF393330 ICV393330:IDB393330 IMR393330:IMX393330 IWN393330:IWT393330 JGJ393330:JGP393330 JQF393330:JQL393330 KAB393330:KAH393330 KJX393330:KKD393330 KTT393330:KTZ393330 LDP393330:LDV393330 LNL393330:LNR393330 LXH393330:LXN393330 MHD393330:MHJ393330 MQZ393330:MRF393330 NAV393330:NBB393330 NKR393330:NKX393330 NUN393330:NUT393330 OEJ393330:OEP393330 OOF393330:OOL393330 OYB393330:OYH393330 PHX393330:PID393330 PRT393330:PRZ393330 QBP393330:QBV393330 QLL393330:QLR393330 QVH393330:QVN393330 RFD393330:RFJ393330 ROZ393330:RPF393330 RYV393330:RZB393330 SIR393330:SIX393330 SSN393330:SST393330 TCJ393330:TCP393330 TMF393330:TML393330 TWB393330:TWH393330 UFX393330:UGD393330 UPT393330:UPZ393330 UZP393330:UZV393330 VJL393330:VJR393330 VTH393330:VTN393330 WDD393330:WDJ393330 WMZ393330:WNF393330 WWV393330:WXB393330 AN458866:AT458866 KJ458866:KP458866 UF458866:UL458866 AEB458866:AEH458866 ANX458866:AOD458866 AXT458866:AXZ458866 BHP458866:BHV458866 BRL458866:BRR458866 CBH458866:CBN458866 CLD458866:CLJ458866 CUZ458866:CVF458866 DEV458866:DFB458866 DOR458866:DOX458866 DYN458866:DYT458866 EIJ458866:EIP458866 ESF458866:ESL458866 FCB458866:FCH458866 FLX458866:FMD458866 FVT458866:FVZ458866 GFP458866:GFV458866 GPL458866:GPR458866 GZH458866:GZN458866 HJD458866:HJJ458866 HSZ458866:HTF458866 ICV458866:IDB458866 IMR458866:IMX458866 IWN458866:IWT458866 JGJ458866:JGP458866 JQF458866:JQL458866 KAB458866:KAH458866 KJX458866:KKD458866 KTT458866:KTZ458866 LDP458866:LDV458866 LNL458866:LNR458866 LXH458866:LXN458866 MHD458866:MHJ458866 MQZ458866:MRF458866 NAV458866:NBB458866 NKR458866:NKX458866 NUN458866:NUT458866 OEJ458866:OEP458866 OOF458866:OOL458866 OYB458866:OYH458866 PHX458866:PID458866 PRT458866:PRZ458866 QBP458866:QBV458866 QLL458866:QLR458866 QVH458866:QVN458866 RFD458866:RFJ458866 ROZ458866:RPF458866 RYV458866:RZB458866 SIR458866:SIX458866 SSN458866:SST458866 TCJ458866:TCP458866 TMF458866:TML458866 TWB458866:TWH458866 UFX458866:UGD458866 UPT458866:UPZ458866 UZP458866:UZV458866 VJL458866:VJR458866 VTH458866:VTN458866 WDD458866:WDJ458866 WMZ458866:WNF458866 WWV458866:WXB458866 AN524402:AT524402 KJ524402:KP524402 UF524402:UL524402 AEB524402:AEH524402 ANX524402:AOD524402 AXT524402:AXZ524402 BHP524402:BHV524402 BRL524402:BRR524402 CBH524402:CBN524402 CLD524402:CLJ524402 CUZ524402:CVF524402 DEV524402:DFB524402 DOR524402:DOX524402 DYN524402:DYT524402 EIJ524402:EIP524402 ESF524402:ESL524402 FCB524402:FCH524402 FLX524402:FMD524402 FVT524402:FVZ524402 GFP524402:GFV524402 GPL524402:GPR524402 GZH524402:GZN524402 HJD524402:HJJ524402 HSZ524402:HTF524402 ICV524402:IDB524402 IMR524402:IMX524402 IWN524402:IWT524402 JGJ524402:JGP524402 JQF524402:JQL524402 KAB524402:KAH524402 KJX524402:KKD524402 KTT524402:KTZ524402 LDP524402:LDV524402 LNL524402:LNR524402 LXH524402:LXN524402 MHD524402:MHJ524402 MQZ524402:MRF524402 NAV524402:NBB524402 NKR524402:NKX524402 NUN524402:NUT524402 OEJ524402:OEP524402 OOF524402:OOL524402 OYB524402:OYH524402 PHX524402:PID524402 PRT524402:PRZ524402 QBP524402:QBV524402 QLL524402:QLR524402 QVH524402:QVN524402 RFD524402:RFJ524402 ROZ524402:RPF524402 RYV524402:RZB524402 SIR524402:SIX524402 SSN524402:SST524402 TCJ524402:TCP524402 TMF524402:TML524402 TWB524402:TWH524402 UFX524402:UGD524402 UPT524402:UPZ524402 UZP524402:UZV524402 VJL524402:VJR524402 VTH524402:VTN524402 WDD524402:WDJ524402 WMZ524402:WNF524402 WWV524402:WXB524402 AN589938:AT589938 KJ589938:KP589938 UF589938:UL589938 AEB589938:AEH589938 ANX589938:AOD589938 AXT589938:AXZ589938 BHP589938:BHV589938 BRL589938:BRR589938 CBH589938:CBN589938 CLD589938:CLJ589938 CUZ589938:CVF589938 DEV589938:DFB589938 DOR589938:DOX589938 DYN589938:DYT589938 EIJ589938:EIP589938 ESF589938:ESL589938 FCB589938:FCH589938 FLX589938:FMD589938 FVT589938:FVZ589938 GFP589938:GFV589938 GPL589938:GPR589938 GZH589938:GZN589938 HJD589938:HJJ589938 HSZ589938:HTF589938 ICV589938:IDB589938 IMR589938:IMX589938 IWN589938:IWT589938 JGJ589938:JGP589938 JQF589938:JQL589938 KAB589938:KAH589938 KJX589938:KKD589938 KTT589938:KTZ589938 LDP589938:LDV589938 LNL589938:LNR589938 LXH589938:LXN589938 MHD589938:MHJ589938 MQZ589938:MRF589938 NAV589938:NBB589938 NKR589938:NKX589938 NUN589938:NUT589938 OEJ589938:OEP589938 OOF589938:OOL589938 OYB589938:OYH589938 PHX589938:PID589938 PRT589938:PRZ589938 QBP589938:QBV589938 QLL589938:QLR589938 QVH589938:QVN589938 RFD589938:RFJ589938 ROZ589938:RPF589938 RYV589938:RZB589938 SIR589938:SIX589938 SSN589938:SST589938 TCJ589938:TCP589938 TMF589938:TML589938 TWB589938:TWH589938 UFX589938:UGD589938 UPT589938:UPZ589938 UZP589938:UZV589938 VJL589938:VJR589938 VTH589938:VTN589938 WDD589938:WDJ589938 WMZ589938:WNF589938 WWV589938:WXB589938 AN655474:AT655474 KJ655474:KP655474 UF655474:UL655474 AEB655474:AEH655474 ANX655474:AOD655474 AXT655474:AXZ655474 BHP655474:BHV655474 BRL655474:BRR655474 CBH655474:CBN655474 CLD655474:CLJ655474 CUZ655474:CVF655474 DEV655474:DFB655474 DOR655474:DOX655474 DYN655474:DYT655474 EIJ655474:EIP655474 ESF655474:ESL655474 FCB655474:FCH655474 FLX655474:FMD655474 FVT655474:FVZ655474 GFP655474:GFV655474 GPL655474:GPR655474 GZH655474:GZN655474 HJD655474:HJJ655474 HSZ655474:HTF655474 ICV655474:IDB655474 IMR655474:IMX655474 IWN655474:IWT655474 JGJ655474:JGP655474 JQF655474:JQL655474 KAB655474:KAH655474 KJX655474:KKD655474 KTT655474:KTZ655474 LDP655474:LDV655474 LNL655474:LNR655474 LXH655474:LXN655474 MHD655474:MHJ655474 MQZ655474:MRF655474 NAV655474:NBB655474 NKR655474:NKX655474 NUN655474:NUT655474 OEJ655474:OEP655474 OOF655474:OOL655474 OYB655474:OYH655474 PHX655474:PID655474 PRT655474:PRZ655474 QBP655474:QBV655474 QLL655474:QLR655474 QVH655474:QVN655474 RFD655474:RFJ655474 ROZ655474:RPF655474 RYV655474:RZB655474 SIR655474:SIX655474 SSN655474:SST655474 TCJ655474:TCP655474 TMF655474:TML655474 TWB655474:TWH655474 UFX655474:UGD655474 UPT655474:UPZ655474 UZP655474:UZV655474 VJL655474:VJR655474 VTH655474:VTN655474 WDD655474:WDJ655474 WMZ655474:WNF655474 WWV655474:WXB655474 AN721010:AT721010 KJ721010:KP721010 UF721010:UL721010 AEB721010:AEH721010 ANX721010:AOD721010 AXT721010:AXZ721010 BHP721010:BHV721010 BRL721010:BRR721010 CBH721010:CBN721010 CLD721010:CLJ721010 CUZ721010:CVF721010 DEV721010:DFB721010 DOR721010:DOX721010 DYN721010:DYT721010 EIJ721010:EIP721010 ESF721010:ESL721010 FCB721010:FCH721010 FLX721010:FMD721010 FVT721010:FVZ721010 GFP721010:GFV721010 GPL721010:GPR721010 GZH721010:GZN721010 HJD721010:HJJ721010 HSZ721010:HTF721010 ICV721010:IDB721010 IMR721010:IMX721010 IWN721010:IWT721010 JGJ721010:JGP721010 JQF721010:JQL721010 KAB721010:KAH721010 KJX721010:KKD721010 KTT721010:KTZ721010 LDP721010:LDV721010 LNL721010:LNR721010 LXH721010:LXN721010 MHD721010:MHJ721010 MQZ721010:MRF721010 NAV721010:NBB721010 NKR721010:NKX721010 NUN721010:NUT721010 OEJ721010:OEP721010 OOF721010:OOL721010 OYB721010:OYH721010 PHX721010:PID721010 PRT721010:PRZ721010 QBP721010:QBV721010 QLL721010:QLR721010 QVH721010:QVN721010 RFD721010:RFJ721010 ROZ721010:RPF721010 RYV721010:RZB721010 SIR721010:SIX721010 SSN721010:SST721010 TCJ721010:TCP721010 TMF721010:TML721010 TWB721010:TWH721010 UFX721010:UGD721010 UPT721010:UPZ721010 UZP721010:UZV721010 VJL721010:VJR721010 VTH721010:VTN721010 WDD721010:WDJ721010 WMZ721010:WNF721010 WWV721010:WXB721010 AN786546:AT786546 KJ786546:KP786546 UF786546:UL786546 AEB786546:AEH786546 ANX786546:AOD786546 AXT786546:AXZ786546 BHP786546:BHV786546 BRL786546:BRR786546 CBH786546:CBN786546 CLD786546:CLJ786546 CUZ786546:CVF786546 DEV786546:DFB786546 DOR786546:DOX786546 DYN786546:DYT786546 EIJ786546:EIP786546 ESF786546:ESL786546 FCB786546:FCH786546 FLX786546:FMD786546 FVT786546:FVZ786546 GFP786546:GFV786546 GPL786546:GPR786546 GZH786546:GZN786546 HJD786546:HJJ786546 HSZ786546:HTF786546 ICV786546:IDB786546 IMR786546:IMX786546 IWN786546:IWT786546 JGJ786546:JGP786546 JQF786546:JQL786546 KAB786546:KAH786546 KJX786546:KKD786546 KTT786546:KTZ786546 LDP786546:LDV786546 LNL786546:LNR786546 LXH786546:LXN786546 MHD786546:MHJ786546 MQZ786546:MRF786546 NAV786546:NBB786546 NKR786546:NKX786546 NUN786546:NUT786546 OEJ786546:OEP786546 OOF786546:OOL786546 OYB786546:OYH786546 PHX786546:PID786546 PRT786546:PRZ786546 QBP786546:QBV786546 QLL786546:QLR786546 QVH786546:QVN786546 RFD786546:RFJ786546 ROZ786546:RPF786546 RYV786546:RZB786546 SIR786546:SIX786546 SSN786546:SST786546 TCJ786546:TCP786546 TMF786546:TML786546 TWB786546:TWH786546 UFX786546:UGD786546 UPT786546:UPZ786546 UZP786546:UZV786546 VJL786546:VJR786546 VTH786546:VTN786546 WDD786546:WDJ786546 WMZ786546:WNF786546 WWV786546:WXB786546 AN852082:AT852082 KJ852082:KP852082 UF852082:UL852082 AEB852082:AEH852082 ANX852082:AOD852082 AXT852082:AXZ852082 BHP852082:BHV852082 BRL852082:BRR852082 CBH852082:CBN852082 CLD852082:CLJ852082 CUZ852082:CVF852082 DEV852082:DFB852082 DOR852082:DOX852082 DYN852082:DYT852082 EIJ852082:EIP852082 ESF852082:ESL852082 FCB852082:FCH852082 FLX852082:FMD852082 FVT852082:FVZ852082 GFP852082:GFV852082 GPL852082:GPR852082 GZH852082:GZN852082 HJD852082:HJJ852082 HSZ852082:HTF852082 ICV852082:IDB852082 IMR852082:IMX852082 IWN852082:IWT852082 JGJ852082:JGP852082 JQF852082:JQL852082 KAB852082:KAH852082 KJX852082:KKD852082 KTT852082:KTZ852082 LDP852082:LDV852082 LNL852082:LNR852082 LXH852082:LXN852082 MHD852082:MHJ852082 MQZ852082:MRF852082 NAV852082:NBB852082 NKR852082:NKX852082 NUN852082:NUT852082 OEJ852082:OEP852082 OOF852082:OOL852082 OYB852082:OYH852082 PHX852082:PID852082 PRT852082:PRZ852082 QBP852082:QBV852082 QLL852082:QLR852082 QVH852082:QVN852082 RFD852082:RFJ852082 ROZ852082:RPF852082 RYV852082:RZB852082 SIR852082:SIX852082 SSN852082:SST852082 TCJ852082:TCP852082 TMF852082:TML852082 TWB852082:TWH852082 UFX852082:UGD852082 UPT852082:UPZ852082 UZP852082:UZV852082 VJL852082:VJR852082 VTH852082:VTN852082 WDD852082:WDJ852082 WMZ852082:WNF852082 WWV852082:WXB852082 AN917618:AT917618 KJ917618:KP917618 UF917618:UL917618 AEB917618:AEH917618 ANX917618:AOD917618 AXT917618:AXZ917618 BHP917618:BHV917618 BRL917618:BRR917618 CBH917618:CBN917618 CLD917618:CLJ917618 CUZ917618:CVF917618 DEV917618:DFB917618 DOR917618:DOX917618 DYN917618:DYT917618 EIJ917618:EIP917618 ESF917618:ESL917618 FCB917618:FCH917618 FLX917618:FMD917618 FVT917618:FVZ917618 GFP917618:GFV917618 GPL917618:GPR917618 GZH917618:GZN917618 HJD917618:HJJ917618 HSZ917618:HTF917618 ICV917618:IDB917618 IMR917618:IMX917618 IWN917618:IWT917618 JGJ917618:JGP917618 JQF917618:JQL917618 KAB917618:KAH917618 KJX917618:KKD917618 KTT917618:KTZ917618 LDP917618:LDV917618 LNL917618:LNR917618 LXH917618:LXN917618 MHD917618:MHJ917618 MQZ917618:MRF917618 NAV917618:NBB917618 NKR917618:NKX917618 NUN917618:NUT917618 OEJ917618:OEP917618 OOF917618:OOL917618 OYB917618:OYH917618 PHX917618:PID917618 PRT917618:PRZ917618 QBP917618:QBV917618 QLL917618:QLR917618 QVH917618:QVN917618 RFD917618:RFJ917618 ROZ917618:RPF917618 RYV917618:RZB917618 SIR917618:SIX917618 SSN917618:SST917618 TCJ917618:TCP917618 TMF917618:TML917618 TWB917618:TWH917618 UFX917618:UGD917618 UPT917618:UPZ917618 UZP917618:UZV917618 VJL917618:VJR917618 VTH917618:VTN917618 WDD917618:WDJ917618 WMZ917618:WNF917618 WWV917618:WXB917618 AN983154:AT983154 KJ983154:KP983154 UF983154:UL983154 AEB983154:AEH983154 ANX983154:AOD983154 AXT983154:AXZ983154 BHP983154:BHV983154 BRL983154:BRR983154 CBH983154:CBN983154 CLD983154:CLJ983154 CUZ983154:CVF983154 DEV983154:DFB983154 DOR983154:DOX983154 DYN983154:DYT983154 EIJ983154:EIP983154 ESF983154:ESL983154 FCB983154:FCH983154 FLX983154:FMD983154 FVT983154:FVZ983154 GFP983154:GFV983154 GPL983154:GPR983154 GZH983154:GZN983154 HJD983154:HJJ983154 HSZ983154:HTF983154 ICV983154:IDB983154 IMR983154:IMX983154 IWN983154:IWT983154 JGJ983154:JGP983154 JQF983154:JQL983154 KAB983154:KAH983154 KJX983154:KKD983154 KTT983154:KTZ983154 LDP983154:LDV983154 LNL983154:LNR983154 LXH983154:LXN983154 MHD983154:MHJ983154 MQZ983154:MRF983154 NAV983154:NBB983154 NKR983154:NKX983154 NUN983154:NUT983154 OEJ983154:OEP983154 OOF983154:OOL983154 OYB983154:OYH983154 PHX983154:PID983154 PRT983154:PRZ983154 QBP983154:QBV983154 QLL983154:QLR983154 QVH983154:QVN983154 RFD983154:RFJ983154 ROZ983154:RPF983154 RYV983154:RZB983154 SIR983154:SIX983154 SSN983154:SST983154 TCJ983154:TCP983154 TMF983154:TML983154 TWB983154:TWH983154 UFX983154:UGD983154 UPT983154:UPZ983154 UZP983154:UZV983154 VJL983154:VJR983154 VTH983154:VTN983154 WDD983154:WDJ983154 WMZ983154:WNF983154 WWV983154:WXB983154 AA21 JW21 TS21 ADO21 ANK21 AXG21 BHC21 BQY21 CAU21 CKQ21 CUM21 DEI21 DOE21 DYA21 EHW21 ERS21 FBO21 FLK21 FVG21 GFC21 GOY21 GYU21 HIQ21 HSM21 ICI21 IME21 IWA21 JFW21 JPS21 JZO21 KJK21 KTG21 LDC21 LMY21 LWU21 MGQ21 MQM21 NAI21 NKE21 NUA21 ODW21 ONS21 OXO21 PHK21 PRG21 QBC21 QKY21 QUU21 REQ21 ROM21 RYI21 SIE21 SSA21 TBW21 TLS21 TVO21 UFK21 UPG21 UZC21 VIY21 VSU21 WCQ21 WMM21 WWI21 AA65557 JW65557 TS65557 ADO65557 ANK65557 AXG65557 BHC65557 BQY65557 CAU65557 CKQ65557 CUM65557 DEI65557 DOE65557 DYA65557 EHW65557 ERS65557 FBO65557 FLK65557 FVG65557 GFC65557 GOY65557 GYU65557 HIQ65557 HSM65557 ICI65557 IME65557 IWA65557 JFW65557 JPS65557 JZO65557 KJK65557 KTG65557 LDC65557 LMY65557 LWU65557 MGQ65557 MQM65557 NAI65557 NKE65557 NUA65557 ODW65557 ONS65557 OXO65557 PHK65557 PRG65557 QBC65557 QKY65557 QUU65557 REQ65557 ROM65557 RYI65557 SIE65557 SSA65557 TBW65557 TLS65557 TVO65557 UFK65557 UPG65557 UZC65557 VIY65557 VSU65557 WCQ65557 WMM65557 WWI65557 AA131093 JW131093 TS131093 ADO131093 ANK131093 AXG131093 BHC131093 BQY131093 CAU131093 CKQ131093 CUM131093 DEI131093 DOE131093 DYA131093 EHW131093 ERS131093 FBO131093 FLK131093 FVG131093 GFC131093 GOY131093 GYU131093 HIQ131093 HSM131093 ICI131093 IME131093 IWA131093 JFW131093 JPS131093 JZO131093 KJK131093 KTG131093 LDC131093 LMY131093 LWU131093 MGQ131093 MQM131093 NAI131093 NKE131093 NUA131093 ODW131093 ONS131093 OXO131093 PHK131093 PRG131093 QBC131093 QKY131093 QUU131093 REQ131093 ROM131093 RYI131093 SIE131093 SSA131093 TBW131093 TLS131093 TVO131093 UFK131093 UPG131093 UZC131093 VIY131093 VSU131093 WCQ131093 WMM131093 WWI131093 AA196629 JW196629 TS196629 ADO196629 ANK196629 AXG196629 BHC196629 BQY196629 CAU196629 CKQ196629 CUM196629 DEI196629 DOE196629 DYA196629 EHW196629 ERS196629 FBO196629 FLK196629 FVG196629 GFC196629 GOY196629 GYU196629 HIQ196629 HSM196629 ICI196629 IME196629 IWA196629 JFW196629 JPS196629 JZO196629 KJK196629 KTG196629 LDC196629 LMY196629 LWU196629 MGQ196629 MQM196629 NAI196629 NKE196629 NUA196629 ODW196629 ONS196629 OXO196629 PHK196629 PRG196629 QBC196629 QKY196629 QUU196629 REQ196629 ROM196629 RYI196629 SIE196629 SSA196629 TBW196629 TLS196629 TVO196629 UFK196629 UPG196629 UZC196629 VIY196629 VSU196629 WCQ196629 WMM196629 WWI196629 AA262165 JW262165 TS262165 ADO262165 ANK262165 AXG262165 BHC262165 BQY262165 CAU262165 CKQ262165 CUM262165 DEI262165 DOE262165 DYA262165 EHW262165 ERS262165 FBO262165 FLK262165 FVG262165 GFC262165 GOY262165 GYU262165 HIQ262165 HSM262165 ICI262165 IME262165 IWA262165 JFW262165 JPS262165 JZO262165 KJK262165 KTG262165 LDC262165 LMY262165 LWU262165 MGQ262165 MQM262165 NAI262165 NKE262165 NUA262165 ODW262165 ONS262165 OXO262165 PHK262165 PRG262165 QBC262165 QKY262165 QUU262165 REQ262165 ROM262165 RYI262165 SIE262165 SSA262165 TBW262165 TLS262165 TVO262165 UFK262165 UPG262165 UZC262165 VIY262165 VSU262165 WCQ262165 WMM262165 WWI262165 AA327701 JW327701 TS327701 ADO327701 ANK327701 AXG327701 BHC327701 BQY327701 CAU327701 CKQ327701 CUM327701 DEI327701 DOE327701 DYA327701 EHW327701 ERS327701 FBO327701 FLK327701 FVG327701 GFC327701 GOY327701 GYU327701 HIQ327701 HSM327701 ICI327701 IME327701 IWA327701 JFW327701 JPS327701 JZO327701 KJK327701 KTG327701 LDC327701 LMY327701 LWU327701 MGQ327701 MQM327701 NAI327701 NKE327701 NUA327701 ODW327701 ONS327701 OXO327701 PHK327701 PRG327701 QBC327701 QKY327701 QUU327701 REQ327701 ROM327701 RYI327701 SIE327701 SSA327701 TBW327701 TLS327701 TVO327701 UFK327701 UPG327701 UZC327701 VIY327701 VSU327701 WCQ327701 WMM327701 WWI327701 AA393237 JW393237 TS393237 ADO393237 ANK393237 AXG393237 BHC393237 BQY393237 CAU393237 CKQ393237 CUM393237 DEI393237 DOE393237 DYA393237 EHW393237 ERS393237 FBO393237 FLK393237 FVG393237 GFC393237 GOY393237 GYU393237 HIQ393237 HSM393237 ICI393237 IME393237 IWA393237 JFW393237 JPS393237 JZO393237 KJK393237 KTG393237 LDC393237 LMY393237 LWU393237 MGQ393237 MQM393237 NAI393237 NKE393237 NUA393237 ODW393237 ONS393237 OXO393237 PHK393237 PRG393237 QBC393237 QKY393237 QUU393237 REQ393237 ROM393237 RYI393237 SIE393237 SSA393237 TBW393237 TLS393237 TVO393237 UFK393237 UPG393237 UZC393237 VIY393237 VSU393237 WCQ393237 WMM393237 WWI393237 AA458773 JW458773 TS458773 ADO458773 ANK458773 AXG458773 BHC458773 BQY458773 CAU458773 CKQ458773 CUM458773 DEI458773 DOE458773 DYA458773 EHW458773 ERS458773 FBO458773 FLK458773 FVG458773 GFC458773 GOY458773 GYU458773 HIQ458773 HSM458773 ICI458773 IME458773 IWA458773 JFW458773 JPS458773 JZO458773 KJK458773 KTG458773 LDC458773 LMY458773 LWU458773 MGQ458773 MQM458773 NAI458773 NKE458773 NUA458773 ODW458773 ONS458773 OXO458773 PHK458773 PRG458773 QBC458773 QKY458773 QUU458773 REQ458773 ROM458773 RYI458773 SIE458773 SSA458773 TBW458773 TLS458773 TVO458773 UFK458773 UPG458773 UZC458773 VIY458773 VSU458773 WCQ458773 WMM458773 WWI458773 AA524309 JW524309 TS524309 ADO524309 ANK524309 AXG524309 BHC524309 BQY524309 CAU524309 CKQ524309 CUM524309 DEI524309 DOE524309 DYA524309 EHW524309 ERS524309 FBO524309 FLK524309 FVG524309 GFC524309 GOY524309 GYU524309 HIQ524309 HSM524309 ICI524309 IME524309 IWA524309 JFW524309 JPS524309 JZO524309 KJK524309 KTG524309 LDC524309 LMY524309 LWU524309 MGQ524309 MQM524309 NAI524309 NKE524309 NUA524309 ODW524309 ONS524309 OXO524309 PHK524309 PRG524309 QBC524309 QKY524309 QUU524309 REQ524309 ROM524309 RYI524309 SIE524309 SSA524309 TBW524309 TLS524309 TVO524309 UFK524309 UPG524309 UZC524309 VIY524309 VSU524309 WCQ524309 WMM524309 WWI524309 AA589845 JW589845 TS589845 ADO589845 ANK589845 AXG589845 BHC589845 BQY589845 CAU589845 CKQ589845 CUM589845 DEI589845 DOE589845 DYA589845 EHW589845 ERS589845 FBO589845 FLK589845 FVG589845 GFC589845 GOY589845 GYU589845 HIQ589845 HSM589845 ICI589845 IME589845 IWA589845 JFW589845 JPS589845 JZO589845 KJK589845 KTG589845 LDC589845 LMY589845 LWU589845 MGQ589845 MQM589845 NAI589845 NKE589845 NUA589845 ODW589845 ONS589845 OXO589845 PHK589845 PRG589845 QBC589845 QKY589845 QUU589845 REQ589845 ROM589845 RYI589845 SIE589845 SSA589845 TBW589845 TLS589845 TVO589845 UFK589845 UPG589845 UZC589845 VIY589845 VSU589845 WCQ589845 WMM589845 WWI589845 AA655381 JW655381 TS655381 ADO655381 ANK655381 AXG655381 BHC655381 BQY655381 CAU655381 CKQ655381 CUM655381 DEI655381 DOE655381 DYA655381 EHW655381 ERS655381 FBO655381 FLK655381 FVG655381 GFC655381 GOY655381 GYU655381 HIQ655381 HSM655381 ICI655381 IME655381 IWA655381 JFW655381 JPS655381 JZO655381 KJK655381 KTG655381 LDC655381 LMY655381 LWU655381 MGQ655381 MQM655381 NAI655381 NKE655381 NUA655381 ODW655381 ONS655381 OXO655381 PHK655381 PRG655381 QBC655381 QKY655381 QUU655381 REQ655381 ROM655381 RYI655381 SIE655381 SSA655381 TBW655381 TLS655381 TVO655381 UFK655381 UPG655381 UZC655381 VIY655381 VSU655381 WCQ655381 WMM655381 WWI655381 AA720917 JW720917 TS720917 ADO720917 ANK720917 AXG720917 BHC720917 BQY720917 CAU720917 CKQ720917 CUM720917 DEI720917 DOE720917 DYA720917 EHW720917 ERS720917 FBO720917 FLK720917 FVG720917 GFC720917 GOY720917 GYU720917 HIQ720917 HSM720917 ICI720917 IME720917 IWA720917 JFW720917 JPS720917 JZO720917 KJK720917 KTG720917 LDC720917 LMY720917 LWU720917 MGQ720917 MQM720917 NAI720917 NKE720917 NUA720917 ODW720917 ONS720917 OXO720917 PHK720917 PRG720917 QBC720917 QKY720917 QUU720917 REQ720917 ROM720917 RYI720917 SIE720917 SSA720917 TBW720917 TLS720917 TVO720917 UFK720917 UPG720917 UZC720917 VIY720917 VSU720917 WCQ720917 WMM720917 WWI720917 AA786453 JW786453 TS786453 ADO786453 ANK786453 AXG786453 BHC786453 BQY786453 CAU786453 CKQ786453 CUM786453 DEI786453 DOE786453 DYA786453 EHW786453 ERS786453 FBO786453 FLK786453 FVG786453 GFC786453 GOY786453 GYU786453 HIQ786453 HSM786453 ICI786453 IME786453 IWA786453 JFW786453 JPS786453 JZO786453 KJK786453 KTG786453 LDC786453 LMY786453 LWU786453 MGQ786453 MQM786453 NAI786453 NKE786453 NUA786453 ODW786453 ONS786453 OXO786453 PHK786453 PRG786453 QBC786453 QKY786453 QUU786453 REQ786453 ROM786453 RYI786453 SIE786453 SSA786453 TBW786453 TLS786453 TVO786453 UFK786453 UPG786453 UZC786453 VIY786453 VSU786453 WCQ786453 WMM786453 WWI786453 AA851989 JW851989 TS851989 ADO851989 ANK851989 AXG851989 BHC851989 BQY851989 CAU851989 CKQ851989 CUM851989 DEI851989 DOE851989 DYA851989 EHW851989 ERS851989 FBO851989 FLK851989 FVG851989 GFC851989 GOY851989 GYU851989 HIQ851989 HSM851989 ICI851989 IME851989 IWA851989 JFW851989 JPS851989 JZO851989 KJK851989 KTG851989 LDC851989 LMY851989 LWU851989 MGQ851989 MQM851989 NAI851989 NKE851989 NUA851989 ODW851989 ONS851989 OXO851989 PHK851989 PRG851989 QBC851989 QKY851989 QUU851989 REQ851989 ROM851989 RYI851989 SIE851989 SSA851989 TBW851989 TLS851989 TVO851989 UFK851989 UPG851989 UZC851989 VIY851989 VSU851989 WCQ851989 WMM851989 WWI851989 AA917525 JW917525 TS917525 ADO917525 ANK917525 AXG917525 BHC917525 BQY917525 CAU917525 CKQ917525 CUM917525 DEI917525 DOE917525 DYA917525 EHW917525 ERS917525 FBO917525 FLK917525 FVG917525 GFC917525 GOY917525 GYU917525 HIQ917525 HSM917525 ICI917525 IME917525 IWA917525 JFW917525 JPS917525 JZO917525 KJK917525 KTG917525 LDC917525 LMY917525 LWU917525 MGQ917525 MQM917525 NAI917525 NKE917525 NUA917525 ODW917525 ONS917525 OXO917525 PHK917525 PRG917525 QBC917525 QKY917525 QUU917525 REQ917525 ROM917525 RYI917525 SIE917525 SSA917525 TBW917525 TLS917525 TVO917525 UFK917525 UPG917525 UZC917525 VIY917525 VSU917525 WCQ917525 WMM917525 WWI917525 AA983061 JW983061 TS983061 ADO983061 ANK983061 AXG983061 BHC983061 BQY983061 CAU983061 CKQ983061 CUM983061 DEI983061 DOE983061 DYA983061 EHW983061 ERS983061 FBO983061 FLK983061 FVG983061 GFC983061 GOY983061 GYU983061 HIQ983061 HSM983061 ICI983061 IME983061 IWA983061 JFW983061 JPS983061 JZO983061 KJK983061 KTG983061 LDC983061 LMY983061 LWU983061 MGQ983061 MQM983061 NAI983061 NKE983061 NUA983061 ODW983061 ONS983061 OXO983061 PHK983061 PRG983061 QBC983061 QKY983061 QUU983061 REQ983061 ROM983061 RYI983061 SIE983061 SSA983061 TBW983061 TLS983061 TVO983061 UFK983061 UPG983061 UZC983061 VIY983061 VSU983061 WCQ983061 WMM983061 WWI983061 AN42:AT42 KJ42:KP42 UF42:UL42 AEB42:AEH42 ANX42:AOD42 AXT42:AXZ42 BHP42:BHV42 BRL42:BRR42 CBH42:CBN42 CLD42:CLJ42 CUZ42:CVF42 DEV42:DFB42 DOR42:DOX42 DYN42:DYT42 EIJ42:EIP42 ESF42:ESL42 FCB42:FCH42 FLX42:FMD42 FVT42:FVZ42 GFP42:GFV42 GPL42:GPR42 GZH42:GZN42 HJD42:HJJ42 HSZ42:HTF42 ICV42:IDB42 IMR42:IMX42 IWN42:IWT42 JGJ42:JGP42 JQF42:JQL42 KAB42:KAH42 KJX42:KKD42 KTT42:KTZ42 LDP42:LDV42 LNL42:LNR42 LXH42:LXN42 MHD42:MHJ42 MQZ42:MRF42 NAV42:NBB42 NKR42:NKX42 NUN42:NUT42 OEJ42:OEP42 OOF42:OOL42 OYB42:OYH42 PHX42:PID42 PRT42:PRZ42 QBP42:QBV42 QLL42:QLR42 QVH42:QVN42 RFD42:RFJ42 ROZ42:RPF42 RYV42:RZB42 SIR42:SIX42 SSN42:SST42 TCJ42:TCP42 TMF42:TML42 TWB42:TWH42 UFX42:UGD42 UPT42:UPZ42 UZP42:UZV42 VJL42:VJR42 VTH42:VTN42 WDD42:WDJ42 WMZ42:WNF42 WWV42:WXB42 AN65578:AT65578 KJ65578:KP65578 UF65578:UL65578 AEB65578:AEH65578 ANX65578:AOD65578 AXT65578:AXZ65578 BHP65578:BHV65578 BRL65578:BRR65578 CBH65578:CBN65578 CLD65578:CLJ65578 CUZ65578:CVF65578 DEV65578:DFB65578 DOR65578:DOX65578 DYN65578:DYT65578 EIJ65578:EIP65578 ESF65578:ESL65578 FCB65578:FCH65578 FLX65578:FMD65578 FVT65578:FVZ65578 GFP65578:GFV65578 GPL65578:GPR65578 GZH65578:GZN65578 HJD65578:HJJ65578 HSZ65578:HTF65578 ICV65578:IDB65578 IMR65578:IMX65578 IWN65578:IWT65578 JGJ65578:JGP65578 JQF65578:JQL65578 KAB65578:KAH65578 KJX65578:KKD65578 KTT65578:KTZ65578 LDP65578:LDV65578 LNL65578:LNR65578 LXH65578:LXN65578 MHD65578:MHJ65578 MQZ65578:MRF65578 NAV65578:NBB65578 NKR65578:NKX65578 NUN65578:NUT65578 OEJ65578:OEP65578 OOF65578:OOL65578 OYB65578:OYH65578 PHX65578:PID65578 PRT65578:PRZ65578 QBP65578:QBV65578 QLL65578:QLR65578 QVH65578:QVN65578 RFD65578:RFJ65578 ROZ65578:RPF65578 RYV65578:RZB65578 SIR65578:SIX65578 SSN65578:SST65578 TCJ65578:TCP65578 TMF65578:TML65578 TWB65578:TWH65578 UFX65578:UGD65578 UPT65578:UPZ65578 UZP65578:UZV65578 VJL65578:VJR65578 VTH65578:VTN65578 WDD65578:WDJ65578 WMZ65578:WNF65578 WWV65578:WXB65578 AN131114:AT131114 KJ131114:KP131114 UF131114:UL131114 AEB131114:AEH131114 ANX131114:AOD131114 AXT131114:AXZ131114 BHP131114:BHV131114 BRL131114:BRR131114 CBH131114:CBN131114 CLD131114:CLJ131114 CUZ131114:CVF131114 DEV131114:DFB131114 DOR131114:DOX131114 DYN131114:DYT131114 EIJ131114:EIP131114 ESF131114:ESL131114 FCB131114:FCH131114 FLX131114:FMD131114 FVT131114:FVZ131114 GFP131114:GFV131114 GPL131114:GPR131114 GZH131114:GZN131114 HJD131114:HJJ131114 HSZ131114:HTF131114 ICV131114:IDB131114 IMR131114:IMX131114 IWN131114:IWT131114 JGJ131114:JGP131114 JQF131114:JQL131114 KAB131114:KAH131114 KJX131114:KKD131114 KTT131114:KTZ131114 LDP131114:LDV131114 LNL131114:LNR131114 LXH131114:LXN131114 MHD131114:MHJ131114 MQZ131114:MRF131114 NAV131114:NBB131114 NKR131114:NKX131114 NUN131114:NUT131114 OEJ131114:OEP131114 OOF131114:OOL131114 OYB131114:OYH131114 PHX131114:PID131114 PRT131114:PRZ131114 QBP131114:QBV131114 QLL131114:QLR131114 QVH131114:QVN131114 RFD131114:RFJ131114 ROZ131114:RPF131114 RYV131114:RZB131114 SIR131114:SIX131114 SSN131114:SST131114 TCJ131114:TCP131114 TMF131114:TML131114 TWB131114:TWH131114 UFX131114:UGD131114 UPT131114:UPZ131114 UZP131114:UZV131114 VJL131114:VJR131114 VTH131114:VTN131114 WDD131114:WDJ131114 WMZ131114:WNF131114 WWV131114:WXB131114 AN196650:AT196650 KJ196650:KP196650 UF196650:UL196650 AEB196650:AEH196650 ANX196650:AOD196650 AXT196650:AXZ196650 BHP196650:BHV196650 BRL196650:BRR196650 CBH196650:CBN196650 CLD196650:CLJ196650 CUZ196650:CVF196650 DEV196650:DFB196650 DOR196650:DOX196650 DYN196650:DYT196650 EIJ196650:EIP196650 ESF196650:ESL196650 FCB196650:FCH196650 FLX196650:FMD196650 FVT196650:FVZ196650 GFP196650:GFV196650 GPL196650:GPR196650 GZH196650:GZN196650 HJD196650:HJJ196650 HSZ196650:HTF196650 ICV196650:IDB196650 IMR196650:IMX196650 IWN196650:IWT196650 JGJ196650:JGP196650 JQF196650:JQL196650 KAB196650:KAH196650 KJX196650:KKD196650 KTT196650:KTZ196650 LDP196650:LDV196650 LNL196650:LNR196650 LXH196650:LXN196650 MHD196650:MHJ196650 MQZ196650:MRF196650 NAV196650:NBB196650 NKR196650:NKX196650 NUN196650:NUT196650 OEJ196650:OEP196650 OOF196650:OOL196650 OYB196650:OYH196650 PHX196650:PID196650 PRT196650:PRZ196650 QBP196650:QBV196650 QLL196650:QLR196650 QVH196650:QVN196650 RFD196650:RFJ196650 ROZ196650:RPF196650 RYV196650:RZB196650 SIR196650:SIX196650 SSN196650:SST196650 TCJ196650:TCP196650 TMF196650:TML196650 TWB196650:TWH196650 UFX196650:UGD196650 UPT196650:UPZ196650 UZP196650:UZV196650 VJL196650:VJR196650 VTH196650:VTN196650 WDD196650:WDJ196650 WMZ196650:WNF196650 WWV196650:WXB196650 AN262186:AT262186 KJ262186:KP262186 UF262186:UL262186 AEB262186:AEH262186 ANX262186:AOD262186 AXT262186:AXZ262186 BHP262186:BHV262186 BRL262186:BRR262186 CBH262186:CBN262186 CLD262186:CLJ262186 CUZ262186:CVF262186 DEV262186:DFB262186 DOR262186:DOX262186 DYN262186:DYT262186 EIJ262186:EIP262186 ESF262186:ESL262186 FCB262186:FCH262186 FLX262186:FMD262186 FVT262186:FVZ262186 GFP262186:GFV262186 GPL262186:GPR262186 GZH262186:GZN262186 HJD262186:HJJ262186 HSZ262186:HTF262186 ICV262186:IDB262186 IMR262186:IMX262186 IWN262186:IWT262186 JGJ262186:JGP262186 JQF262186:JQL262186 KAB262186:KAH262186 KJX262186:KKD262186 KTT262186:KTZ262186 LDP262186:LDV262186 LNL262186:LNR262186 LXH262186:LXN262186 MHD262186:MHJ262186 MQZ262186:MRF262186 NAV262186:NBB262186 NKR262186:NKX262186 NUN262186:NUT262186 OEJ262186:OEP262186 OOF262186:OOL262186 OYB262186:OYH262186 PHX262186:PID262186 PRT262186:PRZ262186 QBP262186:QBV262186 QLL262186:QLR262186 QVH262186:QVN262186 RFD262186:RFJ262186 ROZ262186:RPF262186 RYV262186:RZB262186 SIR262186:SIX262186 SSN262186:SST262186 TCJ262186:TCP262186 TMF262186:TML262186 TWB262186:TWH262186 UFX262186:UGD262186 UPT262186:UPZ262186 UZP262186:UZV262186 VJL262186:VJR262186 VTH262186:VTN262186 WDD262186:WDJ262186 WMZ262186:WNF262186 WWV262186:WXB262186 AN327722:AT327722 KJ327722:KP327722 UF327722:UL327722 AEB327722:AEH327722 ANX327722:AOD327722 AXT327722:AXZ327722 BHP327722:BHV327722 BRL327722:BRR327722 CBH327722:CBN327722 CLD327722:CLJ327722 CUZ327722:CVF327722 DEV327722:DFB327722 DOR327722:DOX327722 DYN327722:DYT327722 EIJ327722:EIP327722 ESF327722:ESL327722 FCB327722:FCH327722 FLX327722:FMD327722 FVT327722:FVZ327722 GFP327722:GFV327722 GPL327722:GPR327722 GZH327722:GZN327722 HJD327722:HJJ327722 HSZ327722:HTF327722 ICV327722:IDB327722 IMR327722:IMX327722 IWN327722:IWT327722 JGJ327722:JGP327722 JQF327722:JQL327722 KAB327722:KAH327722 KJX327722:KKD327722 KTT327722:KTZ327722 LDP327722:LDV327722 LNL327722:LNR327722 LXH327722:LXN327722 MHD327722:MHJ327722 MQZ327722:MRF327722 NAV327722:NBB327722 NKR327722:NKX327722 NUN327722:NUT327722 OEJ327722:OEP327722 OOF327722:OOL327722 OYB327722:OYH327722 PHX327722:PID327722 PRT327722:PRZ327722 QBP327722:QBV327722 QLL327722:QLR327722 QVH327722:QVN327722 RFD327722:RFJ327722 ROZ327722:RPF327722 RYV327722:RZB327722 SIR327722:SIX327722 SSN327722:SST327722 TCJ327722:TCP327722 TMF327722:TML327722 TWB327722:TWH327722 UFX327722:UGD327722 UPT327722:UPZ327722 UZP327722:UZV327722 VJL327722:VJR327722 VTH327722:VTN327722 WDD327722:WDJ327722 WMZ327722:WNF327722 WWV327722:WXB327722 AN393258:AT393258 KJ393258:KP393258 UF393258:UL393258 AEB393258:AEH393258 ANX393258:AOD393258 AXT393258:AXZ393258 BHP393258:BHV393258 BRL393258:BRR393258 CBH393258:CBN393258 CLD393258:CLJ393258 CUZ393258:CVF393258 DEV393258:DFB393258 DOR393258:DOX393258 DYN393258:DYT393258 EIJ393258:EIP393258 ESF393258:ESL393258 FCB393258:FCH393258 FLX393258:FMD393258 FVT393258:FVZ393258 GFP393258:GFV393258 GPL393258:GPR393258 GZH393258:GZN393258 HJD393258:HJJ393258 HSZ393258:HTF393258 ICV393258:IDB393258 IMR393258:IMX393258 IWN393258:IWT393258 JGJ393258:JGP393258 JQF393258:JQL393258 KAB393258:KAH393258 KJX393258:KKD393258 KTT393258:KTZ393258 LDP393258:LDV393258 LNL393258:LNR393258 LXH393258:LXN393258 MHD393258:MHJ393258 MQZ393258:MRF393258 NAV393258:NBB393258 NKR393258:NKX393258 NUN393258:NUT393258 OEJ393258:OEP393258 OOF393258:OOL393258 OYB393258:OYH393258 PHX393258:PID393258 PRT393258:PRZ393258 QBP393258:QBV393258 QLL393258:QLR393258 QVH393258:QVN393258 RFD393258:RFJ393258 ROZ393258:RPF393258 RYV393258:RZB393258 SIR393258:SIX393258 SSN393258:SST393258 TCJ393258:TCP393258 TMF393258:TML393258 TWB393258:TWH393258 UFX393258:UGD393258 UPT393258:UPZ393258 UZP393258:UZV393258 VJL393258:VJR393258 VTH393258:VTN393258 WDD393258:WDJ393258 WMZ393258:WNF393258 WWV393258:WXB393258 AN458794:AT458794 KJ458794:KP458794 UF458794:UL458794 AEB458794:AEH458794 ANX458794:AOD458794 AXT458794:AXZ458794 BHP458794:BHV458794 BRL458794:BRR458794 CBH458794:CBN458794 CLD458794:CLJ458794 CUZ458794:CVF458794 DEV458794:DFB458794 DOR458794:DOX458794 DYN458794:DYT458794 EIJ458794:EIP458794 ESF458794:ESL458794 FCB458794:FCH458794 FLX458794:FMD458794 FVT458794:FVZ458794 GFP458794:GFV458794 GPL458794:GPR458794 GZH458794:GZN458794 HJD458794:HJJ458794 HSZ458794:HTF458794 ICV458794:IDB458794 IMR458794:IMX458794 IWN458794:IWT458794 JGJ458794:JGP458794 JQF458794:JQL458794 KAB458794:KAH458794 KJX458794:KKD458794 KTT458794:KTZ458794 LDP458794:LDV458794 LNL458794:LNR458794 LXH458794:LXN458794 MHD458794:MHJ458794 MQZ458794:MRF458794 NAV458794:NBB458794 NKR458794:NKX458794 NUN458794:NUT458794 OEJ458794:OEP458794 OOF458794:OOL458794 OYB458794:OYH458794 PHX458794:PID458794 PRT458794:PRZ458794 QBP458794:QBV458794 QLL458794:QLR458794 QVH458794:QVN458794 RFD458794:RFJ458794 ROZ458794:RPF458794 RYV458794:RZB458794 SIR458794:SIX458794 SSN458794:SST458794 TCJ458794:TCP458794 TMF458794:TML458794 TWB458794:TWH458794 UFX458794:UGD458794 UPT458794:UPZ458794 UZP458794:UZV458794 VJL458794:VJR458794 VTH458794:VTN458794 WDD458794:WDJ458794 WMZ458794:WNF458794 WWV458794:WXB458794 AN524330:AT524330 KJ524330:KP524330 UF524330:UL524330 AEB524330:AEH524330 ANX524330:AOD524330 AXT524330:AXZ524330 BHP524330:BHV524330 BRL524330:BRR524330 CBH524330:CBN524330 CLD524330:CLJ524330 CUZ524330:CVF524330 DEV524330:DFB524330 DOR524330:DOX524330 DYN524330:DYT524330 EIJ524330:EIP524330 ESF524330:ESL524330 FCB524330:FCH524330 FLX524330:FMD524330 FVT524330:FVZ524330 GFP524330:GFV524330 GPL524330:GPR524330 GZH524330:GZN524330 HJD524330:HJJ524330 HSZ524330:HTF524330 ICV524330:IDB524330 IMR524330:IMX524330 IWN524330:IWT524330 JGJ524330:JGP524330 JQF524330:JQL524330 KAB524330:KAH524330 KJX524330:KKD524330 KTT524330:KTZ524330 LDP524330:LDV524330 LNL524330:LNR524330 LXH524330:LXN524330 MHD524330:MHJ524330 MQZ524330:MRF524330 NAV524330:NBB524330 NKR524330:NKX524330 NUN524330:NUT524330 OEJ524330:OEP524330 OOF524330:OOL524330 OYB524330:OYH524330 PHX524330:PID524330 PRT524330:PRZ524330 QBP524330:QBV524330 QLL524330:QLR524330 QVH524330:QVN524330 RFD524330:RFJ524330 ROZ524330:RPF524330 RYV524330:RZB524330 SIR524330:SIX524330 SSN524330:SST524330 TCJ524330:TCP524330 TMF524330:TML524330 TWB524330:TWH524330 UFX524330:UGD524330 UPT524330:UPZ524330 UZP524330:UZV524330 VJL524330:VJR524330 VTH524330:VTN524330 WDD524330:WDJ524330 WMZ524330:WNF524330 WWV524330:WXB524330 AN589866:AT589866 KJ589866:KP589866 UF589866:UL589866 AEB589866:AEH589866 ANX589866:AOD589866 AXT589866:AXZ589866 BHP589866:BHV589866 BRL589866:BRR589866 CBH589866:CBN589866 CLD589866:CLJ589866 CUZ589866:CVF589866 DEV589866:DFB589866 DOR589866:DOX589866 DYN589866:DYT589866 EIJ589866:EIP589866 ESF589866:ESL589866 FCB589866:FCH589866 FLX589866:FMD589866 FVT589866:FVZ589866 GFP589866:GFV589866 GPL589866:GPR589866 GZH589866:GZN589866 HJD589866:HJJ589866 HSZ589866:HTF589866 ICV589866:IDB589866 IMR589866:IMX589866 IWN589866:IWT589866 JGJ589866:JGP589866 JQF589866:JQL589866 KAB589866:KAH589866 KJX589866:KKD589866 KTT589866:KTZ589866 LDP589866:LDV589866 LNL589866:LNR589866 LXH589866:LXN589866 MHD589866:MHJ589866 MQZ589866:MRF589866 NAV589866:NBB589866 NKR589866:NKX589866 NUN589866:NUT589866 OEJ589866:OEP589866 OOF589866:OOL589866 OYB589866:OYH589866 PHX589866:PID589866 PRT589866:PRZ589866 QBP589866:QBV589866 QLL589866:QLR589866 QVH589866:QVN589866 RFD589866:RFJ589866 ROZ589866:RPF589866 RYV589866:RZB589866 SIR589866:SIX589866 SSN589866:SST589866 TCJ589866:TCP589866 TMF589866:TML589866 TWB589866:TWH589866 UFX589866:UGD589866 UPT589866:UPZ589866 UZP589866:UZV589866 VJL589866:VJR589866 VTH589866:VTN589866 WDD589866:WDJ589866 WMZ589866:WNF589866 WWV589866:WXB589866 AN655402:AT655402 KJ655402:KP655402 UF655402:UL655402 AEB655402:AEH655402 ANX655402:AOD655402 AXT655402:AXZ655402 BHP655402:BHV655402 BRL655402:BRR655402 CBH655402:CBN655402 CLD655402:CLJ655402 CUZ655402:CVF655402 DEV655402:DFB655402 DOR655402:DOX655402 DYN655402:DYT655402 EIJ655402:EIP655402 ESF655402:ESL655402 FCB655402:FCH655402 FLX655402:FMD655402 FVT655402:FVZ655402 GFP655402:GFV655402 GPL655402:GPR655402 GZH655402:GZN655402 HJD655402:HJJ655402 HSZ655402:HTF655402 ICV655402:IDB655402 IMR655402:IMX655402 IWN655402:IWT655402 JGJ655402:JGP655402 JQF655402:JQL655402 KAB655402:KAH655402 KJX655402:KKD655402 KTT655402:KTZ655402 LDP655402:LDV655402 LNL655402:LNR655402 LXH655402:LXN655402 MHD655402:MHJ655402 MQZ655402:MRF655402 NAV655402:NBB655402 NKR655402:NKX655402 NUN655402:NUT655402 OEJ655402:OEP655402 OOF655402:OOL655402 OYB655402:OYH655402 PHX655402:PID655402 PRT655402:PRZ655402 QBP655402:QBV655402 QLL655402:QLR655402 QVH655402:QVN655402 RFD655402:RFJ655402 ROZ655402:RPF655402 RYV655402:RZB655402 SIR655402:SIX655402 SSN655402:SST655402 TCJ655402:TCP655402 TMF655402:TML655402 TWB655402:TWH655402 UFX655402:UGD655402 UPT655402:UPZ655402 UZP655402:UZV655402 VJL655402:VJR655402 VTH655402:VTN655402 WDD655402:WDJ655402 WMZ655402:WNF655402 WWV655402:WXB655402 AN720938:AT720938 KJ720938:KP720938 UF720938:UL720938 AEB720938:AEH720938 ANX720938:AOD720938 AXT720938:AXZ720938 BHP720938:BHV720938 BRL720938:BRR720938 CBH720938:CBN720938 CLD720938:CLJ720938 CUZ720938:CVF720938 DEV720938:DFB720938 DOR720938:DOX720938 DYN720938:DYT720938 EIJ720938:EIP720938 ESF720938:ESL720938 FCB720938:FCH720938 FLX720938:FMD720938 FVT720938:FVZ720938 GFP720938:GFV720938 GPL720938:GPR720938 GZH720938:GZN720938 HJD720938:HJJ720938 HSZ720938:HTF720938 ICV720938:IDB720938 IMR720938:IMX720938 IWN720938:IWT720938 JGJ720938:JGP720938 JQF720938:JQL720938 KAB720938:KAH720938 KJX720938:KKD720938 KTT720938:KTZ720938 LDP720938:LDV720938 LNL720938:LNR720938 LXH720938:LXN720938 MHD720938:MHJ720938 MQZ720938:MRF720938 NAV720938:NBB720938 NKR720938:NKX720938 NUN720938:NUT720938 OEJ720938:OEP720938 OOF720938:OOL720938 OYB720938:OYH720938 PHX720938:PID720938 PRT720938:PRZ720938 QBP720938:QBV720938 QLL720938:QLR720938 QVH720938:QVN720938 RFD720938:RFJ720938 ROZ720938:RPF720938 RYV720938:RZB720938 SIR720938:SIX720938 SSN720938:SST720938 TCJ720938:TCP720938 TMF720938:TML720938 TWB720938:TWH720938 UFX720938:UGD720938 UPT720938:UPZ720938 UZP720938:UZV720938 VJL720938:VJR720938 VTH720938:VTN720938 WDD720938:WDJ720938 WMZ720938:WNF720938 WWV720938:WXB720938 AN786474:AT786474 KJ786474:KP786474 UF786474:UL786474 AEB786474:AEH786474 ANX786474:AOD786474 AXT786474:AXZ786474 BHP786474:BHV786474 BRL786474:BRR786474 CBH786474:CBN786474 CLD786474:CLJ786474 CUZ786474:CVF786474 DEV786474:DFB786474 DOR786474:DOX786474 DYN786474:DYT786474 EIJ786474:EIP786474 ESF786474:ESL786474 FCB786474:FCH786474 FLX786474:FMD786474 FVT786474:FVZ786474 GFP786474:GFV786474 GPL786474:GPR786474 GZH786474:GZN786474 HJD786474:HJJ786474 HSZ786474:HTF786474 ICV786474:IDB786474 IMR786474:IMX786474 IWN786474:IWT786474 JGJ786474:JGP786474 JQF786474:JQL786474 KAB786474:KAH786474 KJX786474:KKD786474 KTT786474:KTZ786474 LDP786474:LDV786474 LNL786474:LNR786474 LXH786474:LXN786474 MHD786474:MHJ786474 MQZ786474:MRF786474 NAV786474:NBB786474 NKR786474:NKX786474 NUN786474:NUT786474 OEJ786474:OEP786474 OOF786474:OOL786474 OYB786474:OYH786474 PHX786474:PID786474 PRT786474:PRZ786474 QBP786474:QBV786474 QLL786474:QLR786474 QVH786474:QVN786474 RFD786474:RFJ786474 ROZ786474:RPF786474 RYV786474:RZB786474 SIR786474:SIX786474 SSN786474:SST786474 TCJ786474:TCP786474 TMF786474:TML786474 TWB786474:TWH786474 UFX786474:UGD786474 UPT786474:UPZ786474 UZP786474:UZV786474 VJL786474:VJR786474 VTH786474:VTN786474 WDD786474:WDJ786474 WMZ786474:WNF786474 WWV786474:WXB786474 AN852010:AT852010 KJ852010:KP852010 UF852010:UL852010 AEB852010:AEH852010 ANX852010:AOD852010 AXT852010:AXZ852010 BHP852010:BHV852010 BRL852010:BRR852010 CBH852010:CBN852010 CLD852010:CLJ852010 CUZ852010:CVF852010 DEV852010:DFB852010 DOR852010:DOX852010 DYN852010:DYT852010 EIJ852010:EIP852010 ESF852010:ESL852010 FCB852010:FCH852010 FLX852010:FMD852010 FVT852010:FVZ852010 GFP852010:GFV852010 GPL852010:GPR852010 GZH852010:GZN852010 HJD852010:HJJ852010 HSZ852010:HTF852010 ICV852010:IDB852010 IMR852010:IMX852010 IWN852010:IWT852010 JGJ852010:JGP852010 JQF852010:JQL852010 KAB852010:KAH852010 KJX852010:KKD852010 KTT852010:KTZ852010 LDP852010:LDV852010 LNL852010:LNR852010 LXH852010:LXN852010 MHD852010:MHJ852010 MQZ852010:MRF852010 NAV852010:NBB852010 NKR852010:NKX852010 NUN852010:NUT852010 OEJ852010:OEP852010 OOF852010:OOL852010 OYB852010:OYH852010 PHX852010:PID852010 PRT852010:PRZ852010 QBP852010:QBV852010 QLL852010:QLR852010 QVH852010:QVN852010 RFD852010:RFJ852010 ROZ852010:RPF852010 RYV852010:RZB852010 SIR852010:SIX852010 SSN852010:SST852010 TCJ852010:TCP852010 TMF852010:TML852010 TWB852010:TWH852010 UFX852010:UGD852010 UPT852010:UPZ852010 UZP852010:UZV852010 VJL852010:VJR852010 VTH852010:VTN852010 WDD852010:WDJ852010 WMZ852010:WNF852010 WWV852010:WXB852010 AN917546:AT917546 KJ917546:KP917546 UF917546:UL917546 AEB917546:AEH917546 ANX917546:AOD917546 AXT917546:AXZ917546 BHP917546:BHV917546 BRL917546:BRR917546 CBH917546:CBN917546 CLD917546:CLJ917546 CUZ917546:CVF917546 DEV917546:DFB917546 DOR917546:DOX917546 DYN917546:DYT917546 EIJ917546:EIP917546 ESF917546:ESL917546 FCB917546:FCH917546 FLX917546:FMD917546 FVT917546:FVZ917546 GFP917546:GFV917546 GPL917546:GPR917546 GZH917546:GZN917546 HJD917546:HJJ917546 HSZ917546:HTF917546 ICV917546:IDB917546 IMR917546:IMX917546 IWN917546:IWT917546 JGJ917546:JGP917546 JQF917546:JQL917546 KAB917546:KAH917546 KJX917546:KKD917546 KTT917546:KTZ917546 LDP917546:LDV917546 LNL917546:LNR917546 LXH917546:LXN917546 MHD917546:MHJ917546 MQZ917546:MRF917546 NAV917546:NBB917546 NKR917546:NKX917546 NUN917546:NUT917546 OEJ917546:OEP917546 OOF917546:OOL917546 OYB917546:OYH917546 PHX917546:PID917546 PRT917546:PRZ917546 QBP917546:QBV917546 QLL917546:QLR917546 QVH917546:QVN917546 RFD917546:RFJ917546 ROZ917546:RPF917546 RYV917546:RZB917546 SIR917546:SIX917546 SSN917546:SST917546 TCJ917546:TCP917546 TMF917546:TML917546 TWB917546:TWH917546 UFX917546:UGD917546 UPT917546:UPZ917546 UZP917546:UZV917546 VJL917546:VJR917546 VTH917546:VTN917546 WDD917546:WDJ917546 WMZ917546:WNF917546 WWV917546:WXB917546 AN983082:AT983082 KJ983082:KP983082 UF983082:UL983082 AEB983082:AEH983082 ANX983082:AOD983082 AXT983082:AXZ983082 BHP983082:BHV983082 BRL983082:BRR983082 CBH983082:CBN983082 CLD983082:CLJ983082 CUZ983082:CVF983082 DEV983082:DFB983082 DOR983082:DOX983082 DYN983082:DYT983082 EIJ983082:EIP983082 ESF983082:ESL983082 FCB983082:FCH983082 FLX983082:FMD983082 FVT983082:FVZ983082 GFP983082:GFV983082 GPL983082:GPR983082 GZH983082:GZN983082 HJD983082:HJJ983082 HSZ983082:HTF983082 ICV983082:IDB983082 IMR983082:IMX983082 IWN983082:IWT983082 JGJ983082:JGP983082 JQF983082:JQL983082 KAB983082:KAH983082 KJX983082:KKD983082 KTT983082:KTZ983082 LDP983082:LDV983082 LNL983082:LNR983082 LXH983082:LXN983082 MHD983082:MHJ983082 MQZ983082:MRF983082 NAV983082:NBB983082 NKR983082:NKX983082 NUN983082:NUT983082 OEJ983082:OEP983082 OOF983082:OOL983082 OYB983082:OYH983082 PHX983082:PID983082 PRT983082:PRZ983082 QBP983082:QBV983082 QLL983082:QLR983082 QVH983082:QVN983082 RFD983082:RFJ983082 ROZ983082:RPF983082 RYV983082:RZB983082 SIR983082:SIX983082 SSN983082:SST983082 TCJ983082:TCP983082 TMF983082:TML983082 TWB983082:TWH983082 UFX983082:UGD983082 UPT983082:UPZ983082 UZP983082:UZV983082 VJL983082:VJR983082 VTH983082:VTN983082 WDD983082:WDJ983082 WMZ983082:WNF983082 WWV983082:WXB983082 AN97:AT97 KJ97:KP97 UF97:UL97 AEB97:AEH97 ANX97:AOD97 AXT97:AXZ97 BHP97:BHV97 BRL97:BRR97 CBH97:CBN97 CLD97:CLJ97 CUZ97:CVF97 DEV97:DFB97 DOR97:DOX97 DYN97:DYT97 EIJ97:EIP97 ESF97:ESL97 FCB97:FCH97 FLX97:FMD97 FVT97:FVZ97 GFP97:GFV97 GPL97:GPR97 GZH97:GZN97 HJD97:HJJ97 HSZ97:HTF97 ICV97:IDB97 IMR97:IMX97 IWN97:IWT97 JGJ97:JGP97 JQF97:JQL97 KAB97:KAH97 KJX97:KKD97 KTT97:KTZ97 LDP97:LDV97 LNL97:LNR97 LXH97:LXN97 MHD97:MHJ97 MQZ97:MRF97 NAV97:NBB97 NKR97:NKX97 NUN97:NUT97 OEJ97:OEP97 OOF97:OOL97 OYB97:OYH97 PHX97:PID97 PRT97:PRZ97 QBP97:QBV97 QLL97:QLR97 QVH97:QVN97 RFD97:RFJ97 ROZ97:RPF97 RYV97:RZB97 SIR97:SIX97 SSN97:SST97 TCJ97:TCP97 TMF97:TML97 TWB97:TWH97 UFX97:UGD97 UPT97:UPZ97 UZP97:UZV97 VJL97:VJR97 VTH97:VTN97 WDD97:WDJ97 WMZ97:WNF97 WWV97:WXB97 AN65633:AT65633 KJ65633:KP65633 UF65633:UL65633 AEB65633:AEH65633 ANX65633:AOD65633 AXT65633:AXZ65633 BHP65633:BHV65633 BRL65633:BRR65633 CBH65633:CBN65633 CLD65633:CLJ65633 CUZ65633:CVF65633 DEV65633:DFB65633 DOR65633:DOX65633 DYN65633:DYT65633 EIJ65633:EIP65633 ESF65633:ESL65633 FCB65633:FCH65633 FLX65633:FMD65633 FVT65633:FVZ65633 GFP65633:GFV65633 GPL65633:GPR65633 GZH65633:GZN65633 HJD65633:HJJ65633 HSZ65633:HTF65633 ICV65633:IDB65633 IMR65633:IMX65633 IWN65633:IWT65633 JGJ65633:JGP65633 JQF65633:JQL65633 KAB65633:KAH65633 KJX65633:KKD65633 KTT65633:KTZ65633 LDP65633:LDV65633 LNL65633:LNR65633 LXH65633:LXN65633 MHD65633:MHJ65633 MQZ65633:MRF65633 NAV65633:NBB65633 NKR65633:NKX65633 NUN65633:NUT65633 OEJ65633:OEP65633 OOF65633:OOL65633 OYB65633:OYH65633 PHX65633:PID65633 PRT65633:PRZ65633 QBP65633:QBV65633 QLL65633:QLR65633 QVH65633:QVN65633 RFD65633:RFJ65633 ROZ65633:RPF65633 RYV65633:RZB65633 SIR65633:SIX65633 SSN65633:SST65633 TCJ65633:TCP65633 TMF65633:TML65633 TWB65633:TWH65633 UFX65633:UGD65633 UPT65633:UPZ65633 UZP65633:UZV65633 VJL65633:VJR65633 VTH65633:VTN65633 WDD65633:WDJ65633 WMZ65633:WNF65633 WWV65633:WXB65633 AN131169:AT131169 KJ131169:KP131169 UF131169:UL131169 AEB131169:AEH131169 ANX131169:AOD131169 AXT131169:AXZ131169 BHP131169:BHV131169 BRL131169:BRR131169 CBH131169:CBN131169 CLD131169:CLJ131169 CUZ131169:CVF131169 DEV131169:DFB131169 DOR131169:DOX131169 DYN131169:DYT131169 EIJ131169:EIP131169 ESF131169:ESL131169 FCB131169:FCH131169 FLX131169:FMD131169 FVT131169:FVZ131169 GFP131169:GFV131169 GPL131169:GPR131169 GZH131169:GZN131169 HJD131169:HJJ131169 HSZ131169:HTF131169 ICV131169:IDB131169 IMR131169:IMX131169 IWN131169:IWT131169 JGJ131169:JGP131169 JQF131169:JQL131169 KAB131169:KAH131169 KJX131169:KKD131169 KTT131169:KTZ131169 LDP131169:LDV131169 LNL131169:LNR131169 LXH131169:LXN131169 MHD131169:MHJ131169 MQZ131169:MRF131169 NAV131169:NBB131169 NKR131169:NKX131169 NUN131169:NUT131169 OEJ131169:OEP131169 OOF131169:OOL131169 OYB131169:OYH131169 PHX131169:PID131169 PRT131169:PRZ131169 QBP131169:QBV131169 QLL131169:QLR131169 QVH131169:QVN131169 RFD131169:RFJ131169 ROZ131169:RPF131169 RYV131169:RZB131169 SIR131169:SIX131169 SSN131169:SST131169 TCJ131169:TCP131169 TMF131169:TML131169 TWB131169:TWH131169 UFX131169:UGD131169 UPT131169:UPZ131169 UZP131169:UZV131169 VJL131169:VJR131169 VTH131169:VTN131169 WDD131169:WDJ131169 WMZ131169:WNF131169 WWV131169:WXB131169 AN196705:AT196705 KJ196705:KP196705 UF196705:UL196705 AEB196705:AEH196705 ANX196705:AOD196705 AXT196705:AXZ196705 BHP196705:BHV196705 BRL196705:BRR196705 CBH196705:CBN196705 CLD196705:CLJ196705 CUZ196705:CVF196705 DEV196705:DFB196705 DOR196705:DOX196705 DYN196705:DYT196705 EIJ196705:EIP196705 ESF196705:ESL196705 FCB196705:FCH196705 FLX196705:FMD196705 FVT196705:FVZ196705 GFP196705:GFV196705 GPL196705:GPR196705 GZH196705:GZN196705 HJD196705:HJJ196705 HSZ196705:HTF196705 ICV196705:IDB196705 IMR196705:IMX196705 IWN196705:IWT196705 JGJ196705:JGP196705 JQF196705:JQL196705 KAB196705:KAH196705 KJX196705:KKD196705 KTT196705:KTZ196705 LDP196705:LDV196705 LNL196705:LNR196705 LXH196705:LXN196705 MHD196705:MHJ196705 MQZ196705:MRF196705 NAV196705:NBB196705 NKR196705:NKX196705 NUN196705:NUT196705 OEJ196705:OEP196705 OOF196705:OOL196705 OYB196705:OYH196705 PHX196705:PID196705 PRT196705:PRZ196705 QBP196705:QBV196705 QLL196705:QLR196705 QVH196705:QVN196705 RFD196705:RFJ196705 ROZ196705:RPF196705 RYV196705:RZB196705 SIR196705:SIX196705 SSN196705:SST196705 TCJ196705:TCP196705 TMF196705:TML196705 TWB196705:TWH196705 UFX196705:UGD196705 UPT196705:UPZ196705 UZP196705:UZV196705 VJL196705:VJR196705 VTH196705:VTN196705 WDD196705:WDJ196705 WMZ196705:WNF196705 WWV196705:WXB196705 AN262241:AT262241 KJ262241:KP262241 UF262241:UL262241 AEB262241:AEH262241 ANX262241:AOD262241 AXT262241:AXZ262241 BHP262241:BHV262241 BRL262241:BRR262241 CBH262241:CBN262241 CLD262241:CLJ262241 CUZ262241:CVF262241 DEV262241:DFB262241 DOR262241:DOX262241 DYN262241:DYT262241 EIJ262241:EIP262241 ESF262241:ESL262241 FCB262241:FCH262241 FLX262241:FMD262241 FVT262241:FVZ262241 GFP262241:GFV262241 GPL262241:GPR262241 GZH262241:GZN262241 HJD262241:HJJ262241 HSZ262241:HTF262241 ICV262241:IDB262241 IMR262241:IMX262241 IWN262241:IWT262241 JGJ262241:JGP262241 JQF262241:JQL262241 KAB262241:KAH262241 KJX262241:KKD262241 KTT262241:KTZ262241 LDP262241:LDV262241 LNL262241:LNR262241 LXH262241:LXN262241 MHD262241:MHJ262241 MQZ262241:MRF262241 NAV262241:NBB262241 NKR262241:NKX262241 NUN262241:NUT262241 OEJ262241:OEP262241 OOF262241:OOL262241 OYB262241:OYH262241 PHX262241:PID262241 PRT262241:PRZ262241 QBP262241:QBV262241 QLL262241:QLR262241 QVH262241:QVN262241 RFD262241:RFJ262241 ROZ262241:RPF262241 RYV262241:RZB262241 SIR262241:SIX262241 SSN262241:SST262241 TCJ262241:TCP262241 TMF262241:TML262241 TWB262241:TWH262241 UFX262241:UGD262241 UPT262241:UPZ262241 UZP262241:UZV262241 VJL262241:VJR262241 VTH262241:VTN262241 WDD262241:WDJ262241 WMZ262241:WNF262241 WWV262241:WXB262241 AN327777:AT327777 KJ327777:KP327777 UF327777:UL327777 AEB327777:AEH327777 ANX327777:AOD327777 AXT327777:AXZ327777 BHP327777:BHV327777 BRL327777:BRR327777 CBH327777:CBN327777 CLD327777:CLJ327777 CUZ327777:CVF327777 DEV327777:DFB327777 DOR327777:DOX327777 DYN327777:DYT327777 EIJ327777:EIP327777 ESF327777:ESL327777 FCB327777:FCH327777 FLX327777:FMD327777 FVT327777:FVZ327777 GFP327777:GFV327777 GPL327777:GPR327777 GZH327777:GZN327777 HJD327777:HJJ327777 HSZ327777:HTF327777 ICV327777:IDB327777 IMR327777:IMX327777 IWN327777:IWT327777 JGJ327777:JGP327777 JQF327777:JQL327777 KAB327777:KAH327777 KJX327777:KKD327777 KTT327777:KTZ327777 LDP327777:LDV327777 LNL327777:LNR327777 LXH327777:LXN327777 MHD327777:MHJ327777 MQZ327777:MRF327777 NAV327777:NBB327777 NKR327777:NKX327777 NUN327777:NUT327777 OEJ327777:OEP327777 OOF327777:OOL327777 OYB327777:OYH327777 PHX327777:PID327777 PRT327777:PRZ327777 QBP327777:QBV327777 QLL327777:QLR327777 QVH327777:QVN327777 RFD327777:RFJ327777 ROZ327777:RPF327777 RYV327777:RZB327777 SIR327777:SIX327777 SSN327777:SST327777 TCJ327777:TCP327777 TMF327777:TML327777 TWB327777:TWH327777 UFX327777:UGD327777 UPT327777:UPZ327777 UZP327777:UZV327777 VJL327777:VJR327777 VTH327777:VTN327777 WDD327777:WDJ327777 WMZ327777:WNF327777 WWV327777:WXB327777 AN393313:AT393313 KJ393313:KP393313 UF393313:UL393313 AEB393313:AEH393313 ANX393313:AOD393313 AXT393313:AXZ393313 BHP393313:BHV393313 BRL393313:BRR393313 CBH393313:CBN393313 CLD393313:CLJ393313 CUZ393313:CVF393313 DEV393313:DFB393313 DOR393313:DOX393313 DYN393313:DYT393313 EIJ393313:EIP393313 ESF393313:ESL393313 FCB393313:FCH393313 FLX393313:FMD393313 FVT393313:FVZ393313 GFP393313:GFV393313 GPL393313:GPR393313 GZH393313:GZN393313 HJD393313:HJJ393313 HSZ393313:HTF393313 ICV393313:IDB393313 IMR393313:IMX393313 IWN393313:IWT393313 JGJ393313:JGP393313 JQF393313:JQL393313 KAB393313:KAH393313 KJX393313:KKD393313 KTT393313:KTZ393313 LDP393313:LDV393313 LNL393313:LNR393313 LXH393313:LXN393313 MHD393313:MHJ393313 MQZ393313:MRF393313 NAV393313:NBB393313 NKR393313:NKX393313 NUN393313:NUT393313 OEJ393313:OEP393313 OOF393313:OOL393313 OYB393313:OYH393313 PHX393313:PID393313 PRT393313:PRZ393313 QBP393313:QBV393313 QLL393313:QLR393313 QVH393313:QVN393313 RFD393313:RFJ393313 ROZ393313:RPF393313 RYV393313:RZB393313 SIR393313:SIX393313 SSN393313:SST393313 TCJ393313:TCP393313 TMF393313:TML393313 TWB393313:TWH393313 UFX393313:UGD393313 UPT393313:UPZ393313 UZP393313:UZV393313 VJL393313:VJR393313 VTH393313:VTN393313 WDD393313:WDJ393313 WMZ393313:WNF393313 WWV393313:WXB393313 AN458849:AT458849 KJ458849:KP458849 UF458849:UL458849 AEB458849:AEH458849 ANX458849:AOD458849 AXT458849:AXZ458849 BHP458849:BHV458849 BRL458849:BRR458849 CBH458849:CBN458849 CLD458849:CLJ458849 CUZ458849:CVF458849 DEV458849:DFB458849 DOR458849:DOX458849 DYN458849:DYT458849 EIJ458849:EIP458849 ESF458849:ESL458849 FCB458849:FCH458849 FLX458849:FMD458849 FVT458849:FVZ458849 GFP458849:GFV458849 GPL458849:GPR458849 GZH458849:GZN458849 HJD458849:HJJ458849 HSZ458849:HTF458849 ICV458849:IDB458849 IMR458849:IMX458849 IWN458849:IWT458849 JGJ458849:JGP458849 JQF458849:JQL458849 KAB458849:KAH458849 KJX458849:KKD458849 KTT458849:KTZ458849 LDP458849:LDV458849 LNL458849:LNR458849 LXH458849:LXN458849 MHD458849:MHJ458849 MQZ458849:MRF458849 NAV458849:NBB458849 NKR458849:NKX458849 NUN458849:NUT458849 OEJ458849:OEP458849 OOF458849:OOL458849 OYB458849:OYH458849 PHX458849:PID458849 PRT458849:PRZ458849 QBP458849:QBV458849 QLL458849:QLR458849 QVH458849:QVN458849 RFD458849:RFJ458849 ROZ458849:RPF458849 RYV458849:RZB458849 SIR458849:SIX458849 SSN458849:SST458849 TCJ458849:TCP458849 TMF458849:TML458849 TWB458849:TWH458849 UFX458849:UGD458849 UPT458849:UPZ458849 UZP458849:UZV458849 VJL458849:VJR458849 VTH458849:VTN458849 WDD458849:WDJ458849 WMZ458849:WNF458849 WWV458849:WXB458849 AN524385:AT524385 KJ524385:KP524385 UF524385:UL524385 AEB524385:AEH524385 ANX524385:AOD524385 AXT524385:AXZ524385 BHP524385:BHV524385 BRL524385:BRR524385 CBH524385:CBN524385 CLD524385:CLJ524385 CUZ524385:CVF524385 DEV524385:DFB524385 DOR524385:DOX524385 DYN524385:DYT524385 EIJ524385:EIP524385 ESF524385:ESL524385 FCB524385:FCH524385 FLX524385:FMD524385 FVT524385:FVZ524385 GFP524385:GFV524385 GPL524385:GPR524385 GZH524385:GZN524385 HJD524385:HJJ524385 HSZ524385:HTF524385 ICV524385:IDB524385 IMR524385:IMX524385 IWN524385:IWT524385 JGJ524385:JGP524385 JQF524385:JQL524385 KAB524385:KAH524385 KJX524385:KKD524385 KTT524385:KTZ524385 LDP524385:LDV524385 LNL524385:LNR524385 LXH524385:LXN524385 MHD524385:MHJ524385 MQZ524385:MRF524385 NAV524385:NBB524385 NKR524385:NKX524385 NUN524385:NUT524385 OEJ524385:OEP524385 OOF524385:OOL524385 OYB524385:OYH524385 PHX524385:PID524385 PRT524385:PRZ524385 QBP524385:QBV524385 QLL524385:QLR524385 QVH524385:QVN524385 RFD524385:RFJ524385 ROZ524385:RPF524385 RYV524385:RZB524385 SIR524385:SIX524385 SSN524385:SST524385 TCJ524385:TCP524385 TMF524385:TML524385 TWB524385:TWH524385 UFX524385:UGD524385 UPT524385:UPZ524385 UZP524385:UZV524385 VJL524385:VJR524385 VTH524385:VTN524385 WDD524385:WDJ524385 WMZ524385:WNF524385 WWV524385:WXB524385 AN589921:AT589921 KJ589921:KP589921 UF589921:UL589921 AEB589921:AEH589921 ANX589921:AOD589921 AXT589921:AXZ589921 BHP589921:BHV589921 BRL589921:BRR589921 CBH589921:CBN589921 CLD589921:CLJ589921 CUZ589921:CVF589921 DEV589921:DFB589921 DOR589921:DOX589921 DYN589921:DYT589921 EIJ589921:EIP589921 ESF589921:ESL589921 FCB589921:FCH589921 FLX589921:FMD589921 FVT589921:FVZ589921 GFP589921:GFV589921 GPL589921:GPR589921 GZH589921:GZN589921 HJD589921:HJJ589921 HSZ589921:HTF589921 ICV589921:IDB589921 IMR589921:IMX589921 IWN589921:IWT589921 JGJ589921:JGP589921 JQF589921:JQL589921 KAB589921:KAH589921 KJX589921:KKD589921 KTT589921:KTZ589921 LDP589921:LDV589921 LNL589921:LNR589921 LXH589921:LXN589921 MHD589921:MHJ589921 MQZ589921:MRF589921 NAV589921:NBB589921 NKR589921:NKX589921 NUN589921:NUT589921 OEJ589921:OEP589921 OOF589921:OOL589921 OYB589921:OYH589921 PHX589921:PID589921 PRT589921:PRZ589921 QBP589921:QBV589921 QLL589921:QLR589921 QVH589921:QVN589921 RFD589921:RFJ589921 ROZ589921:RPF589921 RYV589921:RZB589921 SIR589921:SIX589921 SSN589921:SST589921 TCJ589921:TCP589921 TMF589921:TML589921 TWB589921:TWH589921 UFX589921:UGD589921 UPT589921:UPZ589921 UZP589921:UZV589921 VJL589921:VJR589921 VTH589921:VTN589921 WDD589921:WDJ589921 WMZ589921:WNF589921 WWV589921:WXB589921 AN655457:AT655457 KJ655457:KP655457 UF655457:UL655457 AEB655457:AEH655457 ANX655457:AOD655457 AXT655457:AXZ655457 BHP655457:BHV655457 BRL655457:BRR655457 CBH655457:CBN655457 CLD655457:CLJ655457 CUZ655457:CVF655457 DEV655457:DFB655457 DOR655457:DOX655457 DYN655457:DYT655457 EIJ655457:EIP655457 ESF655457:ESL655457 FCB655457:FCH655457 FLX655457:FMD655457 FVT655457:FVZ655457 GFP655457:GFV655457 GPL655457:GPR655457 GZH655457:GZN655457 HJD655457:HJJ655457 HSZ655457:HTF655457 ICV655457:IDB655457 IMR655457:IMX655457 IWN655457:IWT655457 JGJ655457:JGP655457 JQF655457:JQL655457 KAB655457:KAH655457 KJX655457:KKD655457 KTT655457:KTZ655457 LDP655457:LDV655457 LNL655457:LNR655457 LXH655457:LXN655457 MHD655457:MHJ655457 MQZ655457:MRF655457 NAV655457:NBB655457 NKR655457:NKX655457 NUN655457:NUT655457 OEJ655457:OEP655457 OOF655457:OOL655457 OYB655457:OYH655457 PHX655457:PID655457 PRT655457:PRZ655457 QBP655457:QBV655457 QLL655457:QLR655457 QVH655457:QVN655457 RFD655457:RFJ655457 ROZ655457:RPF655457 RYV655457:RZB655457 SIR655457:SIX655457 SSN655457:SST655457 TCJ655457:TCP655457 TMF655457:TML655457 TWB655457:TWH655457 UFX655457:UGD655457 UPT655457:UPZ655457 UZP655457:UZV655457 VJL655457:VJR655457 VTH655457:VTN655457 WDD655457:WDJ655457 WMZ655457:WNF655457 WWV655457:WXB655457 AN720993:AT720993 KJ720993:KP720993 UF720993:UL720993 AEB720993:AEH720993 ANX720993:AOD720993 AXT720993:AXZ720993 BHP720993:BHV720993 BRL720993:BRR720993 CBH720993:CBN720993 CLD720993:CLJ720993 CUZ720993:CVF720993 DEV720993:DFB720993 DOR720993:DOX720993 DYN720993:DYT720993 EIJ720993:EIP720993 ESF720993:ESL720993 FCB720993:FCH720993 FLX720993:FMD720993 FVT720993:FVZ720993 GFP720993:GFV720993 GPL720993:GPR720993 GZH720993:GZN720993 HJD720993:HJJ720993 HSZ720993:HTF720993 ICV720993:IDB720993 IMR720993:IMX720993 IWN720993:IWT720993 JGJ720993:JGP720993 JQF720993:JQL720993 KAB720993:KAH720993 KJX720993:KKD720993 KTT720993:KTZ720993 LDP720993:LDV720993 LNL720993:LNR720993 LXH720993:LXN720993 MHD720993:MHJ720993 MQZ720993:MRF720993 NAV720993:NBB720993 NKR720993:NKX720993 NUN720993:NUT720993 OEJ720993:OEP720993 OOF720993:OOL720993 OYB720993:OYH720993 PHX720993:PID720993 PRT720993:PRZ720993 QBP720993:QBV720993 QLL720993:QLR720993 QVH720993:QVN720993 RFD720993:RFJ720993 ROZ720993:RPF720993 RYV720993:RZB720993 SIR720993:SIX720993 SSN720993:SST720993 TCJ720993:TCP720993 TMF720993:TML720993 TWB720993:TWH720993 UFX720993:UGD720993 UPT720993:UPZ720993 UZP720993:UZV720993 VJL720993:VJR720993 VTH720993:VTN720993 WDD720993:WDJ720993 WMZ720993:WNF720993 WWV720993:WXB720993 AN786529:AT786529 KJ786529:KP786529 UF786529:UL786529 AEB786529:AEH786529 ANX786529:AOD786529 AXT786529:AXZ786529 BHP786529:BHV786529 BRL786529:BRR786529 CBH786529:CBN786529 CLD786529:CLJ786529 CUZ786529:CVF786529 DEV786529:DFB786529 DOR786529:DOX786529 DYN786529:DYT786529 EIJ786529:EIP786529 ESF786529:ESL786529 FCB786529:FCH786529 FLX786529:FMD786529 FVT786529:FVZ786529 GFP786529:GFV786529 GPL786529:GPR786529 GZH786529:GZN786529 HJD786529:HJJ786529 HSZ786529:HTF786529 ICV786529:IDB786529 IMR786529:IMX786529 IWN786529:IWT786529 JGJ786529:JGP786529 JQF786529:JQL786529 KAB786529:KAH786529 KJX786529:KKD786529 KTT786529:KTZ786529 LDP786529:LDV786529 LNL786529:LNR786529 LXH786529:LXN786529 MHD786529:MHJ786529 MQZ786529:MRF786529 NAV786529:NBB786529 NKR786529:NKX786529 NUN786529:NUT786529 OEJ786529:OEP786529 OOF786529:OOL786529 OYB786529:OYH786529 PHX786529:PID786529 PRT786529:PRZ786529 QBP786529:QBV786529 QLL786529:QLR786529 QVH786529:QVN786529 RFD786529:RFJ786529 ROZ786529:RPF786529 RYV786529:RZB786529 SIR786529:SIX786529 SSN786529:SST786529 TCJ786529:TCP786529 TMF786529:TML786529 TWB786529:TWH786529 UFX786529:UGD786529 UPT786529:UPZ786529 UZP786529:UZV786529 VJL786529:VJR786529 VTH786529:VTN786529 WDD786529:WDJ786529 WMZ786529:WNF786529 WWV786529:WXB786529 AN852065:AT852065 KJ852065:KP852065 UF852065:UL852065 AEB852065:AEH852065 ANX852065:AOD852065 AXT852065:AXZ852065 BHP852065:BHV852065 BRL852065:BRR852065 CBH852065:CBN852065 CLD852065:CLJ852065 CUZ852065:CVF852065 DEV852065:DFB852065 DOR852065:DOX852065 DYN852065:DYT852065 EIJ852065:EIP852065 ESF852065:ESL852065 FCB852065:FCH852065 FLX852065:FMD852065 FVT852065:FVZ852065 GFP852065:GFV852065 GPL852065:GPR852065 GZH852065:GZN852065 HJD852065:HJJ852065 HSZ852065:HTF852065 ICV852065:IDB852065 IMR852065:IMX852065 IWN852065:IWT852065 JGJ852065:JGP852065 JQF852065:JQL852065 KAB852065:KAH852065 KJX852065:KKD852065 KTT852065:KTZ852065 LDP852065:LDV852065 LNL852065:LNR852065 LXH852065:LXN852065 MHD852065:MHJ852065 MQZ852065:MRF852065 NAV852065:NBB852065 NKR852065:NKX852065 NUN852065:NUT852065 OEJ852065:OEP852065 OOF852065:OOL852065 OYB852065:OYH852065 PHX852065:PID852065 PRT852065:PRZ852065 QBP852065:QBV852065 QLL852065:QLR852065 QVH852065:QVN852065 RFD852065:RFJ852065 ROZ852065:RPF852065 RYV852065:RZB852065 SIR852065:SIX852065 SSN852065:SST852065 TCJ852065:TCP852065 TMF852065:TML852065 TWB852065:TWH852065 UFX852065:UGD852065 UPT852065:UPZ852065 UZP852065:UZV852065 VJL852065:VJR852065 VTH852065:VTN852065 WDD852065:WDJ852065 WMZ852065:WNF852065 WWV852065:WXB852065 AN917601:AT917601 KJ917601:KP917601 UF917601:UL917601 AEB917601:AEH917601 ANX917601:AOD917601 AXT917601:AXZ917601 BHP917601:BHV917601 BRL917601:BRR917601 CBH917601:CBN917601 CLD917601:CLJ917601 CUZ917601:CVF917601 DEV917601:DFB917601 DOR917601:DOX917601 DYN917601:DYT917601 EIJ917601:EIP917601 ESF917601:ESL917601 FCB917601:FCH917601 FLX917601:FMD917601 FVT917601:FVZ917601 GFP917601:GFV917601 GPL917601:GPR917601 GZH917601:GZN917601 HJD917601:HJJ917601 HSZ917601:HTF917601 ICV917601:IDB917601 IMR917601:IMX917601 IWN917601:IWT917601 JGJ917601:JGP917601 JQF917601:JQL917601 KAB917601:KAH917601 KJX917601:KKD917601 KTT917601:KTZ917601 LDP917601:LDV917601 LNL917601:LNR917601 LXH917601:LXN917601 MHD917601:MHJ917601 MQZ917601:MRF917601 NAV917601:NBB917601 NKR917601:NKX917601 NUN917601:NUT917601 OEJ917601:OEP917601 OOF917601:OOL917601 OYB917601:OYH917601 PHX917601:PID917601 PRT917601:PRZ917601 QBP917601:QBV917601 QLL917601:QLR917601 QVH917601:QVN917601 RFD917601:RFJ917601 ROZ917601:RPF917601 RYV917601:RZB917601 SIR917601:SIX917601 SSN917601:SST917601 TCJ917601:TCP917601 TMF917601:TML917601 TWB917601:TWH917601 UFX917601:UGD917601 UPT917601:UPZ917601 UZP917601:UZV917601 VJL917601:VJR917601 VTH917601:VTN917601 WDD917601:WDJ917601 WMZ917601:WNF917601 WWV917601:WXB917601 AN983137:AT983137 KJ983137:KP983137 UF983137:UL983137 AEB983137:AEH983137 ANX983137:AOD983137 AXT983137:AXZ983137 BHP983137:BHV983137 BRL983137:BRR983137 CBH983137:CBN983137 CLD983137:CLJ983137 CUZ983137:CVF983137 DEV983137:DFB983137 DOR983137:DOX983137 DYN983137:DYT983137 EIJ983137:EIP983137 ESF983137:ESL983137 FCB983137:FCH983137 FLX983137:FMD983137 FVT983137:FVZ983137 GFP983137:GFV983137 GPL983137:GPR983137 GZH983137:GZN983137 HJD983137:HJJ983137 HSZ983137:HTF983137 ICV983137:IDB983137 IMR983137:IMX983137 IWN983137:IWT983137 JGJ983137:JGP983137 JQF983137:JQL983137 KAB983137:KAH983137 KJX983137:KKD983137 KTT983137:KTZ983137 LDP983137:LDV983137 LNL983137:LNR983137 LXH983137:LXN983137 MHD983137:MHJ983137 MQZ983137:MRF983137 NAV983137:NBB983137 NKR983137:NKX983137 NUN983137:NUT983137 OEJ983137:OEP983137 OOF983137:OOL983137 OYB983137:OYH983137 PHX983137:PID983137 PRT983137:PRZ983137 QBP983137:QBV983137 QLL983137:QLR983137 QVH983137:QVN983137 RFD983137:RFJ983137 ROZ983137:RPF983137 RYV983137:RZB983137 SIR983137:SIX983137 SSN983137:SST983137 TCJ983137:TCP983137 TMF983137:TML983137 TWB983137:TWH983137 UFX983137:UGD983137 UPT983137:UPZ983137 UZP983137:UZV983137 VJL983137:VJR983137 VTH983137:VTN983137 WDD983137:WDJ983137 WMZ983137:WNF983137 WWV983137:WXB983137 WWV983063:WXB983063 KQ93 UM93 AEI93 AOE93 AYA93 BHW93 BRS93 CBO93 CLK93 CVG93 DFC93 DOY93 DYU93 EIQ93 ESM93 FCI93 FME93 FWA93 GFW93 GPS93 GZO93 HJK93 HTG93 IDC93 IMY93 IWU93 JGQ93 JQM93 KAI93 KKE93 KUA93 LDW93 LNS93 LXO93 MHK93 MRG93 NBC93 NKY93 NUU93 OEQ93 OOM93 OYI93 PIE93 PSA93 QBW93 QLS93 QVO93 RFK93 RPG93 RZC93 SIY93 SSU93 TCQ93 TMM93 TWI93 UGE93 UQA93 UZW93 VJS93 VTO93 WDK93 WNG93 WXC93 AU65629 KQ65629 UM65629 AEI65629 AOE65629 AYA65629 BHW65629 BRS65629 CBO65629 CLK65629 CVG65629 DFC65629 DOY65629 DYU65629 EIQ65629 ESM65629 FCI65629 FME65629 FWA65629 GFW65629 GPS65629 GZO65629 HJK65629 HTG65629 IDC65629 IMY65629 IWU65629 JGQ65629 JQM65629 KAI65629 KKE65629 KUA65629 LDW65629 LNS65629 LXO65629 MHK65629 MRG65629 NBC65629 NKY65629 NUU65629 OEQ65629 OOM65629 OYI65629 PIE65629 PSA65629 QBW65629 QLS65629 QVO65629 RFK65629 RPG65629 RZC65629 SIY65629 SSU65629 TCQ65629 TMM65629 TWI65629 UGE65629 UQA65629 UZW65629 VJS65629 VTO65629 WDK65629 WNG65629 WXC65629 AU131165 KQ131165 UM131165 AEI131165 AOE131165 AYA131165 BHW131165 BRS131165 CBO131165 CLK131165 CVG131165 DFC131165 DOY131165 DYU131165 EIQ131165 ESM131165 FCI131165 FME131165 FWA131165 GFW131165 GPS131165 GZO131165 HJK131165 HTG131165 IDC131165 IMY131165 IWU131165 JGQ131165 JQM131165 KAI131165 KKE131165 KUA131165 LDW131165 LNS131165 LXO131165 MHK131165 MRG131165 NBC131165 NKY131165 NUU131165 OEQ131165 OOM131165 OYI131165 PIE131165 PSA131165 QBW131165 QLS131165 QVO131165 RFK131165 RPG131165 RZC131165 SIY131165 SSU131165 TCQ131165 TMM131165 TWI131165 UGE131165 UQA131165 UZW131165 VJS131165 VTO131165 WDK131165 WNG131165 WXC131165 AU196701 KQ196701 UM196701 AEI196701 AOE196701 AYA196701 BHW196701 BRS196701 CBO196701 CLK196701 CVG196701 DFC196701 DOY196701 DYU196701 EIQ196701 ESM196701 FCI196701 FME196701 FWA196701 GFW196701 GPS196701 GZO196701 HJK196701 HTG196701 IDC196701 IMY196701 IWU196701 JGQ196701 JQM196701 KAI196701 KKE196701 KUA196701 LDW196701 LNS196701 LXO196701 MHK196701 MRG196701 NBC196701 NKY196701 NUU196701 OEQ196701 OOM196701 OYI196701 PIE196701 PSA196701 QBW196701 QLS196701 QVO196701 RFK196701 RPG196701 RZC196701 SIY196701 SSU196701 TCQ196701 TMM196701 TWI196701 UGE196701 UQA196701 UZW196701 VJS196701 VTO196701 WDK196701 WNG196701 WXC196701 AU262237 KQ262237 UM262237 AEI262237 AOE262237 AYA262237 BHW262237 BRS262237 CBO262237 CLK262237 CVG262237 DFC262237 DOY262237 DYU262237 EIQ262237 ESM262237 FCI262237 FME262237 FWA262237 GFW262237 GPS262237 GZO262237 HJK262237 HTG262237 IDC262237 IMY262237 IWU262237 JGQ262237 JQM262237 KAI262237 KKE262237 KUA262237 LDW262237 LNS262237 LXO262237 MHK262237 MRG262237 NBC262237 NKY262237 NUU262237 OEQ262237 OOM262237 OYI262237 PIE262237 PSA262237 QBW262237 QLS262237 QVO262237 RFK262237 RPG262237 RZC262237 SIY262237 SSU262237 TCQ262237 TMM262237 TWI262237 UGE262237 UQA262237 UZW262237 VJS262237 VTO262237 WDK262237 WNG262237 WXC262237 AU327773 KQ327773 UM327773 AEI327773 AOE327773 AYA327773 BHW327773 BRS327773 CBO327773 CLK327773 CVG327773 DFC327773 DOY327773 DYU327773 EIQ327773 ESM327773 FCI327773 FME327773 FWA327773 GFW327773 GPS327773 GZO327773 HJK327773 HTG327773 IDC327773 IMY327773 IWU327773 JGQ327773 JQM327773 KAI327773 KKE327773 KUA327773 LDW327773 LNS327773 LXO327773 MHK327773 MRG327773 NBC327773 NKY327773 NUU327773 OEQ327773 OOM327773 OYI327773 PIE327773 PSA327773 QBW327773 QLS327773 QVO327773 RFK327773 RPG327773 RZC327773 SIY327773 SSU327773 TCQ327773 TMM327773 TWI327773 UGE327773 UQA327773 UZW327773 VJS327773 VTO327773 WDK327773 WNG327773 WXC327773 AU393309 KQ393309 UM393309 AEI393309 AOE393309 AYA393309 BHW393309 BRS393309 CBO393309 CLK393309 CVG393309 DFC393309 DOY393309 DYU393309 EIQ393309 ESM393309 FCI393309 FME393309 FWA393309 GFW393309 GPS393309 GZO393309 HJK393309 HTG393309 IDC393309 IMY393309 IWU393309 JGQ393309 JQM393309 KAI393309 KKE393309 KUA393309 LDW393309 LNS393309 LXO393309 MHK393309 MRG393309 NBC393309 NKY393309 NUU393309 OEQ393309 OOM393309 OYI393309 PIE393309 PSA393309 QBW393309 QLS393309 QVO393309 RFK393309 RPG393309 RZC393309 SIY393309 SSU393309 TCQ393309 TMM393309 TWI393309 UGE393309 UQA393309 UZW393309 VJS393309 VTO393309 WDK393309 WNG393309 WXC393309 AU458845 KQ458845 UM458845 AEI458845 AOE458845 AYA458845 BHW458845 BRS458845 CBO458845 CLK458845 CVG458845 DFC458845 DOY458845 DYU458845 EIQ458845 ESM458845 FCI458845 FME458845 FWA458845 GFW458845 GPS458845 GZO458845 HJK458845 HTG458845 IDC458845 IMY458845 IWU458845 JGQ458845 JQM458845 KAI458845 KKE458845 KUA458845 LDW458845 LNS458845 LXO458845 MHK458845 MRG458845 NBC458845 NKY458845 NUU458845 OEQ458845 OOM458845 OYI458845 PIE458845 PSA458845 QBW458845 QLS458845 QVO458845 RFK458845 RPG458845 RZC458845 SIY458845 SSU458845 TCQ458845 TMM458845 TWI458845 UGE458845 UQA458845 UZW458845 VJS458845 VTO458845 WDK458845 WNG458845 WXC458845 AU524381 KQ524381 UM524381 AEI524381 AOE524381 AYA524381 BHW524381 BRS524381 CBO524381 CLK524381 CVG524381 DFC524381 DOY524381 DYU524381 EIQ524381 ESM524381 FCI524381 FME524381 FWA524381 GFW524381 GPS524381 GZO524381 HJK524381 HTG524381 IDC524381 IMY524381 IWU524381 JGQ524381 JQM524381 KAI524381 KKE524381 KUA524381 LDW524381 LNS524381 LXO524381 MHK524381 MRG524381 NBC524381 NKY524381 NUU524381 OEQ524381 OOM524381 OYI524381 PIE524381 PSA524381 QBW524381 QLS524381 QVO524381 RFK524381 RPG524381 RZC524381 SIY524381 SSU524381 TCQ524381 TMM524381 TWI524381 UGE524381 UQA524381 UZW524381 VJS524381 VTO524381 WDK524381 WNG524381 WXC524381 AU589917 KQ589917 UM589917 AEI589917 AOE589917 AYA589917 BHW589917 BRS589917 CBO589917 CLK589917 CVG589917 DFC589917 DOY589917 DYU589917 EIQ589917 ESM589917 FCI589917 FME589917 FWA589917 GFW589917 GPS589917 GZO589917 HJK589917 HTG589917 IDC589917 IMY589917 IWU589917 JGQ589917 JQM589917 KAI589917 KKE589917 KUA589917 LDW589917 LNS589917 LXO589917 MHK589917 MRG589917 NBC589917 NKY589917 NUU589917 OEQ589917 OOM589917 OYI589917 PIE589917 PSA589917 QBW589917 QLS589917 QVO589917 RFK589917 RPG589917 RZC589917 SIY589917 SSU589917 TCQ589917 TMM589917 TWI589917 UGE589917 UQA589917 UZW589917 VJS589917 VTO589917 WDK589917 WNG589917 WXC589917 AU655453 KQ655453 UM655453 AEI655453 AOE655453 AYA655453 BHW655453 BRS655453 CBO655453 CLK655453 CVG655453 DFC655453 DOY655453 DYU655453 EIQ655453 ESM655453 FCI655453 FME655453 FWA655453 GFW655453 GPS655453 GZO655453 HJK655453 HTG655453 IDC655453 IMY655453 IWU655453 JGQ655453 JQM655453 KAI655453 KKE655453 KUA655453 LDW655453 LNS655453 LXO655453 MHK655453 MRG655453 NBC655453 NKY655453 NUU655453 OEQ655453 OOM655453 OYI655453 PIE655453 PSA655453 QBW655453 QLS655453 QVO655453 RFK655453 RPG655453 RZC655453 SIY655453 SSU655453 TCQ655453 TMM655453 TWI655453 UGE655453 UQA655453 UZW655453 VJS655453 VTO655453 WDK655453 WNG655453 WXC655453 AU720989 KQ720989 UM720989 AEI720989 AOE720989 AYA720989 BHW720989 BRS720989 CBO720989 CLK720989 CVG720989 DFC720989 DOY720989 DYU720989 EIQ720989 ESM720989 FCI720989 FME720989 FWA720989 GFW720989 GPS720989 GZO720989 HJK720989 HTG720989 IDC720989 IMY720989 IWU720989 JGQ720989 JQM720989 KAI720989 KKE720989 KUA720989 LDW720989 LNS720989 LXO720989 MHK720989 MRG720989 NBC720989 NKY720989 NUU720989 OEQ720989 OOM720989 OYI720989 PIE720989 PSA720989 QBW720989 QLS720989 QVO720989 RFK720989 RPG720989 RZC720989 SIY720989 SSU720989 TCQ720989 TMM720989 TWI720989 UGE720989 UQA720989 UZW720989 VJS720989 VTO720989 WDK720989 WNG720989 WXC720989 AU786525 KQ786525 UM786525 AEI786525 AOE786525 AYA786525 BHW786525 BRS786525 CBO786525 CLK786525 CVG786525 DFC786525 DOY786525 DYU786525 EIQ786525 ESM786525 FCI786525 FME786525 FWA786525 GFW786525 GPS786525 GZO786525 HJK786525 HTG786525 IDC786525 IMY786525 IWU786525 JGQ786525 JQM786525 KAI786525 KKE786525 KUA786525 LDW786525 LNS786525 LXO786525 MHK786525 MRG786525 NBC786525 NKY786525 NUU786525 OEQ786525 OOM786525 OYI786525 PIE786525 PSA786525 QBW786525 QLS786525 QVO786525 RFK786525 RPG786525 RZC786525 SIY786525 SSU786525 TCQ786525 TMM786525 TWI786525 UGE786525 UQA786525 UZW786525 VJS786525 VTO786525 WDK786525 WNG786525 WXC786525 AU852061 KQ852061 UM852061 AEI852061 AOE852061 AYA852061 BHW852061 BRS852061 CBO852061 CLK852061 CVG852061 DFC852061 DOY852061 DYU852061 EIQ852061 ESM852061 FCI852061 FME852061 FWA852061 GFW852061 GPS852061 GZO852061 HJK852061 HTG852061 IDC852061 IMY852061 IWU852061 JGQ852061 JQM852061 KAI852061 KKE852061 KUA852061 LDW852061 LNS852061 LXO852061 MHK852061 MRG852061 NBC852061 NKY852061 NUU852061 OEQ852061 OOM852061 OYI852061 PIE852061 PSA852061 QBW852061 QLS852061 QVO852061 RFK852061 RPG852061 RZC852061 SIY852061 SSU852061 TCQ852061 TMM852061 TWI852061 UGE852061 UQA852061 UZW852061 VJS852061 VTO852061 WDK852061 WNG852061 WXC852061 AU917597 KQ917597 UM917597 AEI917597 AOE917597 AYA917597 BHW917597 BRS917597 CBO917597 CLK917597 CVG917597 DFC917597 DOY917597 DYU917597 EIQ917597 ESM917597 FCI917597 FME917597 FWA917597 GFW917597 GPS917597 GZO917597 HJK917597 HTG917597 IDC917597 IMY917597 IWU917597 JGQ917597 JQM917597 KAI917597 KKE917597 KUA917597 LDW917597 LNS917597 LXO917597 MHK917597 MRG917597 NBC917597 NKY917597 NUU917597 OEQ917597 OOM917597 OYI917597 PIE917597 PSA917597 QBW917597 QLS917597 QVO917597 RFK917597 RPG917597 RZC917597 SIY917597 SSU917597 TCQ917597 TMM917597 TWI917597 UGE917597 UQA917597 UZW917597 VJS917597 VTO917597 WDK917597 WNG917597 WXC917597 AU983133 KQ983133 UM983133 AEI983133 AOE983133 AYA983133 BHW983133 BRS983133 CBO983133 CLK983133 CVG983133 DFC983133 DOY983133 DYU983133 EIQ983133 ESM983133 FCI983133 FME983133 FWA983133 GFW983133 GPS983133 GZO983133 HJK983133 HTG983133 IDC983133 IMY983133 IWU983133 JGQ983133 JQM983133 KAI983133 KKE983133 KUA983133 LDW983133 LNS983133 LXO983133 MHK983133 MRG983133 NBC983133 NKY983133 NUU983133 OEQ983133 OOM983133 OYI983133 PIE983133 PSA983133 QBW983133 QLS983133 QVO983133 RFK983133 RPG983133 RZC983133 SIY983133 SSU983133 TCQ983133 TMM983133 TWI983133 UGE983133 UQA983133 UZW983133 VJS983133 VTO983133 WDK983133 WNG983133 WXC983133 G40:L40 JC40:JH40 SY40:TD40 ACU40:ACZ40 AMQ40:AMV40 AWM40:AWR40 BGI40:BGN40 BQE40:BQJ40 CAA40:CAF40 CJW40:CKB40 CTS40:CTX40 DDO40:DDT40 DNK40:DNP40 DXG40:DXL40 EHC40:EHH40 EQY40:ERD40 FAU40:FAZ40 FKQ40:FKV40 FUM40:FUR40 GEI40:GEN40 GOE40:GOJ40 GYA40:GYF40 HHW40:HIB40 HRS40:HRX40 IBO40:IBT40 ILK40:ILP40 IVG40:IVL40 JFC40:JFH40 JOY40:JPD40 JYU40:JYZ40 KIQ40:KIV40 KSM40:KSR40 LCI40:LCN40 LME40:LMJ40 LWA40:LWF40 MFW40:MGB40 MPS40:MPX40 MZO40:MZT40 NJK40:NJP40 NTG40:NTL40 ODC40:ODH40 OMY40:OND40 OWU40:OWZ40 PGQ40:PGV40 PQM40:PQR40 QAI40:QAN40 QKE40:QKJ40 QUA40:QUF40 RDW40:REB40 RNS40:RNX40 RXO40:RXT40 SHK40:SHP40 SRG40:SRL40 TBC40:TBH40 TKY40:TLD40 TUU40:TUZ40 UEQ40:UEV40 UOM40:UOR40 UYI40:UYN40 VIE40:VIJ40 VSA40:VSF40 WBW40:WCB40 WLS40:WLX40 WVO40:WVT40 G65576:L65576 JC65576:JH65576 SY65576:TD65576 ACU65576:ACZ65576 AMQ65576:AMV65576 AWM65576:AWR65576 BGI65576:BGN65576 BQE65576:BQJ65576 CAA65576:CAF65576 CJW65576:CKB65576 CTS65576:CTX65576 DDO65576:DDT65576 DNK65576:DNP65576 DXG65576:DXL65576 EHC65576:EHH65576 EQY65576:ERD65576 FAU65576:FAZ65576 FKQ65576:FKV65576 FUM65576:FUR65576 GEI65576:GEN65576 GOE65576:GOJ65576 GYA65576:GYF65576 HHW65576:HIB65576 HRS65576:HRX65576 IBO65576:IBT65576 ILK65576:ILP65576 IVG65576:IVL65576 JFC65576:JFH65576 JOY65576:JPD65576 JYU65576:JYZ65576 KIQ65576:KIV65576 KSM65576:KSR65576 LCI65576:LCN65576 LME65576:LMJ65576 LWA65576:LWF65576 MFW65576:MGB65576 MPS65576:MPX65576 MZO65576:MZT65576 NJK65576:NJP65576 NTG65576:NTL65576 ODC65576:ODH65576 OMY65576:OND65576 OWU65576:OWZ65576 PGQ65576:PGV65576 PQM65576:PQR65576 QAI65576:QAN65576 QKE65576:QKJ65576 QUA65576:QUF65576 RDW65576:REB65576 RNS65576:RNX65576 RXO65576:RXT65576 SHK65576:SHP65576 SRG65576:SRL65576 TBC65576:TBH65576 TKY65576:TLD65576 TUU65576:TUZ65576 UEQ65576:UEV65576 UOM65576:UOR65576 UYI65576:UYN65576 VIE65576:VIJ65576 VSA65576:VSF65576 WBW65576:WCB65576 WLS65576:WLX65576 WVO65576:WVT65576 G131112:L131112 JC131112:JH131112 SY131112:TD131112 ACU131112:ACZ131112 AMQ131112:AMV131112 AWM131112:AWR131112 BGI131112:BGN131112 BQE131112:BQJ131112 CAA131112:CAF131112 CJW131112:CKB131112 CTS131112:CTX131112 DDO131112:DDT131112 DNK131112:DNP131112 DXG131112:DXL131112 EHC131112:EHH131112 EQY131112:ERD131112 FAU131112:FAZ131112 FKQ131112:FKV131112 FUM131112:FUR131112 GEI131112:GEN131112 GOE131112:GOJ131112 GYA131112:GYF131112 HHW131112:HIB131112 HRS131112:HRX131112 IBO131112:IBT131112 ILK131112:ILP131112 IVG131112:IVL131112 JFC131112:JFH131112 JOY131112:JPD131112 JYU131112:JYZ131112 KIQ131112:KIV131112 KSM131112:KSR131112 LCI131112:LCN131112 LME131112:LMJ131112 LWA131112:LWF131112 MFW131112:MGB131112 MPS131112:MPX131112 MZO131112:MZT131112 NJK131112:NJP131112 NTG131112:NTL131112 ODC131112:ODH131112 OMY131112:OND131112 OWU131112:OWZ131112 PGQ131112:PGV131112 PQM131112:PQR131112 QAI131112:QAN131112 QKE131112:QKJ131112 QUA131112:QUF131112 RDW131112:REB131112 RNS131112:RNX131112 RXO131112:RXT131112 SHK131112:SHP131112 SRG131112:SRL131112 TBC131112:TBH131112 TKY131112:TLD131112 TUU131112:TUZ131112 UEQ131112:UEV131112 UOM131112:UOR131112 UYI131112:UYN131112 VIE131112:VIJ131112 VSA131112:VSF131112 WBW131112:WCB131112 WLS131112:WLX131112 WVO131112:WVT131112 G196648:L196648 JC196648:JH196648 SY196648:TD196648 ACU196648:ACZ196648 AMQ196648:AMV196648 AWM196648:AWR196648 BGI196648:BGN196648 BQE196648:BQJ196648 CAA196648:CAF196648 CJW196648:CKB196648 CTS196648:CTX196648 DDO196648:DDT196648 DNK196648:DNP196648 DXG196648:DXL196648 EHC196648:EHH196648 EQY196648:ERD196648 FAU196648:FAZ196648 FKQ196648:FKV196648 FUM196648:FUR196648 GEI196648:GEN196648 GOE196648:GOJ196648 GYA196648:GYF196648 HHW196648:HIB196648 HRS196648:HRX196648 IBO196648:IBT196648 ILK196648:ILP196648 IVG196648:IVL196648 JFC196648:JFH196648 JOY196648:JPD196648 JYU196648:JYZ196648 KIQ196648:KIV196648 KSM196648:KSR196648 LCI196648:LCN196648 LME196648:LMJ196648 LWA196648:LWF196648 MFW196648:MGB196648 MPS196648:MPX196648 MZO196648:MZT196648 NJK196648:NJP196648 NTG196648:NTL196648 ODC196648:ODH196648 OMY196648:OND196648 OWU196648:OWZ196648 PGQ196648:PGV196648 PQM196648:PQR196648 QAI196648:QAN196648 QKE196648:QKJ196648 QUA196648:QUF196648 RDW196648:REB196648 RNS196648:RNX196648 RXO196648:RXT196648 SHK196648:SHP196648 SRG196648:SRL196648 TBC196648:TBH196648 TKY196648:TLD196648 TUU196648:TUZ196648 UEQ196648:UEV196648 UOM196648:UOR196648 UYI196648:UYN196648 VIE196648:VIJ196648 VSA196648:VSF196648 WBW196648:WCB196648 WLS196648:WLX196648 WVO196648:WVT196648 G262184:L262184 JC262184:JH262184 SY262184:TD262184 ACU262184:ACZ262184 AMQ262184:AMV262184 AWM262184:AWR262184 BGI262184:BGN262184 BQE262184:BQJ262184 CAA262184:CAF262184 CJW262184:CKB262184 CTS262184:CTX262184 DDO262184:DDT262184 DNK262184:DNP262184 DXG262184:DXL262184 EHC262184:EHH262184 EQY262184:ERD262184 FAU262184:FAZ262184 FKQ262184:FKV262184 FUM262184:FUR262184 GEI262184:GEN262184 GOE262184:GOJ262184 GYA262184:GYF262184 HHW262184:HIB262184 HRS262184:HRX262184 IBO262184:IBT262184 ILK262184:ILP262184 IVG262184:IVL262184 JFC262184:JFH262184 JOY262184:JPD262184 JYU262184:JYZ262184 KIQ262184:KIV262184 KSM262184:KSR262184 LCI262184:LCN262184 LME262184:LMJ262184 LWA262184:LWF262184 MFW262184:MGB262184 MPS262184:MPX262184 MZO262184:MZT262184 NJK262184:NJP262184 NTG262184:NTL262184 ODC262184:ODH262184 OMY262184:OND262184 OWU262184:OWZ262184 PGQ262184:PGV262184 PQM262184:PQR262184 QAI262184:QAN262184 QKE262184:QKJ262184 QUA262184:QUF262184 RDW262184:REB262184 RNS262184:RNX262184 RXO262184:RXT262184 SHK262184:SHP262184 SRG262184:SRL262184 TBC262184:TBH262184 TKY262184:TLD262184 TUU262184:TUZ262184 UEQ262184:UEV262184 UOM262184:UOR262184 UYI262184:UYN262184 VIE262184:VIJ262184 VSA262184:VSF262184 WBW262184:WCB262184 WLS262184:WLX262184 WVO262184:WVT262184 G327720:L327720 JC327720:JH327720 SY327720:TD327720 ACU327720:ACZ327720 AMQ327720:AMV327720 AWM327720:AWR327720 BGI327720:BGN327720 BQE327720:BQJ327720 CAA327720:CAF327720 CJW327720:CKB327720 CTS327720:CTX327720 DDO327720:DDT327720 DNK327720:DNP327720 DXG327720:DXL327720 EHC327720:EHH327720 EQY327720:ERD327720 FAU327720:FAZ327720 FKQ327720:FKV327720 FUM327720:FUR327720 GEI327720:GEN327720 GOE327720:GOJ327720 GYA327720:GYF327720 HHW327720:HIB327720 HRS327720:HRX327720 IBO327720:IBT327720 ILK327720:ILP327720 IVG327720:IVL327720 JFC327720:JFH327720 JOY327720:JPD327720 JYU327720:JYZ327720 KIQ327720:KIV327720 KSM327720:KSR327720 LCI327720:LCN327720 LME327720:LMJ327720 LWA327720:LWF327720 MFW327720:MGB327720 MPS327720:MPX327720 MZO327720:MZT327720 NJK327720:NJP327720 NTG327720:NTL327720 ODC327720:ODH327720 OMY327720:OND327720 OWU327720:OWZ327720 PGQ327720:PGV327720 PQM327720:PQR327720 QAI327720:QAN327720 QKE327720:QKJ327720 QUA327720:QUF327720 RDW327720:REB327720 RNS327720:RNX327720 RXO327720:RXT327720 SHK327720:SHP327720 SRG327720:SRL327720 TBC327720:TBH327720 TKY327720:TLD327720 TUU327720:TUZ327720 UEQ327720:UEV327720 UOM327720:UOR327720 UYI327720:UYN327720 VIE327720:VIJ327720 VSA327720:VSF327720 WBW327720:WCB327720 WLS327720:WLX327720 WVO327720:WVT327720 G393256:L393256 JC393256:JH393256 SY393256:TD393256 ACU393256:ACZ393256 AMQ393256:AMV393256 AWM393256:AWR393256 BGI393256:BGN393256 BQE393256:BQJ393256 CAA393256:CAF393256 CJW393256:CKB393256 CTS393256:CTX393256 DDO393256:DDT393256 DNK393256:DNP393256 DXG393256:DXL393256 EHC393256:EHH393256 EQY393256:ERD393256 FAU393256:FAZ393256 FKQ393256:FKV393256 FUM393256:FUR393256 GEI393256:GEN393256 GOE393256:GOJ393256 GYA393256:GYF393256 HHW393256:HIB393256 HRS393256:HRX393256 IBO393256:IBT393256 ILK393256:ILP393256 IVG393256:IVL393256 JFC393256:JFH393256 JOY393256:JPD393256 JYU393256:JYZ393256 KIQ393256:KIV393256 KSM393256:KSR393256 LCI393256:LCN393256 LME393256:LMJ393256 LWA393256:LWF393256 MFW393256:MGB393256 MPS393256:MPX393256 MZO393256:MZT393256 NJK393256:NJP393256 NTG393256:NTL393256 ODC393256:ODH393256 OMY393256:OND393256 OWU393256:OWZ393256 PGQ393256:PGV393256 PQM393256:PQR393256 QAI393256:QAN393256 QKE393256:QKJ393256 QUA393256:QUF393256 RDW393256:REB393256 RNS393256:RNX393256 RXO393256:RXT393256 SHK393256:SHP393256 SRG393256:SRL393256 TBC393256:TBH393256 TKY393256:TLD393256 TUU393256:TUZ393256 UEQ393256:UEV393256 UOM393256:UOR393256 UYI393256:UYN393256 VIE393256:VIJ393256 VSA393256:VSF393256 WBW393256:WCB393256 WLS393256:WLX393256 WVO393256:WVT393256 G458792:L458792 JC458792:JH458792 SY458792:TD458792 ACU458792:ACZ458792 AMQ458792:AMV458792 AWM458792:AWR458792 BGI458792:BGN458792 BQE458792:BQJ458792 CAA458792:CAF458792 CJW458792:CKB458792 CTS458792:CTX458792 DDO458792:DDT458792 DNK458792:DNP458792 DXG458792:DXL458792 EHC458792:EHH458792 EQY458792:ERD458792 FAU458792:FAZ458792 FKQ458792:FKV458792 FUM458792:FUR458792 GEI458792:GEN458792 GOE458792:GOJ458792 GYA458792:GYF458792 HHW458792:HIB458792 HRS458792:HRX458792 IBO458792:IBT458792 ILK458792:ILP458792 IVG458792:IVL458792 JFC458792:JFH458792 JOY458792:JPD458792 JYU458792:JYZ458792 KIQ458792:KIV458792 KSM458792:KSR458792 LCI458792:LCN458792 LME458792:LMJ458792 LWA458792:LWF458792 MFW458792:MGB458792 MPS458792:MPX458792 MZO458792:MZT458792 NJK458792:NJP458792 NTG458792:NTL458792 ODC458792:ODH458792 OMY458792:OND458792 OWU458792:OWZ458792 PGQ458792:PGV458792 PQM458792:PQR458792 QAI458792:QAN458792 QKE458792:QKJ458792 QUA458792:QUF458792 RDW458792:REB458792 RNS458792:RNX458792 RXO458792:RXT458792 SHK458792:SHP458792 SRG458792:SRL458792 TBC458792:TBH458792 TKY458792:TLD458792 TUU458792:TUZ458792 UEQ458792:UEV458792 UOM458792:UOR458792 UYI458792:UYN458792 VIE458792:VIJ458792 VSA458792:VSF458792 WBW458792:WCB458792 WLS458792:WLX458792 WVO458792:WVT458792 G524328:L524328 JC524328:JH524328 SY524328:TD524328 ACU524328:ACZ524328 AMQ524328:AMV524328 AWM524328:AWR524328 BGI524328:BGN524328 BQE524328:BQJ524328 CAA524328:CAF524328 CJW524328:CKB524328 CTS524328:CTX524328 DDO524328:DDT524328 DNK524328:DNP524328 DXG524328:DXL524328 EHC524328:EHH524328 EQY524328:ERD524328 FAU524328:FAZ524328 FKQ524328:FKV524328 FUM524328:FUR524328 GEI524328:GEN524328 GOE524328:GOJ524328 GYA524328:GYF524328 HHW524328:HIB524328 HRS524328:HRX524328 IBO524328:IBT524328 ILK524328:ILP524328 IVG524328:IVL524328 JFC524328:JFH524328 JOY524328:JPD524328 JYU524328:JYZ524328 KIQ524328:KIV524328 KSM524328:KSR524328 LCI524328:LCN524328 LME524328:LMJ524328 LWA524328:LWF524328 MFW524328:MGB524328 MPS524328:MPX524328 MZO524328:MZT524328 NJK524328:NJP524328 NTG524328:NTL524328 ODC524328:ODH524328 OMY524328:OND524328 OWU524328:OWZ524328 PGQ524328:PGV524328 PQM524328:PQR524328 QAI524328:QAN524328 QKE524328:QKJ524328 QUA524328:QUF524328 RDW524328:REB524328 RNS524328:RNX524328 RXO524328:RXT524328 SHK524328:SHP524328 SRG524328:SRL524328 TBC524328:TBH524328 TKY524328:TLD524328 TUU524328:TUZ524328 UEQ524328:UEV524328 UOM524328:UOR524328 UYI524328:UYN524328 VIE524328:VIJ524328 VSA524328:VSF524328 WBW524328:WCB524328 WLS524328:WLX524328 WVO524328:WVT524328 G589864:L589864 JC589864:JH589864 SY589864:TD589864 ACU589864:ACZ589864 AMQ589864:AMV589864 AWM589864:AWR589864 BGI589864:BGN589864 BQE589864:BQJ589864 CAA589864:CAF589864 CJW589864:CKB589864 CTS589864:CTX589864 DDO589864:DDT589864 DNK589864:DNP589864 DXG589864:DXL589864 EHC589864:EHH589864 EQY589864:ERD589864 FAU589864:FAZ589864 FKQ589864:FKV589864 FUM589864:FUR589864 GEI589864:GEN589864 GOE589864:GOJ589864 GYA589864:GYF589864 HHW589864:HIB589864 HRS589864:HRX589864 IBO589864:IBT589864 ILK589864:ILP589864 IVG589864:IVL589864 JFC589864:JFH589864 JOY589864:JPD589864 JYU589864:JYZ589864 KIQ589864:KIV589864 KSM589864:KSR589864 LCI589864:LCN589864 LME589864:LMJ589864 LWA589864:LWF589864 MFW589864:MGB589864 MPS589864:MPX589864 MZO589864:MZT589864 NJK589864:NJP589864 NTG589864:NTL589864 ODC589864:ODH589864 OMY589864:OND589864 OWU589864:OWZ589864 PGQ589864:PGV589864 PQM589864:PQR589864 QAI589864:QAN589864 QKE589864:QKJ589864 QUA589864:QUF589864 RDW589864:REB589864 RNS589864:RNX589864 RXO589864:RXT589864 SHK589864:SHP589864 SRG589864:SRL589864 TBC589864:TBH589864 TKY589864:TLD589864 TUU589864:TUZ589864 UEQ589864:UEV589864 UOM589864:UOR589864 UYI589864:UYN589864 VIE589864:VIJ589864 VSA589864:VSF589864 WBW589864:WCB589864 WLS589864:WLX589864 WVO589864:WVT589864 G655400:L655400 JC655400:JH655400 SY655400:TD655400 ACU655400:ACZ655400 AMQ655400:AMV655400 AWM655400:AWR655400 BGI655400:BGN655400 BQE655400:BQJ655400 CAA655400:CAF655400 CJW655400:CKB655400 CTS655400:CTX655400 DDO655400:DDT655400 DNK655400:DNP655400 DXG655400:DXL655400 EHC655400:EHH655400 EQY655400:ERD655400 FAU655400:FAZ655400 FKQ655400:FKV655400 FUM655400:FUR655400 GEI655400:GEN655400 GOE655400:GOJ655400 GYA655400:GYF655400 HHW655400:HIB655400 HRS655400:HRX655400 IBO655400:IBT655400 ILK655400:ILP655400 IVG655400:IVL655400 JFC655400:JFH655400 JOY655400:JPD655400 JYU655400:JYZ655400 KIQ655400:KIV655400 KSM655400:KSR655400 LCI655400:LCN655400 LME655400:LMJ655400 LWA655400:LWF655400 MFW655400:MGB655400 MPS655400:MPX655400 MZO655400:MZT655400 NJK655400:NJP655400 NTG655400:NTL655400 ODC655400:ODH655400 OMY655400:OND655400 OWU655400:OWZ655400 PGQ655400:PGV655400 PQM655400:PQR655400 QAI655400:QAN655400 QKE655400:QKJ655400 QUA655400:QUF655400 RDW655400:REB655400 RNS655400:RNX655400 RXO655400:RXT655400 SHK655400:SHP655400 SRG655400:SRL655400 TBC655400:TBH655400 TKY655400:TLD655400 TUU655400:TUZ655400 UEQ655400:UEV655400 UOM655400:UOR655400 UYI655400:UYN655400 VIE655400:VIJ655400 VSA655400:VSF655400 WBW655400:WCB655400 WLS655400:WLX655400 WVO655400:WVT655400 G720936:L720936 JC720936:JH720936 SY720936:TD720936 ACU720936:ACZ720936 AMQ720936:AMV720936 AWM720936:AWR720936 BGI720936:BGN720936 BQE720936:BQJ720936 CAA720936:CAF720936 CJW720936:CKB720936 CTS720936:CTX720936 DDO720936:DDT720936 DNK720936:DNP720936 DXG720936:DXL720936 EHC720936:EHH720936 EQY720936:ERD720936 FAU720936:FAZ720936 FKQ720936:FKV720936 FUM720936:FUR720936 GEI720936:GEN720936 GOE720936:GOJ720936 GYA720936:GYF720936 HHW720936:HIB720936 HRS720936:HRX720936 IBO720936:IBT720936 ILK720936:ILP720936 IVG720936:IVL720936 JFC720936:JFH720936 JOY720936:JPD720936 JYU720936:JYZ720936 KIQ720936:KIV720936 KSM720936:KSR720936 LCI720936:LCN720936 LME720936:LMJ720936 LWA720936:LWF720936 MFW720936:MGB720936 MPS720936:MPX720936 MZO720936:MZT720936 NJK720936:NJP720936 NTG720936:NTL720936 ODC720936:ODH720936 OMY720936:OND720936 OWU720936:OWZ720936 PGQ720936:PGV720936 PQM720936:PQR720936 QAI720936:QAN720936 QKE720936:QKJ720936 QUA720936:QUF720936 RDW720936:REB720936 RNS720936:RNX720936 RXO720936:RXT720936 SHK720936:SHP720936 SRG720936:SRL720936 TBC720936:TBH720936 TKY720936:TLD720936 TUU720936:TUZ720936 UEQ720936:UEV720936 UOM720936:UOR720936 UYI720936:UYN720936 VIE720936:VIJ720936 VSA720936:VSF720936 WBW720936:WCB720936 WLS720936:WLX720936 WVO720936:WVT720936 G786472:L786472 JC786472:JH786472 SY786472:TD786472 ACU786472:ACZ786472 AMQ786472:AMV786472 AWM786472:AWR786472 BGI786472:BGN786472 BQE786472:BQJ786472 CAA786472:CAF786472 CJW786472:CKB786472 CTS786472:CTX786472 DDO786472:DDT786472 DNK786472:DNP786472 DXG786472:DXL786472 EHC786472:EHH786472 EQY786472:ERD786472 FAU786472:FAZ786472 FKQ786472:FKV786472 FUM786472:FUR786472 GEI786472:GEN786472 GOE786472:GOJ786472 GYA786472:GYF786472 HHW786472:HIB786472 HRS786472:HRX786472 IBO786472:IBT786472 ILK786472:ILP786472 IVG786472:IVL786472 JFC786472:JFH786472 JOY786472:JPD786472 JYU786472:JYZ786472 KIQ786472:KIV786472 KSM786472:KSR786472 LCI786472:LCN786472 LME786472:LMJ786472 LWA786472:LWF786472 MFW786472:MGB786472 MPS786472:MPX786472 MZO786472:MZT786472 NJK786472:NJP786472 NTG786472:NTL786472 ODC786472:ODH786472 OMY786472:OND786472 OWU786472:OWZ786472 PGQ786472:PGV786472 PQM786472:PQR786472 QAI786472:QAN786472 QKE786472:QKJ786472 QUA786472:QUF786472 RDW786472:REB786472 RNS786472:RNX786472 RXO786472:RXT786472 SHK786472:SHP786472 SRG786472:SRL786472 TBC786472:TBH786472 TKY786472:TLD786472 TUU786472:TUZ786472 UEQ786472:UEV786472 UOM786472:UOR786472 UYI786472:UYN786472 VIE786472:VIJ786472 VSA786472:VSF786472 WBW786472:WCB786472 WLS786472:WLX786472 WVO786472:WVT786472 G852008:L852008 JC852008:JH852008 SY852008:TD852008 ACU852008:ACZ852008 AMQ852008:AMV852008 AWM852008:AWR852008 BGI852008:BGN852008 BQE852008:BQJ852008 CAA852008:CAF852008 CJW852008:CKB852008 CTS852008:CTX852008 DDO852008:DDT852008 DNK852008:DNP852008 DXG852008:DXL852008 EHC852008:EHH852008 EQY852008:ERD852008 FAU852008:FAZ852008 FKQ852008:FKV852008 FUM852008:FUR852008 GEI852008:GEN852008 GOE852008:GOJ852008 GYA852008:GYF852008 HHW852008:HIB852008 HRS852008:HRX852008 IBO852008:IBT852008 ILK852008:ILP852008 IVG852008:IVL852008 JFC852008:JFH852008 JOY852008:JPD852008 JYU852008:JYZ852008 KIQ852008:KIV852008 KSM852008:KSR852008 LCI852008:LCN852008 LME852008:LMJ852008 LWA852008:LWF852008 MFW852008:MGB852008 MPS852008:MPX852008 MZO852008:MZT852008 NJK852008:NJP852008 NTG852008:NTL852008 ODC852008:ODH852008 OMY852008:OND852008 OWU852008:OWZ852008 PGQ852008:PGV852008 PQM852008:PQR852008 QAI852008:QAN852008 QKE852008:QKJ852008 QUA852008:QUF852008 RDW852008:REB852008 RNS852008:RNX852008 RXO852008:RXT852008 SHK852008:SHP852008 SRG852008:SRL852008 TBC852008:TBH852008 TKY852008:TLD852008 TUU852008:TUZ852008 UEQ852008:UEV852008 UOM852008:UOR852008 UYI852008:UYN852008 VIE852008:VIJ852008 VSA852008:VSF852008 WBW852008:WCB852008 WLS852008:WLX852008 WVO852008:WVT852008 G917544:L917544 JC917544:JH917544 SY917544:TD917544 ACU917544:ACZ917544 AMQ917544:AMV917544 AWM917544:AWR917544 BGI917544:BGN917544 BQE917544:BQJ917544 CAA917544:CAF917544 CJW917544:CKB917544 CTS917544:CTX917544 DDO917544:DDT917544 DNK917544:DNP917544 DXG917544:DXL917544 EHC917544:EHH917544 EQY917544:ERD917544 FAU917544:FAZ917544 FKQ917544:FKV917544 FUM917544:FUR917544 GEI917544:GEN917544 GOE917544:GOJ917544 GYA917544:GYF917544 HHW917544:HIB917544 HRS917544:HRX917544 IBO917544:IBT917544 ILK917544:ILP917544 IVG917544:IVL917544 JFC917544:JFH917544 JOY917544:JPD917544 JYU917544:JYZ917544 KIQ917544:KIV917544 KSM917544:KSR917544 LCI917544:LCN917544 LME917544:LMJ917544 LWA917544:LWF917544 MFW917544:MGB917544 MPS917544:MPX917544 MZO917544:MZT917544 NJK917544:NJP917544 NTG917544:NTL917544 ODC917544:ODH917544 OMY917544:OND917544 OWU917544:OWZ917544 PGQ917544:PGV917544 PQM917544:PQR917544 QAI917544:QAN917544 QKE917544:QKJ917544 QUA917544:QUF917544 RDW917544:REB917544 RNS917544:RNX917544 RXO917544:RXT917544 SHK917544:SHP917544 SRG917544:SRL917544 TBC917544:TBH917544 TKY917544:TLD917544 TUU917544:TUZ917544 UEQ917544:UEV917544 UOM917544:UOR917544 UYI917544:UYN917544 VIE917544:VIJ917544 VSA917544:VSF917544 WBW917544:WCB917544 WLS917544:WLX917544 WVO917544:WVT917544 G983080:L983080 JC983080:JH983080 SY983080:TD983080 ACU983080:ACZ983080 AMQ983080:AMV983080 AWM983080:AWR983080 BGI983080:BGN983080 BQE983080:BQJ983080 CAA983080:CAF983080 CJW983080:CKB983080 CTS983080:CTX983080 DDO983080:DDT983080 DNK983080:DNP983080 DXG983080:DXL983080 EHC983080:EHH983080 EQY983080:ERD983080 FAU983080:FAZ983080 FKQ983080:FKV983080 FUM983080:FUR983080 GEI983080:GEN983080 GOE983080:GOJ983080 GYA983080:GYF983080 HHW983080:HIB983080 HRS983080:HRX983080 IBO983080:IBT983080 ILK983080:ILP983080 IVG983080:IVL983080 JFC983080:JFH983080 JOY983080:JPD983080 JYU983080:JYZ983080 KIQ983080:KIV983080 KSM983080:KSR983080 LCI983080:LCN983080 LME983080:LMJ983080 LWA983080:LWF983080 MFW983080:MGB983080 MPS983080:MPX983080 MZO983080:MZT983080 NJK983080:NJP983080 NTG983080:NTL983080 ODC983080:ODH983080 OMY983080:OND983080 OWU983080:OWZ983080 PGQ983080:PGV983080 PQM983080:PQR983080 QAI983080:QAN983080 QKE983080:QKJ983080 QUA983080:QUF983080 RDW983080:REB983080 RNS983080:RNX983080 RXO983080:RXT983080 SHK983080:SHP983080 SRG983080:SRL983080 TBC983080:TBH983080 TKY983080:TLD983080 TUU983080:TUZ983080 UEQ983080:UEV983080 UOM983080:UOR983080 UYI983080:UYN983080 VIE983080:VIJ983080 VSA983080:VSF983080 WBW983080:WCB983080 WLS983080:WLX983080 WVO983080:WVT983080 N44:Q44 JJ44:JM44 TF44:TI44 ADB44:ADE44 AMX44:ANA44 AWT44:AWW44 BGP44:BGS44 BQL44:BQO44 CAH44:CAK44 CKD44:CKG44 CTZ44:CUC44 DDV44:DDY44 DNR44:DNU44 DXN44:DXQ44 EHJ44:EHM44 ERF44:ERI44 FBB44:FBE44 FKX44:FLA44 FUT44:FUW44 GEP44:GES44 GOL44:GOO44 GYH44:GYK44 HID44:HIG44 HRZ44:HSC44 IBV44:IBY44 ILR44:ILU44 IVN44:IVQ44 JFJ44:JFM44 JPF44:JPI44 JZB44:JZE44 KIX44:KJA44 KST44:KSW44 LCP44:LCS44 LML44:LMO44 LWH44:LWK44 MGD44:MGG44 MPZ44:MQC44 MZV44:MZY44 NJR44:NJU44 NTN44:NTQ44 ODJ44:ODM44 ONF44:ONI44 OXB44:OXE44 PGX44:PHA44 PQT44:PQW44 QAP44:QAS44 QKL44:QKO44 QUH44:QUK44 RED44:REG44 RNZ44:ROC44 RXV44:RXY44 SHR44:SHU44 SRN44:SRQ44 TBJ44:TBM44 TLF44:TLI44 TVB44:TVE44 UEX44:UFA44 UOT44:UOW44 UYP44:UYS44 VIL44:VIO44 VSH44:VSK44 WCD44:WCG44 WLZ44:WMC44 WVV44:WVY44 N65580:Q65580 JJ65580:JM65580 TF65580:TI65580 ADB65580:ADE65580 AMX65580:ANA65580 AWT65580:AWW65580 BGP65580:BGS65580 BQL65580:BQO65580 CAH65580:CAK65580 CKD65580:CKG65580 CTZ65580:CUC65580 DDV65580:DDY65580 DNR65580:DNU65580 DXN65580:DXQ65580 EHJ65580:EHM65580 ERF65580:ERI65580 FBB65580:FBE65580 FKX65580:FLA65580 FUT65580:FUW65580 GEP65580:GES65580 GOL65580:GOO65580 GYH65580:GYK65580 HID65580:HIG65580 HRZ65580:HSC65580 IBV65580:IBY65580 ILR65580:ILU65580 IVN65580:IVQ65580 JFJ65580:JFM65580 JPF65580:JPI65580 JZB65580:JZE65580 KIX65580:KJA65580 KST65580:KSW65580 LCP65580:LCS65580 LML65580:LMO65580 LWH65580:LWK65580 MGD65580:MGG65580 MPZ65580:MQC65580 MZV65580:MZY65580 NJR65580:NJU65580 NTN65580:NTQ65580 ODJ65580:ODM65580 ONF65580:ONI65580 OXB65580:OXE65580 PGX65580:PHA65580 PQT65580:PQW65580 QAP65580:QAS65580 QKL65580:QKO65580 QUH65580:QUK65580 RED65580:REG65580 RNZ65580:ROC65580 RXV65580:RXY65580 SHR65580:SHU65580 SRN65580:SRQ65580 TBJ65580:TBM65580 TLF65580:TLI65580 TVB65580:TVE65580 UEX65580:UFA65580 UOT65580:UOW65580 UYP65580:UYS65580 VIL65580:VIO65580 VSH65580:VSK65580 WCD65580:WCG65580 WLZ65580:WMC65580 WVV65580:WVY65580 N131116:Q131116 JJ131116:JM131116 TF131116:TI131116 ADB131116:ADE131116 AMX131116:ANA131116 AWT131116:AWW131116 BGP131116:BGS131116 BQL131116:BQO131116 CAH131116:CAK131116 CKD131116:CKG131116 CTZ131116:CUC131116 DDV131116:DDY131116 DNR131116:DNU131116 DXN131116:DXQ131116 EHJ131116:EHM131116 ERF131116:ERI131116 FBB131116:FBE131116 FKX131116:FLA131116 FUT131116:FUW131116 GEP131116:GES131116 GOL131116:GOO131116 GYH131116:GYK131116 HID131116:HIG131116 HRZ131116:HSC131116 IBV131116:IBY131116 ILR131116:ILU131116 IVN131116:IVQ131116 JFJ131116:JFM131116 JPF131116:JPI131116 JZB131116:JZE131116 KIX131116:KJA131116 KST131116:KSW131116 LCP131116:LCS131116 LML131116:LMO131116 LWH131116:LWK131116 MGD131116:MGG131116 MPZ131116:MQC131116 MZV131116:MZY131116 NJR131116:NJU131116 NTN131116:NTQ131116 ODJ131116:ODM131116 ONF131116:ONI131116 OXB131116:OXE131116 PGX131116:PHA131116 PQT131116:PQW131116 QAP131116:QAS131116 QKL131116:QKO131116 QUH131116:QUK131116 RED131116:REG131116 RNZ131116:ROC131116 RXV131116:RXY131116 SHR131116:SHU131116 SRN131116:SRQ131116 TBJ131116:TBM131116 TLF131116:TLI131116 TVB131116:TVE131116 UEX131116:UFA131116 UOT131116:UOW131116 UYP131116:UYS131116 VIL131116:VIO131116 VSH131116:VSK131116 WCD131116:WCG131116 WLZ131116:WMC131116 WVV131116:WVY131116 N196652:Q196652 JJ196652:JM196652 TF196652:TI196652 ADB196652:ADE196652 AMX196652:ANA196652 AWT196652:AWW196652 BGP196652:BGS196652 BQL196652:BQO196652 CAH196652:CAK196652 CKD196652:CKG196652 CTZ196652:CUC196652 DDV196652:DDY196652 DNR196652:DNU196652 DXN196652:DXQ196652 EHJ196652:EHM196652 ERF196652:ERI196652 FBB196652:FBE196652 FKX196652:FLA196652 FUT196652:FUW196652 GEP196652:GES196652 GOL196652:GOO196652 GYH196652:GYK196652 HID196652:HIG196652 HRZ196652:HSC196652 IBV196652:IBY196652 ILR196652:ILU196652 IVN196652:IVQ196652 JFJ196652:JFM196652 JPF196652:JPI196652 JZB196652:JZE196652 KIX196652:KJA196652 KST196652:KSW196652 LCP196652:LCS196652 LML196652:LMO196652 LWH196652:LWK196652 MGD196652:MGG196652 MPZ196652:MQC196652 MZV196652:MZY196652 NJR196652:NJU196652 NTN196652:NTQ196652 ODJ196652:ODM196652 ONF196652:ONI196652 OXB196652:OXE196652 PGX196652:PHA196652 PQT196652:PQW196652 QAP196652:QAS196652 QKL196652:QKO196652 QUH196652:QUK196652 RED196652:REG196652 RNZ196652:ROC196652 RXV196652:RXY196652 SHR196652:SHU196652 SRN196652:SRQ196652 TBJ196652:TBM196652 TLF196652:TLI196652 TVB196652:TVE196652 UEX196652:UFA196652 UOT196652:UOW196652 UYP196652:UYS196652 VIL196652:VIO196652 VSH196652:VSK196652 WCD196652:WCG196652 WLZ196652:WMC196652 WVV196652:WVY196652 N262188:Q262188 JJ262188:JM262188 TF262188:TI262188 ADB262188:ADE262188 AMX262188:ANA262188 AWT262188:AWW262188 BGP262188:BGS262188 BQL262188:BQO262188 CAH262188:CAK262188 CKD262188:CKG262188 CTZ262188:CUC262188 DDV262188:DDY262188 DNR262188:DNU262188 DXN262188:DXQ262188 EHJ262188:EHM262188 ERF262188:ERI262188 FBB262188:FBE262188 FKX262188:FLA262188 FUT262188:FUW262188 GEP262188:GES262188 GOL262188:GOO262188 GYH262188:GYK262188 HID262188:HIG262188 HRZ262188:HSC262188 IBV262188:IBY262188 ILR262188:ILU262188 IVN262188:IVQ262188 JFJ262188:JFM262188 JPF262188:JPI262188 JZB262188:JZE262188 KIX262188:KJA262188 KST262188:KSW262188 LCP262188:LCS262188 LML262188:LMO262188 LWH262188:LWK262188 MGD262188:MGG262188 MPZ262188:MQC262188 MZV262188:MZY262188 NJR262188:NJU262188 NTN262188:NTQ262188 ODJ262188:ODM262188 ONF262188:ONI262188 OXB262188:OXE262188 PGX262188:PHA262188 PQT262188:PQW262188 QAP262188:QAS262188 QKL262188:QKO262188 QUH262188:QUK262188 RED262188:REG262188 RNZ262188:ROC262188 RXV262188:RXY262188 SHR262188:SHU262188 SRN262188:SRQ262188 TBJ262188:TBM262188 TLF262188:TLI262188 TVB262188:TVE262188 UEX262188:UFA262188 UOT262188:UOW262188 UYP262188:UYS262188 VIL262188:VIO262188 VSH262188:VSK262188 WCD262188:WCG262188 WLZ262188:WMC262188 WVV262188:WVY262188 N327724:Q327724 JJ327724:JM327724 TF327724:TI327724 ADB327724:ADE327724 AMX327724:ANA327724 AWT327724:AWW327724 BGP327724:BGS327724 BQL327724:BQO327724 CAH327724:CAK327724 CKD327724:CKG327724 CTZ327724:CUC327724 DDV327724:DDY327724 DNR327724:DNU327724 DXN327724:DXQ327724 EHJ327724:EHM327724 ERF327724:ERI327724 FBB327724:FBE327724 FKX327724:FLA327724 FUT327724:FUW327724 GEP327724:GES327724 GOL327724:GOO327724 GYH327724:GYK327724 HID327724:HIG327724 HRZ327724:HSC327724 IBV327724:IBY327724 ILR327724:ILU327724 IVN327724:IVQ327724 JFJ327724:JFM327724 JPF327724:JPI327724 JZB327724:JZE327724 KIX327724:KJA327724 KST327724:KSW327724 LCP327724:LCS327724 LML327724:LMO327724 LWH327724:LWK327724 MGD327724:MGG327724 MPZ327724:MQC327724 MZV327724:MZY327724 NJR327724:NJU327724 NTN327724:NTQ327724 ODJ327724:ODM327724 ONF327724:ONI327724 OXB327724:OXE327724 PGX327724:PHA327724 PQT327724:PQW327724 QAP327724:QAS327724 QKL327724:QKO327724 QUH327724:QUK327724 RED327724:REG327724 RNZ327724:ROC327724 RXV327724:RXY327724 SHR327724:SHU327724 SRN327724:SRQ327724 TBJ327724:TBM327724 TLF327724:TLI327724 TVB327724:TVE327724 UEX327724:UFA327724 UOT327724:UOW327724 UYP327724:UYS327724 VIL327724:VIO327724 VSH327724:VSK327724 WCD327724:WCG327724 WLZ327724:WMC327724 WVV327724:WVY327724 N393260:Q393260 JJ393260:JM393260 TF393260:TI393260 ADB393260:ADE393260 AMX393260:ANA393260 AWT393260:AWW393260 BGP393260:BGS393260 BQL393260:BQO393260 CAH393260:CAK393260 CKD393260:CKG393260 CTZ393260:CUC393260 DDV393260:DDY393260 DNR393260:DNU393260 DXN393260:DXQ393260 EHJ393260:EHM393260 ERF393260:ERI393260 FBB393260:FBE393260 FKX393260:FLA393260 FUT393260:FUW393260 GEP393260:GES393260 GOL393260:GOO393260 GYH393260:GYK393260 HID393260:HIG393260 HRZ393260:HSC393260 IBV393260:IBY393260 ILR393260:ILU393260 IVN393260:IVQ393260 JFJ393260:JFM393260 JPF393260:JPI393260 JZB393260:JZE393260 KIX393260:KJA393260 KST393260:KSW393260 LCP393260:LCS393260 LML393260:LMO393260 LWH393260:LWK393260 MGD393260:MGG393260 MPZ393260:MQC393260 MZV393260:MZY393260 NJR393260:NJU393260 NTN393260:NTQ393260 ODJ393260:ODM393260 ONF393260:ONI393260 OXB393260:OXE393260 PGX393260:PHA393260 PQT393260:PQW393260 QAP393260:QAS393260 QKL393260:QKO393260 QUH393260:QUK393260 RED393260:REG393260 RNZ393260:ROC393260 RXV393260:RXY393260 SHR393260:SHU393260 SRN393260:SRQ393260 TBJ393260:TBM393260 TLF393260:TLI393260 TVB393260:TVE393260 UEX393260:UFA393260 UOT393260:UOW393260 UYP393260:UYS393260 VIL393260:VIO393260 VSH393260:VSK393260 WCD393260:WCG393260 WLZ393260:WMC393260 WVV393260:WVY393260 N458796:Q458796 JJ458796:JM458796 TF458796:TI458796 ADB458796:ADE458796 AMX458796:ANA458796 AWT458796:AWW458796 BGP458796:BGS458796 BQL458796:BQO458796 CAH458796:CAK458796 CKD458796:CKG458796 CTZ458796:CUC458796 DDV458796:DDY458796 DNR458796:DNU458796 DXN458796:DXQ458796 EHJ458796:EHM458796 ERF458796:ERI458796 FBB458796:FBE458796 FKX458796:FLA458796 FUT458796:FUW458796 GEP458796:GES458796 GOL458796:GOO458796 GYH458796:GYK458796 HID458796:HIG458796 HRZ458796:HSC458796 IBV458796:IBY458796 ILR458796:ILU458796 IVN458796:IVQ458796 JFJ458796:JFM458796 JPF458796:JPI458796 JZB458796:JZE458796 KIX458796:KJA458796 KST458796:KSW458796 LCP458796:LCS458796 LML458796:LMO458796 LWH458796:LWK458796 MGD458796:MGG458796 MPZ458796:MQC458796 MZV458796:MZY458796 NJR458796:NJU458796 NTN458796:NTQ458796 ODJ458796:ODM458796 ONF458796:ONI458796 OXB458796:OXE458796 PGX458796:PHA458796 PQT458796:PQW458796 QAP458796:QAS458796 QKL458796:QKO458796 QUH458796:QUK458796 RED458796:REG458796 RNZ458796:ROC458796 RXV458796:RXY458796 SHR458796:SHU458796 SRN458796:SRQ458796 TBJ458796:TBM458796 TLF458796:TLI458796 TVB458796:TVE458796 UEX458796:UFA458796 UOT458796:UOW458796 UYP458796:UYS458796 VIL458796:VIO458796 VSH458796:VSK458796 WCD458796:WCG458796 WLZ458796:WMC458796 WVV458796:WVY458796 N524332:Q524332 JJ524332:JM524332 TF524332:TI524332 ADB524332:ADE524332 AMX524332:ANA524332 AWT524332:AWW524332 BGP524332:BGS524332 BQL524332:BQO524332 CAH524332:CAK524332 CKD524332:CKG524332 CTZ524332:CUC524332 DDV524332:DDY524332 DNR524332:DNU524332 DXN524332:DXQ524332 EHJ524332:EHM524332 ERF524332:ERI524332 FBB524332:FBE524332 FKX524332:FLA524332 FUT524332:FUW524332 GEP524332:GES524332 GOL524332:GOO524332 GYH524332:GYK524332 HID524332:HIG524332 HRZ524332:HSC524332 IBV524332:IBY524332 ILR524332:ILU524332 IVN524332:IVQ524332 JFJ524332:JFM524332 JPF524332:JPI524332 JZB524332:JZE524332 KIX524332:KJA524332 KST524332:KSW524332 LCP524332:LCS524332 LML524332:LMO524332 LWH524332:LWK524332 MGD524332:MGG524332 MPZ524332:MQC524332 MZV524332:MZY524332 NJR524332:NJU524332 NTN524332:NTQ524332 ODJ524332:ODM524332 ONF524332:ONI524332 OXB524332:OXE524332 PGX524332:PHA524332 PQT524332:PQW524332 QAP524332:QAS524332 QKL524332:QKO524332 QUH524332:QUK524332 RED524332:REG524332 RNZ524332:ROC524332 RXV524332:RXY524332 SHR524332:SHU524332 SRN524332:SRQ524332 TBJ524332:TBM524332 TLF524332:TLI524332 TVB524332:TVE524332 UEX524332:UFA524332 UOT524332:UOW524332 UYP524332:UYS524332 VIL524332:VIO524332 VSH524332:VSK524332 WCD524332:WCG524332 WLZ524332:WMC524332 WVV524332:WVY524332 N589868:Q589868 JJ589868:JM589868 TF589868:TI589868 ADB589868:ADE589868 AMX589868:ANA589868 AWT589868:AWW589868 BGP589868:BGS589868 BQL589868:BQO589868 CAH589868:CAK589868 CKD589868:CKG589868 CTZ589868:CUC589868 DDV589868:DDY589868 DNR589868:DNU589868 DXN589868:DXQ589868 EHJ589868:EHM589868 ERF589868:ERI589868 FBB589868:FBE589868 FKX589868:FLA589868 FUT589868:FUW589868 GEP589868:GES589868 GOL589868:GOO589868 GYH589868:GYK589868 HID589868:HIG589868 HRZ589868:HSC589868 IBV589868:IBY589868 ILR589868:ILU589868 IVN589868:IVQ589868 JFJ589868:JFM589868 JPF589868:JPI589868 JZB589868:JZE589868 KIX589868:KJA589868 KST589868:KSW589868 LCP589868:LCS589868 LML589868:LMO589868 LWH589868:LWK589868 MGD589868:MGG589868 MPZ589868:MQC589868 MZV589868:MZY589868 NJR589868:NJU589868 NTN589868:NTQ589868 ODJ589868:ODM589868 ONF589868:ONI589868 OXB589868:OXE589868 PGX589868:PHA589868 PQT589868:PQW589868 QAP589868:QAS589868 QKL589868:QKO589868 QUH589868:QUK589868 RED589868:REG589868 RNZ589868:ROC589868 RXV589868:RXY589868 SHR589868:SHU589868 SRN589868:SRQ589868 TBJ589868:TBM589868 TLF589868:TLI589868 TVB589868:TVE589868 UEX589868:UFA589868 UOT589868:UOW589868 UYP589868:UYS589868 VIL589868:VIO589868 VSH589868:VSK589868 WCD589868:WCG589868 WLZ589868:WMC589868 WVV589868:WVY589868 N655404:Q655404 JJ655404:JM655404 TF655404:TI655404 ADB655404:ADE655404 AMX655404:ANA655404 AWT655404:AWW655404 BGP655404:BGS655404 BQL655404:BQO655404 CAH655404:CAK655404 CKD655404:CKG655404 CTZ655404:CUC655404 DDV655404:DDY655404 DNR655404:DNU655404 DXN655404:DXQ655404 EHJ655404:EHM655404 ERF655404:ERI655404 FBB655404:FBE655404 FKX655404:FLA655404 FUT655404:FUW655404 GEP655404:GES655404 GOL655404:GOO655404 GYH655404:GYK655404 HID655404:HIG655404 HRZ655404:HSC655404 IBV655404:IBY655404 ILR655404:ILU655404 IVN655404:IVQ655404 JFJ655404:JFM655404 JPF655404:JPI655404 JZB655404:JZE655404 KIX655404:KJA655404 KST655404:KSW655404 LCP655404:LCS655404 LML655404:LMO655404 LWH655404:LWK655404 MGD655404:MGG655404 MPZ655404:MQC655404 MZV655404:MZY655404 NJR655404:NJU655404 NTN655404:NTQ655404 ODJ655404:ODM655404 ONF655404:ONI655404 OXB655404:OXE655404 PGX655404:PHA655404 PQT655404:PQW655404 QAP655404:QAS655404 QKL655404:QKO655404 QUH655404:QUK655404 RED655404:REG655404 RNZ655404:ROC655404 RXV655404:RXY655404 SHR655404:SHU655404 SRN655404:SRQ655404 TBJ655404:TBM655404 TLF655404:TLI655404 TVB655404:TVE655404 UEX655404:UFA655404 UOT655404:UOW655404 UYP655404:UYS655404 VIL655404:VIO655404 VSH655404:VSK655404 WCD655404:WCG655404 WLZ655404:WMC655404 WVV655404:WVY655404 N720940:Q720940 JJ720940:JM720940 TF720940:TI720940 ADB720940:ADE720940 AMX720940:ANA720940 AWT720940:AWW720940 BGP720940:BGS720940 BQL720940:BQO720940 CAH720940:CAK720940 CKD720940:CKG720940 CTZ720940:CUC720940 DDV720940:DDY720940 DNR720940:DNU720940 DXN720940:DXQ720940 EHJ720940:EHM720940 ERF720940:ERI720940 FBB720940:FBE720940 FKX720940:FLA720940 FUT720940:FUW720940 GEP720940:GES720940 GOL720940:GOO720940 GYH720940:GYK720940 HID720940:HIG720940 HRZ720940:HSC720940 IBV720940:IBY720940 ILR720940:ILU720940 IVN720940:IVQ720940 JFJ720940:JFM720940 JPF720940:JPI720940 JZB720940:JZE720940 KIX720940:KJA720940 KST720940:KSW720940 LCP720940:LCS720940 LML720940:LMO720940 LWH720940:LWK720940 MGD720940:MGG720940 MPZ720940:MQC720940 MZV720940:MZY720940 NJR720940:NJU720940 NTN720940:NTQ720940 ODJ720940:ODM720940 ONF720940:ONI720940 OXB720940:OXE720940 PGX720940:PHA720940 PQT720940:PQW720940 QAP720940:QAS720940 QKL720940:QKO720940 QUH720940:QUK720940 RED720940:REG720940 RNZ720940:ROC720940 RXV720940:RXY720940 SHR720940:SHU720940 SRN720940:SRQ720940 TBJ720940:TBM720940 TLF720940:TLI720940 TVB720940:TVE720940 UEX720940:UFA720940 UOT720940:UOW720940 UYP720940:UYS720940 VIL720940:VIO720940 VSH720940:VSK720940 WCD720940:WCG720940 WLZ720940:WMC720940 WVV720940:WVY720940 N786476:Q786476 JJ786476:JM786476 TF786476:TI786476 ADB786476:ADE786476 AMX786476:ANA786476 AWT786476:AWW786476 BGP786476:BGS786476 BQL786476:BQO786476 CAH786476:CAK786476 CKD786476:CKG786476 CTZ786476:CUC786476 DDV786476:DDY786476 DNR786476:DNU786476 DXN786476:DXQ786476 EHJ786476:EHM786476 ERF786476:ERI786476 FBB786476:FBE786476 FKX786476:FLA786476 FUT786476:FUW786476 GEP786476:GES786476 GOL786476:GOO786476 GYH786476:GYK786476 HID786476:HIG786476 HRZ786476:HSC786476 IBV786476:IBY786476 ILR786476:ILU786476 IVN786476:IVQ786476 JFJ786476:JFM786476 JPF786476:JPI786476 JZB786476:JZE786476 KIX786476:KJA786476 KST786476:KSW786476 LCP786476:LCS786476 LML786476:LMO786476 LWH786476:LWK786476 MGD786476:MGG786476 MPZ786476:MQC786476 MZV786476:MZY786476 NJR786476:NJU786476 NTN786476:NTQ786476 ODJ786476:ODM786476 ONF786476:ONI786476 OXB786476:OXE786476 PGX786476:PHA786476 PQT786476:PQW786476 QAP786476:QAS786476 QKL786476:QKO786476 QUH786476:QUK786476 RED786476:REG786476 RNZ786476:ROC786476 RXV786476:RXY786476 SHR786476:SHU786476 SRN786476:SRQ786476 TBJ786476:TBM786476 TLF786476:TLI786476 TVB786476:TVE786476 UEX786476:UFA786476 UOT786476:UOW786476 UYP786476:UYS786476 VIL786476:VIO786476 VSH786476:VSK786476 WCD786476:WCG786476 WLZ786476:WMC786476 WVV786476:WVY786476 N852012:Q852012 JJ852012:JM852012 TF852012:TI852012 ADB852012:ADE852012 AMX852012:ANA852012 AWT852012:AWW852012 BGP852012:BGS852012 BQL852012:BQO852012 CAH852012:CAK852012 CKD852012:CKG852012 CTZ852012:CUC852012 DDV852012:DDY852012 DNR852012:DNU852012 DXN852012:DXQ852012 EHJ852012:EHM852012 ERF852012:ERI852012 FBB852012:FBE852012 FKX852012:FLA852012 FUT852012:FUW852012 GEP852012:GES852012 GOL852012:GOO852012 GYH852012:GYK852012 HID852012:HIG852012 HRZ852012:HSC852012 IBV852012:IBY852012 ILR852012:ILU852012 IVN852012:IVQ852012 JFJ852012:JFM852012 JPF852012:JPI852012 JZB852012:JZE852012 KIX852012:KJA852012 KST852012:KSW852012 LCP852012:LCS852012 LML852012:LMO852012 LWH852012:LWK852012 MGD852012:MGG852012 MPZ852012:MQC852012 MZV852012:MZY852012 NJR852012:NJU852012 NTN852012:NTQ852012 ODJ852012:ODM852012 ONF852012:ONI852012 OXB852012:OXE852012 PGX852012:PHA852012 PQT852012:PQW852012 QAP852012:QAS852012 QKL852012:QKO852012 QUH852012:QUK852012 RED852012:REG852012 RNZ852012:ROC852012 RXV852012:RXY852012 SHR852012:SHU852012 SRN852012:SRQ852012 TBJ852012:TBM852012 TLF852012:TLI852012 TVB852012:TVE852012 UEX852012:UFA852012 UOT852012:UOW852012 UYP852012:UYS852012 VIL852012:VIO852012 VSH852012:VSK852012 WCD852012:WCG852012 WLZ852012:WMC852012 WVV852012:WVY852012 N917548:Q917548 JJ917548:JM917548 TF917548:TI917548 ADB917548:ADE917548 AMX917548:ANA917548 AWT917548:AWW917548 BGP917548:BGS917548 BQL917548:BQO917548 CAH917548:CAK917548 CKD917548:CKG917548 CTZ917548:CUC917548 DDV917548:DDY917548 DNR917548:DNU917548 DXN917548:DXQ917548 EHJ917548:EHM917548 ERF917548:ERI917548 FBB917548:FBE917548 FKX917548:FLA917548 FUT917548:FUW917548 GEP917548:GES917548 GOL917548:GOO917548 GYH917548:GYK917548 HID917548:HIG917548 HRZ917548:HSC917548 IBV917548:IBY917548 ILR917548:ILU917548 IVN917548:IVQ917548 JFJ917548:JFM917548 JPF917548:JPI917548 JZB917548:JZE917548 KIX917548:KJA917548 KST917548:KSW917548 LCP917548:LCS917548 LML917548:LMO917548 LWH917548:LWK917548 MGD917548:MGG917548 MPZ917548:MQC917548 MZV917548:MZY917548 NJR917548:NJU917548 NTN917548:NTQ917548 ODJ917548:ODM917548 ONF917548:ONI917548 OXB917548:OXE917548 PGX917548:PHA917548 PQT917548:PQW917548 QAP917548:QAS917548 QKL917548:QKO917548 QUH917548:QUK917548 RED917548:REG917548 RNZ917548:ROC917548 RXV917548:RXY917548 SHR917548:SHU917548 SRN917548:SRQ917548 TBJ917548:TBM917548 TLF917548:TLI917548 TVB917548:TVE917548 UEX917548:UFA917548 UOT917548:UOW917548 UYP917548:UYS917548 VIL917548:VIO917548 VSH917548:VSK917548 WCD917548:WCG917548 WLZ917548:WMC917548 WVV917548:WVY917548 N983084:Q983084 JJ983084:JM983084 TF983084:TI983084 ADB983084:ADE983084 AMX983084:ANA983084 AWT983084:AWW983084 BGP983084:BGS983084 BQL983084:BQO983084 CAH983084:CAK983084 CKD983084:CKG983084 CTZ983084:CUC983084 DDV983084:DDY983084 DNR983084:DNU983084 DXN983084:DXQ983084 EHJ983084:EHM983084 ERF983084:ERI983084 FBB983084:FBE983084 FKX983084:FLA983084 FUT983084:FUW983084 GEP983084:GES983084 GOL983084:GOO983084 GYH983084:GYK983084 HID983084:HIG983084 HRZ983084:HSC983084 IBV983084:IBY983084 ILR983084:ILU983084 IVN983084:IVQ983084 JFJ983084:JFM983084 JPF983084:JPI983084 JZB983084:JZE983084 KIX983084:KJA983084 KST983084:KSW983084 LCP983084:LCS983084 LML983084:LMO983084 LWH983084:LWK983084 MGD983084:MGG983084 MPZ983084:MQC983084 MZV983084:MZY983084 NJR983084:NJU983084 NTN983084:NTQ983084 ODJ983084:ODM983084 ONF983084:ONI983084 OXB983084:OXE983084 PGX983084:PHA983084 PQT983084:PQW983084 QAP983084:QAS983084 QKL983084:QKO983084 QUH983084:QUK983084 RED983084:REG983084 RNZ983084:ROC983084 RXV983084:RXY983084 SHR983084:SHU983084 SRN983084:SRQ983084 TBJ983084:TBM983084 TLF983084:TLI983084 TVB983084:TVE983084 UEX983084:UFA983084 UOT983084:UOW983084 UYP983084:UYS983084 VIL983084:VIO983084 VSH983084:VSK983084 WCD983084:WCG983084 WLZ983084:WMC983084 WVV983084:WVY983084 N50:Q50 JJ50:JM50 TF50:TI50 ADB50:ADE50 AMX50:ANA50 AWT50:AWW50 BGP50:BGS50 BQL50:BQO50 CAH50:CAK50 CKD50:CKG50 CTZ50:CUC50 DDV50:DDY50 DNR50:DNU50 DXN50:DXQ50 EHJ50:EHM50 ERF50:ERI50 FBB50:FBE50 FKX50:FLA50 FUT50:FUW50 GEP50:GES50 GOL50:GOO50 GYH50:GYK50 HID50:HIG50 HRZ50:HSC50 IBV50:IBY50 ILR50:ILU50 IVN50:IVQ50 JFJ50:JFM50 JPF50:JPI50 JZB50:JZE50 KIX50:KJA50 KST50:KSW50 LCP50:LCS50 LML50:LMO50 LWH50:LWK50 MGD50:MGG50 MPZ50:MQC50 MZV50:MZY50 NJR50:NJU50 NTN50:NTQ50 ODJ50:ODM50 ONF50:ONI50 OXB50:OXE50 PGX50:PHA50 PQT50:PQW50 QAP50:QAS50 QKL50:QKO50 QUH50:QUK50 RED50:REG50 RNZ50:ROC50 RXV50:RXY50 SHR50:SHU50 SRN50:SRQ50 TBJ50:TBM50 TLF50:TLI50 TVB50:TVE50 UEX50:UFA50 UOT50:UOW50 UYP50:UYS50 VIL50:VIO50 VSH50:VSK50 WCD50:WCG50 WLZ50:WMC50 WVV50:WVY50 N65586:Q65586 JJ65586:JM65586 TF65586:TI65586 ADB65586:ADE65586 AMX65586:ANA65586 AWT65586:AWW65586 BGP65586:BGS65586 BQL65586:BQO65586 CAH65586:CAK65586 CKD65586:CKG65586 CTZ65586:CUC65586 DDV65586:DDY65586 DNR65586:DNU65586 DXN65586:DXQ65586 EHJ65586:EHM65586 ERF65586:ERI65586 FBB65586:FBE65586 FKX65586:FLA65586 FUT65586:FUW65586 GEP65586:GES65586 GOL65586:GOO65586 GYH65586:GYK65586 HID65586:HIG65586 HRZ65586:HSC65586 IBV65586:IBY65586 ILR65586:ILU65586 IVN65586:IVQ65586 JFJ65586:JFM65586 JPF65586:JPI65586 JZB65586:JZE65586 KIX65586:KJA65586 KST65586:KSW65586 LCP65586:LCS65586 LML65586:LMO65586 LWH65586:LWK65586 MGD65586:MGG65586 MPZ65586:MQC65586 MZV65586:MZY65586 NJR65586:NJU65586 NTN65586:NTQ65586 ODJ65586:ODM65586 ONF65586:ONI65586 OXB65586:OXE65586 PGX65586:PHA65586 PQT65586:PQW65586 QAP65586:QAS65586 QKL65586:QKO65586 QUH65586:QUK65586 RED65586:REG65586 RNZ65586:ROC65586 RXV65586:RXY65586 SHR65586:SHU65586 SRN65586:SRQ65586 TBJ65586:TBM65586 TLF65586:TLI65586 TVB65586:TVE65586 UEX65586:UFA65586 UOT65586:UOW65586 UYP65586:UYS65586 VIL65586:VIO65586 VSH65586:VSK65586 WCD65586:WCG65586 WLZ65586:WMC65586 WVV65586:WVY65586 N131122:Q131122 JJ131122:JM131122 TF131122:TI131122 ADB131122:ADE131122 AMX131122:ANA131122 AWT131122:AWW131122 BGP131122:BGS131122 BQL131122:BQO131122 CAH131122:CAK131122 CKD131122:CKG131122 CTZ131122:CUC131122 DDV131122:DDY131122 DNR131122:DNU131122 DXN131122:DXQ131122 EHJ131122:EHM131122 ERF131122:ERI131122 FBB131122:FBE131122 FKX131122:FLA131122 FUT131122:FUW131122 GEP131122:GES131122 GOL131122:GOO131122 GYH131122:GYK131122 HID131122:HIG131122 HRZ131122:HSC131122 IBV131122:IBY131122 ILR131122:ILU131122 IVN131122:IVQ131122 JFJ131122:JFM131122 JPF131122:JPI131122 JZB131122:JZE131122 KIX131122:KJA131122 KST131122:KSW131122 LCP131122:LCS131122 LML131122:LMO131122 LWH131122:LWK131122 MGD131122:MGG131122 MPZ131122:MQC131122 MZV131122:MZY131122 NJR131122:NJU131122 NTN131122:NTQ131122 ODJ131122:ODM131122 ONF131122:ONI131122 OXB131122:OXE131122 PGX131122:PHA131122 PQT131122:PQW131122 QAP131122:QAS131122 QKL131122:QKO131122 QUH131122:QUK131122 RED131122:REG131122 RNZ131122:ROC131122 RXV131122:RXY131122 SHR131122:SHU131122 SRN131122:SRQ131122 TBJ131122:TBM131122 TLF131122:TLI131122 TVB131122:TVE131122 UEX131122:UFA131122 UOT131122:UOW131122 UYP131122:UYS131122 VIL131122:VIO131122 VSH131122:VSK131122 WCD131122:WCG131122 WLZ131122:WMC131122 WVV131122:WVY131122 N196658:Q196658 JJ196658:JM196658 TF196658:TI196658 ADB196658:ADE196658 AMX196658:ANA196658 AWT196658:AWW196658 BGP196658:BGS196658 BQL196658:BQO196658 CAH196658:CAK196658 CKD196658:CKG196658 CTZ196658:CUC196658 DDV196658:DDY196658 DNR196658:DNU196658 DXN196658:DXQ196658 EHJ196658:EHM196658 ERF196658:ERI196658 FBB196658:FBE196658 FKX196658:FLA196658 FUT196658:FUW196658 GEP196658:GES196658 GOL196658:GOO196658 GYH196658:GYK196658 HID196658:HIG196658 HRZ196658:HSC196658 IBV196658:IBY196658 ILR196658:ILU196658 IVN196658:IVQ196658 JFJ196658:JFM196658 JPF196658:JPI196658 JZB196658:JZE196658 KIX196658:KJA196658 KST196658:KSW196658 LCP196658:LCS196658 LML196658:LMO196658 LWH196658:LWK196658 MGD196658:MGG196658 MPZ196658:MQC196658 MZV196658:MZY196658 NJR196658:NJU196658 NTN196658:NTQ196658 ODJ196658:ODM196658 ONF196658:ONI196658 OXB196658:OXE196658 PGX196658:PHA196658 PQT196658:PQW196658 QAP196658:QAS196658 QKL196658:QKO196658 QUH196658:QUK196658 RED196658:REG196658 RNZ196658:ROC196658 RXV196658:RXY196658 SHR196658:SHU196658 SRN196658:SRQ196658 TBJ196658:TBM196658 TLF196658:TLI196658 TVB196658:TVE196658 UEX196658:UFA196658 UOT196658:UOW196658 UYP196658:UYS196658 VIL196658:VIO196658 VSH196658:VSK196658 WCD196658:WCG196658 WLZ196658:WMC196658 WVV196658:WVY196658 N262194:Q262194 JJ262194:JM262194 TF262194:TI262194 ADB262194:ADE262194 AMX262194:ANA262194 AWT262194:AWW262194 BGP262194:BGS262194 BQL262194:BQO262194 CAH262194:CAK262194 CKD262194:CKG262194 CTZ262194:CUC262194 DDV262194:DDY262194 DNR262194:DNU262194 DXN262194:DXQ262194 EHJ262194:EHM262194 ERF262194:ERI262194 FBB262194:FBE262194 FKX262194:FLA262194 FUT262194:FUW262194 GEP262194:GES262194 GOL262194:GOO262194 GYH262194:GYK262194 HID262194:HIG262194 HRZ262194:HSC262194 IBV262194:IBY262194 ILR262194:ILU262194 IVN262194:IVQ262194 JFJ262194:JFM262194 JPF262194:JPI262194 JZB262194:JZE262194 KIX262194:KJA262194 KST262194:KSW262194 LCP262194:LCS262194 LML262194:LMO262194 LWH262194:LWK262194 MGD262194:MGG262194 MPZ262194:MQC262194 MZV262194:MZY262194 NJR262194:NJU262194 NTN262194:NTQ262194 ODJ262194:ODM262194 ONF262194:ONI262194 OXB262194:OXE262194 PGX262194:PHA262194 PQT262194:PQW262194 QAP262194:QAS262194 QKL262194:QKO262194 QUH262194:QUK262194 RED262194:REG262194 RNZ262194:ROC262194 RXV262194:RXY262194 SHR262194:SHU262194 SRN262194:SRQ262194 TBJ262194:TBM262194 TLF262194:TLI262194 TVB262194:TVE262194 UEX262194:UFA262194 UOT262194:UOW262194 UYP262194:UYS262194 VIL262194:VIO262194 VSH262194:VSK262194 WCD262194:WCG262194 WLZ262194:WMC262194 WVV262194:WVY262194 N327730:Q327730 JJ327730:JM327730 TF327730:TI327730 ADB327730:ADE327730 AMX327730:ANA327730 AWT327730:AWW327730 BGP327730:BGS327730 BQL327730:BQO327730 CAH327730:CAK327730 CKD327730:CKG327730 CTZ327730:CUC327730 DDV327730:DDY327730 DNR327730:DNU327730 DXN327730:DXQ327730 EHJ327730:EHM327730 ERF327730:ERI327730 FBB327730:FBE327730 FKX327730:FLA327730 FUT327730:FUW327730 GEP327730:GES327730 GOL327730:GOO327730 GYH327730:GYK327730 HID327730:HIG327730 HRZ327730:HSC327730 IBV327730:IBY327730 ILR327730:ILU327730 IVN327730:IVQ327730 JFJ327730:JFM327730 JPF327730:JPI327730 JZB327730:JZE327730 KIX327730:KJA327730 KST327730:KSW327730 LCP327730:LCS327730 LML327730:LMO327730 LWH327730:LWK327730 MGD327730:MGG327730 MPZ327730:MQC327730 MZV327730:MZY327730 NJR327730:NJU327730 NTN327730:NTQ327730 ODJ327730:ODM327730 ONF327730:ONI327730 OXB327730:OXE327730 PGX327730:PHA327730 PQT327730:PQW327730 QAP327730:QAS327730 QKL327730:QKO327730 QUH327730:QUK327730 RED327730:REG327730 RNZ327730:ROC327730 RXV327730:RXY327730 SHR327730:SHU327730 SRN327730:SRQ327730 TBJ327730:TBM327730 TLF327730:TLI327730 TVB327730:TVE327730 UEX327730:UFA327730 UOT327730:UOW327730 UYP327730:UYS327730 VIL327730:VIO327730 VSH327730:VSK327730 WCD327730:WCG327730 WLZ327730:WMC327730 WVV327730:WVY327730 N393266:Q393266 JJ393266:JM393266 TF393266:TI393266 ADB393266:ADE393266 AMX393266:ANA393266 AWT393266:AWW393266 BGP393266:BGS393266 BQL393266:BQO393266 CAH393266:CAK393266 CKD393266:CKG393266 CTZ393266:CUC393266 DDV393266:DDY393266 DNR393266:DNU393266 DXN393266:DXQ393266 EHJ393266:EHM393266 ERF393266:ERI393266 FBB393266:FBE393266 FKX393266:FLA393266 FUT393266:FUW393266 GEP393266:GES393266 GOL393266:GOO393266 GYH393266:GYK393266 HID393266:HIG393266 HRZ393266:HSC393266 IBV393266:IBY393266 ILR393266:ILU393266 IVN393266:IVQ393266 JFJ393266:JFM393266 JPF393266:JPI393266 JZB393266:JZE393266 KIX393266:KJA393266 KST393266:KSW393266 LCP393266:LCS393266 LML393266:LMO393266 LWH393266:LWK393266 MGD393266:MGG393266 MPZ393266:MQC393266 MZV393266:MZY393266 NJR393266:NJU393266 NTN393266:NTQ393266 ODJ393266:ODM393266 ONF393266:ONI393266 OXB393266:OXE393266 PGX393266:PHA393266 PQT393266:PQW393266 QAP393266:QAS393266 QKL393266:QKO393266 QUH393266:QUK393266 RED393266:REG393266 RNZ393266:ROC393266 RXV393266:RXY393266 SHR393266:SHU393266 SRN393266:SRQ393266 TBJ393266:TBM393266 TLF393266:TLI393266 TVB393266:TVE393266 UEX393266:UFA393266 UOT393266:UOW393266 UYP393266:UYS393266 VIL393266:VIO393266 VSH393266:VSK393266 WCD393266:WCG393266 WLZ393266:WMC393266 WVV393266:WVY393266 N458802:Q458802 JJ458802:JM458802 TF458802:TI458802 ADB458802:ADE458802 AMX458802:ANA458802 AWT458802:AWW458802 BGP458802:BGS458802 BQL458802:BQO458802 CAH458802:CAK458802 CKD458802:CKG458802 CTZ458802:CUC458802 DDV458802:DDY458802 DNR458802:DNU458802 DXN458802:DXQ458802 EHJ458802:EHM458802 ERF458802:ERI458802 FBB458802:FBE458802 FKX458802:FLA458802 FUT458802:FUW458802 GEP458802:GES458802 GOL458802:GOO458802 GYH458802:GYK458802 HID458802:HIG458802 HRZ458802:HSC458802 IBV458802:IBY458802 ILR458802:ILU458802 IVN458802:IVQ458802 JFJ458802:JFM458802 JPF458802:JPI458802 JZB458802:JZE458802 KIX458802:KJA458802 KST458802:KSW458802 LCP458802:LCS458802 LML458802:LMO458802 LWH458802:LWK458802 MGD458802:MGG458802 MPZ458802:MQC458802 MZV458802:MZY458802 NJR458802:NJU458802 NTN458802:NTQ458802 ODJ458802:ODM458802 ONF458802:ONI458802 OXB458802:OXE458802 PGX458802:PHA458802 PQT458802:PQW458802 QAP458802:QAS458802 QKL458802:QKO458802 QUH458802:QUK458802 RED458802:REG458802 RNZ458802:ROC458802 RXV458802:RXY458802 SHR458802:SHU458802 SRN458802:SRQ458802 TBJ458802:TBM458802 TLF458802:TLI458802 TVB458802:TVE458802 UEX458802:UFA458802 UOT458802:UOW458802 UYP458802:UYS458802 VIL458802:VIO458802 VSH458802:VSK458802 WCD458802:WCG458802 WLZ458802:WMC458802 WVV458802:WVY458802 N524338:Q524338 JJ524338:JM524338 TF524338:TI524338 ADB524338:ADE524338 AMX524338:ANA524338 AWT524338:AWW524338 BGP524338:BGS524338 BQL524338:BQO524338 CAH524338:CAK524338 CKD524338:CKG524338 CTZ524338:CUC524338 DDV524338:DDY524338 DNR524338:DNU524338 DXN524338:DXQ524338 EHJ524338:EHM524338 ERF524338:ERI524338 FBB524338:FBE524338 FKX524338:FLA524338 FUT524338:FUW524338 GEP524338:GES524338 GOL524338:GOO524338 GYH524338:GYK524338 HID524338:HIG524338 HRZ524338:HSC524338 IBV524338:IBY524338 ILR524338:ILU524338 IVN524338:IVQ524338 JFJ524338:JFM524338 JPF524338:JPI524338 JZB524338:JZE524338 KIX524338:KJA524338 KST524338:KSW524338 LCP524338:LCS524338 LML524338:LMO524338 LWH524338:LWK524338 MGD524338:MGG524338 MPZ524338:MQC524338 MZV524338:MZY524338 NJR524338:NJU524338 NTN524338:NTQ524338 ODJ524338:ODM524338 ONF524338:ONI524338 OXB524338:OXE524338 PGX524338:PHA524338 PQT524338:PQW524338 QAP524338:QAS524338 QKL524338:QKO524338 QUH524338:QUK524338 RED524338:REG524338 RNZ524338:ROC524338 RXV524338:RXY524338 SHR524338:SHU524338 SRN524338:SRQ524338 TBJ524338:TBM524338 TLF524338:TLI524338 TVB524338:TVE524338 UEX524338:UFA524338 UOT524338:UOW524338 UYP524338:UYS524338 VIL524338:VIO524338 VSH524338:VSK524338 WCD524338:WCG524338 WLZ524338:WMC524338 WVV524338:WVY524338 N589874:Q589874 JJ589874:JM589874 TF589874:TI589874 ADB589874:ADE589874 AMX589874:ANA589874 AWT589874:AWW589874 BGP589874:BGS589874 BQL589874:BQO589874 CAH589874:CAK589874 CKD589874:CKG589874 CTZ589874:CUC589874 DDV589874:DDY589874 DNR589874:DNU589874 DXN589874:DXQ589874 EHJ589874:EHM589874 ERF589874:ERI589874 FBB589874:FBE589874 FKX589874:FLA589874 FUT589874:FUW589874 GEP589874:GES589874 GOL589874:GOO589874 GYH589874:GYK589874 HID589874:HIG589874 HRZ589874:HSC589874 IBV589874:IBY589874 ILR589874:ILU589874 IVN589874:IVQ589874 JFJ589874:JFM589874 JPF589874:JPI589874 JZB589874:JZE589874 KIX589874:KJA589874 KST589874:KSW589874 LCP589874:LCS589874 LML589874:LMO589874 LWH589874:LWK589874 MGD589874:MGG589874 MPZ589874:MQC589874 MZV589874:MZY589874 NJR589874:NJU589874 NTN589874:NTQ589874 ODJ589874:ODM589874 ONF589874:ONI589874 OXB589874:OXE589874 PGX589874:PHA589874 PQT589874:PQW589874 QAP589874:QAS589874 QKL589874:QKO589874 QUH589874:QUK589874 RED589874:REG589874 RNZ589874:ROC589874 RXV589874:RXY589874 SHR589874:SHU589874 SRN589874:SRQ589874 TBJ589874:TBM589874 TLF589874:TLI589874 TVB589874:TVE589874 UEX589874:UFA589874 UOT589874:UOW589874 UYP589874:UYS589874 VIL589874:VIO589874 VSH589874:VSK589874 WCD589874:WCG589874 WLZ589874:WMC589874 WVV589874:WVY589874 N655410:Q655410 JJ655410:JM655410 TF655410:TI655410 ADB655410:ADE655410 AMX655410:ANA655410 AWT655410:AWW655410 BGP655410:BGS655410 BQL655410:BQO655410 CAH655410:CAK655410 CKD655410:CKG655410 CTZ655410:CUC655410 DDV655410:DDY655410 DNR655410:DNU655410 DXN655410:DXQ655410 EHJ655410:EHM655410 ERF655410:ERI655410 FBB655410:FBE655410 FKX655410:FLA655410 FUT655410:FUW655410 GEP655410:GES655410 GOL655410:GOO655410 GYH655410:GYK655410 HID655410:HIG655410 HRZ655410:HSC655410 IBV655410:IBY655410 ILR655410:ILU655410 IVN655410:IVQ655410 JFJ655410:JFM655410 JPF655410:JPI655410 JZB655410:JZE655410 KIX655410:KJA655410 KST655410:KSW655410 LCP655410:LCS655410 LML655410:LMO655410 LWH655410:LWK655410 MGD655410:MGG655410 MPZ655410:MQC655410 MZV655410:MZY655410 NJR655410:NJU655410 NTN655410:NTQ655410 ODJ655410:ODM655410 ONF655410:ONI655410 OXB655410:OXE655410 PGX655410:PHA655410 PQT655410:PQW655410 QAP655410:QAS655410 QKL655410:QKO655410 QUH655410:QUK655410 RED655410:REG655410 RNZ655410:ROC655410 RXV655410:RXY655410 SHR655410:SHU655410 SRN655410:SRQ655410 TBJ655410:TBM655410 TLF655410:TLI655410 TVB655410:TVE655410 UEX655410:UFA655410 UOT655410:UOW655410 UYP655410:UYS655410 VIL655410:VIO655410 VSH655410:VSK655410 WCD655410:WCG655410 WLZ655410:WMC655410 WVV655410:WVY655410 N720946:Q720946 JJ720946:JM720946 TF720946:TI720946 ADB720946:ADE720946 AMX720946:ANA720946 AWT720946:AWW720946 BGP720946:BGS720946 BQL720946:BQO720946 CAH720946:CAK720946 CKD720946:CKG720946 CTZ720946:CUC720946 DDV720946:DDY720946 DNR720946:DNU720946 DXN720946:DXQ720946 EHJ720946:EHM720946 ERF720946:ERI720946 FBB720946:FBE720946 FKX720946:FLA720946 FUT720946:FUW720946 GEP720946:GES720946 GOL720946:GOO720946 GYH720946:GYK720946 HID720946:HIG720946 HRZ720946:HSC720946 IBV720946:IBY720946 ILR720946:ILU720946 IVN720946:IVQ720946 JFJ720946:JFM720946 JPF720946:JPI720946 JZB720946:JZE720946 KIX720946:KJA720946 KST720946:KSW720946 LCP720946:LCS720946 LML720946:LMO720946 LWH720946:LWK720946 MGD720946:MGG720946 MPZ720946:MQC720946 MZV720946:MZY720946 NJR720946:NJU720946 NTN720946:NTQ720946 ODJ720946:ODM720946 ONF720946:ONI720946 OXB720946:OXE720946 PGX720946:PHA720946 PQT720946:PQW720946 QAP720946:QAS720946 QKL720946:QKO720946 QUH720946:QUK720946 RED720946:REG720946 RNZ720946:ROC720946 RXV720946:RXY720946 SHR720946:SHU720946 SRN720946:SRQ720946 TBJ720946:TBM720946 TLF720946:TLI720946 TVB720946:TVE720946 UEX720946:UFA720946 UOT720946:UOW720946 UYP720946:UYS720946 VIL720946:VIO720946 VSH720946:VSK720946 WCD720946:WCG720946 WLZ720946:WMC720946 WVV720946:WVY720946 N786482:Q786482 JJ786482:JM786482 TF786482:TI786482 ADB786482:ADE786482 AMX786482:ANA786482 AWT786482:AWW786482 BGP786482:BGS786482 BQL786482:BQO786482 CAH786482:CAK786482 CKD786482:CKG786482 CTZ786482:CUC786482 DDV786482:DDY786482 DNR786482:DNU786482 DXN786482:DXQ786482 EHJ786482:EHM786482 ERF786482:ERI786482 FBB786482:FBE786482 FKX786482:FLA786482 FUT786482:FUW786482 GEP786482:GES786482 GOL786482:GOO786482 GYH786482:GYK786482 HID786482:HIG786482 HRZ786482:HSC786482 IBV786482:IBY786482 ILR786482:ILU786482 IVN786482:IVQ786482 JFJ786482:JFM786482 JPF786482:JPI786482 JZB786482:JZE786482 KIX786482:KJA786482 KST786482:KSW786482 LCP786482:LCS786482 LML786482:LMO786482 LWH786482:LWK786482 MGD786482:MGG786482 MPZ786482:MQC786482 MZV786482:MZY786482 NJR786482:NJU786482 NTN786482:NTQ786482 ODJ786482:ODM786482 ONF786482:ONI786482 OXB786482:OXE786482 PGX786482:PHA786482 PQT786482:PQW786482 QAP786482:QAS786482 QKL786482:QKO786482 QUH786482:QUK786482 RED786482:REG786482 RNZ786482:ROC786482 RXV786482:RXY786482 SHR786482:SHU786482 SRN786482:SRQ786482 TBJ786482:TBM786482 TLF786482:TLI786482 TVB786482:TVE786482 UEX786482:UFA786482 UOT786482:UOW786482 UYP786482:UYS786482 VIL786482:VIO786482 VSH786482:VSK786482 WCD786482:WCG786482 WLZ786482:WMC786482 WVV786482:WVY786482 N852018:Q852018 JJ852018:JM852018 TF852018:TI852018 ADB852018:ADE852018 AMX852018:ANA852018 AWT852018:AWW852018 BGP852018:BGS852018 BQL852018:BQO852018 CAH852018:CAK852018 CKD852018:CKG852018 CTZ852018:CUC852018 DDV852018:DDY852018 DNR852018:DNU852018 DXN852018:DXQ852018 EHJ852018:EHM852018 ERF852018:ERI852018 FBB852018:FBE852018 FKX852018:FLA852018 FUT852018:FUW852018 GEP852018:GES852018 GOL852018:GOO852018 GYH852018:GYK852018 HID852018:HIG852018 HRZ852018:HSC852018 IBV852018:IBY852018 ILR852018:ILU852018 IVN852018:IVQ852018 JFJ852018:JFM852018 JPF852018:JPI852018 JZB852018:JZE852018 KIX852018:KJA852018 KST852018:KSW852018 LCP852018:LCS852018 LML852018:LMO852018 LWH852018:LWK852018 MGD852018:MGG852018 MPZ852018:MQC852018 MZV852018:MZY852018 NJR852018:NJU852018 NTN852018:NTQ852018 ODJ852018:ODM852018 ONF852018:ONI852018 OXB852018:OXE852018 PGX852018:PHA852018 PQT852018:PQW852018 QAP852018:QAS852018 QKL852018:QKO852018 QUH852018:QUK852018 RED852018:REG852018 RNZ852018:ROC852018 RXV852018:RXY852018 SHR852018:SHU852018 SRN852018:SRQ852018 TBJ852018:TBM852018 TLF852018:TLI852018 TVB852018:TVE852018 UEX852018:UFA852018 UOT852018:UOW852018 UYP852018:UYS852018 VIL852018:VIO852018 VSH852018:VSK852018 WCD852018:WCG852018 WLZ852018:WMC852018 WVV852018:WVY852018 N917554:Q917554 JJ917554:JM917554 TF917554:TI917554 ADB917554:ADE917554 AMX917554:ANA917554 AWT917554:AWW917554 BGP917554:BGS917554 BQL917554:BQO917554 CAH917554:CAK917554 CKD917554:CKG917554 CTZ917554:CUC917554 DDV917554:DDY917554 DNR917554:DNU917554 DXN917554:DXQ917554 EHJ917554:EHM917554 ERF917554:ERI917554 FBB917554:FBE917554 FKX917554:FLA917554 FUT917554:FUW917554 GEP917554:GES917554 GOL917554:GOO917554 GYH917554:GYK917554 HID917554:HIG917554 HRZ917554:HSC917554 IBV917554:IBY917554 ILR917554:ILU917554 IVN917554:IVQ917554 JFJ917554:JFM917554 JPF917554:JPI917554 JZB917554:JZE917554 KIX917554:KJA917554 KST917554:KSW917554 LCP917554:LCS917554 LML917554:LMO917554 LWH917554:LWK917554 MGD917554:MGG917554 MPZ917554:MQC917554 MZV917554:MZY917554 NJR917554:NJU917554 NTN917554:NTQ917554 ODJ917554:ODM917554 ONF917554:ONI917554 OXB917554:OXE917554 PGX917554:PHA917554 PQT917554:PQW917554 QAP917554:QAS917554 QKL917554:QKO917554 QUH917554:QUK917554 RED917554:REG917554 RNZ917554:ROC917554 RXV917554:RXY917554 SHR917554:SHU917554 SRN917554:SRQ917554 TBJ917554:TBM917554 TLF917554:TLI917554 TVB917554:TVE917554 UEX917554:UFA917554 UOT917554:UOW917554 UYP917554:UYS917554 VIL917554:VIO917554 VSH917554:VSK917554 WCD917554:WCG917554 WLZ917554:WMC917554 WVV917554:WVY917554 N983090:Q983090 JJ983090:JM983090 TF983090:TI983090 ADB983090:ADE983090 AMX983090:ANA983090 AWT983090:AWW983090 BGP983090:BGS983090 BQL983090:BQO983090 CAH983090:CAK983090 CKD983090:CKG983090 CTZ983090:CUC983090 DDV983090:DDY983090 DNR983090:DNU983090 DXN983090:DXQ983090 EHJ983090:EHM983090 ERF983090:ERI983090 FBB983090:FBE983090 FKX983090:FLA983090 FUT983090:FUW983090 GEP983090:GES983090 GOL983090:GOO983090 GYH983090:GYK983090 HID983090:HIG983090 HRZ983090:HSC983090 IBV983090:IBY983090 ILR983090:ILU983090 IVN983090:IVQ983090 JFJ983090:JFM983090 JPF983090:JPI983090 JZB983090:JZE983090 KIX983090:KJA983090 KST983090:KSW983090 LCP983090:LCS983090 LML983090:LMO983090 LWH983090:LWK983090 MGD983090:MGG983090 MPZ983090:MQC983090 MZV983090:MZY983090 NJR983090:NJU983090 NTN983090:NTQ983090 ODJ983090:ODM983090 ONF983090:ONI983090 OXB983090:OXE983090 PGX983090:PHA983090 PQT983090:PQW983090 QAP983090:QAS983090 QKL983090:QKO983090 QUH983090:QUK983090 RED983090:REG983090 RNZ983090:ROC983090 RXV983090:RXY983090 SHR983090:SHU983090 SRN983090:SRQ983090 TBJ983090:TBM983090 TLF983090:TLI983090 TVB983090:TVE983090 UEX983090:UFA983090 UOT983090:UOW983090 UYP983090:UYS983090 VIL983090:VIO983090 VSH983090:VSK983090 WCD983090:WCG983090 WLZ983090:WMC983090 WVV983090:WVY983090 N56:Q56 JJ56:JM56 TF56:TI56 ADB56:ADE56 AMX56:ANA56 AWT56:AWW56 BGP56:BGS56 BQL56:BQO56 CAH56:CAK56 CKD56:CKG56 CTZ56:CUC56 DDV56:DDY56 DNR56:DNU56 DXN56:DXQ56 EHJ56:EHM56 ERF56:ERI56 FBB56:FBE56 FKX56:FLA56 FUT56:FUW56 GEP56:GES56 GOL56:GOO56 GYH56:GYK56 HID56:HIG56 HRZ56:HSC56 IBV56:IBY56 ILR56:ILU56 IVN56:IVQ56 JFJ56:JFM56 JPF56:JPI56 JZB56:JZE56 KIX56:KJA56 KST56:KSW56 LCP56:LCS56 LML56:LMO56 LWH56:LWK56 MGD56:MGG56 MPZ56:MQC56 MZV56:MZY56 NJR56:NJU56 NTN56:NTQ56 ODJ56:ODM56 ONF56:ONI56 OXB56:OXE56 PGX56:PHA56 PQT56:PQW56 QAP56:QAS56 QKL56:QKO56 QUH56:QUK56 RED56:REG56 RNZ56:ROC56 RXV56:RXY56 SHR56:SHU56 SRN56:SRQ56 TBJ56:TBM56 TLF56:TLI56 TVB56:TVE56 UEX56:UFA56 UOT56:UOW56 UYP56:UYS56 VIL56:VIO56 VSH56:VSK56 WCD56:WCG56 WLZ56:WMC56 WVV56:WVY56 N65592:Q65592 JJ65592:JM65592 TF65592:TI65592 ADB65592:ADE65592 AMX65592:ANA65592 AWT65592:AWW65592 BGP65592:BGS65592 BQL65592:BQO65592 CAH65592:CAK65592 CKD65592:CKG65592 CTZ65592:CUC65592 DDV65592:DDY65592 DNR65592:DNU65592 DXN65592:DXQ65592 EHJ65592:EHM65592 ERF65592:ERI65592 FBB65592:FBE65592 FKX65592:FLA65592 FUT65592:FUW65592 GEP65592:GES65592 GOL65592:GOO65592 GYH65592:GYK65592 HID65592:HIG65592 HRZ65592:HSC65592 IBV65592:IBY65592 ILR65592:ILU65592 IVN65592:IVQ65592 JFJ65592:JFM65592 JPF65592:JPI65592 JZB65592:JZE65592 KIX65592:KJA65592 KST65592:KSW65592 LCP65592:LCS65592 LML65592:LMO65592 LWH65592:LWK65592 MGD65592:MGG65592 MPZ65592:MQC65592 MZV65592:MZY65592 NJR65592:NJU65592 NTN65592:NTQ65592 ODJ65592:ODM65592 ONF65592:ONI65592 OXB65592:OXE65592 PGX65592:PHA65592 PQT65592:PQW65592 QAP65592:QAS65592 QKL65592:QKO65592 QUH65592:QUK65592 RED65592:REG65592 RNZ65592:ROC65592 RXV65592:RXY65592 SHR65592:SHU65592 SRN65592:SRQ65592 TBJ65592:TBM65592 TLF65592:TLI65592 TVB65592:TVE65592 UEX65592:UFA65592 UOT65592:UOW65592 UYP65592:UYS65592 VIL65592:VIO65592 VSH65592:VSK65592 WCD65592:WCG65592 WLZ65592:WMC65592 WVV65592:WVY65592 N131128:Q131128 JJ131128:JM131128 TF131128:TI131128 ADB131128:ADE131128 AMX131128:ANA131128 AWT131128:AWW131128 BGP131128:BGS131128 BQL131128:BQO131128 CAH131128:CAK131128 CKD131128:CKG131128 CTZ131128:CUC131128 DDV131128:DDY131128 DNR131128:DNU131128 DXN131128:DXQ131128 EHJ131128:EHM131128 ERF131128:ERI131128 FBB131128:FBE131128 FKX131128:FLA131128 FUT131128:FUW131128 GEP131128:GES131128 GOL131128:GOO131128 GYH131128:GYK131128 HID131128:HIG131128 HRZ131128:HSC131128 IBV131128:IBY131128 ILR131128:ILU131128 IVN131128:IVQ131128 JFJ131128:JFM131128 JPF131128:JPI131128 JZB131128:JZE131128 KIX131128:KJA131128 KST131128:KSW131128 LCP131128:LCS131128 LML131128:LMO131128 LWH131128:LWK131128 MGD131128:MGG131128 MPZ131128:MQC131128 MZV131128:MZY131128 NJR131128:NJU131128 NTN131128:NTQ131128 ODJ131128:ODM131128 ONF131128:ONI131128 OXB131128:OXE131128 PGX131128:PHA131128 PQT131128:PQW131128 QAP131128:QAS131128 QKL131128:QKO131128 QUH131128:QUK131128 RED131128:REG131128 RNZ131128:ROC131128 RXV131128:RXY131128 SHR131128:SHU131128 SRN131128:SRQ131128 TBJ131128:TBM131128 TLF131128:TLI131128 TVB131128:TVE131128 UEX131128:UFA131128 UOT131128:UOW131128 UYP131128:UYS131128 VIL131128:VIO131128 VSH131128:VSK131128 WCD131128:WCG131128 WLZ131128:WMC131128 WVV131128:WVY131128 N196664:Q196664 JJ196664:JM196664 TF196664:TI196664 ADB196664:ADE196664 AMX196664:ANA196664 AWT196664:AWW196664 BGP196664:BGS196664 BQL196664:BQO196664 CAH196664:CAK196664 CKD196664:CKG196664 CTZ196664:CUC196664 DDV196664:DDY196664 DNR196664:DNU196664 DXN196664:DXQ196664 EHJ196664:EHM196664 ERF196664:ERI196664 FBB196664:FBE196664 FKX196664:FLA196664 FUT196664:FUW196664 GEP196664:GES196664 GOL196664:GOO196664 GYH196664:GYK196664 HID196664:HIG196664 HRZ196664:HSC196664 IBV196664:IBY196664 ILR196664:ILU196664 IVN196664:IVQ196664 JFJ196664:JFM196664 JPF196664:JPI196664 JZB196664:JZE196664 KIX196664:KJA196664 KST196664:KSW196664 LCP196664:LCS196664 LML196664:LMO196664 LWH196664:LWK196664 MGD196664:MGG196664 MPZ196664:MQC196664 MZV196664:MZY196664 NJR196664:NJU196664 NTN196664:NTQ196664 ODJ196664:ODM196664 ONF196664:ONI196664 OXB196664:OXE196664 PGX196664:PHA196664 PQT196664:PQW196664 QAP196664:QAS196664 QKL196664:QKO196664 QUH196664:QUK196664 RED196664:REG196664 RNZ196664:ROC196664 RXV196664:RXY196664 SHR196664:SHU196664 SRN196664:SRQ196664 TBJ196664:TBM196664 TLF196664:TLI196664 TVB196664:TVE196664 UEX196664:UFA196664 UOT196664:UOW196664 UYP196664:UYS196664 VIL196664:VIO196664 VSH196664:VSK196664 WCD196664:WCG196664 WLZ196664:WMC196664 WVV196664:WVY196664 N262200:Q262200 JJ262200:JM262200 TF262200:TI262200 ADB262200:ADE262200 AMX262200:ANA262200 AWT262200:AWW262200 BGP262200:BGS262200 BQL262200:BQO262200 CAH262200:CAK262200 CKD262200:CKG262200 CTZ262200:CUC262200 DDV262200:DDY262200 DNR262200:DNU262200 DXN262200:DXQ262200 EHJ262200:EHM262200 ERF262200:ERI262200 FBB262200:FBE262200 FKX262200:FLA262200 FUT262200:FUW262200 GEP262200:GES262200 GOL262200:GOO262200 GYH262200:GYK262200 HID262200:HIG262200 HRZ262200:HSC262200 IBV262200:IBY262200 ILR262200:ILU262200 IVN262200:IVQ262200 JFJ262200:JFM262200 JPF262200:JPI262200 JZB262200:JZE262200 KIX262200:KJA262200 KST262200:KSW262200 LCP262200:LCS262200 LML262200:LMO262200 LWH262200:LWK262200 MGD262200:MGG262200 MPZ262200:MQC262200 MZV262200:MZY262200 NJR262200:NJU262200 NTN262200:NTQ262200 ODJ262200:ODM262200 ONF262200:ONI262200 OXB262200:OXE262200 PGX262200:PHA262200 PQT262200:PQW262200 QAP262200:QAS262200 QKL262200:QKO262200 QUH262200:QUK262200 RED262200:REG262200 RNZ262200:ROC262200 RXV262200:RXY262200 SHR262200:SHU262200 SRN262200:SRQ262200 TBJ262200:TBM262200 TLF262200:TLI262200 TVB262200:TVE262200 UEX262200:UFA262200 UOT262200:UOW262200 UYP262200:UYS262200 VIL262200:VIO262200 VSH262200:VSK262200 WCD262200:WCG262200 WLZ262200:WMC262200 WVV262200:WVY262200 N327736:Q327736 JJ327736:JM327736 TF327736:TI327736 ADB327736:ADE327736 AMX327736:ANA327736 AWT327736:AWW327736 BGP327736:BGS327736 BQL327736:BQO327736 CAH327736:CAK327736 CKD327736:CKG327736 CTZ327736:CUC327736 DDV327736:DDY327736 DNR327736:DNU327736 DXN327736:DXQ327736 EHJ327736:EHM327736 ERF327736:ERI327736 FBB327736:FBE327736 FKX327736:FLA327736 FUT327736:FUW327736 GEP327736:GES327736 GOL327736:GOO327736 GYH327736:GYK327736 HID327736:HIG327736 HRZ327736:HSC327736 IBV327736:IBY327736 ILR327736:ILU327736 IVN327736:IVQ327736 JFJ327736:JFM327736 JPF327736:JPI327736 JZB327736:JZE327736 KIX327736:KJA327736 KST327736:KSW327736 LCP327736:LCS327736 LML327736:LMO327736 LWH327736:LWK327736 MGD327736:MGG327736 MPZ327736:MQC327736 MZV327736:MZY327736 NJR327736:NJU327736 NTN327736:NTQ327736 ODJ327736:ODM327736 ONF327736:ONI327736 OXB327736:OXE327736 PGX327736:PHA327736 PQT327736:PQW327736 QAP327736:QAS327736 QKL327736:QKO327736 QUH327736:QUK327736 RED327736:REG327736 RNZ327736:ROC327736 RXV327736:RXY327736 SHR327736:SHU327736 SRN327736:SRQ327736 TBJ327736:TBM327736 TLF327736:TLI327736 TVB327736:TVE327736 UEX327736:UFA327736 UOT327736:UOW327736 UYP327736:UYS327736 VIL327736:VIO327736 VSH327736:VSK327736 WCD327736:WCG327736 WLZ327736:WMC327736 WVV327736:WVY327736 N393272:Q393272 JJ393272:JM393272 TF393272:TI393272 ADB393272:ADE393272 AMX393272:ANA393272 AWT393272:AWW393272 BGP393272:BGS393272 BQL393272:BQO393272 CAH393272:CAK393272 CKD393272:CKG393272 CTZ393272:CUC393272 DDV393272:DDY393272 DNR393272:DNU393272 DXN393272:DXQ393272 EHJ393272:EHM393272 ERF393272:ERI393272 FBB393272:FBE393272 FKX393272:FLA393272 FUT393272:FUW393272 GEP393272:GES393272 GOL393272:GOO393272 GYH393272:GYK393272 HID393272:HIG393272 HRZ393272:HSC393272 IBV393272:IBY393272 ILR393272:ILU393272 IVN393272:IVQ393272 JFJ393272:JFM393272 JPF393272:JPI393272 JZB393272:JZE393272 KIX393272:KJA393272 KST393272:KSW393272 LCP393272:LCS393272 LML393272:LMO393272 LWH393272:LWK393272 MGD393272:MGG393272 MPZ393272:MQC393272 MZV393272:MZY393272 NJR393272:NJU393272 NTN393272:NTQ393272 ODJ393272:ODM393272 ONF393272:ONI393272 OXB393272:OXE393272 PGX393272:PHA393272 PQT393272:PQW393272 QAP393272:QAS393272 QKL393272:QKO393272 QUH393272:QUK393272 RED393272:REG393272 RNZ393272:ROC393272 RXV393272:RXY393272 SHR393272:SHU393272 SRN393272:SRQ393272 TBJ393272:TBM393272 TLF393272:TLI393272 TVB393272:TVE393272 UEX393272:UFA393272 UOT393272:UOW393272 UYP393272:UYS393272 VIL393272:VIO393272 VSH393272:VSK393272 WCD393272:WCG393272 WLZ393272:WMC393272 WVV393272:WVY393272 N458808:Q458808 JJ458808:JM458808 TF458808:TI458808 ADB458808:ADE458808 AMX458808:ANA458808 AWT458808:AWW458808 BGP458808:BGS458808 BQL458808:BQO458808 CAH458808:CAK458808 CKD458808:CKG458808 CTZ458808:CUC458808 DDV458808:DDY458808 DNR458808:DNU458808 DXN458808:DXQ458808 EHJ458808:EHM458808 ERF458808:ERI458808 FBB458808:FBE458808 FKX458808:FLA458808 FUT458808:FUW458808 GEP458808:GES458808 GOL458808:GOO458808 GYH458808:GYK458808 HID458808:HIG458808 HRZ458808:HSC458808 IBV458808:IBY458808 ILR458808:ILU458808 IVN458808:IVQ458808 JFJ458808:JFM458808 JPF458808:JPI458808 JZB458808:JZE458808 KIX458808:KJA458808 KST458808:KSW458808 LCP458808:LCS458808 LML458808:LMO458808 LWH458808:LWK458808 MGD458808:MGG458808 MPZ458808:MQC458808 MZV458808:MZY458808 NJR458808:NJU458808 NTN458808:NTQ458808 ODJ458808:ODM458808 ONF458808:ONI458808 OXB458808:OXE458808 PGX458808:PHA458808 PQT458808:PQW458808 QAP458808:QAS458808 QKL458808:QKO458808 QUH458808:QUK458808 RED458808:REG458808 RNZ458808:ROC458808 RXV458808:RXY458808 SHR458808:SHU458808 SRN458808:SRQ458808 TBJ458808:TBM458808 TLF458808:TLI458808 TVB458808:TVE458808 UEX458808:UFA458808 UOT458808:UOW458808 UYP458808:UYS458808 VIL458808:VIO458808 VSH458808:VSK458808 WCD458808:WCG458808 WLZ458808:WMC458808 WVV458808:WVY458808 N524344:Q524344 JJ524344:JM524344 TF524344:TI524344 ADB524344:ADE524344 AMX524344:ANA524344 AWT524344:AWW524344 BGP524344:BGS524344 BQL524344:BQO524344 CAH524344:CAK524344 CKD524344:CKG524344 CTZ524344:CUC524344 DDV524344:DDY524344 DNR524344:DNU524344 DXN524344:DXQ524344 EHJ524344:EHM524344 ERF524344:ERI524344 FBB524344:FBE524344 FKX524344:FLA524344 FUT524344:FUW524344 GEP524344:GES524344 GOL524344:GOO524344 GYH524344:GYK524344 HID524344:HIG524344 HRZ524344:HSC524344 IBV524344:IBY524344 ILR524344:ILU524344 IVN524344:IVQ524344 JFJ524344:JFM524344 JPF524344:JPI524344 JZB524344:JZE524344 KIX524344:KJA524344 KST524344:KSW524344 LCP524344:LCS524344 LML524344:LMO524344 LWH524344:LWK524344 MGD524344:MGG524344 MPZ524344:MQC524344 MZV524344:MZY524344 NJR524344:NJU524344 NTN524344:NTQ524344 ODJ524344:ODM524344 ONF524344:ONI524344 OXB524344:OXE524344 PGX524344:PHA524344 PQT524344:PQW524344 QAP524344:QAS524344 QKL524344:QKO524344 QUH524344:QUK524344 RED524344:REG524344 RNZ524344:ROC524344 RXV524344:RXY524344 SHR524344:SHU524344 SRN524344:SRQ524344 TBJ524344:TBM524344 TLF524344:TLI524344 TVB524344:TVE524344 UEX524344:UFA524344 UOT524344:UOW524344 UYP524344:UYS524344 VIL524344:VIO524344 VSH524344:VSK524344 WCD524344:WCG524344 WLZ524344:WMC524344 WVV524344:WVY524344 N589880:Q589880 JJ589880:JM589880 TF589880:TI589880 ADB589880:ADE589880 AMX589880:ANA589880 AWT589880:AWW589880 BGP589880:BGS589880 BQL589880:BQO589880 CAH589880:CAK589880 CKD589880:CKG589880 CTZ589880:CUC589880 DDV589880:DDY589880 DNR589880:DNU589880 DXN589880:DXQ589880 EHJ589880:EHM589880 ERF589880:ERI589880 FBB589880:FBE589880 FKX589880:FLA589880 FUT589880:FUW589880 GEP589880:GES589880 GOL589880:GOO589880 GYH589880:GYK589880 HID589880:HIG589880 HRZ589880:HSC589880 IBV589880:IBY589880 ILR589880:ILU589880 IVN589880:IVQ589880 JFJ589880:JFM589880 JPF589880:JPI589880 JZB589880:JZE589880 KIX589880:KJA589880 KST589880:KSW589880 LCP589880:LCS589880 LML589880:LMO589880 LWH589880:LWK589880 MGD589880:MGG589880 MPZ589880:MQC589880 MZV589880:MZY589880 NJR589880:NJU589880 NTN589880:NTQ589880 ODJ589880:ODM589880 ONF589880:ONI589880 OXB589880:OXE589880 PGX589880:PHA589880 PQT589880:PQW589880 QAP589880:QAS589880 QKL589880:QKO589880 QUH589880:QUK589880 RED589880:REG589880 RNZ589880:ROC589880 RXV589880:RXY589880 SHR589880:SHU589880 SRN589880:SRQ589880 TBJ589880:TBM589880 TLF589880:TLI589880 TVB589880:TVE589880 UEX589880:UFA589880 UOT589880:UOW589880 UYP589880:UYS589880 VIL589880:VIO589880 VSH589880:VSK589880 WCD589880:WCG589880 WLZ589880:WMC589880 WVV589880:WVY589880 N655416:Q655416 JJ655416:JM655416 TF655416:TI655416 ADB655416:ADE655416 AMX655416:ANA655416 AWT655416:AWW655416 BGP655416:BGS655416 BQL655416:BQO655416 CAH655416:CAK655416 CKD655416:CKG655416 CTZ655416:CUC655416 DDV655416:DDY655416 DNR655416:DNU655416 DXN655416:DXQ655416 EHJ655416:EHM655416 ERF655416:ERI655416 FBB655416:FBE655416 FKX655416:FLA655416 FUT655416:FUW655416 GEP655416:GES655416 GOL655416:GOO655416 GYH655416:GYK655416 HID655416:HIG655416 HRZ655416:HSC655416 IBV655416:IBY655416 ILR655416:ILU655416 IVN655416:IVQ655416 JFJ655416:JFM655416 JPF655416:JPI655416 JZB655416:JZE655416 KIX655416:KJA655416 KST655416:KSW655416 LCP655416:LCS655416 LML655416:LMO655416 LWH655416:LWK655416 MGD655416:MGG655416 MPZ655416:MQC655416 MZV655416:MZY655416 NJR655416:NJU655416 NTN655416:NTQ655416 ODJ655416:ODM655416 ONF655416:ONI655416 OXB655416:OXE655416 PGX655416:PHA655416 PQT655416:PQW655416 QAP655416:QAS655416 QKL655416:QKO655416 QUH655416:QUK655416 RED655416:REG655416 RNZ655416:ROC655416 RXV655416:RXY655416 SHR655416:SHU655416 SRN655416:SRQ655416 TBJ655416:TBM655416 TLF655416:TLI655416 TVB655416:TVE655416 UEX655416:UFA655416 UOT655416:UOW655416 UYP655416:UYS655416 VIL655416:VIO655416 VSH655416:VSK655416 WCD655416:WCG655416 WLZ655416:WMC655416 WVV655416:WVY655416 N720952:Q720952 JJ720952:JM720952 TF720952:TI720952 ADB720952:ADE720952 AMX720952:ANA720952 AWT720952:AWW720952 BGP720952:BGS720952 BQL720952:BQO720952 CAH720952:CAK720952 CKD720952:CKG720952 CTZ720952:CUC720952 DDV720952:DDY720952 DNR720952:DNU720952 DXN720952:DXQ720952 EHJ720952:EHM720952 ERF720952:ERI720952 FBB720952:FBE720952 FKX720952:FLA720952 FUT720952:FUW720952 GEP720952:GES720952 GOL720952:GOO720952 GYH720952:GYK720952 HID720952:HIG720952 HRZ720952:HSC720952 IBV720952:IBY720952 ILR720952:ILU720952 IVN720952:IVQ720952 JFJ720952:JFM720952 JPF720952:JPI720952 JZB720952:JZE720952 KIX720952:KJA720952 KST720952:KSW720952 LCP720952:LCS720952 LML720952:LMO720952 LWH720952:LWK720952 MGD720952:MGG720952 MPZ720952:MQC720952 MZV720952:MZY720952 NJR720952:NJU720952 NTN720952:NTQ720952 ODJ720952:ODM720952 ONF720952:ONI720952 OXB720952:OXE720952 PGX720952:PHA720952 PQT720952:PQW720952 QAP720952:QAS720952 QKL720952:QKO720952 QUH720952:QUK720952 RED720952:REG720952 RNZ720952:ROC720952 RXV720952:RXY720952 SHR720952:SHU720952 SRN720952:SRQ720952 TBJ720952:TBM720952 TLF720952:TLI720952 TVB720952:TVE720952 UEX720952:UFA720952 UOT720952:UOW720952 UYP720952:UYS720952 VIL720952:VIO720952 VSH720952:VSK720952 WCD720952:WCG720952 WLZ720952:WMC720952 WVV720952:WVY720952 N786488:Q786488 JJ786488:JM786488 TF786488:TI786488 ADB786488:ADE786488 AMX786488:ANA786488 AWT786488:AWW786488 BGP786488:BGS786488 BQL786488:BQO786488 CAH786488:CAK786488 CKD786488:CKG786488 CTZ786488:CUC786488 DDV786488:DDY786488 DNR786488:DNU786488 DXN786488:DXQ786488 EHJ786488:EHM786488 ERF786488:ERI786488 FBB786488:FBE786488 FKX786488:FLA786488 FUT786488:FUW786488 GEP786488:GES786488 GOL786488:GOO786488 GYH786488:GYK786488 HID786488:HIG786488 HRZ786488:HSC786488 IBV786488:IBY786488 ILR786488:ILU786488 IVN786488:IVQ786488 JFJ786488:JFM786488 JPF786488:JPI786488 JZB786488:JZE786488 KIX786488:KJA786488 KST786488:KSW786488 LCP786488:LCS786488 LML786488:LMO786488 LWH786488:LWK786488 MGD786488:MGG786488 MPZ786488:MQC786488 MZV786488:MZY786488 NJR786488:NJU786488 NTN786488:NTQ786488 ODJ786488:ODM786488 ONF786488:ONI786488 OXB786488:OXE786488 PGX786488:PHA786488 PQT786488:PQW786488 QAP786488:QAS786488 QKL786488:QKO786488 QUH786488:QUK786488 RED786488:REG786488 RNZ786488:ROC786488 RXV786488:RXY786488 SHR786488:SHU786488 SRN786488:SRQ786488 TBJ786488:TBM786488 TLF786488:TLI786488 TVB786488:TVE786488 UEX786488:UFA786488 UOT786488:UOW786488 UYP786488:UYS786488 VIL786488:VIO786488 VSH786488:VSK786488 WCD786488:WCG786488 WLZ786488:WMC786488 WVV786488:WVY786488 N852024:Q852024 JJ852024:JM852024 TF852024:TI852024 ADB852024:ADE852024 AMX852024:ANA852024 AWT852024:AWW852024 BGP852024:BGS852024 BQL852024:BQO852024 CAH852024:CAK852024 CKD852024:CKG852024 CTZ852024:CUC852024 DDV852024:DDY852024 DNR852024:DNU852024 DXN852024:DXQ852024 EHJ852024:EHM852024 ERF852024:ERI852024 FBB852024:FBE852024 FKX852024:FLA852024 FUT852024:FUW852024 GEP852024:GES852024 GOL852024:GOO852024 GYH852024:GYK852024 HID852024:HIG852024 HRZ852024:HSC852024 IBV852024:IBY852024 ILR852024:ILU852024 IVN852024:IVQ852024 JFJ852024:JFM852024 JPF852024:JPI852024 JZB852024:JZE852024 KIX852024:KJA852024 KST852024:KSW852024 LCP852024:LCS852024 LML852024:LMO852024 LWH852024:LWK852024 MGD852024:MGG852024 MPZ852024:MQC852024 MZV852024:MZY852024 NJR852024:NJU852024 NTN852024:NTQ852024 ODJ852024:ODM852024 ONF852024:ONI852024 OXB852024:OXE852024 PGX852024:PHA852024 PQT852024:PQW852024 QAP852024:QAS852024 QKL852024:QKO852024 QUH852024:QUK852024 RED852024:REG852024 RNZ852024:ROC852024 RXV852024:RXY852024 SHR852024:SHU852024 SRN852024:SRQ852024 TBJ852024:TBM852024 TLF852024:TLI852024 TVB852024:TVE852024 UEX852024:UFA852024 UOT852024:UOW852024 UYP852024:UYS852024 VIL852024:VIO852024 VSH852024:VSK852024 WCD852024:WCG852024 WLZ852024:WMC852024 WVV852024:WVY852024 N917560:Q917560 JJ917560:JM917560 TF917560:TI917560 ADB917560:ADE917560 AMX917560:ANA917560 AWT917560:AWW917560 BGP917560:BGS917560 BQL917560:BQO917560 CAH917560:CAK917560 CKD917560:CKG917560 CTZ917560:CUC917560 DDV917560:DDY917560 DNR917560:DNU917560 DXN917560:DXQ917560 EHJ917560:EHM917560 ERF917560:ERI917560 FBB917560:FBE917560 FKX917560:FLA917560 FUT917560:FUW917560 GEP917560:GES917560 GOL917560:GOO917560 GYH917560:GYK917560 HID917560:HIG917560 HRZ917560:HSC917560 IBV917560:IBY917560 ILR917560:ILU917560 IVN917560:IVQ917560 JFJ917560:JFM917560 JPF917560:JPI917560 JZB917560:JZE917560 KIX917560:KJA917560 KST917560:KSW917560 LCP917560:LCS917560 LML917560:LMO917560 LWH917560:LWK917560 MGD917560:MGG917560 MPZ917560:MQC917560 MZV917560:MZY917560 NJR917560:NJU917560 NTN917560:NTQ917560 ODJ917560:ODM917560 ONF917560:ONI917560 OXB917560:OXE917560 PGX917560:PHA917560 PQT917560:PQW917560 QAP917560:QAS917560 QKL917560:QKO917560 QUH917560:QUK917560 RED917560:REG917560 RNZ917560:ROC917560 RXV917560:RXY917560 SHR917560:SHU917560 SRN917560:SRQ917560 TBJ917560:TBM917560 TLF917560:TLI917560 TVB917560:TVE917560 UEX917560:UFA917560 UOT917560:UOW917560 UYP917560:UYS917560 VIL917560:VIO917560 VSH917560:VSK917560 WCD917560:WCG917560 WLZ917560:WMC917560 WVV917560:WVY917560 N983096:Q983096 JJ983096:JM983096 TF983096:TI983096 ADB983096:ADE983096 AMX983096:ANA983096 AWT983096:AWW983096 BGP983096:BGS983096 BQL983096:BQO983096 CAH983096:CAK983096 CKD983096:CKG983096 CTZ983096:CUC983096 DDV983096:DDY983096 DNR983096:DNU983096 DXN983096:DXQ983096 EHJ983096:EHM983096 ERF983096:ERI983096 FBB983096:FBE983096 FKX983096:FLA983096 FUT983096:FUW983096 GEP983096:GES983096 GOL983096:GOO983096 GYH983096:GYK983096 HID983096:HIG983096 HRZ983096:HSC983096 IBV983096:IBY983096 ILR983096:ILU983096 IVN983096:IVQ983096 JFJ983096:JFM983096 JPF983096:JPI983096 JZB983096:JZE983096 KIX983096:KJA983096 KST983096:KSW983096 LCP983096:LCS983096 LML983096:LMO983096 LWH983096:LWK983096 MGD983096:MGG983096 MPZ983096:MQC983096 MZV983096:MZY983096 NJR983096:NJU983096 NTN983096:NTQ983096 ODJ983096:ODM983096 ONF983096:ONI983096 OXB983096:OXE983096 PGX983096:PHA983096 PQT983096:PQW983096 QAP983096:QAS983096 QKL983096:QKO983096 QUH983096:QUK983096 RED983096:REG983096 RNZ983096:ROC983096 RXV983096:RXY983096 SHR983096:SHU983096 SRN983096:SRQ983096 TBJ983096:TBM983096 TLF983096:TLI983096 TVB983096:TVE983096 UEX983096:UFA983096 UOT983096:UOW983096 UYP983096:UYS983096 VIL983096:VIO983096 VSH983096:VSK983096 WCD983096:WCG983096 WLZ983096:WMC983096 WVV983096:WVY983096 M55:M89 JI55:JI89 TE55:TE89 ADA55:ADA89 AMW55:AMW89 AWS55:AWS89 BGO55:BGO89 BQK55:BQK89 CAG55:CAG89 CKC55:CKC89 CTY55:CTY89 DDU55:DDU89 DNQ55:DNQ89 DXM55:DXM89 EHI55:EHI89 ERE55:ERE89 FBA55:FBA89 FKW55:FKW89 FUS55:FUS89 GEO55:GEO89 GOK55:GOK89 GYG55:GYG89 HIC55:HIC89 HRY55:HRY89 IBU55:IBU89 ILQ55:ILQ89 IVM55:IVM89 JFI55:JFI89 JPE55:JPE89 JZA55:JZA89 KIW55:KIW89 KSS55:KSS89 LCO55:LCO89 LMK55:LMK89 LWG55:LWG89 MGC55:MGC89 MPY55:MPY89 MZU55:MZU89 NJQ55:NJQ89 NTM55:NTM89 ODI55:ODI89 ONE55:ONE89 OXA55:OXA89 PGW55:PGW89 PQS55:PQS89 QAO55:QAO89 QKK55:QKK89 QUG55:QUG89 REC55:REC89 RNY55:RNY89 RXU55:RXU89 SHQ55:SHQ89 SRM55:SRM89 TBI55:TBI89 TLE55:TLE89 TVA55:TVA89 UEW55:UEW89 UOS55:UOS89 UYO55:UYO89 VIK55:VIK89 VSG55:VSG89 WCC55:WCC89 WLY55:WLY89 WVU55:WVU89 M65591:M65625 JI65591:JI65625 TE65591:TE65625 ADA65591:ADA65625 AMW65591:AMW65625 AWS65591:AWS65625 BGO65591:BGO65625 BQK65591:BQK65625 CAG65591:CAG65625 CKC65591:CKC65625 CTY65591:CTY65625 DDU65591:DDU65625 DNQ65591:DNQ65625 DXM65591:DXM65625 EHI65591:EHI65625 ERE65591:ERE65625 FBA65591:FBA65625 FKW65591:FKW65625 FUS65591:FUS65625 GEO65591:GEO65625 GOK65591:GOK65625 GYG65591:GYG65625 HIC65591:HIC65625 HRY65591:HRY65625 IBU65591:IBU65625 ILQ65591:ILQ65625 IVM65591:IVM65625 JFI65591:JFI65625 JPE65591:JPE65625 JZA65591:JZA65625 KIW65591:KIW65625 KSS65591:KSS65625 LCO65591:LCO65625 LMK65591:LMK65625 LWG65591:LWG65625 MGC65591:MGC65625 MPY65591:MPY65625 MZU65591:MZU65625 NJQ65591:NJQ65625 NTM65591:NTM65625 ODI65591:ODI65625 ONE65591:ONE65625 OXA65591:OXA65625 PGW65591:PGW65625 PQS65591:PQS65625 QAO65591:QAO65625 QKK65591:QKK65625 QUG65591:QUG65625 REC65591:REC65625 RNY65591:RNY65625 RXU65591:RXU65625 SHQ65591:SHQ65625 SRM65591:SRM65625 TBI65591:TBI65625 TLE65591:TLE65625 TVA65591:TVA65625 UEW65591:UEW65625 UOS65591:UOS65625 UYO65591:UYO65625 VIK65591:VIK65625 VSG65591:VSG65625 WCC65591:WCC65625 WLY65591:WLY65625 WVU65591:WVU65625 M131127:M131161 JI131127:JI131161 TE131127:TE131161 ADA131127:ADA131161 AMW131127:AMW131161 AWS131127:AWS131161 BGO131127:BGO131161 BQK131127:BQK131161 CAG131127:CAG131161 CKC131127:CKC131161 CTY131127:CTY131161 DDU131127:DDU131161 DNQ131127:DNQ131161 DXM131127:DXM131161 EHI131127:EHI131161 ERE131127:ERE131161 FBA131127:FBA131161 FKW131127:FKW131161 FUS131127:FUS131161 GEO131127:GEO131161 GOK131127:GOK131161 GYG131127:GYG131161 HIC131127:HIC131161 HRY131127:HRY131161 IBU131127:IBU131161 ILQ131127:ILQ131161 IVM131127:IVM131161 JFI131127:JFI131161 JPE131127:JPE131161 JZA131127:JZA131161 KIW131127:KIW131161 KSS131127:KSS131161 LCO131127:LCO131161 LMK131127:LMK131161 LWG131127:LWG131161 MGC131127:MGC131161 MPY131127:MPY131161 MZU131127:MZU131161 NJQ131127:NJQ131161 NTM131127:NTM131161 ODI131127:ODI131161 ONE131127:ONE131161 OXA131127:OXA131161 PGW131127:PGW131161 PQS131127:PQS131161 QAO131127:QAO131161 QKK131127:QKK131161 QUG131127:QUG131161 REC131127:REC131161 RNY131127:RNY131161 RXU131127:RXU131161 SHQ131127:SHQ131161 SRM131127:SRM131161 TBI131127:TBI131161 TLE131127:TLE131161 TVA131127:TVA131161 UEW131127:UEW131161 UOS131127:UOS131161 UYO131127:UYO131161 VIK131127:VIK131161 VSG131127:VSG131161 WCC131127:WCC131161 WLY131127:WLY131161 WVU131127:WVU131161 M196663:M196697 JI196663:JI196697 TE196663:TE196697 ADA196663:ADA196697 AMW196663:AMW196697 AWS196663:AWS196697 BGO196663:BGO196697 BQK196663:BQK196697 CAG196663:CAG196697 CKC196663:CKC196697 CTY196663:CTY196697 DDU196663:DDU196697 DNQ196663:DNQ196697 DXM196663:DXM196697 EHI196663:EHI196697 ERE196663:ERE196697 FBA196663:FBA196697 FKW196663:FKW196697 FUS196663:FUS196697 GEO196663:GEO196697 GOK196663:GOK196697 GYG196663:GYG196697 HIC196663:HIC196697 HRY196663:HRY196697 IBU196663:IBU196697 ILQ196663:ILQ196697 IVM196663:IVM196697 JFI196663:JFI196697 JPE196663:JPE196697 JZA196663:JZA196697 KIW196663:KIW196697 KSS196663:KSS196697 LCO196663:LCO196697 LMK196663:LMK196697 LWG196663:LWG196697 MGC196663:MGC196697 MPY196663:MPY196697 MZU196663:MZU196697 NJQ196663:NJQ196697 NTM196663:NTM196697 ODI196663:ODI196697 ONE196663:ONE196697 OXA196663:OXA196697 PGW196663:PGW196697 PQS196663:PQS196697 QAO196663:QAO196697 QKK196663:QKK196697 QUG196663:QUG196697 REC196663:REC196697 RNY196663:RNY196697 RXU196663:RXU196697 SHQ196663:SHQ196697 SRM196663:SRM196697 TBI196663:TBI196697 TLE196663:TLE196697 TVA196663:TVA196697 UEW196663:UEW196697 UOS196663:UOS196697 UYO196663:UYO196697 VIK196663:VIK196697 VSG196663:VSG196697 WCC196663:WCC196697 WLY196663:WLY196697 WVU196663:WVU196697 M262199:M262233 JI262199:JI262233 TE262199:TE262233 ADA262199:ADA262233 AMW262199:AMW262233 AWS262199:AWS262233 BGO262199:BGO262233 BQK262199:BQK262233 CAG262199:CAG262233 CKC262199:CKC262233 CTY262199:CTY262233 DDU262199:DDU262233 DNQ262199:DNQ262233 DXM262199:DXM262233 EHI262199:EHI262233 ERE262199:ERE262233 FBA262199:FBA262233 FKW262199:FKW262233 FUS262199:FUS262233 GEO262199:GEO262233 GOK262199:GOK262233 GYG262199:GYG262233 HIC262199:HIC262233 HRY262199:HRY262233 IBU262199:IBU262233 ILQ262199:ILQ262233 IVM262199:IVM262233 JFI262199:JFI262233 JPE262199:JPE262233 JZA262199:JZA262233 KIW262199:KIW262233 KSS262199:KSS262233 LCO262199:LCO262233 LMK262199:LMK262233 LWG262199:LWG262233 MGC262199:MGC262233 MPY262199:MPY262233 MZU262199:MZU262233 NJQ262199:NJQ262233 NTM262199:NTM262233 ODI262199:ODI262233 ONE262199:ONE262233 OXA262199:OXA262233 PGW262199:PGW262233 PQS262199:PQS262233 QAO262199:QAO262233 QKK262199:QKK262233 QUG262199:QUG262233 REC262199:REC262233 RNY262199:RNY262233 RXU262199:RXU262233 SHQ262199:SHQ262233 SRM262199:SRM262233 TBI262199:TBI262233 TLE262199:TLE262233 TVA262199:TVA262233 UEW262199:UEW262233 UOS262199:UOS262233 UYO262199:UYO262233 VIK262199:VIK262233 VSG262199:VSG262233 WCC262199:WCC262233 WLY262199:WLY262233 WVU262199:WVU262233 M327735:M327769 JI327735:JI327769 TE327735:TE327769 ADA327735:ADA327769 AMW327735:AMW327769 AWS327735:AWS327769 BGO327735:BGO327769 BQK327735:BQK327769 CAG327735:CAG327769 CKC327735:CKC327769 CTY327735:CTY327769 DDU327735:DDU327769 DNQ327735:DNQ327769 DXM327735:DXM327769 EHI327735:EHI327769 ERE327735:ERE327769 FBA327735:FBA327769 FKW327735:FKW327769 FUS327735:FUS327769 GEO327735:GEO327769 GOK327735:GOK327769 GYG327735:GYG327769 HIC327735:HIC327769 HRY327735:HRY327769 IBU327735:IBU327769 ILQ327735:ILQ327769 IVM327735:IVM327769 JFI327735:JFI327769 JPE327735:JPE327769 JZA327735:JZA327769 KIW327735:KIW327769 KSS327735:KSS327769 LCO327735:LCO327769 LMK327735:LMK327769 LWG327735:LWG327769 MGC327735:MGC327769 MPY327735:MPY327769 MZU327735:MZU327769 NJQ327735:NJQ327769 NTM327735:NTM327769 ODI327735:ODI327769 ONE327735:ONE327769 OXA327735:OXA327769 PGW327735:PGW327769 PQS327735:PQS327769 QAO327735:QAO327769 QKK327735:QKK327769 QUG327735:QUG327769 REC327735:REC327769 RNY327735:RNY327769 RXU327735:RXU327769 SHQ327735:SHQ327769 SRM327735:SRM327769 TBI327735:TBI327769 TLE327735:TLE327769 TVA327735:TVA327769 UEW327735:UEW327769 UOS327735:UOS327769 UYO327735:UYO327769 VIK327735:VIK327769 VSG327735:VSG327769 WCC327735:WCC327769 WLY327735:WLY327769 WVU327735:WVU327769 M393271:M393305 JI393271:JI393305 TE393271:TE393305 ADA393271:ADA393305 AMW393271:AMW393305 AWS393271:AWS393305 BGO393271:BGO393305 BQK393271:BQK393305 CAG393271:CAG393305 CKC393271:CKC393305 CTY393271:CTY393305 DDU393271:DDU393305 DNQ393271:DNQ393305 DXM393271:DXM393305 EHI393271:EHI393305 ERE393271:ERE393305 FBA393271:FBA393305 FKW393271:FKW393305 FUS393271:FUS393305 GEO393271:GEO393305 GOK393271:GOK393305 GYG393271:GYG393305 HIC393271:HIC393305 HRY393271:HRY393305 IBU393271:IBU393305 ILQ393271:ILQ393305 IVM393271:IVM393305 JFI393271:JFI393305 JPE393271:JPE393305 JZA393271:JZA393305 KIW393271:KIW393305 KSS393271:KSS393305 LCO393271:LCO393305 LMK393271:LMK393305 LWG393271:LWG393305 MGC393271:MGC393305 MPY393271:MPY393305 MZU393271:MZU393305 NJQ393271:NJQ393305 NTM393271:NTM393305 ODI393271:ODI393305 ONE393271:ONE393305 OXA393271:OXA393305 PGW393271:PGW393305 PQS393271:PQS393305 QAO393271:QAO393305 QKK393271:QKK393305 QUG393271:QUG393305 REC393271:REC393305 RNY393271:RNY393305 RXU393271:RXU393305 SHQ393271:SHQ393305 SRM393271:SRM393305 TBI393271:TBI393305 TLE393271:TLE393305 TVA393271:TVA393305 UEW393271:UEW393305 UOS393271:UOS393305 UYO393271:UYO393305 VIK393271:VIK393305 VSG393271:VSG393305 WCC393271:WCC393305 WLY393271:WLY393305 WVU393271:WVU393305 M458807:M458841 JI458807:JI458841 TE458807:TE458841 ADA458807:ADA458841 AMW458807:AMW458841 AWS458807:AWS458841 BGO458807:BGO458841 BQK458807:BQK458841 CAG458807:CAG458841 CKC458807:CKC458841 CTY458807:CTY458841 DDU458807:DDU458841 DNQ458807:DNQ458841 DXM458807:DXM458841 EHI458807:EHI458841 ERE458807:ERE458841 FBA458807:FBA458841 FKW458807:FKW458841 FUS458807:FUS458841 GEO458807:GEO458841 GOK458807:GOK458841 GYG458807:GYG458841 HIC458807:HIC458841 HRY458807:HRY458841 IBU458807:IBU458841 ILQ458807:ILQ458841 IVM458807:IVM458841 JFI458807:JFI458841 JPE458807:JPE458841 JZA458807:JZA458841 KIW458807:KIW458841 KSS458807:KSS458841 LCO458807:LCO458841 LMK458807:LMK458841 LWG458807:LWG458841 MGC458807:MGC458841 MPY458807:MPY458841 MZU458807:MZU458841 NJQ458807:NJQ458841 NTM458807:NTM458841 ODI458807:ODI458841 ONE458807:ONE458841 OXA458807:OXA458841 PGW458807:PGW458841 PQS458807:PQS458841 QAO458807:QAO458841 QKK458807:QKK458841 QUG458807:QUG458841 REC458807:REC458841 RNY458807:RNY458841 RXU458807:RXU458841 SHQ458807:SHQ458841 SRM458807:SRM458841 TBI458807:TBI458841 TLE458807:TLE458841 TVA458807:TVA458841 UEW458807:UEW458841 UOS458807:UOS458841 UYO458807:UYO458841 VIK458807:VIK458841 VSG458807:VSG458841 WCC458807:WCC458841 WLY458807:WLY458841 WVU458807:WVU458841 M524343:M524377 JI524343:JI524377 TE524343:TE524377 ADA524343:ADA524377 AMW524343:AMW524377 AWS524343:AWS524377 BGO524343:BGO524377 BQK524343:BQK524377 CAG524343:CAG524377 CKC524343:CKC524377 CTY524343:CTY524377 DDU524343:DDU524377 DNQ524343:DNQ524377 DXM524343:DXM524377 EHI524343:EHI524377 ERE524343:ERE524377 FBA524343:FBA524377 FKW524343:FKW524377 FUS524343:FUS524377 GEO524343:GEO524377 GOK524343:GOK524377 GYG524343:GYG524377 HIC524343:HIC524377 HRY524343:HRY524377 IBU524343:IBU524377 ILQ524343:ILQ524377 IVM524343:IVM524377 JFI524343:JFI524377 JPE524343:JPE524377 JZA524343:JZA524377 KIW524343:KIW524377 KSS524343:KSS524377 LCO524343:LCO524377 LMK524343:LMK524377 LWG524343:LWG524377 MGC524343:MGC524377 MPY524343:MPY524377 MZU524343:MZU524377 NJQ524343:NJQ524377 NTM524343:NTM524377 ODI524343:ODI524377 ONE524343:ONE524377 OXA524343:OXA524377 PGW524343:PGW524377 PQS524343:PQS524377 QAO524343:QAO524377 QKK524343:QKK524377 QUG524343:QUG524377 REC524343:REC524377 RNY524343:RNY524377 RXU524343:RXU524377 SHQ524343:SHQ524377 SRM524343:SRM524377 TBI524343:TBI524377 TLE524343:TLE524377 TVA524343:TVA524377 UEW524343:UEW524377 UOS524343:UOS524377 UYO524343:UYO524377 VIK524343:VIK524377 VSG524343:VSG524377 WCC524343:WCC524377 WLY524343:WLY524377 WVU524343:WVU524377 M589879:M589913 JI589879:JI589913 TE589879:TE589913 ADA589879:ADA589913 AMW589879:AMW589913 AWS589879:AWS589913 BGO589879:BGO589913 BQK589879:BQK589913 CAG589879:CAG589913 CKC589879:CKC589913 CTY589879:CTY589913 DDU589879:DDU589913 DNQ589879:DNQ589913 DXM589879:DXM589913 EHI589879:EHI589913 ERE589879:ERE589913 FBA589879:FBA589913 FKW589879:FKW589913 FUS589879:FUS589913 GEO589879:GEO589913 GOK589879:GOK589913 GYG589879:GYG589913 HIC589879:HIC589913 HRY589879:HRY589913 IBU589879:IBU589913 ILQ589879:ILQ589913 IVM589879:IVM589913 JFI589879:JFI589913 JPE589879:JPE589913 JZA589879:JZA589913 KIW589879:KIW589913 KSS589879:KSS589913 LCO589879:LCO589913 LMK589879:LMK589913 LWG589879:LWG589913 MGC589879:MGC589913 MPY589879:MPY589913 MZU589879:MZU589913 NJQ589879:NJQ589913 NTM589879:NTM589913 ODI589879:ODI589913 ONE589879:ONE589913 OXA589879:OXA589913 PGW589879:PGW589913 PQS589879:PQS589913 QAO589879:QAO589913 QKK589879:QKK589913 QUG589879:QUG589913 REC589879:REC589913 RNY589879:RNY589913 RXU589879:RXU589913 SHQ589879:SHQ589913 SRM589879:SRM589913 TBI589879:TBI589913 TLE589879:TLE589913 TVA589879:TVA589913 UEW589879:UEW589913 UOS589879:UOS589913 UYO589879:UYO589913 VIK589879:VIK589913 VSG589879:VSG589913 WCC589879:WCC589913 WLY589879:WLY589913 WVU589879:WVU589913 M655415:M655449 JI655415:JI655449 TE655415:TE655449 ADA655415:ADA655449 AMW655415:AMW655449 AWS655415:AWS655449 BGO655415:BGO655449 BQK655415:BQK655449 CAG655415:CAG655449 CKC655415:CKC655449 CTY655415:CTY655449 DDU655415:DDU655449 DNQ655415:DNQ655449 DXM655415:DXM655449 EHI655415:EHI655449 ERE655415:ERE655449 FBA655415:FBA655449 FKW655415:FKW655449 FUS655415:FUS655449 GEO655415:GEO655449 GOK655415:GOK655449 GYG655415:GYG655449 HIC655415:HIC655449 HRY655415:HRY655449 IBU655415:IBU655449 ILQ655415:ILQ655449 IVM655415:IVM655449 JFI655415:JFI655449 JPE655415:JPE655449 JZA655415:JZA655449 KIW655415:KIW655449 KSS655415:KSS655449 LCO655415:LCO655449 LMK655415:LMK655449 LWG655415:LWG655449 MGC655415:MGC655449 MPY655415:MPY655449 MZU655415:MZU655449 NJQ655415:NJQ655449 NTM655415:NTM655449 ODI655415:ODI655449 ONE655415:ONE655449 OXA655415:OXA655449 PGW655415:PGW655449 PQS655415:PQS655449 QAO655415:QAO655449 QKK655415:QKK655449 QUG655415:QUG655449 REC655415:REC655449 RNY655415:RNY655449 RXU655415:RXU655449 SHQ655415:SHQ655449 SRM655415:SRM655449 TBI655415:TBI655449 TLE655415:TLE655449 TVA655415:TVA655449 UEW655415:UEW655449 UOS655415:UOS655449 UYO655415:UYO655449 VIK655415:VIK655449 VSG655415:VSG655449 WCC655415:WCC655449 WLY655415:WLY655449 WVU655415:WVU655449 M720951:M720985 JI720951:JI720985 TE720951:TE720985 ADA720951:ADA720985 AMW720951:AMW720985 AWS720951:AWS720985 BGO720951:BGO720985 BQK720951:BQK720985 CAG720951:CAG720985 CKC720951:CKC720985 CTY720951:CTY720985 DDU720951:DDU720985 DNQ720951:DNQ720985 DXM720951:DXM720985 EHI720951:EHI720985 ERE720951:ERE720985 FBA720951:FBA720985 FKW720951:FKW720985 FUS720951:FUS720985 GEO720951:GEO720985 GOK720951:GOK720985 GYG720951:GYG720985 HIC720951:HIC720985 HRY720951:HRY720985 IBU720951:IBU720985 ILQ720951:ILQ720985 IVM720951:IVM720985 JFI720951:JFI720985 JPE720951:JPE720985 JZA720951:JZA720985 KIW720951:KIW720985 KSS720951:KSS720985 LCO720951:LCO720985 LMK720951:LMK720985 LWG720951:LWG720985 MGC720951:MGC720985 MPY720951:MPY720985 MZU720951:MZU720985 NJQ720951:NJQ720985 NTM720951:NTM720985 ODI720951:ODI720985 ONE720951:ONE720985 OXA720951:OXA720985 PGW720951:PGW720985 PQS720951:PQS720985 QAO720951:QAO720985 QKK720951:QKK720985 QUG720951:QUG720985 REC720951:REC720985 RNY720951:RNY720985 RXU720951:RXU720985 SHQ720951:SHQ720985 SRM720951:SRM720985 TBI720951:TBI720985 TLE720951:TLE720985 TVA720951:TVA720985 UEW720951:UEW720985 UOS720951:UOS720985 UYO720951:UYO720985 VIK720951:VIK720985 VSG720951:VSG720985 WCC720951:WCC720985 WLY720951:WLY720985 WVU720951:WVU720985 M786487:M786521 JI786487:JI786521 TE786487:TE786521 ADA786487:ADA786521 AMW786487:AMW786521 AWS786487:AWS786521 BGO786487:BGO786521 BQK786487:BQK786521 CAG786487:CAG786521 CKC786487:CKC786521 CTY786487:CTY786521 DDU786487:DDU786521 DNQ786487:DNQ786521 DXM786487:DXM786521 EHI786487:EHI786521 ERE786487:ERE786521 FBA786487:FBA786521 FKW786487:FKW786521 FUS786487:FUS786521 GEO786487:GEO786521 GOK786487:GOK786521 GYG786487:GYG786521 HIC786487:HIC786521 HRY786487:HRY786521 IBU786487:IBU786521 ILQ786487:ILQ786521 IVM786487:IVM786521 JFI786487:JFI786521 JPE786487:JPE786521 JZA786487:JZA786521 KIW786487:KIW786521 KSS786487:KSS786521 LCO786487:LCO786521 LMK786487:LMK786521 LWG786487:LWG786521 MGC786487:MGC786521 MPY786487:MPY786521 MZU786487:MZU786521 NJQ786487:NJQ786521 NTM786487:NTM786521 ODI786487:ODI786521 ONE786487:ONE786521 OXA786487:OXA786521 PGW786487:PGW786521 PQS786487:PQS786521 QAO786487:QAO786521 QKK786487:QKK786521 QUG786487:QUG786521 REC786487:REC786521 RNY786487:RNY786521 RXU786487:RXU786521 SHQ786487:SHQ786521 SRM786487:SRM786521 TBI786487:TBI786521 TLE786487:TLE786521 TVA786487:TVA786521 UEW786487:UEW786521 UOS786487:UOS786521 UYO786487:UYO786521 VIK786487:VIK786521 VSG786487:VSG786521 WCC786487:WCC786521 WLY786487:WLY786521 WVU786487:WVU786521 M852023:M852057 JI852023:JI852057 TE852023:TE852057 ADA852023:ADA852057 AMW852023:AMW852057 AWS852023:AWS852057 BGO852023:BGO852057 BQK852023:BQK852057 CAG852023:CAG852057 CKC852023:CKC852057 CTY852023:CTY852057 DDU852023:DDU852057 DNQ852023:DNQ852057 DXM852023:DXM852057 EHI852023:EHI852057 ERE852023:ERE852057 FBA852023:FBA852057 FKW852023:FKW852057 FUS852023:FUS852057 GEO852023:GEO852057 GOK852023:GOK852057 GYG852023:GYG852057 HIC852023:HIC852057 HRY852023:HRY852057 IBU852023:IBU852057 ILQ852023:ILQ852057 IVM852023:IVM852057 JFI852023:JFI852057 JPE852023:JPE852057 JZA852023:JZA852057 KIW852023:KIW852057 KSS852023:KSS852057 LCO852023:LCO852057 LMK852023:LMK852057 LWG852023:LWG852057 MGC852023:MGC852057 MPY852023:MPY852057 MZU852023:MZU852057 NJQ852023:NJQ852057 NTM852023:NTM852057 ODI852023:ODI852057 ONE852023:ONE852057 OXA852023:OXA852057 PGW852023:PGW852057 PQS852023:PQS852057 QAO852023:QAO852057 QKK852023:QKK852057 QUG852023:QUG852057 REC852023:REC852057 RNY852023:RNY852057 RXU852023:RXU852057 SHQ852023:SHQ852057 SRM852023:SRM852057 TBI852023:TBI852057 TLE852023:TLE852057 TVA852023:TVA852057 UEW852023:UEW852057 UOS852023:UOS852057 UYO852023:UYO852057 VIK852023:VIK852057 VSG852023:VSG852057 WCC852023:WCC852057 WLY852023:WLY852057 WVU852023:WVU852057 M917559:M917593 JI917559:JI917593 TE917559:TE917593 ADA917559:ADA917593 AMW917559:AMW917593 AWS917559:AWS917593 BGO917559:BGO917593 BQK917559:BQK917593 CAG917559:CAG917593 CKC917559:CKC917593 CTY917559:CTY917593 DDU917559:DDU917593 DNQ917559:DNQ917593 DXM917559:DXM917593 EHI917559:EHI917593 ERE917559:ERE917593 FBA917559:FBA917593 FKW917559:FKW917593 FUS917559:FUS917593 GEO917559:GEO917593 GOK917559:GOK917593 GYG917559:GYG917593 HIC917559:HIC917593 HRY917559:HRY917593 IBU917559:IBU917593 ILQ917559:ILQ917593 IVM917559:IVM917593 JFI917559:JFI917593 JPE917559:JPE917593 JZA917559:JZA917593 KIW917559:KIW917593 KSS917559:KSS917593 LCO917559:LCO917593 LMK917559:LMK917593 LWG917559:LWG917593 MGC917559:MGC917593 MPY917559:MPY917593 MZU917559:MZU917593 NJQ917559:NJQ917593 NTM917559:NTM917593 ODI917559:ODI917593 ONE917559:ONE917593 OXA917559:OXA917593 PGW917559:PGW917593 PQS917559:PQS917593 QAO917559:QAO917593 QKK917559:QKK917593 QUG917559:QUG917593 REC917559:REC917593 RNY917559:RNY917593 RXU917559:RXU917593 SHQ917559:SHQ917593 SRM917559:SRM917593 TBI917559:TBI917593 TLE917559:TLE917593 TVA917559:TVA917593 UEW917559:UEW917593 UOS917559:UOS917593 UYO917559:UYO917593 VIK917559:VIK917593 VSG917559:VSG917593 WCC917559:WCC917593 WLY917559:WLY917593 WVU917559:WVU917593 M983095:M983129 JI983095:JI983129 TE983095:TE983129 ADA983095:ADA983129 AMW983095:AMW983129 AWS983095:AWS983129 BGO983095:BGO983129 BQK983095:BQK983129 CAG983095:CAG983129 CKC983095:CKC983129 CTY983095:CTY983129 DDU983095:DDU983129 DNQ983095:DNQ983129 DXM983095:DXM983129 EHI983095:EHI983129 ERE983095:ERE983129 FBA983095:FBA983129 FKW983095:FKW983129 FUS983095:FUS983129 GEO983095:GEO983129 GOK983095:GOK983129 GYG983095:GYG983129 HIC983095:HIC983129 HRY983095:HRY983129 IBU983095:IBU983129 ILQ983095:ILQ983129 IVM983095:IVM983129 JFI983095:JFI983129 JPE983095:JPE983129 JZA983095:JZA983129 KIW983095:KIW983129 KSS983095:KSS983129 LCO983095:LCO983129 LMK983095:LMK983129 LWG983095:LWG983129 MGC983095:MGC983129 MPY983095:MPY983129 MZU983095:MZU983129 NJQ983095:NJQ983129 NTM983095:NTM983129 ODI983095:ODI983129 ONE983095:ONE983129 OXA983095:OXA983129 PGW983095:PGW983129 PQS983095:PQS983129 QAO983095:QAO983129 QKK983095:QKK983129 QUG983095:QUG983129 REC983095:REC983129 RNY983095:RNY983129 RXU983095:RXU983129 SHQ983095:SHQ983129 SRM983095:SRM983129 TBI983095:TBI983129 TLE983095:TLE983129 TVA983095:TVA983129 UEW983095:UEW983129 UOS983095:UOS983129 UYO983095:UYO983129 VIK983095:VIK983129 VSG983095:VSG983129 WCC983095:WCC983129 WLY983095:WLY983129 WVU983095:WVU983129 G44:L44 JC44:JH44 SY44:TD44 ACU44:ACZ44 AMQ44:AMV44 AWM44:AWR44 BGI44:BGN44 BQE44:BQJ44 CAA44:CAF44 CJW44:CKB44 CTS44:CTX44 DDO44:DDT44 DNK44:DNP44 DXG44:DXL44 EHC44:EHH44 EQY44:ERD44 FAU44:FAZ44 FKQ44:FKV44 FUM44:FUR44 GEI44:GEN44 GOE44:GOJ44 GYA44:GYF44 HHW44:HIB44 HRS44:HRX44 IBO44:IBT44 ILK44:ILP44 IVG44:IVL44 JFC44:JFH44 JOY44:JPD44 JYU44:JYZ44 KIQ44:KIV44 KSM44:KSR44 LCI44:LCN44 LME44:LMJ44 LWA44:LWF44 MFW44:MGB44 MPS44:MPX44 MZO44:MZT44 NJK44:NJP44 NTG44:NTL44 ODC44:ODH44 OMY44:OND44 OWU44:OWZ44 PGQ44:PGV44 PQM44:PQR44 QAI44:QAN44 QKE44:QKJ44 QUA44:QUF44 RDW44:REB44 RNS44:RNX44 RXO44:RXT44 SHK44:SHP44 SRG44:SRL44 TBC44:TBH44 TKY44:TLD44 TUU44:TUZ44 UEQ44:UEV44 UOM44:UOR44 UYI44:UYN44 VIE44:VIJ44 VSA44:VSF44 WBW44:WCB44 WLS44:WLX44 WVO44:WVT44 G65580:L65580 JC65580:JH65580 SY65580:TD65580 ACU65580:ACZ65580 AMQ65580:AMV65580 AWM65580:AWR65580 BGI65580:BGN65580 BQE65580:BQJ65580 CAA65580:CAF65580 CJW65580:CKB65580 CTS65580:CTX65580 DDO65580:DDT65580 DNK65580:DNP65580 DXG65580:DXL65580 EHC65580:EHH65580 EQY65580:ERD65580 FAU65580:FAZ65580 FKQ65580:FKV65580 FUM65580:FUR65580 GEI65580:GEN65580 GOE65580:GOJ65580 GYA65580:GYF65580 HHW65580:HIB65580 HRS65580:HRX65580 IBO65580:IBT65580 ILK65580:ILP65580 IVG65580:IVL65580 JFC65580:JFH65580 JOY65580:JPD65580 JYU65580:JYZ65580 KIQ65580:KIV65580 KSM65580:KSR65580 LCI65580:LCN65580 LME65580:LMJ65580 LWA65580:LWF65580 MFW65580:MGB65580 MPS65580:MPX65580 MZO65580:MZT65580 NJK65580:NJP65580 NTG65580:NTL65580 ODC65580:ODH65580 OMY65580:OND65580 OWU65580:OWZ65580 PGQ65580:PGV65580 PQM65580:PQR65580 QAI65580:QAN65580 QKE65580:QKJ65580 QUA65580:QUF65580 RDW65580:REB65580 RNS65580:RNX65580 RXO65580:RXT65580 SHK65580:SHP65580 SRG65580:SRL65580 TBC65580:TBH65580 TKY65580:TLD65580 TUU65580:TUZ65580 UEQ65580:UEV65580 UOM65580:UOR65580 UYI65580:UYN65580 VIE65580:VIJ65580 VSA65580:VSF65580 WBW65580:WCB65580 WLS65580:WLX65580 WVO65580:WVT65580 G131116:L131116 JC131116:JH131116 SY131116:TD131116 ACU131116:ACZ131116 AMQ131116:AMV131116 AWM131116:AWR131116 BGI131116:BGN131116 BQE131116:BQJ131116 CAA131116:CAF131116 CJW131116:CKB131116 CTS131116:CTX131116 DDO131116:DDT131116 DNK131116:DNP131116 DXG131116:DXL131116 EHC131116:EHH131116 EQY131116:ERD131116 FAU131116:FAZ131116 FKQ131116:FKV131116 FUM131116:FUR131116 GEI131116:GEN131116 GOE131116:GOJ131116 GYA131116:GYF131116 HHW131116:HIB131116 HRS131116:HRX131116 IBO131116:IBT131116 ILK131116:ILP131116 IVG131116:IVL131116 JFC131116:JFH131116 JOY131116:JPD131116 JYU131116:JYZ131116 KIQ131116:KIV131116 KSM131116:KSR131116 LCI131116:LCN131116 LME131116:LMJ131116 LWA131116:LWF131116 MFW131116:MGB131116 MPS131116:MPX131116 MZO131116:MZT131116 NJK131116:NJP131116 NTG131116:NTL131116 ODC131116:ODH131116 OMY131116:OND131116 OWU131116:OWZ131116 PGQ131116:PGV131116 PQM131116:PQR131116 QAI131116:QAN131116 QKE131116:QKJ131116 QUA131116:QUF131116 RDW131116:REB131116 RNS131116:RNX131116 RXO131116:RXT131116 SHK131116:SHP131116 SRG131116:SRL131116 TBC131116:TBH131116 TKY131116:TLD131116 TUU131116:TUZ131116 UEQ131116:UEV131116 UOM131116:UOR131116 UYI131116:UYN131116 VIE131116:VIJ131116 VSA131116:VSF131116 WBW131116:WCB131116 WLS131116:WLX131116 WVO131116:WVT131116 G196652:L196652 JC196652:JH196652 SY196652:TD196652 ACU196652:ACZ196652 AMQ196652:AMV196652 AWM196652:AWR196652 BGI196652:BGN196652 BQE196652:BQJ196652 CAA196652:CAF196652 CJW196652:CKB196652 CTS196652:CTX196652 DDO196652:DDT196652 DNK196652:DNP196652 DXG196652:DXL196652 EHC196652:EHH196652 EQY196652:ERD196652 FAU196652:FAZ196652 FKQ196652:FKV196652 FUM196652:FUR196652 GEI196652:GEN196652 GOE196652:GOJ196652 GYA196652:GYF196652 HHW196652:HIB196652 HRS196652:HRX196652 IBO196652:IBT196652 ILK196652:ILP196652 IVG196652:IVL196652 JFC196652:JFH196652 JOY196652:JPD196652 JYU196652:JYZ196652 KIQ196652:KIV196652 KSM196652:KSR196652 LCI196652:LCN196652 LME196652:LMJ196652 LWA196652:LWF196652 MFW196652:MGB196652 MPS196652:MPX196652 MZO196652:MZT196652 NJK196652:NJP196652 NTG196652:NTL196652 ODC196652:ODH196652 OMY196652:OND196652 OWU196652:OWZ196652 PGQ196652:PGV196652 PQM196652:PQR196652 QAI196652:QAN196652 QKE196652:QKJ196652 QUA196652:QUF196652 RDW196652:REB196652 RNS196652:RNX196652 RXO196652:RXT196652 SHK196652:SHP196652 SRG196652:SRL196652 TBC196652:TBH196652 TKY196652:TLD196652 TUU196652:TUZ196652 UEQ196652:UEV196652 UOM196652:UOR196652 UYI196652:UYN196652 VIE196652:VIJ196652 VSA196652:VSF196652 WBW196652:WCB196652 WLS196652:WLX196652 WVO196652:WVT196652 G262188:L262188 JC262188:JH262188 SY262188:TD262188 ACU262188:ACZ262188 AMQ262188:AMV262188 AWM262188:AWR262188 BGI262188:BGN262188 BQE262188:BQJ262188 CAA262188:CAF262188 CJW262188:CKB262188 CTS262188:CTX262188 DDO262188:DDT262188 DNK262188:DNP262188 DXG262188:DXL262188 EHC262188:EHH262188 EQY262188:ERD262188 FAU262188:FAZ262188 FKQ262188:FKV262188 FUM262188:FUR262188 GEI262188:GEN262188 GOE262188:GOJ262188 GYA262188:GYF262188 HHW262188:HIB262188 HRS262188:HRX262188 IBO262188:IBT262188 ILK262188:ILP262188 IVG262188:IVL262188 JFC262188:JFH262188 JOY262188:JPD262188 JYU262188:JYZ262188 KIQ262188:KIV262188 KSM262188:KSR262188 LCI262188:LCN262188 LME262188:LMJ262188 LWA262188:LWF262188 MFW262188:MGB262188 MPS262188:MPX262188 MZO262188:MZT262188 NJK262188:NJP262188 NTG262188:NTL262188 ODC262188:ODH262188 OMY262188:OND262188 OWU262188:OWZ262188 PGQ262188:PGV262188 PQM262188:PQR262188 QAI262188:QAN262188 QKE262188:QKJ262188 QUA262188:QUF262188 RDW262188:REB262188 RNS262188:RNX262188 RXO262188:RXT262188 SHK262188:SHP262188 SRG262188:SRL262188 TBC262188:TBH262188 TKY262188:TLD262188 TUU262188:TUZ262188 UEQ262188:UEV262188 UOM262188:UOR262188 UYI262188:UYN262188 VIE262188:VIJ262188 VSA262188:VSF262188 WBW262188:WCB262188 WLS262188:WLX262188 WVO262188:WVT262188 G327724:L327724 JC327724:JH327724 SY327724:TD327724 ACU327724:ACZ327724 AMQ327724:AMV327724 AWM327724:AWR327724 BGI327724:BGN327724 BQE327724:BQJ327724 CAA327724:CAF327724 CJW327724:CKB327724 CTS327724:CTX327724 DDO327724:DDT327724 DNK327724:DNP327724 DXG327724:DXL327724 EHC327724:EHH327724 EQY327724:ERD327724 FAU327724:FAZ327724 FKQ327724:FKV327724 FUM327724:FUR327724 GEI327724:GEN327724 GOE327724:GOJ327724 GYA327724:GYF327724 HHW327724:HIB327724 HRS327724:HRX327724 IBO327724:IBT327724 ILK327724:ILP327724 IVG327724:IVL327724 JFC327724:JFH327724 JOY327724:JPD327724 JYU327724:JYZ327724 KIQ327724:KIV327724 KSM327724:KSR327724 LCI327724:LCN327724 LME327724:LMJ327724 LWA327724:LWF327724 MFW327724:MGB327724 MPS327724:MPX327724 MZO327724:MZT327724 NJK327724:NJP327724 NTG327724:NTL327724 ODC327724:ODH327724 OMY327724:OND327724 OWU327724:OWZ327724 PGQ327724:PGV327724 PQM327724:PQR327724 QAI327724:QAN327724 QKE327724:QKJ327724 QUA327724:QUF327724 RDW327724:REB327724 RNS327724:RNX327724 RXO327724:RXT327724 SHK327724:SHP327724 SRG327724:SRL327724 TBC327724:TBH327724 TKY327724:TLD327724 TUU327724:TUZ327724 UEQ327724:UEV327724 UOM327724:UOR327724 UYI327724:UYN327724 VIE327724:VIJ327724 VSA327724:VSF327724 WBW327724:WCB327724 WLS327724:WLX327724 WVO327724:WVT327724 G393260:L393260 JC393260:JH393260 SY393260:TD393260 ACU393260:ACZ393260 AMQ393260:AMV393260 AWM393260:AWR393260 BGI393260:BGN393260 BQE393260:BQJ393260 CAA393260:CAF393260 CJW393260:CKB393260 CTS393260:CTX393260 DDO393260:DDT393260 DNK393260:DNP393260 DXG393260:DXL393260 EHC393260:EHH393260 EQY393260:ERD393260 FAU393260:FAZ393260 FKQ393260:FKV393260 FUM393260:FUR393260 GEI393260:GEN393260 GOE393260:GOJ393260 GYA393260:GYF393260 HHW393260:HIB393260 HRS393260:HRX393260 IBO393260:IBT393260 ILK393260:ILP393260 IVG393260:IVL393260 JFC393260:JFH393260 JOY393260:JPD393260 JYU393260:JYZ393260 KIQ393260:KIV393260 KSM393260:KSR393260 LCI393260:LCN393260 LME393260:LMJ393260 LWA393260:LWF393260 MFW393260:MGB393260 MPS393260:MPX393260 MZO393260:MZT393260 NJK393260:NJP393260 NTG393260:NTL393260 ODC393260:ODH393260 OMY393260:OND393260 OWU393260:OWZ393260 PGQ393260:PGV393260 PQM393260:PQR393260 QAI393260:QAN393260 QKE393260:QKJ393260 QUA393260:QUF393260 RDW393260:REB393260 RNS393260:RNX393260 RXO393260:RXT393260 SHK393260:SHP393260 SRG393260:SRL393260 TBC393260:TBH393260 TKY393260:TLD393260 TUU393260:TUZ393260 UEQ393260:UEV393260 UOM393260:UOR393260 UYI393260:UYN393260 VIE393260:VIJ393260 VSA393260:VSF393260 WBW393260:WCB393260 WLS393260:WLX393260 WVO393260:WVT393260 G458796:L458796 JC458796:JH458796 SY458796:TD458796 ACU458796:ACZ458796 AMQ458796:AMV458796 AWM458796:AWR458796 BGI458796:BGN458796 BQE458796:BQJ458796 CAA458796:CAF458796 CJW458796:CKB458796 CTS458796:CTX458796 DDO458796:DDT458796 DNK458796:DNP458796 DXG458796:DXL458796 EHC458796:EHH458796 EQY458796:ERD458796 FAU458796:FAZ458796 FKQ458796:FKV458796 FUM458796:FUR458796 GEI458796:GEN458796 GOE458796:GOJ458796 GYA458796:GYF458796 HHW458796:HIB458796 HRS458796:HRX458796 IBO458796:IBT458796 ILK458796:ILP458796 IVG458796:IVL458796 JFC458796:JFH458796 JOY458796:JPD458796 JYU458796:JYZ458796 KIQ458796:KIV458796 KSM458796:KSR458796 LCI458796:LCN458796 LME458796:LMJ458796 LWA458796:LWF458796 MFW458796:MGB458796 MPS458796:MPX458796 MZO458796:MZT458796 NJK458796:NJP458796 NTG458796:NTL458796 ODC458796:ODH458796 OMY458796:OND458796 OWU458796:OWZ458796 PGQ458796:PGV458796 PQM458796:PQR458796 QAI458796:QAN458796 QKE458796:QKJ458796 QUA458796:QUF458796 RDW458796:REB458796 RNS458796:RNX458796 RXO458796:RXT458796 SHK458796:SHP458796 SRG458796:SRL458796 TBC458796:TBH458796 TKY458796:TLD458796 TUU458796:TUZ458796 UEQ458796:UEV458796 UOM458796:UOR458796 UYI458796:UYN458796 VIE458796:VIJ458796 VSA458796:VSF458796 WBW458796:WCB458796 WLS458796:WLX458796 WVO458796:WVT458796 G524332:L524332 JC524332:JH524332 SY524332:TD524332 ACU524332:ACZ524332 AMQ524332:AMV524332 AWM524332:AWR524332 BGI524332:BGN524332 BQE524332:BQJ524332 CAA524332:CAF524332 CJW524332:CKB524332 CTS524332:CTX524332 DDO524332:DDT524332 DNK524332:DNP524332 DXG524332:DXL524332 EHC524332:EHH524332 EQY524332:ERD524332 FAU524332:FAZ524332 FKQ524332:FKV524332 FUM524332:FUR524332 GEI524332:GEN524332 GOE524332:GOJ524332 GYA524332:GYF524332 HHW524332:HIB524332 HRS524332:HRX524332 IBO524332:IBT524332 ILK524332:ILP524332 IVG524332:IVL524332 JFC524332:JFH524332 JOY524332:JPD524332 JYU524332:JYZ524332 KIQ524332:KIV524332 KSM524332:KSR524332 LCI524332:LCN524332 LME524332:LMJ524332 LWA524332:LWF524332 MFW524332:MGB524332 MPS524332:MPX524332 MZO524332:MZT524332 NJK524332:NJP524332 NTG524332:NTL524332 ODC524332:ODH524332 OMY524332:OND524332 OWU524332:OWZ524332 PGQ524332:PGV524332 PQM524332:PQR524332 QAI524332:QAN524332 QKE524332:QKJ524332 QUA524332:QUF524332 RDW524332:REB524332 RNS524332:RNX524332 RXO524332:RXT524332 SHK524332:SHP524332 SRG524332:SRL524332 TBC524332:TBH524332 TKY524332:TLD524332 TUU524332:TUZ524332 UEQ524332:UEV524332 UOM524332:UOR524332 UYI524332:UYN524332 VIE524332:VIJ524332 VSA524332:VSF524332 WBW524332:WCB524332 WLS524332:WLX524332 WVO524332:WVT524332 G589868:L589868 JC589868:JH589868 SY589868:TD589868 ACU589868:ACZ589868 AMQ589868:AMV589868 AWM589868:AWR589868 BGI589868:BGN589868 BQE589868:BQJ589868 CAA589868:CAF589868 CJW589868:CKB589868 CTS589868:CTX589868 DDO589868:DDT589868 DNK589868:DNP589868 DXG589868:DXL589868 EHC589868:EHH589868 EQY589868:ERD589868 FAU589868:FAZ589868 FKQ589868:FKV589868 FUM589868:FUR589868 GEI589868:GEN589868 GOE589868:GOJ589868 GYA589868:GYF589868 HHW589868:HIB589868 HRS589868:HRX589868 IBO589868:IBT589868 ILK589868:ILP589868 IVG589868:IVL589868 JFC589868:JFH589868 JOY589868:JPD589868 JYU589868:JYZ589868 KIQ589868:KIV589868 KSM589868:KSR589868 LCI589868:LCN589868 LME589868:LMJ589868 LWA589868:LWF589868 MFW589868:MGB589868 MPS589868:MPX589868 MZO589868:MZT589868 NJK589868:NJP589868 NTG589868:NTL589868 ODC589868:ODH589868 OMY589868:OND589868 OWU589868:OWZ589868 PGQ589868:PGV589868 PQM589868:PQR589868 QAI589868:QAN589868 QKE589868:QKJ589868 QUA589868:QUF589868 RDW589868:REB589868 RNS589868:RNX589868 RXO589868:RXT589868 SHK589868:SHP589868 SRG589868:SRL589868 TBC589868:TBH589868 TKY589868:TLD589868 TUU589868:TUZ589868 UEQ589868:UEV589868 UOM589868:UOR589868 UYI589868:UYN589868 VIE589868:VIJ589868 VSA589868:VSF589868 WBW589868:WCB589868 WLS589868:WLX589868 WVO589868:WVT589868 G655404:L655404 JC655404:JH655404 SY655404:TD655404 ACU655404:ACZ655404 AMQ655404:AMV655404 AWM655404:AWR655404 BGI655404:BGN655404 BQE655404:BQJ655404 CAA655404:CAF655404 CJW655404:CKB655404 CTS655404:CTX655404 DDO655404:DDT655404 DNK655404:DNP655404 DXG655404:DXL655404 EHC655404:EHH655404 EQY655404:ERD655404 FAU655404:FAZ655404 FKQ655404:FKV655404 FUM655404:FUR655404 GEI655404:GEN655404 GOE655404:GOJ655404 GYA655404:GYF655404 HHW655404:HIB655404 HRS655404:HRX655404 IBO655404:IBT655404 ILK655404:ILP655404 IVG655404:IVL655404 JFC655404:JFH655404 JOY655404:JPD655404 JYU655404:JYZ655404 KIQ655404:KIV655404 KSM655404:KSR655404 LCI655404:LCN655404 LME655404:LMJ655404 LWA655404:LWF655404 MFW655404:MGB655404 MPS655404:MPX655404 MZO655404:MZT655404 NJK655404:NJP655404 NTG655404:NTL655404 ODC655404:ODH655404 OMY655404:OND655404 OWU655404:OWZ655404 PGQ655404:PGV655404 PQM655404:PQR655404 QAI655404:QAN655404 QKE655404:QKJ655404 QUA655404:QUF655404 RDW655404:REB655404 RNS655404:RNX655404 RXO655404:RXT655404 SHK655404:SHP655404 SRG655404:SRL655404 TBC655404:TBH655404 TKY655404:TLD655404 TUU655404:TUZ655404 UEQ655404:UEV655404 UOM655404:UOR655404 UYI655404:UYN655404 VIE655404:VIJ655404 VSA655404:VSF655404 WBW655404:WCB655404 WLS655404:WLX655404 WVO655404:WVT655404 G720940:L720940 JC720940:JH720940 SY720940:TD720940 ACU720940:ACZ720940 AMQ720940:AMV720940 AWM720940:AWR720940 BGI720940:BGN720940 BQE720940:BQJ720940 CAA720940:CAF720940 CJW720940:CKB720940 CTS720940:CTX720940 DDO720940:DDT720940 DNK720940:DNP720940 DXG720940:DXL720940 EHC720940:EHH720940 EQY720940:ERD720940 FAU720940:FAZ720940 FKQ720940:FKV720940 FUM720940:FUR720940 GEI720940:GEN720940 GOE720940:GOJ720940 GYA720940:GYF720940 HHW720940:HIB720940 HRS720940:HRX720940 IBO720940:IBT720940 ILK720940:ILP720940 IVG720940:IVL720940 JFC720940:JFH720940 JOY720940:JPD720940 JYU720940:JYZ720940 KIQ720940:KIV720940 KSM720940:KSR720940 LCI720940:LCN720940 LME720940:LMJ720940 LWA720940:LWF720940 MFW720940:MGB720940 MPS720940:MPX720940 MZO720940:MZT720940 NJK720940:NJP720940 NTG720940:NTL720940 ODC720940:ODH720940 OMY720940:OND720940 OWU720940:OWZ720940 PGQ720940:PGV720940 PQM720940:PQR720940 QAI720940:QAN720940 QKE720940:QKJ720940 QUA720940:QUF720940 RDW720940:REB720940 RNS720940:RNX720940 RXO720940:RXT720940 SHK720940:SHP720940 SRG720940:SRL720940 TBC720940:TBH720940 TKY720940:TLD720940 TUU720940:TUZ720940 UEQ720940:UEV720940 UOM720940:UOR720940 UYI720940:UYN720940 VIE720940:VIJ720940 VSA720940:VSF720940 WBW720940:WCB720940 WLS720940:WLX720940 WVO720940:WVT720940 G786476:L786476 JC786476:JH786476 SY786476:TD786476 ACU786476:ACZ786476 AMQ786476:AMV786476 AWM786476:AWR786476 BGI786476:BGN786476 BQE786476:BQJ786476 CAA786476:CAF786476 CJW786476:CKB786476 CTS786476:CTX786476 DDO786476:DDT786476 DNK786476:DNP786476 DXG786476:DXL786476 EHC786476:EHH786476 EQY786476:ERD786476 FAU786476:FAZ786476 FKQ786476:FKV786476 FUM786476:FUR786476 GEI786476:GEN786476 GOE786476:GOJ786476 GYA786476:GYF786476 HHW786476:HIB786476 HRS786476:HRX786476 IBO786476:IBT786476 ILK786476:ILP786476 IVG786476:IVL786476 JFC786476:JFH786476 JOY786476:JPD786476 JYU786476:JYZ786476 KIQ786476:KIV786476 KSM786476:KSR786476 LCI786476:LCN786476 LME786476:LMJ786476 LWA786476:LWF786476 MFW786476:MGB786476 MPS786476:MPX786476 MZO786476:MZT786476 NJK786476:NJP786476 NTG786476:NTL786476 ODC786476:ODH786476 OMY786476:OND786476 OWU786476:OWZ786476 PGQ786476:PGV786476 PQM786476:PQR786476 QAI786476:QAN786476 QKE786476:QKJ786476 QUA786476:QUF786476 RDW786476:REB786476 RNS786476:RNX786476 RXO786476:RXT786476 SHK786476:SHP786476 SRG786476:SRL786476 TBC786476:TBH786476 TKY786476:TLD786476 TUU786476:TUZ786476 UEQ786476:UEV786476 UOM786476:UOR786476 UYI786476:UYN786476 VIE786476:VIJ786476 VSA786476:VSF786476 WBW786476:WCB786476 WLS786476:WLX786476 WVO786476:WVT786476 G852012:L852012 JC852012:JH852012 SY852012:TD852012 ACU852012:ACZ852012 AMQ852012:AMV852012 AWM852012:AWR852012 BGI852012:BGN852012 BQE852012:BQJ852012 CAA852012:CAF852012 CJW852012:CKB852012 CTS852012:CTX852012 DDO852012:DDT852012 DNK852012:DNP852012 DXG852012:DXL852012 EHC852012:EHH852012 EQY852012:ERD852012 FAU852012:FAZ852012 FKQ852012:FKV852012 FUM852012:FUR852012 GEI852012:GEN852012 GOE852012:GOJ852012 GYA852012:GYF852012 HHW852012:HIB852012 HRS852012:HRX852012 IBO852012:IBT852012 ILK852012:ILP852012 IVG852012:IVL852012 JFC852012:JFH852012 JOY852012:JPD852012 JYU852012:JYZ852012 KIQ852012:KIV852012 KSM852012:KSR852012 LCI852012:LCN852012 LME852012:LMJ852012 LWA852012:LWF852012 MFW852012:MGB852012 MPS852012:MPX852012 MZO852012:MZT852012 NJK852012:NJP852012 NTG852012:NTL852012 ODC852012:ODH852012 OMY852012:OND852012 OWU852012:OWZ852012 PGQ852012:PGV852012 PQM852012:PQR852012 QAI852012:QAN852012 QKE852012:QKJ852012 QUA852012:QUF852012 RDW852012:REB852012 RNS852012:RNX852012 RXO852012:RXT852012 SHK852012:SHP852012 SRG852012:SRL852012 TBC852012:TBH852012 TKY852012:TLD852012 TUU852012:TUZ852012 UEQ852012:UEV852012 UOM852012:UOR852012 UYI852012:UYN852012 VIE852012:VIJ852012 VSA852012:VSF852012 WBW852012:WCB852012 WLS852012:WLX852012 WVO852012:WVT852012 G917548:L917548 JC917548:JH917548 SY917548:TD917548 ACU917548:ACZ917548 AMQ917548:AMV917548 AWM917548:AWR917548 BGI917548:BGN917548 BQE917548:BQJ917548 CAA917548:CAF917548 CJW917548:CKB917548 CTS917548:CTX917548 DDO917548:DDT917548 DNK917548:DNP917548 DXG917548:DXL917548 EHC917548:EHH917548 EQY917548:ERD917548 FAU917548:FAZ917548 FKQ917548:FKV917548 FUM917548:FUR917548 GEI917548:GEN917548 GOE917548:GOJ917548 GYA917548:GYF917548 HHW917548:HIB917548 HRS917548:HRX917548 IBO917548:IBT917548 ILK917548:ILP917548 IVG917548:IVL917548 JFC917548:JFH917548 JOY917548:JPD917548 JYU917548:JYZ917548 KIQ917548:KIV917548 KSM917548:KSR917548 LCI917548:LCN917548 LME917548:LMJ917548 LWA917548:LWF917548 MFW917548:MGB917548 MPS917548:MPX917548 MZO917548:MZT917548 NJK917548:NJP917548 NTG917548:NTL917548 ODC917548:ODH917548 OMY917548:OND917548 OWU917548:OWZ917548 PGQ917548:PGV917548 PQM917548:PQR917548 QAI917548:QAN917548 QKE917548:QKJ917548 QUA917548:QUF917548 RDW917548:REB917548 RNS917548:RNX917548 RXO917548:RXT917548 SHK917548:SHP917548 SRG917548:SRL917548 TBC917548:TBH917548 TKY917548:TLD917548 TUU917548:TUZ917548 UEQ917548:UEV917548 UOM917548:UOR917548 UYI917548:UYN917548 VIE917548:VIJ917548 VSA917548:VSF917548 WBW917548:WCB917548 WLS917548:WLX917548 WVO917548:WVT917548 G983084:L983084 JC983084:JH983084 SY983084:TD983084 ACU983084:ACZ983084 AMQ983084:AMV983084 AWM983084:AWR983084 BGI983084:BGN983084 BQE983084:BQJ983084 CAA983084:CAF983084 CJW983084:CKB983084 CTS983084:CTX983084 DDO983084:DDT983084 DNK983084:DNP983084 DXG983084:DXL983084 EHC983084:EHH983084 EQY983084:ERD983084 FAU983084:FAZ983084 FKQ983084:FKV983084 FUM983084:FUR983084 GEI983084:GEN983084 GOE983084:GOJ983084 GYA983084:GYF983084 HHW983084:HIB983084 HRS983084:HRX983084 IBO983084:IBT983084 ILK983084:ILP983084 IVG983084:IVL983084 JFC983084:JFH983084 JOY983084:JPD983084 JYU983084:JYZ983084 KIQ983084:KIV983084 KSM983084:KSR983084 LCI983084:LCN983084 LME983084:LMJ983084 LWA983084:LWF983084 MFW983084:MGB983084 MPS983084:MPX983084 MZO983084:MZT983084 NJK983084:NJP983084 NTG983084:NTL983084 ODC983084:ODH983084 OMY983084:OND983084 OWU983084:OWZ983084 PGQ983084:PGV983084 PQM983084:PQR983084 QAI983084:QAN983084 QKE983084:QKJ983084 QUA983084:QUF983084 RDW983084:REB983084 RNS983084:RNX983084 RXO983084:RXT983084 SHK983084:SHP983084 SRG983084:SRL983084 TBC983084:TBH983084 TKY983084:TLD983084 TUU983084:TUZ983084 UEQ983084:UEV983084 UOM983084:UOR983084 UYI983084:UYN983084 VIE983084:VIJ983084 VSA983084:VSF983084 WBW983084:WCB983084 WLS983084:WLX983084 WVO983084:WVT983084 N47:Q47 JJ47:JM47 TF47:TI47 ADB47:ADE47 AMX47:ANA47 AWT47:AWW47 BGP47:BGS47 BQL47:BQO47 CAH47:CAK47 CKD47:CKG47 CTZ47:CUC47 DDV47:DDY47 DNR47:DNU47 DXN47:DXQ47 EHJ47:EHM47 ERF47:ERI47 FBB47:FBE47 FKX47:FLA47 FUT47:FUW47 GEP47:GES47 GOL47:GOO47 GYH47:GYK47 HID47:HIG47 HRZ47:HSC47 IBV47:IBY47 ILR47:ILU47 IVN47:IVQ47 JFJ47:JFM47 JPF47:JPI47 JZB47:JZE47 KIX47:KJA47 KST47:KSW47 LCP47:LCS47 LML47:LMO47 LWH47:LWK47 MGD47:MGG47 MPZ47:MQC47 MZV47:MZY47 NJR47:NJU47 NTN47:NTQ47 ODJ47:ODM47 ONF47:ONI47 OXB47:OXE47 PGX47:PHA47 PQT47:PQW47 QAP47:QAS47 QKL47:QKO47 QUH47:QUK47 RED47:REG47 RNZ47:ROC47 RXV47:RXY47 SHR47:SHU47 SRN47:SRQ47 TBJ47:TBM47 TLF47:TLI47 TVB47:TVE47 UEX47:UFA47 UOT47:UOW47 UYP47:UYS47 VIL47:VIO47 VSH47:VSK47 WCD47:WCG47 WLZ47:WMC47 WVV47:WVY47 N65583:Q65583 JJ65583:JM65583 TF65583:TI65583 ADB65583:ADE65583 AMX65583:ANA65583 AWT65583:AWW65583 BGP65583:BGS65583 BQL65583:BQO65583 CAH65583:CAK65583 CKD65583:CKG65583 CTZ65583:CUC65583 DDV65583:DDY65583 DNR65583:DNU65583 DXN65583:DXQ65583 EHJ65583:EHM65583 ERF65583:ERI65583 FBB65583:FBE65583 FKX65583:FLA65583 FUT65583:FUW65583 GEP65583:GES65583 GOL65583:GOO65583 GYH65583:GYK65583 HID65583:HIG65583 HRZ65583:HSC65583 IBV65583:IBY65583 ILR65583:ILU65583 IVN65583:IVQ65583 JFJ65583:JFM65583 JPF65583:JPI65583 JZB65583:JZE65583 KIX65583:KJA65583 KST65583:KSW65583 LCP65583:LCS65583 LML65583:LMO65583 LWH65583:LWK65583 MGD65583:MGG65583 MPZ65583:MQC65583 MZV65583:MZY65583 NJR65583:NJU65583 NTN65583:NTQ65583 ODJ65583:ODM65583 ONF65583:ONI65583 OXB65583:OXE65583 PGX65583:PHA65583 PQT65583:PQW65583 QAP65583:QAS65583 QKL65583:QKO65583 QUH65583:QUK65583 RED65583:REG65583 RNZ65583:ROC65583 RXV65583:RXY65583 SHR65583:SHU65583 SRN65583:SRQ65583 TBJ65583:TBM65583 TLF65583:TLI65583 TVB65583:TVE65583 UEX65583:UFA65583 UOT65583:UOW65583 UYP65583:UYS65583 VIL65583:VIO65583 VSH65583:VSK65583 WCD65583:WCG65583 WLZ65583:WMC65583 WVV65583:WVY65583 N131119:Q131119 JJ131119:JM131119 TF131119:TI131119 ADB131119:ADE131119 AMX131119:ANA131119 AWT131119:AWW131119 BGP131119:BGS131119 BQL131119:BQO131119 CAH131119:CAK131119 CKD131119:CKG131119 CTZ131119:CUC131119 DDV131119:DDY131119 DNR131119:DNU131119 DXN131119:DXQ131119 EHJ131119:EHM131119 ERF131119:ERI131119 FBB131119:FBE131119 FKX131119:FLA131119 FUT131119:FUW131119 GEP131119:GES131119 GOL131119:GOO131119 GYH131119:GYK131119 HID131119:HIG131119 HRZ131119:HSC131119 IBV131119:IBY131119 ILR131119:ILU131119 IVN131119:IVQ131119 JFJ131119:JFM131119 JPF131119:JPI131119 JZB131119:JZE131119 KIX131119:KJA131119 KST131119:KSW131119 LCP131119:LCS131119 LML131119:LMO131119 LWH131119:LWK131119 MGD131119:MGG131119 MPZ131119:MQC131119 MZV131119:MZY131119 NJR131119:NJU131119 NTN131119:NTQ131119 ODJ131119:ODM131119 ONF131119:ONI131119 OXB131119:OXE131119 PGX131119:PHA131119 PQT131119:PQW131119 QAP131119:QAS131119 QKL131119:QKO131119 QUH131119:QUK131119 RED131119:REG131119 RNZ131119:ROC131119 RXV131119:RXY131119 SHR131119:SHU131119 SRN131119:SRQ131119 TBJ131119:TBM131119 TLF131119:TLI131119 TVB131119:TVE131119 UEX131119:UFA131119 UOT131119:UOW131119 UYP131119:UYS131119 VIL131119:VIO131119 VSH131119:VSK131119 WCD131119:WCG131119 WLZ131119:WMC131119 WVV131119:WVY131119 N196655:Q196655 JJ196655:JM196655 TF196655:TI196655 ADB196655:ADE196655 AMX196655:ANA196655 AWT196655:AWW196655 BGP196655:BGS196655 BQL196655:BQO196655 CAH196655:CAK196655 CKD196655:CKG196655 CTZ196655:CUC196655 DDV196655:DDY196655 DNR196655:DNU196655 DXN196655:DXQ196655 EHJ196655:EHM196655 ERF196655:ERI196655 FBB196655:FBE196655 FKX196655:FLA196655 FUT196655:FUW196655 GEP196655:GES196655 GOL196655:GOO196655 GYH196655:GYK196655 HID196655:HIG196655 HRZ196655:HSC196655 IBV196655:IBY196655 ILR196655:ILU196655 IVN196655:IVQ196655 JFJ196655:JFM196655 JPF196655:JPI196655 JZB196655:JZE196655 KIX196655:KJA196655 KST196655:KSW196655 LCP196655:LCS196655 LML196655:LMO196655 LWH196655:LWK196655 MGD196655:MGG196655 MPZ196655:MQC196655 MZV196655:MZY196655 NJR196655:NJU196655 NTN196655:NTQ196655 ODJ196655:ODM196655 ONF196655:ONI196655 OXB196655:OXE196655 PGX196655:PHA196655 PQT196655:PQW196655 QAP196655:QAS196655 QKL196655:QKO196655 QUH196655:QUK196655 RED196655:REG196655 RNZ196655:ROC196655 RXV196655:RXY196655 SHR196655:SHU196655 SRN196655:SRQ196655 TBJ196655:TBM196655 TLF196655:TLI196655 TVB196655:TVE196655 UEX196655:UFA196655 UOT196655:UOW196655 UYP196655:UYS196655 VIL196655:VIO196655 VSH196655:VSK196655 WCD196655:WCG196655 WLZ196655:WMC196655 WVV196655:WVY196655 N262191:Q262191 JJ262191:JM262191 TF262191:TI262191 ADB262191:ADE262191 AMX262191:ANA262191 AWT262191:AWW262191 BGP262191:BGS262191 BQL262191:BQO262191 CAH262191:CAK262191 CKD262191:CKG262191 CTZ262191:CUC262191 DDV262191:DDY262191 DNR262191:DNU262191 DXN262191:DXQ262191 EHJ262191:EHM262191 ERF262191:ERI262191 FBB262191:FBE262191 FKX262191:FLA262191 FUT262191:FUW262191 GEP262191:GES262191 GOL262191:GOO262191 GYH262191:GYK262191 HID262191:HIG262191 HRZ262191:HSC262191 IBV262191:IBY262191 ILR262191:ILU262191 IVN262191:IVQ262191 JFJ262191:JFM262191 JPF262191:JPI262191 JZB262191:JZE262191 KIX262191:KJA262191 KST262191:KSW262191 LCP262191:LCS262191 LML262191:LMO262191 LWH262191:LWK262191 MGD262191:MGG262191 MPZ262191:MQC262191 MZV262191:MZY262191 NJR262191:NJU262191 NTN262191:NTQ262191 ODJ262191:ODM262191 ONF262191:ONI262191 OXB262191:OXE262191 PGX262191:PHA262191 PQT262191:PQW262191 QAP262191:QAS262191 QKL262191:QKO262191 QUH262191:QUK262191 RED262191:REG262191 RNZ262191:ROC262191 RXV262191:RXY262191 SHR262191:SHU262191 SRN262191:SRQ262191 TBJ262191:TBM262191 TLF262191:TLI262191 TVB262191:TVE262191 UEX262191:UFA262191 UOT262191:UOW262191 UYP262191:UYS262191 VIL262191:VIO262191 VSH262191:VSK262191 WCD262191:WCG262191 WLZ262191:WMC262191 WVV262191:WVY262191 N327727:Q327727 JJ327727:JM327727 TF327727:TI327727 ADB327727:ADE327727 AMX327727:ANA327727 AWT327727:AWW327727 BGP327727:BGS327727 BQL327727:BQO327727 CAH327727:CAK327727 CKD327727:CKG327727 CTZ327727:CUC327727 DDV327727:DDY327727 DNR327727:DNU327727 DXN327727:DXQ327727 EHJ327727:EHM327727 ERF327727:ERI327727 FBB327727:FBE327727 FKX327727:FLA327727 FUT327727:FUW327727 GEP327727:GES327727 GOL327727:GOO327727 GYH327727:GYK327727 HID327727:HIG327727 HRZ327727:HSC327727 IBV327727:IBY327727 ILR327727:ILU327727 IVN327727:IVQ327727 JFJ327727:JFM327727 JPF327727:JPI327727 JZB327727:JZE327727 KIX327727:KJA327727 KST327727:KSW327727 LCP327727:LCS327727 LML327727:LMO327727 LWH327727:LWK327727 MGD327727:MGG327727 MPZ327727:MQC327727 MZV327727:MZY327727 NJR327727:NJU327727 NTN327727:NTQ327727 ODJ327727:ODM327727 ONF327727:ONI327727 OXB327727:OXE327727 PGX327727:PHA327727 PQT327727:PQW327727 QAP327727:QAS327727 QKL327727:QKO327727 QUH327727:QUK327727 RED327727:REG327727 RNZ327727:ROC327727 RXV327727:RXY327727 SHR327727:SHU327727 SRN327727:SRQ327727 TBJ327727:TBM327727 TLF327727:TLI327727 TVB327727:TVE327727 UEX327727:UFA327727 UOT327727:UOW327727 UYP327727:UYS327727 VIL327727:VIO327727 VSH327727:VSK327727 WCD327727:WCG327727 WLZ327727:WMC327727 WVV327727:WVY327727 N393263:Q393263 JJ393263:JM393263 TF393263:TI393263 ADB393263:ADE393263 AMX393263:ANA393263 AWT393263:AWW393263 BGP393263:BGS393263 BQL393263:BQO393263 CAH393263:CAK393263 CKD393263:CKG393263 CTZ393263:CUC393263 DDV393263:DDY393263 DNR393263:DNU393263 DXN393263:DXQ393263 EHJ393263:EHM393263 ERF393263:ERI393263 FBB393263:FBE393263 FKX393263:FLA393263 FUT393263:FUW393263 GEP393263:GES393263 GOL393263:GOO393263 GYH393263:GYK393263 HID393263:HIG393263 HRZ393263:HSC393263 IBV393263:IBY393263 ILR393263:ILU393263 IVN393263:IVQ393263 JFJ393263:JFM393263 JPF393263:JPI393263 JZB393263:JZE393263 KIX393263:KJA393263 KST393263:KSW393263 LCP393263:LCS393263 LML393263:LMO393263 LWH393263:LWK393263 MGD393263:MGG393263 MPZ393263:MQC393263 MZV393263:MZY393263 NJR393263:NJU393263 NTN393263:NTQ393263 ODJ393263:ODM393263 ONF393263:ONI393263 OXB393263:OXE393263 PGX393263:PHA393263 PQT393263:PQW393263 QAP393263:QAS393263 QKL393263:QKO393263 QUH393263:QUK393263 RED393263:REG393263 RNZ393263:ROC393263 RXV393263:RXY393263 SHR393263:SHU393263 SRN393263:SRQ393263 TBJ393263:TBM393263 TLF393263:TLI393263 TVB393263:TVE393263 UEX393263:UFA393263 UOT393263:UOW393263 UYP393263:UYS393263 VIL393263:VIO393263 VSH393263:VSK393263 WCD393263:WCG393263 WLZ393263:WMC393263 WVV393263:WVY393263 N458799:Q458799 JJ458799:JM458799 TF458799:TI458799 ADB458799:ADE458799 AMX458799:ANA458799 AWT458799:AWW458799 BGP458799:BGS458799 BQL458799:BQO458799 CAH458799:CAK458799 CKD458799:CKG458799 CTZ458799:CUC458799 DDV458799:DDY458799 DNR458799:DNU458799 DXN458799:DXQ458799 EHJ458799:EHM458799 ERF458799:ERI458799 FBB458799:FBE458799 FKX458799:FLA458799 FUT458799:FUW458799 GEP458799:GES458799 GOL458799:GOO458799 GYH458799:GYK458799 HID458799:HIG458799 HRZ458799:HSC458799 IBV458799:IBY458799 ILR458799:ILU458799 IVN458799:IVQ458799 JFJ458799:JFM458799 JPF458799:JPI458799 JZB458799:JZE458799 KIX458799:KJA458799 KST458799:KSW458799 LCP458799:LCS458799 LML458799:LMO458799 LWH458799:LWK458799 MGD458799:MGG458799 MPZ458799:MQC458799 MZV458799:MZY458799 NJR458799:NJU458799 NTN458799:NTQ458799 ODJ458799:ODM458799 ONF458799:ONI458799 OXB458799:OXE458799 PGX458799:PHA458799 PQT458799:PQW458799 QAP458799:QAS458799 QKL458799:QKO458799 QUH458799:QUK458799 RED458799:REG458799 RNZ458799:ROC458799 RXV458799:RXY458799 SHR458799:SHU458799 SRN458799:SRQ458799 TBJ458799:TBM458799 TLF458799:TLI458799 TVB458799:TVE458799 UEX458799:UFA458799 UOT458799:UOW458799 UYP458799:UYS458799 VIL458799:VIO458799 VSH458799:VSK458799 WCD458799:WCG458799 WLZ458799:WMC458799 WVV458799:WVY458799 N524335:Q524335 JJ524335:JM524335 TF524335:TI524335 ADB524335:ADE524335 AMX524335:ANA524335 AWT524335:AWW524335 BGP524335:BGS524335 BQL524335:BQO524335 CAH524335:CAK524335 CKD524335:CKG524335 CTZ524335:CUC524335 DDV524335:DDY524335 DNR524335:DNU524335 DXN524335:DXQ524335 EHJ524335:EHM524335 ERF524335:ERI524335 FBB524335:FBE524335 FKX524335:FLA524335 FUT524335:FUW524335 GEP524335:GES524335 GOL524335:GOO524335 GYH524335:GYK524335 HID524335:HIG524335 HRZ524335:HSC524335 IBV524335:IBY524335 ILR524335:ILU524335 IVN524335:IVQ524335 JFJ524335:JFM524335 JPF524335:JPI524335 JZB524335:JZE524335 KIX524335:KJA524335 KST524335:KSW524335 LCP524335:LCS524335 LML524335:LMO524335 LWH524335:LWK524335 MGD524335:MGG524335 MPZ524335:MQC524335 MZV524335:MZY524335 NJR524335:NJU524335 NTN524335:NTQ524335 ODJ524335:ODM524335 ONF524335:ONI524335 OXB524335:OXE524335 PGX524335:PHA524335 PQT524335:PQW524335 QAP524335:QAS524335 QKL524335:QKO524335 QUH524335:QUK524335 RED524335:REG524335 RNZ524335:ROC524335 RXV524335:RXY524335 SHR524335:SHU524335 SRN524335:SRQ524335 TBJ524335:TBM524335 TLF524335:TLI524335 TVB524335:TVE524335 UEX524335:UFA524335 UOT524335:UOW524335 UYP524335:UYS524335 VIL524335:VIO524335 VSH524335:VSK524335 WCD524335:WCG524335 WLZ524335:WMC524335 WVV524335:WVY524335 N589871:Q589871 JJ589871:JM589871 TF589871:TI589871 ADB589871:ADE589871 AMX589871:ANA589871 AWT589871:AWW589871 BGP589871:BGS589871 BQL589871:BQO589871 CAH589871:CAK589871 CKD589871:CKG589871 CTZ589871:CUC589871 DDV589871:DDY589871 DNR589871:DNU589871 DXN589871:DXQ589871 EHJ589871:EHM589871 ERF589871:ERI589871 FBB589871:FBE589871 FKX589871:FLA589871 FUT589871:FUW589871 GEP589871:GES589871 GOL589871:GOO589871 GYH589871:GYK589871 HID589871:HIG589871 HRZ589871:HSC589871 IBV589871:IBY589871 ILR589871:ILU589871 IVN589871:IVQ589871 JFJ589871:JFM589871 JPF589871:JPI589871 JZB589871:JZE589871 KIX589871:KJA589871 KST589871:KSW589871 LCP589871:LCS589871 LML589871:LMO589871 LWH589871:LWK589871 MGD589871:MGG589871 MPZ589871:MQC589871 MZV589871:MZY589871 NJR589871:NJU589871 NTN589871:NTQ589871 ODJ589871:ODM589871 ONF589871:ONI589871 OXB589871:OXE589871 PGX589871:PHA589871 PQT589871:PQW589871 QAP589871:QAS589871 QKL589871:QKO589871 QUH589871:QUK589871 RED589871:REG589871 RNZ589871:ROC589871 RXV589871:RXY589871 SHR589871:SHU589871 SRN589871:SRQ589871 TBJ589871:TBM589871 TLF589871:TLI589871 TVB589871:TVE589871 UEX589871:UFA589871 UOT589871:UOW589871 UYP589871:UYS589871 VIL589871:VIO589871 VSH589871:VSK589871 WCD589871:WCG589871 WLZ589871:WMC589871 WVV589871:WVY589871 N655407:Q655407 JJ655407:JM655407 TF655407:TI655407 ADB655407:ADE655407 AMX655407:ANA655407 AWT655407:AWW655407 BGP655407:BGS655407 BQL655407:BQO655407 CAH655407:CAK655407 CKD655407:CKG655407 CTZ655407:CUC655407 DDV655407:DDY655407 DNR655407:DNU655407 DXN655407:DXQ655407 EHJ655407:EHM655407 ERF655407:ERI655407 FBB655407:FBE655407 FKX655407:FLA655407 FUT655407:FUW655407 GEP655407:GES655407 GOL655407:GOO655407 GYH655407:GYK655407 HID655407:HIG655407 HRZ655407:HSC655407 IBV655407:IBY655407 ILR655407:ILU655407 IVN655407:IVQ655407 JFJ655407:JFM655407 JPF655407:JPI655407 JZB655407:JZE655407 KIX655407:KJA655407 KST655407:KSW655407 LCP655407:LCS655407 LML655407:LMO655407 LWH655407:LWK655407 MGD655407:MGG655407 MPZ655407:MQC655407 MZV655407:MZY655407 NJR655407:NJU655407 NTN655407:NTQ655407 ODJ655407:ODM655407 ONF655407:ONI655407 OXB655407:OXE655407 PGX655407:PHA655407 PQT655407:PQW655407 QAP655407:QAS655407 QKL655407:QKO655407 QUH655407:QUK655407 RED655407:REG655407 RNZ655407:ROC655407 RXV655407:RXY655407 SHR655407:SHU655407 SRN655407:SRQ655407 TBJ655407:TBM655407 TLF655407:TLI655407 TVB655407:TVE655407 UEX655407:UFA655407 UOT655407:UOW655407 UYP655407:UYS655407 VIL655407:VIO655407 VSH655407:VSK655407 WCD655407:WCG655407 WLZ655407:WMC655407 WVV655407:WVY655407 N720943:Q720943 JJ720943:JM720943 TF720943:TI720943 ADB720943:ADE720943 AMX720943:ANA720943 AWT720943:AWW720943 BGP720943:BGS720943 BQL720943:BQO720943 CAH720943:CAK720943 CKD720943:CKG720943 CTZ720943:CUC720943 DDV720943:DDY720943 DNR720943:DNU720943 DXN720943:DXQ720943 EHJ720943:EHM720943 ERF720943:ERI720943 FBB720943:FBE720943 FKX720943:FLA720943 FUT720943:FUW720943 GEP720943:GES720943 GOL720943:GOO720943 GYH720943:GYK720943 HID720943:HIG720943 HRZ720943:HSC720943 IBV720943:IBY720943 ILR720943:ILU720943 IVN720943:IVQ720943 JFJ720943:JFM720943 JPF720943:JPI720943 JZB720943:JZE720943 KIX720943:KJA720943 KST720943:KSW720943 LCP720943:LCS720943 LML720943:LMO720943 LWH720943:LWK720943 MGD720943:MGG720943 MPZ720943:MQC720943 MZV720943:MZY720943 NJR720943:NJU720943 NTN720943:NTQ720943 ODJ720943:ODM720943 ONF720943:ONI720943 OXB720943:OXE720943 PGX720943:PHA720943 PQT720943:PQW720943 QAP720943:QAS720943 QKL720943:QKO720943 QUH720943:QUK720943 RED720943:REG720943 RNZ720943:ROC720943 RXV720943:RXY720943 SHR720943:SHU720943 SRN720943:SRQ720943 TBJ720943:TBM720943 TLF720943:TLI720943 TVB720943:TVE720943 UEX720943:UFA720943 UOT720943:UOW720943 UYP720943:UYS720943 VIL720943:VIO720943 VSH720943:VSK720943 WCD720943:WCG720943 WLZ720943:WMC720943 WVV720943:WVY720943 N786479:Q786479 JJ786479:JM786479 TF786479:TI786479 ADB786479:ADE786479 AMX786479:ANA786479 AWT786479:AWW786479 BGP786479:BGS786479 BQL786479:BQO786479 CAH786479:CAK786479 CKD786479:CKG786479 CTZ786479:CUC786479 DDV786479:DDY786479 DNR786479:DNU786479 DXN786479:DXQ786479 EHJ786479:EHM786479 ERF786479:ERI786479 FBB786479:FBE786479 FKX786479:FLA786479 FUT786479:FUW786479 GEP786479:GES786479 GOL786479:GOO786479 GYH786479:GYK786479 HID786479:HIG786479 HRZ786479:HSC786479 IBV786479:IBY786479 ILR786479:ILU786479 IVN786479:IVQ786479 JFJ786479:JFM786479 JPF786479:JPI786479 JZB786479:JZE786479 KIX786479:KJA786479 KST786479:KSW786479 LCP786479:LCS786479 LML786479:LMO786479 LWH786479:LWK786479 MGD786479:MGG786479 MPZ786479:MQC786479 MZV786479:MZY786479 NJR786479:NJU786479 NTN786479:NTQ786479 ODJ786479:ODM786479 ONF786479:ONI786479 OXB786479:OXE786479 PGX786479:PHA786479 PQT786479:PQW786479 QAP786479:QAS786479 QKL786479:QKO786479 QUH786479:QUK786479 RED786479:REG786479 RNZ786479:ROC786479 RXV786479:RXY786479 SHR786479:SHU786479 SRN786479:SRQ786479 TBJ786479:TBM786479 TLF786479:TLI786479 TVB786479:TVE786479 UEX786479:UFA786479 UOT786479:UOW786479 UYP786479:UYS786479 VIL786479:VIO786479 VSH786479:VSK786479 WCD786479:WCG786479 WLZ786479:WMC786479 WVV786479:WVY786479 N852015:Q852015 JJ852015:JM852015 TF852015:TI852015 ADB852015:ADE852015 AMX852015:ANA852015 AWT852015:AWW852015 BGP852015:BGS852015 BQL852015:BQO852015 CAH852015:CAK852015 CKD852015:CKG852015 CTZ852015:CUC852015 DDV852015:DDY852015 DNR852015:DNU852015 DXN852015:DXQ852015 EHJ852015:EHM852015 ERF852015:ERI852015 FBB852015:FBE852015 FKX852015:FLA852015 FUT852015:FUW852015 GEP852015:GES852015 GOL852015:GOO852015 GYH852015:GYK852015 HID852015:HIG852015 HRZ852015:HSC852015 IBV852015:IBY852015 ILR852015:ILU852015 IVN852015:IVQ852015 JFJ852015:JFM852015 JPF852015:JPI852015 JZB852015:JZE852015 KIX852015:KJA852015 KST852015:KSW852015 LCP852015:LCS852015 LML852015:LMO852015 LWH852015:LWK852015 MGD852015:MGG852015 MPZ852015:MQC852015 MZV852015:MZY852015 NJR852015:NJU852015 NTN852015:NTQ852015 ODJ852015:ODM852015 ONF852015:ONI852015 OXB852015:OXE852015 PGX852015:PHA852015 PQT852015:PQW852015 QAP852015:QAS852015 QKL852015:QKO852015 QUH852015:QUK852015 RED852015:REG852015 RNZ852015:ROC852015 RXV852015:RXY852015 SHR852015:SHU852015 SRN852015:SRQ852015 TBJ852015:TBM852015 TLF852015:TLI852015 TVB852015:TVE852015 UEX852015:UFA852015 UOT852015:UOW852015 UYP852015:UYS852015 VIL852015:VIO852015 VSH852015:VSK852015 WCD852015:WCG852015 WLZ852015:WMC852015 WVV852015:WVY852015 N917551:Q917551 JJ917551:JM917551 TF917551:TI917551 ADB917551:ADE917551 AMX917551:ANA917551 AWT917551:AWW917551 BGP917551:BGS917551 BQL917551:BQO917551 CAH917551:CAK917551 CKD917551:CKG917551 CTZ917551:CUC917551 DDV917551:DDY917551 DNR917551:DNU917551 DXN917551:DXQ917551 EHJ917551:EHM917551 ERF917551:ERI917551 FBB917551:FBE917551 FKX917551:FLA917551 FUT917551:FUW917551 GEP917551:GES917551 GOL917551:GOO917551 GYH917551:GYK917551 HID917551:HIG917551 HRZ917551:HSC917551 IBV917551:IBY917551 ILR917551:ILU917551 IVN917551:IVQ917551 JFJ917551:JFM917551 JPF917551:JPI917551 JZB917551:JZE917551 KIX917551:KJA917551 KST917551:KSW917551 LCP917551:LCS917551 LML917551:LMO917551 LWH917551:LWK917551 MGD917551:MGG917551 MPZ917551:MQC917551 MZV917551:MZY917551 NJR917551:NJU917551 NTN917551:NTQ917551 ODJ917551:ODM917551 ONF917551:ONI917551 OXB917551:OXE917551 PGX917551:PHA917551 PQT917551:PQW917551 QAP917551:QAS917551 QKL917551:QKO917551 QUH917551:QUK917551 RED917551:REG917551 RNZ917551:ROC917551 RXV917551:RXY917551 SHR917551:SHU917551 SRN917551:SRQ917551 TBJ917551:TBM917551 TLF917551:TLI917551 TVB917551:TVE917551 UEX917551:UFA917551 UOT917551:UOW917551 UYP917551:UYS917551 VIL917551:VIO917551 VSH917551:VSK917551 WCD917551:WCG917551 WLZ917551:WMC917551 WVV917551:WVY917551 N983087:Q983087 JJ983087:JM983087 TF983087:TI983087 ADB983087:ADE983087 AMX983087:ANA983087 AWT983087:AWW983087 BGP983087:BGS983087 BQL983087:BQO983087 CAH983087:CAK983087 CKD983087:CKG983087 CTZ983087:CUC983087 DDV983087:DDY983087 DNR983087:DNU983087 DXN983087:DXQ983087 EHJ983087:EHM983087 ERF983087:ERI983087 FBB983087:FBE983087 FKX983087:FLA983087 FUT983087:FUW983087 GEP983087:GES983087 GOL983087:GOO983087 GYH983087:GYK983087 HID983087:HIG983087 HRZ983087:HSC983087 IBV983087:IBY983087 ILR983087:ILU983087 IVN983087:IVQ983087 JFJ983087:JFM983087 JPF983087:JPI983087 JZB983087:JZE983087 KIX983087:KJA983087 KST983087:KSW983087 LCP983087:LCS983087 LML983087:LMO983087 LWH983087:LWK983087 MGD983087:MGG983087 MPZ983087:MQC983087 MZV983087:MZY983087 NJR983087:NJU983087 NTN983087:NTQ983087 ODJ983087:ODM983087 ONF983087:ONI983087 OXB983087:OXE983087 PGX983087:PHA983087 PQT983087:PQW983087 QAP983087:QAS983087 QKL983087:QKO983087 QUH983087:QUK983087 RED983087:REG983087 RNZ983087:ROC983087 RXV983087:RXY983087 SHR983087:SHU983087 SRN983087:SRQ983087 TBJ983087:TBM983087 TLF983087:TLI983087 TVB983087:TVE983087 UEX983087:UFA983087 UOT983087:UOW983087 UYP983087:UYS983087 VIL983087:VIO983087 VSH983087:VSK983087 WCD983087:WCG983087 WLZ983087:WMC983087 WVV983087:WVY983087 N81:Q81 JJ81:JM81 TF81:TI81 ADB81:ADE81 AMX81:ANA81 AWT81:AWW81 BGP81:BGS81 BQL81:BQO81 CAH81:CAK81 CKD81:CKG81 CTZ81:CUC81 DDV81:DDY81 DNR81:DNU81 DXN81:DXQ81 EHJ81:EHM81 ERF81:ERI81 FBB81:FBE81 FKX81:FLA81 FUT81:FUW81 GEP81:GES81 GOL81:GOO81 GYH81:GYK81 HID81:HIG81 HRZ81:HSC81 IBV81:IBY81 ILR81:ILU81 IVN81:IVQ81 JFJ81:JFM81 JPF81:JPI81 JZB81:JZE81 KIX81:KJA81 KST81:KSW81 LCP81:LCS81 LML81:LMO81 LWH81:LWK81 MGD81:MGG81 MPZ81:MQC81 MZV81:MZY81 NJR81:NJU81 NTN81:NTQ81 ODJ81:ODM81 ONF81:ONI81 OXB81:OXE81 PGX81:PHA81 PQT81:PQW81 QAP81:QAS81 QKL81:QKO81 QUH81:QUK81 RED81:REG81 RNZ81:ROC81 RXV81:RXY81 SHR81:SHU81 SRN81:SRQ81 TBJ81:TBM81 TLF81:TLI81 TVB81:TVE81 UEX81:UFA81 UOT81:UOW81 UYP81:UYS81 VIL81:VIO81 VSH81:VSK81 WCD81:WCG81 WLZ81:WMC81 WVV81:WVY81 N65617:Q65617 JJ65617:JM65617 TF65617:TI65617 ADB65617:ADE65617 AMX65617:ANA65617 AWT65617:AWW65617 BGP65617:BGS65617 BQL65617:BQO65617 CAH65617:CAK65617 CKD65617:CKG65617 CTZ65617:CUC65617 DDV65617:DDY65617 DNR65617:DNU65617 DXN65617:DXQ65617 EHJ65617:EHM65617 ERF65617:ERI65617 FBB65617:FBE65617 FKX65617:FLA65617 FUT65617:FUW65617 GEP65617:GES65617 GOL65617:GOO65617 GYH65617:GYK65617 HID65617:HIG65617 HRZ65617:HSC65617 IBV65617:IBY65617 ILR65617:ILU65617 IVN65617:IVQ65617 JFJ65617:JFM65617 JPF65617:JPI65617 JZB65617:JZE65617 KIX65617:KJA65617 KST65617:KSW65617 LCP65617:LCS65617 LML65617:LMO65617 LWH65617:LWK65617 MGD65617:MGG65617 MPZ65617:MQC65617 MZV65617:MZY65617 NJR65617:NJU65617 NTN65617:NTQ65617 ODJ65617:ODM65617 ONF65617:ONI65617 OXB65617:OXE65617 PGX65617:PHA65617 PQT65617:PQW65617 QAP65617:QAS65617 QKL65617:QKO65617 QUH65617:QUK65617 RED65617:REG65617 RNZ65617:ROC65617 RXV65617:RXY65617 SHR65617:SHU65617 SRN65617:SRQ65617 TBJ65617:TBM65617 TLF65617:TLI65617 TVB65617:TVE65617 UEX65617:UFA65617 UOT65617:UOW65617 UYP65617:UYS65617 VIL65617:VIO65617 VSH65617:VSK65617 WCD65617:WCG65617 WLZ65617:WMC65617 WVV65617:WVY65617 N131153:Q131153 JJ131153:JM131153 TF131153:TI131153 ADB131153:ADE131153 AMX131153:ANA131153 AWT131153:AWW131153 BGP131153:BGS131153 BQL131153:BQO131153 CAH131153:CAK131153 CKD131153:CKG131153 CTZ131153:CUC131153 DDV131153:DDY131153 DNR131153:DNU131153 DXN131153:DXQ131153 EHJ131153:EHM131153 ERF131153:ERI131153 FBB131153:FBE131153 FKX131153:FLA131153 FUT131153:FUW131153 GEP131153:GES131153 GOL131153:GOO131153 GYH131153:GYK131153 HID131153:HIG131153 HRZ131153:HSC131153 IBV131153:IBY131153 ILR131153:ILU131153 IVN131153:IVQ131153 JFJ131153:JFM131153 JPF131153:JPI131153 JZB131153:JZE131153 KIX131153:KJA131153 KST131153:KSW131153 LCP131153:LCS131153 LML131153:LMO131153 LWH131153:LWK131153 MGD131153:MGG131153 MPZ131153:MQC131153 MZV131153:MZY131153 NJR131153:NJU131153 NTN131153:NTQ131153 ODJ131153:ODM131153 ONF131153:ONI131153 OXB131153:OXE131153 PGX131153:PHA131153 PQT131153:PQW131153 QAP131153:QAS131153 QKL131153:QKO131153 QUH131153:QUK131153 RED131153:REG131153 RNZ131153:ROC131153 RXV131153:RXY131153 SHR131153:SHU131153 SRN131153:SRQ131153 TBJ131153:TBM131153 TLF131153:TLI131153 TVB131153:TVE131153 UEX131153:UFA131153 UOT131153:UOW131153 UYP131153:UYS131153 VIL131153:VIO131153 VSH131153:VSK131153 WCD131153:WCG131153 WLZ131153:WMC131153 WVV131153:WVY131153 N196689:Q196689 JJ196689:JM196689 TF196689:TI196689 ADB196689:ADE196689 AMX196689:ANA196689 AWT196689:AWW196689 BGP196689:BGS196689 BQL196689:BQO196689 CAH196689:CAK196689 CKD196689:CKG196689 CTZ196689:CUC196689 DDV196689:DDY196689 DNR196689:DNU196689 DXN196689:DXQ196689 EHJ196689:EHM196689 ERF196689:ERI196689 FBB196689:FBE196689 FKX196689:FLA196689 FUT196689:FUW196689 GEP196689:GES196689 GOL196689:GOO196689 GYH196689:GYK196689 HID196689:HIG196689 HRZ196689:HSC196689 IBV196689:IBY196689 ILR196689:ILU196689 IVN196689:IVQ196689 JFJ196689:JFM196689 JPF196689:JPI196689 JZB196689:JZE196689 KIX196689:KJA196689 KST196689:KSW196689 LCP196689:LCS196689 LML196689:LMO196689 LWH196689:LWK196689 MGD196689:MGG196689 MPZ196689:MQC196689 MZV196689:MZY196689 NJR196689:NJU196689 NTN196689:NTQ196689 ODJ196689:ODM196689 ONF196689:ONI196689 OXB196689:OXE196689 PGX196689:PHA196689 PQT196689:PQW196689 QAP196689:QAS196689 QKL196689:QKO196689 QUH196689:QUK196689 RED196689:REG196689 RNZ196689:ROC196689 RXV196689:RXY196689 SHR196689:SHU196689 SRN196689:SRQ196689 TBJ196689:TBM196689 TLF196689:TLI196689 TVB196689:TVE196689 UEX196689:UFA196689 UOT196689:UOW196689 UYP196689:UYS196689 VIL196689:VIO196689 VSH196689:VSK196689 WCD196689:WCG196689 WLZ196689:WMC196689 WVV196689:WVY196689 N262225:Q262225 JJ262225:JM262225 TF262225:TI262225 ADB262225:ADE262225 AMX262225:ANA262225 AWT262225:AWW262225 BGP262225:BGS262225 BQL262225:BQO262225 CAH262225:CAK262225 CKD262225:CKG262225 CTZ262225:CUC262225 DDV262225:DDY262225 DNR262225:DNU262225 DXN262225:DXQ262225 EHJ262225:EHM262225 ERF262225:ERI262225 FBB262225:FBE262225 FKX262225:FLA262225 FUT262225:FUW262225 GEP262225:GES262225 GOL262225:GOO262225 GYH262225:GYK262225 HID262225:HIG262225 HRZ262225:HSC262225 IBV262225:IBY262225 ILR262225:ILU262225 IVN262225:IVQ262225 JFJ262225:JFM262225 JPF262225:JPI262225 JZB262225:JZE262225 KIX262225:KJA262225 KST262225:KSW262225 LCP262225:LCS262225 LML262225:LMO262225 LWH262225:LWK262225 MGD262225:MGG262225 MPZ262225:MQC262225 MZV262225:MZY262225 NJR262225:NJU262225 NTN262225:NTQ262225 ODJ262225:ODM262225 ONF262225:ONI262225 OXB262225:OXE262225 PGX262225:PHA262225 PQT262225:PQW262225 QAP262225:QAS262225 QKL262225:QKO262225 QUH262225:QUK262225 RED262225:REG262225 RNZ262225:ROC262225 RXV262225:RXY262225 SHR262225:SHU262225 SRN262225:SRQ262225 TBJ262225:TBM262225 TLF262225:TLI262225 TVB262225:TVE262225 UEX262225:UFA262225 UOT262225:UOW262225 UYP262225:UYS262225 VIL262225:VIO262225 VSH262225:VSK262225 WCD262225:WCG262225 WLZ262225:WMC262225 WVV262225:WVY262225 N327761:Q327761 JJ327761:JM327761 TF327761:TI327761 ADB327761:ADE327761 AMX327761:ANA327761 AWT327761:AWW327761 BGP327761:BGS327761 BQL327761:BQO327761 CAH327761:CAK327761 CKD327761:CKG327761 CTZ327761:CUC327761 DDV327761:DDY327761 DNR327761:DNU327761 DXN327761:DXQ327761 EHJ327761:EHM327761 ERF327761:ERI327761 FBB327761:FBE327761 FKX327761:FLA327761 FUT327761:FUW327761 GEP327761:GES327761 GOL327761:GOO327761 GYH327761:GYK327761 HID327761:HIG327761 HRZ327761:HSC327761 IBV327761:IBY327761 ILR327761:ILU327761 IVN327761:IVQ327761 JFJ327761:JFM327761 JPF327761:JPI327761 JZB327761:JZE327761 KIX327761:KJA327761 KST327761:KSW327761 LCP327761:LCS327761 LML327761:LMO327761 LWH327761:LWK327761 MGD327761:MGG327761 MPZ327761:MQC327761 MZV327761:MZY327761 NJR327761:NJU327761 NTN327761:NTQ327761 ODJ327761:ODM327761 ONF327761:ONI327761 OXB327761:OXE327761 PGX327761:PHA327761 PQT327761:PQW327761 QAP327761:QAS327761 QKL327761:QKO327761 QUH327761:QUK327761 RED327761:REG327761 RNZ327761:ROC327761 RXV327761:RXY327761 SHR327761:SHU327761 SRN327761:SRQ327761 TBJ327761:TBM327761 TLF327761:TLI327761 TVB327761:TVE327761 UEX327761:UFA327761 UOT327761:UOW327761 UYP327761:UYS327761 VIL327761:VIO327761 VSH327761:VSK327761 WCD327761:WCG327761 WLZ327761:WMC327761 WVV327761:WVY327761 N393297:Q393297 JJ393297:JM393297 TF393297:TI393297 ADB393297:ADE393297 AMX393297:ANA393297 AWT393297:AWW393297 BGP393297:BGS393297 BQL393297:BQO393297 CAH393297:CAK393297 CKD393297:CKG393297 CTZ393297:CUC393297 DDV393297:DDY393297 DNR393297:DNU393297 DXN393297:DXQ393297 EHJ393297:EHM393297 ERF393297:ERI393297 FBB393297:FBE393297 FKX393297:FLA393297 FUT393297:FUW393297 GEP393297:GES393297 GOL393297:GOO393297 GYH393297:GYK393297 HID393297:HIG393297 HRZ393297:HSC393297 IBV393297:IBY393297 ILR393297:ILU393297 IVN393297:IVQ393297 JFJ393297:JFM393297 JPF393297:JPI393297 JZB393297:JZE393297 KIX393297:KJA393297 KST393297:KSW393297 LCP393297:LCS393297 LML393297:LMO393297 LWH393297:LWK393297 MGD393297:MGG393297 MPZ393297:MQC393297 MZV393297:MZY393297 NJR393297:NJU393297 NTN393297:NTQ393297 ODJ393297:ODM393297 ONF393297:ONI393297 OXB393297:OXE393297 PGX393297:PHA393297 PQT393297:PQW393297 QAP393297:QAS393297 QKL393297:QKO393297 QUH393297:QUK393297 RED393297:REG393297 RNZ393297:ROC393297 RXV393297:RXY393297 SHR393297:SHU393297 SRN393297:SRQ393297 TBJ393297:TBM393297 TLF393297:TLI393297 TVB393297:TVE393297 UEX393297:UFA393297 UOT393297:UOW393297 UYP393297:UYS393297 VIL393297:VIO393297 VSH393297:VSK393297 WCD393297:WCG393297 WLZ393297:WMC393297 WVV393297:WVY393297 N458833:Q458833 JJ458833:JM458833 TF458833:TI458833 ADB458833:ADE458833 AMX458833:ANA458833 AWT458833:AWW458833 BGP458833:BGS458833 BQL458833:BQO458833 CAH458833:CAK458833 CKD458833:CKG458833 CTZ458833:CUC458833 DDV458833:DDY458833 DNR458833:DNU458833 DXN458833:DXQ458833 EHJ458833:EHM458833 ERF458833:ERI458833 FBB458833:FBE458833 FKX458833:FLA458833 FUT458833:FUW458833 GEP458833:GES458833 GOL458833:GOO458833 GYH458833:GYK458833 HID458833:HIG458833 HRZ458833:HSC458833 IBV458833:IBY458833 ILR458833:ILU458833 IVN458833:IVQ458833 JFJ458833:JFM458833 JPF458833:JPI458833 JZB458833:JZE458833 KIX458833:KJA458833 KST458833:KSW458833 LCP458833:LCS458833 LML458833:LMO458833 LWH458833:LWK458833 MGD458833:MGG458833 MPZ458833:MQC458833 MZV458833:MZY458833 NJR458833:NJU458833 NTN458833:NTQ458833 ODJ458833:ODM458833 ONF458833:ONI458833 OXB458833:OXE458833 PGX458833:PHA458833 PQT458833:PQW458833 QAP458833:QAS458833 QKL458833:QKO458833 QUH458833:QUK458833 RED458833:REG458833 RNZ458833:ROC458833 RXV458833:RXY458833 SHR458833:SHU458833 SRN458833:SRQ458833 TBJ458833:TBM458833 TLF458833:TLI458833 TVB458833:TVE458833 UEX458833:UFA458833 UOT458833:UOW458833 UYP458833:UYS458833 VIL458833:VIO458833 VSH458833:VSK458833 WCD458833:WCG458833 WLZ458833:WMC458833 WVV458833:WVY458833 N524369:Q524369 JJ524369:JM524369 TF524369:TI524369 ADB524369:ADE524369 AMX524369:ANA524369 AWT524369:AWW524369 BGP524369:BGS524369 BQL524369:BQO524369 CAH524369:CAK524369 CKD524369:CKG524369 CTZ524369:CUC524369 DDV524369:DDY524369 DNR524369:DNU524369 DXN524369:DXQ524369 EHJ524369:EHM524369 ERF524369:ERI524369 FBB524369:FBE524369 FKX524369:FLA524369 FUT524369:FUW524369 GEP524369:GES524369 GOL524369:GOO524369 GYH524369:GYK524369 HID524369:HIG524369 HRZ524369:HSC524369 IBV524369:IBY524369 ILR524369:ILU524369 IVN524369:IVQ524369 JFJ524369:JFM524369 JPF524369:JPI524369 JZB524369:JZE524369 KIX524369:KJA524369 KST524369:KSW524369 LCP524369:LCS524369 LML524369:LMO524369 LWH524369:LWK524369 MGD524369:MGG524369 MPZ524369:MQC524369 MZV524369:MZY524369 NJR524369:NJU524369 NTN524369:NTQ524369 ODJ524369:ODM524369 ONF524369:ONI524369 OXB524369:OXE524369 PGX524369:PHA524369 PQT524369:PQW524369 QAP524369:QAS524369 QKL524369:QKO524369 QUH524369:QUK524369 RED524369:REG524369 RNZ524369:ROC524369 RXV524369:RXY524369 SHR524369:SHU524369 SRN524369:SRQ524369 TBJ524369:TBM524369 TLF524369:TLI524369 TVB524369:TVE524369 UEX524369:UFA524369 UOT524369:UOW524369 UYP524369:UYS524369 VIL524369:VIO524369 VSH524369:VSK524369 WCD524369:WCG524369 WLZ524369:WMC524369 WVV524369:WVY524369 N589905:Q589905 JJ589905:JM589905 TF589905:TI589905 ADB589905:ADE589905 AMX589905:ANA589905 AWT589905:AWW589905 BGP589905:BGS589905 BQL589905:BQO589905 CAH589905:CAK589905 CKD589905:CKG589905 CTZ589905:CUC589905 DDV589905:DDY589905 DNR589905:DNU589905 DXN589905:DXQ589905 EHJ589905:EHM589905 ERF589905:ERI589905 FBB589905:FBE589905 FKX589905:FLA589905 FUT589905:FUW589905 GEP589905:GES589905 GOL589905:GOO589905 GYH589905:GYK589905 HID589905:HIG589905 HRZ589905:HSC589905 IBV589905:IBY589905 ILR589905:ILU589905 IVN589905:IVQ589905 JFJ589905:JFM589905 JPF589905:JPI589905 JZB589905:JZE589905 KIX589905:KJA589905 KST589905:KSW589905 LCP589905:LCS589905 LML589905:LMO589905 LWH589905:LWK589905 MGD589905:MGG589905 MPZ589905:MQC589905 MZV589905:MZY589905 NJR589905:NJU589905 NTN589905:NTQ589905 ODJ589905:ODM589905 ONF589905:ONI589905 OXB589905:OXE589905 PGX589905:PHA589905 PQT589905:PQW589905 QAP589905:QAS589905 QKL589905:QKO589905 QUH589905:QUK589905 RED589905:REG589905 RNZ589905:ROC589905 RXV589905:RXY589905 SHR589905:SHU589905 SRN589905:SRQ589905 TBJ589905:TBM589905 TLF589905:TLI589905 TVB589905:TVE589905 UEX589905:UFA589905 UOT589905:UOW589905 UYP589905:UYS589905 VIL589905:VIO589905 VSH589905:VSK589905 WCD589905:WCG589905 WLZ589905:WMC589905 WVV589905:WVY589905 N655441:Q655441 JJ655441:JM655441 TF655441:TI655441 ADB655441:ADE655441 AMX655441:ANA655441 AWT655441:AWW655441 BGP655441:BGS655441 BQL655441:BQO655441 CAH655441:CAK655441 CKD655441:CKG655441 CTZ655441:CUC655441 DDV655441:DDY655441 DNR655441:DNU655441 DXN655441:DXQ655441 EHJ655441:EHM655441 ERF655441:ERI655441 FBB655441:FBE655441 FKX655441:FLA655441 FUT655441:FUW655441 GEP655441:GES655441 GOL655441:GOO655441 GYH655441:GYK655441 HID655441:HIG655441 HRZ655441:HSC655441 IBV655441:IBY655441 ILR655441:ILU655441 IVN655441:IVQ655441 JFJ655441:JFM655441 JPF655441:JPI655441 JZB655441:JZE655441 KIX655441:KJA655441 KST655441:KSW655441 LCP655441:LCS655441 LML655441:LMO655441 LWH655441:LWK655441 MGD655441:MGG655441 MPZ655441:MQC655441 MZV655441:MZY655441 NJR655441:NJU655441 NTN655441:NTQ655441 ODJ655441:ODM655441 ONF655441:ONI655441 OXB655441:OXE655441 PGX655441:PHA655441 PQT655441:PQW655441 QAP655441:QAS655441 QKL655441:QKO655441 QUH655441:QUK655441 RED655441:REG655441 RNZ655441:ROC655441 RXV655441:RXY655441 SHR655441:SHU655441 SRN655441:SRQ655441 TBJ655441:TBM655441 TLF655441:TLI655441 TVB655441:TVE655441 UEX655441:UFA655441 UOT655441:UOW655441 UYP655441:UYS655441 VIL655441:VIO655441 VSH655441:VSK655441 WCD655441:WCG655441 WLZ655441:WMC655441 WVV655441:WVY655441 N720977:Q720977 JJ720977:JM720977 TF720977:TI720977 ADB720977:ADE720977 AMX720977:ANA720977 AWT720977:AWW720977 BGP720977:BGS720977 BQL720977:BQO720977 CAH720977:CAK720977 CKD720977:CKG720977 CTZ720977:CUC720977 DDV720977:DDY720977 DNR720977:DNU720977 DXN720977:DXQ720977 EHJ720977:EHM720977 ERF720977:ERI720977 FBB720977:FBE720977 FKX720977:FLA720977 FUT720977:FUW720977 GEP720977:GES720977 GOL720977:GOO720977 GYH720977:GYK720977 HID720977:HIG720977 HRZ720977:HSC720977 IBV720977:IBY720977 ILR720977:ILU720977 IVN720977:IVQ720977 JFJ720977:JFM720977 JPF720977:JPI720977 JZB720977:JZE720977 KIX720977:KJA720977 KST720977:KSW720977 LCP720977:LCS720977 LML720977:LMO720977 LWH720977:LWK720977 MGD720977:MGG720977 MPZ720977:MQC720977 MZV720977:MZY720977 NJR720977:NJU720977 NTN720977:NTQ720977 ODJ720977:ODM720977 ONF720977:ONI720977 OXB720977:OXE720977 PGX720977:PHA720977 PQT720977:PQW720977 QAP720977:QAS720977 QKL720977:QKO720977 QUH720977:QUK720977 RED720977:REG720977 RNZ720977:ROC720977 RXV720977:RXY720977 SHR720977:SHU720977 SRN720977:SRQ720977 TBJ720977:TBM720977 TLF720977:TLI720977 TVB720977:TVE720977 UEX720977:UFA720977 UOT720977:UOW720977 UYP720977:UYS720977 VIL720977:VIO720977 VSH720977:VSK720977 WCD720977:WCG720977 WLZ720977:WMC720977 WVV720977:WVY720977 N786513:Q786513 JJ786513:JM786513 TF786513:TI786513 ADB786513:ADE786513 AMX786513:ANA786513 AWT786513:AWW786513 BGP786513:BGS786513 BQL786513:BQO786513 CAH786513:CAK786513 CKD786513:CKG786513 CTZ786513:CUC786513 DDV786513:DDY786513 DNR786513:DNU786513 DXN786513:DXQ786513 EHJ786513:EHM786513 ERF786513:ERI786513 FBB786513:FBE786513 FKX786513:FLA786513 FUT786513:FUW786513 GEP786513:GES786513 GOL786513:GOO786513 GYH786513:GYK786513 HID786513:HIG786513 HRZ786513:HSC786513 IBV786513:IBY786513 ILR786513:ILU786513 IVN786513:IVQ786513 JFJ786513:JFM786513 JPF786513:JPI786513 JZB786513:JZE786513 KIX786513:KJA786513 KST786513:KSW786513 LCP786513:LCS786513 LML786513:LMO786513 LWH786513:LWK786513 MGD786513:MGG786513 MPZ786513:MQC786513 MZV786513:MZY786513 NJR786513:NJU786513 NTN786513:NTQ786513 ODJ786513:ODM786513 ONF786513:ONI786513 OXB786513:OXE786513 PGX786513:PHA786513 PQT786513:PQW786513 QAP786513:QAS786513 QKL786513:QKO786513 QUH786513:QUK786513 RED786513:REG786513 RNZ786513:ROC786513 RXV786513:RXY786513 SHR786513:SHU786513 SRN786513:SRQ786513 TBJ786513:TBM786513 TLF786513:TLI786513 TVB786513:TVE786513 UEX786513:UFA786513 UOT786513:UOW786513 UYP786513:UYS786513 VIL786513:VIO786513 VSH786513:VSK786513 WCD786513:WCG786513 WLZ786513:WMC786513 WVV786513:WVY786513 N852049:Q852049 JJ852049:JM852049 TF852049:TI852049 ADB852049:ADE852049 AMX852049:ANA852049 AWT852049:AWW852049 BGP852049:BGS852049 BQL852049:BQO852049 CAH852049:CAK852049 CKD852049:CKG852049 CTZ852049:CUC852049 DDV852049:DDY852049 DNR852049:DNU852049 DXN852049:DXQ852049 EHJ852049:EHM852049 ERF852049:ERI852049 FBB852049:FBE852049 FKX852049:FLA852049 FUT852049:FUW852049 GEP852049:GES852049 GOL852049:GOO852049 GYH852049:GYK852049 HID852049:HIG852049 HRZ852049:HSC852049 IBV852049:IBY852049 ILR852049:ILU852049 IVN852049:IVQ852049 JFJ852049:JFM852049 JPF852049:JPI852049 JZB852049:JZE852049 KIX852049:KJA852049 KST852049:KSW852049 LCP852049:LCS852049 LML852049:LMO852049 LWH852049:LWK852049 MGD852049:MGG852049 MPZ852049:MQC852049 MZV852049:MZY852049 NJR852049:NJU852049 NTN852049:NTQ852049 ODJ852049:ODM852049 ONF852049:ONI852049 OXB852049:OXE852049 PGX852049:PHA852049 PQT852049:PQW852049 QAP852049:QAS852049 QKL852049:QKO852049 QUH852049:QUK852049 RED852049:REG852049 RNZ852049:ROC852049 RXV852049:RXY852049 SHR852049:SHU852049 SRN852049:SRQ852049 TBJ852049:TBM852049 TLF852049:TLI852049 TVB852049:TVE852049 UEX852049:UFA852049 UOT852049:UOW852049 UYP852049:UYS852049 VIL852049:VIO852049 VSH852049:VSK852049 WCD852049:WCG852049 WLZ852049:WMC852049 WVV852049:WVY852049 N917585:Q917585 JJ917585:JM917585 TF917585:TI917585 ADB917585:ADE917585 AMX917585:ANA917585 AWT917585:AWW917585 BGP917585:BGS917585 BQL917585:BQO917585 CAH917585:CAK917585 CKD917585:CKG917585 CTZ917585:CUC917585 DDV917585:DDY917585 DNR917585:DNU917585 DXN917585:DXQ917585 EHJ917585:EHM917585 ERF917585:ERI917585 FBB917585:FBE917585 FKX917585:FLA917585 FUT917585:FUW917585 GEP917585:GES917585 GOL917585:GOO917585 GYH917585:GYK917585 HID917585:HIG917585 HRZ917585:HSC917585 IBV917585:IBY917585 ILR917585:ILU917585 IVN917585:IVQ917585 JFJ917585:JFM917585 JPF917585:JPI917585 JZB917585:JZE917585 KIX917585:KJA917585 KST917585:KSW917585 LCP917585:LCS917585 LML917585:LMO917585 LWH917585:LWK917585 MGD917585:MGG917585 MPZ917585:MQC917585 MZV917585:MZY917585 NJR917585:NJU917585 NTN917585:NTQ917585 ODJ917585:ODM917585 ONF917585:ONI917585 OXB917585:OXE917585 PGX917585:PHA917585 PQT917585:PQW917585 QAP917585:QAS917585 QKL917585:QKO917585 QUH917585:QUK917585 RED917585:REG917585 RNZ917585:ROC917585 RXV917585:RXY917585 SHR917585:SHU917585 SRN917585:SRQ917585 TBJ917585:TBM917585 TLF917585:TLI917585 TVB917585:TVE917585 UEX917585:UFA917585 UOT917585:UOW917585 UYP917585:UYS917585 VIL917585:VIO917585 VSH917585:VSK917585 WCD917585:WCG917585 WLZ917585:WMC917585 WVV917585:WVY917585 N983121:Q983121 JJ983121:JM983121 TF983121:TI983121 ADB983121:ADE983121 AMX983121:ANA983121 AWT983121:AWW983121 BGP983121:BGS983121 BQL983121:BQO983121 CAH983121:CAK983121 CKD983121:CKG983121 CTZ983121:CUC983121 DDV983121:DDY983121 DNR983121:DNU983121 DXN983121:DXQ983121 EHJ983121:EHM983121 ERF983121:ERI983121 FBB983121:FBE983121 FKX983121:FLA983121 FUT983121:FUW983121 GEP983121:GES983121 GOL983121:GOO983121 GYH983121:GYK983121 HID983121:HIG983121 HRZ983121:HSC983121 IBV983121:IBY983121 ILR983121:ILU983121 IVN983121:IVQ983121 JFJ983121:JFM983121 JPF983121:JPI983121 JZB983121:JZE983121 KIX983121:KJA983121 KST983121:KSW983121 LCP983121:LCS983121 LML983121:LMO983121 LWH983121:LWK983121 MGD983121:MGG983121 MPZ983121:MQC983121 MZV983121:MZY983121 NJR983121:NJU983121 NTN983121:NTQ983121 ODJ983121:ODM983121 ONF983121:ONI983121 OXB983121:OXE983121 PGX983121:PHA983121 PQT983121:PQW983121 QAP983121:QAS983121 QKL983121:QKO983121 QUH983121:QUK983121 RED983121:REG983121 RNZ983121:ROC983121 RXV983121:RXY983121 SHR983121:SHU983121 SRN983121:SRQ983121 TBJ983121:TBM983121 TLF983121:TLI983121 TVB983121:TVE983121 UEX983121:UFA983121 UOT983121:UOW983121 UYP983121:UYS983121 VIL983121:VIO983121 VSH983121:VSK983121 WCD983121:WCG983121 WLZ983121:WMC983121 WVV983121:WVY983121 N54:Q54 JJ54:JM54 TF54:TI54 ADB54:ADE54 AMX54:ANA54 AWT54:AWW54 BGP54:BGS54 BQL54:BQO54 CAH54:CAK54 CKD54:CKG54 CTZ54:CUC54 DDV54:DDY54 DNR54:DNU54 DXN54:DXQ54 EHJ54:EHM54 ERF54:ERI54 FBB54:FBE54 FKX54:FLA54 FUT54:FUW54 GEP54:GES54 GOL54:GOO54 GYH54:GYK54 HID54:HIG54 HRZ54:HSC54 IBV54:IBY54 ILR54:ILU54 IVN54:IVQ54 JFJ54:JFM54 JPF54:JPI54 JZB54:JZE54 KIX54:KJA54 KST54:KSW54 LCP54:LCS54 LML54:LMO54 LWH54:LWK54 MGD54:MGG54 MPZ54:MQC54 MZV54:MZY54 NJR54:NJU54 NTN54:NTQ54 ODJ54:ODM54 ONF54:ONI54 OXB54:OXE54 PGX54:PHA54 PQT54:PQW54 QAP54:QAS54 QKL54:QKO54 QUH54:QUK54 RED54:REG54 RNZ54:ROC54 RXV54:RXY54 SHR54:SHU54 SRN54:SRQ54 TBJ54:TBM54 TLF54:TLI54 TVB54:TVE54 UEX54:UFA54 UOT54:UOW54 UYP54:UYS54 VIL54:VIO54 VSH54:VSK54 WCD54:WCG54 WLZ54:WMC54 WVV54:WVY54 N65590:Q65590 JJ65590:JM65590 TF65590:TI65590 ADB65590:ADE65590 AMX65590:ANA65590 AWT65590:AWW65590 BGP65590:BGS65590 BQL65590:BQO65590 CAH65590:CAK65590 CKD65590:CKG65590 CTZ65590:CUC65590 DDV65590:DDY65590 DNR65590:DNU65590 DXN65590:DXQ65590 EHJ65590:EHM65590 ERF65590:ERI65590 FBB65590:FBE65590 FKX65590:FLA65590 FUT65590:FUW65590 GEP65590:GES65590 GOL65590:GOO65590 GYH65590:GYK65590 HID65590:HIG65590 HRZ65590:HSC65590 IBV65590:IBY65590 ILR65590:ILU65590 IVN65590:IVQ65590 JFJ65590:JFM65590 JPF65590:JPI65590 JZB65590:JZE65590 KIX65590:KJA65590 KST65590:KSW65590 LCP65590:LCS65590 LML65590:LMO65590 LWH65590:LWK65590 MGD65590:MGG65590 MPZ65590:MQC65590 MZV65590:MZY65590 NJR65590:NJU65590 NTN65590:NTQ65590 ODJ65590:ODM65590 ONF65590:ONI65590 OXB65590:OXE65590 PGX65590:PHA65590 PQT65590:PQW65590 QAP65590:QAS65590 QKL65590:QKO65590 QUH65590:QUK65590 RED65590:REG65590 RNZ65590:ROC65590 RXV65590:RXY65590 SHR65590:SHU65590 SRN65590:SRQ65590 TBJ65590:TBM65590 TLF65590:TLI65590 TVB65590:TVE65590 UEX65590:UFA65590 UOT65590:UOW65590 UYP65590:UYS65590 VIL65590:VIO65590 VSH65590:VSK65590 WCD65590:WCG65590 WLZ65590:WMC65590 WVV65590:WVY65590 N131126:Q131126 JJ131126:JM131126 TF131126:TI131126 ADB131126:ADE131126 AMX131126:ANA131126 AWT131126:AWW131126 BGP131126:BGS131126 BQL131126:BQO131126 CAH131126:CAK131126 CKD131126:CKG131126 CTZ131126:CUC131126 DDV131126:DDY131126 DNR131126:DNU131126 DXN131126:DXQ131126 EHJ131126:EHM131126 ERF131126:ERI131126 FBB131126:FBE131126 FKX131126:FLA131126 FUT131126:FUW131126 GEP131126:GES131126 GOL131126:GOO131126 GYH131126:GYK131126 HID131126:HIG131126 HRZ131126:HSC131126 IBV131126:IBY131126 ILR131126:ILU131126 IVN131126:IVQ131126 JFJ131126:JFM131126 JPF131126:JPI131126 JZB131126:JZE131126 KIX131126:KJA131126 KST131126:KSW131126 LCP131126:LCS131126 LML131126:LMO131126 LWH131126:LWK131126 MGD131126:MGG131126 MPZ131126:MQC131126 MZV131126:MZY131126 NJR131126:NJU131126 NTN131126:NTQ131126 ODJ131126:ODM131126 ONF131126:ONI131126 OXB131126:OXE131126 PGX131126:PHA131126 PQT131126:PQW131126 QAP131126:QAS131126 QKL131126:QKO131126 QUH131126:QUK131126 RED131126:REG131126 RNZ131126:ROC131126 RXV131126:RXY131126 SHR131126:SHU131126 SRN131126:SRQ131126 TBJ131126:TBM131126 TLF131126:TLI131126 TVB131126:TVE131126 UEX131126:UFA131126 UOT131126:UOW131126 UYP131126:UYS131126 VIL131126:VIO131126 VSH131126:VSK131126 WCD131126:WCG131126 WLZ131126:WMC131126 WVV131126:WVY131126 N196662:Q196662 JJ196662:JM196662 TF196662:TI196662 ADB196662:ADE196662 AMX196662:ANA196662 AWT196662:AWW196662 BGP196662:BGS196662 BQL196662:BQO196662 CAH196662:CAK196662 CKD196662:CKG196662 CTZ196662:CUC196662 DDV196662:DDY196662 DNR196662:DNU196662 DXN196662:DXQ196662 EHJ196662:EHM196662 ERF196662:ERI196662 FBB196662:FBE196662 FKX196662:FLA196662 FUT196662:FUW196662 GEP196662:GES196662 GOL196662:GOO196662 GYH196662:GYK196662 HID196662:HIG196662 HRZ196662:HSC196662 IBV196662:IBY196662 ILR196662:ILU196662 IVN196662:IVQ196662 JFJ196662:JFM196662 JPF196662:JPI196662 JZB196662:JZE196662 KIX196662:KJA196662 KST196662:KSW196662 LCP196662:LCS196662 LML196662:LMO196662 LWH196662:LWK196662 MGD196662:MGG196662 MPZ196662:MQC196662 MZV196662:MZY196662 NJR196662:NJU196662 NTN196662:NTQ196662 ODJ196662:ODM196662 ONF196662:ONI196662 OXB196662:OXE196662 PGX196662:PHA196662 PQT196662:PQW196662 QAP196662:QAS196662 QKL196662:QKO196662 QUH196662:QUK196662 RED196662:REG196662 RNZ196662:ROC196662 RXV196662:RXY196662 SHR196662:SHU196662 SRN196662:SRQ196662 TBJ196662:TBM196662 TLF196662:TLI196662 TVB196662:TVE196662 UEX196662:UFA196662 UOT196662:UOW196662 UYP196662:UYS196662 VIL196662:VIO196662 VSH196662:VSK196662 WCD196662:WCG196662 WLZ196662:WMC196662 WVV196662:WVY196662 N262198:Q262198 JJ262198:JM262198 TF262198:TI262198 ADB262198:ADE262198 AMX262198:ANA262198 AWT262198:AWW262198 BGP262198:BGS262198 BQL262198:BQO262198 CAH262198:CAK262198 CKD262198:CKG262198 CTZ262198:CUC262198 DDV262198:DDY262198 DNR262198:DNU262198 DXN262198:DXQ262198 EHJ262198:EHM262198 ERF262198:ERI262198 FBB262198:FBE262198 FKX262198:FLA262198 FUT262198:FUW262198 GEP262198:GES262198 GOL262198:GOO262198 GYH262198:GYK262198 HID262198:HIG262198 HRZ262198:HSC262198 IBV262198:IBY262198 ILR262198:ILU262198 IVN262198:IVQ262198 JFJ262198:JFM262198 JPF262198:JPI262198 JZB262198:JZE262198 KIX262198:KJA262198 KST262198:KSW262198 LCP262198:LCS262198 LML262198:LMO262198 LWH262198:LWK262198 MGD262198:MGG262198 MPZ262198:MQC262198 MZV262198:MZY262198 NJR262198:NJU262198 NTN262198:NTQ262198 ODJ262198:ODM262198 ONF262198:ONI262198 OXB262198:OXE262198 PGX262198:PHA262198 PQT262198:PQW262198 QAP262198:QAS262198 QKL262198:QKO262198 QUH262198:QUK262198 RED262198:REG262198 RNZ262198:ROC262198 RXV262198:RXY262198 SHR262198:SHU262198 SRN262198:SRQ262198 TBJ262198:TBM262198 TLF262198:TLI262198 TVB262198:TVE262198 UEX262198:UFA262198 UOT262198:UOW262198 UYP262198:UYS262198 VIL262198:VIO262198 VSH262198:VSK262198 WCD262198:WCG262198 WLZ262198:WMC262198 WVV262198:WVY262198 N327734:Q327734 JJ327734:JM327734 TF327734:TI327734 ADB327734:ADE327734 AMX327734:ANA327734 AWT327734:AWW327734 BGP327734:BGS327734 BQL327734:BQO327734 CAH327734:CAK327734 CKD327734:CKG327734 CTZ327734:CUC327734 DDV327734:DDY327734 DNR327734:DNU327734 DXN327734:DXQ327734 EHJ327734:EHM327734 ERF327734:ERI327734 FBB327734:FBE327734 FKX327734:FLA327734 FUT327734:FUW327734 GEP327734:GES327734 GOL327734:GOO327734 GYH327734:GYK327734 HID327734:HIG327734 HRZ327734:HSC327734 IBV327734:IBY327734 ILR327734:ILU327734 IVN327734:IVQ327734 JFJ327734:JFM327734 JPF327734:JPI327734 JZB327734:JZE327734 KIX327734:KJA327734 KST327734:KSW327734 LCP327734:LCS327734 LML327734:LMO327734 LWH327734:LWK327734 MGD327734:MGG327734 MPZ327734:MQC327734 MZV327734:MZY327734 NJR327734:NJU327734 NTN327734:NTQ327734 ODJ327734:ODM327734 ONF327734:ONI327734 OXB327734:OXE327734 PGX327734:PHA327734 PQT327734:PQW327734 QAP327734:QAS327734 QKL327734:QKO327734 QUH327734:QUK327734 RED327734:REG327734 RNZ327734:ROC327734 RXV327734:RXY327734 SHR327734:SHU327734 SRN327734:SRQ327734 TBJ327734:TBM327734 TLF327734:TLI327734 TVB327734:TVE327734 UEX327734:UFA327734 UOT327734:UOW327734 UYP327734:UYS327734 VIL327734:VIO327734 VSH327734:VSK327734 WCD327734:WCG327734 WLZ327734:WMC327734 WVV327734:WVY327734 N393270:Q393270 JJ393270:JM393270 TF393270:TI393270 ADB393270:ADE393270 AMX393270:ANA393270 AWT393270:AWW393270 BGP393270:BGS393270 BQL393270:BQO393270 CAH393270:CAK393270 CKD393270:CKG393270 CTZ393270:CUC393270 DDV393270:DDY393270 DNR393270:DNU393270 DXN393270:DXQ393270 EHJ393270:EHM393270 ERF393270:ERI393270 FBB393270:FBE393270 FKX393270:FLA393270 FUT393270:FUW393270 GEP393270:GES393270 GOL393270:GOO393270 GYH393270:GYK393270 HID393270:HIG393270 HRZ393270:HSC393270 IBV393270:IBY393270 ILR393270:ILU393270 IVN393270:IVQ393270 JFJ393270:JFM393270 JPF393270:JPI393270 JZB393270:JZE393270 KIX393270:KJA393270 KST393270:KSW393270 LCP393270:LCS393270 LML393270:LMO393270 LWH393270:LWK393270 MGD393270:MGG393270 MPZ393270:MQC393270 MZV393270:MZY393270 NJR393270:NJU393270 NTN393270:NTQ393270 ODJ393270:ODM393270 ONF393270:ONI393270 OXB393270:OXE393270 PGX393270:PHA393270 PQT393270:PQW393270 QAP393270:QAS393270 QKL393270:QKO393270 QUH393270:QUK393270 RED393270:REG393270 RNZ393270:ROC393270 RXV393270:RXY393270 SHR393270:SHU393270 SRN393270:SRQ393270 TBJ393270:TBM393270 TLF393270:TLI393270 TVB393270:TVE393270 UEX393270:UFA393270 UOT393270:UOW393270 UYP393270:UYS393270 VIL393270:VIO393270 VSH393270:VSK393270 WCD393270:WCG393270 WLZ393270:WMC393270 WVV393270:WVY393270 N458806:Q458806 JJ458806:JM458806 TF458806:TI458806 ADB458806:ADE458806 AMX458806:ANA458806 AWT458806:AWW458806 BGP458806:BGS458806 BQL458806:BQO458806 CAH458806:CAK458806 CKD458806:CKG458806 CTZ458806:CUC458806 DDV458806:DDY458806 DNR458806:DNU458806 DXN458806:DXQ458806 EHJ458806:EHM458806 ERF458806:ERI458806 FBB458806:FBE458806 FKX458806:FLA458806 FUT458806:FUW458806 GEP458806:GES458806 GOL458806:GOO458806 GYH458806:GYK458806 HID458806:HIG458806 HRZ458806:HSC458806 IBV458806:IBY458806 ILR458806:ILU458806 IVN458806:IVQ458806 JFJ458806:JFM458806 JPF458806:JPI458806 JZB458806:JZE458806 KIX458806:KJA458806 KST458806:KSW458806 LCP458806:LCS458806 LML458806:LMO458806 LWH458806:LWK458806 MGD458806:MGG458806 MPZ458806:MQC458806 MZV458806:MZY458806 NJR458806:NJU458806 NTN458806:NTQ458806 ODJ458806:ODM458806 ONF458806:ONI458806 OXB458806:OXE458806 PGX458806:PHA458806 PQT458806:PQW458806 QAP458806:QAS458806 QKL458806:QKO458806 QUH458806:QUK458806 RED458806:REG458806 RNZ458806:ROC458806 RXV458806:RXY458806 SHR458806:SHU458806 SRN458806:SRQ458806 TBJ458806:TBM458806 TLF458806:TLI458806 TVB458806:TVE458806 UEX458806:UFA458806 UOT458806:UOW458806 UYP458806:UYS458806 VIL458806:VIO458806 VSH458806:VSK458806 WCD458806:WCG458806 WLZ458806:WMC458806 WVV458806:WVY458806 N524342:Q524342 JJ524342:JM524342 TF524342:TI524342 ADB524342:ADE524342 AMX524342:ANA524342 AWT524342:AWW524342 BGP524342:BGS524342 BQL524342:BQO524342 CAH524342:CAK524342 CKD524342:CKG524342 CTZ524342:CUC524342 DDV524342:DDY524342 DNR524342:DNU524342 DXN524342:DXQ524342 EHJ524342:EHM524342 ERF524342:ERI524342 FBB524342:FBE524342 FKX524342:FLA524342 FUT524342:FUW524342 GEP524342:GES524342 GOL524342:GOO524342 GYH524342:GYK524342 HID524342:HIG524342 HRZ524342:HSC524342 IBV524342:IBY524342 ILR524342:ILU524342 IVN524342:IVQ524342 JFJ524342:JFM524342 JPF524342:JPI524342 JZB524342:JZE524342 KIX524342:KJA524342 KST524342:KSW524342 LCP524342:LCS524342 LML524342:LMO524342 LWH524342:LWK524342 MGD524342:MGG524342 MPZ524342:MQC524342 MZV524342:MZY524342 NJR524342:NJU524342 NTN524342:NTQ524342 ODJ524342:ODM524342 ONF524342:ONI524342 OXB524342:OXE524342 PGX524342:PHA524342 PQT524342:PQW524342 QAP524342:QAS524342 QKL524342:QKO524342 QUH524342:QUK524342 RED524342:REG524342 RNZ524342:ROC524342 RXV524342:RXY524342 SHR524342:SHU524342 SRN524342:SRQ524342 TBJ524342:TBM524342 TLF524342:TLI524342 TVB524342:TVE524342 UEX524342:UFA524342 UOT524342:UOW524342 UYP524342:UYS524342 VIL524342:VIO524342 VSH524342:VSK524342 WCD524342:WCG524342 WLZ524342:WMC524342 WVV524342:WVY524342 N589878:Q589878 JJ589878:JM589878 TF589878:TI589878 ADB589878:ADE589878 AMX589878:ANA589878 AWT589878:AWW589878 BGP589878:BGS589878 BQL589878:BQO589878 CAH589878:CAK589878 CKD589878:CKG589878 CTZ589878:CUC589878 DDV589878:DDY589878 DNR589878:DNU589878 DXN589878:DXQ589878 EHJ589878:EHM589878 ERF589878:ERI589878 FBB589878:FBE589878 FKX589878:FLA589878 FUT589878:FUW589878 GEP589878:GES589878 GOL589878:GOO589878 GYH589878:GYK589878 HID589878:HIG589878 HRZ589878:HSC589878 IBV589878:IBY589878 ILR589878:ILU589878 IVN589878:IVQ589878 JFJ589878:JFM589878 JPF589878:JPI589878 JZB589878:JZE589878 KIX589878:KJA589878 KST589878:KSW589878 LCP589878:LCS589878 LML589878:LMO589878 LWH589878:LWK589878 MGD589878:MGG589878 MPZ589878:MQC589878 MZV589878:MZY589878 NJR589878:NJU589878 NTN589878:NTQ589878 ODJ589878:ODM589878 ONF589878:ONI589878 OXB589878:OXE589878 PGX589878:PHA589878 PQT589878:PQW589878 QAP589878:QAS589878 QKL589878:QKO589878 QUH589878:QUK589878 RED589878:REG589878 RNZ589878:ROC589878 RXV589878:RXY589878 SHR589878:SHU589878 SRN589878:SRQ589878 TBJ589878:TBM589878 TLF589878:TLI589878 TVB589878:TVE589878 UEX589878:UFA589878 UOT589878:UOW589878 UYP589878:UYS589878 VIL589878:VIO589878 VSH589878:VSK589878 WCD589878:WCG589878 WLZ589878:WMC589878 WVV589878:WVY589878 N655414:Q655414 JJ655414:JM655414 TF655414:TI655414 ADB655414:ADE655414 AMX655414:ANA655414 AWT655414:AWW655414 BGP655414:BGS655414 BQL655414:BQO655414 CAH655414:CAK655414 CKD655414:CKG655414 CTZ655414:CUC655414 DDV655414:DDY655414 DNR655414:DNU655414 DXN655414:DXQ655414 EHJ655414:EHM655414 ERF655414:ERI655414 FBB655414:FBE655414 FKX655414:FLA655414 FUT655414:FUW655414 GEP655414:GES655414 GOL655414:GOO655414 GYH655414:GYK655414 HID655414:HIG655414 HRZ655414:HSC655414 IBV655414:IBY655414 ILR655414:ILU655414 IVN655414:IVQ655414 JFJ655414:JFM655414 JPF655414:JPI655414 JZB655414:JZE655414 KIX655414:KJA655414 KST655414:KSW655414 LCP655414:LCS655414 LML655414:LMO655414 LWH655414:LWK655414 MGD655414:MGG655414 MPZ655414:MQC655414 MZV655414:MZY655414 NJR655414:NJU655414 NTN655414:NTQ655414 ODJ655414:ODM655414 ONF655414:ONI655414 OXB655414:OXE655414 PGX655414:PHA655414 PQT655414:PQW655414 QAP655414:QAS655414 QKL655414:QKO655414 QUH655414:QUK655414 RED655414:REG655414 RNZ655414:ROC655414 RXV655414:RXY655414 SHR655414:SHU655414 SRN655414:SRQ655414 TBJ655414:TBM655414 TLF655414:TLI655414 TVB655414:TVE655414 UEX655414:UFA655414 UOT655414:UOW655414 UYP655414:UYS655414 VIL655414:VIO655414 VSH655414:VSK655414 WCD655414:WCG655414 WLZ655414:WMC655414 WVV655414:WVY655414 N720950:Q720950 JJ720950:JM720950 TF720950:TI720950 ADB720950:ADE720950 AMX720950:ANA720950 AWT720950:AWW720950 BGP720950:BGS720950 BQL720950:BQO720950 CAH720950:CAK720950 CKD720950:CKG720950 CTZ720950:CUC720950 DDV720950:DDY720950 DNR720950:DNU720950 DXN720950:DXQ720950 EHJ720950:EHM720950 ERF720950:ERI720950 FBB720950:FBE720950 FKX720950:FLA720950 FUT720950:FUW720950 GEP720950:GES720950 GOL720950:GOO720950 GYH720950:GYK720950 HID720950:HIG720950 HRZ720950:HSC720950 IBV720950:IBY720950 ILR720950:ILU720950 IVN720950:IVQ720950 JFJ720950:JFM720950 JPF720950:JPI720950 JZB720950:JZE720950 KIX720950:KJA720950 KST720950:KSW720950 LCP720950:LCS720950 LML720950:LMO720950 LWH720950:LWK720950 MGD720950:MGG720950 MPZ720950:MQC720950 MZV720950:MZY720950 NJR720950:NJU720950 NTN720950:NTQ720950 ODJ720950:ODM720950 ONF720950:ONI720950 OXB720950:OXE720950 PGX720950:PHA720950 PQT720950:PQW720950 QAP720950:QAS720950 QKL720950:QKO720950 QUH720950:QUK720950 RED720950:REG720950 RNZ720950:ROC720950 RXV720950:RXY720950 SHR720950:SHU720950 SRN720950:SRQ720950 TBJ720950:TBM720950 TLF720950:TLI720950 TVB720950:TVE720950 UEX720950:UFA720950 UOT720950:UOW720950 UYP720950:UYS720950 VIL720950:VIO720950 VSH720950:VSK720950 WCD720950:WCG720950 WLZ720950:WMC720950 WVV720950:WVY720950 N786486:Q786486 JJ786486:JM786486 TF786486:TI786486 ADB786486:ADE786486 AMX786486:ANA786486 AWT786486:AWW786486 BGP786486:BGS786486 BQL786486:BQO786486 CAH786486:CAK786486 CKD786486:CKG786486 CTZ786486:CUC786486 DDV786486:DDY786486 DNR786486:DNU786486 DXN786486:DXQ786486 EHJ786486:EHM786486 ERF786486:ERI786486 FBB786486:FBE786486 FKX786486:FLA786486 FUT786486:FUW786486 GEP786486:GES786486 GOL786486:GOO786486 GYH786486:GYK786486 HID786486:HIG786486 HRZ786486:HSC786486 IBV786486:IBY786486 ILR786486:ILU786486 IVN786486:IVQ786486 JFJ786486:JFM786486 JPF786486:JPI786486 JZB786486:JZE786486 KIX786486:KJA786486 KST786486:KSW786486 LCP786486:LCS786486 LML786486:LMO786486 LWH786486:LWK786486 MGD786486:MGG786486 MPZ786486:MQC786486 MZV786486:MZY786486 NJR786486:NJU786486 NTN786486:NTQ786486 ODJ786486:ODM786486 ONF786486:ONI786486 OXB786486:OXE786486 PGX786486:PHA786486 PQT786486:PQW786486 QAP786486:QAS786486 QKL786486:QKO786486 QUH786486:QUK786486 RED786486:REG786486 RNZ786486:ROC786486 RXV786486:RXY786486 SHR786486:SHU786486 SRN786486:SRQ786486 TBJ786486:TBM786486 TLF786486:TLI786486 TVB786486:TVE786486 UEX786486:UFA786486 UOT786486:UOW786486 UYP786486:UYS786486 VIL786486:VIO786486 VSH786486:VSK786486 WCD786486:WCG786486 WLZ786486:WMC786486 WVV786486:WVY786486 N852022:Q852022 JJ852022:JM852022 TF852022:TI852022 ADB852022:ADE852022 AMX852022:ANA852022 AWT852022:AWW852022 BGP852022:BGS852022 BQL852022:BQO852022 CAH852022:CAK852022 CKD852022:CKG852022 CTZ852022:CUC852022 DDV852022:DDY852022 DNR852022:DNU852022 DXN852022:DXQ852022 EHJ852022:EHM852022 ERF852022:ERI852022 FBB852022:FBE852022 FKX852022:FLA852022 FUT852022:FUW852022 GEP852022:GES852022 GOL852022:GOO852022 GYH852022:GYK852022 HID852022:HIG852022 HRZ852022:HSC852022 IBV852022:IBY852022 ILR852022:ILU852022 IVN852022:IVQ852022 JFJ852022:JFM852022 JPF852022:JPI852022 JZB852022:JZE852022 KIX852022:KJA852022 KST852022:KSW852022 LCP852022:LCS852022 LML852022:LMO852022 LWH852022:LWK852022 MGD852022:MGG852022 MPZ852022:MQC852022 MZV852022:MZY852022 NJR852022:NJU852022 NTN852022:NTQ852022 ODJ852022:ODM852022 ONF852022:ONI852022 OXB852022:OXE852022 PGX852022:PHA852022 PQT852022:PQW852022 QAP852022:QAS852022 QKL852022:QKO852022 QUH852022:QUK852022 RED852022:REG852022 RNZ852022:ROC852022 RXV852022:RXY852022 SHR852022:SHU852022 SRN852022:SRQ852022 TBJ852022:TBM852022 TLF852022:TLI852022 TVB852022:TVE852022 UEX852022:UFA852022 UOT852022:UOW852022 UYP852022:UYS852022 VIL852022:VIO852022 VSH852022:VSK852022 WCD852022:WCG852022 WLZ852022:WMC852022 WVV852022:WVY852022 N917558:Q917558 JJ917558:JM917558 TF917558:TI917558 ADB917558:ADE917558 AMX917558:ANA917558 AWT917558:AWW917558 BGP917558:BGS917558 BQL917558:BQO917558 CAH917558:CAK917558 CKD917558:CKG917558 CTZ917558:CUC917558 DDV917558:DDY917558 DNR917558:DNU917558 DXN917558:DXQ917558 EHJ917558:EHM917558 ERF917558:ERI917558 FBB917558:FBE917558 FKX917558:FLA917558 FUT917558:FUW917558 GEP917558:GES917558 GOL917558:GOO917558 GYH917558:GYK917558 HID917558:HIG917558 HRZ917558:HSC917558 IBV917558:IBY917558 ILR917558:ILU917558 IVN917558:IVQ917558 JFJ917558:JFM917558 JPF917558:JPI917558 JZB917558:JZE917558 KIX917558:KJA917558 KST917558:KSW917558 LCP917558:LCS917558 LML917558:LMO917558 LWH917558:LWK917558 MGD917558:MGG917558 MPZ917558:MQC917558 MZV917558:MZY917558 NJR917558:NJU917558 NTN917558:NTQ917558 ODJ917558:ODM917558 ONF917558:ONI917558 OXB917558:OXE917558 PGX917558:PHA917558 PQT917558:PQW917558 QAP917558:QAS917558 QKL917558:QKO917558 QUH917558:QUK917558 RED917558:REG917558 RNZ917558:ROC917558 RXV917558:RXY917558 SHR917558:SHU917558 SRN917558:SRQ917558 TBJ917558:TBM917558 TLF917558:TLI917558 TVB917558:TVE917558 UEX917558:UFA917558 UOT917558:UOW917558 UYP917558:UYS917558 VIL917558:VIO917558 VSH917558:VSK917558 WCD917558:WCG917558 WLZ917558:WMC917558 WVV917558:WVY917558 N983094:Q983094 JJ983094:JM983094 TF983094:TI983094 ADB983094:ADE983094 AMX983094:ANA983094 AWT983094:AWW983094 BGP983094:BGS983094 BQL983094:BQO983094 CAH983094:CAK983094 CKD983094:CKG983094 CTZ983094:CUC983094 DDV983094:DDY983094 DNR983094:DNU983094 DXN983094:DXQ983094 EHJ983094:EHM983094 ERF983094:ERI983094 FBB983094:FBE983094 FKX983094:FLA983094 FUT983094:FUW983094 GEP983094:GES983094 GOL983094:GOO983094 GYH983094:GYK983094 HID983094:HIG983094 HRZ983094:HSC983094 IBV983094:IBY983094 ILR983094:ILU983094 IVN983094:IVQ983094 JFJ983094:JFM983094 JPF983094:JPI983094 JZB983094:JZE983094 KIX983094:KJA983094 KST983094:KSW983094 LCP983094:LCS983094 LML983094:LMO983094 LWH983094:LWK983094 MGD983094:MGG983094 MPZ983094:MQC983094 MZV983094:MZY983094 NJR983094:NJU983094 NTN983094:NTQ983094 ODJ983094:ODM983094 ONF983094:ONI983094 OXB983094:OXE983094 PGX983094:PHA983094 PQT983094:PQW983094 QAP983094:QAS983094 QKL983094:QKO983094 QUH983094:QUK983094 RED983094:REG983094 RNZ983094:ROC983094 RXV983094:RXY983094 SHR983094:SHU983094 SRN983094:SRQ983094 TBJ983094:TBM983094 TLF983094:TLI983094 TVB983094:TVE983094 UEX983094:UFA983094 UOT983094:UOW983094 UYP983094:UYS983094 VIL983094:VIO983094 VSH983094:VSK983094 WCD983094:WCG983094 WLZ983094:WMC983094 WVV983094:WVY983094 M45:M53 JI45:JI53 TE45:TE53 ADA45:ADA53 AMW45:AMW53 AWS45:AWS53 BGO45:BGO53 BQK45:BQK53 CAG45:CAG53 CKC45:CKC53 CTY45:CTY53 DDU45:DDU53 DNQ45:DNQ53 DXM45:DXM53 EHI45:EHI53 ERE45:ERE53 FBA45:FBA53 FKW45:FKW53 FUS45:FUS53 GEO45:GEO53 GOK45:GOK53 GYG45:GYG53 HIC45:HIC53 HRY45:HRY53 IBU45:IBU53 ILQ45:ILQ53 IVM45:IVM53 JFI45:JFI53 JPE45:JPE53 JZA45:JZA53 KIW45:KIW53 KSS45:KSS53 LCO45:LCO53 LMK45:LMK53 LWG45:LWG53 MGC45:MGC53 MPY45:MPY53 MZU45:MZU53 NJQ45:NJQ53 NTM45:NTM53 ODI45:ODI53 ONE45:ONE53 OXA45:OXA53 PGW45:PGW53 PQS45:PQS53 QAO45:QAO53 QKK45:QKK53 QUG45:QUG53 REC45:REC53 RNY45:RNY53 RXU45:RXU53 SHQ45:SHQ53 SRM45:SRM53 TBI45:TBI53 TLE45:TLE53 TVA45:TVA53 UEW45:UEW53 UOS45:UOS53 UYO45:UYO53 VIK45:VIK53 VSG45:VSG53 WCC45:WCC53 WLY45:WLY53 WVU45:WVU53 M65581:M65589 JI65581:JI65589 TE65581:TE65589 ADA65581:ADA65589 AMW65581:AMW65589 AWS65581:AWS65589 BGO65581:BGO65589 BQK65581:BQK65589 CAG65581:CAG65589 CKC65581:CKC65589 CTY65581:CTY65589 DDU65581:DDU65589 DNQ65581:DNQ65589 DXM65581:DXM65589 EHI65581:EHI65589 ERE65581:ERE65589 FBA65581:FBA65589 FKW65581:FKW65589 FUS65581:FUS65589 GEO65581:GEO65589 GOK65581:GOK65589 GYG65581:GYG65589 HIC65581:HIC65589 HRY65581:HRY65589 IBU65581:IBU65589 ILQ65581:ILQ65589 IVM65581:IVM65589 JFI65581:JFI65589 JPE65581:JPE65589 JZA65581:JZA65589 KIW65581:KIW65589 KSS65581:KSS65589 LCO65581:LCO65589 LMK65581:LMK65589 LWG65581:LWG65589 MGC65581:MGC65589 MPY65581:MPY65589 MZU65581:MZU65589 NJQ65581:NJQ65589 NTM65581:NTM65589 ODI65581:ODI65589 ONE65581:ONE65589 OXA65581:OXA65589 PGW65581:PGW65589 PQS65581:PQS65589 QAO65581:QAO65589 QKK65581:QKK65589 QUG65581:QUG65589 REC65581:REC65589 RNY65581:RNY65589 RXU65581:RXU65589 SHQ65581:SHQ65589 SRM65581:SRM65589 TBI65581:TBI65589 TLE65581:TLE65589 TVA65581:TVA65589 UEW65581:UEW65589 UOS65581:UOS65589 UYO65581:UYO65589 VIK65581:VIK65589 VSG65581:VSG65589 WCC65581:WCC65589 WLY65581:WLY65589 WVU65581:WVU65589 M131117:M131125 JI131117:JI131125 TE131117:TE131125 ADA131117:ADA131125 AMW131117:AMW131125 AWS131117:AWS131125 BGO131117:BGO131125 BQK131117:BQK131125 CAG131117:CAG131125 CKC131117:CKC131125 CTY131117:CTY131125 DDU131117:DDU131125 DNQ131117:DNQ131125 DXM131117:DXM131125 EHI131117:EHI131125 ERE131117:ERE131125 FBA131117:FBA131125 FKW131117:FKW131125 FUS131117:FUS131125 GEO131117:GEO131125 GOK131117:GOK131125 GYG131117:GYG131125 HIC131117:HIC131125 HRY131117:HRY131125 IBU131117:IBU131125 ILQ131117:ILQ131125 IVM131117:IVM131125 JFI131117:JFI131125 JPE131117:JPE131125 JZA131117:JZA131125 KIW131117:KIW131125 KSS131117:KSS131125 LCO131117:LCO131125 LMK131117:LMK131125 LWG131117:LWG131125 MGC131117:MGC131125 MPY131117:MPY131125 MZU131117:MZU131125 NJQ131117:NJQ131125 NTM131117:NTM131125 ODI131117:ODI131125 ONE131117:ONE131125 OXA131117:OXA131125 PGW131117:PGW131125 PQS131117:PQS131125 QAO131117:QAO131125 QKK131117:QKK131125 QUG131117:QUG131125 REC131117:REC131125 RNY131117:RNY131125 RXU131117:RXU131125 SHQ131117:SHQ131125 SRM131117:SRM131125 TBI131117:TBI131125 TLE131117:TLE131125 TVA131117:TVA131125 UEW131117:UEW131125 UOS131117:UOS131125 UYO131117:UYO131125 VIK131117:VIK131125 VSG131117:VSG131125 WCC131117:WCC131125 WLY131117:WLY131125 WVU131117:WVU131125 M196653:M196661 JI196653:JI196661 TE196653:TE196661 ADA196653:ADA196661 AMW196653:AMW196661 AWS196653:AWS196661 BGO196653:BGO196661 BQK196653:BQK196661 CAG196653:CAG196661 CKC196653:CKC196661 CTY196653:CTY196661 DDU196653:DDU196661 DNQ196653:DNQ196661 DXM196653:DXM196661 EHI196653:EHI196661 ERE196653:ERE196661 FBA196653:FBA196661 FKW196653:FKW196661 FUS196653:FUS196661 GEO196653:GEO196661 GOK196653:GOK196661 GYG196653:GYG196661 HIC196653:HIC196661 HRY196653:HRY196661 IBU196653:IBU196661 ILQ196653:ILQ196661 IVM196653:IVM196661 JFI196653:JFI196661 JPE196653:JPE196661 JZA196653:JZA196661 KIW196653:KIW196661 KSS196653:KSS196661 LCO196653:LCO196661 LMK196653:LMK196661 LWG196653:LWG196661 MGC196653:MGC196661 MPY196653:MPY196661 MZU196653:MZU196661 NJQ196653:NJQ196661 NTM196653:NTM196661 ODI196653:ODI196661 ONE196653:ONE196661 OXA196653:OXA196661 PGW196653:PGW196661 PQS196653:PQS196661 QAO196653:QAO196661 QKK196653:QKK196661 QUG196653:QUG196661 REC196653:REC196661 RNY196653:RNY196661 RXU196653:RXU196661 SHQ196653:SHQ196661 SRM196653:SRM196661 TBI196653:TBI196661 TLE196653:TLE196661 TVA196653:TVA196661 UEW196653:UEW196661 UOS196653:UOS196661 UYO196653:UYO196661 VIK196653:VIK196661 VSG196653:VSG196661 WCC196653:WCC196661 WLY196653:WLY196661 WVU196653:WVU196661 M262189:M262197 JI262189:JI262197 TE262189:TE262197 ADA262189:ADA262197 AMW262189:AMW262197 AWS262189:AWS262197 BGO262189:BGO262197 BQK262189:BQK262197 CAG262189:CAG262197 CKC262189:CKC262197 CTY262189:CTY262197 DDU262189:DDU262197 DNQ262189:DNQ262197 DXM262189:DXM262197 EHI262189:EHI262197 ERE262189:ERE262197 FBA262189:FBA262197 FKW262189:FKW262197 FUS262189:FUS262197 GEO262189:GEO262197 GOK262189:GOK262197 GYG262189:GYG262197 HIC262189:HIC262197 HRY262189:HRY262197 IBU262189:IBU262197 ILQ262189:ILQ262197 IVM262189:IVM262197 JFI262189:JFI262197 JPE262189:JPE262197 JZA262189:JZA262197 KIW262189:KIW262197 KSS262189:KSS262197 LCO262189:LCO262197 LMK262189:LMK262197 LWG262189:LWG262197 MGC262189:MGC262197 MPY262189:MPY262197 MZU262189:MZU262197 NJQ262189:NJQ262197 NTM262189:NTM262197 ODI262189:ODI262197 ONE262189:ONE262197 OXA262189:OXA262197 PGW262189:PGW262197 PQS262189:PQS262197 QAO262189:QAO262197 QKK262189:QKK262197 QUG262189:QUG262197 REC262189:REC262197 RNY262189:RNY262197 RXU262189:RXU262197 SHQ262189:SHQ262197 SRM262189:SRM262197 TBI262189:TBI262197 TLE262189:TLE262197 TVA262189:TVA262197 UEW262189:UEW262197 UOS262189:UOS262197 UYO262189:UYO262197 VIK262189:VIK262197 VSG262189:VSG262197 WCC262189:WCC262197 WLY262189:WLY262197 WVU262189:WVU262197 M327725:M327733 JI327725:JI327733 TE327725:TE327733 ADA327725:ADA327733 AMW327725:AMW327733 AWS327725:AWS327733 BGO327725:BGO327733 BQK327725:BQK327733 CAG327725:CAG327733 CKC327725:CKC327733 CTY327725:CTY327733 DDU327725:DDU327733 DNQ327725:DNQ327733 DXM327725:DXM327733 EHI327725:EHI327733 ERE327725:ERE327733 FBA327725:FBA327733 FKW327725:FKW327733 FUS327725:FUS327733 GEO327725:GEO327733 GOK327725:GOK327733 GYG327725:GYG327733 HIC327725:HIC327733 HRY327725:HRY327733 IBU327725:IBU327733 ILQ327725:ILQ327733 IVM327725:IVM327733 JFI327725:JFI327733 JPE327725:JPE327733 JZA327725:JZA327733 KIW327725:KIW327733 KSS327725:KSS327733 LCO327725:LCO327733 LMK327725:LMK327733 LWG327725:LWG327733 MGC327725:MGC327733 MPY327725:MPY327733 MZU327725:MZU327733 NJQ327725:NJQ327733 NTM327725:NTM327733 ODI327725:ODI327733 ONE327725:ONE327733 OXA327725:OXA327733 PGW327725:PGW327733 PQS327725:PQS327733 QAO327725:QAO327733 QKK327725:QKK327733 QUG327725:QUG327733 REC327725:REC327733 RNY327725:RNY327733 RXU327725:RXU327733 SHQ327725:SHQ327733 SRM327725:SRM327733 TBI327725:TBI327733 TLE327725:TLE327733 TVA327725:TVA327733 UEW327725:UEW327733 UOS327725:UOS327733 UYO327725:UYO327733 VIK327725:VIK327733 VSG327725:VSG327733 WCC327725:WCC327733 WLY327725:WLY327733 WVU327725:WVU327733 M393261:M393269 JI393261:JI393269 TE393261:TE393269 ADA393261:ADA393269 AMW393261:AMW393269 AWS393261:AWS393269 BGO393261:BGO393269 BQK393261:BQK393269 CAG393261:CAG393269 CKC393261:CKC393269 CTY393261:CTY393269 DDU393261:DDU393269 DNQ393261:DNQ393269 DXM393261:DXM393269 EHI393261:EHI393269 ERE393261:ERE393269 FBA393261:FBA393269 FKW393261:FKW393269 FUS393261:FUS393269 GEO393261:GEO393269 GOK393261:GOK393269 GYG393261:GYG393269 HIC393261:HIC393269 HRY393261:HRY393269 IBU393261:IBU393269 ILQ393261:ILQ393269 IVM393261:IVM393269 JFI393261:JFI393269 JPE393261:JPE393269 JZA393261:JZA393269 KIW393261:KIW393269 KSS393261:KSS393269 LCO393261:LCO393269 LMK393261:LMK393269 LWG393261:LWG393269 MGC393261:MGC393269 MPY393261:MPY393269 MZU393261:MZU393269 NJQ393261:NJQ393269 NTM393261:NTM393269 ODI393261:ODI393269 ONE393261:ONE393269 OXA393261:OXA393269 PGW393261:PGW393269 PQS393261:PQS393269 QAO393261:QAO393269 QKK393261:QKK393269 QUG393261:QUG393269 REC393261:REC393269 RNY393261:RNY393269 RXU393261:RXU393269 SHQ393261:SHQ393269 SRM393261:SRM393269 TBI393261:TBI393269 TLE393261:TLE393269 TVA393261:TVA393269 UEW393261:UEW393269 UOS393261:UOS393269 UYO393261:UYO393269 VIK393261:VIK393269 VSG393261:VSG393269 WCC393261:WCC393269 WLY393261:WLY393269 WVU393261:WVU393269 M458797:M458805 JI458797:JI458805 TE458797:TE458805 ADA458797:ADA458805 AMW458797:AMW458805 AWS458797:AWS458805 BGO458797:BGO458805 BQK458797:BQK458805 CAG458797:CAG458805 CKC458797:CKC458805 CTY458797:CTY458805 DDU458797:DDU458805 DNQ458797:DNQ458805 DXM458797:DXM458805 EHI458797:EHI458805 ERE458797:ERE458805 FBA458797:FBA458805 FKW458797:FKW458805 FUS458797:FUS458805 GEO458797:GEO458805 GOK458797:GOK458805 GYG458797:GYG458805 HIC458797:HIC458805 HRY458797:HRY458805 IBU458797:IBU458805 ILQ458797:ILQ458805 IVM458797:IVM458805 JFI458797:JFI458805 JPE458797:JPE458805 JZA458797:JZA458805 KIW458797:KIW458805 KSS458797:KSS458805 LCO458797:LCO458805 LMK458797:LMK458805 LWG458797:LWG458805 MGC458797:MGC458805 MPY458797:MPY458805 MZU458797:MZU458805 NJQ458797:NJQ458805 NTM458797:NTM458805 ODI458797:ODI458805 ONE458797:ONE458805 OXA458797:OXA458805 PGW458797:PGW458805 PQS458797:PQS458805 QAO458797:QAO458805 QKK458797:QKK458805 QUG458797:QUG458805 REC458797:REC458805 RNY458797:RNY458805 RXU458797:RXU458805 SHQ458797:SHQ458805 SRM458797:SRM458805 TBI458797:TBI458805 TLE458797:TLE458805 TVA458797:TVA458805 UEW458797:UEW458805 UOS458797:UOS458805 UYO458797:UYO458805 VIK458797:VIK458805 VSG458797:VSG458805 WCC458797:WCC458805 WLY458797:WLY458805 WVU458797:WVU458805 M524333:M524341 JI524333:JI524341 TE524333:TE524341 ADA524333:ADA524341 AMW524333:AMW524341 AWS524333:AWS524341 BGO524333:BGO524341 BQK524333:BQK524341 CAG524333:CAG524341 CKC524333:CKC524341 CTY524333:CTY524341 DDU524333:DDU524341 DNQ524333:DNQ524341 DXM524333:DXM524341 EHI524333:EHI524341 ERE524333:ERE524341 FBA524333:FBA524341 FKW524333:FKW524341 FUS524333:FUS524341 GEO524333:GEO524341 GOK524333:GOK524341 GYG524333:GYG524341 HIC524333:HIC524341 HRY524333:HRY524341 IBU524333:IBU524341 ILQ524333:ILQ524341 IVM524333:IVM524341 JFI524333:JFI524341 JPE524333:JPE524341 JZA524333:JZA524341 KIW524333:KIW524341 KSS524333:KSS524341 LCO524333:LCO524341 LMK524333:LMK524341 LWG524333:LWG524341 MGC524333:MGC524341 MPY524333:MPY524341 MZU524333:MZU524341 NJQ524333:NJQ524341 NTM524333:NTM524341 ODI524333:ODI524341 ONE524333:ONE524341 OXA524333:OXA524341 PGW524333:PGW524341 PQS524333:PQS524341 QAO524333:QAO524341 QKK524333:QKK524341 QUG524333:QUG524341 REC524333:REC524341 RNY524333:RNY524341 RXU524333:RXU524341 SHQ524333:SHQ524341 SRM524333:SRM524341 TBI524333:TBI524341 TLE524333:TLE524341 TVA524333:TVA524341 UEW524333:UEW524341 UOS524333:UOS524341 UYO524333:UYO524341 VIK524333:VIK524341 VSG524333:VSG524341 WCC524333:WCC524341 WLY524333:WLY524341 WVU524333:WVU524341 M589869:M589877 JI589869:JI589877 TE589869:TE589877 ADA589869:ADA589877 AMW589869:AMW589877 AWS589869:AWS589877 BGO589869:BGO589877 BQK589869:BQK589877 CAG589869:CAG589877 CKC589869:CKC589877 CTY589869:CTY589877 DDU589869:DDU589877 DNQ589869:DNQ589877 DXM589869:DXM589877 EHI589869:EHI589877 ERE589869:ERE589877 FBA589869:FBA589877 FKW589869:FKW589877 FUS589869:FUS589877 GEO589869:GEO589877 GOK589869:GOK589877 GYG589869:GYG589877 HIC589869:HIC589877 HRY589869:HRY589877 IBU589869:IBU589877 ILQ589869:ILQ589877 IVM589869:IVM589877 JFI589869:JFI589877 JPE589869:JPE589877 JZA589869:JZA589877 KIW589869:KIW589877 KSS589869:KSS589877 LCO589869:LCO589877 LMK589869:LMK589877 LWG589869:LWG589877 MGC589869:MGC589877 MPY589869:MPY589877 MZU589869:MZU589877 NJQ589869:NJQ589877 NTM589869:NTM589877 ODI589869:ODI589877 ONE589869:ONE589877 OXA589869:OXA589877 PGW589869:PGW589877 PQS589869:PQS589877 QAO589869:QAO589877 QKK589869:QKK589877 QUG589869:QUG589877 REC589869:REC589877 RNY589869:RNY589877 RXU589869:RXU589877 SHQ589869:SHQ589877 SRM589869:SRM589877 TBI589869:TBI589877 TLE589869:TLE589877 TVA589869:TVA589877 UEW589869:UEW589877 UOS589869:UOS589877 UYO589869:UYO589877 VIK589869:VIK589877 VSG589869:VSG589877 WCC589869:WCC589877 WLY589869:WLY589877 WVU589869:WVU589877 M655405:M655413 JI655405:JI655413 TE655405:TE655413 ADA655405:ADA655413 AMW655405:AMW655413 AWS655405:AWS655413 BGO655405:BGO655413 BQK655405:BQK655413 CAG655405:CAG655413 CKC655405:CKC655413 CTY655405:CTY655413 DDU655405:DDU655413 DNQ655405:DNQ655413 DXM655405:DXM655413 EHI655405:EHI655413 ERE655405:ERE655413 FBA655405:FBA655413 FKW655405:FKW655413 FUS655405:FUS655413 GEO655405:GEO655413 GOK655405:GOK655413 GYG655405:GYG655413 HIC655405:HIC655413 HRY655405:HRY655413 IBU655405:IBU655413 ILQ655405:ILQ655413 IVM655405:IVM655413 JFI655405:JFI655413 JPE655405:JPE655413 JZA655405:JZA655413 KIW655405:KIW655413 KSS655405:KSS655413 LCO655405:LCO655413 LMK655405:LMK655413 LWG655405:LWG655413 MGC655405:MGC655413 MPY655405:MPY655413 MZU655405:MZU655413 NJQ655405:NJQ655413 NTM655405:NTM655413 ODI655405:ODI655413 ONE655405:ONE655413 OXA655405:OXA655413 PGW655405:PGW655413 PQS655405:PQS655413 QAO655405:QAO655413 QKK655405:QKK655413 QUG655405:QUG655413 REC655405:REC655413 RNY655405:RNY655413 RXU655405:RXU655413 SHQ655405:SHQ655413 SRM655405:SRM655413 TBI655405:TBI655413 TLE655405:TLE655413 TVA655405:TVA655413 UEW655405:UEW655413 UOS655405:UOS655413 UYO655405:UYO655413 VIK655405:VIK655413 VSG655405:VSG655413 WCC655405:WCC655413 WLY655405:WLY655413 WVU655405:WVU655413 M720941:M720949 JI720941:JI720949 TE720941:TE720949 ADA720941:ADA720949 AMW720941:AMW720949 AWS720941:AWS720949 BGO720941:BGO720949 BQK720941:BQK720949 CAG720941:CAG720949 CKC720941:CKC720949 CTY720941:CTY720949 DDU720941:DDU720949 DNQ720941:DNQ720949 DXM720941:DXM720949 EHI720941:EHI720949 ERE720941:ERE720949 FBA720941:FBA720949 FKW720941:FKW720949 FUS720941:FUS720949 GEO720941:GEO720949 GOK720941:GOK720949 GYG720941:GYG720949 HIC720941:HIC720949 HRY720941:HRY720949 IBU720941:IBU720949 ILQ720941:ILQ720949 IVM720941:IVM720949 JFI720941:JFI720949 JPE720941:JPE720949 JZA720941:JZA720949 KIW720941:KIW720949 KSS720941:KSS720949 LCO720941:LCO720949 LMK720941:LMK720949 LWG720941:LWG720949 MGC720941:MGC720949 MPY720941:MPY720949 MZU720941:MZU720949 NJQ720941:NJQ720949 NTM720941:NTM720949 ODI720941:ODI720949 ONE720941:ONE720949 OXA720941:OXA720949 PGW720941:PGW720949 PQS720941:PQS720949 QAO720941:QAO720949 QKK720941:QKK720949 QUG720941:QUG720949 REC720941:REC720949 RNY720941:RNY720949 RXU720941:RXU720949 SHQ720941:SHQ720949 SRM720941:SRM720949 TBI720941:TBI720949 TLE720941:TLE720949 TVA720941:TVA720949 UEW720941:UEW720949 UOS720941:UOS720949 UYO720941:UYO720949 VIK720941:VIK720949 VSG720941:VSG720949 WCC720941:WCC720949 WLY720941:WLY720949 WVU720941:WVU720949 M786477:M786485 JI786477:JI786485 TE786477:TE786485 ADA786477:ADA786485 AMW786477:AMW786485 AWS786477:AWS786485 BGO786477:BGO786485 BQK786477:BQK786485 CAG786477:CAG786485 CKC786477:CKC786485 CTY786477:CTY786485 DDU786477:DDU786485 DNQ786477:DNQ786485 DXM786477:DXM786485 EHI786477:EHI786485 ERE786477:ERE786485 FBA786477:FBA786485 FKW786477:FKW786485 FUS786477:FUS786485 GEO786477:GEO786485 GOK786477:GOK786485 GYG786477:GYG786485 HIC786477:HIC786485 HRY786477:HRY786485 IBU786477:IBU786485 ILQ786477:ILQ786485 IVM786477:IVM786485 JFI786477:JFI786485 JPE786477:JPE786485 JZA786477:JZA786485 KIW786477:KIW786485 KSS786477:KSS786485 LCO786477:LCO786485 LMK786477:LMK786485 LWG786477:LWG786485 MGC786477:MGC786485 MPY786477:MPY786485 MZU786477:MZU786485 NJQ786477:NJQ786485 NTM786477:NTM786485 ODI786477:ODI786485 ONE786477:ONE786485 OXA786477:OXA786485 PGW786477:PGW786485 PQS786477:PQS786485 QAO786477:QAO786485 QKK786477:QKK786485 QUG786477:QUG786485 REC786477:REC786485 RNY786477:RNY786485 RXU786477:RXU786485 SHQ786477:SHQ786485 SRM786477:SRM786485 TBI786477:TBI786485 TLE786477:TLE786485 TVA786477:TVA786485 UEW786477:UEW786485 UOS786477:UOS786485 UYO786477:UYO786485 VIK786477:VIK786485 VSG786477:VSG786485 WCC786477:WCC786485 WLY786477:WLY786485 WVU786477:WVU786485 M852013:M852021 JI852013:JI852021 TE852013:TE852021 ADA852013:ADA852021 AMW852013:AMW852021 AWS852013:AWS852021 BGO852013:BGO852021 BQK852013:BQK852021 CAG852013:CAG852021 CKC852013:CKC852021 CTY852013:CTY852021 DDU852013:DDU852021 DNQ852013:DNQ852021 DXM852013:DXM852021 EHI852013:EHI852021 ERE852013:ERE852021 FBA852013:FBA852021 FKW852013:FKW852021 FUS852013:FUS852021 GEO852013:GEO852021 GOK852013:GOK852021 GYG852013:GYG852021 HIC852013:HIC852021 HRY852013:HRY852021 IBU852013:IBU852021 ILQ852013:ILQ852021 IVM852013:IVM852021 JFI852013:JFI852021 JPE852013:JPE852021 JZA852013:JZA852021 KIW852013:KIW852021 KSS852013:KSS852021 LCO852013:LCO852021 LMK852013:LMK852021 LWG852013:LWG852021 MGC852013:MGC852021 MPY852013:MPY852021 MZU852013:MZU852021 NJQ852013:NJQ852021 NTM852013:NTM852021 ODI852013:ODI852021 ONE852013:ONE852021 OXA852013:OXA852021 PGW852013:PGW852021 PQS852013:PQS852021 QAO852013:QAO852021 QKK852013:QKK852021 QUG852013:QUG852021 REC852013:REC852021 RNY852013:RNY852021 RXU852013:RXU852021 SHQ852013:SHQ852021 SRM852013:SRM852021 TBI852013:TBI852021 TLE852013:TLE852021 TVA852013:TVA852021 UEW852013:UEW852021 UOS852013:UOS852021 UYO852013:UYO852021 VIK852013:VIK852021 VSG852013:VSG852021 WCC852013:WCC852021 WLY852013:WLY852021 WVU852013:WVU852021 M917549:M917557 JI917549:JI917557 TE917549:TE917557 ADA917549:ADA917557 AMW917549:AMW917557 AWS917549:AWS917557 BGO917549:BGO917557 BQK917549:BQK917557 CAG917549:CAG917557 CKC917549:CKC917557 CTY917549:CTY917557 DDU917549:DDU917557 DNQ917549:DNQ917557 DXM917549:DXM917557 EHI917549:EHI917557 ERE917549:ERE917557 FBA917549:FBA917557 FKW917549:FKW917557 FUS917549:FUS917557 GEO917549:GEO917557 GOK917549:GOK917557 GYG917549:GYG917557 HIC917549:HIC917557 HRY917549:HRY917557 IBU917549:IBU917557 ILQ917549:ILQ917557 IVM917549:IVM917557 JFI917549:JFI917557 JPE917549:JPE917557 JZA917549:JZA917557 KIW917549:KIW917557 KSS917549:KSS917557 LCO917549:LCO917557 LMK917549:LMK917557 LWG917549:LWG917557 MGC917549:MGC917557 MPY917549:MPY917557 MZU917549:MZU917557 NJQ917549:NJQ917557 NTM917549:NTM917557 ODI917549:ODI917557 ONE917549:ONE917557 OXA917549:OXA917557 PGW917549:PGW917557 PQS917549:PQS917557 QAO917549:QAO917557 QKK917549:QKK917557 QUG917549:QUG917557 REC917549:REC917557 RNY917549:RNY917557 RXU917549:RXU917557 SHQ917549:SHQ917557 SRM917549:SRM917557 TBI917549:TBI917557 TLE917549:TLE917557 TVA917549:TVA917557 UEW917549:UEW917557 UOS917549:UOS917557 UYO917549:UYO917557 VIK917549:VIK917557 VSG917549:VSG917557 WCC917549:WCC917557 WLY917549:WLY917557 WVU917549:WVU917557 M983085:M983093 JI983085:JI983093 TE983085:TE983093 ADA983085:ADA983093 AMW983085:AMW983093 AWS983085:AWS983093 BGO983085:BGO983093 BQK983085:BQK983093 CAG983085:CAG983093 CKC983085:CKC983093 CTY983085:CTY983093 DDU983085:DDU983093 DNQ983085:DNQ983093 DXM983085:DXM983093 EHI983085:EHI983093 ERE983085:ERE983093 FBA983085:FBA983093 FKW983085:FKW983093 FUS983085:FUS983093 GEO983085:GEO983093 GOK983085:GOK983093 GYG983085:GYG983093 HIC983085:HIC983093 HRY983085:HRY983093 IBU983085:IBU983093 ILQ983085:ILQ983093 IVM983085:IVM983093 JFI983085:JFI983093 JPE983085:JPE983093 JZA983085:JZA983093 KIW983085:KIW983093 KSS983085:KSS983093 LCO983085:LCO983093 LMK983085:LMK983093 LWG983085:LWG983093 MGC983085:MGC983093 MPY983085:MPY983093 MZU983085:MZU983093 NJQ983085:NJQ983093 NTM983085:NTM983093 ODI983085:ODI983093 ONE983085:ONE983093 OXA983085:OXA983093 PGW983085:PGW983093 PQS983085:PQS983093 QAO983085:QAO983093 QKK983085:QKK983093 QUG983085:QUG983093 REC983085:REC983093 RNY983085:RNY983093 RXU983085:RXU983093 SHQ983085:SHQ983093 SRM983085:SRM983093 TBI983085:TBI983093 TLE983085:TLE983093 TVA983085:TVA983093 UEW983085:UEW983093 UOS983085:UOS983093 UYO983085:UYO983093 VIK983085:VIK983093 VSG983085:VSG983093 WCC983085:WCC983093 WLY983085:WLY983093 WVU983085:WVU983093 S95:X95 JO95:JT95 TK95:TP95 ADG95:ADL95 ANC95:ANH95 AWY95:AXD95 BGU95:BGZ95 BQQ95:BQV95 CAM95:CAR95 CKI95:CKN95 CUE95:CUJ95 DEA95:DEF95 DNW95:DOB95 DXS95:DXX95 EHO95:EHT95 ERK95:ERP95 FBG95:FBL95 FLC95:FLH95 FUY95:FVD95 GEU95:GEZ95 GOQ95:GOV95 GYM95:GYR95 HII95:HIN95 HSE95:HSJ95 ICA95:ICF95 ILW95:IMB95 IVS95:IVX95 JFO95:JFT95 JPK95:JPP95 JZG95:JZL95 KJC95:KJH95 KSY95:KTD95 LCU95:LCZ95 LMQ95:LMV95 LWM95:LWR95 MGI95:MGN95 MQE95:MQJ95 NAA95:NAF95 NJW95:NKB95 NTS95:NTX95 ODO95:ODT95 ONK95:ONP95 OXG95:OXL95 PHC95:PHH95 PQY95:PRD95 QAU95:QAZ95 QKQ95:QKV95 QUM95:QUR95 REI95:REN95 ROE95:ROJ95 RYA95:RYF95 SHW95:SIB95 SRS95:SRX95 TBO95:TBT95 TLK95:TLP95 TVG95:TVL95 UFC95:UFH95 UOY95:UPD95 UYU95:UYZ95 VIQ95:VIV95 VSM95:VSR95 WCI95:WCN95 WME95:WMJ95 WWA95:WWF95 S65631:X65631 JO65631:JT65631 TK65631:TP65631 ADG65631:ADL65631 ANC65631:ANH65631 AWY65631:AXD65631 BGU65631:BGZ65631 BQQ65631:BQV65631 CAM65631:CAR65631 CKI65631:CKN65631 CUE65631:CUJ65631 DEA65631:DEF65631 DNW65631:DOB65631 DXS65631:DXX65631 EHO65631:EHT65631 ERK65631:ERP65631 FBG65631:FBL65631 FLC65631:FLH65631 FUY65631:FVD65631 GEU65631:GEZ65631 GOQ65631:GOV65631 GYM65631:GYR65631 HII65631:HIN65631 HSE65631:HSJ65631 ICA65631:ICF65631 ILW65631:IMB65631 IVS65631:IVX65631 JFO65631:JFT65631 JPK65631:JPP65631 JZG65631:JZL65631 KJC65631:KJH65631 KSY65631:KTD65631 LCU65631:LCZ65631 LMQ65631:LMV65631 LWM65631:LWR65631 MGI65631:MGN65631 MQE65631:MQJ65631 NAA65631:NAF65631 NJW65631:NKB65631 NTS65631:NTX65631 ODO65631:ODT65631 ONK65631:ONP65631 OXG65631:OXL65631 PHC65631:PHH65631 PQY65631:PRD65631 QAU65631:QAZ65631 QKQ65631:QKV65631 QUM65631:QUR65631 REI65631:REN65631 ROE65631:ROJ65631 RYA65631:RYF65631 SHW65631:SIB65631 SRS65631:SRX65631 TBO65631:TBT65631 TLK65631:TLP65631 TVG65631:TVL65631 UFC65631:UFH65631 UOY65631:UPD65631 UYU65631:UYZ65631 VIQ65631:VIV65631 VSM65631:VSR65631 WCI65631:WCN65631 WME65631:WMJ65631 WWA65631:WWF65631 S131167:X131167 JO131167:JT131167 TK131167:TP131167 ADG131167:ADL131167 ANC131167:ANH131167 AWY131167:AXD131167 BGU131167:BGZ131167 BQQ131167:BQV131167 CAM131167:CAR131167 CKI131167:CKN131167 CUE131167:CUJ131167 DEA131167:DEF131167 DNW131167:DOB131167 DXS131167:DXX131167 EHO131167:EHT131167 ERK131167:ERP131167 FBG131167:FBL131167 FLC131167:FLH131167 FUY131167:FVD131167 GEU131167:GEZ131167 GOQ131167:GOV131167 GYM131167:GYR131167 HII131167:HIN131167 HSE131167:HSJ131167 ICA131167:ICF131167 ILW131167:IMB131167 IVS131167:IVX131167 JFO131167:JFT131167 JPK131167:JPP131167 JZG131167:JZL131167 KJC131167:KJH131167 KSY131167:KTD131167 LCU131167:LCZ131167 LMQ131167:LMV131167 LWM131167:LWR131167 MGI131167:MGN131167 MQE131167:MQJ131167 NAA131167:NAF131167 NJW131167:NKB131167 NTS131167:NTX131167 ODO131167:ODT131167 ONK131167:ONP131167 OXG131167:OXL131167 PHC131167:PHH131167 PQY131167:PRD131167 QAU131167:QAZ131167 QKQ131167:QKV131167 QUM131167:QUR131167 REI131167:REN131167 ROE131167:ROJ131167 RYA131167:RYF131167 SHW131167:SIB131167 SRS131167:SRX131167 TBO131167:TBT131167 TLK131167:TLP131167 TVG131167:TVL131167 UFC131167:UFH131167 UOY131167:UPD131167 UYU131167:UYZ131167 VIQ131167:VIV131167 VSM131167:VSR131167 WCI131167:WCN131167 WME131167:WMJ131167 WWA131167:WWF131167 S196703:X196703 JO196703:JT196703 TK196703:TP196703 ADG196703:ADL196703 ANC196703:ANH196703 AWY196703:AXD196703 BGU196703:BGZ196703 BQQ196703:BQV196703 CAM196703:CAR196703 CKI196703:CKN196703 CUE196703:CUJ196703 DEA196703:DEF196703 DNW196703:DOB196703 DXS196703:DXX196703 EHO196703:EHT196703 ERK196703:ERP196703 FBG196703:FBL196703 FLC196703:FLH196703 FUY196703:FVD196703 GEU196703:GEZ196703 GOQ196703:GOV196703 GYM196703:GYR196703 HII196703:HIN196703 HSE196703:HSJ196703 ICA196703:ICF196703 ILW196703:IMB196703 IVS196703:IVX196703 JFO196703:JFT196703 JPK196703:JPP196703 JZG196703:JZL196703 KJC196703:KJH196703 KSY196703:KTD196703 LCU196703:LCZ196703 LMQ196703:LMV196703 LWM196703:LWR196703 MGI196703:MGN196703 MQE196703:MQJ196703 NAA196703:NAF196703 NJW196703:NKB196703 NTS196703:NTX196703 ODO196703:ODT196703 ONK196703:ONP196703 OXG196703:OXL196703 PHC196703:PHH196703 PQY196703:PRD196703 QAU196703:QAZ196703 QKQ196703:QKV196703 QUM196703:QUR196703 REI196703:REN196703 ROE196703:ROJ196703 RYA196703:RYF196703 SHW196703:SIB196703 SRS196703:SRX196703 TBO196703:TBT196703 TLK196703:TLP196703 TVG196703:TVL196703 UFC196703:UFH196703 UOY196703:UPD196703 UYU196703:UYZ196703 VIQ196703:VIV196703 VSM196703:VSR196703 WCI196703:WCN196703 WME196703:WMJ196703 WWA196703:WWF196703 S262239:X262239 JO262239:JT262239 TK262239:TP262239 ADG262239:ADL262239 ANC262239:ANH262239 AWY262239:AXD262239 BGU262239:BGZ262239 BQQ262239:BQV262239 CAM262239:CAR262239 CKI262239:CKN262239 CUE262239:CUJ262239 DEA262239:DEF262239 DNW262239:DOB262239 DXS262239:DXX262239 EHO262239:EHT262239 ERK262239:ERP262239 FBG262239:FBL262239 FLC262239:FLH262239 FUY262239:FVD262239 GEU262239:GEZ262239 GOQ262239:GOV262239 GYM262239:GYR262239 HII262239:HIN262239 HSE262239:HSJ262239 ICA262239:ICF262239 ILW262239:IMB262239 IVS262239:IVX262239 JFO262239:JFT262239 JPK262239:JPP262239 JZG262239:JZL262239 KJC262239:KJH262239 KSY262239:KTD262239 LCU262239:LCZ262239 LMQ262239:LMV262239 LWM262239:LWR262239 MGI262239:MGN262239 MQE262239:MQJ262239 NAA262239:NAF262239 NJW262239:NKB262239 NTS262239:NTX262239 ODO262239:ODT262239 ONK262239:ONP262239 OXG262239:OXL262239 PHC262239:PHH262239 PQY262239:PRD262239 QAU262239:QAZ262239 QKQ262239:QKV262239 QUM262239:QUR262239 REI262239:REN262239 ROE262239:ROJ262239 RYA262239:RYF262239 SHW262239:SIB262239 SRS262239:SRX262239 TBO262239:TBT262239 TLK262239:TLP262239 TVG262239:TVL262239 UFC262239:UFH262239 UOY262239:UPD262239 UYU262239:UYZ262239 VIQ262239:VIV262239 VSM262239:VSR262239 WCI262239:WCN262239 WME262239:WMJ262239 WWA262239:WWF262239 S327775:X327775 JO327775:JT327775 TK327775:TP327775 ADG327775:ADL327775 ANC327775:ANH327775 AWY327775:AXD327775 BGU327775:BGZ327775 BQQ327775:BQV327775 CAM327775:CAR327775 CKI327775:CKN327775 CUE327775:CUJ327775 DEA327775:DEF327775 DNW327775:DOB327775 DXS327775:DXX327775 EHO327775:EHT327775 ERK327775:ERP327775 FBG327775:FBL327775 FLC327775:FLH327775 FUY327775:FVD327775 GEU327775:GEZ327775 GOQ327775:GOV327775 GYM327775:GYR327775 HII327775:HIN327775 HSE327775:HSJ327775 ICA327775:ICF327775 ILW327775:IMB327775 IVS327775:IVX327775 JFO327775:JFT327775 JPK327775:JPP327775 JZG327775:JZL327775 KJC327775:KJH327775 KSY327775:KTD327775 LCU327775:LCZ327775 LMQ327775:LMV327775 LWM327775:LWR327775 MGI327775:MGN327775 MQE327775:MQJ327775 NAA327775:NAF327775 NJW327775:NKB327775 NTS327775:NTX327775 ODO327775:ODT327775 ONK327775:ONP327775 OXG327775:OXL327775 PHC327775:PHH327775 PQY327775:PRD327775 QAU327775:QAZ327775 QKQ327775:QKV327775 QUM327775:QUR327775 REI327775:REN327775 ROE327775:ROJ327775 RYA327775:RYF327775 SHW327775:SIB327775 SRS327775:SRX327775 TBO327775:TBT327775 TLK327775:TLP327775 TVG327775:TVL327775 UFC327775:UFH327775 UOY327775:UPD327775 UYU327775:UYZ327775 VIQ327775:VIV327775 VSM327775:VSR327775 WCI327775:WCN327775 WME327775:WMJ327775 WWA327775:WWF327775 S393311:X393311 JO393311:JT393311 TK393311:TP393311 ADG393311:ADL393311 ANC393311:ANH393311 AWY393311:AXD393311 BGU393311:BGZ393311 BQQ393311:BQV393311 CAM393311:CAR393311 CKI393311:CKN393311 CUE393311:CUJ393311 DEA393311:DEF393311 DNW393311:DOB393311 DXS393311:DXX393311 EHO393311:EHT393311 ERK393311:ERP393311 FBG393311:FBL393311 FLC393311:FLH393311 FUY393311:FVD393311 GEU393311:GEZ393311 GOQ393311:GOV393311 GYM393311:GYR393311 HII393311:HIN393311 HSE393311:HSJ393311 ICA393311:ICF393311 ILW393311:IMB393311 IVS393311:IVX393311 JFO393311:JFT393311 JPK393311:JPP393311 JZG393311:JZL393311 KJC393311:KJH393311 KSY393311:KTD393311 LCU393311:LCZ393311 LMQ393311:LMV393311 LWM393311:LWR393311 MGI393311:MGN393311 MQE393311:MQJ393311 NAA393311:NAF393311 NJW393311:NKB393311 NTS393311:NTX393311 ODO393311:ODT393311 ONK393311:ONP393311 OXG393311:OXL393311 PHC393311:PHH393311 PQY393311:PRD393311 QAU393311:QAZ393311 QKQ393311:QKV393311 QUM393311:QUR393311 REI393311:REN393311 ROE393311:ROJ393311 RYA393311:RYF393311 SHW393311:SIB393311 SRS393311:SRX393311 TBO393311:TBT393311 TLK393311:TLP393311 TVG393311:TVL393311 UFC393311:UFH393311 UOY393311:UPD393311 UYU393311:UYZ393311 VIQ393311:VIV393311 VSM393311:VSR393311 WCI393311:WCN393311 WME393311:WMJ393311 WWA393311:WWF393311 S458847:X458847 JO458847:JT458847 TK458847:TP458847 ADG458847:ADL458847 ANC458847:ANH458847 AWY458847:AXD458847 BGU458847:BGZ458847 BQQ458847:BQV458847 CAM458847:CAR458847 CKI458847:CKN458847 CUE458847:CUJ458847 DEA458847:DEF458847 DNW458847:DOB458847 DXS458847:DXX458847 EHO458847:EHT458847 ERK458847:ERP458847 FBG458847:FBL458847 FLC458847:FLH458847 FUY458847:FVD458847 GEU458847:GEZ458847 GOQ458847:GOV458847 GYM458847:GYR458847 HII458847:HIN458847 HSE458847:HSJ458847 ICA458847:ICF458847 ILW458847:IMB458847 IVS458847:IVX458847 JFO458847:JFT458847 JPK458847:JPP458847 JZG458847:JZL458847 KJC458847:KJH458847 KSY458847:KTD458847 LCU458847:LCZ458847 LMQ458847:LMV458847 LWM458847:LWR458847 MGI458847:MGN458847 MQE458847:MQJ458847 NAA458847:NAF458847 NJW458847:NKB458847 NTS458847:NTX458847 ODO458847:ODT458847 ONK458847:ONP458847 OXG458847:OXL458847 PHC458847:PHH458847 PQY458847:PRD458847 QAU458847:QAZ458847 QKQ458847:QKV458847 QUM458847:QUR458847 REI458847:REN458847 ROE458847:ROJ458847 RYA458847:RYF458847 SHW458847:SIB458847 SRS458847:SRX458847 TBO458847:TBT458847 TLK458847:TLP458847 TVG458847:TVL458847 UFC458847:UFH458847 UOY458847:UPD458847 UYU458847:UYZ458847 VIQ458847:VIV458847 VSM458847:VSR458847 WCI458847:WCN458847 WME458847:WMJ458847 WWA458847:WWF458847 S524383:X524383 JO524383:JT524383 TK524383:TP524383 ADG524383:ADL524383 ANC524383:ANH524383 AWY524383:AXD524383 BGU524383:BGZ524383 BQQ524383:BQV524383 CAM524383:CAR524383 CKI524383:CKN524383 CUE524383:CUJ524383 DEA524383:DEF524383 DNW524383:DOB524383 DXS524383:DXX524383 EHO524383:EHT524383 ERK524383:ERP524383 FBG524383:FBL524383 FLC524383:FLH524383 FUY524383:FVD524383 GEU524383:GEZ524383 GOQ524383:GOV524383 GYM524383:GYR524383 HII524383:HIN524383 HSE524383:HSJ524383 ICA524383:ICF524383 ILW524383:IMB524383 IVS524383:IVX524383 JFO524383:JFT524383 JPK524383:JPP524383 JZG524383:JZL524383 KJC524383:KJH524383 KSY524383:KTD524383 LCU524383:LCZ524383 LMQ524383:LMV524383 LWM524383:LWR524383 MGI524383:MGN524383 MQE524383:MQJ524383 NAA524383:NAF524383 NJW524383:NKB524383 NTS524383:NTX524383 ODO524383:ODT524383 ONK524383:ONP524383 OXG524383:OXL524383 PHC524383:PHH524383 PQY524383:PRD524383 QAU524383:QAZ524383 QKQ524383:QKV524383 QUM524383:QUR524383 REI524383:REN524383 ROE524383:ROJ524383 RYA524383:RYF524383 SHW524383:SIB524383 SRS524383:SRX524383 TBO524383:TBT524383 TLK524383:TLP524383 TVG524383:TVL524383 UFC524383:UFH524383 UOY524383:UPD524383 UYU524383:UYZ524383 VIQ524383:VIV524383 VSM524383:VSR524383 WCI524383:WCN524383 WME524383:WMJ524383 WWA524383:WWF524383 S589919:X589919 JO589919:JT589919 TK589919:TP589919 ADG589919:ADL589919 ANC589919:ANH589919 AWY589919:AXD589919 BGU589919:BGZ589919 BQQ589919:BQV589919 CAM589919:CAR589919 CKI589919:CKN589919 CUE589919:CUJ589919 DEA589919:DEF589919 DNW589919:DOB589919 DXS589919:DXX589919 EHO589919:EHT589919 ERK589919:ERP589919 FBG589919:FBL589919 FLC589919:FLH589919 FUY589919:FVD589919 GEU589919:GEZ589919 GOQ589919:GOV589919 GYM589919:GYR589919 HII589919:HIN589919 HSE589919:HSJ589919 ICA589919:ICF589919 ILW589919:IMB589919 IVS589919:IVX589919 JFO589919:JFT589919 JPK589919:JPP589919 JZG589919:JZL589919 KJC589919:KJH589919 KSY589919:KTD589919 LCU589919:LCZ589919 LMQ589919:LMV589919 LWM589919:LWR589919 MGI589919:MGN589919 MQE589919:MQJ589919 NAA589919:NAF589919 NJW589919:NKB589919 NTS589919:NTX589919 ODO589919:ODT589919 ONK589919:ONP589919 OXG589919:OXL589919 PHC589919:PHH589919 PQY589919:PRD589919 QAU589919:QAZ589919 QKQ589919:QKV589919 QUM589919:QUR589919 REI589919:REN589919 ROE589919:ROJ589919 RYA589919:RYF589919 SHW589919:SIB589919 SRS589919:SRX589919 TBO589919:TBT589919 TLK589919:TLP589919 TVG589919:TVL589919 UFC589919:UFH589919 UOY589919:UPD589919 UYU589919:UYZ589919 VIQ589919:VIV589919 VSM589919:VSR589919 WCI589919:WCN589919 WME589919:WMJ589919 WWA589919:WWF589919 S655455:X655455 JO655455:JT655455 TK655455:TP655455 ADG655455:ADL655455 ANC655455:ANH655455 AWY655455:AXD655455 BGU655455:BGZ655455 BQQ655455:BQV655455 CAM655455:CAR655455 CKI655455:CKN655455 CUE655455:CUJ655455 DEA655455:DEF655455 DNW655455:DOB655455 DXS655455:DXX655455 EHO655455:EHT655455 ERK655455:ERP655455 FBG655455:FBL655455 FLC655455:FLH655455 FUY655455:FVD655455 GEU655455:GEZ655455 GOQ655455:GOV655455 GYM655455:GYR655455 HII655455:HIN655455 HSE655455:HSJ655455 ICA655455:ICF655455 ILW655455:IMB655455 IVS655455:IVX655455 JFO655455:JFT655455 JPK655455:JPP655455 JZG655455:JZL655455 KJC655455:KJH655455 KSY655455:KTD655455 LCU655455:LCZ655455 LMQ655455:LMV655455 LWM655455:LWR655455 MGI655455:MGN655455 MQE655455:MQJ655455 NAA655455:NAF655455 NJW655455:NKB655455 NTS655455:NTX655455 ODO655455:ODT655455 ONK655455:ONP655455 OXG655455:OXL655455 PHC655455:PHH655455 PQY655455:PRD655455 QAU655455:QAZ655455 QKQ655455:QKV655455 QUM655455:QUR655455 REI655455:REN655455 ROE655455:ROJ655455 RYA655455:RYF655455 SHW655455:SIB655455 SRS655455:SRX655455 TBO655455:TBT655455 TLK655455:TLP655455 TVG655455:TVL655455 UFC655455:UFH655455 UOY655455:UPD655455 UYU655455:UYZ655455 VIQ655455:VIV655455 VSM655455:VSR655455 WCI655455:WCN655455 WME655455:WMJ655455 WWA655455:WWF655455 S720991:X720991 JO720991:JT720991 TK720991:TP720991 ADG720991:ADL720991 ANC720991:ANH720991 AWY720991:AXD720991 BGU720991:BGZ720991 BQQ720991:BQV720991 CAM720991:CAR720991 CKI720991:CKN720991 CUE720991:CUJ720991 DEA720991:DEF720991 DNW720991:DOB720991 DXS720991:DXX720991 EHO720991:EHT720991 ERK720991:ERP720991 FBG720991:FBL720991 FLC720991:FLH720991 FUY720991:FVD720991 GEU720991:GEZ720991 GOQ720991:GOV720991 GYM720991:GYR720991 HII720991:HIN720991 HSE720991:HSJ720991 ICA720991:ICF720991 ILW720991:IMB720991 IVS720991:IVX720991 JFO720991:JFT720991 JPK720991:JPP720991 JZG720991:JZL720991 KJC720991:KJH720991 KSY720991:KTD720991 LCU720991:LCZ720991 LMQ720991:LMV720991 LWM720991:LWR720991 MGI720991:MGN720991 MQE720991:MQJ720991 NAA720991:NAF720991 NJW720991:NKB720991 NTS720991:NTX720991 ODO720991:ODT720991 ONK720991:ONP720991 OXG720991:OXL720991 PHC720991:PHH720991 PQY720991:PRD720991 QAU720991:QAZ720991 QKQ720991:QKV720991 QUM720991:QUR720991 REI720991:REN720991 ROE720991:ROJ720991 RYA720991:RYF720991 SHW720991:SIB720991 SRS720991:SRX720991 TBO720991:TBT720991 TLK720991:TLP720991 TVG720991:TVL720991 UFC720991:UFH720991 UOY720991:UPD720991 UYU720991:UYZ720991 VIQ720991:VIV720991 VSM720991:VSR720991 WCI720991:WCN720991 WME720991:WMJ720991 WWA720991:WWF720991 S786527:X786527 JO786527:JT786527 TK786527:TP786527 ADG786527:ADL786527 ANC786527:ANH786527 AWY786527:AXD786527 BGU786527:BGZ786527 BQQ786527:BQV786527 CAM786527:CAR786527 CKI786527:CKN786527 CUE786527:CUJ786527 DEA786527:DEF786527 DNW786527:DOB786527 DXS786527:DXX786527 EHO786527:EHT786527 ERK786527:ERP786527 FBG786527:FBL786527 FLC786527:FLH786527 FUY786527:FVD786527 GEU786527:GEZ786527 GOQ786527:GOV786527 GYM786527:GYR786527 HII786527:HIN786527 HSE786527:HSJ786527 ICA786527:ICF786527 ILW786527:IMB786527 IVS786527:IVX786527 JFO786527:JFT786527 JPK786527:JPP786527 JZG786527:JZL786527 KJC786527:KJH786527 KSY786527:KTD786527 LCU786527:LCZ786527 LMQ786527:LMV786527 LWM786527:LWR786527 MGI786527:MGN786527 MQE786527:MQJ786527 NAA786527:NAF786527 NJW786527:NKB786527 NTS786527:NTX786527 ODO786527:ODT786527 ONK786527:ONP786527 OXG786527:OXL786527 PHC786527:PHH786527 PQY786527:PRD786527 QAU786527:QAZ786527 QKQ786527:QKV786527 QUM786527:QUR786527 REI786527:REN786527 ROE786527:ROJ786527 RYA786527:RYF786527 SHW786527:SIB786527 SRS786527:SRX786527 TBO786527:TBT786527 TLK786527:TLP786527 TVG786527:TVL786527 UFC786527:UFH786527 UOY786527:UPD786527 UYU786527:UYZ786527 VIQ786527:VIV786527 VSM786527:VSR786527 WCI786527:WCN786527 WME786527:WMJ786527 WWA786527:WWF786527 S852063:X852063 JO852063:JT852063 TK852063:TP852063 ADG852063:ADL852063 ANC852063:ANH852063 AWY852063:AXD852063 BGU852063:BGZ852063 BQQ852063:BQV852063 CAM852063:CAR852063 CKI852063:CKN852063 CUE852063:CUJ852063 DEA852063:DEF852063 DNW852063:DOB852063 DXS852063:DXX852063 EHO852063:EHT852063 ERK852063:ERP852063 FBG852063:FBL852063 FLC852063:FLH852063 FUY852063:FVD852063 GEU852063:GEZ852063 GOQ852063:GOV852063 GYM852063:GYR852063 HII852063:HIN852063 HSE852063:HSJ852063 ICA852063:ICF852063 ILW852063:IMB852063 IVS852063:IVX852063 JFO852063:JFT852063 JPK852063:JPP852063 JZG852063:JZL852063 KJC852063:KJH852063 KSY852063:KTD852063 LCU852063:LCZ852063 LMQ852063:LMV852063 LWM852063:LWR852063 MGI852063:MGN852063 MQE852063:MQJ852063 NAA852063:NAF852063 NJW852063:NKB852063 NTS852063:NTX852063 ODO852063:ODT852063 ONK852063:ONP852063 OXG852063:OXL852063 PHC852063:PHH852063 PQY852063:PRD852063 QAU852063:QAZ852063 QKQ852063:QKV852063 QUM852063:QUR852063 REI852063:REN852063 ROE852063:ROJ852063 RYA852063:RYF852063 SHW852063:SIB852063 SRS852063:SRX852063 TBO852063:TBT852063 TLK852063:TLP852063 TVG852063:TVL852063 UFC852063:UFH852063 UOY852063:UPD852063 UYU852063:UYZ852063 VIQ852063:VIV852063 VSM852063:VSR852063 WCI852063:WCN852063 WME852063:WMJ852063 WWA852063:WWF852063 S917599:X917599 JO917599:JT917599 TK917599:TP917599 ADG917599:ADL917599 ANC917599:ANH917599 AWY917599:AXD917599 BGU917599:BGZ917599 BQQ917599:BQV917599 CAM917599:CAR917599 CKI917599:CKN917599 CUE917599:CUJ917599 DEA917599:DEF917599 DNW917599:DOB917599 DXS917599:DXX917599 EHO917599:EHT917599 ERK917599:ERP917599 FBG917599:FBL917599 FLC917599:FLH917599 FUY917599:FVD917599 GEU917599:GEZ917599 GOQ917599:GOV917599 GYM917599:GYR917599 HII917599:HIN917599 HSE917599:HSJ917599 ICA917599:ICF917599 ILW917599:IMB917599 IVS917599:IVX917599 JFO917599:JFT917599 JPK917599:JPP917599 JZG917599:JZL917599 KJC917599:KJH917599 KSY917599:KTD917599 LCU917599:LCZ917599 LMQ917599:LMV917599 LWM917599:LWR917599 MGI917599:MGN917599 MQE917599:MQJ917599 NAA917599:NAF917599 NJW917599:NKB917599 NTS917599:NTX917599 ODO917599:ODT917599 ONK917599:ONP917599 OXG917599:OXL917599 PHC917599:PHH917599 PQY917599:PRD917599 QAU917599:QAZ917599 QKQ917599:QKV917599 QUM917599:QUR917599 REI917599:REN917599 ROE917599:ROJ917599 RYA917599:RYF917599 SHW917599:SIB917599 SRS917599:SRX917599 TBO917599:TBT917599 TLK917599:TLP917599 TVG917599:TVL917599 UFC917599:UFH917599 UOY917599:UPD917599 UYU917599:UYZ917599 VIQ917599:VIV917599 VSM917599:VSR917599 WCI917599:WCN917599 WME917599:WMJ917599 WWA917599:WWF917599 S983135:X983135 JO983135:JT983135 TK983135:TP983135 ADG983135:ADL983135 ANC983135:ANH983135 AWY983135:AXD983135 BGU983135:BGZ983135 BQQ983135:BQV983135 CAM983135:CAR983135 CKI983135:CKN983135 CUE983135:CUJ983135 DEA983135:DEF983135 DNW983135:DOB983135 DXS983135:DXX983135 EHO983135:EHT983135 ERK983135:ERP983135 FBG983135:FBL983135 FLC983135:FLH983135 FUY983135:FVD983135 GEU983135:GEZ983135 GOQ983135:GOV983135 GYM983135:GYR983135 HII983135:HIN983135 HSE983135:HSJ983135 ICA983135:ICF983135 ILW983135:IMB983135 IVS983135:IVX983135 JFO983135:JFT983135 JPK983135:JPP983135 JZG983135:JZL983135 KJC983135:KJH983135 KSY983135:KTD983135 LCU983135:LCZ983135 LMQ983135:LMV983135 LWM983135:LWR983135 MGI983135:MGN983135 MQE983135:MQJ983135 NAA983135:NAF983135 NJW983135:NKB983135 NTS983135:NTX983135 ODO983135:ODT983135 ONK983135:ONP983135 OXG983135:OXL983135 PHC983135:PHH983135 PQY983135:PRD983135 QAU983135:QAZ983135 QKQ983135:QKV983135 QUM983135:QUR983135 REI983135:REN983135 ROE983135:ROJ983135 RYA983135:RYF983135 SHW983135:SIB983135 SRS983135:SRX983135 TBO983135:TBT983135 TLK983135:TLP983135 TVG983135:TVL983135 UFC983135:UFH983135 UOY983135:UPD983135 UYU983135:UYZ983135 VIQ983135:VIV983135 VSM983135:VSR983135 WCI983135:WCN983135 WME983135:WMJ983135 WWA983135:WWF983135 G95:L95 JC95:JH95 SY95:TD95 ACU95:ACZ95 AMQ95:AMV95 AWM95:AWR95 BGI95:BGN95 BQE95:BQJ95 CAA95:CAF95 CJW95:CKB95 CTS95:CTX95 DDO95:DDT95 DNK95:DNP95 DXG95:DXL95 EHC95:EHH95 EQY95:ERD95 FAU95:FAZ95 FKQ95:FKV95 FUM95:FUR95 GEI95:GEN95 GOE95:GOJ95 GYA95:GYF95 HHW95:HIB95 HRS95:HRX95 IBO95:IBT95 ILK95:ILP95 IVG95:IVL95 JFC95:JFH95 JOY95:JPD95 JYU95:JYZ95 KIQ95:KIV95 KSM95:KSR95 LCI95:LCN95 LME95:LMJ95 LWA95:LWF95 MFW95:MGB95 MPS95:MPX95 MZO95:MZT95 NJK95:NJP95 NTG95:NTL95 ODC95:ODH95 OMY95:OND95 OWU95:OWZ95 PGQ95:PGV95 PQM95:PQR95 QAI95:QAN95 QKE95:QKJ95 QUA95:QUF95 RDW95:REB95 RNS95:RNX95 RXO95:RXT95 SHK95:SHP95 SRG95:SRL95 TBC95:TBH95 TKY95:TLD95 TUU95:TUZ95 UEQ95:UEV95 UOM95:UOR95 UYI95:UYN95 VIE95:VIJ95 VSA95:VSF95 WBW95:WCB95 WLS95:WLX95 WVO95:WVT95 G65631:L65631 JC65631:JH65631 SY65631:TD65631 ACU65631:ACZ65631 AMQ65631:AMV65631 AWM65631:AWR65631 BGI65631:BGN65631 BQE65631:BQJ65631 CAA65631:CAF65631 CJW65631:CKB65631 CTS65631:CTX65631 DDO65631:DDT65631 DNK65631:DNP65631 DXG65631:DXL65631 EHC65631:EHH65631 EQY65631:ERD65631 FAU65631:FAZ65631 FKQ65631:FKV65631 FUM65631:FUR65631 GEI65631:GEN65631 GOE65631:GOJ65631 GYA65631:GYF65631 HHW65631:HIB65631 HRS65631:HRX65631 IBO65631:IBT65631 ILK65631:ILP65631 IVG65631:IVL65631 JFC65631:JFH65631 JOY65631:JPD65631 JYU65631:JYZ65631 KIQ65631:KIV65631 KSM65631:KSR65631 LCI65631:LCN65631 LME65631:LMJ65631 LWA65631:LWF65631 MFW65631:MGB65631 MPS65631:MPX65631 MZO65631:MZT65631 NJK65631:NJP65631 NTG65631:NTL65631 ODC65631:ODH65631 OMY65631:OND65631 OWU65631:OWZ65631 PGQ65631:PGV65631 PQM65631:PQR65631 QAI65631:QAN65631 QKE65631:QKJ65631 QUA65631:QUF65631 RDW65631:REB65631 RNS65631:RNX65631 RXO65631:RXT65631 SHK65631:SHP65631 SRG65631:SRL65631 TBC65631:TBH65631 TKY65631:TLD65631 TUU65631:TUZ65631 UEQ65631:UEV65631 UOM65631:UOR65631 UYI65631:UYN65631 VIE65631:VIJ65631 VSA65631:VSF65631 WBW65631:WCB65631 WLS65631:WLX65631 WVO65631:WVT65631 G131167:L131167 JC131167:JH131167 SY131167:TD131167 ACU131167:ACZ131167 AMQ131167:AMV131167 AWM131167:AWR131167 BGI131167:BGN131167 BQE131167:BQJ131167 CAA131167:CAF131167 CJW131167:CKB131167 CTS131167:CTX131167 DDO131167:DDT131167 DNK131167:DNP131167 DXG131167:DXL131167 EHC131167:EHH131167 EQY131167:ERD131167 FAU131167:FAZ131167 FKQ131167:FKV131167 FUM131167:FUR131167 GEI131167:GEN131167 GOE131167:GOJ131167 GYA131167:GYF131167 HHW131167:HIB131167 HRS131167:HRX131167 IBO131167:IBT131167 ILK131167:ILP131167 IVG131167:IVL131167 JFC131167:JFH131167 JOY131167:JPD131167 JYU131167:JYZ131167 KIQ131167:KIV131167 KSM131167:KSR131167 LCI131167:LCN131167 LME131167:LMJ131167 LWA131167:LWF131167 MFW131167:MGB131167 MPS131167:MPX131167 MZO131167:MZT131167 NJK131167:NJP131167 NTG131167:NTL131167 ODC131167:ODH131167 OMY131167:OND131167 OWU131167:OWZ131167 PGQ131167:PGV131167 PQM131167:PQR131167 QAI131167:QAN131167 QKE131167:QKJ131167 QUA131167:QUF131167 RDW131167:REB131167 RNS131167:RNX131167 RXO131167:RXT131167 SHK131167:SHP131167 SRG131167:SRL131167 TBC131167:TBH131167 TKY131167:TLD131167 TUU131167:TUZ131167 UEQ131167:UEV131167 UOM131167:UOR131167 UYI131167:UYN131167 VIE131167:VIJ131167 VSA131167:VSF131167 WBW131167:WCB131167 WLS131167:WLX131167 WVO131167:WVT131167 G196703:L196703 JC196703:JH196703 SY196703:TD196703 ACU196703:ACZ196703 AMQ196703:AMV196703 AWM196703:AWR196703 BGI196703:BGN196703 BQE196703:BQJ196703 CAA196703:CAF196703 CJW196703:CKB196703 CTS196703:CTX196703 DDO196703:DDT196703 DNK196703:DNP196703 DXG196703:DXL196703 EHC196703:EHH196703 EQY196703:ERD196703 FAU196703:FAZ196703 FKQ196703:FKV196703 FUM196703:FUR196703 GEI196703:GEN196703 GOE196703:GOJ196703 GYA196703:GYF196703 HHW196703:HIB196703 HRS196703:HRX196703 IBO196703:IBT196703 ILK196703:ILP196703 IVG196703:IVL196703 JFC196703:JFH196703 JOY196703:JPD196703 JYU196703:JYZ196703 KIQ196703:KIV196703 KSM196703:KSR196703 LCI196703:LCN196703 LME196703:LMJ196703 LWA196703:LWF196703 MFW196703:MGB196703 MPS196703:MPX196703 MZO196703:MZT196703 NJK196703:NJP196703 NTG196703:NTL196703 ODC196703:ODH196703 OMY196703:OND196703 OWU196703:OWZ196703 PGQ196703:PGV196703 PQM196703:PQR196703 QAI196703:QAN196703 QKE196703:QKJ196703 QUA196703:QUF196703 RDW196703:REB196703 RNS196703:RNX196703 RXO196703:RXT196703 SHK196703:SHP196703 SRG196703:SRL196703 TBC196703:TBH196703 TKY196703:TLD196703 TUU196703:TUZ196703 UEQ196703:UEV196703 UOM196703:UOR196703 UYI196703:UYN196703 VIE196703:VIJ196703 VSA196703:VSF196703 WBW196703:WCB196703 WLS196703:WLX196703 WVO196703:WVT196703 G262239:L262239 JC262239:JH262239 SY262239:TD262239 ACU262239:ACZ262239 AMQ262239:AMV262239 AWM262239:AWR262239 BGI262239:BGN262239 BQE262239:BQJ262239 CAA262239:CAF262239 CJW262239:CKB262239 CTS262239:CTX262239 DDO262239:DDT262239 DNK262239:DNP262239 DXG262239:DXL262239 EHC262239:EHH262239 EQY262239:ERD262239 FAU262239:FAZ262239 FKQ262239:FKV262239 FUM262239:FUR262239 GEI262239:GEN262239 GOE262239:GOJ262239 GYA262239:GYF262239 HHW262239:HIB262239 HRS262239:HRX262239 IBO262239:IBT262239 ILK262239:ILP262239 IVG262239:IVL262239 JFC262239:JFH262239 JOY262239:JPD262239 JYU262239:JYZ262239 KIQ262239:KIV262239 KSM262239:KSR262239 LCI262239:LCN262239 LME262239:LMJ262239 LWA262239:LWF262239 MFW262239:MGB262239 MPS262239:MPX262239 MZO262239:MZT262239 NJK262239:NJP262239 NTG262239:NTL262239 ODC262239:ODH262239 OMY262239:OND262239 OWU262239:OWZ262239 PGQ262239:PGV262239 PQM262239:PQR262239 QAI262239:QAN262239 QKE262239:QKJ262239 QUA262239:QUF262239 RDW262239:REB262239 RNS262239:RNX262239 RXO262239:RXT262239 SHK262239:SHP262239 SRG262239:SRL262239 TBC262239:TBH262239 TKY262239:TLD262239 TUU262239:TUZ262239 UEQ262239:UEV262239 UOM262239:UOR262239 UYI262239:UYN262239 VIE262239:VIJ262239 VSA262239:VSF262239 WBW262239:WCB262239 WLS262239:WLX262239 WVO262239:WVT262239 G327775:L327775 JC327775:JH327775 SY327775:TD327775 ACU327775:ACZ327775 AMQ327775:AMV327775 AWM327775:AWR327775 BGI327775:BGN327775 BQE327775:BQJ327775 CAA327775:CAF327775 CJW327775:CKB327775 CTS327775:CTX327775 DDO327775:DDT327775 DNK327775:DNP327775 DXG327775:DXL327775 EHC327775:EHH327775 EQY327775:ERD327775 FAU327775:FAZ327775 FKQ327775:FKV327775 FUM327775:FUR327775 GEI327775:GEN327775 GOE327775:GOJ327775 GYA327775:GYF327775 HHW327775:HIB327775 HRS327775:HRX327775 IBO327775:IBT327775 ILK327775:ILP327775 IVG327775:IVL327775 JFC327775:JFH327775 JOY327775:JPD327775 JYU327775:JYZ327775 KIQ327775:KIV327775 KSM327775:KSR327775 LCI327775:LCN327775 LME327775:LMJ327775 LWA327775:LWF327775 MFW327775:MGB327775 MPS327775:MPX327775 MZO327775:MZT327775 NJK327775:NJP327775 NTG327775:NTL327775 ODC327775:ODH327775 OMY327775:OND327775 OWU327775:OWZ327775 PGQ327775:PGV327775 PQM327775:PQR327775 QAI327775:QAN327775 QKE327775:QKJ327775 QUA327775:QUF327775 RDW327775:REB327775 RNS327775:RNX327775 RXO327775:RXT327775 SHK327775:SHP327775 SRG327775:SRL327775 TBC327775:TBH327775 TKY327775:TLD327775 TUU327775:TUZ327775 UEQ327775:UEV327775 UOM327775:UOR327775 UYI327775:UYN327775 VIE327775:VIJ327775 VSA327775:VSF327775 WBW327775:WCB327775 WLS327775:WLX327775 WVO327775:WVT327775 G393311:L393311 JC393311:JH393311 SY393311:TD393311 ACU393311:ACZ393311 AMQ393311:AMV393311 AWM393311:AWR393311 BGI393311:BGN393311 BQE393311:BQJ393311 CAA393311:CAF393311 CJW393311:CKB393311 CTS393311:CTX393311 DDO393311:DDT393311 DNK393311:DNP393311 DXG393311:DXL393311 EHC393311:EHH393311 EQY393311:ERD393311 FAU393311:FAZ393311 FKQ393311:FKV393311 FUM393311:FUR393311 GEI393311:GEN393311 GOE393311:GOJ393311 GYA393311:GYF393311 HHW393311:HIB393311 HRS393311:HRX393311 IBO393311:IBT393311 ILK393311:ILP393311 IVG393311:IVL393311 JFC393311:JFH393311 JOY393311:JPD393311 JYU393311:JYZ393311 KIQ393311:KIV393311 KSM393311:KSR393311 LCI393311:LCN393311 LME393311:LMJ393311 LWA393311:LWF393311 MFW393311:MGB393311 MPS393311:MPX393311 MZO393311:MZT393311 NJK393311:NJP393311 NTG393311:NTL393311 ODC393311:ODH393311 OMY393311:OND393311 OWU393311:OWZ393311 PGQ393311:PGV393311 PQM393311:PQR393311 QAI393311:QAN393311 QKE393311:QKJ393311 QUA393311:QUF393311 RDW393311:REB393311 RNS393311:RNX393311 RXO393311:RXT393311 SHK393311:SHP393311 SRG393311:SRL393311 TBC393311:TBH393311 TKY393311:TLD393311 TUU393311:TUZ393311 UEQ393311:UEV393311 UOM393311:UOR393311 UYI393311:UYN393311 VIE393311:VIJ393311 VSA393311:VSF393311 WBW393311:WCB393311 WLS393311:WLX393311 WVO393311:WVT393311 G458847:L458847 JC458847:JH458847 SY458847:TD458847 ACU458847:ACZ458847 AMQ458847:AMV458847 AWM458847:AWR458847 BGI458847:BGN458847 BQE458847:BQJ458847 CAA458847:CAF458847 CJW458847:CKB458847 CTS458847:CTX458847 DDO458847:DDT458847 DNK458847:DNP458847 DXG458847:DXL458847 EHC458847:EHH458847 EQY458847:ERD458847 FAU458847:FAZ458847 FKQ458847:FKV458847 FUM458847:FUR458847 GEI458847:GEN458847 GOE458847:GOJ458847 GYA458847:GYF458847 HHW458847:HIB458847 HRS458847:HRX458847 IBO458847:IBT458847 ILK458847:ILP458847 IVG458847:IVL458847 JFC458847:JFH458847 JOY458847:JPD458847 JYU458847:JYZ458847 KIQ458847:KIV458847 KSM458847:KSR458847 LCI458847:LCN458847 LME458847:LMJ458847 LWA458847:LWF458847 MFW458847:MGB458847 MPS458847:MPX458847 MZO458847:MZT458847 NJK458847:NJP458847 NTG458847:NTL458847 ODC458847:ODH458847 OMY458847:OND458847 OWU458847:OWZ458847 PGQ458847:PGV458847 PQM458847:PQR458847 QAI458847:QAN458847 QKE458847:QKJ458847 QUA458847:QUF458847 RDW458847:REB458847 RNS458847:RNX458847 RXO458847:RXT458847 SHK458847:SHP458847 SRG458847:SRL458847 TBC458847:TBH458847 TKY458847:TLD458847 TUU458847:TUZ458847 UEQ458847:UEV458847 UOM458847:UOR458847 UYI458847:UYN458847 VIE458847:VIJ458847 VSA458847:VSF458847 WBW458847:WCB458847 WLS458847:WLX458847 WVO458847:WVT458847 G524383:L524383 JC524383:JH524383 SY524383:TD524383 ACU524383:ACZ524383 AMQ524383:AMV524383 AWM524383:AWR524383 BGI524383:BGN524383 BQE524383:BQJ524383 CAA524383:CAF524383 CJW524383:CKB524383 CTS524383:CTX524383 DDO524383:DDT524383 DNK524383:DNP524383 DXG524383:DXL524383 EHC524383:EHH524383 EQY524383:ERD524383 FAU524383:FAZ524383 FKQ524383:FKV524383 FUM524383:FUR524383 GEI524383:GEN524383 GOE524383:GOJ524383 GYA524383:GYF524383 HHW524383:HIB524383 HRS524383:HRX524383 IBO524383:IBT524383 ILK524383:ILP524383 IVG524383:IVL524383 JFC524383:JFH524383 JOY524383:JPD524383 JYU524383:JYZ524383 KIQ524383:KIV524383 KSM524383:KSR524383 LCI524383:LCN524383 LME524383:LMJ524383 LWA524383:LWF524383 MFW524383:MGB524383 MPS524383:MPX524383 MZO524383:MZT524383 NJK524383:NJP524383 NTG524383:NTL524383 ODC524383:ODH524383 OMY524383:OND524383 OWU524383:OWZ524383 PGQ524383:PGV524383 PQM524383:PQR524383 QAI524383:QAN524383 QKE524383:QKJ524383 QUA524383:QUF524383 RDW524383:REB524383 RNS524383:RNX524383 RXO524383:RXT524383 SHK524383:SHP524383 SRG524383:SRL524383 TBC524383:TBH524383 TKY524383:TLD524383 TUU524383:TUZ524383 UEQ524383:UEV524383 UOM524383:UOR524383 UYI524383:UYN524383 VIE524383:VIJ524383 VSA524383:VSF524383 WBW524383:WCB524383 WLS524383:WLX524383 WVO524383:WVT524383 G589919:L589919 JC589919:JH589919 SY589919:TD589919 ACU589919:ACZ589919 AMQ589919:AMV589919 AWM589919:AWR589919 BGI589919:BGN589919 BQE589919:BQJ589919 CAA589919:CAF589919 CJW589919:CKB589919 CTS589919:CTX589919 DDO589919:DDT589919 DNK589919:DNP589919 DXG589919:DXL589919 EHC589919:EHH589919 EQY589919:ERD589919 FAU589919:FAZ589919 FKQ589919:FKV589919 FUM589919:FUR589919 GEI589919:GEN589919 GOE589919:GOJ589919 GYA589919:GYF589919 HHW589919:HIB589919 HRS589919:HRX589919 IBO589919:IBT589919 ILK589919:ILP589919 IVG589919:IVL589919 JFC589919:JFH589919 JOY589919:JPD589919 JYU589919:JYZ589919 KIQ589919:KIV589919 KSM589919:KSR589919 LCI589919:LCN589919 LME589919:LMJ589919 LWA589919:LWF589919 MFW589919:MGB589919 MPS589919:MPX589919 MZO589919:MZT589919 NJK589919:NJP589919 NTG589919:NTL589919 ODC589919:ODH589919 OMY589919:OND589919 OWU589919:OWZ589919 PGQ589919:PGV589919 PQM589919:PQR589919 QAI589919:QAN589919 QKE589919:QKJ589919 QUA589919:QUF589919 RDW589919:REB589919 RNS589919:RNX589919 RXO589919:RXT589919 SHK589919:SHP589919 SRG589919:SRL589919 TBC589919:TBH589919 TKY589919:TLD589919 TUU589919:TUZ589919 UEQ589919:UEV589919 UOM589919:UOR589919 UYI589919:UYN589919 VIE589919:VIJ589919 VSA589919:VSF589919 WBW589919:WCB589919 WLS589919:WLX589919 WVO589919:WVT589919 G655455:L655455 JC655455:JH655455 SY655455:TD655455 ACU655455:ACZ655455 AMQ655455:AMV655455 AWM655455:AWR655455 BGI655455:BGN655455 BQE655455:BQJ655455 CAA655455:CAF655455 CJW655455:CKB655455 CTS655455:CTX655455 DDO655455:DDT655455 DNK655455:DNP655455 DXG655455:DXL655455 EHC655455:EHH655455 EQY655455:ERD655455 FAU655455:FAZ655455 FKQ655455:FKV655455 FUM655455:FUR655455 GEI655455:GEN655455 GOE655455:GOJ655455 GYA655455:GYF655455 HHW655455:HIB655455 HRS655455:HRX655455 IBO655455:IBT655455 ILK655455:ILP655455 IVG655455:IVL655455 JFC655455:JFH655455 JOY655455:JPD655455 JYU655455:JYZ655455 KIQ655455:KIV655455 KSM655455:KSR655455 LCI655455:LCN655455 LME655455:LMJ655455 LWA655455:LWF655455 MFW655455:MGB655455 MPS655455:MPX655455 MZO655455:MZT655455 NJK655455:NJP655455 NTG655455:NTL655455 ODC655455:ODH655455 OMY655455:OND655455 OWU655455:OWZ655455 PGQ655455:PGV655455 PQM655455:PQR655455 QAI655455:QAN655455 QKE655455:QKJ655455 QUA655455:QUF655455 RDW655455:REB655455 RNS655455:RNX655455 RXO655455:RXT655455 SHK655455:SHP655455 SRG655455:SRL655455 TBC655455:TBH655455 TKY655455:TLD655455 TUU655455:TUZ655455 UEQ655455:UEV655455 UOM655455:UOR655455 UYI655455:UYN655455 VIE655455:VIJ655455 VSA655455:VSF655455 WBW655455:WCB655455 WLS655455:WLX655455 WVO655455:WVT655455 G720991:L720991 JC720991:JH720991 SY720991:TD720991 ACU720991:ACZ720991 AMQ720991:AMV720991 AWM720991:AWR720991 BGI720991:BGN720991 BQE720991:BQJ720991 CAA720991:CAF720991 CJW720991:CKB720991 CTS720991:CTX720991 DDO720991:DDT720991 DNK720991:DNP720991 DXG720991:DXL720991 EHC720991:EHH720991 EQY720991:ERD720991 FAU720991:FAZ720991 FKQ720991:FKV720991 FUM720991:FUR720991 GEI720991:GEN720991 GOE720991:GOJ720991 GYA720991:GYF720991 HHW720991:HIB720991 HRS720991:HRX720991 IBO720991:IBT720991 ILK720991:ILP720991 IVG720991:IVL720991 JFC720991:JFH720991 JOY720991:JPD720991 JYU720991:JYZ720991 KIQ720991:KIV720991 KSM720991:KSR720991 LCI720991:LCN720991 LME720991:LMJ720991 LWA720991:LWF720991 MFW720991:MGB720991 MPS720991:MPX720991 MZO720991:MZT720991 NJK720991:NJP720991 NTG720991:NTL720991 ODC720991:ODH720991 OMY720991:OND720991 OWU720991:OWZ720991 PGQ720991:PGV720991 PQM720991:PQR720991 QAI720991:QAN720991 QKE720991:QKJ720991 QUA720991:QUF720991 RDW720991:REB720991 RNS720991:RNX720991 RXO720991:RXT720991 SHK720991:SHP720991 SRG720991:SRL720991 TBC720991:TBH720991 TKY720991:TLD720991 TUU720991:TUZ720991 UEQ720991:UEV720991 UOM720991:UOR720991 UYI720991:UYN720991 VIE720991:VIJ720991 VSA720991:VSF720991 WBW720991:WCB720991 WLS720991:WLX720991 WVO720991:WVT720991 G786527:L786527 JC786527:JH786527 SY786527:TD786527 ACU786527:ACZ786527 AMQ786527:AMV786527 AWM786527:AWR786527 BGI786527:BGN786527 BQE786527:BQJ786527 CAA786527:CAF786527 CJW786527:CKB786527 CTS786527:CTX786527 DDO786527:DDT786527 DNK786527:DNP786527 DXG786527:DXL786527 EHC786527:EHH786527 EQY786527:ERD786527 FAU786527:FAZ786527 FKQ786527:FKV786527 FUM786527:FUR786527 GEI786527:GEN786527 GOE786527:GOJ786527 GYA786527:GYF786527 HHW786527:HIB786527 HRS786527:HRX786527 IBO786527:IBT786527 ILK786527:ILP786527 IVG786527:IVL786527 JFC786527:JFH786527 JOY786527:JPD786527 JYU786527:JYZ786527 KIQ786527:KIV786527 KSM786527:KSR786527 LCI786527:LCN786527 LME786527:LMJ786527 LWA786527:LWF786527 MFW786527:MGB786527 MPS786527:MPX786527 MZO786527:MZT786527 NJK786527:NJP786527 NTG786527:NTL786527 ODC786527:ODH786527 OMY786527:OND786527 OWU786527:OWZ786527 PGQ786527:PGV786527 PQM786527:PQR786527 QAI786527:QAN786527 QKE786527:QKJ786527 QUA786527:QUF786527 RDW786527:REB786527 RNS786527:RNX786527 RXO786527:RXT786527 SHK786527:SHP786527 SRG786527:SRL786527 TBC786527:TBH786527 TKY786527:TLD786527 TUU786527:TUZ786527 UEQ786527:UEV786527 UOM786527:UOR786527 UYI786527:UYN786527 VIE786527:VIJ786527 VSA786527:VSF786527 WBW786527:WCB786527 WLS786527:WLX786527 WVO786527:WVT786527 G852063:L852063 JC852063:JH852063 SY852063:TD852063 ACU852063:ACZ852063 AMQ852063:AMV852063 AWM852063:AWR852063 BGI852063:BGN852063 BQE852063:BQJ852063 CAA852063:CAF852063 CJW852063:CKB852063 CTS852063:CTX852063 DDO852063:DDT852063 DNK852063:DNP852063 DXG852063:DXL852063 EHC852063:EHH852063 EQY852063:ERD852063 FAU852063:FAZ852063 FKQ852063:FKV852063 FUM852063:FUR852063 GEI852063:GEN852063 GOE852063:GOJ852063 GYA852063:GYF852063 HHW852063:HIB852063 HRS852063:HRX852063 IBO852063:IBT852063 ILK852063:ILP852063 IVG852063:IVL852063 JFC852063:JFH852063 JOY852063:JPD852063 JYU852063:JYZ852063 KIQ852063:KIV852063 KSM852063:KSR852063 LCI852063:LCN852063 LME852063:LMJ852063 LWA852063:LWF852063 MFW852063:MGB852063 MPS852063:MPX852063 MZO852063:MZT852063 NJK852063:NJP852063 NTG852063:NTL852063 ODC852063:ODH852063 OMY852063:OND852063 OWU852063:OWZ852063 PGQ852063:PGV852063 PQM852063:PQR852063 QAI852063:QAN852063 QKE852063:QKJ852063 QUA852063:QUF852063 RDW852063:REB852063 RNS852063:RNX852063 RXO852063:RXT852063 SHK852063:SHP852063 SRG852063:SRL852063 TBC852063:TBH852063 TKY852063:TLD852063 TUU852063:TUZ852063 UEQ852063:UEV852063 UOM852063:UOR852063 UYI852063:UYN852063 VIE852063:VIJ852063 VSA852063:VSF852063 WBW852063:WCB852063 WLS852063:WLX852063 WVO852063:WVT852063 G917599:L917599 JC917599:JH917599 SY917599:TD917599 ACU917599:ACZ917599 AMQ917599:AMV917599 AWM917599:AWR917599 BGI917599:BGN917599 BQE917599:BQJ917599 CAA917599:CAF917599 CJW917599:CKB917599 CTS917599:CTX917599 DDO917599:DDT917599 DNK917599:DNP917599 DXG917599:DXL917599 EHC917599:EHH917599 EQY917599:ERD917599 FAU917599:FAZ917599 FKQ917599:FKV917599 FUM917599:FUR917599 GEI917599:GEN917599 GOE917599:GOJ917599 GYA917599:GYF917599 HHW917599:HIB917599 HRS917599:HRX917599 IBO917599:IBT917599 ILK917599:ILP917599 IVG917599:IVL917599 JFC917599:JFH917599 JOY917599:JPD917599 JYU917599:JYZ917599 KIQ917599:KIV917599 KSM917599:KSR917599 LCI917599:LCN917599 LME917599:LMJ917599 LWA917599:LWF917599 MFW917599:MGB917599 MPS917599:MPX917599 MZO917599:MZT917599 NJK917599:NJP917599 NTG917599:NTL917599 ODC917599:ODH917599 OMY917599:OND917599 OWU917599:OWZ917599 PGQ917599:PGV917599 PQM917599:PQR917599 QAI917599:QAN917599 QKE917599:QKJ917599 QUA917599:QUF917599 RDW917599:REB917599 RNS917599:RNX917599 RXO917599:RXT917599 SHK917599:SHP917599 SRG917599:SRL917599 TBC917599:TBH917599 TKY917599:TLD917599 TUU917599:TUZ917599 UEQ917599:UEV917599 UOM917599:UOR917599 UYI917599:UYN917599 VIE917599:VIJ917599 VSA917599:VSF917599 WBW917599:WCB917599 WLS917599:WLX917599 WVO917599:WVT917599 G983135:L983135 JC983135:JH983135 SY983135:TD983135 ACU983135:ACZ983135 AMQ983135:AMV983135 AWM983135:AWR983135 BGI983135:BGN983135 BQE983135:BQJ983135 CAA983135:CAF983135 CJW983135:CKB983135 CTS983135:CTX983135 DDO983135:DDT983135 DNK983135:DNP983135 DXG983135:DXL983135 EHC983135:EHH983135 EQY983135:ERD983135 FAU983135:FAZ983135 FKQ983135:FKV983135 FUM983135:FUR983135 GEI983135:GEN983135 GOE983135:GOJ983135 GYA983135:GYF983135 HHW983135:HIB983135 HRS983135:HRX983135 IBO983135:IBT983135 ILK983135:ILP983135 IVG983135:IVL983135 JFC983135:JFH983135 JOY983135:JPD983135 JYU983135:JYZ983135 KIQ983135:KIV983135 KSM983135:KSR983135 LCI983135:LCN983135 LME983135:LMJ983135 LWA983135:LWF983135 MFW983135:MGB983135 MPS983135:MPX983135 MZO983135:MZT983135 NJK983135:NJP983135 NTG983135:NTL983135 ODC983135:ODH983135 OMY983135:OND983135 OWU983135:OWZ983135 PGQ983135:PGV983135 PQM983135:PQR983135 QAI983135:QAN983135 QKE983135:QKJ983135 QUA983135:QUF983135 RDW983135:REB983135 RNS983135:RNX983135 RXO983135:RXT983135 SHK983135:SHP983135 SRG983135:SRL983135 TBC983135:TBH983135 TKY983135:TLD983135 TUU983135:TUZ983135 UEQ983135:UEV983135 UOM983135:UOR983135 UYI983135:UYN983135 VIE983135:VIJ983135 VSA983135:VSF983135 WBW983135:WCB983135 WLS983135:WLX983135 WVO983135:WVT983135 G97:L97 JC97:JH97 SY97:TD97 ACU97:ACZ97 AMQ97:AMV97 AWM97:AWR97 BGI97:BGN97 BQE97:BQJ97 CAA97:CAF97 CJW97:CKB97 CTS97:CTX97 DDO97:DDT97 DNK97:DNP97 DXG97:DXL97 EHC97:EHH97 EQY97:ERD97 FAU97:FAZ97 FKQ97:FKV97 FUM97:FUR97 GEI97:GEN97 GOE97:GOJ97 GYA97:GYF97 HHW97:HIB97 HRS97:HRX97 IBO97:IBT97 ILK97:ILP97 IVG97:IVL97 JFC97:JFH97 JOY97:JPD97 JYU97:JYZ97 KIQ97:KIV97 KSM97:KSR97 LCI97:LCN97 LME97:LMJ97 LWA97:LWF97 MFW97:MGB97 MPS97:MPX97 MZO97:MZT97 NJK97:NJP97 NTG97:NTL97 ODC97:ODH97 OMY97:OND97 OWU97:OWZ97 PGQ97:PGV97 PQM97:PQR97 QAI97:QAN97 QKE97:QKJ97 QUA97:QUF97 RDW97:REB97 RNS97:RNX97 RXO97:RXT97 SHK97:SHP97 SRG97:SRL97 TBC97:TBH97 TKY97:TLD97 TUU97:TUZ97 UEQ97:UEV97 UOM97:UOR97 UYI97:UYN97 VIE97:VIJ97 VSA97:VSF97 WBW97:WCB97 WLS97:WLX97 WVO97:WVT97 G65633:L65633 JC65633:JH65633 SY65633:TD65633 ACU65633:ACZ65633 AMQ65633:AMV65633 AWM65633:AWR65633 BGI65633:BGN65633 BQE65633:BQJ65633 CAA65633:CAF65633 CJW65633:CKB65633 CTS65633:CTX65633 DDO65633:DDT65633 DNK65633:DNP65633 DXG65633:DXL65633 EHC65633:EHH65633 EQY65633:ERD65633 FAU65633:FAZ65633 FKQ65633:FKV65633 FUM65633:FUR65633 GEI65633:GEN65633 GOE65633:GOJ65633 GYA65633:GYF65633 HHW65633:HIB65633 HRS65633:HRX65633 IBO65633:IBT65633 ILK65633:ILP65633 IVG65633:IVL65633 JFC65633:JFH65633 JOY65633:JPD65633 JYU65633:JYZ65633 KIQ65633:KIV65633 KSM65633:KSR65633 LCI65633:LCN65633 LME65633:LMJ65633 LWA65633:LWF65633 MFW65633:MGB65633 MPS65633:MPX65633 MZO65633:MZT65633 NJK65633:NJP65633 NTG65633:NTL65633 ODC65633:ODH65633 OMY65633:OND65633 OWU65633:OWZ65633 PGQ65633:PGV65633 PQM65633:PQR65633 QAI65633:QAN65633 QKE65633:QKJ65633 QUA65633:QUF65633 RDW65633:REB65633 RNS65633:RNX65633 RXO65633:RXT65633 SHK65633:SHP65633 SRG65633:SRL65633 TBC65633:TBH65633 TKY65633:TLD65633 TUU65633:TUZ65633 UEQ65633:UEV65633 UOM65633:UOR65633 UYI65633:UYN65633 VIE65633:VIJ65633 VSA65633:VSF65633 WBW65633:WCB65633 WLS65633:WLX65633 WVO65633:WVT65633 G131169:L131169 JC131169:JH131169 SY131169:TD131169 ACU131169:ACZ131169 AMQ131169:AMV131169 AWM131169:AWR131169 BGI131169:BGN131169 BQE131169:BQJ131169 CAA131169:CAF131169 CJW131169:CKB131169 CTS131169:CTX131169 DDO131169:DDT131169 DNK131169:DNP131169 DXG131169:DXL131169 EHC131169:EHH131169 EQY131169:ERD131169 FAU131169:FAZ131169 FKQ131169:FKV131169 FUM131169:FUR131169 GEI131169:GEN131169 GOE131169:GOJ131169 GYA131169:GYF131169 HHW131169:HIB131169 HRS131169:HRX131169 IBO131169:IBT131169 ILK131169:ILP131169 IVG131169:IVL131169 JFC131169:JFH131169 JOY131169:JPD131169 JYU131169:JYZ131169 KIQ131169:KIV131169 KSM131169:KSR131169 LCI131169:LCN131169 LME131169:LMJ131169 LWA131169:LWF131169 MFW131169:MGB131169 MPS131169:MPX131169 MZO131169:MZT131169 NJK131169:NJP131169 NTG131169:NTL131169 ODC131169:ODH131169 OMY131169:OND131169 OWU131169:OWZ131169 PGQ131169:PGV131169 PQM131169:PQR131169 QAI131169:QAN131169 QKE131169:QKJ131169 QUA131169:QUF131169 RDW131169:REB131169 RNS131169:RNX131169 RXO131169:RXT131169 SHK131169:SHP131169 SRG131169:SRL131169 TBC131169:TBH131169 TKY131169:TLD131169 TUU131169:TUZ131169 UEQ131169:UEV131169 UOM131169:UOR131169 UYI131169:UYN131169 VIE131169:VIJ131169 VSA131169:VSF131169 WBW131169:WCB131169 WLS131169:WLX131169 WVO131169:WVT131169 G196705:L196705 JC196705:JH196705 SY196705:TD196705 ACU196705:ACZ196705 AMQ196705:AMV196705 AWM196705:AWR196705 BGI196705:BGN196705 BQE196705:BQJ196705 CAA196705:CAF196705 CJW196705:CKB196705 CTS196705:CTX196705 DDO196705:DDT196705 DNK196705:DNP196705 DXG196705:DXL196705 EHC196705:EHH196705 EQY196705:ERD196705 FAU196705:FAZ196705 FKQ196705:FKV196705 FUM196705:FUR196705 GEI196705:GEN196705 GOE196705:GOJ196705 GYA196705:GYF196705 HHW196705:HIB196705 HRS196705:HRX196705 IBO196705:IBT196705 ILK196705:ILP196705 IVG196705:IVL196705 JFC196705:JFH196705 JOY196705:JPD196705 JYU196705:JYZ196705 KIQ196705:KIV196705 KSM196705:KSR196705 LCI196705:LCN196705 LME196705:LMJ196705 LWA196705:LWF196705 MFW196705:MGB196705 MPS196705:MPX196705 MZO196705:MZT196705 NJK196705:NJP196705 NTG196705:NTL196705 ODC196705:ODH196705 OMY196705:OND196705 OWU196705:OWZ196705 PGQ196705:PGV196705 PQM196705:PQR196705 QAI196705:QAN196705 QKE196705:QKJ196705 QUA196705:QUF196705 RDW196705:REB196705 RNS196705:RNX196705 RXO196705:RXT196705 SHK196705:SHP196705 SRG196705:SRL196705 TBC196705:TBH196705 TKY196705:TLD196705 TUU196705:TUZ196705 UEQ196705:UEV196705 UOM196705:UOR196705 UYI196705:UYN196705 VIE196705:VIJ196705 VSA196705:VSF196705 WBW196705:WCB196705 WLS196705:WLX196705 WVO196705:WVT196705 G262241:L262241 JC262241:JH262241 SY262241:TD262241 ACU262241:ACZ262241 AMQ262241:AMV262241 AWM262241:AWR262241 BGI262241:BGN262241 BQE262241:BQJ262241 CAA262241:CAF262241 CJW262241:CKB262241 CTS262241:CTX262241 DDO262241:DDT262241 DNK262241:DNP262241 DXG262241:DXL262241 EHC262241:EHH262241 EQY262241:ERD262241 FAU262241:FAZ262241 FKQ262241:FKV262241 FUM262241:FUR262241 GEI262241:GEN262241 GOE262241:GOJ262241 GYA262241:GYF262241 HHW262241:HIB262241 HRS262241:HRX262241 IBO262241:IBT262241 ILK262241:ILP262241 IVG262241:IVL262241 JFC262241:JFH262241 JOY262241:JPD262241 JYU262241:JYZ262241 KIQ262241:KIV262241 KSM262241:KSR262241 LCI262241:LCN262241 LME262241:LMJ262241 LWA262241:LWF262241 MFW262241:MGB262241 MPS262241:MPX262241 MZO262241:MZT262241 NJK262241:NJP262241 NTG262241:NTL262241 ODC262241:ODH262241 OMY262241:OND262241 OWU262241:OWZ262241 PGQ262241:PGV262241 PQM262241:PQR262241 QAI262241:QAN262241 QKE262241:QKJ262241 QUA262241:QUF262241 RDW262241:REB262241 RNS262241:RNX262241 RXO262241:RXT262241 SHK262241:SHP262241 SRG262241:SRL262241 TBC262241:TBH262241 TKY262241:TLD262241 TUU262241:TUZ262241 UEQ262241:UEV262241 UOM262241:UOR262241 UYI262241:UYN262241 VIE262241:VIJ262241 VSA262241:VSF262241 WBW262241:WCB262241 WLS262241:WLX262241 WVO262241:WVT262241 G327777:L327777 JC327777:JH327777 SY327777:TD327777 ACU327777:ACZ327777 AMQ327777:AMV327777 AWM327777:AWR327777 BGI327777:BGN327777 BQE327777:BQJ327777 CAA327777:CAF327777 CJW327777:CKB327777 CTS327777:CTX327777 DDO327777:DDT327777 DNK327777:DNP327777 DXG327777:DXL327777 EHC327777:EHH327777 EQY327777:ERD327777 FAU327777:FAZ327777 FKQ327777:FKV327777 FUM327777:FUR327777 GEI327777:GEN327777 GOE327777:GOJ327777 GYA327777:GYF327777 HHW327777:HIB327777 HRS327777:HRX327777 IBO327777:IBT327777 ILK327777:ILP327777 IVG327777:IVL327777 JFC327777:JFH327777 JOY327777:JPD327777 JYU327777:JYZ327777 KIQ327777:KIV327777 KSM327777:KSR327777 LCI327777:LCN327777 LME327777:LMJ327777 LWA327777:LWF327777 MFW327777:MGB327777 MPS327777:MPX327777 MZO327777:MZT327777 NJK327777:NJP327777 NTG327777:NTL327777 ODC327777:ODH327777 OMY327777:OND327777 OWU327777:OWZ327777 PGQ327777:PGV327777 PQM327777:PQR327777 QAI327777:QAN327777 QKE327777:QKJ327777 QUA327777:QUF327777 RDW327777:REB327777 RNS327777:RNX327777 RXO327777:RXT327777 SHK327777:SHP327777 SRG327777:SRL327777 TBC327777:TBH327777 TKY327777:TLD327777 TUU327777:TUZ327777 UEQ327777:UEV327777 UOM327777:UOR327777 UYI327777:UYN327777 VIE327777:VIJ327777 VSA327777:VSF327777 WBW327777:WCB327777 WLS327777:WLX327777 WVO327777:WVT327777 G393313:L393313 JC393313:JH393313 SY393313:TD393313 ACU393313:ACZ393313 AMQ393313:AMV393313 AWM393313:AWR393313 BGI393313:BGN393313 BQE393313:BQJ393313 CAA393313:CAF393313 CJW393313:CKB393313 CTS393313:CTX393313 DDO393313:DDT393313 DNK393313:DNP393313 DXG393313:DXL393313 EHC393313:EHH393313 EQY393313:ERD393313 FAU393313:FAZ393313 FKQ393313:FKV393313 FUM393313:FUR393313 GEI393313:GEN393313 GOE393313:GOJ393313 GYA393313:GYF393313 HHW393313:HIB393313 HRS393313:HRX393313 IBO393313:IBT393313 ILK393313:ILP393313 IVG393313:IVL393313 JFC393313:JFH393313 JOY393313:JPD393313 JYU393313:JYZ393313 KIQ393313:KIV393313 KSM393313:KSR393313 LCI393313:LCN393313 LME393313:LMJ393313 LWA393313:LWF393313 MFW393313:MGB393313 MPS393313:MPX393313 MZO393313:MZT393313 NJK393313:NJP393313 NTG393313:NTL393313 ODC393313:ODH393313 OMY393313:OND393313 OWU393313:OWZ393313 PGQ393313:PGV393313 PQM393313:PQR393313 QAI393313:QAN393313 QKE393313:QKJ393313 QUA393313:QUF393313 RDW393313:REB393313 RNS393313:RNX393313 RXO393313:RXT393313 SHK393313:SHP393313 SRG393313:SRL393313 TBC393313:TBH393313 TKY393313:TLD393313 TUU393313:TUZ393313 UEQ393313:UEV393313 UOM393313:UOR393313 UYI393313:UYN393313 VIE393313:VIJ393313 VSA393313:VSF393313 WBW393313:WCB393313 WLS393313:WLX393313 WVO393313:WVT393313 G458849:L458849 JC458849:JH458849 SY458849:TD458849 ACU458849:ACZ458849 AMQ458849:AMV458849 AWM458849:AWR458849 BGI458849:BGN458849 BQE458849:BQJ458849 CAA458849:CAF458849 CJW458849:CKB458849 CTS458849:CTX458849 DDO458849:DDT458849 DNK458849:DNP458849 DXG458849:DXL458849 EHC458849:EHH458849 EQY458849:ERD458849 FAU458849:FAZ458849 FKQ458849:FKV458849 FUM458849:FUR458849 GEI458849:GEN458849 GOE458849:GOJ458849 GYA458849:GYF458849 HHW458849:HIB458849 HRS458849:HRX458849 IBO458849:IBT458849 ILK458849:ILP458849 IVG458849:IVL458849 JFC458849:JFH458849 JOY458849:JPD458849 JYU458849:JYZ458849 KIQ458849:KIV458849 KSM458849:KSR458849 LCI458849:LCN458849 LME458849:LMJ458849 LWA458849:LWF458849 MFW458849:MGB458849 MPS458849:MPX458849 MZO458849:MZT458849 NJK458849:NJP458849 NTG458849:NTL458849 ODC458849:ODH458849 OMY458849:OND458849 OWU458849:OWZ458849 PGQ458849:PGV458849 PQM458849:PQR458849 QAI458849:QAN458849 QKE458849:QKJ458849 QUA458849:QUF458849 RDW458849:REB458849 RNS458849:RNX458849 RXO458849:RXT458849 SHK458849:SHP458849 SRG458849:SRL458849 TBC458849:TBH458849 TKY458849:TLD458849 TUU458849:TUZ458849 UEQ458849:UEV458849 UOM458849:UOR458849 UYI458849:UYN458849 VIE458849:VIJ458849 VSA458849:VSF458849 WBW458849:WCB458849 WLS458849:WLX458849 WVO458849:WVT458849 G524385:L524385 JC524385:JH524385 SY524385:TD524385 ACU524385:ACZ524385 AMQ524385:AMV524385 AWM524385:AWR524385 BGI524385:BGN524385 BQE524385:BQJ524385 CAA524385:CAF524385 CJW524385:CKB524385 CTS524385:CTX524385 DDO524385:DDT524385 DNK524385:DNP524385 DXG524385:DXL524385 EHC524385:EHH524385 EQY524385:ERD524385 FAU524385:FAZ524385 FKQ524385:FKV524385 FUM524385:FUR524385 GEI524385:GEN524385 GOE524385:GOJ524385 GYA524385:GYF524385 HHW524385:HIB524385 HRS524385:HRX524385 IBO524385:IBT524385 ILK524385:ILP524385 IVG524385:IVL524385 JFC524385:JFH524385 JOY524385:JPD524385 JYU524385:JYZ524385 KIQ524385:KIV524385 KSM524385:KSR524385 LCI524385:LCN524385 LME524385:LMJ524385 LWA524385:LWF524385 MFW524385:MGB524385 MPS524385:MPX524385 MZO524385:MZT524385 NJK524385:NJP524385 NTG524385:NTL524385 ODC524385:ODH524385 OMY524385:OND524385 OWU524385:OWZ524385 PGQ524385:PGV524385 PQM524385:PQR524385 QAI524385:QAN524385 QKE524385:QKJ524385 QUA524385:QUF524385 RDW524385:REB524385 RNS524385:RNX524385 RXO524385:RXT524385 SHK524385:SHP524385 SRG524385:SRL524385 TBC524385:TBH524385 TKY524385:TLD524385 TUU524385:TUZ524385 UEQ524385:UEV524385 UOM524385:UOR524385 UYI524385:UYN524385 VIE524385:VIJ524385 VSA524385:VSF524385 WBW524385:WCB524385 WLS524385:WLX524385 WVO524385:WVT524385 G589921:L589921 JC589921:JH589921 SY589921:TD589921 ACU589921:ACZ589921 AMQ589921:AMV589921 AWM589921:AWR589921 BGI589921:BGN589921 BQE589921:BQJ589921 CAA589921:CAF589921 CJW589921:CKB589921 CTS589921:CTX589921 DDO589921:DDT589921 DNK589921:DNP589921 DXG589921:DXL589921 EHC589921:EHH589921 EQY589921:ERD589921 FAU589921:FAZ589921 FKQ589921:FKV589921 FUM589921:FUR589921 GEI589921:GEN589921 GOE589921:GOJ589921 GYA589921:GYF589921 HHW589921:HIB589921 HRS589921:HRX589921 IBO589921:IBT589921 ILK589921:ILP589921 IVG589921:IVL589921 JFC589921:JFH589921 JOY589921:JPD589921 JYU589921:JYZ589921 KIQ589921:KIV589921 KSM589921:KSR589921 LCI589921:LCN589921 LME589921:LMJ589921 LWA589921:LWF589921 MFW589921:MGB589921 MPS589921:MPX589921 MZO589921:MZT589921 NJK589921:NJP589921 NTG589921:NTL589921 ODC589921:ODH589921 OMY589921:OND589921 OWU589921:OWZ589921 PGQ589921:PGV589921 PQM589921:PQR589921 QAI589921:QAN589921 QKE589921:QKJ589921 QUA589921:QUF589921 RDW589921:REB589921 RNS589921:RNX589921 RXO589921:RXT589921 SHK589921:SHP589921 SRG589921:SRL589921 TBC589921:TBH589921 TKY589921:TLD589921 TUU589921:TUZ589921 UEQ589921:UEV589921 UOM589921:UOR589921 UYI589921:UYN589921 VIE589921:VIJ589921 VSA589921:VSF589921 WBW589921:WCB589921 WLS589921:WLX589921 WVO589921:WVT589921 G655457:L655457 JC655457:JH655457 SY655457:TD655457 ACU655457:ACZ655457 AMQ655457:AMV655457 AWM655457:AWR655457 BGI655457:BGN655457 BQE655457:BQJ655457 CAA655457:CAF655457 CJW655457:CKB655457 CTS655457:CTX655457 DDO655457:DDT655457 DNK655457:DNP655457 DXG655457:DXL655457 EHC655457:EHH655457 EQY655457:ERD655457 FAU655457:FAZ655457 FKQ655457:FKV655457 FUM655457:FUR655457 GEI655457:GEN655457 GOE655457:GOJ655457 GYA655457:GYF655457 HHW655457:HIB655457 HRS655457:HRX655457 IBO655457:IBT655457 ILK655457:ILP655457 IVG655457:IVL655457 JFC655457:JFH655457 JOY655457:JPD655457 JYU655457:JYZ655457 KIQ655457:KIV655457 KSM655457:KSR655457 LCI655457:LCN655457 LME655457:LMJ655457 LWA655457:LWF655457 MFW655457:MGB655457 MPS655457:MPX655457 MZO655457:MZT655457 NJK655457:NJP655457 NTG655457:NTL655457 ODC655457:ODH655457 OMY655457:OND655457 OWU655457:OWZ655457 PGQ655457:PGV655457 PQM655457:PQR655457 QAI655457:QAN655457 QKE655457:QKJ655457 QUA655457:QUF655457 RDW655457:REB655457 RNS655457:RNX655457 RXO655457:RXT655457 SHK655457:SHP655457 SRG655457:SRL655457 TBC655457:TBH655457 TKY655457:TLD655457 TUU655457:TUZ655457 UEQ655457:UEV655457 UOM655457:UOR655457 UYI655457:UYN655457 VIE655457:VIJ655457 VSA655457:VSF655457 WBW655457:WCB655457 WLS655457:WLX655457 WVO655457:WVT655457 G720993:L720993 JC720993:JH720993 SY720993:TD720993 ACU720993:ACZ720993 AMQ720993:AMV720993 AWM720993:AWR720993 BGI720993:BGN720993 BQE720993:BQJ720993 CAA720993:CAF720993 CJW720993:CKB720993 CTS720993:CTX720993 DDO720993:DDT720993 DNK720993:DNP720993 DXG720993:DXL720993 EHC720993:EHH720993 EQY720993:ERD720993 FAU720993:FAZ720993 FKQ720993:FKV720993 FUM720993:FUR720993 GEI720993:GEN720993 GOE720993:GOJ720993 GYA720993:GYF720993 HHW720993:HIB720993 HRS720993:HRX720993 IBO720993:IBT720993 ILK720993:ILP720993 IVG720993:IVL720993 JFC720993:JFH720993 JOY720993:JPD720993 JYU720993:JYZ720993 KIQ720993:KIV720993 KSM720993:KSR720993 LCI720993:LCN720993 LME720993:LMJ720993 LWA720993:LWF720993 MFW720993:MGB720993 MPS720993:MPX720993 MZO720993:MZT720993 NJK720993:NJP720993 NTG720993:NTL720993 ODC720993:ODH720993 OMY720993:OND720993 OWU720993:OWZ720993 PGQ720993:PGV720993 PQM720993:PQR720993 QAI720993:QAN720993 QKE720993:QKJ720993 QUA720993:QUF720993 RDW720993:REB720993 RNS720993:RNX720993 RXO720993:RXT720993 SHK720993:SHP720993 SRG720993:SRL720993 TBC720993:TBH720993 TKY720993:TLD720993 TUU720993:TUZ720993 UEQ720993:UEV720993 UOM720993:UOR720993 UYI720993:UYN720993 VIE720993:VIJ720993 VSA720993:VSF720993 WBW720993:WCB720993 WLS720993:WLX720993 WVO720993:WVT720993 G786529:L786529 JC786529:JH786529 SY786529:TD786529 ACU786529:ACZ786529 AMQ786529:AMV786529 AWM786529:AWR786529 BGI786529:BGN786529 BQE786529:BQJ786529 CAA786529:CAF786529 CJW786529:CKB786529 CTS786529:CTX786529 DDO786529:DDT786529 DNK786529:DNP786529 DXG786529:DXL786529 EHC786529:EHH786529 EQY786529:ERD786529 FAU786529:FAZ786529 FKQ786529:FKV786529 FUM786529:FUR786529 GEI786529:GEN786529 GOE786529:GOJ786529 GYA786529:GYF786529 HHW786529:HIB786529 HRS786529:HRX786529 IBO786529:IBT786529 ILK786529:ILP786529 IVG786529:IVL786529 JFC786529:JFH786529 JOY786529:JPD786529 JYU786529:JYZ786529 KIQ786529:KIV786529 KSM786529:KSR786529 LCI786529:LCN786529 LME786529:LMJ786529 LWA786529:LWF786529 MFW786529:MGB786529 MPS786529:MPX786529 MZO786529:MZT786529 NJK786529:NJP786529 NTG786529:NTL786529 ODC786529:ODH786529 OMY786529:OND786529 OWU786529:OWZ786529 PGQ786529:PGV786529 PQM786529:PQR786529 QAI786529:QAN786529 QKE786529:QKJ786529 QUA786529:QUF786529 RDW786529:REB786529 RNS786529:RNX786529 RXO786529:RXT786529 SHK786529:SHP786529 SRG786529:SRL786529 TBC786529:TBH786529 TKY786529:TLD786529 TUU786529:TUZ786529 UEQ786529:UEV786529 UOM786529:UOR786529 UYI786529:UYN786529 VIE786529:VIJ786529 VSA786529:VSF786529 WBW786529:WCB786529 WLS786529:WLX786529 WVO786529:WVT786529 G852065:L852065 JC852065:JH852065 SY852065:TD852065 ACU852065:ACZ852065 AMQ852065:AMV852065 AWM852065:AWR852065 BGI852065:BGN852065 BQE852065:BQJ852065 CAA852065:CAF852065 CJW852065:CKB852065 CTS852065:CTX852065 DDO852065:DDT852065 DNK852065:DNP852065 DXG852065:DXL852065 EHC852065:EHH852065 EQY852065:ERD852065 FAU852065:FAZ852065 FKQ852065:FKV852065 FUM852065:FUR852065 GEI852065:GEN852065 GOE852065:GOJ852065 GYA852065:GYF852065 HHW852065:HIB852065 HRS852065:HRX852065 IBO852065:IBT852065 ILK852065:ILP852065 IVG852065:IVL852065 JFC852065:JFH852065 JOY852065:JPD852065 JYU852065:JYZ852065 KIQ852065:KIV852065 KSM852065:KSR852065 LCI852065:LCN852065 LME852065:LMJ852065 LWA852065:LWF852065 MFW852065:MGB852065 MPS852065:MPX852065 MZO852065:MZT852065 NJK852065:NJP852065 NTG852065:NTL852065 ODC852065:ODH852065 OMY852065:OND852065 OWU852065:OWZ852065 PGQ852065:PGV852065 PQM852065:PQR852065 QAI852065:QAN852065 QKE852065:QKJ852065 QUA852065:QUF852065 RDW852065:REB852065 RNS852065:RNX852065 RXO852065:RXT852065 SHK852065:SHP852065 SRG852065:SRL852065 TBC852065:TBH852065 TKY852065:TLD852065 TUU852065:TUZ852065 UEQ852065:UEV852065 UOM852065:UOR852065 UYI852065:UYN852065 VIE852065:VIJ852065 VSA852065:VSF852065 WBW852065:WCB852065 WLS852065:WLX852065 WVO852065:WVT852065 G917601:L917601 JC917601:JH917601 SY917601:TD917601 ACU917601:ACZ917601 AMQ917601:AMV917601 AWM917601:AWR917601 BGI917601:BGN917601 BQE917601:BQJ917601 CAA917601:CAF917601 CJW917601:CKB917601 CTS917601:CTX917601 DDO917601:DDT917601 DNK917601:DNP917601 DXG917601:DXL917601 EHC917601:EHH917601 EQY917601:ERD917601 FAU917601:FAZ917601 FKQ917601:FKV917601 FUM917601:FUR917601 GEI917601:GEN917601 GOE917601:GOJ917601 GYA917601:GYF917601 HHW917601:HIB917601 HRS917601:HRX917601 IBO917601:IBT917601 ILK917601:ILP917601 IVG917601:IVL917601 JFC917601:JFH917601 JOY917601:JPD917601 JYU917601:JYZ917601 KIQ917601:KIV917601 KSM917601:KSR917601 LCI917601:LCN917601 LME917601:LMJ917601 LWA917601:LWF917601 MFW917601:MGB917601 MPS917601:MPX917601 MZO917601:MZT917601 NJK917601:NJP917601 NTG917601:NTL917601 ODC917601:ODH917601 OMY917601:OND917601 OWU917601:OWZ917601 PGQ917601:PGV917601 PQM917601:PQR917601 QAI917601:QAN917601 QKE917601:QKJ917601 QUA917601:QUF917601 RDW917601:REB917601 RNS917601:RNX917601 RXO917601:RXT917601 SHK917601:SHP917601 SRG917601:SRL917601 TBC917601:TBH917601 TKY917601:TLD917601 TUU917601:TUZ917601 UEQ917601:UEV917601 UOM917601:UOR917601 UYI917601:UYN917601 VIE917601:VIJ917601 VSA917601:VSF917601 WBW917601:WCB917601 WLS917601:WLX917601 WVO917601:WVT917601 G983137:L983137 JC983137:JH983137 SY983137:TD983137 ACU983137:ACZ983137 AMQ983137:AMV983137 AWM983137:AWR983137 BGI983137:BGN983137 BQE983137:BQJ983137 CAA983137:CAF983137 CJW983137:CKB983137 CTS983137:CTX983137 DDO983137:DDT983137 DNK983137:DNP983137 DXG983137:DXL983137 EHC983137:EHH983137 EQY983137:ERD983137 FAU983137:FAZ983137 FKQ983137:FKV983137 FUM983137:FUR983137 GEI983137:GEN983137 GOE983137:GOJ983137 GYA983137:GYF983137 HHW983137:HIB983137 HRS983137:HRX983137 IBO983137:IBT983137 ILK983137:ILP983137 IVG983137:IVL983137 JFC983137:JFH983137 JOY983137:JPD983137 JYU983137:JYZ983137 KIQ983137:KIV983137 KSM983137:KSR983137 LCI983137:LCN983137 LME983137:LMJ983137 LWA983137:LWF983137 MFW983137:MGB983137 MPS983137:MPX983137 MZO983137:MZT983137 NJK983137:NJP983137 NTG983137:NTL983137 ODC983137:ODH983137 OMY983137:OND983137 OWU983137:OWZ983137 PGQ983137:PGV983137 PQM983137:PQR983137 QAI983137:QAN983137 QKE983137:QKJ983137 QUA983137:QUF983137 RDW983137:REB983137 RNS983137:RNX983137 RXO983137:RXT983137 SHK983137:SHP983137 SRG983137:SRL983137 TBC983137:TBH983137 TKY983137:TLD983137 TUU983137:TUZ983137 UEQ983137:UEV983137 UOM983137:UOR983137 UYI983137:UYN983137 VIE983137:VIJ983137 VSA983137:VSF983137 WBW983137:WCB983137 WLS983137:WLX983137 WVO983137:WVT983137 S97:X97 JO97:JT97 TK97:TP97 ADG97:ADL97 ANC97:ANH97 AWY97:AXD97 BGU97:BGZ97 BQQ97:BQV97 CAM97:CAR97 CKI97:CKN97 CUE97:CUJ97 DEA97:DEF97 DNW97:DOB97 DXS97:DXX97 EHO97:EHT97 ERK97:ERP97 FBG97:FBL97 FLC97:FLH97 FUY97:FVD97 GEU97:GEZ97 GOQ97:GOV97 GYM97:GYR97 HII97:HIN97 HSE97:HSJ97 ICA97:ICF97 ILW97:IMB97 IVS97:IVX97 JFO97:JFT97 JPK97:JPP97 JZG97:JZL97 KJC97:KJH97 KSY97:KTD97 LCU97:LCZ97 LMQ97:LMV97 LWM97:LWR97 MGI97:MGN97 MQE97:MQJ97 NAA97:NAF97 NJW97:NKB97 NTS97:NTX97 ODO97:ODT97 ONK97:ONP97 OXG97:OXL97 PHC97:PHH97 PQY97:PRD97 QAU97:QAZ97 QKQ97:QKV97 QUM97:QUR97 REI97:REN97 ROE97:ROJ97 RYA97:RYF97 SHW97:SIB97 SRS97:SRX97 TBO97:TBT97 TLK97:TLP97 TVG97:TVL97 UFC97:UFH97 UOY97:UPD97 UYU97:UYZ97 VIQ97:VIV97 VSM97:VSR97 WCI97:WCN97 WME97:WMJ97 WWA97:WWF97 S65633:X65633 JO65633:JT65633 TK65633:TP65633 ADG65633:ADL65633 ANC65633:ANH65633 AWY65633:AXD65633 BGU65633:BGZ65633 BQQ65633:BQV65633 CAM65633:CAR65633 CKI65633:CKN65633 CUE65633:CUJ65633 DEA65633:DEF65633 DNW65633:DOB65633 DXS65633:DXX65633 EHO65633:EHT65633 ERK65633:ERP65633 FBG65633:FBL65633 FLC65633:FLH65633 FUY65633:FVD65633 GEU65633:GEZ65633 GOQ65633:GOV65633 GYM65633:GYR65633 HII65633:HIN65633 HSE65633:HSJ65633 ICA65633:ICF65633 ILW65633:IMB65633 IVS65633:IVX65633 JFO65633:JFT65633 JPK65633:JPP65633 JZG65633:JZL65633 KJC65633:KJH65633 KSY65633:KTD65633 LCU65633:LCZ65633 LMQ65633:LMV65633 LWM65633:LWR65633 MGI65633:MGN65633 MQE65633:MQJ65633 NAA65633:NAF65633 NJW65633:NKB65633 NTS65633:NTX65633 ODO65633:ODT65633 ONK65633:ONP65633 OXG65633:OXL65633 PHC65633:PHH65633 PQY65633:PRD65633 QAU65633:QAZ65633 QKQ65633:QKV65633 QUM65633:QUR65633 REI65633:REN65633 ROE65633:ROJ65633 RYA65633:RYF65633 SHW65633:SIB65633 SRS65633:SRX65633 TBO65633:TBT65633 TLK65633:TLP65633 TVG65633:TVL65633 UFC65633:UFH65633 UOY65633:UPD65633 UYU65633:UYZ65633 VIQ65633:VIV65633 VSM65633:VSR65633 WCI65633:WCN65633 WME65633:WMJ65633 WWA65633:WWF65633 S131169:X131169 JO131169:JT131169 TK131169:TP131169 ADG131169:ADL131169 ANC131169:ANH131169 AWY131169:AXD131169 BGU131169:BGZ131169 BQQ131169:BQV131169 CAM131169:CAR131169 CKI131169:CKN131169 CUE131169:CUJ131169 DEA131169:DEF131169 DNW131169:DOB131169 DXS131169:DXX131169 EHO131169:EHT131169 ERK131169:ERP131169 FBG131169:FBL131169 FLC131169:FLH131169 FUY131169:FVD131169 GEU131169:GEZ131169 GOQ131169:GOV131169 GYM131169:GYR131169 HII131169:HIN131169 HSE131169:HSJ131169 ICA131169:ICF131169 ILW131169:IMB131169 IVS131169:IVX131169 JFO131169:JFT131169 JPK131169:JPP131169 JZG131169:JZL131169 KJC131169:KJH131169 KSY131169:KTD131169 LCU131169:LCZ131169 LMQ131169:LMV131169 LWM131169:LWR131169 MGI131169:MGN131169 MQE131169:MQJ131169 NAA131169:NAF131169 NJW131169:NKB131169 NTS131169:NTX131169 ODO131169:ODT131169 ONK131169:ONP131169 OXG131169:OXL131169 PHC131169:PHH131169 PQY131169:PRD131169 QAU131169:QAZ131169 QKQ131169:QKV131169 QUM131169:QUR131169 REI131169:REN131169 ROE131169:ROJ131169 RYA131169:RYF131169 SHW131169:SIB131169 SRS131169:SRX131169 TBO131169:TBT131169 TLK131169:TLP131169 TVG131169:TVL131169 UFC131169:UFH131169 UOY131169:UPD131169 UYU131169:UYZ131169 VIQ131169:VIV131169 VSM131169:VSR131169 WCI131169:WCN131169 WME131169:WMJ131169 WWA131169:WWF131169 S196705:X196705 JO196705:JT196705 TK196705:TP196705 ADG196705:ADL196705 ANC196705:ANH196705 AWY196705:AXD196705 BGU196705:BGZ196705 BQQ196705:BQV196705 CAM196705:CAR196705 CKI196705:CKN196705 CUE196705:CUJ196705 DEA196705:DEF196705 DNW196705:DOB196705 DXS196705:DXX196705 EHO196705:EHT196705 ERK196705:ERP196705 FBG196705:FBL196705 FLC196705:FLH196705 FUY196705:FVD196705 GEU196705:GEZ196705 GOQ196705:GOV196705 GYM196705:GYR196705 HII196705:HIN196705 HSE196705:HSJ196705 ICA196705:ICF196705 ILW196705:IMB196705 IVS196705:IVX196705 JFO196705:JFT196705 JPK196705:JPP196705 JZG196705:JZL196705 KJC196705:KJH196705 KSY196705:KTD196705 LCU196705:LCZ196705 LMQ196705:LMV196705 LWM196705:LWR196705 MGI196705:MGN196705 MQE196705:MQJ196705 NAA196705:NAF196705 NJW196705:NKB196705 NTS196705:NTX196705 ODO196705:ODT196705 ONK196705:ONP196705 OXG196705:OXL196705 PHC196705:PHH196705 PQY196705:PRD196705 QAU196705:QAZ196705 QKQ196705:QKV196705 QUM196705:QUR196705 REI196705:REN196705 ROE196705:ROJ196705 RYA196705:RYF196705 SHW196705:SIB196705 SRS196705:SRX196705 TBO196705:TBT196705 TLK196705:TLP196705 TVG196705:TVL196705 UFC196705:UFH196705 UOY196705:UPD196705 UYU196705:UYZ196705 VIQ196705:VIV196705 VSM196705:VSR196705 WCI196705:WCN196705 WME196705:WMJ196705 WWA196705:WWF196705 S262241:X262241 JO262241:JT262241 TK262241:TP262241 ADG262241:ADL262241 ANC262241:ANH262241 AWY262241:AXD262241 BGU262241:BGZ262241 BQQ262241:BQV262241 CAM262241:CAR262241 CKI262241:CKN262241 CUE262241:CUJ262241 DEA262241:DEF262241 DNW262241:DOB262241 DXS262241:DXX262241 EHO262241:EHT262241 ERK262241:ERP262241 FBG262241:FBL262241 FLC262241:FLH262241 FUY262241:FVD262241 GEU262241:GEZ262241 GOQ262241:GOV262241 GYM262241:GYR262241 HII262241:HIN262241 HSE262241:HSJ262241 ICA262241:ICF262241 ILW262241:IMB262241 IVS262241:IVX262241 JFO262241:JFT262241 JPK262241:JPP262241 JZG262241:JZL262241 KJC262241:KJH262241 KSY262241:KTD262241 LCU262241:LCZ262241 LMQ262241:LMV262241 LWM262241:LWR262241 MGI262241:MGN262241 MQE262241:MQJ262241 NAA262241:NAF262241 NJW262241:NKB262241 NTS262241:NTX262241 ODO262241:ODT262241 ONK262241:ONP262241 OXG262241:OXL262241 PHC262241:PHH262241 PQY262241:PRD262241 QAU262241:QAZ262241 QKQ262241:QKV262241 QUM262241:QUR262241 REI262241:REN262241 ROE262241:ROJ262241 RYA262241:RYF262241 SHW262241:SIB262241 SRS262241:SRX262241 TBO262241:TBT262241 TLK262241:TLP262241 TVG262241:TVL262241 UFC262241:UFH262241 UOY262241:UPD262241 UYU262241:UYZ262241 VIQ262241:VIV262241 VSM262241:VSR262241 WCI262241:WCN262241 WME262241:WMJ262241 WWA262241:WWF262241 S327777:X327777 JO327777:JT327777 TK327777:TP327777 ADG327777:ADL327777 ANC327777:ANH327777 AWY327777:AXD327777 BGU327777:BGZ327777 BQQ327777:BQV327777 CAM327777:CAR327777 CKI327777:CKN327777 CUE327777:CUJ327777 DEA327777:DEF327777 DNW327777:DOB327777 DXS327777:DXX327777 EHO327777:EHT327777 ERK327777:ERP327777 FBG327777:FBL327777 FLC327777:FLH327777 FUY327777:FVD327777 GEU327777:GEZ327777 GOQ327777:GOV327777 GYM327777:GYR327777 HII327777:HIN327777 HSE327777:HSJ327777 ICA327777:ICF327777 ILW327777:IMB327777 IVS327777:IVX327777 JFO327777:JFT327777 JPK327777:JPP327777 JZG327777:JZL327777 KJC327777:KJH327777 KSY327777:KTD327777 LCU327777:LCZ327777 LMQ327777:LMV327777 LWM327777:LWR327777 MGI327777:MGN327777 MQE327777:MQJ327777 NAA327777:NAF327777 NJW327777:NKB327777 NTS327777:NTX327777 ODO327777:ODT327777 ONK327777:ONP327777 OXG327777:OXL327777 PHC327777:PHH327777 PQY327777:PRD327777 QAU327777:QAZ327777 QKQ327777:QKV327777 QUM327777:QUR327777 REI327777:REN327777 ROE327777:ROJ327777 RYA327777:RYF327777 SHW327777:SIB327777 SRS327777:SRX327777 TBO327777:TBT327777 TLK327777:TLP327777 TVG327777:TVL327777 UFC327777:UFH327777 UOY327777:UPD327777 UYU327777:UYZ327777 VIQ327777:VIV327777 VSM327777:VSR327777 WCI327777:WCN327777 WME327777:WMJ327777 WWA327777:WWF327777 S393313:X393313 JO393313:JT393313 TK393313:TP393313 ADG393313:ADL393313 ANC393313:ANH393313 AWY393313:AXD393313 BGU393313:BGZ393313 BQQ393313:BQV393313 CAM393313:CAR393313 CKI393313:CKN393313 CUE393313:CUJ393313 DEA393313:DEF393313 DNW393313:DOB393313 DXS393313:DXX393313 EHO393313:EHT393313 ERK393313:ERP393313 FBG393313:FBL393313 FLC393313:FLH393313 FUY393313:FVD393313 GEU393313:GEZ393313 GOQ393313:GOV393313 GYM393313:GYR393313 HII393313:HIN393313 HSE393313:HSJ393313 ICA393313:ICF393313 ILW393313:IMB393313 IVS393313:IVX393313 JFO393313:JFT393313 JPK393313:JPP393313 JZG393313:JZL393313 KJC393313:KJH393313 KSY393313:KTD393313 LCU393313:LCZ393313 LMQ393313:LMV393313 LWM393313:LWR393313 MGI393313:MGN393313 MQE393313:MQJ393313 NAA393313:NAF393313 NJW393313:NKB393313 NTS393313:NTX393313 ODO393313:ODT393313 ONK393313:ONP393313 OXG393313:OXL393313 PHC393313:PHH393313 PQY393313:PRD393313 QAU393313:QAZ393313 QKQ393313:QKV393313 QUM393313:QUR393313 REI393313:REN393313 ROE393313:ROJ393313 RYA393313:RYF393313 SHW393313:SIB393313 SRS393313:SRX393313 TBO393313:TBT393313 TLK393313:TLP393313 TVG393313:TVL393313 UFC393313:UFH393313 UOY393313:UPD393313 UYU393313:UYZ393313 VIQ393313:VIV393313 VSM393313:VSR393313 WCI393313:WCN393313 WME393313:WMJ393313 WWA393313:WWF393313 S458849:X458849 JO458849:JT458849 TK458849:TP458849 ADG458849:ADL458849 ANC458849:ANH458849 AWY458849:AXD458849 BGU458849:BGZ458849 BQQ458849:BQV458849 CAM458849:CAR458849 CKI458849:CKN458849 CUE458849:CUJ458849 DEA458849:DEF458849 DNW458849:DOB458849 DXS458849:DXX458849 EHO458849:EHT458849 ERK458849:ERP458849 FBG458849:FBL458849 FLC458849:FLH458849 FUY458849:FVD458849 GEU458849:GEZ458849 GOQ458849:GOV458849 GYM458849:GYR458849 HII458849:HIN458849 HSE458849:HSJ458849 ICA458849:ICF458849 ILW458849:IMB458849 IVS458849:IVX458849 JFO458849:JFT458849 JPK458849:JPP458849 JZG458849:JZL458849 KJC458849:KJH458849 KSY458849:KTD458849 LCU458849:LCZ458849 LMQ458849:LMV458849 LWM458849:LWR458849 MGI458849:MGN458849 MQE458849:MQJ458849 NAA458849:NAF458849 NJW458849:NKB458849 NTS458849:NTX458849 ODO458849:ODT458849 ONK458849:ONP458849 OXG458849:OXL458849 PHC458849:PHH458849 PQY458849:PRD458849 QAU458849:QAZ458849 QKQ458849:QKV458849 QUM458849:QUR458849 REI458849:REN458849 ROE458849:ROJ458849 RYA458849:RYF458849 SHW458849:SIB458849 SRS458849:SRX458849 TBO458849:TBT458849 TLK458849:TLP458849 TVG458849:TVL458849 UFC458849:UFH458849 UOY458849:UPD458849 UYU458849:UYZ458849 VIQ458849:VIV458849 VSM458849:VSR458849 WCI458849:WCN458849 WME458849:WMJ458849 WWA458849:WWF458849 S524385:X524385 JO524385:JT524385 TK524385:TP524385 ADG524385:ADL524385 ANC524385:ANH524385 AWY524385:AXD524385 BGU524385:BGZ524385 BQQ524385:BQV524385 CAM524385:CAR524385 CKI524385:CKN524385 CUE524385:CUJ524385 DEA524385:DEF524385 DNW524385:DOB524385 DXS524385:DXX524385 EHO524385:EHT524385 ERK524385:ERP524385 FBG524385:FBL524385 FLC524385:FLH524385 FUY524385:FVD524385 GEU524385:GEZ524385 GOQ524385:GOV524385 GYM524385:GYR524385 HII524385:HIN524385 HSE524385:HSJ524385 ICA524385:ICF524385 ILW524385:IMB524385 IVS524385:IVX524385 JFO524385:JFT524385 JPK524385:JPP524385 JZG524385:JZL524385 KJC524385:KJH524385 KSY524385:KTD524385 LCU524385:LCZ524385 LMQ524385:LMV524385 LWM524385:LWR524385 MGI524385:MGN524385 MQE524385:MQJ524385 NAA524385:NAF524385 NJW524385:NKB524385 NTS524385:NTX524385 ODO524385:ODT524385 ONK524385:ONP524385 OXG524385:OXL524385 PHC524385:PHH524385 PQY524385:PRD524385 QAU524385:QAZ524385 QKQ524385:QKV524385 QUM524385:QUR524385 REI524385:REN524385 ROE524385:ROJ524385 RYA524385:RYF524385 SHW524385:SIB524385 SRS524385:SRX524385 TBO524385:TBT524385 TLK524385:TLP524385 TVG524385:TVL524385 UFC524385:UFH524385 UOY524385:UPD524385 UYU524385:UYZ524385 VIQ524385:VIV524385 VSM524385:VSR524385 WCI524385:WCN524385 WME524385:WMJ524385 WWA524385:WWF524385 S589921:X589921 JO589921:JT589921 TK589921:TP589921 ADG589921:ADL589921 ANC589921:ANH589921 AWY589921:AXD589921 BGU589921:BGZ589921 BQQ589921:BQV589921 CAM589921:CAR589921 CKI589921:CKN589921 CUE589921:CUJ589921 DEA589921:DEF589921 DNW589921:DOB589921 DXS589921:DXX589921 EHO589921:EHT589921 ERK589921:ERP589921 FBG589921:FBL589921 FLC589921:FLH589921 FUY589921:FVD589921 GEU589921:GEZ589921 GOQ589921:GOV589921 GYM589921:GYR589921 HII589921:HIN589921 HSE589921:HSJ589921 ICA589921:ICF589921 ILW589921:IMB589921 IVS589921:IVX589921 JFO589921:JFT589921 JPK589921:JPP589921 JZG589921:JZL589921 KJC589921:KJH589921 KSY589921:KTD589921 LCU589921:LCZ589921 LMQ589921:LMV589921 LWM589921:LWR589921 MGI589921:MGN589921 MQE589921:MQJ589921 NAA589921:NAF589921 NJW589921:NKB589921 NTS589921:NTX589921 ODO589921:ODT589921 ONK589921:ONP589921 OXG589921:OXL589921 PHC589921:PHH589921 PQY589921:PRD589921 QAU589921:QAZ589921 QKQ589921:QKV589921 QUM589921:QUR589921 REI589921:REN589921 ROE589921:ROJ589921 RYA589921:RYF589921 SHW589921:SIB589921 SRS589921:SRX589921 TBO589921:TBT589921 TLK589921:TLP589921 TVG589921:TVL589921 UFC589921:UFH589921 UOY589921:UPD589921 UYU589921:UYZ589921 VIQ589921:VIV589921 VSM589921:VSR589921 WCI589921:WCN589921 WME589921:WMJ589921 WWA589921:WWF589921 S655457:X655457 JO655457:JT655457 TK655457:TP655457 ADG655457:ADL655457 ANC655457:ANH655457 AWY655457:AXD655457 BGU655457:BGZ655457 BQQ655457:BQV655457 CAM655457:CAR655457 CKI655457:CKN655457 CUE655457:CUJ655457 DEA655457:DEF655457 DNW655457:DOB655457 DXS655457:DXX655457 EHO655457:EHT655457 ERK655457:ERP655457 FBG655457:FBL655457 FLC655457:FLH655457 FUY655457:FVD655457 GEU655457:GEZ655457 GOQ655457:GOV655457 GYM655457:GYR655457 HII655457:HIN655457 HSE655457:HSJ655457 ICA655457:ICF655457 ILW655457:IMB655457 IVS655457:IVX655457 JFO655457:JFT655457 JPK655457:JPP655457 JZG655457:JZL655457 KJC655457:KJH655457 KSY655457:KTD655457 LCU655457:LCZ655457 LMQ655457:LMV655457 LWM655457:LWR655457 MGI655457:MGN655457 MQE655457:MQJ655457 NAA655457:NAF655457 NJW655457:NKB655457 NTS655457:NTX655457 ODO655457:ODT655457 ONK655457:ONP655457 OXG655457:OXL655457 PHC655457:PHH655457 PQY655457:PRD655457 QAU655457:QAZ655457 QKQ655457:QKV655457 QUM655457:QUR655457 REI655457:REN655457 ROE655457:ROJ655457 RYA655457:RYF655457 SHW655457:SIB655457 SRS655457:SRX655457 TBO655457:TBT655457 TLK655457:TLP655457 TVG655457:TVL655457 UFC655457:UFH655457 UOY655457:UPD655457 UYU655457:UYZ655457 VIQ655457:VIV655457 VSM655457:VSR655457 WCI655457:WCN655457 WME655457:WMJ655457 WWA655457:WWF655457 S720993:X720993 JO720993:JT720993 TK720993:TP720993 ADG720993:ADL720993 ANC720993:ANH720993 AWY720993:AXD720993 BGU720993:BGZ720993 BQQ720993:BQV720993 CAM720993:CAR720993 CKI720993:CKN720993 CUE720993:CUJ720993 DEA720993:DEF720993 DNW720993:DOB720993 DXS720993:DXX720993 EHO720993:EHT720993 ERK720993:ERP720993 FBG720993:FBL720993 FLC720993:FLH720993 FUY720993:FVD720993 GEU720993:GEZ720993 GOQ720993:GOV720993 GYM720993:GYR720993 HII720993:HIN720993 HSE720993:HSJ720993 ICA720993:ICF720993 ILW720993:IMB720993 IVS720993:IVX720993 JFO720993:JFT720993 JPK720993:JPP720993 JZG720993:JZL720993 KJC720993:KJH720993 KSY720993:KTD720993 LCU720993:LCZ720993 LMQ720993:LMV720993 LWM720993:LWR720993 MGI720993:MGN720993 MQE720993:MQJ720993 NAA720993:NAF720993 NJW720993:NKB720993 NTS720993:NTX720993 ODO720993:ODT720993 ONK720993:ONP720993 OXG720993:OXL720993 PHC720993:PHH720993 PQY720993:PRD720993 QAU720993:QAZ720993 QKQ720993:QKV720993 QUM720993:QUR720993 REI720993:REN720993 ROE720993:ROJ720993 RYA720993:RYF720993 SHW720993:SIB720993 SRS720993:SRX720993 TBO720993:TBT720993 TLK720993:TLP720993 TVG720993:TVL720993 UFC720993:UFH720993 UOY720993:UPD720993 UYU720993:UYZ720993 VIQ720993:VIV720993 VSM720993:VSR720993 WCI720993:WCN720993 WME720993:WMJ720993 WWA720993:WWF720993 S786529:X786529 JO786529:JT786529 TK786529:TP786529 ADG786529:ADL786529 ANC786529:ANH786529 AWY786529:AXD786529 BGU786529:BGZ786529 BQQ786529:BQV786529 CAM786529:CAR786529 CKI786529:CKN786529 CUE786529:CUJ786529 DEA786529:DEF786529 DNW786529:DOB786529 DXS786529:DXX786529 EHO786529:EHT786529 ERK786529:ERP786529 FBG786529:FBL786529 FLC786529:FLH786529 FUY786529:FVD786529 GEU786529:GEZ786529 GOQ786529:GOV786529 GYM786529:GYR786529 HII786529:HIN786529 HSE786529:HSJ786529 ICA786529:ICF786529 ILW786529:IMB786529 IVS786529:IVX786529 JFO786529:JFT786529 JPK786529:JPP786529 JZG786529:JZL786529 KJC786529:KJH786529 KSY786529:KTD786529 LCU786529:LCZ786529 LMQ786529:LMV786529 LWM786529:LWR786529 MGI786529:MGN786529 MQE786529:MQJ786529 NAA786529:NAF786529 NJW786529:NKB786529 NTS786529:NTX786529 ODO786529:ODT786529 ONK786529:ONP786529 OXG786529:OXL786529 PHC786529:PHH786529 PQY786529:PRD786529 QAU786529:QAZ786529 QKQ786529:QKV786529 QUM786529:QUR786529 REI786529:REN786529 ROE786529:ROJ786529 RYA786529:RYF786529 SHW786529:SIB786529 SRS786529:SRX786529 TBO786529:TBT786529 TLK786529:TLP786529 TVG786529:TVL786529 UFC786529:UFH786529 UOY786529:UPD786529 UYU786529:UYZ786529 VIQ786529:VIV786529 VSM786529:VSR786529 WCI786529:WCN786529 WME786529:WMJ786529 WWA786529:WWF786529 S852065:X852065 JO852065:JT852065 TK852065:TP852065 ADG852065:ADL852065 ANC852065:ANH852065 AWY852065:AXD852065 BGU852065:BGZ852065 BQQ852065:BQV852065 CAM852065:CAR852065 CKI852065:CKN852065 CUE852065:CUJ852065 DEA852065:DEF852065 DNW852065:DOB852065 DXS852065:DXX852065 EHO852065:EHT852065 ERK852065:ERP852065 FBG852065:FBL852065 FLC852065:FLH852065 FUY852065:FVD852065 GEU852065:GEZ852065 GOQ852065:GOV852065 GYM852065:GYR852065 HII852065:HIN852065 HSE852065:HSJ852065 ICA852065:ICF852065 ILW852065:IMB852065 IVS852065:IVX852065 JFO852065:JFT852065 JPK852065:JPP852065 JZG852065:JZL852065 KJC852065:KJH852065 KSY852065:KTD852065 LCU852065:LCZ852065 LMQ852065:LMV852065 LWM852065:LWR852065 MGI852065:MGN852065 MQE852065:MQJ852065 NAA852065:NAF852065 NJW852065:NKB852065 NTS852065:NTX852065 ODO852065:ODT852065 ONK852065:ONP852065 OXG852065:OXL852065 PHC852065:PHH852065 PQY852065:PRD852065 QAU852065:QAZ852065 QKQ852065:QKV852065 QUM852065:QUR852065 REI852065:REN852065 ROE852065:ROJ852065 RYA852065:RYF852065 SHW852065:SIB852065 SRS852065:SRX852065 TBO852065:TBT852065 TLK852065:TLP852065 TVG852065:TVL852065 UFC852065:UFH852065 UOY852065:UPD852065 UYU852065:UYZ852065 VIQ852065:VIV852065 VSM852065:VSR852065 WCI852065:WCN852065 WME852065:WMJ852065 WWA852065:WWF852065 S917601:X917601 JO917601:JT917601 TK917601:TP917601 ADG917601:ADL917601 ANC917601:ANH917601 AWY917601:AXD917601 BGU917601:BGZ917601 BQQ917601:BQV917601 CAM917601:CAR917601 CKI917601:CKN917601 CUE917601:CUJ917601 DEA917601:DEF917601 DNW917601:DOB917601 DXS917601:DXX917601 EHO917601:EHT917601 ERK917601:ERP917601 FBG917601:FBL917601 FLC917601:FLH917601 FUY917601:FVD917601 GEU917601:GEZ917601 GOQ917601:GOV917601 GYM917601:GYR917601 HII917601:HIN917601 HSE917601:HSJ917601 ICA917601:ICF917601 ILW917601:IMB917601 IVS917601:IVX917601 JFO917601:JFT917601 JPK917601:JPP917601 JZG917601:JZL917601 KJC917601:KJH917601 KSY917601:KTD917601 LCU917601:LCZ917601 LMQ917601:LMV917601 LWM917601:LWR917601 MGI917601:MGN917601 MQE917601:MQJ917601 NAA917601:NAF917601 NJW917601:NKB917601 NTS917601:NTX917601 ODO917601:ODT917601 ONK917601:ONP917601 OXG917601:OXL917601 PHC917601:PHH917601 PQY917601:PRD917601 QAU917601:QAZ917601 QKQ917601:QKV917601 QUM917601:QUR917601 REI917601:REN917601 ROE917601:ROJ917601 RYA917601:RYF917601 SHW917601:SIB917601 SRS917601:SRX917601 TBO917601:TBT917601 TLK917601:TLP917601 TVG917601:TVL917601 UFC917601:UFH917601 UOY917601:UPD917601 UYU917601:UYZ917601 VIQ917601:VIV917601 VSM917601:VSR917601 WCI917601:WCN917601 WME917601:WMJ917601 WWA917601:WWF917601 S983137:X983137 JO983137:JT983137 TK983137:TP983137 ADG983137:ADL983137 ANC983137:ANH983137 AWY983137:AXD983137 BGU983137:BGZ983137 BQQ983137:BQV983137 CAM983137:CAR983137 CKI983137:CKN983137 CUE983137:CUJ983137 DEA983137:DEF983137 DNW983137:DOB983137 DXS983137:DXX983137 EHO983137:EHT983137 ERK983137:ERP983137 FBG983137:FBL983137 FLC983137:FLH983137 FUY983137:FVD983137 GEU983137:GEZ983137 GOQ983137:GOV983137 GYM983137:GYR983137 HII983137:HIN983137 HSE983137:HSJ983137 ICA983137:ICF983137 ILW983137:IMB983137 IVS983137:IVX983137 JFO983137:JFT983137 JPK983137:JPP983137 JZG983137:JZL983137 KJC983137:KJH983137 KSY983137:KTD983137 LCU983137:LCZ983137 LMQ983137:LMV983137 LWM983137:LWR983137 MGI983137:MGN983137 MQE983137:MQJ983137 NAA983137:NAF983137 NJW983137:NKB983137 NTS983137:NTX983137 ODO983137:ODT983137 ONK983137:ONP983137 OXG983137:OXL983137 PHC983137:PHH983137 PQY983137:PRD983137 QAU983137:QAZ983137 QKQ983137:QKV983137 QUM983137:QUR983137 REI983137:REN983137 ROE983137:ROJ983137 RYA983137:RYF983137 SHW983137:SIB983137 SRS983137:SRX983137 TBO983137:TBT983137 TLK983137:TLP983137 TVG983137:TVL983137 UFC983137:UFH983137 UOY983137:UPD983137 UYU983137:UYZ983137 VIQ983137:VIV983137 VSM983137:VSR983137 WCI983137:WCN983137 WME983137:WMJ983137 WWA983137:WWF983137 S99:X102 JO99:JT102 TK99:TP102 ADG99:ADL102 ANC99:ANH102 AWY99:AXD102 BGU99:BGZ102 BQQ99:BQV102 CAM99:CAR102 CKI99:CKN102 CUE99:CUJ102 DEA99:DEF102 DNW99:DOB102 DXS99:DXX102 EHO99:EHT102 ERK99:ERP102 FBG99:FBL102 FLC99:FLH102 FUY99:FVD102 GEU99:GEZ102 GOQ99:GOV102 GYM99:GYR102 HII99:HIN102 HSE99:HSJ102 ICA99:ICF102 ILW99:IMB102 IVS99:IVX102 JFO99:JFT102 JPK99:JPP102 JZG99:JZL102 KJC99:KJH102 KSY99:KTD102 LCU99:LCZ102 LMQ99:LMV102 LWM99:LWR102 MGI99:MGN102 MQE99:MQJ102 NAA99:NAF102 NJW99:NKB102 NTS99:NTX102 ODO99:ODT102 ONK99:ONP102 OXG99:OXL102 PHC99:PHH102 PQY99:PRD102 QAU99:QAZ102 QKQ99:QKV102 QUM99:QUR102 REI99:REN102 ROE99:ROJ102 RYA99:RYF102 SHW99:SIB102 SRS99:SRX102 TBO99:TBT102 TLK99:TLP102 TVG99:TVL102 UFC99:UFH102 UOY99:UPD102 UYU99:UYZ102 VIQ99:VIV102 VSM99:VSR102 WCI99:WCN102 WME99:WMJ102 WWA99:WWF102 S65635:X65638 JO65635:JT65638 TK65635:TP65638 ADG65635:ADL65638 ANC65635:ANH65638 AWY65635:AXD65638 BGU65635:BGZ65638 BQQ65635:BQV65638 CAM65635:CAR65638 CKI65635:CKN65638 CUE65635:CUJ65638 DEA65635:DEF65638 DNW65635:DOB65638 DXS65635:DXX65638 EHO65635:EHT65638 ERK65635:ERP65638 FBG65635:FBL65638 FLC65635:FLH65638 FUY65635:FVD65638 GEU65635:GEZ65638 GOQ65635:GOV65638 GYM65635:GYR65638 HII65635:HIN65638 HSE65635:HSJ65638 ICA65635:ICF65638 ILW65635:IMB65638 IVS65635:IVX65638 JFO65635:JFT65638 JPK65635:JPP65638 JZG65635:JZL65638 KJC65635:KJH65638 KSY65635:KTD65638 LCU65635:LCZ65638 LMQ65635:LMV65638 LWM65635:LWR65638 MGI65635:MGN65638 MQE65635:MQJ65638 NAA65635:NAF65638 NJW65635:NKB65638 NTS65635:NTX65638 ODO65635:ODT65638 ONK65635:ONP65638 OXG65635:OXL65638 PHC65635:PHH65638 PQY65635:PRD65638 QAU65635:QAZ65638 QKQ65635:QKV65638 QUM65635:QUR65638 REI65635:REN65638 ROE65635:ROJ65638 RYA65635:RYF65638 SHW65635:SIB65638 SRS65635:SRX65638 TBO65635:TBT65638 TLK65635:TLP65638 TVG65635:TVL65638 UFC65635:UFH65638 UOY65635:UPD65638 UYU65635:UYZ65638 VIQ65635:VIV65638 VSM65635:VSR65638 WCI65635:WCN65638 WME65635:WMJ65638 WWA65635:WWF65638 S131171:X131174 JO131171:JT131174 TK131171:TP131174 ADG131171:ADL131174 ANC131171:ANH131174 AWY131171:AXD131174 BGU131171:BGZ131174 BQQ131171:BQV131174 CAM131171:CAR131174 CKI131171:CKN131174 CUE131171:CUJ131174 DEA131171:DEF131174 DNW131171:DOB131174 DXS131171:DXX131174 EHO131171:EHT131174 ERK131171:ERP131174 FBG131171:FBL131174 FLC131171:FLH131174 FUY131171:FVD131174 GEU131171:GEZ131174 GOQ131171:GOV131174 GYM131171:GYR131174 HII131171:HIN131174 HSE131171:HSJ131174 ICA131171:ICF131174 ILW131171:IMB131174 IVS131171:IVX131174 JFO131171:JFT131174 JPK131171:JPP131174 JZG131171:JZL131174 KJC131171:KJH131174 KSY131171:KTD131174 LCU131171:LCZ131174 LMQ131171:LMV131174 LWM131171:LWR131174 MGI131171:MGN131174 MQE131171:MQJ131174 NAA131171:NAF131174 NJW131171:NKB131174 NTS131171:NTX131174 ODO131171:ODT131174 ONK131171:ONP131174 OXG131171:OXL131174 PHC131171:PHH131174 PQY131171:PRD131174 QAU131171:QAZ131174 QKQ131171:QKV131174 QUM131171:QUR131174 REI131171:REN131174 ROE131171:ROJ131174 RYA131171:RYF131174 SHW131171:SIB131174 SRS131171:SRX131174 TBO131171:TBT131174 TLK131171:TLP131174 TVG131171:TVL131174 UFC131171:UFH131174 UOY131171:UPD131174 UYU131171:UYZ131174 VIQ131171:VIV131174 VSM131171:VSR131174 WCI131171:WCN131174 WME131171:WMJ131174 WWA131171:WWF131174 S196707:X196710 JO196707:JT196710 TK196707:TP196710 ADG196707:ADL196710 ANC196707:ANH196710 AWY196707:AXD196710 BGU196707:BGZ196710 BQQ196707:BQV196710 CAM196707:CAR196710 CKI196707:CKN196710 CUE196707:CUJ196710 DEA196707:DEF196710 DNW196707:DOB196710 DXS196707:DXX196710 EHO196707:EHT196710 ERK196707:ERP196710 FBG196707:FBL196710 FLC196707:FLH196710 FUY196707:FVD196710 GEU196707:GEZ196710 GOQ196707:GOV196710 GYM196707:GYR196710 HII196707:HIN196710 HSE196707:HSJ196710 ICA196707:ICF196710 ILW196707:IMB196710 IVS196707:IVX196710 JFO196707:JFT196710 JPK196707:JPP196710 JZG196707:JZL196710 KJC196707:KJH196710 KSY196707:KTD196710 LCU196707:LCZ196710 LMQ196707:LMV196710 LWM196707:LWR196710 MGI196707:MGN196710 MQE196707:MQJ196710 NAA196707:NAF196710 NJW196707:NKB196710 NTS196707:NTX196710 ODO196707:ODT196710 ONK196707:ONP196710 OXG196707:OXL196710 PHC196707:PHH196710 PQY196707:PRD196710 QAU196707:QAZ196710 QKQ196707:QKV196710 QUM196707:QUR196710 REI196707:REN196710 ROE196707:ROJ196710 RYA196707:RYF196710 SHW196707:SIB196710 SRS196707:SRX196710 TBO196707:TBT196710 TLK196707:TLP196710 TVG196707:TVL196710 UFC196707:UFH196710 UOY196707:UPD196710 UYU196707:UYZ196710 VIQ196707:VIV196710 VSM196707:VSR196710 WCI196707:WCN196710 WME196707:WMJ196710 WWA196707:WWF196710 S262243:X262246 JO262243:JT262246 TK262243:TP262246 ADG262243:ADL262246 ANC262243:ANH262246 AWY262243:AXD262246 BGU262243:BGZ262246 BQQ262243:BQV262246 CAM262243:CAR262246 CKI262243:CKN262246 CUE262243:CUJ262246 DEA262243:DEF262246 DNW262243:DOB262246 DXS262243:DXX262246 EHO262243:EHT262246 ERK262243:ERP262246 FBG262243:FBL262246 FLC262243:FLH262246 FUY262243:FVD262246 GEU262243:GEZ262246 GOQ262243:GOV262246 GYM262243:GYR262246 HII262243:HIN262246 HSE262243:HSJ262246 ICA262243:ICF262246 ILW262243:IMB262246 IVS262243:IVX262246 JFO262243:JFT262246 JPK262243:JPP262246 JZG262243:JZL262246 KJC262243:KJH262246 KSY262243:KTD262246 LCU262243:LCZ262246 LMQ262243:LMV262246 LWM262243:LWR262246 MGI262243:MGN262246 MQE262243:MQJ262246 NAA262243:NAF262246 NJW262243:NKB262246 NTS262243:NTX262246 ODO262243:ODT262246 ONK262243:ONP262246 OXG262243:OXL262246 PHC262243:PHH262246 PQY262243:PRD262246 QAU262243:QAZ262246 QKQ262243:QKV262246 QUM262243:QUR262246 REI262243:REN262246 ROE262243:ROJ262246 RYA262243:RYF262246 SHW262243:SIB262246 SRS262243:SRX262246 TBO262243:TBT262246 TLK262243:TLP262246 TVG262243:TVL262246 UFC262243:UFH262246 UOY262243:UPD262246 UYU262243:UYZ262246 VIQ262243:VIV262246 VSM262243:VSR262246 WCI262243:WCN262246 WME262243:WMJ262246 WWA262243:WWF262246 S327779:X327782 JO327779:JT327782 TK327779:TP327782 ADG327779:ADL327782 ANC327779:ANH327782 AWY327779:AXD327782 BGU327779:BGZ327782 BQQ327779:BQV327782 CAM327779:CAR327782 CKI327779:CKN327782 CUE327779:CUJ327782 DEA327779:DEF327782 DNW327779:DOB327782 DXS327779:DXX327782 EHO327779:EHT327782 ERK327779:ERP327782 FBG327779:FBL327782 FLC327779:FLH327782 FUY327779:FVD327782 GEU327779:GEZ327782 GOQ327779:GOV327782 GYM327779:GYR327782 HII327779:HIN327782 HSE327779:HSJ327782 ICA327779:ICF327782 ILW327779:IMB327782 IVS327779:IVX327782 JFO327779:JFT327782 JPK327779:JPP327782 JZG327779:JZL327782 KJC327779:KJH327782 KSY327779:KTD327782 LCU327779:LCZ327782 LMQ327779:LMV327782 LWM327779:LWR327782 MGI327779:MGN327782 MQE327779:MQJ327782 NAA327779:NAF327782 NJW327779:NKB327782 NTS327779:NTX327782 ODO327779:ODT327782 ONK327779:ONP327782 OXG327779:OXL327782 PHC327779:PHH327782 PQY327779:PRD327782 QAU327779:QAZ327782 QKQ327779:QKV327782 QUM327779:QUR327782 REI327779:REN327782 ROE327779:ROJ327782 RYA327779:RYF327782 SHW327779:SIB327782 SRS327779:SRX327782 TBO327779:TBT327782 TLK327779:TLP327782 TVG327779:TVL327782 UFC327779:UFH327782 UOY327779:UPD327782 UYU327779:UYZ327782 VIQ327779:VIV327782 VSM327779:VSR327782 WCI327779:WCN327782 WME327779:WMJ327782 WWA327779:WWF327782 S393315:X393318 JO393315:JT393318 TK393315:TP393318 ADG393315:ADL393318 ANC393315:ANH393318 AWY393315:AXD393318 BGU393315:BGZ393318 BQQ393315:BQV393318 CAM393315:CAR393318 CKI393315:CKN393318 CUE393315:CUJ393318 DEA393315:DEF393318 DNW393315:DOB393318 DXS393315:DXX393318 EHO393315:EHT393318 ERK393315:ERP393318 FBG393315:FBL393318 FLC393315:FLH393318 FUY393315:FVD393318 GEU393315:GEZ393318 GOQ393315:GOV393318 GYM393315:GYR393318 HII393315:HIN393318 HSE393315:HSJ393318 ICA393315:ICF393318 ILW393315:IMB393318 IVS393315:IVX393318 JFO393315:JFT393318 JPK393315:JPP393318 JZG393315:JZL393318 KJC393315:KJH393318 KSY393315:KTD393318 LCU393315:LCZ393318 LMQ393315:LMV393318 LWM393315:LWR393318 MGI393315:MGN393318 MQE393315:MQJ393318 NAA393315:NAF393318 NJW393315:NKB393318 NTS393315:NTX393318 ODO393315:ODT393318 ONK393315:ONP393318 OXG393315:OXL393318 PHC393315:PHH393318 PQY393315:PRD393318 QAU393315:QAZ393318 QKQ393315:QKV393318 QUM393315:QUR393318 REI393315:REN393318 ROE393315:ROJ393318 RYA393315:RYF393318 SHW393315:SIB393318 SRS393315:SRX393318 TBO393315:TBT393318 TLK393315:TLP393318 TVG393315:TVL393318 UFC393315:UFH393318 UOY393315:UPD393318 UYU393315:UYZ393318 VIQ393315:VIV393318 VSM393315:VSR393318 WCI393315:WCN393318 WME393315:WMJ393318 WWA393315:WWF393318 S458851:X458854 JO458851:JT458854 TK458851:TP458854 ADG458851:ADL458854 ANC458851:ANH458854 AWY458851:AXD458854 BGU458851:BGZ458854 BQQ458851:BQV458854 CAM458851:CAR458854 CKI458851:CKN458854 CUE458851:CUJ458854 DEA458851:DEF458854 DNW458851:DOB458854 DXS458851:DXX458854 EHO458851:EHT458854 ERK458851:ERP458854 FBG458851:FBL458854 FLC458851:FLH458854 FUY458851:FVD458854 GEU458851:GEZ458854 GOQ458851:GOV458854 GYM458851:GYR458854 HII458851:HIN458854 HSE458851:HSJ458854 ICA458851:ICF458854 ILW458851:IMB458854 IVS458851:IVX458854 JFO458851:JFT458854 JPK458851:JPP458854 JZG458851:JZL458854 KJC458851:KJH458854 KSY458851:KTD458854 LCU458851:LCZ458854 LMQ458851:LMV458854 LWM458851:LWR458854 MGI458851:MGN458854 MQE458851:MQJ458854 NAA458851:NAF458854 NJW458851:NKB458854 NTS458851:NTX458854 ODO458851:ODT458854 ONK458851:ONP458854 OXG458851:OXL458854 PHC458851:PHH458854 PQY458851:PRD458854 QAU458851:QAZ458854 QKQ458851:QKV458854 QUM458851:QUR458854 REI458851:REN458854 ROE458851:ROJ458854 RYA458851:RYF458854 SHW458851:SIB458854 SRS458851:SRX458854 TBO458851:TBT458854 TLK458851:TLP458854 TVG458851:TVL458854 UFC458851:UFH458854 UOY458851:UPD458854 UYU458851:UYZ458854 VIQ458851:VIV458854 VSM458851:VSR458854 WCI458851:WCN458854 WME458851:WMJ458854 WWA458851:WWF458854 S524387:X524390 JO524387:JT524390 TK524387:TP524390 ADG524387:ADL524390 ANC524387:ANH524390 AWY524387:AXD524390 BGU524387:BGZ524390 BQQ524387:BQV524390 CAM524387:CAR524390 CKI524387:CKN524390 CUE524387:CUJ524390 DEA524387:DEF524390 DNW524387:DOB524390 DXS524387:DXX524390 EHO524387:EHT524390 ERK524387:ERP524390 FBG524387:FBL524390 FLC524387:FLH524390 FUY524387:FVD524390 GEU524387:GEZ524390 GOQ524387:GOV524390 GYM524387:GYR524390 HII524387:HIN524390 HSE524387:HSJ524390 ICA524387:ICF524390 ILW524387:IMB524390 IVS524387:IVX524390 JFO524387:JFT524390 JPK524387:JPP524390 JZG524387:JZL524390 KJC524387:KJH524390 KSY524387:KTD524390 LCU524387:LCZ524390 LMQ524387:LMV524390 LWM524387:LWR524390 MGI524387:MGN524390 MQE524387:MQJ524390 NAA524387:NAF524390 NJW524387:NKB524390 NTS524387:NTX524390 ODO524387:ODT524390 ONK524387:ONP524390 OXG524387:OXL524390 PHC524387:PHH524390 PQY524387:PRD524390 QAU524387:QAZ524390 QKQ524387:QKV524390 QUM524387:QUR524390 REI524387:REN524390 ROE524387:ROJ524390 RYA524387:RYF524390 SHW524387:SIB524390 SRS524387:SRX524390 TBO524387:TBT524390 TLK524387:TLP524390 TVG524387:TVL524390 UFC524387:UFH524390 UOY524387:UPD524390 UYU524387:UYZ524390 VIQ524387:VIV524390 VSM524387:VSR524390 WCI524387:WCN524390 WME524387:WMJ524390 WWA524387:WWF524390 S589923:X589926 JO589923:JT589926 TK589923:TP589926 ADG589923:ADL589926 ANC589923:ANH589926 AWY589923:AXD589926 BGU589923:BGZ589926 BQQ589923:BQV589926 CAM589923:CAR589926 CKI589923:CKN589926 CUE589923:CUJ589926 DEA589923:DEF589926 DNW589923:DOB589926 DXS589923:DXX589926 EHO589923:EHT589926 ERK589923:ERP589926 FBG589923:FBL589926 FLC589923:FLH589926 FUY589923:FVD589926 GEU589923:GEZ589926 GOQ589923:GOV589926 GYM589923:GYR589926 HII589923:HIN589926 HSE589923:HSJ589926 ICA589923:ICF589926 ILW589923:IMB589926 IVS589923:IVX589926 JFO589923:JFT589926 JPK589923:JPP589926 JZG589923:JZL589926 KJC589923:KJH589926 KSY589923:KTD589926 LCU589923:LCZ589926 LMQ589923:LMV589926 LWM589923:LWR589926 MGI589923:MGN589926 MQE589923:MQJ589926 NAA589923:NAF589926 NJW589923:NKB589926 NTS589923:NTX589926 ODO589923:ODT589926 ONK589923:ONP589926 OXG589923:OXL589926 PHC589923:PHH589926 PQY589923:PRD589926 QAU589923:QAZ589926 QKQ589923:QKV589926 QUM589923:QUR589926 REI589923:REN589926 ROE589923:ROJ589926 RYA589923:RYF589926 SHW589923:SIB589926 SRS589923:SRX589926 TBO589923:TBT589926 TLK589923:TLP589926 TVG589923:TVL589926 UFC589923:UFH589926 UOY589923:UPD589926 UYU589923:UYZ589926 VIQ589923:VIV589926 VSM589923:VSR589926 WCI589923:WCN589926 WME589923:WMJ589926 WWA589923:WWF589926 S655459:X655462 JO655459:JT655462 TK655459:TP655462 ADG655459:ADL655462 ANC655459:ANH655462 AWY655459:AXD655462 BGU655459:BGZ655462 BQQ655459:BQV655462 CAM655459:CAR655462 CKI655459:CKN655462 CUE655459:CUJ655462 DEA655459:DEF655462 DNW655459:DOB655462 DXS655459:DXX655462 EHO655459:EHT655462 ERK655459:ERP655462 FBG655459:FBL655462 FLC655459:FLH655462 FUY655459:FVD655462 GEU655459:GEZ655462 GOQ655459:GOV655462 GYM655459:GYR655462 HII655459:HIN655462 HSE655459:HSJ655462 ICA655459:ICF655462 ILW655459:IMB655462 IVS655459:IVX655462 JFO655459:JFT655462 JPK655459:JPP655462 JZG655459:JZL655462 KJC655459:KJH655462 KSY655459:KTD655462 LCU655459:LCZ655462 LMQ655459:LMV655462 LWM655459:LWR655462 MGI655459:MGN655462 MQE655459:MQJ655462 NAA655459:NAF655462 NJW655459:NKB655462 NTS655459:NTX655462 ODO655459:ODT655462 ONK655459:ONP655462 OXG655459:OXL655462 PHC655459:PHH655462 PQY655459:PRD655462 QAU655459:QAZ655462 QKQ655459:QKV655462 QUM655459:QUR655462 REI655459:REN655462 ROE655459:ROJ655462 RYA655459:RYF655462 SHW655459:SIB655462 SRS655459:SRX655462 TBO655459:TBT655462 TLK655459:TLP655462 TVG655459:TVL655462 UFC655459:UFH655462 UOY655459:UPD655462 UYU655459:UYZ655462 VIQ655459:VIV655462 VSM655459:VSR655462 WCI655459:WCN655462 WME655459:WMJ655462 WWA655459:WWF655462 S720995:X720998 JO720995:JT720998 TK720995:TP720998 ADG720995:ADL720998 ANC720995:ANH720998 AWY720995:AXD720998 BGU720995:BGZ720998 BQQ720995:BQV720998 CAM720995:CAR720998 CKI720995:CKN720998 CUE720995:CUJ720998 DEA720995:DEF720998 DNW720995:DOB720998 DXS720995:DXX720998 EHO720995:EHT720998 ERK720995:ERP720998 FBG720995:FBL720998 FLC720995:FLH720998 FUY720995:FVD720998 GEU720995:GEZ720998 GOQ720995:GOV720998 GYM720995:GYR720998 HII720995:HIN720998 HSE720995:HSJ720998 ICA720995:ICF720998 ILW720995:IMB720998 IVS720995:IVX720998 JFO720995:JFT720998 JPK720995:JPP720998 JZG720995:JZL720998 KJC720995:KJH720998 KSY720995:KTD720998 LCU720995:LCZ720998 LMQ720995:LMV720998 LWM720995:LWR720998 MGI720995:MGN720998 MQE720995:MQJ720998 NAA720995:NAF720998 NJW720995:NKB720998 NTS720995:NTX720998 ODO720995:ODT720998 ONK720995:ONP720998 OXG720995:OXL720998 PHC720995:PHH720998 PQY720995:PRD720998 QAU720995:QAZ720998 QKQ720995:QKV720998 QUM720995:QUR720998 REI720995:REN720998 ROE720995:ROJ720998 RYA720995:RYF720998 SHW720995:SIB720998 SRS720995:SRX720998 TBO720995:TBT720998 TLK720995:TLP720998 TVG720995:TVL720998 UFC720995:UFH720998 UOY720995:UPD720998 UYU720995:UYZ720998 VIQ720995:VIV720998 VSM720995:VSR720998 WCI720995:WCN720998 WME720995:WMJ720998 WWA720995:WWF720998 S786531:X786534 JO786531:JT786534 TK786531:TP786534 ADG786531:ADL786534 ANC786531:ANH786534 AWY786531:AXD786534 BGU786531:BGZ786534 BQQ786531:BQV786534 CAM786531:CAR786534 CKI786531:CKN786534 CUE786531:CUJ786534 DEA786531:DEF786534 DNW786531:DOB786534 DXS786531:DXX786534 EHO786531:EHT786534 ERK786531:ERP786534 FBG786531:FBL786534 FLC786531:FLH786534 FUY786531:FVD786534 GEU786531:GEZ786534 GOQ786531:GOV786534 GYM786531:GYR786534 HII786531:HIN786534 HSE786531:HSJ786534 ICA786531:ICF786534 ILW786531:IMB786534 IVS786531:IVX786534 JFO786531:JFT786534 JPK786531:JPP786534 JZG786531:JZL786534 KJC786531:KJH786534 KSY786531:KTD786534 LCU786531:LCZ786534 LMQ786531:LMV786534 LWM786531:LWR786534 MGI786531:MGN786534 MQE786531:MQJ786534 NAA786531:NAF786534 NJW786531:NKB786534 NTS786531:NTX786534 ODO786531:ODT786534 ONK786531:ONP786534 OXG786531:OXL786534 PHC786531:PHH786534 PQY786531:PRD786534 QAU786531:QAZ786534 QKQ786531:QKV786534 QUM786531:QUR786534 REI786531:REN786534 ROE786531:ROJ786534 RYA786531:RYF786534 SHW786531:SIB786534 SRS786531:SRX786534 TBO786531:TBT786534 TLK786531:TLP786534 TVG786531:TVL786534 UFC786531:UFH786534 UOY786531:UPD786534 UYU786531:UYZ786534 VIQ786531:VIV786534 VSM786531:VSR786534 WCI786531:WCN786534 WME786531:WMJ786534 WWA786531:WWF786534 S852067:X852070 JO852067:JT852070 TK852067:TP852070 ADG852067:ADL852070 ANC852067:ANH852070 AWY852067:AXD852070 BGU852067:BGZ852070 BQQ852067:BQV852070 CAM852067:CAR852070 CKI852067:CKN852070 CUE852067:CUJ852070 DEA852067:DEF852070 DNW852067:DOB852070 DXS852067:DXX852070 EHO852067:EHT852070 ERK852067:ERP852070 FBG852067:FBL852070 FLC852067:FLH852070 FUY852067:FVD852070 GEU852067:GEZ852070 GOQ852067:GOV852070 GYM852067:GYR852070 HII852067:HIN852070 HSE852067:HSJ852070 ICA852067:ICF852070 ILW852067:IMB852070 IVS852067:IVX852070 JFO852067:JFT852070 JPK852067:JPP852070 JZG852067:JZL852070 KJC852067:KJH852070 KSY852067:KTD852070 LCU852067:LCZ852070 LMQ852067:LMV852070 LWM852067:LWR852070 MGI852067:MGN852070 MQE852067:MQJ852070 NAA852067:NAF852070 NJW852067:NKB852070 NTS852067:NTX852070 ODO852067:ODT852070 ONK852067:ONP852070 OXG852067:OXL852070 PHC852067:PHH852070 PQY852067:PRD852070 QAU852067:QAZ852070 QKQ852067:QKV852070 QUM852067:QUR852070 REI852067:REN852070 ROE852067:ROJ852070 RYA852067:RYF852070 SHW852067:SIB852070 SRS852067:SRX852070 TBO852067:TBT852070 TLK852067:TLP852070 TVG852067:TVL852070 UFC852067:UFH852070 UOY852067:UPD852070 UYU852067:UYZ852070 VIQ852067:VIV852070 VSM852067:VSR852070 WCI852067:WCN852070 WME852067:WMJ852070 WWA852067:WWF852070 S917603:X917606 JO917603:JT917606 TK917603:TP917606 ADG917603:ADL917606 ANC917603:ANH917606 AWY917603:AXD917606 BGU917603:BGZ917606 BQQ917603:BQV917606 CAM917603:CAR917606 CKI917603:CKN917606 CUE917603:CUJ917606 DEA917603:DEF917606 DNW917603:DOB917606 DXS917603:DXX917606 EHO917603:EHT917606 ERK917603:ERP917606 FBG917603:FBL917606 FLC917603:FLH917606 FUY917603:FVD917606 GEU917603:GEZ917606 GOQ917603:GOV917606 GYM917603:GYR917606 HII917603:HIN917606 HSE917603:HSJ917606 ICA917603:ICF917606 ILW917603:IMB917606 IVS917603:IVX917606 JFO917603:JFT917606 JPK917603:JPP917606 JZG917603:JZL917606 KJC917603:KJH917606 KSY917603:KTD917606 LCU917603:LCZ917606 LMQ917603:LMV917606 LWM917603:LWR917606 MGI917603:MGN917606 MQE917603:MQJ917606 NAA917603:NAF917606 NJW917603:NKB917606 NTS917603:NTX917606 ODO917603:ODT917606 ONK917603:ONP917606 OXG917603:OXL917606 PHC917603:PHH917606 PQY917603:PRD917606 QAU917603:QAZ917606 QKQ917603:QKV917606 QUM917603:QUR917606 REI917603:REN917606 ROE917603:ROJ917606 RYA917603:RYF917606 SHW917603:SIB917606 SRS917603:SRX917606 TBO917603:TBT917606 TLK917603:TLP917606 TVG917603:TVL917606 UFC917603:UFH917606 UOY917603:UPD917606 UYU917603:UYZ917606 VIQ917603:VIV917606 VSM917603:VSR917606 WCI917603:WCN917606 WME917603:WMJ917606 WWA917603:WWF917606 S983139:X983142 JO983139:JT983142 TK983139:TP983142 ADG983139:ADL983142 ANC983139:ANH983142 AWY983139:AXD983142 BGU983139:BGZ983142 BQQ983139:BQV983142 CAM983139:CAR983142 CKI983139:CKN983142 CUE983139:CUJ983142 DEA983139:DEF983142 DNW983139:DOB983142 DXS983139:DXX983142 EHO983139:EHT983142 ERK983139:ERP983142 FBG983139:FBL983142 FLC983139:FLH983142 FUY983139:FVD983142 GEU983139:GEZ983142 GOQ983139:GOV983142 GYM983139:GYR983142 HII983139:HIN983142 HSE983139:HSJ983142 ICA983139:ICF983142 ILW983139:IMB983142 IVS983139:IVX983142 JFO983139:JFT983142 JPK983139:JPP983142 JZG983139:JZL983142 KJC983139:KJH983142 KSY983139:KTD983142 LCU983139:LCZ983142 LMQ983139:LMV983142 LWM983139:LWR983142 MGI983139:MGN983142 MQE983139:MQJ983142 NAA983139:NAF983142 NJW983139:NKB983142 NTS983139:NTX983142 ODO983139:ODT983142 ONK983139:ONP983142 OXG983139:OXL983142 PHC983139:PHH983142 PQY983139:PRD983142 QAU983139:QAZ983142 QKQ983139:QKV983142 QUM983139:QUR983142 REI983139:REN983142 ROE983139:ROJ983142 RYA983139:RYF983142 SHW983139:SIB983142 SRS983139:SRX983142 TBO983139:TBT983142 TLK983139:TLP983142 TVG983139:TVL983142 UFC983139:UFH983142 UOY983139:UPD983142 UYU983139:UYZ983142 VIQ983139:VIV983142 VSM983139:VSR983142 WCI983139:WCN983142 WME983139:WMJ983142 WWA983139:WWF983142 G99:L102 JC99:JH102 SY99:TD102 ACU99:ACZ102 AMQ99:AMV102 AWM99:AWR102 BGI99:BGN102 BQE99:BQJ102 CAA99:CAF102 CJW99:CKB102 CTS99:CTX102 DDO99:DDT102 DNK99:DNP102 DXG99:DXL102 EHC99:EHH102 EQY99:ERD102 FAU99:FAZ102 FKQ99:FKV102 FUM99:FUR102 GEI99:GEN102 GOE99:GOJ102 GYA99:GYF102 HHW99:HIB102 HRS99:HRX102 IBO99:IBT102 ILK99:ILP102 IVG99:IVL102 JFC99:JFH102 JOY99:JPD102 JYU99:JYZ102 KIQ99:KIV102 KSM99:KSR102 LCI99:LCN102 LME99:LMJ102 LWA99:LWF102 MFW99:MGB102 MPS99:MPX102 MZO99:MZT102 NJK99:NJP102 NTG99:NTL102 ODC99:ODH102 OMY99:OND102 OWU99:OWZ102 PGQ99:PGV102 PQM99:PQR102 QAI99:QAN102 QKE99:QKJ102 QUA99:QUF102 RDW99:REB102 RNS99:RNX102 RXO99:RXT102 SHK99:SHP102 SRG99:SRL102 TBC99:TBH102 TKY99:TLD102 TUU99:TUZ102 UEQ99:UEV102 UOM99:UOR102 UYI99:UYN102 VIE99:VIJ102 VSA99:VSF102 WBW99:WCB102 WLS99:WLX102 WVO99:WVT102 G65635:L65638 JC65635:JH65638 SY65635:TD65638 ACU65635:ACZ65638 AMQ65635:AMV65638 AWM65635:AWR65638 BGI65635:BGN65638 BQE65635:BQJ65638 CAA65635:CAF65638 CJW65635:CKB65638 CTS65635:CTX65638 DDO65635:DDT65638 DNK65635:DNP65638 DXG65635:DXL65638 EHC65635:EHH65638 EQY65635:ERD65638 FAU65635:FAZ65638 FKQ65635:FKV65638 FUM65635:FUR65638 GEI65635:GEN65638 GOE65635:GOJ65638 GYA65635:GYF65638 HHW65635:HIB65638 HRS65635:HRX65638 IBO65635:IBT65638 ILK65635:ILP65638 IVG65635:IVL65638 JFC65635:JFH65638 JOY65635:JPD65638 JYU65635:JYZ65638 KIQ65635:KIV65638 KSM65635:KSR65638 LCI65635:LCN65638 LME65635:LMJ65638 LWA65635:LWF65638 MFW65635:MGB65638 MPS65635:MPX65638 MZO65635:MZT65638 NJK65635:NJP65638 NTG65635:NTL65638 ODC65635:ODH65638 OMY65635:OND65638 OWU65635:OWZ65638 PGQ65635:PGV65638 PQM65635:PQR65638 QAI65635:QAN65638 QKE65635:QKJ65638 QUA65635:QUF65638 RDW65635:REB65638 RNS65635:RNX65638 RXO65635:RXT65638 SHK65635:SHP65638 SRG65635:SRL65638 TBC65635:TBH65638 TKY65635:TLD65638 TUU65635:TUZ65638 UEQ65635:UEV65638 UOM65635:UOR65638 UYI65635:UYN65638 VIE65635:VIJ65638 VSA65635:VSF65638 WBW65635:WCB65638 WLS65635:WLX65638 WVO65635:WVT65638 G131171:L131174 JC131171:JH131174 SY131171:TD131174 ACU131171:ACZ131174 AMQ131171:AMV131174 AWM131171:AWR131174 BGI131171:BGN131174 BQE131171:BQJ131174 CAA131171:CAF131174 CJW131171:CKB131174 CTS131171:CTX131174 DDO131171:DDT131174 DNK131171:DNP131174 DXG131171:DXL131174 EHC131171:EHH131174 EQY131171:ERD131174 FAU131171:FAZ131174 FKQ131171:FKV131174 FUM131171:FUR131174 GEI131171:GEN131174 GOE131171:GOJ131174 GYA131171:GYF131174 HHW131171:HIB131174 HRS131171:HRX131174 IBO131171:IBT131174 ILK131171:ILP131174 IVG131171:IVL131174 JFC131171:JFH131174 JOY131171:JPD131174 JYU131171:JYZ131174 KIQ131171:KIV131174 KSM131171:KSR131174 LCI131171:LCN131174 LME131171:LMJ131174 LWA131171:LWF131174 MFW131171:MGB131174 MPS131171:MPX131174 MZO131171:MZT131174 NJK131171:NJP131174 NTG131171:NTL131174 ODC131171:ODH131174 OMY131171:OND131174 OWU131171:OWZ131174 PGQ131171:PGV131174 PQM131171:PQR131174 QAI131171:QAN131174 QKE131171:QKJ131174 QUA131171:QUF131174 RDW131171:REB131174 RNS131171:RNX131174 RXO131171:RXT131174 SHK131171:SHP131174 SRG131171:SRL131174 TBC131171:TBH131174 TKY131171:TLD131174 TUU131171:TUZ131174 UEQ131171:UEV131174 UOM131171:UOR131174 UYI131171:UYN131174 VIE131171:VIJ131174 VSA131171:VSF131174 WBW131171:WCB131174 WLS131171:WLX131174 WVO131171:WVT131174 G196707:L196710 JC196707:JH196710 SY196707:TD196710 ACU196707:ACZ196710 AMQ196707:AMV196710 AWM196707:AWR196710 BGI196707:BGN196710 BQE196707:BQJ196710 CAA196707:CAF196710 CJW196707:CKB196710 CTS196707:CTX196710 DDO196707:DDT196710 DNK196707:DNP196710 DXG196707:DXL196710 EHC196707:EHH196710 EQY196707:ERD196710 FAU196707:FAZ196710 FKQ196707:FKV196710 FUM196707:FUR196710 GEI196707:GEN196710 GOE196707:GOJ196710 GYA196707:GYF196710 HHW196707:HIB196710 HRS196707:HRX196710 IBO196707:IBT196710 ILK196707:ILP196710 IVG196707:IVL196710 JFC196707:JFH196710 JOY196707:JPD196710 JYU196707:JYZ196710 KIQ196707:KIV196710 KSM196707:KSR196710 LCI196707:LCN196710 LME196707:LMJ196710 LWA196707:LWF196710 MFW196707:MGB196710 MPS196707:MPX196710 MZO196707:MZT196710 NJK196707:NJP196710 NTG196707:NTL196710 ODC196707:ODH196710 OMY196707:OND196710 OWU196707:OWZ196710 PGQ196707:PGV196710 PQM196707:PQR196710 QAI196707:QAN196710 QKE196707:QKJ196710 QUA196707:QUF196710 RDW196707:REB196710 RNS196707:RNX196710 RXO196707:RXT196710 SHK196707:SHP196710 SRG196707:SRL196710 TBC196707:TBH196710 TKY196707:TLD196710 TUU196707:TUZ196710 UEQ196707:UEV196710 UOM196707:UOR196710 UYI196707:UYN196710 VIE196707:VIJ196710 VSA196707:VSF196710 WBW196707:WCB196710 WLS196707:WLX196710 WVO196707:WVT196710 G262243:L262246 JC262243:JH262246 SY262243:TD262246 ACU262243:ACZ262246 AMQ262243:AMV262246 AWM262243:AWR262246 BGI262243:BGN262246 BQE262243:BQJ262246 CAA262243:CAF262246 CJW262243:CKB262246 CTS262243:CTX262246 DDO262243:DDT262246 DNK262243:DNP262246 DXG262243:DXL262246 EHC262243:EHH262246 EQY262243:ERD262246 FAU262243:FAZ262246 FKQ262243:FKV262246 FUM262243:FUR262246 GEI262243:GEN262246 GOE262243:GOJ262246 GYA262243:GYF262246 HHW262243:HIB262246 HRS262243:HRX262246 IBO262243:IBT262246 ILK262243:ILP262246 IVG262243:IVL262246 JFC262243:JFH262246 JOY262243:JPD262246 JYU262243:JYZ262246 KIQ262243:KIV262246 KSM262243:KSR262246 LCI262243:LCN262246 LME262243:LMJ262246 LWA262243:LWF262246 MFW262243:MGB262246 MPS262243:MPX262246 MZO262243:MZT262246 NJK262243:NJP262246 NTG262243:NTL262246 ODC262243:ODH262246 OMY262243:OND262246 OWU262243:OWZ262246 PGQ262243:PGV262246 PQM262243:PQR262246 QAI262243:QAN262246 QKE262243:QKJ262246 QUA262243:QUF262246 RDW262243:REB262246 RNS262243:RNX262246 RXO262243:RXT262246 SHK262243:SHP262246 SRG262243:SRL262246 TBC262243:TBH262246 TKY262243:TLD262246 TUU262243:TUZ262246 UEQ262243:UEV262246 UOM262243:UOR262246 UYI262243:UYN262246 VIE262243:VIJ262246 VSA262243:VSF262246 WBW262243:WCB262246 WLS262243:WLX262246 WVO262243:WVT262246 G327779:L327782 JC327779:JH327782 SY327779:TD327782 ACU327779:ACZ327782 AMQ327779:AMV327782 AWM327779:AWR327782 BGI327779:BGN327782 BQE327779:BQJ327782 CAA327779:CAF327782 CJW327779:CKB327782 CTS327779:CTX327782 DDO327779:DDT327782 DNK327779:DNP327782 DXG327779:DXL327782 EHC327779:EHH327782 EQY327779:ERD327782 FAU327779:FAZ327782 FKQ327779:FKV327782 FUM327779:FUR327782 GEI327779:GEN327782 GOE327779:GOJ327782 GYA327779:GYF327782 HHW327779:HIB327782 HRS327779:HRX327782 IBO327779:IBT327782 ILK327779:ILP327782 IVG327779:IVL327782 JFC327779:JFH327782 JOY327779:JPD327782 JYU327779:JYZ327782 KIQ327779:KIV327782 KSM327779:KSR327782 LCI327779:LCN327782 LME327779:LMJ327782 LWA327779:LWF327782 MFW327779:MGB327782 MPS327779:MPX327782 MZO327779:MZT327782 NJK327779:NJP327782 NTG327779:NTL327782 ODC327779:ODH327782 OMY327779:OND327782 OWU327779:OWZ327782 PGQ327779:PGV327782 PQM327779:PQR327782 QAI327779:QAN327782 QKE327779:QKJ327782 QUA327779:QUF327782 RDW327779:REB327782 RNS327779:RNX327782 RXO327779:RXT327782 SHK327779:SHP327782 SRG327779:SRL327782 TBC327779:TBH327782 TKY327779:TLD327782 TUU327779:TUZ327782 UEQ327779:UEV327782 UOM327779:UOR327782 UYI327779:UYN327782 VIE327779:VIJ327782 VSA327779:VSF327782 WBW327779:WCB327782 WLS327779:WLX327782 WVO327779:WVT327782 G393315:L393318 JC393315:JH393318 SY393315:TD393318 ACU393315:ACZ393318 AMQ393315:AMV393318 AWM393315:AWR393318 BGI393315:BGN393318 BQE393315:BQJ393318 CAA393315:CAF393318 CJW393315:CKB393318 CTS393315:CTX393318 DDO393315:DDT393318 DNK393315:DNP393318 DXG393315:DXL393318 EHC393315:EHH393318 EQY393315:ERD393318 FAU393315:FAZ393318 FKQ393315:FKV393318 FUM393315:FUR393318 GEI393315:GEN393318 GOE393315:GOJ393318 GYA393315:GYF393318 HHW393315:HIB393318 HRS393315:HRX393318 IBO393315:IBT393318 ILK393315:ILP393318 IVG393315:IVL393318 JFC393315:JFH393318 JOY393315:JPD393318 JYU393315:JYZ393318 KIQ393315:KIV393318 KSM393315:KSR393318 LCI393315:LCN393318 LME393315:LMJ393318 LWA393315:LWF393318 MFW393315:MGB393318 MPS393315:MPX393318 MZO393315:MZT393318 NJK393315:NJP393318 NTG393315:NTL393318 ODC393315:ODH393318 OMY393315:OND393318 OWU393315:OWZ393318 PGQ393315:PGV393318 PQM393315:PQR393318 QAI393315:QAN393318 QKE393315:QKJ393318 QUA393315:QUF393318 RDW393315:REB393318 RNS393315:RNX393318 RXO393315:RXT393318 SHK393315:SHP393318 SRG393315:SRL393318 TBC393315:TBH393318 TKY393315:TLD393318 TUU393315:TUZ393318 UEQ393315:UEV393318 UOM393315:UOR393318 UYI393315:UYN393318 VIE393315:VIJ393318 VSA393315:VSF393318 WBW393315:WCB393318 WLS393315:WLX393318 WVO393315:WVT393318 G458851:L458854 JC458851:JH458854 SY458851:TD458854 ACU458851:ACZ458854 AMQ458851:AMV458854 AWM458851:AWR458854 BGI458851:BGN458854 BQE458851:BQJ458854 CAA458851:CAF458854 CJW458851:CKB458854 CTS458851:CTX458854 DDO458851:DDT458854 DNK458851:DNP458854 DXG458851:DXL458854 EHC458851:EHH458854 EQY458851:ERD458854 FAU458851:FAZ458854 FKQ458851:FKV458854 FUM458851:FUR458854 GEI458851:GEN458854 GOE458851:GOJ458854 GYA458851:GYF458854 HHW458851:HIB458854 HRS458851:HRX458854 IBO458851:IBT458854 ILK458851:ILP458854 IVG458851:IVL458854 JFC458851:JFH458854 JOY458851:JPD458854 JYU458851:JYZ458854 KIQ458851:KIV458854 KSM458851:KSR458854 LCI458851:LCN458854 LME458851:LMJ458854 LWA458851:LWF458854 MFW458851:MGB458854 MPS458851:MPX458854 MZO458851:MZT458854 NJK458851:NJP458854 NTG458851:NTL458854 ODC458851:ODH458854 OMY458851:OND458854 OWU458851:OWZ458854 PGQ458851:PGV458854 PQM458851:PQR458854 QAI458851:QAN458854 QKE458851:QKJ458854 QUA458851:QUF458854 RDW458851:REB458854 RNS458851:RNX458854 RXO458851:RXT458854 SHK458851:SHP458854 SRG458851:SRL458854 TBC458851:TBH458854 TKY458851:TLD458854 TUU458851:TUZ458854 UEQ458851:UEV458854 UOM458851:UOR458854 UYI458851:UYN458854 VIE458851:VIJ458854 VSA458851:VSF458854 WBW458851:WCB458854 WLS458851:WLX458854 WVO458851:WVT458854 G524387:L524390 JC524387:JH524390 SY524387:TD524390 ACU524387:ACZ524390 AMQ524387:AMV524390 AWM524387:AWR524390 BGI524387:BGN524390 BQE524387:BQJ524390 CAA524387:CAF524390 CJW524387:CKB524390 CTS524387:CTX524390 DDO524387:DDT524390 DNK524387:DNP524390 DXG524387:DXL524390 EHC524387:EHH524390 EQY524387:ERD524390 FAU524387:FAZ524390 FKQ524387:FKV524390 FUM524387:FUR524390 GEI524387:GEN524390 GOE524387:GOJ524390 GYA524387:GYF524390 HHW524387:HIB524390 HRS524387:HRX524390 IBO524387:IBT524390 ILK524387:ILP524390 IVG524387:IVL524390 JFC524387:JFH524390 JOY524387:JPD524390 JYU524387:JYZ524390 KIQ524387:KIV524390 KSM524387:KSR524390 LCI524387:LCN524390 LME524387:LMJ524390 LWA524387:LWF524390 MFW524387:MGB524390 MPS524387:MPX524390 MZO524387:MZT524390 NJK524387:NJP524390 NTG524387:NTL524390 ODC524387:ODH524390 OMY524387:OND524390 OWU524387:OWZ524390 PGQ524387:PGV524390 PQM524387:PQR524390 QAI524387:QAN524390 QKE524387:QKJ524390 QUA524387:QUF524390 RDW524387:REB524390 RNS524387:RNX524390 RXO524387:RXT524390 SHK524387:SHP524390 SRG524387:SRL524390 TBC524387:TBH524390 TKY524387:TLD524390 TUU524387:TUZ524390 UEQ524387:UEV524390 UOM524387:UOR524390 UYI524387:UYN524390 VIE524387:VIJ524390 VSA524387:VSF524390 WBW524387:WCB524390 WLS524387:WLX524390 WVO524387:WVT524390 G589923:L589926 JC589923:JH589926 SY589923:TD589926 ACU589923:ACZ589926 AMQ589923:AMV589926 AWM589923:AWR589926 BGI589923:BGN589926 BQE589923:BQJ589926 CAA589923:CAF589926 CJW589923:CKB589926 CTS589923:CTX589926 DDO589923:DDT589926 DNK589923:DNP589926 DXG589923:DXL589926 EHC589923:EHH589926 EQY589923:ERD589926 FAU589923:FAZ589926 FKQ589923:FKV589926 FUM589923:FUR589926 GEI589923:GEN589926 GOE589923:GOJ589926 GYA589923:GYF589926 HHW589923:HIB589926 HRS589923:HRX589926 IBO589923:IBT589926 ILK589923:ILP589926 IVG589923:IVL589926 JFC589923:JFH589926 JOY589923:JPD589926 JYU589923:JYZ589926 KIQ589923:KIV589926 KSM589923:KSR589926 LCI589923:LCN589926 LME589923:LMJ589926 LWA589923:LWF589926 MFW589923:MGB589926 MPS589923:MPX589926 MZO589923:MZT589926 NJK589923:NJP589926 NTG589923:NTL589926 ODC589923:ODH589926 OMY589923:OND589926 OWU589923:OWZ589926 PGQ589923:PGV589926 PQM589923:PQR589926 QAI589923:QAN589926 QKE589923:QKJ589926 QUA589923:QUF589926 RDW589923:REB589926 RNS589923:RNX589926 RXO589923:RXT589926 SHK589923:SHP589926 SRG589923:SRL589926 TBC589923:TBH589926 TKY589923:TLD589926 TUU589923:TUZ589926 UEQ589923:UEV589926 UOM589923:UOR589926 UYI589923:UYN589926 VIE589923:VIJ589926 VSA589923:VSF589926 WBW589923:WCB589926 WLS589923:WLX589926 WVO589923:WVT589926 G655459:L655462 JC655459:JH655462 SY655459:TD655462 ACU655459:ACZ655462 AMQ655459:AMV655462 AWM655459:AWR655462 BGI655459:BGN655462 BQE655459:BQJ655462 CAA655459:CAF655462 CJW655459:CKB655462 CTS655459:CTX655462 DDO655459:DDT655462 DNK655459:DNP655462 DXG655459:DXL655462 EHC655459:EHH655462 EQY655459:ERD655462 FAU655459:FAZ655462 FKQ655459:FKV655462 FUM655459:FUR655462 GEI655459:GEN655462 GOE655459:GOJ655462 GYA655459:GYF655462 HHW655459:HIB655462 HRS655459:HRX655462 IBO655459:IBT655462 ILK655459:ILP655462 IVG655459:IVL655462 JFC655459:JFH655462 JOY655459:JPD655462 JYU655459:JYZ655462 KIQ655459:KIV655462 KSM655459:KSR655462 LCI655459:LCN655462 LME655459:LMJ655462 LWA655459:LWF655462 MFW655459:MGB655462 MPS655459:MPX655462 MZO655459:MZT655462 NJK655459:NJP655462 NTG655459:NTL655462 ODC655459:ODH655462 OMY655459:OND655462 OWU655459:OWZ655462 PGQ655459:PGV655462 PQM655459:PQR655462 QAI655459:QAN655462 QKE655459:QKJ655462 QUA655459:QUF655462 RDW655459:REB655462 RNS655459:RNX655462 RXO655459:RXT655462 SHK655459:SHP655462 SRG655459:SRL655462 TBC655459:TBH655462 TKY655459:TLD655462 TUU655459:TUZ655462 UEQ655459:UEV655462 UOM655459:UOR655462 UYI655459:UYN655462 VIE655459:VIJ655462 VSA655459:VSF655462 WBW655459:WCB655462 WLS655459:WLX655462 WVO655459:WVT655462 G720995:L720998 JC720995:JH720998 SY720995:TD720998 ACU720995:ACZ720998 AMQ720995:AMV720998 AWM720995:AWR720998 BGI720995:BGN720998 BQE720995:BQJ720998 CAA720995:CAF720998 CJW720995:CKB720998 CTS720995:CTX720998 DDO720995:DDT720998 DNK720995:DNP720998 DXG720995:DXL720998 EHC720995:EHH720998 EQY720995:ERD720998 FAU720995:FAZ720998 FKQ720995:FKV720998 FUM720995:FUR720998 GEI720995:GEN720998 GOE720995:GOJ720998 GYA720995:GYF720998 HHW720995:HIB720998 HRS720995:HRX720998 IBO720995:IBT720998 ILK720995:ILP720998 IVG720995:IVL720998 JFC720995:JFH720998 JOY720995:JPD720998 JYU720995:JYZ720998 KIQ720995:KIV720998 KSM720995:KSR720998 LCI720995:LCN720998 LME720995:LMJ720998 LWA720995:LWF720998 MFW720995:MGB720998 MPS720995:MPX720998 MZO720995:MZT720998 NJK720995:NJP720998 NTG720995:NTL720998 ODC720995:ODH720998 OMY720995:OND720998 OWU720995:OWZ720998 PGQ720995:PGV720998 PQM720995:PQR720998 QAI720995:QAN720998 QKE720995:QKJ720998 QUA720995:QUF720998 RDW720995:REB720998 RNS720995:RNX720998 RXO720995:RXT720998 SHK720995:SHP720998 SRG720995:SRL720998 TBC720995:TBH720998 TKY720995:TLD720998 TUU720995:TUZ720998 UEQ720995:UEV720998 UOM720995:UOR720998 UYI720995:UYN720998 VIE720995:VIJ720998 VSA720995:VSF720998 WBW720995:WCB720998 WLS720995:WLX720998 WVO720995:WVT720998 G786531:L786534 JC786531:JH786534 SY786531:TD786534 ACU786531:ACZ786534 AMQ786531:AMV786534 AWM786531:AWR786534 BGI786531:BGN786534 BQE786531:BQJ786534 CAA786531:CAF786534 CJW786531:CKB786534 CTS786531:CTX786534 DDO786531:DDT786534 DNK786531:DNP786534 DXG786531:DXL786534 EHC786531:EHH786534 EQY786531:ERD786534 FAU786531:FAZ786534 FKQ786531:FKV786534 FUM786531:FUR786534 GEI786531:GEN786534 GOE786531:GOJ786534 GYA786531:GYF786534 HHW786531:HIB786534 HRS786531:HRX786534 IBO786531:IBT786534 ILK786531:ILP786534 IVG786531:IVL786534 JFC786531:JFH786534 JOY786531:JPD786534 JYU786531:JYZ786534 KIQ786531:KIV786534 KSM786531:KSR786534 LCI786531:LCN786534 LME786531:LMJ786534 LWA786531:LWF786534 MFW786531:MGB786534 MPS786531:MPX786534 MZO786531:MZT786534 NJK786531:NJP786534 NTG786531:NTL786534 ODC786531:ODH786534 OMY786531:OND786534 OWU786531:OWZ786534 PGQ786531:PGV786534 PQM786531:PQR786534 QAI786531:QAN786534 QKE786531:QKJ786534 QUA786531:QUF786534 RDW786531:REB786534 RNS786531:RNX786534 RXO786531:RXT786534 SHK786531:SHP786534 SRG786531:SRL786534 TBC786531:TBH786534 TKY786531:TLD786534 TUU786531:TUZ786534 UEQ786531:UEV786534 UOM786531:UOR786534 UYI786531:UYN786534 VIE786531:VIJ786534 VSA786531:VSF786534 WBW786531:WCB786534 WLS786531:WLX786534 WVO786531:WVT786534 G852067:L852070 JC852067:JH852070 SY852067:TD852070 ACU852067:ACZ852070 AMQ852067:AMV852070 AWM852067:AWR852070 BGI852067:BGN852070 BQE852067:BQJ852070 CAA852067:CAF852070 CJW852067:CKB852070 CTS852067:CTX852070 DDO852067:DDT852070 DNK852067:DNP852070 DXG852067:DXL852070 EHC852067:EHH852070 EQY852067:ERD852070 FAU852067:FAZ852070 FKQ852067:FKV852070 FUM852067:FUR852070 GEI852067:GEN852070 GOE852067:GOJ852070 GYA852067:GYF852070 HHW852067:HIB852070 HRS852067:HRX852070 IBO852067:IBT852070 ILK852067:ILP852070 IVG852067:IVL852070 JFC852067:JFH852070 JOY852067:JPD852070 JYU852067:JYZ852070 KIQ852067:KIV852070 KSM852067:KSR852070 LCI852067:LCN852070 LME852067:LMJ852070 LWA852067:LWF852070 MFW852067:MGB852070 MPS852067:MPX852070 MZO852067:MZT852070 NJK852067:NJP852070 NTG852067:NTL852070 ODC852067:ODH852070 OMY852067:OND852070 OWU852067:OWZ852070 PGQ852067:PGV852070 PQM852067:PQR852070 QAI852067:QAN852070 QKE852067:QKJ852070 QUA852067:QUF852070 RDW852067:REB852070 RNS852067:RNX852070 RXO852067:RXT852070 SHK852067:SHP852070 SRG852067:SRL852070 TBC852067:TBH852070 TKY852067:TLD852070 TUU852067:TUZ852070 UEQ852067:UEV852070 UOM852067:UOR852070 UYI852067:UYN852070 VIE852067:VIJ852070 VSA852067:VSF852070 WBW852067:WCB852070 WLS852067:WLX852070 WVO852067:WVT852070 G917603:L917606 JC917603:JH917606 SY917603:TD917606 ACU917603:ACZ917606 AMQ917603:AMV917606 AWM917603:AWR917606 BGI917603:BGN917606 BQE917603:BQJ917606 CAA917603:CAF917606 CJW917603:CKB917606 CTS917603:CTX917606 DDO917603:DDT917606 DNK917603:DNP917606 DXG917603:DXL917606 EHC917603:EHH917606 EQY917603:ERD917606 FAU917603:FAZ917606 FKQ917603:FKV917606 FUM917603:FUR917606 GEI917603:GEN917606 GOE917603:GOJ917606 GYA917603:GYF917606 HHW917603:HIB917606 HRS917603:HRX917606 IBO917603:IBT917606 ILK917603:ILP917606 IVG917603:IVL917606 JFC917603:JFH917606 JOY917603:JPD917606 JYU917603:JYZ917606 KIQ917603:KIV917606 KSM917603:KSR917606 LCI917603:LCN917606 LME917603:LMJ917606 LWA917603:LWF917606 MFW917603:MGB917606 MPS917603:MPX917606 MZO917603:MZT917606 NJK917603:NJP917606 NTG917603:NTL917606 ODC917603:ODH917606 OMY917603:OND917606 OWU917603:OWZ917606 PGQ917603:PGV917606 PQM917603:PQR917606 QAI917603:QAN917606 QKE917603:QKJ917606 QUA917603:QUF917606 RDW917603:REB917606 RNS917603:RNX917606 RXO917603:RXT917606 SHK917603:SHP917606 SRG917603:SRL917606 TBC917603:TBH917606 TKY917603:TLD917606 TUU917603:TUZ917606 UEQ917603:UEV917606 UOM917603:UOR917606 UYI917603:UYN917606 VIE917603:VIJ917606 VSA917603:VSF917606 WBW917603:WCB917606 WLS917603:WLX917606 WVO917603:WVT917606 G983139:L983142 JC983139:JH983142 SY983139:TD983142 ACU983139:ACZ983142 AMQ983139:AMV983142 AWM983139:AWR983142 BGI983139:BGN983142 BQE983139:BQJ983142 CAA983139:CAF983142 CJW983139:CKB983142 CTS983139:CTX983142 DDO983139:DDT983142 DNK983139:DNP983142 DXG983139:DXL983142 EHC983139:EHH983142 EQY983139:ERD983142 FAU983139:FAZ983142 FKQ983139:FKV983142 FUM983139:FUR983142 GEI983139:GEN983142 GOE983139:GOJ983142 GYA983139:GYF983142 HHW983139:HIB983142 HRS983139:HRX983142 IBO983139:IBT983142 ILK983139:ILP983142 IVG983139:IVL983142 JFC983139:JFH983142 JOY983139:JPD983142 JYU983139:JYZ983142 KIQ983139:KIV983142 KSM983139:KSR983142 LCI983139:LCN983142 LME983139:LMJ983142 LWA983139:LWF983142 MFW983139:MGB983142 MPS983139:MPX983142 MZO983139:MZT983142 NJK983139:NJP983142 NTG983139:NTL983142 ODC983139:ODH983142 OMY983139:OND983142 OWU983139:OWZ983142 PGQ983139:PGV983142 PQM983139:PQR983142 QAI983139:QAN983142 QKE983139:QKJ983142 QUA983139:QUF983142 RDW983139:REB983142 RNS983139:RNX983142 RXO983139:RXT983142 SHK983139:SHP983142 SRG983139:SRL983142 TBC983139:TBH983142 TKY983139:TLD983142 TUU983139:TUZ983142 UEQ983139:UEV983142 UOM983139:UOR983142 UYI983139:UYN983142 VIE983139:VIJ983142 VSA983139:VSF983142 WBW983139:WCB983142 WLS983139:WLX983142 WVO983139:WVT983142 G104:L106 JC104:JH106 SY104:TD106 ACU104:ACZ106 AMQ104:AMV106 AWM104:AWR106 BGI104:BGN106 BQE104:BQJ106 CAA104:CAF106 CJW104:CKB106 CTS104:CTX106 DDO104:DDT106 DNK104:DNP106 DXG104:DXL106 EHC104:EHH106 EQY104:ERD106 FAU104:FAZ106 FKQ104:FKV106 FUM104:FUR106 GEI104:GEN106 GOE104:GOJ106 GYA104:GYF106 HHW104:HIB106 HRS104:HRX106 IBO104:IBT106 ILK104:ILP106 IVG104:IVL106 JFC104:JFH106 JOY104:JPD106 JYU104:JYZ106 KIQ104:KIV106 KSM104:KSR106 LCI104:LCN106 LME104:LMJ106 LWA104:LWF106 MFW104:MGB106 MPS104:MPX106 MZO104:MZT106 NJK104:NJP106 NTG104:NTL106 ODC104:ODH106 OMY104:OND106 OWU104:OWZ106 PGQ104:PGV106 PQM104:PQR106 QAI104:QAN106 QKE104:QKJ106 QUA104:QUF106 RDW104:REB106 RNS104:RNX106 RXO104:RXT106 SHK104:SHP106 SRG104:SRL106 TBC104:TBH106 TKY104:TLD106 TUU104:TUZ106 UEQ104:UEV106 UOM104:UOR106 UYI104:UYN106 VIE104:VIJ106 VSA104:VSF106 WBW104:WCB106 WLS104:WLX106 WVO104:WVT106 G65640:L65642 JC65640:JH65642 SY65640:TD65642 ACU65640:ACZ65642 AMQ65640:AMV65642 AWM65640:AWR65642 BGI65640:BGN65642 BQE65640:BQJ65642 CAA65640:CAF65642 CJW65640:CKB65642 CTS65640:CTX65642 DDO65640:DDT65642 DNK65640:DNP65642 DXG65640:DXL65642 EHC65640:EHH65642 EQY65640:ERD65642 FAU65640:FAZ65642 FKQ65640:FKV65642 FUM65640:FUR65642 GEI65640:GEN65642 GOE65640:GOJ65642 GYA65640:GYF65642 HHW65640:HIB65642 HRS65640:HRX65642 IBO65640:IBT65642 ILK65640:ILP65642 IVG65640:IVL65642 JFC65640:JFH65642 JOY65640:JPD65642 JYU65640:JYZ65642 KIQ65640:KIV65642 KSM65640:KSR65642 LCI65640:LCN65642 LME65640:LMJ65642 LWA65640:LWF65642 MFW65640:MGB65642 MPS65640:MPX65642 MZO65640:MZT65642 NJK65640:NJP65642 NTG65640:NTL65642 ODC65640:ODH65642 OMY65640:OND65642 OWU65640:OWZ65642 PGQ65640:PGV65642 PQM65640:PQR65642 QAI65640:QAN65642 QKE65640:QKJ65642 QUA65640:QUF65642 RDW65640:REB65642 RNS65640:RNX65642 RXO65640:RXT65642 SHK65640:SHP65642 SRG65640:SRL65642 TBC65640:TBH65642 TKY65640:TLD65642 TUU65640:TUZ65642 UEQ65640:UEV65642 UOM65640:UOR65642 UYI65640:UYN65642 VIE65640:VIJ65642 VSA65640:VSF65642 WBW65640:WCB65642 WLS65640:WLX65642 WVO65640:WVT65642 G131176:L131178 JC131176:JH131178 SY131176:TD131178 ACU131176:ACZ131178 AMQ131176:AMV131178 AWM131176:AWR131178 BGI131176:BGN131178 BQE131176:BQJ131178 CAA131176:CAF131178 CJW131176:CKB131178 CTS131176:CTX131178 DDO131176:DDT131178 DNK131176:DNP131178 DXG131176:DXL131178 EHC131176:EHH131178 EQY131176:ERD131178 FAU131176:FAZ131178 FKQ131176:FKV131178 FUM131176:FUR131178 GEI131176:GEN131178 GOE131176:GOJ131178 GYA131176:GYF131178 HHW131176:HIB131178 HRS131176:HRX131178 IBO131176:IBT131178 ILK131176:ILP131178 IVG131176:IVL131178 JFC131176:JFH131178 JOY131176:JPD131178 JYU131176:JYZ131178 KIQ131176:KIV131178 KSM131176:KSR131178 LCI131176:LCN131178 LME131176:LMJ131178 LWA131176:LWF131178 MFW131176:MGB131178 MPS131176:MPX131178 MZO131176:MZT131178 NJK131176:NJP131178 NTG131176:NTL131178 ODC131176:ODH131178 OMY131176:OND131178 OWU131176:OWZ131178 PGQ131176:PGV131178 PQM131176:PQR131178 QAI131176:QAN131178 QKE131176:QKJ131178 QUA131176:QUF131178 RDW131176:REB131178 RNS131176:RNX131178 RXO131176:RXT131178 SHK131176:SHP131178 SRG131176:SRL131178 TBC131176:TBH131178 TKY131176:TLD131178 TUU131176:TUZ131178 UEQ131176:UEV131178 UOM131176:UOR131178 UYI131176:UYN131178 VIE131176:VIJ131178 VSA131176:VSF131178 WBW131176:WCB131178 WLS131176:WLX131178 WVO131176:WVT131178 G196712:L196714 JC196712:JH196714 SY196712:TD196714 ACU196712:ACZ196714 AMQ196712:AMV196714 AWM196712:AWR196714 BGI196712:BGN196714 BQE196712:BQJ196714 CAA196712:CAF196714 CJW196712:CKB196714 CTS196712:CTX196714 DDO196712:DDT196714 DNK196712:DNP196714 DXG196712:DXL196714 EHC196712:EHH196714 EQY196712:ERD196714 FAU196712:FAZ196714 FKQ196712:FKV196714 FUM196712:FUR196714 GEI196712:GEN196714 GOE196712:GOJ196714 GYA196712:GYF196714 HHW196712:HIB196714 HRS196712:HRX196714 IBO196712:IBT196714 ILK196712:ILP196714 IVG196712:IVL196714 JFC196712:JFH196714 JOY196712:JPD196714 JYU196712:JYZ196714 KIQ196712:KIV196714 KSM196712:KSR196714 LCI196712:LCN196714 LME196712:LMJ196714 LWA196712:LWF196714 MFW196712:MGB196714 MPS196712:MPX196714 MZO196712:MZT196714 NJK196712:NJP196714 NTG196712:NTL196714 ODC196712:ODH196714 OMY196712:OND196714 OWU196712:OWZ196714 PGQ196712:PGV196714 PQM196712:PQR196714 QAI196712:QAN196714 QKE196712:QKJ196714 QUA196712:QUF196714 RDW196712:REB196714 RNS196712:RNX196714 RXO196712:RXT196714 SHK196712:SHP196714 SRG196712:SRL196714 TBC196712:TBH196714 TKY196712:TLD196714 TUU196712:TUZ196714 UEQ196712:UEV196714 UOM196712:UOR196714 UYI196712:UYN196714 VIE196712:VIJ196714 VSA196712:VSF196714 WBW196712:WCB196714 WLS196712:WLX196714 WVO196712:WVT196714 G262248:L262250 JC262248:JH262250 SY262248:TD262250 ACU262248:ACZ262250 AMQ262248:AMV262250 AWM262248:AWR262250 BGI262248:BGN262250 BQE262248:BQJ262250 CAA262248:CAF262250 CJW262248:CKB262250 CTS262248:CTX262250 DDO262248:DDT262250 DNK262248:DNP262250 DXG262248:DXL262250 EHC262248:EHH262250 EQY262248:ERD262250 FAU262248:FAZ262250 FKQ262248:FKV262250 FUM262248:FUR262250 GEI262248:GEN262250 GOE262248:GOJ262250 GYA262248:GYF262250 HHW262248:HIB262250 HRS262248:HRX262250 IBO262248:IBT262250 ILK262248:ILP262250 IVG262248:IVL262250 JFC262248:JFH262250 JOY262248:JPD262250 JYU262248:JYZ262250 KIQ262248:KIV262250 KSM262248:KSR262250 LCI262248:LCN262250 LME262248:LMJ262250 LWA262248:LWF262250 MFW262248:MGB262250 MPS262248:MPX262250 MZO262248:MZT262250 NJK262248:NJP262250 NTG262248:NTL262250 ODC262248:ODH262250 OMY262248:OND262250 OWU262248:OWZ262250 PGQ262248:PGV262250 PQM262248:PQR262250 QAI262248:QAN262250 QKE262248:QKJ262250 QUA262248:QUF262250 RDW262248:REB262250 RNS262248:RNX262250 RXO262248:RXT262250 SHK262248:SHP262250 SRG262248:SRL262250 TBC262248:TBH262250 TKY262248:TLD262250 TUU262248:TUZ262250 UEQ262248:UEV262250 UOM262248:UOR262250 UYI262248:UYN262250 VIE262248:VIJ262250 VSA262248:VSF262250 WBW262248:WCB262250 WLS262248:WLX262250 WVO262248:WVT262250 G327784:L327786 JC327784:JH327786 SY327784:TD327786 ACU327784:ACZ327786 AMQ327784:AMV327786 AWM327784:AWR327786 BGI327784:BGN327786 BQE327784:BQJ327786 CAA327784:CAF327786 CJW327784:CKB327786 CTS327784:CTX327786 DDO327784:DDT327786 DNK327784:DNP327786 DXG327784:DXL327786 EHC327784:EHH327786 EQY327784:ERD327786 FAU327784:FAZ327786 FKQ327784:FKV327786 FUM327784:FUR327786 GEI327784:GEN327786 GOE327784:GOJ327786 GYA327784:GYF327786 HHW327784:HIB327786 HRS327784:HRX327786 IBO327784:IBT327786 ILK327784:ILP327786 IVG327784:IVL327786 JFC327784:JFH327786 JOY327784:JPD327786 JYU327784:JYZ327786 KIQ327784:KIV327786 KSM327784:KSR327786 LCI327784:LCN327786 LME327784:LMJ327786 LWA327784:LWF327786 MFW327784:MGB327786 MPS327784:MPX327786 MZO327784:MZT327786 NJK327784:NJP327786 NTG327784:NTL327786 ODC327784:ODH327786 OMY327784:OND327786 OWU327784:OWZ327786 PGQ327784:PGV327786 PQM327784:PQR327786 QAI327784:QAN327786 QKE327784:QKJ327786 QUA327784:QUF327786 RDW327784:REB327786 RNS327784:RNX327786 RXO327784:RXT327786 SHK327784:SHP327786 SRG327784:SRL327786 TBC327784:TBH327786 TKY327784:TLD327786 TUU327784:TUZ327786 UEQ327784:UEV327786 UOM327784:UOR327786 UYI327784:UYN327786 VIE327784:VIJ327786 VSA327784:VSF327786 WBW327784:WCB327786 WLS327784:WLX327786 WVO327784:WVT327786 G393320:L393322 JC393320:JH393322 SY393320:TD393322 ACU393320:ACZ393322 AMQ393320:AMV393322 AWM393320:AWR393322 BGI393320:BGN393322 BQE393320:BQJ393322 CAA393320:CAF393322 CJW393320:CKB393322 CTS393320:CTX393322 DDO393320:DDT393322 DNK393320:DNP393322 DXG393320:DXL393322 EHC393320:EHH393322 EQY393320:ERD393322 FAU393320:FAZ393322 FKQ393320:FKV393322 FUM393320:FUR393322 GEI393320:GEN393322 GOE393320:GOJ393322 GYA393320:GYF393322 HHW393320:HIB393322 HRS393320:HRX393322 IBO393320:IBT393322 ILK393320:ILP393322 IVG393320:IVL393322 JFC393320:JFH393322 JOY393320:JPD393322 JYU393320:JYZ393322 KIQ393320:KIV393322 KSM393320:KSR393322 LCI393320:LCN393322 LME393320:LMJ393322 LWA393320:LWF393322 MFW393320:MGB393322 MPS393320:MPX393322 MZO393320:MZT393322 NJK393320:NJP393322 NTG393320:NTL393322 ODC393320:ODH393322 OMY393320:OND393322 OWU393320:OWZ393322 PGQ393320:PGV393322 PQM393320:PQR393322 QAI393320:QAN393322 QKE393320:QKJ393322 QUA393320:QUF393322 RDW393320:REB393322 RNS393320:RNX393322 RXO393320:RXT393322 SHK393320:SHP393322 SRG393320:SRL393322 TBC393320:TBH393322 TKY393320:TLD393322 TUU393320:TUZ393322 UEQ393320:UEV393322 UOM393320:UOR393322 UYI393320:UYN393322 VIE393320:VIJ393322 VSA393320:VSF393322 WBW393320:WCB393322 WLS393320:WLX393322 WVO393320:WVT393322 G458856:L458858 JC458856:JH458858 SY458856:TD458858 ACU458856:ACZ458858 AMQ458856:AMV458858 AWM458856:AWR458858 BGI458856:BGN458858 BQE458856:BQJ458858 CAA458856:CAF458858 CJW458856:CKB458858 CTS458856:CTX458858 DDO458856:DDT458858 DNK458856:DNP458858 DXG458856:DXL458858 EHC458856:EHH458858 EQY458856:ERD458858 FAU458856:FAZ458858 FKQ458856:FKV458858 FUM458856:FUR458858 GEI458856:GEN458858 GOE458856:GOJ458858 GYA458856:GYF458858 HHW458856:HIB458858 HRS458856:HRX458858 IBO458856:IBT458858 ILK458856:ILP458858 IVG458856:IVL458858 JFC458856:JFH458858 JOY458856:JPD458858 JYU458856:JYZ458858 KIQ458856:KIV458858 KSM458856:KSR458858 LCI458856:LCN458858 LME458856:LMJ458858 LWA458856:LWF458858 MFW458856:MGB458858 MPS458856:MPX458858 MZO458856:MZT458858 NJK458856:NJP458858 NTG458856:NTL458858 ODC458856:ODH458858 OMY458856:OND458858 OWU458856:OWZ458858 PGQ458856:PGV458858 PQM458856:PQR458858 QAI458856:QAN458858 QKE458856:QKJ458858 QUA458856:QUF458858 RDW458856:REB458858 RNS458856:RNX458858 RXO458856:RXT458858 SHK458856:SHP458858 SRG458856:SRL458858 TBC458856:TBH458858 TKY458856:TLD458858 TUU458856:TUZ458858 UEQ458856:UEV458858 UOM458856:UOR458858 UYI458856:UYN458858 VIE458856:VIJ458858 VSA458856:VSF458858 WBW458856:WCB458858 WLS458856:WLX458858 WVO458856:WVT458858 G524392:L524394 JC524392:JH524394 SY524392:TD524394 ACU524392:ACZ524394 AMQ524392:AMV524394 AWM524392:AWR524394 BGI524392:BGN524394 BQE524392:BQJ524394 CAA524392:CAF524394 CJW524392:CKB524394 CTS524392:CTX524394 DDO524392:DDT524394 DNK524392:DNP524394 DXG524392:DXL524394 EHC524392:EHH524394 EQY524392:ERD524394 FAU524392:FAZ524394 FKQ524392:FKV524394 FUM524392:FUR524394 GEI524392:GEN524394 GOE524392:GOJ524394 GYA524392:GYF524394 HHW524392:HIB524394 HRS524392:HRX524394 IBO524392:IBT524394 ILK524392:ILP524394 IVG524392:IVL524394 JFC524392:JFH524394 JOY524392:JPD524394 JYU524392:JYZ524394 KIQ524392:KIV524394 KSM524392:KSR524394 LCI524392:LCN524394 LME524392:LMJ524394 LWA524392:LWF524394 MFW524392:MGB524394 MPS524392:MPX524394 MZO524392:MZT524394 NJK524392:NJP524394 NTG524392:NTL524394 ODC524392:ODH524394 OMY524392:OND524394 OWU524392:OWZ524394 PGQ524392:PGV524394 PQM524392:PQR524394 QAI524392:QAN524394 QKE524392:QKJ524394 QUA524392:QUF524394 RDW524392:REB524394 RNS524392:RNX524394 RXO524392:RXT524394 SHK524392:SHP524394 SRG524392:SRL524394 TBC524392:TBH524394 TKY524392:TLD524394 TUU524392:TUZ524394 UEQ524392:UEV524394 UOM524392:UOR524394 UYI524392:UYN524394 VIE524392:VIJ524394 VSA524392:VSF524394 WBW524392:WCB524394 WLS524392:WLX524394 WVO524392:WVT524394 G589928:L589930 JC589928:JH589930 SY589928:TD589930 ACU589928:ACZ589930 AMQ589928:AMV589930 AWM589928:AWR589930 BGI589928:BGN589930 BQE589928:BQJ589930 CAA589928:CAF589930 CJW589928:CKB589930 CTS589928:CTX589930 DDO589928:DDT589930 DNK589928:DNP589930 DXG589928:DXL589930 EHC589928:EHH589930 EQY589928:ERD589930 FAU589928:FAZ589930 FKQ589928:FKV589930 FUM589928:FUR589930 GEI589928:GEN589930 GOE589928:GOJ589930 GYA589928:GYF589930 HHW589928:HIB589930 HRS589928:HRX589930 IBO589928:IBT589930 ILK589928:ILP589930 IVG589928:IVL589930 JFC589928:JFH589930 JOY589928:JPD589930 JYU589928:JYZ589930 KIQ589928:KIV589930 KSM589928:KSR589930 LCI589928:LCN589930 LME589928:LMJ589930 LWA589928:LWF589930 MFW589928:MGB589930 MPS589928:MPX589930 MZO589928:MZT589930 NJK589928:NJP589930 NTG589928:NTL589930 ODC589928:ODH589930 OMY589928:OND589930 OWU589928:OWZ589930 PGQ589928:PGV589930 PQM589928:PQR589930 QAI589928:QAN589930 QKE589928:QKJ589930 QUA589928:QUF589930 RDW589928:REB589930 RNS589928:RNX589930 RXO589928:RXT589930 SHK589928:SHP589930 SRG589928:SRL589930 TBC589928:TBH589930 TKY589928:TLD589930 TUU589928:TUZ589930 UEQ589928:UEV589930 UOM589928:UOR589930 UYI589928:UYN589930 VIE589928:VIJ589930 VSA589928:VSF589930 WBW589928:WCB589930 WLS589928:WLX589930 WVO589928:WVT589930 G655464:L655466 JC655464:JH655466 SY655464:TD655466 ACU655464:ACZ655466 AMQ655464:AMV655466 AWM655464:AWR655466 BGI655464:BGN655466 BQE655464:BQJ655466 CAA655464:CAF655466 CJW655464:CKB655466 CTS655464:CTX655466 DDO655464:DDT655466 DNK655464:DNP655466 DXG655464:DXL655466 EHC655464:EHH655466 EQY655464:ERD655466 FAU655464:FAZ655466 FKQ655464:FKV655466 FUM655464:FUR655466 GEI655464:GEN655466 GOE655464:GOJ655466 GYA655464:GYF655466 HHW655464:HIB655466 HRS655464:HRX655466 IBO655464:IBT655466 ILK655464:ILP655466 IVG655464:IVL655466 JFC655464:JFH655466 JOY655464:JPD655466 JYU655464:JYZ655466 KIQ655464:KIV655466 KSM655464:KSR655466 LCI655464:LCN655466 LME655464:LMJ655466 LWA655464:LWF655466 MFW655464:MGB655466 MPS655464:MPX655466 MZO655464:MZT655466 NJK655464:NJP655466 NTG655464:NTL655466 ODC655464:ODH655466 OMY655464:OND655466 OWU655464:OWZ655466 PGQ655464:PGV655466 PQM655464:PQR655466 QAI655464:QAN655466 QKE655464:QKJ655466 QUA655464:QUF655466 RDW655464:REB655466 RNS655464:RNX655466 RXO655464:RXT655466 SHK655464:SHP655466 SRG655464:SRL655466 TBC655464:TBH655466 TKY655464:TLD655466 TUU655464:TUZ655466 UEQ655464:UEV655466 UOM655464:UOR655466 UYI655464:UYN655466 VIE655464:VIJ655466 VSA655464:VSF655466 WBW655464:WCB655466 WLS655464:WLX655466 WVO655464:WVT655466 G721000:L721002 JC721000:JH721002 SY721000:TD721002 ACU721000:ACZ721002 AMQ721000:AMV721002 AWM721000:AWR721002 BGI721000:BGN721002 BQE721000:BQJ721002 CAA721000:CAF721002 CJW721000:CKB721002 CTS721000:CTX721002 DDO721000:DDT721002 DNK721000:DNP721002 DXG721000:DXL721002 EHC721000:EHH721002 EQY721000:ERD721002 FAU721000:FAZ721002 FKQ721000:FKV721002 FUM721000:FUR721002 GEI721000:GEN721002 GOE721000:GOJ721002 GYA721000:GYF721002 HHW721000:HIB721002 HRS721000:HRX721002 IBO721000:IBT721002 ILK721000:ILP721002 IVG721000:IVL721002 JFC721000:JFH721002 JOY721000:JPD721002 JYU721000:JYZ721002 KIQ721000:KIV721002 KSM721000:KSR721002 LCI721000:LCN721002 LME721000:LMJ721002 LWA721000:LWF721002 MFW721000:MGB721002 MPS721000:MPX721002 MZO721000:MZT721002 NJK721000:NJP721002 NTG721000:NTL721002 ODC721000:ODH721002 OMY721000:OND721002 OWU721000:OWZ721002 PGQ721000:PGV721002 PQM721000:PQR721002 QAI721000:QAN721002 QKE721000:QKJ721002 QUA721000:QUF721002 RDW721000:REB721002 RNS721000:RNX721002 RXO721000:RXT721002 SHK721000:SHP721002 SRG721000:SRL721002 TBC721000:TBH721002 TKY721000:TLD721002 TUU721000:TUZ721002 UEQ721000:UEV721002 UOM721000:UOR721002 UYI721000:UYN721002 VIE721000:VIJ721002 VSA721000:VSF721002 WBW721000:WCB721002 WLS721000:WLX721002 WVO721000:WVT721002 G786536:L786538 JC786536:JH786538 SY786536:TD786538 ACU786536:ACZ786538 AMQ786536:AMV786538 AWM786536:AWR786538 BGI786536:BGN786538 BQE786536:BQJ786538 CAA786536:CAF786538 CJW786536:CKB786538 CTS786536:CTX786538 DDO786536:DDT786538 DNK786536:DNP786538 DXG786536:DXL786538 EHC786536:EHH786538 EQY786536:ERD786538 FAU786536:FAZ786538 FKQ786536:FKV786538 FUM786536:FUR786538 GEI786536:GEN786538 GOE786536:GOJ786538 GYA786536:GYF786538 HHW786536:HIB786538 HRS786536:HRX786538 IBO786536:IBT786538 ILK786536:ILP786538 IVG786536:IVL786538 JFC786536:JFH786538 JOY786536:JPD786538 JYU786536:JYZ786538 KIQ786536:KIV786538 KSM786536:KSR786538 LCI786536:LCN786538 LME786536:LMJ786538 LWA786536:LWF786538 MFW786536:MGB786538 MPS786536:MPX786538 MZO786536:MZT786538 NJK786536:NJP786538 NTG786536:NTL786538 ODC786536:ODH786538 OMY786536:OND786538 OWU786536:OWZ786538 PGQ786536:PGV786538 PQM786536:PQR786538 QAI786536:QAN786538 QKE786536:QKJ786538 QUA786536:QUF786538 RDW786536:REB786538 RNS786536:RNX786538 RXO786536:RXT786538 SHK786536:SHP786538 SRG786536:SRL786538 TBC786536:TBH786538 TKY786536:TLD786538 TUU786536:TUZ786538 UEQ786536:UEV786538 UOM786536:UOR786538 UYI786536:UYN786538 VIE786536:VIJ786538 VSA786536:VSF786538 WBW786536:WCB786538 WLS786536:WLX786538 WVO786536:WVT786538 G852072:L852074 JC852072:JH852074 SY852072:TD852074 ACU852072:ACZ852074 AMQ852072:AMV852074 AWM852072:AWR852074 BGI852072:BGN852074 BQE852072:BQJ852074 CAA852072:CAF852074 CJW852072:CKB852074 CTS852072:CTX852074 DDO852072:DDT852074 DNK852072:DNP852074 DXG852072:DXL852074 EHC852072:EHH852074 EQY852072:ERD852074 FAU852072:FAZ852074 FKQ852072:FKV852074 FUM852072:FUR852074 GEI852072:GEN852074 GOE852072:GOJ852074 GYA852072:GYF852074 HHW852072:HIB852074 HRS852072:HRX852074 IBO852072:IBT852074 ILK852072:ILP852074 IVG852072:IVL852074 JFC852072:JFH852074 JOY852072:JPD852074 JYU852072:JYZ852074 KIQ852072:KIV852074 KSM852072:KSR852074 LCI852072:LCN852074 LME852072:LMJ852074 LWA852072:LWF852074 MFW852072:MGB852074 MPS852072:MPX852074 MZO852072:MZT852074 NJK852072:NJP852074 NTG852072:NTL852074 ODC852072:ODH852074 OMY852072:OND852074 OWU852072:OWZ852074 PGQ852072:PGV852074 PQM852072:PQR852074 QAI852072:QAN852074 QKE852072:QKJ852074 QUA852072:QUF852074 RDW852072:REB852074 RNS852072:RNX852074 RXO852072:RXT852074 SHK852072:SHP852074 SRG852072:SRL852074 TBC852072:TBH852074 TKY852072:TLD852074 TUU852072:TUZ852074 UEQ852072:UEV852074 UOM852072:UOR852074 UYI852072:UYN852074 VIE852072:VIJ852074 VSA852072:VSF852074 WBW852072:WCB852074 WLS852072:WLX852074 WVO852072:WVT852074 G917608:L917610 JC917608:JH917610 SY917608:TD917610 ACU917608:ACZ917610 AMQ917608:AMV917610 AWM917608:AWR917610 BGI917608:BGN917610 BQE917608:BQJ917610 CAA917608:CAF917610 CJW917608:CKB917610 CTS917608:CTX917610 DDO917608:DDT917610 DNK917608:DNP917610 DXG917608:DXL917610 EHC917608:EHH917610 EQY917608:ERD917610 FAU917608:FAZ917610 FKQ917608:FKV917610 FUM917608:FUR917610 GEI917608:GEN917610 GOE917608:GOJ917610 GYA917608:GYF917610 HHW917608:HIB917610 HRS917608:HRX917610 IBO917608:IBT917610 ILK917608:ILP917610 IVG917608:IVL917610 JFC917608:JFH917610 JOY917608:JPD917610 JYU917608:JYZ917610 KIQ917608:KIV917610 KSM917608:KSR917610 LCI917608:LCN917610 LME917608:LMJ917610 LWA917608:LWF917610 MFW917608:MGB917610 MPS917608:MPX917610 MZO917608:MZT917610 NJK917608:NJP917610 NTG917608:NTL917610 ODC917608:ODH917610 OMY917608:OND917610 OWU917608:OWZ917610 PGQ917608:PGV917610 PQM917608:PQR917610 QAI917608:QAN917610 QKE917608:QKJ917610 QUA917608:QUF917610 RDW917608:REB917610 RNS917608:RNX917610 RXO917608:RXT917610 SHK917608:SHP917610 SRG917608:SRL917610 TBC917608:TBH917610 TKY917608:TLD917610 TUU917608:TUZ917610 UEQ917608:UEV917610 UOM917608:UOR917610 UYI917608:UYN917610 VIE917608:VIJ917610 VSA917608:VSF917610 WBW917608:WCB917610 WLS917608:WLX917610 WVO917608:WVT917610 G983144:L983146 JC983144:JH983146 SY983144:TD983146 ACU983144:ACZ983146 AMQ983144:AMV983146 AWM983144:AWR983146 BGI983144:BGN983146 BQE983144:BQJ983146 CAA983144:CAF983146 CJW983144:CKB983146 CTS983144:CTX983146 DDO983144:DDT983146 DNK983144:DNP983146 DXG983144:DXL983146 EHC983144:EHH983146 EQY983144:ERD983146 FAU983144:FAZ983146 FKQ983144:FKV983146 FUM983144:FUR983146 GEI983144:GEN983146 GOE983144:GOJ983146 GYA983144:GYF983146 HHW983144:HIB983146 HRS983144:HRX983146 IBO983144:IBT983146 ILK983144:ILP983146 IVG983144:IVL983146 JFC983144:JFH983146 JOY983144:JPD983146 JYU983144:JYZ983146 KIQ983144:KIV983146 KSM983144:KSR983146 LCI983144:LCN983146 LME983144:LMJ983146 LWA983144:LWF983146 MFW983144:MGB983146 MPS983144:MPX983146 MZO983144:MZT983146 NJK983144:NJP983146 NTG983144:NTL983146 ODC983144:ODH983146 OMY983144:OND983146 OWU983144:OWZ983146 PGQ983144:PGV983146 PQM983144:PQR983146 QAI983144:QAN983146 QKE983144:QKJ983146 QUA983144:QUF983146 RDW983144:REB983146 RNS983144:RNX983146 RXO983144:RXT983146 SHK983144:SHP983146 SRG983144:SRL983146 TBC983144:TBH983146 TKY983144:TLD983146 TUU983144:TUZ983146 UEQ983144:UEV983146 UOM983144:UOR983146 UYI983144:UYN983146 VIE983144:VIJ983146 VSA983144:VSF983146 WBW983144:WCB983146 WLS983144:WLX983146 WVO983144:WVT983146 S104:X106 JO104:JT106 TK104:TP106 ADG104:ADL106 ANC104:ANH106 AWY104:AXD106 BGU104:BGZ106 BQQ104:BQV106 CAM104:CAR106 CKI104:CKN106 CUE104:CUJ106 DEA104:DEF106 DNW104:DOB106 DXS104:DXX106 EHO104:EHT106 ERK104:ERP106 FBG104:FBL106 FLC104:FLH106 FUY104:FVD106 GEU104:GEZ106 GOQ104:GOV106 GYM104:GYR106 HII104:HIN106 HSE104:HSJ106 ICA104:ICF106 ILW104:IMB106 IVS104:IVX106 JFO104:JFT106 JPK104:JPP106 JZG104:JZL106 KJC104:KJH106 KSY104:KTD106 LCU104:LCZ106 LMQ104:LMV106 LWM104:LWR106 MGI104:MGN106 MQE104:MQJ106 NAA104:NAF106 NJW104:NKB106 NTS104:NTX106 ODO104:ODT106 ONK104:ONP106 OXG104:OXL106 PHC104:PHH106 PQY104:PRD106 QAU104:QAZ106 QKQ104:QKV106 QUM104:QUR106 REI104:REN106 ROE104:ROJ106 RYA104:RYF106 SHW104:SIB106 SRS104:SRX106 TBO104:TBT106 TLK104:TLP106 TVG104:TVL106 UFC104:UFH106 UOY104:UPD106 UYU104:UYZ106 VIQ104:VIV106 VSM104:VSR106 WCI104:WCN106 WME104:WMJ106 WWA104:WWF106 S65640:X65642 JO65640:JT65642 TK65640:TP65642 ADG65640:ADL65642 ANC65640:ANH65642 AWY65640:AXD65642 BGU65640:BGZ65642 BQQ65640:BQV65642 CAM65640:CAR65642 CKI65640:CKN65642 CUE65640:CUJ65642 DEA65640:DEF65642 DNW65640:DOB65642 DXS65640:DXX65642 EHO65640:EHT65642 ERK65640:ERP65642 FBG65640:FBL65642 FLC65640:FLH65642 FUY65640:FVD65642 GEU65640:GEZ65642 GOQ65640:GOV65642 GYM65640:GYR65642 HII65640:HIN65642 HSE65640:HSJ65642 ICA65640:ICF65642 ILW65640:IMB65642 IVS65640:IVX65642 JFO65640:JFT65642 JPK65640:JPP65642 JZG65640:JZL65642 KJC65640:KJH65642 KSY65640:KTD65642 LCU65640:LCZ65642 LMQ65640:LMV65642 LWM65640:LWR65642 MGI65640:MGN65642 MQE65640:MQJ65642 NAA65640:NAF65642 NJW65640:NKB65642 NTS65640:NTX65642 ODO65640:ODT65642 ONK65640:ONP65642 OXG65640:OXL65642 PHC65640:PHH65642 PQY65640:PRD65642 QAU65640:QAZ65642 QKQ65640:QKV65642 QUM65640:QUR65642 REI65640:REN65642 ROE65640:ROJ65642 RYA65640:RYF65642 SHW65640:SIB65642 SRS65640:SRX65642 TBO65640:TBT65642 TLK65640:TLP65642 TVG65640:TVL65642 UFC65640:UFH65642 UOY65640:UPD65642 UYU65640:UYZ65642 VIQ65640:VIV65642 VSM65640:VSR65642 WCI65640:WCN65642 WME65640:WMJ65642 WWA65640:WWF65642 S131176:X131178 JO131176:JT131178 TK131176:TP131178 ADG131176:ADL131178 ANC131176:ANH131178 AWY131176:AXD131178 BGU131176:BGZ131178 BQQ131176:BQV131178 CAM131176:CAR131178 CKI131176:CKN131178 CUE131176:CUJ131178 DEA131176:DEF131178 DNW131176:DOB131178 DXS131176:DXX131178 EHO131176:EHT131178 ERK131176:ERP131178 FBG131176:FBL131178 FLC131176:FLH131178 FUY131176:FVD131178 GEU131176:GEZ131178 GOQ131176:GOV131178 GYM131176:GYR131178 HII131176:HIN131178 HSE131176:HSJ131178 ICA131176:ICF131178 ILW131176:IMB131178 IVS131176:IVX131178 JFO131176:JFT131178 JPK131176:JPP131178 JZG131176:JZL131178 KJC131176:KJH131178 KSY131176:KTD131178 LCU131176:LCZ131178 LMQ131176:LMV131178 LWM131176:LWR131178 MGI131176:MGN131178 MQE131176:MQJ131178 NAA131176:NAF131178 NJW131176:NKB131178 NTS131176:NTX131178 ODO131176:ODT131178 ONK131176:ONP131178 OXG131176:OXL131178 PHC131176:PHH131178 PQY131176:PRD131178 QAU131176:QAZ131178 QKQ131176:QKV131178 QUM131176:QUR131178 REI131176:REN131178 ROE131176:ROJ131178 RYA131176:RYF131178 SHW131176:SIB131178 SRS131176:SRX131178 TBO131176:TBT131178 TLK131176:TLP131178 TVG131176:TVL131178 UFC131176:UFH131178 UOY131176:UPD131178 UYU131176:UYZ131178 VIQ131176:VIV131178 VSM131176:VSR131178 WCI131176:WCN131178 WME131176:WMJ131178 WWA131176:WWF131178 S196712:X196714 JO196712:JT196714 TK196712:TP196714 ADG196712:ADL196714 ANC196712:ANH196714 AWY196712:AXD196714 BGU196712:BGZ196714 BQQ196712:BQV196714 CAM196712:CAR196714 CKI196712:CKN196714 CUE196712:CUJ196714 DEA196712:DEF196714 DNW196712:DOB196714 DXS196712:DXX196714 EHO196712:EHT196714 ERK196712:ERP196714 FBG196712:FBL196714 FLC196712:FLH196714 FUY196712:FVD196714 GEU196712:GEZ196714 GOQ196712:GOV196714 GYM196712:GYR196714 HII196712:HIN196714 HSE196712:HSJ196714 ICA196712:ICF196714 ILW196712:IMB196714 IVS196712:IVX196714 JFO196712:JFT196714 JPK196712:JPP196714 JZG196712:JZL196714 KJC196712:KJH196714 KSY196712:KTD196714 LCU196712:LCZ196714 LMQ196712:LMV196714 LWM196712:LWR196714 MGI196712:MGN196714 MQE196712:MQJ196714 NAA196712:NAF196714 NJW196712:NKB196714 NTS196712:NTX196714 ODO196712:ODT196714 ONK196712:ONP196714 OXG196712:OXL196714 PHC196712:PHH196714 PQY196712:PRD196714 QAU196712:QAZ196714 QKQ196712:QKV196714 QUM196712:QUR196714 REI196712:REN196714 ROE196712:ROJ196714 RYA196712:RYF196714 SHW196712:SIB196714 SRS196712:SRX196714 TBO196712:TBT196714 TLK196712:TLP196714 TVG196712:TVL196714 UFC196712:UFH196714 UOY196712:UPD196714 UYU196712:UYZ196714 VIQ196712:VIV196714 VSM196712:VSR196714 WCI196712:WCN196714 WME196712:WMJ196714 WWA196712:WWF196714 S262248:X262250 JO262248:JT262250 TK262248:TP262250 ADG262248:ADL262250 ANC262248:ANH262250 AWY262248:AXD262250 BGU262248:BGZ262250 BQQ262248:BQV262250 CAM262248:CAR262250 CKI262248:CKN262250 CUE262248:CUJ262250 DEA262248:DEF262250 DNW262248:DOB262250 DXS262248:DXX262250 EHO262248:EHT262250 ERK262248:ERP262250 FBG262248:FBL262250 FLC262248:FLH262250 FUY262248:FVD262250 GEU262248:GEZ262250 GOQ262248:GOV262250 GYM262248:GYR262250 HII262248:HIN262250 HSE262248:HSJ262250 ICA262248:ICF262250 ILW262248:IMB262250 IVS262248:IVX262250 JFO262248:JFT262250 JPK262248:JPP262250 JZG262248:JZL262250 KJC262248:KJH262250 KSY262248:KTD262250 LCU262248:LCZ262250 LMQ262248:LMV262250 LWM262248:LWR262250 MGI262248:MGN262250 MQE262248:MQJ262250 NAA262248:NAF262250 NJW262248:NKB262250 NTS262248:NTX262250 ODO262248:ODT262250 ONK262248:ONP262250 OXG262248:OXL262250 PHC262248:PHH262250 PQY262248:PRD262250 QAU262248:QAZ262250 QKQ262248:QKV262250 QUM262248:QUR262250 REI262248:REN262250 ROE262248:ROJ262250 RYA262248:RYF262250 SHW262248:SIB262250 SRS262248:SRX262250 TBO262248:TBT262250 TLK262248:TLP262250 TVG262248:TVL262250 UFC262248:UFH262250 UOY262248:UPD262250 UYU262248:UYZ262250 VIQ262248:VIV262250 VSM262248:VSR262250 WCI262248:WCN262250 WME262248:WMJ262250 WWA262248:WWF262250 S327784:X327786 JO327784:JT327786 TK327784:TP327786 ADG327784:ADL327786 ANC327784:ANH327786 AWY327784:AXD327786 BGU327784:BGZ327786 BQQ327784:BQV327786 CAM327784:CAR327786 CKI327784:CKN327786 CUE327784:CUJ327786 DEA327784:DEF327786 DNW327784:DOB327786 DXS327784:DXX327786 EHO327784:EHT327786 ERK327784:ERP327786 FBG327784:FBL327786 FLC327784:FLH327786 FUY327784:FVD327786 GEU327784:GEZ327786 GOQ327784:GOV327786 GYM327784:GYR327786 HII327784:HIN327786 HSE327784:HSJ327786 ICA327784:ICF327786 ILW327784:IMB327786 IVS327784:IVX327786 JFO327784:JFT327786 JPK327784:JPP327786 JZG327784:JZL327786 KJC327784:KJH327786 KSY327784:KTD327786 LCU327784:LCZ327786 LMQ327784:LMV327786 LWM327784:LWR327786 MGI327784:MGN327786 MQE327784:MQJ327786 NAA327784:NAF327786 NJW327784:NKB327786 NTS327784:NTX327786 ODO327784:ODT327786 ONK327784:ONP327786 OXG327784:OXL327786 PHC327784:PHH327786 PQY327784:PRD327786 QAU327784:QAZ327786 QKQ327784:QKV327786 QUM327784:QUR327786 REI327784:REN327786 ROE327784:ROJ327786 RYA327784:RYF327786 SHW327784:SIB327786 SRS327784:SRX327786 TBO327784:TBT327786 TLK327784:TLP327786 TVG327784:TVL327786 UFC327784:UFH327786 UOY327784:UPD327786 UYU327784:UYZ327786 VIQ327784:VIV327786 VSM327784:VSR327786 WCI327784:WCN327786 WME327784:WMJ327786 WWA327784:WWF327786 S393320:X393322 JO393320:JT393322 TK393320:TP393322 ADG393320:ADL393322 ANC393320:ANH393322 AWY393320:AXD393322 BGU393320:BGZ393322 BQQ393320:BQV393322 CAM393320:CAR393322 CKI393320:CKN393322 CUE393320:CUJ393322 DEA393320:DEF393322 DNW393320:DOB393322 DXS393320:DXX393322 EHO393320:EHT393322 ERK393320:ERP393322 FBG393320:FBL393322 FLC393320:FLH393322 FUY393320:FVD393322 GEU393320:GEZ393322 GOQ393320:GOV393322 GYM393320:GYR393322 HII393320:HIN393322 HSE393320:HSJ393322 ICA393320:ICF393322 ILW393320:IMB393322 IVS393320:IVX393322 JFO393320:JFT393322 JPK393320:JPP393322 JZG393320:JZL393322 KJC393320:KJH393322 KSY393320:KTD393322 LCU393320:LCZ393322 LMQ393320:LMV393322 LWM393320:LWR393322 MGI393320:MGN393322 MQE393320:MQJ393322 NAA393320:NAF393322 NJW393320:NKB393322 NTS393320:NTX393322 ODO393320:ODT393322 ONK393320:ONP393322 OXG393320:OXL393322 PHC393320:PHH393322 PQY393320:PRD393322 QAU393320:QAZ393322 QKQ393320:QKV393322 QUM393320:QUR393322 REI393320:REN393322 ROE393320:ROJ393322 RYA393320:RYF393322 SHW393320:SIB393322 SRS393320:SRX393322 TBO393320:TBT393322 TLK393320:TLP393322 TVG393320:TVL393322 UFC393320:UFH393322 UOY393320:UPD393322 UYU393320:UYZ393322 VIQ393320:VIV393322 VSM393320:VSR393322 WCI393320:WCN393322 WME393320:WMJ393322 WWA393320:WWF393322 S458856:X458858 JO458856:JT458858 TK458856:TP458858 ADG458856:ADL458858 ANC458856:ANH458858 AWY458856:AXD458858 BGU458856:BGZ458858 BQQ458856:BQV458858 CAM458856:CAR458858 CKI458856:CKN458858 CUE458856:CUJ458858 DEA458856:DEF458858 DNW458856:DOB458858 DXS458856:DXX458858 EHO458856:EHT458858 ERK458856:ERP458858 FBG458856:FBL458858 FLC458856:FLH458858 FUY458856:FVD458858 GEU458856:GEZ458858 GOQ458856:GOV458858 GYM458856:GYR458858 HII458856:HIN458858 HSE458856:HSJ458858 ICA458856:ICF458858 ILW458856:IMB458858 IVS458856:IVX458858 JFO458856:JFT458858 JPK458856:JPP458858 JZG458856:JZL458858 KJC458856:KJH458858 KSY458856:KTD458858 LCU458856:LCZ458858 LMQ458856:LMV458858 LWM458856:LWR458858 MGI458856:MGN458858 MQE458856:MQJ458858 NAA458856:NAF458858 NJW458856:NKB458858 NTS458856:NTX458858 ODO458856:ODT458858 ONK458856:ONP458858 OXG458856:OXL458858 PHC458856:PHH458858 PQY458856:PRD458858 QAU458856:QAZ458858 QKQ458856:QKV458858 QUM458856:QUR458858 REI458856:REN458858 ROE458856:ROJ458858 RYA458856:RYF458858 SHW458856:SIB458858 SRS458856:SRX458858 TBO458856:TBT458858 TLK458856:TLP458858 TVG458856:TVL458858 UFC458856:UFH458858 UOY458856:UPD458858 UYU458856:UYZ458858 VIQ458856:VIV458858 VSM458856:VSR458858 WCI458856:WCN458858 WME458856:WMJ458858 WWA458856:WWF458858 S524392:X524394 JO524392:JT524394 TK524392:TP524394 ADG524392:ADL524394 ANC524392:ANH524394 AWY524392:AXD524394 BGU524392:BGZ524394 BQQ524392:BQV524394 CAM524392:CAR524394 CKI524392:CKN524394 CUE524392:CUJ524394 DEA524392:DEF524394 DNW524392:DOB524394 DXS524392:DXX524394 EHO524392:EHT524394 ERK524392:ERP524394 FBG524392:FBL524394 FLC524392:FLH524394 FUY524392:FVD524394 GEU524392:GEZ524394 GOQ524392:GOV524394 GYM524392:GYR524394 HII524392:HIN524394 HSE524392:HSJ524394 ICA524392:ICF524394 ILW524392:IMB524394 IVS524392:IVX524394 JFO524392:JFT524394 JPK524392:JPP524394 JZG524392:JZL524394 KJC524392:KJH524394 KSY524392:KTD524394 LCU524392:LCZ524394 LMQ524392:LMV524394 LWM524392:LWR524394 MGI524392:MGN524394 MQE524392:MQJ524394 NAA524392:NAF524394 NJW524392:NKB524394 NTS524392:NTX524394 ODO524392:ODT524394 ONK524392:ONP524394 OXG524392:OXL524394 PHC524392:PHH524394 PQY524392:PRD524394 QAU524392:QAZ524394 QKQ524392:QKV524394 QUM524392:QUR524394 REI524392:REN524394 ROE524392:ROJ524394 RYA524392:RYF524394 SHW524392:SIB524394 SRS524392:SRX524394 TBO524392:TBT524394 TLK524392:TLP524394 TVG524392:TVL524394 UFC524392:UFH524394 UOY524392:UPD524394 UYU524392:UYZ524394 VIQ524392:VIV524394 VSM524392:VSR524394 WCI524392:WCN524394 WME524392:WMJ524394 WWA524392:WWF524394 S589928:X589930 JO589928:JT589930 TK589928:TP589930 ADG589928:ADL589930 ANC589928:ANH589930 AWY589928:AXD589930 BGU589928:BGZ589930 BQQ589928:BQV589930 CAM589928:CAR589930 CKI589928:CKN589930 CUE589928:CUJ589930 DEA589928:DEF589930 DNW589928:DOB589930 DXS589928:DXX589930 EHO589928:EHT589930 ERK589928:ERP589930 FBG589928:FBL589930 FLC589928:FLH589930 FUY589928:FVD589930 GEU589928:GEZ589930 GOQ589928:GOV589930 GYM589928:GYR589930 HII589928:HIN589930 HSE589928:HSJ589930 ICA589928:ICF589930 ILW589928:IMB589930 IVS589928:IVX589930 JFO589928:JFT589930 JPK589928:JPP589930 JZG589928:JZL589930 KJC589928:KJH589930 KSY589928:KTD589930 LCU589928:LCZ589930 LMQ589928:LMV589930 LWM589928:LWR589930 MGI589928:MGN589930 MQE589928:MQJ589930 NAA589928:NAF589930 NJW589928:NKB589930 NTS589928:NTX589930 ODO589928:ODT589930 ONK589928:ONP589930 OXG589928:OXL589930 PHC589928:PHH589930 PQY589928:PRD589930 QAU589928:QAZ589930 QKQ589928:QKV589930 QUM589928:QUR589930 REI589928:REN589930 ROE589928:ROJ589930 RYA589928:RYF589930 SHW589928:SIB589930 SRS589928:SRX589930 TBO589928:TBT589930 TLK589928:TLP589930 TVG589928:TVL589930 UFC589928:UFH589930 UOY589928:UPD589930 UYU589928:UYZ589930 VIQ589928:VIV589930 VSM589928:VSR589930 WCI589928:WCN589930 WME589928:WMJ589930 WWA589928:WWF589930 S655464:X655466 JO655464:JT655466 TK655464:TP655466 ADG655464:ADL655466 ANC655464:ANH655466 AWY655464:AXD655466 BGU655464:BGZ655466 BQQ655464:BQV655466 CAM655464:CAR655466 CKI655464:CKN655466 CUE655464:CUJ655466 DEA655464:DEF655466 DNW655464:DOB655466 DXS655464:DXX655466 EHO655464:EHT655466 ERK655464:ERP655466 FBG655464:FBL655466 FLC655464:FLH655466 FUY655464:FVD655466 GEU655464:GEZ655466 GOQ655464:GOV655466 GYM655464:GYR655466 HII655464:HIN655466 HSE655464:HSJ655466 ICA655464:ICF655466 ILW655464:IMB655466 IVS655464:IVX655466 JFO655464:JFT655466 JPK655464:JPP655466 JZG655464:JZL655466 KJC655464:KJH655466 KSY655464:KTD655466 LCU655464:LCZ655466 LMQ655464:LMV655466 LWM655464:LWR655466 MGI655464:MGN655466 MQE655464:MQJ655466 NAA655464:NAF655466 NJW655464:NKB655466 NTS655464:NTX655466 ODO655464:ODT655466 ONK655464:ONP655466 OXG655464:OXL655466 PHC655464:PHH655466 PQY655464:PRD655466 QAU655464:QAZ655466 QKQ655464:QKV655466 QUM655464:QUR655466 REI655464:REN655466 ROE655464:ROJ655466 RYA655464:RYF655466 SHW655464:SIB655466 SRS655464:SRX655466 TBO655464:TBT655466 TLK655464:TLP655466 TVG655464:TVL655466 UFC655464:UFH655466 UOY655464:UPD655466 UYU655464:UYZ655466 VIQ655464:VIV655466 VSM655464:VSR655466 WCI655464:WCN655466 WME655464:WMJ655466 WWA655464:WWF655466 S721000:X721002 JO721000:JT721002 TK721000:TP721002 ADG721000:ADL721002 ANC721000:ANH721002 AWY721000:AXD721002 BGU721000:BGZ721002 BQQ721000:BQV721002 CAM721000:CAR721002 CKI721000:CKN721002 CUE721000:CUJ721002 DEA721000:DEF721002 DNW721000:DOB721002 DXS721000:DXX721002 EHO721000:EHT721002 ERK721000:ERP721002 FBG721000:FBL721002 FLC721000:FLH721002 FUY721000:FVD721002 GEU721000:GEZ721002 GOQ721000:GOV721002 GYM721000:GYR721002 HII721000:HIN721002 HSE721000:HSJ721002 ICA721000:ICF721002 ILW721000:IMB721002 IVS721000:IVX721002 JFO721000:JFT721002 JPK721000:JPP721002 JZG721000:JZL721002 KJC721000:KJH721002 KSY721000:KTD721002 LCU721000:LCZ721002 LMQ721000:LMV721002 LWM721000:LWR721002 MGI721000:MGN721002 MQE721000:MQJ721002 NAA721000:NAF721002 NJW721000:NKB721002 NTS721000:NTX721002 ODO721000:ODT721002 ONK721000:ONP721002 OXG721000:OXL721002 PHC721000:PHH721002 PQY721000:PRD721002 QAU721000:QAZ721002 QKQ721000:QKV721002 QUM721000:QUR721002 REI721000:REN721002 ROE721000:ROJ721002 RYA721000:RYF721002 SHW721000:SIB721002 SRS721000:SRX721002 TBO721000:TBT721002 TLK721000:TLP721002 TVG721000:TVL721002 UFC721000:UFH721002 UOY721000:UPD721002 UYU721000:UYZ721002 VIQ721000:VIV721002 VSM721000:VSR721002 WCI721000:WCN721002 WME721000:WMJ721002 WWA721000:WWF721002 S786536:X786538 JO786536:JT786538 TK786536:TP786538 ADG786536:ADL786538 ANC786536:ANH786538 AWY786536:AXD786538 BGU786536:BGZ786538 BQQ786536:BQV786538 CAM786536:CAR786538 CKI786536:CKN786538 CUE786536:CUJ786538 DEA786536:DEF786538 DNW786536:DOB786538 DXS786536:DXX786538 EHO786536:EHT786538 ERK786536:ERP786538 FBG786536:FBL786538 FLC786536:FLH786538 FUY786536:FVD786538 GEU786536:GEZ786538 GOQ786536:GOV786538 GYM786536:GYR786538 HII786536:HIN786538 HSE786536:HSJ786538 ICA786536:ICF786538 ILW786536:IMB786538 IVS786536:IVX786538 JFO786536:JFT786538 JPK786536:JPP786538 JZG786536:JZL786538 KJC786536:KJH786538 KSY786536:KTD786538 LCU786536:LCZ786538 LMQ786536:LMV786538 LWM786536:LWR786538 MGI786536:MGN786538 MQE786536:MQJ786538 NAA786536:NAF786538 NJW786536:NKB786538 NTS786536:NTX786538 ODO786536:ODT786538 ONK786536:ONP786538 OXG786536:OXL786538 PHC786536:PHH786538 PQY786536:PRD786538 QAU786536:QAZ786538 QKQ786536:QKV786538 QUM786536:QUR786538 REI786536:REN786538 ROE786536:ROJ786538 RYA786536:RYF786538 SHW786536:SIB786538 SRS786536:SRX786538 TBO786536:TBT786538 TLK786536:TLP786538 TVG786536:TVL786538 UFC786536:UFH786538 UOY786536:UPD786538 UYU786536:UYZ786538 VIQ786536:VIV786538 VSM786536:VSR786538 WCI786536:WCN786538 WME786536:WMJ786538 WWA786536:WWF786538 S852072:X852074 JO852072:JT852074 TK852072:TP852074 ADG852072:ADL852074 ANC852072:ANH852074 AWY852072:AXD852074 BGU852072:BGZ852074 BQQ852072:BQV852074 CAM852072:CAR852074 CKI852072:CKN852074 CUE852072:CUJ852074 DEA852072:DEF852074 DNW852072:DOB852074 DXS852072:DXX852074 EHO852072:EHT852074 ERK852072:ERP852074 FBG852072:FBL852074 FLC852072:FLH852074 FUY852072:FVD852074 GEU852072:GEZ852074 GOQ852072:GOV852074 GYM852072:GYR852074 HII852072:HIN852074 HSE852072:HSJ852074 ICA852072:ICF852074 ILW852072:IMB852074 IVS852072:IVX852074 JFO852072:JFT852074 JPK852072:JPP852074 JZG852072:JZL852074 KJC852072:KJH852074 KSY852072:KTD852074 LCU852072:LCZ852074 LMQ852072:LMV852074 LWM852072:LWR852074 MGI852072:MGN852074 MQE852072:MQJ852074 NAA852072:NAF852074 NJW852072:NKB852074 NTS852072:NTX852074 ODO852072:ODT852074 ONK852072:ONP852074 OXG852072:OXL852074 PHC852072:PHH852074 PQY852072:PRD852074 QAU852072:QAZ852074 QKQ852072:QKV852074 QUM852072:QUR852074 REI852072:REN852074 ROE852072:ROJ852074 RYA852072:RYF852074 SHW852072:SIB852074 SRS852072:SRX852074 TBO852072:TBT852074 TLK852072:TLP852074 TVG852072:TVL852074 UFC852072:UFH852074 UOY852072:UPD852074 UYU852072:UYZ852074 VIQ852072:VIV852074 VSM852072:VSR852074 WCI852072:WCN852074 WME852072:WMJ852074 WWA852072:WWF852074 S917608:X917610 JO917608:JT917610 TK917608:TP917610 ADG917608:ADL917610 ANC917608:ANH917610 AWY917608:AXD917610 BGU917608:BGZ917610 BQQ917608:BQV917610 CAM917608:CAR917610 CKI917608:CKN917610 CUE917608:CUJ917610 DEA917608:DEF917610 DNW917608:DOB917610 DXS917608:DXX917610 EHO917608:EHT917610 ERK917608:ERP917610 FBG917608:FBL917610 FLC917608:FLH917610 FUY917608:FVD917610 GEU917608:GEZ917610 GOQ917608:GOV917610 GYM917608:GYR917610 HII917608:HIN917610 HSE917608:HSJ917610 ICA917608:ICF917610 ILW917608:IMB917610 IVS917608:IVX917610 JFO917608:JFT917610 JPK917608:JPP917610 JZG917608:JZL917610 KJC917608:KJH917610 KSY917608:KTD917610 LCU917608:LCZ917610 LMQ917608:LMV917610 LWM917608:LWR917610 MGI917608:MGN917610 MQE917608:MQJ917610 NAA917608:NAF917610 NJW917608:NKB917610 NTS917608:NTX917610 ODO917608:ODT917610 ONK917608:ONP917610 OXG917608:OXL917610 PHC917608:PHH917610 PQY917608:PRD917610 QAU917608:QAZ917610 QKQ917608:QKV917610 QUM917608:QUR917610 REI917608:REN917610 ROE917608:ROJ917610 RYA917608:RYF917610 SHW917608:SIB917610 SRS917608:SRX917610 TBO917608:TBT917610 TLK917608:TLP917610 TVG917608:TVL917610 UFC917608:UFH917610 UOY917608:UPD917610 UYU917608:UYZ917610 VIQ917608:VIV917610 VSM917608:VSR917610 WCI917608:WCN917610 WME917608:WMJ917610 WWA917608:WWF917610 S983144:X983146 JO983144:JT983146 TK983144:TP983146 ADG983144:ADL983146 ANC983144:ANH983146 AWY983144:AXD983146 BGU983144:BGZ983146 BQQ983144:BQV983146 CAM983144:CAR983146 CKI983144:CKN983146 CUE983144:CUJ983146 DEA983144:DEF983146 DNW983144:DOB983146 DXS983144:DXX983146 EHO983144:EHT983146 ERK983144:ERP983146 FBG983144:FBL983146 FLC983144:FLH983146 FUY983144:FVD983146 GEU983144:GEZ983146 GOQ983144:GOV983146 GYM983144:GYR983146 HII983144:HIN983146 HSE983144:HSJ983146 ICA983144:ICF983146 ILW983144:IMB983146 IVS983144:IVX983146 JFO983144:JFT983146 JPK983144:JPP983146 JZG983144:JZL983146 KJC983144:KJH983146 KSY983144:KTD983146 LCU983144:LCZ983146 LMQ983144:LMV983146 LWM983144:LWR983146 MGI983144:MGN983146 MQE983144:MQJ983146 NAA983144:NAF983146 NJW983144:NKB983146 NTS983144:NTX983146 ODO983144:ODT983146 ONK983144:ONP983146 OXG983144:OXL983146 PHC983144:PHH983146 PQY983144:PRD983146 QAU983144:QAZ983146 QKQ983144:QKV983146 QUM983144:QUR983146 REI983144:REN983146 ROE983144:ROJ983146 RYA983144:RYF983146 SHW983144:SIB983146 SRS983144:SRX983146 TBO983144:TBT983146 TLK983144:TLP983146 TVG983144:TVL983146 UFC983144:UFH983146 UOY983144:UPD983146 UYU983144:UYZ983146 VIQ983144:VIV983146 VSM983144:VSR983146 WCI983144:WCN983146 WME983144:WMJ983146 WWA983144:WWF983146 S108:X108 JO108:JT108 TK108:TP108 ADG108:ADL108 ANC108:ANH108 AWY108:AXD108 BGU108:BGZ108 BQQ108:BQV108 CAM108:CAR108 CKI108:CKN108 CUE108:CUJ108 DEA108:DEF108 DNW108:DOB108 DXS108:DXX108 EHO108:EHT108 ERK108:ERP108 FBG108:FBL108 FLC108:FLH108 FUY108:FVD108 GEU108:GEZ108 GOQ108:GOV108 GYM108:GYR108 HII108:HIN108 HSE108:HSJ108 ICA108:ICF108 ILW108:IMB108 IVS108:IVX108 JFO108:JFT108 JPK108:JPP108 JZG108:JZL108 KJC108:KJH108 KSY108:KTD108 LCU108:LCZ108 LMQ108:LMV108 LWM108:LWR108 MGI108:MGN108 MQE108:MQJ108 NAA108:NAF108 NJW108:NKB108 NTS108:NTX108 ODO108:ODT108 ONK108:ONP108 OXG108:OXL108 PHC108:PHH108 PQY108:PRD108 QAU108:QAZ108 QKQ108:QKV108 QUM108:QUR108 REI108:REN108 ROE108:ROJ108 RYA108:RYF108 SHW108:SIB108 SRS108:SRX108 TBO108:TBT108 TLK108:TLP108 TVG108:TVL108 UFC108:UFH108 UOY108:UPD108 UYU108:UYZ108 VIQ108:VIV108 VSM108:VSR108 WCI108:WCN108 WME108:WMJ108 WWA108:WWF108 S65644:X65644 JO65644:JT65644 TK65644:TP65644 ADG65644:ADL65644 ANC65644:ANH65644 AWY65644:AXD65644 BGU65644:BGZ65644 BQQ65644:BQV65644 CAM65644:CAR65644 CKI65644:CKN65644 CUE65644:CUJ65644 DEA65644:DEF65644 DNW65644:DOB65644 DXS65644:DXX65644 EHO65644:EHT65644 ERK65644:ERP65644 FBG65644:FBL65644 FLC65644:FLH65644 FUY65644:FVD65644 GEU65644:GEZ65644 GOQ65644:GOV65644 GYM65644:GYR65644 HII65644:HIN65644 HSE65644:HSJ65644 ICA65644:ICF65644 ILW65644:IMB65644 IVS65644:IVX65644 JFO65644:JFT65644 JPK65644:JPP65644 JZG65644:JZL65644 KJC65644:KJH65644 KSY65644:KTD65644 LCU65644:LCZ65644 LMQ65644:LMV65644 LWM65644:LWR65644 MGI65644:MGN65644 MQE65644:MQJ65644 NAA65644:NAF65644 NJW65644:NKB65644 NTS65644:NTX65644 ODO65644:ODT65644 ONK65644:ONP65644 OXG65644:OXL65644 PHC65644:PHH65644 PQY65644:PRD65644 QAU65644:QAZ65644 QKQ65644:QKV65644 QUM65644:QUR65644 REI65644:REN65644 ROE65644:ROJ65644 RYA65644:RYF65644 SHW65644:SIB65644 SRS65644:SRX65644 TBO65644:TBT65644 TLK65644:TLP65644 TVG65644:TVL65644 UFC65644:UFH65644 UOY65644:UPD65644 UYU65644:UYZ65644 VIQ65644:VIV65644 VSM65644:VSR65644 WCI65644:WCN65644 WME65644:WMJ65644 WWA65644:WWF65644 S131180:X131180 JO131180:JT131180 TK131180:TP131180 ADG131180:ADL131180 ANC131180:ANH131180 AWY131180:AXD131180 BGU131180:BGZ131180 BQQ131180:BQV131180 CAM131180:CAR131180 CKI131180:CKN131180 CUE131180:CUJ131180 DEA131180:DEF131180 DNW131180:DOB131180 DXS131180:DXX131180 EHO131180:EHT131180 ERK131180:ERP131180 FBG131180:FBL131180 FLC131180:FLH131180 FUY131180:FVD131180 GEU131180:GEZ131180 GOQ131180:GOV131180 GYM131180:GYR131180 HII131180:HIN131180 HSE131180:HSJ131180 ICA131180:ICF131180 ILW131180:IMB131180 IVS131180:IVX131180 JFO131180:JFT131180 JPK131180:JPP131180 JZG131180:JZL131180 KJC131180:KJH131180 KSY131180:KTD131180 LCU131180:LCZ131180 LMQ131180:LMV131180 LWM131180:LWR131180 MGI131180:MGN131180 MQE131180:MQJ131180 NAA131180:NAF131180 NJW131180:NKB131180 NTS131180:NTX131180 ODO131180:ODT131180 ONK131180:ONP131180 OXG131180:OXL131180 PHC131180:PHH131180 PQY131180:PRD131180 QAU131180:QAZ131180 QKQ131180:QKV131180 QUM131180:QUR131180 REI131180:REN131180 ROE131180:ROJ131180 RYA131180:RYF131180 SHW131180:SIB131180 SRS131180:SRX131180 TBO131180:TBT131180 TLK131180:TLP131180 TVG131180:TVL131180 UFC131180:UFH131180 UOY131180:UPD131180 UYU131180:UYZ131180 VIQ131180:VIV131180 VSM131180:VSR131180 WCI131180:WCN131180 WME131180:WMJ131180 WWA131180:WWF131180 S196716:X196716 JO196716:JT196716 TK196716:TP196716 ADG196716:ADL196716 ANC196716:ANH196716 AWY196716:AXD196716 BGU196716:BGZ196716 BQQ196716:BQV196716 CAM196716:CAR196716 CKI196716:CKN196716 CUE196716:CUJ196716 DEA196716:DEF196716 DNW196716:DOB196716 DXS196716:DXX196716 EHO196716:EHT196716 ERK196716:ERP196716 FBG196716:FBL196716 FLC196716:FLH196716 FUY196716:FVD196716 GEU196716:GEZ196716 GOQ196716:GOV196716 GYM196716:GYR196716 HII196716:HIN196716 HSE196716:HSJ196716 ICA196716:ICF196716 ILW196716:IMB196716 IVS196716:IVX196716 JFO196716:JFT196716 JPK196716:JPP196716 JZG196716:JZL196716 KJC196716:KJH196716 KSY196716:KTD196716 LCU196716:LCZ196716 LMQ196716:LMV196716 LWM196716:LWR196716 MGI196716:MGN196716 MQE196716:MQJ196716 NAA196716:NAF196716 NJW196716:NKB196716 NTS196716:NTX196716 ODO196716:ODT196716 ONK196716:ONP196716 OXG196716:OXL196716 PHC196716:PHH196716 PQY196716:PRD196716 QAU196716:QAZ196716 QKQ196716:QKV196716 QUM196716:QUR196716 REI196716:REN196716 ROE196716:ROJ196716 RYA196716:RYF196716 SHW196716:SIB196716 SRS196716:SRX196716 TBO196716:TBT196716 TLK196716:TLP196716 TVG196716:TVL196716 UFC196716:UFH196716 UOY196716:UPD196716 UYU196716:UYZ196716 VIQ196716:VIV196716 VSM196716:VSR196716 WCI196716:WCN196716 WME196716:WMJ196716 WWA196716:WWF196716 S262252:X262252 JO262252:JT262252 TK262252:TP262252 ADG262252:ADL262252 ANC262252:ANH262252 AWY262252:AXD262252 BGU262252:BGZ262252 BQQ262252:BQV262252 CAM262252:CAR262252 CKI262252:CKN262252 CUE262252:CUJ262252 DEA262252:DEF262252 DNW262252:DOB262252 DXS262252:DXX262252 EHO262252:EHT262252 ERK262252:ERP262252 FBG262252:FBL262252 FLC262252:FLH262252 FUY262252:FVD262252 GEU262252:GEZ262252 GOQ262252:GOV262252 GYM262252:GYR262252 HII262252:HIN262252 HSE262252:HSJ262252 ICA262252:ICF262252 ILW262252:IMB262252 IVS262252:IVX262252 JFO262252:JFT262252 JPK262252:JPP262252 JZG262252:JZL262252 KJC262252:KJH262252 KSY262252:KTD262252 LCU262252:LCZ262252 LMQ262252:LMV262252 LWM262252:LWR262252 MGI262252:MGN262252 MQE262252:MQJ262252 NAA262252:NAF262252 NJW262252:NKB262252 NTS262252:NTX262252 ODO262252:ODT262252 ONK262252:ONP262252 OXG262252:OXL262252 PHC262252:PHH262252 PQY262252:PRD262252 QAU262252:QAZ262252 QKQ262252:QKV262252 QUM262252:QUR262252 REI262252:REN262252 ROE262252:ROJ262252 RYA262252:RYF262252 SHW262252:SIB262252 SRS262252:SRX262252 TBO262252:TBT262252 TLK262252:TLP262252 TVG262252:TVL262252 UFC262252:UFH262252 UOY262252:UPD262252 UYU262252:UYZ262252 VIQ262252:VIV262252 VSM262252:VSR262252 WCI262252:WCN262252 WME262252:WMJ262252 WWA262252:WWF262252 S327788:X327788 JO327788:JT327788 TK327788:TP327788 ADG327788:ADL327788 ANC327788:ANH327788 AWY327788:AXD327788 BGU327788:BGZ327788 BQQ327788:BQV327788 CAM327788:CAR327788 CKI327788:CKN327788 CUE327788:CUJ327788 DEA327788:DEF327788 DNW327788:DOB327788 DXS327788:DXX327788 EHO327788:EHT327788 ERK327788:ERP327788 FBG327788:FBL327788 FLC327788:FLH327788 FUY327788:FVD327788 GEU327788:GEZ327788 GOQ327788:GOV327788 GYM327788:GYR327788 HII327788:HIN327788 HSE327788:HSJ327788 ICA327788:ICF327788 ILW327788:IMB327788 IVS327788:IVX327788 JFO327788:JFT327788 JPK327788:JPP327788 JZG327788:JZL327788 KJC327788:KJH327788 KSY327788:KTD327788 LCU327788:LCZ327788 LMQ327788:LMV327788 LWM327788:LWR327788 MGI327788:MGN327788 MQE327788:MQJ327788 NAA327788:NAF327788 NJW327788:NKB327788 NTS327788:NTX327788 ODO327788:ODT327788 ONK327788:ONP327788 OXG327788:OXL327788 PHC327788:PHH327788 PQY327788:PRD327788 QAU327788:QAZ327788 QKQ327788:QKV327788 QUM327788:QUR327788 REI327788:REN327788 ROE327788:ROJ327788 RYA327788:RYF327788 SHW327788:SIB327788 SRS327788:SRX327788 TBO327788:TBT327788 TLK327788:TLP327788 TVG327788:TVL327788 UFC327788:UFH327788 UOY327788:UPD327788 UYU327788:UYZ327788 VIQ327788:VIV327788 VSM327788:VSR327788 WCI327788:WCN327788 WME327788:WMJ327788 WWA327788:WWF327788 S393324:X393324 JO393324:JT393324 TK393324:TP393324 ADG393324:ADL393324 ANC393324:ANH393324 AWY393324:AXD393324 BGU393324:BGZ393324 BQQ393324:BQV393324 CAM393324:CAR393324 CKI393324:CKN393324 CUE393324:CUJ393324 DEA393324:DEF393324 DNW393324:DOB393324 DXS393324:DXX393324 EHO393324:EHT393324 ERK393324:ERP393324 FBG393324:FBL393324 FLC393324:FLH393324 FUY393324:FVD393324 GEU393324:GEZ393324 GOQ393324:GOV393324 GYM393324:GYR393324 HII393324:HIN393324 HSE393324:HSJ393324 ICA393324:ICF393324 ILW393324:IMB393324 IVS393324:IVX393324 JFO393324:JFT393324 JPK393324:JPP393324 JZG393324:JZL393324 KJC393324:KJH393324 KSY393324:KTD393324 LCU393324:LCZ393324 LMQ393324:LMV393324 LWM393324:LWR393324 MGI393324:MGN393324 MQE393324:MQJ393324 NAA393324:NAF393324 NJW393324:NKB393324 NTS393324:NTX393324 ODO393324:ODT393324 ONK393324:ONP393324 OXG393324:OXL393324 PHC393324:PHH393324 PQY393324:PRD393324 QAU393324:QAZ393324 QKQ393324:QKV393324 QUM393324:QUR393324 REI393324:REN393324 ROE393324:ROJ393324 RYA393324:RYF393324 SHW393324:SIB393324 SRS393324:SRX393324 TBO393324:TBT393324 TLK393324:TLP393324 TVG393324:TVL393324 UFC393324:UFH393324 UOY393324:UPD393324 UYU393324:UYZ393324 VIQ393324:VIV393324 VSM393324:VSR393324 WCI393324:WCN393324 WME393324:WMJ393324 WWA393324:WWF393324 S458860:X458860 JO458860:JT458860 TK458860:TP458860 ADG458860:ADL458860 ANC458860:ANH458860 AWY458860:AXD458860 BGU458860:BGZ458860 BQQ458860:BQV458860 CAM458860:CAR458860 CKI458860:CKN458860 CUE458860:CUJ458860 DEA458860:DEF458860 DNW458860:DOB458860 DXS458860:DXX458860 EHO458860:EHT458860 ERK458860:ERP458860 FBG458860:FBL458860 FLC458860:FLH458860 FUY458860:FVD458860 GEU458860:GEZ458860 GOQ458860:GOV458860 GYM458860:GYR458860 HII458860:HIN458860 HSE458860:HSJ458860 ICA458860:ICF458860 ILW458860:IMB458860 IVS458860:IVX458860 JFO458860:JFT458860 JPK458860:JPP458860 JZG458860:JZL458860 KJC458860:KJH458860 KSY458860:KTD458860 LCU458860:LCZ458860 LMQ458860:LMV458860 LWM458860:LWR458860 MGI458860:MGN458860 MQE458860:MQJ458860 NAA458860:NAF458860 NJW458860:NKB458860 NTS458860:NTX458860 ODO458860:ODT458860 ONK458860:ONP458860 OXG458860:OXL458860 PHC458860:PHH458860 PQY458860:PRD458860 QAU458860:QAZ458860 QKQ458860:QKV458860 QUM458860:QUR458860 REI458860:REN458860 ROE458860:ROJ458860 RYA458860:RYF458860 SHW458860:SIB458860 SRS458860:SRX458860 TBO458860:TBT458860 TLK458860:TLP458860 TVG458860:TVL458860 UFC458860:UFH458860 UOY458860:UPD458860 UYU458860:UYZ458860 VIQ458860:VIV458860 VSM458860:VSR458860 WCI458860:WCN458860 WME458860:WMJ458860 WWA458860:WWF458860 S524396:X524396 JO524396:JT524396 TK524396:TP524396 ADG524396:ADL524396 ANC524396:ANH524396 AWY524396:AXD524396 BGU524396:BGZ524396 BQQ524396:BQV524396 CAM524396:CAR524396 CKI524396:CKN524396 CUE524396:CUJ524396 DEA524396:DEF524396 DNW524396:DOB524396 DXS524396:DXX524396 EHO524396:EHT524396 ERK524396:ERP524396 FBG524396:FBL524396 FLC524396:FLH524396 FUY524396:FVD524396 GEU524396:GEZ524396 GOQ524396:GOV524396 GYM524396:GYR524396 HII524396:HIN524396 HSE524396:HSJ524396 ICA524396:ICF524396 ILW524396:IMB524396 IVS524396:IVX524396 JFO524396:JFT524396 JPK524396:JPP524396 JZG524396:JZL524396 KJC524396:KJH524396 KSY524396:KTD524396 LCU524396:LCZ524396 LMQ524396:LMV524396 LWM524396:LWR524396 MGI524396:MGN524396 MQE524396:MQJ524396 NAA524396:NAF524396 NJW524396:NKB524396 NTS524396:NTX524396 ODO524396:ODT524396 ONK524396:ONP524396 OXG524396:OXL524396 PHC524396:PHH524396 PQY524396:PRD524396 QAU524396:QAZ524396 QKQ524396:QKV524396 QUM524396:QUR524396 REI524396:REN524396 ROE524396:ROJ524396 RYA524396:RYF524396 SHW524396:SIB524396 SRS524396:SRX524396 TBO524396:TBT524396 TLK524396:TLP524396 TVG524396:TVL524396 UFC524396:UFH524396 UOY524396:UPD524396 UYU524396:UYZ524396 VIQ524396:VIV524396 VSM524396:VSR524396 WCI524396:WCN524396 WME524396:WMJ524396 WWA524396:WWF524396 S589932:X589932 JO589932:JT589932 TK589932:TP589932 ADG589932:ADL589932 ANC589932:ANH589932 AWY589932:AXD589932 BGU589932:BGZ589932 BQQ589932:BQV589932 CAM589932:CAR589932 CKI589932:CKN589932 CUE589932:CUJ589932 DEA589932:DEF589932 DNW589932:DOB589932 DXS589932:DXX589932 EHO589932:EHT589932 ERK589932:ERP589932 FBG589932:FBL589932 FLC589932:FLH589932 FUY589932:FVD589932 GEU589932:GEZ589932 GOQ589932:GOV589932 GYM589932:GYR589932 HII589932:HIN589932 HSE589932:HSJ589932 ICA589932:ICF589932 ILW589932:IMB589932 IVS589932:IVX589932 JFO589932:JFT589932 JPK589932:JPP589932 JZG589932:JZL589932 KJC589932:KJH589932 KSY589932:KTD589932 LCU589932:LCZ589932 LMQ589932:LMV589932 LWM589932:LWR589932 MGI589932:MGN589932 MQE589932:MQJ589932 NAA589932:NAF589932 NJW589932:NKB589932 NTS589932:NTX589932 ODO589932:ODT589932 ONK589932:ONP589932 OXG589932:OXL589932 PHC589932:PHH589932 PQY589932:PRD589932 QAU589932:QAZ589932 QKQ589932:QKV589932 QUM589932:QUR589932 REI589932:REN589932 ROE589932:ROJ589932 RYA589932:RYF589932 SHW589932:SIB589932 SRS589932:SRX589932 TBO589932:TBT589932 TLK589932:TLP589932 TVG589932:TVL589932 UFC589932:UFH589932 UOY589932:UPD589932 UYU589932:UYZ589932 VIQ589932:VIV589932 VSM589932:VSR589932 WCI589932:WCN589932 WME589932:WMJ589932 WWA589932:WWF589932 S655468:X655468 JO655468:JT655468 TK655468:TP655468 ADG655468:ADL655468 ANC655468:ANH655468 AWY655468:AXD655468 BGU655468:BGZ655468 BQQ655468:BQV655468 CAM655468:CAR655468 CKI655468:CKN655468 CUE655468:CUJ655468 DEA655468:DEF655468 DNW655468:DOB655468 DXS655468:DXX655468 EHO655468:EHT655468 ERK655468:ERP655468 FBG655468:FBL655468 FLC655468:FLH655468 FUY655468:FVD655468 GEU655468:GEZ655468 GOQ655468:GOV655468 GYM655468:GYR655468 HII655468:HIN655468 HSE655468:HSJ655468 ICA655468:ICF655468 ILW655468:IMB655468 IVS655468:IVX655468 JFO655468:JFT655468 JPK655468:JPP655468 JZG655468:JZL655468 KJC655468:KJH655468 KSY655468:KTD655468 LCU655468:LCZ655468 LMQ655468:LMV655468 LWM655468:LWR655468 MGI655468:MGN655468 MQE655468:MQJ655468 NAA655468:NAF655468 NJW655468:NKB655468 NTS655468:NTX655468 ODO655468:ODT655468 ONK655468:ONP655468 OXG655468:OXL655468 PHC655468:PHH655468 PQY655468:PRD655468 QAU655468:QAZ655468 QKQ655468:QKV655468 QUM655468:QUR655468 REI655468:REN655468 ROE655468:ROJ655468 RYA655468:RYF655468 SHW655468:SIB655468 SRS655468:SRX655468 TBO655468:TBT655468 TLK655468:TLP655468 TVG655468:TVL655468 UFC655468:UFH655468 UOY655468:UPD655468 UYU655468:UYZ655468 VIQ655468:VIV655468 VSM655468:VSR655468 WCI655468:WCN655468 WME655468:WMJ655468 WWA655468:WWF655468 S721004:X721004 JO721004:JT721004 TK721004:TP721004 ADG721004:ADL721004 ANC721004:ANH721004 AWY721004:AXD721004 BGU721004:BGZ721004 BQQ721004:BQV721004 CAM721004:CAR721004 CKI721004:CKN721004 CUE721004:CUJ721004 DEA721004:DEF721004 DNW721004:DOB721004 DXS721004:DXX721004 EHO721004:EHT721004 ERK721004:ERP721004 FBG721004:FBL721004 FLC721004:FLH721004 FUY721004:FVD721004 GEU721004:GEZ721004 GOQ721004:GOV721004 GYM721004:GYR721004 HII721004:HIN721004 HSE721004:HSJ721004 ICA721004:ICF721004 ILW721004:IMB721004 IVS721004:IVX721004 JFO721004:JFT721004 JPK721004:JPP721004 JZG721004:JZL721004 KJC721004:KJH721004 KSY721004:KTD721004 LCU721004:LCZ721004 LMQ721004:LMV721004 LWM721004:LWR721004 MGI721004:MGN721004 MQE721004:MQJ721004 NAA721004:NAF721004 NJW721004:NKB721004 NTS721004:NTX721004 ODO721004:ODT721004 ONK721004:ONP721004 OXG721004:OXL721004 PHC721004:PHH721004 PQY721004:PRD721004 QAU721004:QAZ721004 QKQ721004:QKV721004 QUM721004:QUR721004 REI721004:REN721004 ROE721004:ROJ721004 RYA721004:RYF721004 SHW721004:SIB721004 SRS721004:SRX721004 TBO721004:TBT721004 TLK721004:TLP721004 TVG721004:TVL721004 UFC721004:UFH721004 UOY721004:UPD721004 UYU721004:UYZ721004 VIQ721004:VIV721004 VSM721004:VSR721004 WCI721004:WCN721004 WME721004:WMJ721004 WWA721004:WWF721004 S786540:X786540 JO786540:JT786540 TK786540:TP786540 ADG786540:ADL786540 ANC786540:ANH786540 AWY786540:AXD786540 BGU786540:BGZ786540 BQQ786540:BQV786540 CAM786540:CAR786540 CKI786540:CKN786540 CUE786540:CUJ786540 DEA786540:DEF786540 DNW786540:DOB786540 DXS786540:DXX786540 EHO786540:EHT786540 ERK786540:ERP786540 FBG786540:FBL786540 FLC786540:FLH786540 FUY786540:FVD786540 GEU786540:GEZ786540 GOQ786540:GOV786540 GYM786540:GYR786540 HII786540:HIN786540 HSE786540:HSJ786540 ICA786540:ICF786540 ILW786540:IMB786540 IVS786540:IVX786540 JFO786540:JFT786540 JPK786540:JPP786540 JZG786540:JZL786540 KJC786540:KJH786540 KSY786540:KTD786540 LCU786540:LCZ786540 LMQ786540:LMV786540 LWM786540:LWR786540 MGI786540:MGN786540 MQE786540:MQJ786540 NAA786540:NAF786540 NJW786540:NKB786540 NTS786540:NTX786540 ODO786540:ODT786540 ONK786540:ONP786540 OXG786540:OXL786540 PHC786540:PHH786540 PQY786540:PRD786540 QAU786540:QAZ786540 QKQ786540:QKV786540 QUM786540:QUR786540 REI786540:REN786540 ROE786540:ROJ786540 RYA786540:RYF786540 SHW786540:SIB786540 SRS786540:SRX786540 TBO786540:TBT786540 TLK786540:TLP786540 TVG786540:TVL786540 UFC786540:UFH786540 UOY786540:UPD786540 UYU786540:UYZ786540 VIQ786540:VIV786540 VSM786540:VSR786540 WCI786540:WCN786540 WME786540:WMJ786540 WWA786540:WWF786540 S852076:X852076 JO852076:JT852076 TK852076:TP852076 ADG852076:ADL852076 ANC852076:ANH852076 AWY852076:AXD852076 BGU852076:BGZ852076 BQQ852076:BQV852076 CAM852076:CAR852076 CKI852076:CKN852076 CUE852076:CUJ852076 DEA852076:DEF852076 DNW852076:DOB852076 DXS852076:DXX852076 EHO852076:EHT852076 ERK852076:ERP852076 FBG852076:FBL852076 FLC852076:FLH852076 FUY852076:FVD852076 GEU852076:GEZ852076 GOQ852076:GOV852076 GYM852076:GYR852076 HII852076:HIN852076 HSE852076:HSJ852076 ICA852076:ICF852076 ILW852076:IMB852076 IVS852076:IVX852076 JFO852076:JFT852076 JPK852076:JPP852076 JZG852076:JZL852076 KJC852076:KJH852076 KSY852076:KTD852076 LCU852076:LCZ852076 LMQ852076:LMV852076 LWM852076:LWR852076 MGI852076:MGN852076 MQE852076:MQJ852076 NAA852076:NAF852076 NJW852076:NKB852076 NTS852076:NTX852076 ODO852076:ODT852076 ONK852076:ONP852076 OXG852076:OXL852076 PHC852076:PHH852076 PQY852076:PRD852076 QAU852076:QAZ852076 QKQ852076:QKV852076 QUM852076:QUR852076 REI852076:REN852076 ROE852076:ROJ852076 RYA852076:RYF852076 SHW852076:SIB852076 SRS852076:SRX852076 TBO852076:TBT852076 TLK852076:TLP852076 TVG852076:TVL852076 UFC852076:UFH852076 UOY852076:UPD852076 UYU852076:UYZ852076 VIQ852076:VIV852076 VSM852076:VSR852076 WCI852076:WCN852076 WME852076:WMJ852076 WWA852076:WWF852076 S917612:X917612 JO917612:JT917612 TK917612:TP917612 ADG917612:ADL917612 ANC917612:ANH917612 AWY917612:AXD917612 BGU917612:BGZ917612 BQQ917612:BQV917612 CAM917612:CAR917612 CKI917612:CKN917612 CUE917612:CUJ917612 DEA917612:DEF917612 DNW917612:DOB917612 DXS917612:DXX917612 EHO917612:EHT917612 ERK917612:ERP917612 FBG917612:FBL917612 FLC917612:FLH917612 FUY917612:FVD917612 GEU917612:GEZ917612 GOQ917612:GOV917612 GYM917612:GYR917612 HII917612:HIN917612 HSE917612:HSJ917612 ICA917612:ICF917612 ILW917612:IMB917612 IVS917612:IVX917612 JFO917612:JFT917612 JPK917612:JPP917612 JZG917612:JZL917612 KJC917612:KJH917612 KSY917612:KTD917612 LCU917612:LCZ917612 LMQ917612:LMV917612 LWM917612:LWR917612 MGI917612:MGN917612 MQE917612:MQJ917612 NAA917612:NAF917612 NJW917612:NKB917612 NTS917612:NTX917612 ODO917612:ODT917612 ONK917612:ONP917612 OXG917612:OXL917612 PHC917612:PHH917612 PQY917612:PRD917612 QAU917612:QAZ917612 QKQ917612:QKV917612 QUM917612:QUR917612 REI917612:REN917612 ROE917612:ROJ917612 RYA917612:RYF917612 SHW917612:SIB917612 SRS917612:SRX917612 TBO917612:TBT917612 TLK917612:TLP917612 TVG917612:TVL917612 UFC917612:UFH917612 UOY917612:UPD917612 UYU917612:UYZ917612 VIQ917612:VIV917612 VSM917612:VSR917612 WCI917612:WCN917612 WME917612:WMJ917612 WWA917612:WWF917612 S983148:X983148 JO983148:JT983148 TK983148:TP983148 ADG983148:ADL983148 ANC983148:ANH983148 AWY983148:AXD983148 BGU983148:BGZ983148 BQQ983148:BQV983148 CAM983148:CAR983148 CKI983148:CKN983148 CUE983148:CUJ983148 DEA983148:DEF983148 DNW983148:DOB983148 DXS983148:DXX983148 EHO983148:EHT983148 ERK983148:ERP983148 FBG983148:FBL983148 FLC983148:FLH983148 FUY983148:FVD983148 GEU983148:GEZ983148 GOQ983148:GOV983148 GYM983148:GYR983148 HII983148:HIN983148 HSE983148:HSJ983148 ICA983148:ICF983148 ILW983148:IMB983148 IVS983148:IVX983148 JFO983148:JFT983148 JPK983148:JPP983148 JZG983148:JZL983148 KJC983148:KJH983148 KSY983148:KTD983148 LCU983148:LCZ983148 LMQ983148:LMV983148 LWM983148:LWR983148 MGI983148:MGN983148 MQE983148:MQJ983148 NAA983148:NAF983148 NJW983148:NKB983148 NTS983148:NTX983148 ODO983148:ODT983148 ONK983148:ONP983148 OXG983148:OXL983148 PHC983148:PHH983148 PQY983148:PRD983148 QAU983148:QAZ983148 QKQ983148:QKV983148 QUM983148:QUR983148 REI983148:REN983148 ROE983148:ROJ983148 RYA983148:RYF983148 SHW983148:SIB983148 SRS983148:SRX983148 TBO983148:TBT983148 TLK983148:TLP983148 TVG983148:TVL983148 UFC983148:UFH983148 UOY983148:UPD983148 UYU983148:UYZ983148 VIQ983148:VIV983148 VSM983148:VSR983148 WCI983148:WCN983148 WME983148:WMJ983148 WWA983148:WWF983148 G38:L38 JC38:JH38 SY38:TD38 ACU38:ACZ38 AMQ38:AMV38 AWM38:AWR38 BGI38:BGN38 BQE38:BQJ38 CAA38:CAF38 CJW38:CKB38 CTS38:CTX38 DDO38:DDT38 DNK38:DNP38 DXG38:DXL38 EHC38:EHH38 EQY38:ERD38 FAU38:FAZ38 FKQ38:FKV38 FUM38:FUR38 GEI38:GEN38 GOE38:GOJ38 GYA38:GYF38 HHW38:HIB38 HRS38:HRX38 IBO38:IBT38 ILK38:ILP38 IVG38:IVL38 JFC38:JFH38 JOY38:JPD38 JYU38:JYZ38 KIQ38:KIV38 KSM38:KSR38 LCI38:LCN38 LME38:LMJ38 LWA38:LWF38 MFW38:MGB38 MPS38:MPX38 MZO38:MZT38 NJK38:NJP38 NTG38:NTL38 ODC38:ODH38 OMY38:OND38 OWU38:OWZ38 PGQ38:PGV38 PQM38:PQR38 QAI38:QAN38 QKE38:QKJ38 QUA38:QUF38 RDW38:REB38 RNS38:RNX38 RXO38:RXT38 SHK38:SHP38 SRG38:SRL38 TBC38:TBH38 TKY38:TLD38 TUU38:TUZ38 UEQ38:UEV38 UOM38:UOR38 UYI38:UYN38 VIE38:VIJ38 VSA38:VSF38 WBW38:WCB38 WLS38:WLX38 WVO38:WVT38 G65574:L65574 JC65574:JH65574 SY65574:TD65574 ACU65574:ACZ65574 AMQ65574:AMV65574 AWM65574:AWR65574 BGI65574:BGN65574 BQE65574:BQJ65574 CAA65574:CAF65574 CJW65574:CKB65574 CTS65574:CTX65574 DDO65574:DDT65574 DNK65574:DNP65574 DXG65574:DXL65574 EHC65574:EHH65574 EQY65574:ERD65574 FAU65574:FAZ65574 FKQ65574:FKV65574 FUM65574:FUR65574 GEI65574:GEN65574 GOE65574:GOJ65574 GYA65574:GYF65574 HHW65574:HIB65574 HRS65574:HRX65574 IBO65574:IBT65574 ILK65574:ILP65574 IVG65574:IVL65574 JFC65574:JFH65574 JOY65574:JPD65574 JYU65574:JYZ65574 KIQ65574:KIV65574 KSM65574:KSR65574 LCI65574:LCN65574 LME65574:LMJ65574 LWA65574:LWF65574 MFW65574:MGB65574 MPS65574:MPX65574 MZO65574:MZT65574 NJK65574:NJP65574 NTG65574:NTL65574 ODC65574:ODH65574 OMY65574:OND65574 OWU65574:OWZ65574 PGQ65574:PGV65574 PQM65574:PQR65574 QAI65574:QAN65574 QKE65574:QKJ65574 QUA65574:QUF65574 RDW65574:REB65574 RNS65574:RNX65574 RXO65574:RXT65574 SHK65574:SHP65574 SRG65574:SRL65574 TBC65574:TBH65574 TKY65574:TLD65574 TUU65574:TUZ65574 UEQ65574:UEV65574 UOM65574:UOR65574 UYI65574:UYN65574 VIE65574:VIJ65574 VSA65574:VSF65574 WBW65574:WCB65574 WLS65574:WLX65574 WVO65574:WVT65574 G131110:L131110 JC131110:JH131110 SY131110:TD131110 ACU131110:ACZ131110 AMQ131110:AMV131110 AWM131110:AWR131110 BGI131110:BGN131110 BQE131110:BQJ131110 CAA131110:CAF131110 CJW131110:CKB131110 CTS131110:CTX131110 DDO131110:DDT131110 DNK131110:DNP131110 DXG131110:DXL131110 EHC131110:EHH131110 EQY131110:ERD131110 FAU131110:FAZ131110 FKQ131110:FKV131110 FUM131110:FUR131110 GEI131110:GEN131110 GOE131110:GOJ131110 GYA131110:GYF131110 HHW131110:HIB131110 HRS131110:HRX131110 IBO131110:IBT131110 ILK131110:ILP131110 IVG131110:IVL131110 JFC131110:JFH131110 JOY131110:JPD131110 JYU131110:JYZ131110 KIQ131110:KIV131110 KSM131110:KSR131110 LCI131110:LCN131110 LME131110:LMJ131110 LWA131110:LWF131110 MFW131110:MGB131110 MPS131110:MPX131110 MZO131110:MZT131110 NJK131110:NJP131110 NTG131110:NTL131110 ODC131110:ODH131110 OMY131110:OND131110 OWU131110:OWZ131110 PGQ131110:PGV131110 PQM131110:PQR131110 QAI131110:QAN131110 QKE131110:QKJ131110 QUA131110:QUF131110 RDW131110:REB131110 RNS131110:RNX131110 RXO131110:RXT131110 SHK131110:SHP131110 SRG131110:SRL131110 TBC131110:TBH131110 TKY131110:TLD131110 TUU131110:TUZ131110 UEQ131110:UEV131110 UOM131110:UOR131110 UYI131110:UYN131110 VIE131110:VIJ131110 VSA131110:VSF131110 WBW131110:WCB131110 WLS131110:WLX131110 WVO131110:WVT131110 G196646:L196646 JC196646:JH196646 SY196646:TD196646 ACU196646:ACZ196646 AMQ196646:AMV196646 AWM196646:AWR196646 BGI196646:BGN196646 BQE196646:BQJ196646 CAA196646:CAF196646 CJW196646:CKB196646 CTS196646:CTX196646 DDO196646:DDT196646 DNK196646:DNP196646 DXG196646:DXL196646 EHC196646:EHH196646 EQY196646:ERD196646 FAU196646:FAZ196646 FKQ196646:FKV196646 FUM196646:FUR196646 GEI196646:GEN196646 GOE196646:GOJ196646 GYA196646:GYF196646 HHW196646:HIB196646 HRS196646:HRX196646 IBO196646:IBT196646 ILK196646:ILP196646 IVG196646:IVL196646 JFC196646:JFH196646 JOY196646:JPD196646 JYU196646:JYZ196646 KIQ196646:KIV196646 KSM196646:KSR196646 LCI196646:LCN196646 LME196646:LMJ196646 LWA196646:LWF196646 MFW196646:MGB196646 MPS196646:MPX196646 MZO196646:MZT196646 NJK196646:NJP196646 NTG196646:NTL196646 ODC196646:ODH196646 OMY196646:OND196646 OWU196646:OWZ196646 PGQ196646:PGV196646 PQM196646:PQR196646 QAI196646:QAN196646 QKE196646:QKJ196646 QUA196646:QUF196646 RDW196646:REB196646 RNS196646:RNX196646 RXO196646:RXT196646 SHK196646:SHP196646 SRG196646:SRL196646 TBC196646:TBH196646 TKY196646:TLD196646 TUU196646:TUZ196646 UEQ196646:UEV196646 UOM196646:UOR196646 UYI196646:UYN196646 VIE196646:VIJ196646 VSA196646:VSF196646 WBW196646:WCB196646 WLS196646:WLX196646 WVO196646:WVT196646 G262182:L262182 JC262182:JH262182 SY262182:TD262182 ACU262182:ACZ262182 AMQ262182:AMV262182 AWM262182:AWR262182 BGI262182:BGN262182 BQE262182:BQJ262182 CAA262182:CAF262182 CJW262182:CKB262182 CTS262182:CTX262182 DDO262182:DDT262182 DNK262182:DNP262182 DXG262182:DXL262182 EHC262182:EHH262182 EQY262182:ERD262182 FAU262182:FAZ262182 FKQ262182:FKV262182 FUM262182:FUR262182 GEI262182:GEN262182 GOE262182:GOJ262182 GYA262182:GYF262182 HHW262182:HIB262182 HRS262182:HRX262182 IBO262182:IBT262182 ILK262182:ILP262182 IVG262182:IVL262182 JFC262182:JFH262182 JOY262182:JPD262182 JYU262182:JYZ262182 KIQ262182:KIV262182 KSM262182:KSR262182 LCI262182:LCN262182 LME262182:LMJ262182 LWA262182:LWF262182 MFW262182:MGB262182 MPS262182:MPX262182 MZO262182:MZT262182 NJK262182:NJP262182 NTG262182:NTL262182 ODC262182:ODH262182 OMY262182:OND262182 OWU262182:OWZ262182 PGQ262182:PGV262182 PQM262182:PQR262182 QAI262182:QAN262182 QKE262182:QKJ262182 QUA262182:QUF262182 RDW262182:REB262182 RNS262182:RNX262182 RXO262182:RXT262182 SHK262182:SHP262182 SRG262182:SRL262182 TBC262182:TBH262182 TKY262182:TLD262182 TUU262182:TUZ262182 UEQ262182:UEV262182 UOM262182:UOR262182 UYI262182:UYN262182 VIE262182:VIJ262182 VSA262182:VSF262182 WBW262182:WCB262182 WLS262182:WLX262182 WVO262182:WVT262182 G327718:L327718 JC327718:JH327718 SY327718:TD327718 ACU327718:ACZ327718 AMQ327718:AMV327718 AWM327718:AWR327718 BGI327718:BGN327718 BQE327718:BQJ327718 CAA327718:CAF327718 CJW327718:CKB327718 CTS327718:CTX327718 DDO327718:DDT327718 DNK327718:DNP327718 DXG327718:DXL327718 EHC327718:EHH327718 EQY327718:ERD327718 FAU327718:FAZ327718 FKQ327718:FKV327718 FUM327718:FUR327718 GEI327718:GEN327718 GOE327718:GOJ327718 GYA327718:GYF327718 HHW327718:HIB327718 HRS327718:HRX327718 IBO327718:IBT327718 ILK327718:ILP327718 IVG327718:IVL327718 JFC327718:JFH327718 JOY327718:JPD327718 JYU327718:JYZ327718 KIQ327718:KIV327718 KSM327718:KSR327718 LCI327718:LCN327718 LME327718:LMJ327718 LWA327718:LWF327718 MFW327718:MGB327718 MPS327718:MPX327718 MZO327718:MZT327718 NJK327718:NJP327718 NTG327718:NTL327718 ODC327718:ODH327718 OMY327718:OND327718 OWU327718:OWZ327718 PGQ327718:PGV327718 PQM327718:PQR327718 QAI327718:QAN327718 QKE327718:QKJ327718 QUA327718:QUF327718 RDW327718:REB327718 RNS327718:RNX327718 RXO327718:RXT327718 SHK327718:SHP327718 SRG327718:SRL327718 TBC327718:TBH327718 TKY327718:TLD327718 TUU327718:TUZ327718 UEQ327718:UEV327718 UOM327718:UOR327718 UYI327718:UYN327718 VIE327718:VIJ327718 VSA327718:VSF327718 WBW327718:WCB327718 WLS327718:WLX327718 WVO327718:WVT327718 G393254:L393254 JC393254:JH393254 SY393254:TD393254 ACU393254:ACZ393254 AMQ393254:AMV393254 AWM393254:AWR393254 BGI393254:BGN393254 BQE393254:BQJ393254 CAA393254:CAF393254 CJW393254:CKB393254 CTS393254:CTX393254 DDO393254:DDT393254 DNK393254:DNP393254 DXG393254:DXL393254 EHC393254:EHH393254 EQY393254:ERD393254 FAU393254:FAZ393254 FKQ393254:FKV393254 FUM393254:FUR393254 GEI393254:GEN393254 GOE393254:GOJ393254 GYA393254:GYF393254 HHW393254:HIB393254 HRS393254:HRX393254 IBO393254:IBT393254 ILK393254:ILP393254 IVG393254:IVL393254 JFC393254:JFH393254 JOY393254:JPD393254 JYU393254:JYZ393254 KIQ393254:KIV393254 KSM393254:KSR393254 LCI393254:LCN393254 LME393254:LMJ393254 LWA393254:LWF393254 MFW393254:MGB393254 MPS393254:MPX393254 MZO393254:MZT393254 NJK393254:NJP393254 NTG393254:NTL393254 ODC393254:ODH393254 OMY393254:OND393254 OWU393254:OWZ393254 PGQ393254:PGV393254 PQM393254:PQR393254 QAI393254:QAN393254 QKE393254:QKJ393254 QUA393254:QUF393254 RDW393254:REB393254 RNS393254:RNX393254 RXO393254:RXT393254 SHK393254:SHP393254 SRG393254:SRL393254 TBC393254:TBH393254 TKY393254:TLD393254 TUU393254:TUZ393254 UEQ393254:UEV393254 UOM393254:UOR393254 UYI393254:UYN393254 VIE393254:VIJ393254 VSA393254:VSF393254 WBW393254:WCB393254 WLS393254:WLX393254 WVO393254:WVT393254 G458790:L458790 JC458790:JH458790 SY458790:TD458790 ACU458790:ACZ458790 AMQ458790:AMV458790 AWM458790:AWR458790 BGI458790:BGN458790 BQE458790:BQJ458790 CAA458790:CAF458790 CJW458790:CKB458790 CTS458790:CTX458790 DDO458790:DDT458790 DNK458790:DNP458790 DXG458790:DXL458790 EHC458790:EHH458790 EQY458790:ERD458790 FAU458790:FAZ458790 FKQ458790:FKV458790 FUM458790:FUR458790 GEI458790:GEN458790 GOE458790:GOJ458790 GYA458790:GYF458790 HHW458790:HIB458790 HRS458790:HRX458790 IBO458790:IBT458790 ILK458790:ILP458790 IVG458790:IVL458790 JFC458790:JFH458790 JOY458790:JPD458790 JYU458790:JYZ458790 KIQ458790:KIV458790 KSM458790:KSR458790 LCI458790:LCN458790 LME458790:LMJ458790 LWA458790:LWF458790 MFW458790:MGB458790 MPS458790:MPX458790 MZO458790:MZT458790 NJK458790:NJP458790 NTG458790:NTL458790 ODC458790:ODH458790 OMY458790:OND458790 OWU458790:OWZ458790 PGQ458790:PGV458790 PQM458790:PQR458790 QAI458790:QAN458790 QKE458790:QKJ458790 QUA458790:QUF458790 RDW458790:REB458790 RNS458790:RNX458790 RXO458790:RXT458790 SHK458790:SHP458790 SRG458790:SRL458790 TBC458790:TBH458790 TKY458790:TLD458790 TUU458790:TUZ458790 UEQ458790:UEV458790 UOM458790:UOR458790 UYI458790:UYN458790 VIE458790:VIJ458790 VSA458790:VSF458790 WBW458790:WCB458790 WLS458790:WLX458790 WVO458790:WVT458790 G524326:L524326 JC524326:JH524326 SY524326:TD524326 ACU524326:ACZ524326 AMQ524326:AMV524326 AWM524326:AWR524326 BGI524326:BGN524326 BQE524326:BQJ524326 CAA524326:CAF524326 CJW524326:CKB524326 CTS524326:CTX524326 DDO524326:DDT524326 DNK524326:DNP524326 DXG524326:DXL524326 EHC524326:EHH524326 EQY524326:ERD524326 FAU524326:FAZ524326 FKQ524326:FKV524326 FUM524326:FUR524326 GEI524326:GEN524326 GOE524326:GOJ524326 GYA524326:GYF524326 HHW524326:HIB524326 HRS524326:HRX524326 IBO524326:IBT524326 ILK524326:ILP524326 IVG524326:IVL524326 JFC524326:JFH524326 JOY524326:JPD524326 JYU524326:JYZ524326 KIQ524326:KIV524326 KSM524326:KSR524326 LCI524326:LCN524326 LME524326:LMJ524326 LWA524326:LWF524326 MFW524326:MGB524326 MPS524326:MPX524326 MZO524326:MZT524326 NJK524326:NJP524326 NTG524326:NTL524326 ODC524326:ODH524326 OMY524326:OND524326 OWU524326:OWZ524326 PGQ524326:PGV524326 PQM524326:PQR524326 QAI524326:QAN524326 QKE524326:QKJ524326 QUA524326:QUF524326 RDW524326:REB524326 RNS524326:RNX524326 RXO524326:RXT524326 SHK524326:SHP524326 SRG524326:SRL524326 TBC524326:TBH524326 TKY524326:TLD524326 TUU524326:TUZ524326 UEQ524326:UEV524326 UOM524326:UOR524326 UYI524326:UYN524326 VIE524326:VIJ524326 VSA524326:VSF524326 WBW524326:WCB524326 WLS524326:WLX524326 WVO524326:WVT524326 G589862:L589862 JC589862:JH589862 SY589862:TD589862 ACU589862:ACZ589862 AMQ589862:AMV589862 AWM589862:AWR589862 BGI589862:BGN589862 BQE589862:BQJ589862 CAA589862:CAF589862 CJW589862:CKB589862 CTS589862:CTX589862 DDO589862:DDT589862 DNK589862:DNP589862 DXG589862:DXL589862 EHC589862:EHH589862 EQY589862:ERD589862 FAU589862:FAZ589862 FKQ589862:FKV589862 FUM589862:FUR589862 GEI589862:GEN589862 GOE589862:GOJ589862 GYA589862:GYF589862 HHW589862:HIB589862 HRS589862:HRX589862 IBO589862:IBT589862 ILK589862:ILP589862 IVG589862:IVL589862 JFC589862:JFH589862 JOY589862:JPD589862 JYU589862:JYZ589862 KIQ589862:KIV589862 KSM589862:KSR589862 LCI589862:LCN589862 LME589862:LMJ589862 LWA589862:LWF589862 MFW589862:MGB589862 MPS589862:MPX589862 MZO589862:MZT589862 NJK589862:NJP589862 NTG589862:NTL589862 ODC589862:ODH589862 OMY589862:OND589862 OWU589862:OWZ589862 PGQ589862:PGV589862 PQM589862:PQR589862 QAI589862:QAN589862 QKE589862:QKJ589862 QUA589862:QUF589862 RDW589862:REB589862 RNS589862:RNX589862 RXO589862:RXT589862 SHK589862:SHP589862 SRG589862:SRL589862 TBC589862:TBH589862 TKY589862:TLD589862 TUU589862:TUZ589862 UEQ589862:UEV589862 UOM589862:UOR589862 UYI589862:UYN589862 VIE589862:VIJ589862 VSA589862:VSF589862 WBW589862:WCB589862 WLS589862:WLX589862 WVO589862:WVT589862 G655398:L655398 JC655398:JH655398 SY655398:TD655398 ACU655398:ACZ655398 AMQ655398:AMV655398 AWM655398:AWR655398 BGI655398:BGN655398 BQE655398:BQJ655398 CAA655398:CAF655398 CJW655398:CKB655398 CTS655398:CTX655398 DDO655398:DDT655398 DNK655398:DNP655398 DXG655398:DXL655398 EHC655398:EHH655398 EQY655398:ERD655398 FAU655398:FAZ655398 FKQ655398:FKV655398 FUM655398:FUR655398 GEI655398:GEN655398 GOE655398:GOJ655398 GYA655398:GYF655398 HHW655398:HIB655398 HRS655398:HRX655398 IBO655398:IBT655398 ILK655398:ILP655398 IVG655398:IVL655398 JFC655398:JFH655398 JOY655398:JPD655398 JYU655398:JYZ655398 KIQ655398:KIV655398 KSM655398:KSR655398 LCI655398:LCN655398 LME655398:LMJ655398 LWA655398:LWF655398 MFW655398:MGB655398 MPS655398:MPX655398 MZO655398:MZT655398 NJK655398:NJP655398 NTG655398:NTL655398 ODC655398:ODH655398 OMY655398:OND655398 OWU655398:OWZ655398 PGQ655398:PGV655398 PQM655398:PQR655398 QAI655398:QAN655398 QKE655398:QKJ655398 QUA655398:QUF655398 RDW655398:REB655398 RNS655398:RNX655398 RXO655398:RXT655398 SHK655398:SHP655398 SRG655398:SRL655398 TBC655398:TBH655398 TKY655398:TLD655398 TUU655398:TUZ655398 UEQ655398:UEV655398 UOM655398:UOR655398 UYI655398:UYN655398 VIE655398:VIJ655398 VSA655398:VSF655398 WBW655398:WCB655398 WLS655398:WLX655398 WVO655398:WVT655398 G720934:L720934 JC720934:JH720934 SY720934:TD720934 ACU720934:ACZ720934 AMQ720934:AMV720934 AWM720934:AWR720934 BGI720934:BGN720934 BQE720934:BQJ720934 CAA720934:CAF720934 CJW720934:CKB720934 CTS720934:CTX720934 DDO720934:DDT720934 DNK720934:DNP720934 DXG720934:DXL720934 EHC720934:EHH720934 EQY720934:ERD720934 FAU720934:FAZ720934 FKQ720934:FKV720934 FUM720934:FUR720934 GEI720934:GEN720934 GOE720934:GOJ720934 GYA720934:GYF720934 HHW720934:HIB720934 HRS720934:HRX720934 IBO720934:IBT720934 ILK720934:ILP720934 IVG720934:IVL720934 JFC720934:JFH720934 JOY720934:JPD720934 JYU720934:JYZ720934 KIQ720934:KIV720934 KSM720934:KSR720934 LCI720934:LCN720934 LME720934:LMJ720934 LWA720934:LWF720934 MFW720934:MGB720934 MPS720934:MPX720934 MZO720934:MZT720934 NJK720934:NJP720934 NTG720934:NTL720934 ODC720934:ODH720934 OMY720934:OND720934 OWU720934:OWZ720934 PGQ720934:PGV720934 PQM720934:PQR720934 QAI720934:QAN720934 QKE720934:QKJ720934 QUA720934:QUF720934 RDW720934:REB720934 RNS720934:RNX720934 RXO720934:RXT720934 SHK720934:SHP720934 SRG720934:SRL720934 TBC720934:TBH720934 TKY720934:TLD720934 TUU720934:TUZ720934 UEQ720934:UEV720934 UOM720934:UOR720934 UYI720934:UYN720934 VIE720934:VIJ720934 VSA720934:VSF720934 WBW720934:WCB720934 WLS720934:WLX720934 WVO720934:WVT720934 G786470:L786470 JC786470:JH786470 SY786470:TD786470 ACU786470:ACZ786470 AMQ786470:AMV786470 AWM786470:AWR786470 BGI786470:BGN786470 BQE786470:BQJ786470 CAA786470:CAF786470 CJW786470:CKB786470 CTS786470:CTX786470 DDO786470:DDT786470 DNK786470:DNP786470 DXG786470:DXL786470 EHC786470:EHH786470 EQY786470:ERD786470 FAU786470:FAZ786470 FKQ786470:FKV786470 FUM786470:FUR786470 GEI786470:GEN786470 GOE786470:GOJ786470 GYA786470:GYF786470 HHW786470:HIB786470 HRS786470:HRX786470 IBO786470:IBT786470 ILK786470:ILP786470 IVG786470:IVL786470 JFC786470:JFH786470 JOY786470:JPD786470 JYU786470:JYZ786470 KIQ786470:KIV786470 KSM786470:KSR786470 LCI786470:LCN786470 LME786470:LMJ786470 LWA786470:LWF786470 MFW786470:MGB786470 MPS786470:MPX786470 MZO786470:MZT786470 NJK786470:NJP786470 NTG786470:NTL786470 ODC786470:ODH786470 OMY786470:OND786470 OWU786470:OWZ786470 PGQ786470:PGV786470 PQM786470:PQR786470 QAI786470:QAN786470 QKE786470:QKJ786470 QUA786470:QUF786470 RDW786470:REB786470 RNS786470:RNX786470 RXO786470:RXT786470 SHK786470:SHP786470 SRG786470:SRL786470 TBC786470:TBH786470 TKY786470:TLD786470 TUU786470:TUZ786470 UEQ786470:UEV786470 UOM786470:UOR786470 UYI786470:UYN786470 VIE786470:VIJ786470 VSA786470:VSF786470 WBW786470:WCB786470 WLS786470:WLX786470 WVO786470:WVT786470 G852006:L852006 JC852006:JH852006 SY852006:TD852006 ACU852006:ACZ852006 AMQ852006:AMV852006 AWM852006:AWR852006 BGI852006:BGN852006 BQE852006:BQJ852006 CAA852006:CAF852006 CJW852006:CKB852006 CTS852006:CTX852006 DDO852006:DDT852006 DNK852006:DNP852006 DXG852006:DXL852006 EHC852006:EHH852006 EQY852006:ERD852006 FAU852006:FAZ852006 FKQ852006:FKV852006 FUM852006:FUR852006 GEI852006:GEN852006 GOE852006:GOJ852006 GYA852006:GYF852006 HHW852006:HIB852006 HRS852006:HRX852006 IBO852006:IBT852006 ILK852006:ILP852006 IVG852006:IVL852006 JFC852006:JFH852006 JOY852006:JPD852006 JYU852006:JYZ852006 KIQ852006:KIV852006 KSM852006:KSR852006 LCI852006:LCN852006 LME852006:LMJ852006 LWA852006:LWF852006 MFW852006:MGB852006 MPS852006:MPX852006 MZO852006:MZT852006 NJK852006:NJP852006 NTG852006:NTL852006 ODC852006:ODH852006 OMY852006:OND852006 OWU852006:OWZ852006 PGQ852006:PGV852006 PQM852006:PQR852006 QAI852006:QAN852006 QKE852006:QKJ852006 QUA852006:QUF852006 RDW852006:REB852006 RNS852006:RNX852006 RXO852006:RXT852006 SHK852006:SHP852006 SRG852006:SRL852006 TBC852006:TBH852006 TKY852006:TLD852006 TUU852006:TUZ852006 UEQ852006:UEV852006 UOM852006:UOR852006 UYI852006:UYN852006 VIE852006:VIJ852006 VSA852006:VSF852006 WBW852006:WCB852006 WLS852006:WLX852006 WVO852006:WVT852006 G917542:L917542 JC917542:JH917542 SY917542:TD917542 ACU917542:ACZ917542 AMQ917542:AMV917542 AWM917542:AWR917542 BGI917542:BGN917542 BQE917542:BQJ917542 CAA917542:CAF917542 CJW917542:CKB917542 CTS917542:CTX917542 DDO917542:DDT917542 DNK917542:DNP917542 DXG917542:DXL917542 EHC917542:EHH917542 EQY917542:ERD917542 FAU917542:FAZ917542 FKQ917542:FKV917542 FUM917542:FUR917542 GEI917542:GEN917542 GOE917542:GOJ917542 GYA917542:GYF917542 HHW917542:HIB917542 HRS917542:HRX917542 IBO917542:IBT917542 ILK917542:ILP917542 IVG917542:IVL917542 JFC917542:JFH917542 JOY917542:JPD917542 JYU917542:JYZ917542 KIQ917542:KIV917542 KSM917542:KSR917542 LCI917542:LCN917542 LME917542:LMJ917542 LWA917542:LWF917542 MFW917542:MGB917542 MPS917542:MPX917542 MZO917542:MZT917542 NJK917542:NJP917542 NTG917542:NTL917542 ODC917542:ODH917542 OMY917542:OND917542 OWU917542:OWZ917542 PGQ917542:PGV917542 PQM917542:PQR917542 QAI917542:QAN917542 QKE917542:QKJ917542 QUA917542:QUF917542 RDW917542:REB917542 RNS917542:RNX917542 RXO917542:RXT917542 SHK917542:SHP917542 SRG917542:SRL917542 TBC917542:TBH917542 TKY917542:TLD917542 TUU917542:TUZ917542 UEQ917542:UEV917542 UOM917542:UOR917542 UYI917542:UYN917542 VIE917542:VIJ917542 VSA917542:VSF917542 WBW917542:WCB917542 WLS917542:WLX917542 WVO917542:WVT917542 G983078:L983078 JC983078:JH983078 SY983078:TD983078 ACU983078:ACZ983078 AMQ983078:AMV983078 AWM983078:AWR983078 BGI983078:BGN983078 BQE983078:BQJ983078 CAA983078:CAF983078 CJW983078:CKB983078 CTS983078:CTX983078 DDO983078:DDT983078 DNK983078:DNP983078 DXG983078:DXL983078 EHC983078:EHH983078 EQY983078:ERD983078 FAU983078:FAZ983078 FKQ983078:FKV983078 FUM983078:FUR983078 GEI983078:GEN983078 GOE983078:GOJ983078 GYA983078:GYF983078 HHW983078:HIB983078 HRS983078:HRX983078 IBO983078:IBT983078 ILK983078:ILP983078 IVG983078:IVL983078 JFC983078:JFH983078 JOY983078:JPD983078 JYU983078:JYZ983078 KIQ983078:KIV983078 KSM983078:KSR983078 LCI983078:LCN983078 LME983078:LMJ983078 LWA983078:LWF983078 MFW983078:MGB983078 MPS983078:MPX983078 MZO983078:MZT983078 NJK983078:NJP983078 NTG983078:NTL983078 ODC983078:ODH983078 OMY983078:OND983078 OWU983078:OWZ983078 PGQ983078:PGV983078 PQM983078:PQR983078 QAI983078:QAN983078 QKE983078:QKJ983078 QUA983078:QUF983078 RDW983078:REB983078 RNS983078:RNX983078 RXO983078:RXT983078 SHK983078:SHP983078 SRG983078:SRL983078 TBC983078:TBH983078 TKY983078:TLD983078 TUU983078:TUZ983078 UEQ983078:UEV983078 UOM983078:UOR983078 UYI983078:UYN983078 VIE983078:VIJ983078 VSA983078:VSF983078 WBW983078:WCB983078 WLS983078:WLX983078 WVO983078:WVT983078 N74:Q74 JJ74:JM74 TF74:TI74 ADB74:ADE74 AMX74:ANA74 AWT74:AWW74 BGP74:BGS74 BQL74:BQO74 CAH74:CAK74 CKD74:CKG74 CTZ74:CUC74 DDV74:DDY74 DNR74:DNU74 DXN74:DXQ74 EHJ74:EHM74 ERF74:ERI74 FBB74:FBE74 FKX74:FLA74 FUT74:FUW74 GEP74:GES74 GOL74:GOO74 GYH74:GYK74 HID74:HIG74 HRZ74:HSC74 IBV74:IBY74 ILR74:ILU74 IVN74:IVQ74 JFJ74:JFM74 JPF74:JPI74 JZB74:JZE74 KIX74:KJA74 KST74:KSW74 LCP74:LCS74 LML74:LMO74 LWH74:LWK74 MGD74:MGG74 MPZ74:MQC74 MZV74:MZY74 NJR74:NJU74 NTN74:NTQ74 ODJ74:ODM74 ONF74:ONI74 OXB74:OXE74 PGX74:PHA74 PQT74:PQW74 QAP74:QAS74 QKL74:QKO74 QUH74:QUK74 RED74:REG74 RNZ74:ROC74 RXV74:RXY74 SHR74:SHU74 SRN74:SRQ74 TBJ74:TBM74 TLF74:TLI74 TVB74:TVE74 UEX74:UFA74 UOT74:UOW74 UYP74:UYS74 VIL74:VIO74 VSH74:VSK74 WCD74:WCG74 WLZ74:WMC74 WVV74:WVY74 N65610:Q65610 JJ65610:JM65610 TF65610:TI65610 ADB65610:ADE65610 AMX65610:ANA65610 AWT65610:AWW65610 BGP65610:BGS65610 BQL65610:BQO65610 CAH65610:CAK65610 CKD65610:CKG65610 CTZ65610:CUC65610 DDV65610:DDY65610 DNR65610:DNU65610 DXN65610:DXQ65610 EHJ65610:EHM65610 ERF65610:ERI65610 FBB65610:FBE65610 FKX65610:FLA65610 FUT65610:FUW65610 GEP65610:GES65610 GOL65610:GOO65610 GYH65610:GYK65610 HID65610:HIG65610 HRZ65610:HSC65610 IBV65610:IBY65610 ILR65610:ILU65610 IVN65610:IVQ65610 JFJ65610:JFM65610 JPF65610:JPI65610 JZB65610:JZE65610 KIX65610:KJA65610 KST65610:KSW65610 LCP65610:LCS65610 LML65610:LMO65610 LWH65610:LWK65610 MGD65610:MGG65610 MPZ65610:MQC65610 MZV65610:MZY65610 NJR65610:NJU65610 NTN65610:NTQ65610 ODJ65610:ODM65610 ONF65610:ONI65610 OXB65610:OXE65610 PGX65610:PHA65610 PQT65610:PQW65610 QAP65610:QAS65610 QKL65610:QKO65610 QUH65610:QUK65610 RED65610:REG65610 RNZ65610:ROC65610 RXV65610:RXY65610 SHR65610:SHU65610 SRN65610:SRQ65610 TBJ65610:TBM65610 TLF65610:TLI65610 TVB65610:TVE65610 UEX65610:UFA65610 UOT65610:UOW65610 UYP65610:UYS65610 VIL65610:VIO65610 VSH65610:VSK65610 WCD65610:WCG65610 WLZ65610:WMC65610 WVV65610:WVY65610 N131146:Q131146 JJ131146:JM131146 TF131146:TI131146 ADB131146:ADE131146 AMX131146:ANA131146 AWT131146:AWW131146 BGP131146:BGS131146 BQL131146:BQO131146 CAH131146:CAK131146 CKD131146:CKG131146 CTZ131146:CUC131146 DDV131146:DDY131146 DNR131146:DNU131146 DXN131146:DXQ131146 EHJ131146:EHM131146 ERF131146:ERI131146 FBB131146:FBE131146 FKX131146:FLA131146 FUT131146:FUW131146 GEP131146:GES131146 GOL131146:GOO131146 GYH131146:GYK131146 HID131146:HIG131146 HRZ131146:HSC131146 IBV131146:IBY131146 ILR131146:ILU131146 IVN131146:IVQ131146 JFJ131146:JFM131146 JPF131146:JPI131146 JZB131146:JZE131146 KIX131146:KJA131146 KST131146:KSW131146 LCP131146:LCS131146 LML131146:LMO131146 LWH131146:LWK131146 MGD131146:MGG131146 MPZ131146:MQC131146 MZV131146:MZY131146 NJR131146:NJU131146 NTN131146:NTQ131146 ODJ131146:ODM131146 ONF131146:ONI131146 OXB131146:OXE131146 PGX131146:PHA131146 PQT131146:PQW131146 QAP131146:QAS131146 QKL131146:QKO131146 QUH131146:QUK131146 RED131146:REG131146 RNZ131146:ROC131146 RXV131146:RXY131146 SHR131146:SHU131146 SRN131146:SRQ131146 TBJ131146:TBM131146 TLF131146:TLI131146 TVB131146:TVE131146 UEX131146:UFA131146 UOT131146:UOW131146 UYP131146:UYS131146 VIL131146:VIO131146 VSH131146:VSK131146 WCD131146:WCG131146 WLZ131146:WMC131146 WVV131146:WVY131146 N196682:Q196682 JJ196682:JM196682 TF196682:TI196682 ADB196682:ADE196682 AMX196682:ANA196682 AWT196682:AWW196682 BGP196682:BGS196682 BQL196682:BQO196682 CAH196682:CAK196682 CKD196682:CKG196682 CTZ196682:CUC196682 DDV196682:DDY196682 DNR196682:DNU196682 DXN196682:DXQ196682 EHJ196682:EHM196682 ERF196682:ERI196682 FBB196682:FBE196682 FKX196682:FLA196682 FUT196682:FUW196682 GEP196682:GES196682 GOL196682:GOO196682 GYH196682:GYK196682 HID196682:HIG196682 HRZ196682:HSC196682 IBV196682:IBY196682 ILR196682:ILU196682 IVN196682:IVQ196682 JFJ196682:JFM196682 JPF196682:JPI196682 JZB196682:JZE196682 KIX196682:KJA196682 KST196682:KSW196682 LCP196682:LCS196682 LML196682:LMO196682 LWH196682:LWK196682 MGD196682:MGG196682 MPZ196682:MQC196682 MZV196682:MZY196682 NJR196682:NJU196682 NTN196682:NTQ196682 ODJ196682:ODM196682 ONF196682:ONI196682 OXB196682:OXE196682 PGX196682:PHA196682 PQT196682:PQW196682 QAP196682:QAS196682 QKL196682:QKO196682 QUH196682:QUK196682 RED196682:REG196682 RNZ196682:ROC196682 RXV196682:RXY196682 SHR196682:SHU196682 SRN196682:SRQ196682 TBJ196682:TBM196682 TLF196682:TLI196682 TVB196682:TVE196682 UEX196682:UFA196682 UOT196682:UOW196682 UYP196682:UYS196682 VIL196682:VIO196682 VSH196682:VSK196682 WCD196682:WCG196682 WLZ196682:WMC196682 WVV196682:WVY196682 N262218:Q262218 JJ262218:JM262218 TF262218:TI262218 ADB262218:ADE262218 AMX262218:ANA262218 AWT262218:AWW262218 BGP262218:BGS262218 BQL262218:BQO262218 CAH262218:CAK262218 CKD262218:CKG262218 CTZ262218:CUC262218 DDV262218:DDY262218 DNR262218:DNU262218 DXN262218:DXQ262218 EHJ262218:EHM262218 ERF262218:ERI262218 FBB262218:FBE262218 FKX262218:FLA262218 FUT262218:FUW262218 GEP262218:GES262218 GOL262218:GOO262218 GYH262218:GYK262218 HID262218:HIG262218 HRZ262218:HSC262218 IBV262218:IBY262218 ILR262218:ILU262218 IVN262218:IVQ262218 JFJ262218:JFM262218 JPF262218:JPI262218 JZB262218:JZE262218 KIX262218:KJA262218 KST262218:KSW262218 LCP262218:LCS262218 LML262218:LMO262218 LWH262218:LWK262218 MGD262218:MGG262218 MPZ262218:MQC262218 MZV262218:MZY262218 NJR262218:NJU262218 NTN262218:NTQ262218 ODJ262218:ODM262218 ONF262218:ONI262218 OXB262218:OXE262218 PGX262218:PHA262218 PQT262218:PQW262218 QAP262218:QAS262218 QKL262218:QKO262218 QUH262218:QUK262218 RED262218:REG262218 RNZ262218:ROC262218 RXV262218:RXY262218 SHR262218:SHU262218 SRN262218:SRQ262218 TBJ262218:TBM262218 TLF262218:TLI262218 TVB262218:TVE262218 UEX262218:UFA262218 UOT262218:UOW262218 UYP262218:UYS262218 VIL262218:VIO262218 VSH262218:VSK262218 WCD262218:WCG262218 WLZ262218:WMC262218 WVV262218:WVY262218 N327754:Q327754 JJ327754:JM327754 TF327754:TI327754 ADB327754:ADE327754 AMX327754:ANA327754 AWT327754:AWW327754 BGP327754:BGS327754 BQL327754:BQO327754 CAH327754:CAK327754 CKD327754:CKG327754 CTZ327754:CUC327754 DDV327754:DDY327754 DNR327754:DNU327754 DXN327754:DXQ327754 EHJ327754:EHM327754 ERF327754:ERI327754 FBB327754:FBE327754 FKX327754:FLA327754 FUT327754:FUW327754 GEP327754:GES327754 GOL327754:GOO327754 GYH327754:GYK327754 HID327754:HIG327754 HRZ327754:HSC327754 IBV327754:IBY327754 ILR327754:ILU327754 IVN327754:IVQ327754 JFJ327754:JFM327754 JPF327754:JPI327754 JZB327754:JZE327754 KIX327754:KJA327754 KST327754:KSW327754 LCP327754:LCS327754 LML327754:LMO327754 LWH327754:LWK327754 MGD327754:MGG327754 MPZ327754:MQC327754 MZV327754:MZY327754 NJR327754:NJU327754 NTN327754:NTQ327754 ODJ327754:ODM327754 ONF327754:ONI327754 OXB327754:OXE327754 PGX327754:PHA327754 PQT327754:PQW327754 QAP327754:QAS327754 QKL327754:QKO327754 QUH327754:QUK327754 RED327754:REG327754 RNZ327754:ROC327754 RXV327754:RXY327754 SHR327754:SHU327754 SRN327754:SRQ327754 TBJ327754:TBM327754 TLF327754:TLI327754 TVB327754:TVE327754 UEX327754:UFA327754 UOT327754:UOW327754 UYP327754:UYS327754 VIL327754:VIO327754 VSH327754:VSK327754 WCD327754:WCG327754 WLZ327754:WMC327754 WVV327754:WVY327754 N393290:Q393290 JJ393290:JM393290 TF393290:TI393290 ADB393290:ADE393290 AMX393290:ANA393290 AWT393290:AWW393290 BGP393290:BGS393290 BQL393290:BQO393290 CAH393290:CAK393290 CKD393290:CKG393290 CTZ393290:CUC393290 DDV393290:DDY393290 DNR393290:DNU393290 DXN393290:DXQ393290 EHJ393290:EHM393290 ERF393290:ERI393290 FBB393290:FBE393290 FKX393290:FLA393290 FUT393290:FUW393290 GEP393290:GES393290 GOL393290:GOO393290 GYH393290:GYK393290 HID393290:HIG393290 HRZ393290:HSC393290 IBV393290:IBY393290 ILR393290:ILU393290 IVN393290:IVQ393290 JFJ393290:JFM393290 JPF393290:JPI393290 JZB393290:JZE393290 KIX393290:KJA393290 KST393290:KSW393290 LCP393290:LCS393290 LML393290:LMO393290 LWH393290:LWK393290 MGD393290:MGG393290 MPZ393290:MQC393290 MZV393290:MZY393290 NJR393290:NJU393290 NTN393290:NTQ393290 ODJ393290:ODM393290 ONF393290:ONI393290 OXB393290:OXE393290 PGX393290:PHA393290 PQT393290:PQW393290 QAP393290:QAS393290 QKL393290:QKO393290 QUH393290:QUK393290 RED393290:REG393290 RNZ393290:ROC393290 RXV393290:RXY393290 SHR393290:SHU393290 SRN393290:SRQ393290 TBJ393290:TBM393290 TLF393290:TLI393290 TVB393290:TVE393290 UEX393290:UFA393290 UOT393290:UOW393290 UYP393290:UYS393290 VIL393290:VIO393290 VSH393290:VSK393290 WCD393290:WCG393290 WLZ393290:WMC393290 WVV393290:WVY393290 N458826:Q458826 JJ458826:JM458826 TF458826:TI458826 ADB458826:ADE458826 AMX458826:ANA458826 AWT458826:AWW458826 BGP458826:BGS458826 BQL458826:BQO458826 CAH458826:CAK458826 CKD458826:CKG458826 CTZ458826:CUC458826 DDV458826:DDY458826 DNR458826:DNU458826 DXN458826:DXQ458826 EHJ458826:EHM458826 ERF458826:ERI458826 FBB458826:FBE458826 FKX458826:FLA458826 FUT458826:FUW458826 GEP458826:GES458826 GOL458826:GOO458826 GYH458826:GYK458826 HID458826:HIG458826 HRZ458826:HSC458826 IBV458826:IBY458826 ILR458826:ILU458826 IVN458826:IVQ458826 JFJ458826:JFM458826 JPF458826:JPI458826 JZB458826:JZE458826 KIX458826:KJA458826 KST458826:KSW458826 LCP458826:LCS458826 LML458826:LMO458826 LWH458826:LWK458826 MGD458826:MGG458826 MPZ458826:MQC458826 MZV458826:MZY458826 NJR458826:NJU458826 NTN458826:NTQ458826 ODJ458826:ODM458826 ONF458826:ONI458826 OXB458826:OXE458826 PGX458826:PHA458826 PQT458826:PQW458826 QAP458826:QAS458826 QKL458826:QKO458826 QUH458826:QUK458826 RED458826:REG458826 RNZ458826:ROC458826 RXV458826:RXY458826 SHR458826:SHU458826 SRN458826:SRQ458826 TBJ458826:TBM458826 TLF458826:TLI458826 TVB458826:TVE458826 UEX458826:UFA458826 UOT458826:UOW458826 UYP458826:UYS458826 VIL458826:VIO458826 VSH458826:VSK458826 WCD458826:WCG458826 WLZ458826:WMC458826 WVV458826:WVY458826 N524362:Q524362 JJ524362:JM524362 TF524362:TI524362 ADB524362:ADE524362 AMX524362:ANA524362 AWT524362:AWW524362 BGP524362:BGS524362 BQL524362:BQO524362 CAH524362:CAK524362 CKD524362:CKG524362 CTZ524362:CUC524362 DDV524362:DDY524362 DNR524362:DNU524362 DXN524362:DXQ524362 EHJ524362:EHM524362 ERF524362:ERI524362 FBB524362:FBE524362 FKX524362:FLA524362 FUT524362:FUW524362 GEP524362:GES524362 GOL524362:GOO524362 GYH524362:GYK524362 HID524362:HIG524362 HRZ524362:HSC524362 IBV524362:IBY524362 ILR524362:ILU524362 IVN524362:IVQ524362 JFJ524362:JFM524362 JPF524362:JPI524362 JZB524362:JZE524362 KIX524362:KJA524362 KST524362:KSW524362 LCP524362:LCS524362 LML524362:LMO524362 LWH524362:LWK524362 MGD524362:MGG524362 MPZ524362:MQC524362 MZV524362:MZY524362 NJR524362:NJU524362 NTN524362:NTQ524362 ODJ524362:ODM524362 ONF524362:ONI524362 OXB524362:OXE524362 PGX524362:PHA524362 PQT524362:PQW524362 QAP524362:QAS524362 QKL524362:QKO524362 QUH524362:QUK524362 RED524362:REG524362 RNZ524362:ROC524362 RXV524362:RXY524362 SHR524362:SHU524362 SRN524362:SRQ524362 TBJ524362:TBM524362 TLF524362:TLI524362 TVB524362:TVE524362 UEX524362:UFA524362 UOT524362:UOW524362 UYP524362:UYS524362 VIL524362:VIO524362 VSH524362:VSK524362 WCD524362:WCG524362 WLZ524362:WMC524362 WVV524362:WVY524362 N589898:Q589898 JJ589898:JM589898 TF589898:TI589898 ADB589898:ADE589898 AMX589898:ANA589898 AWT589898:AWW589898 BGP589898:BGS589898 BQL589898:BQO589898 CAH589898:CAK589898 CKD589898:CKG589898 CTZ589898:CUC589898 DDV589898:DDY589898 DNR589898:DNU589898 DXN589898:DXQ589898 EHJ589898:EHM589898 ERF589898:ERI589898 FBB589898:FBE589898 FKX589898:FLA589898 FUT589898:FUW589898 GEP589898:GES589898 GOL589898:GOO589898 GYH589898:GYK589898 HID589898:HIG589898 HRZ589898:HSC589898 IBV589898:IBY589898 ILR589898:ILU589898 IVN589898:IVQ589898 JFJ589898:JFM589898 JPF589898:JPI589898 JZB589898:JZE589898 KIX589898:KJA589898 KST589898:KSW589898 LCP589898:LCS589898 LML589898:LMO589898 LWH589898:LWK589898 MGD589898:MGG589898 MPZ589898:MQC589898 MZV589898:MZY589898 NJR589898:NJU589898 NTN589898:NTQ589898 ODJ589898:ODM589898 ONF589898:ONI589898 OXB589898:OXE589898 PGX589898:PHA589898 PQT589898:PQW589898 QAP589898:QAS589898 QKL589898:QKO589898 QUH589898:QUK589898 RED589898:REG589898 RNZ589898:ROC589898 RXV589898:RXY589898 SHR589898:SHU589898 SRN589898:SRQ589898 TBJ589898:TBM589898 TLF589898:TLI589898 TVB589898:TVE589898 UEX589898:UFA589898 UOT589898:UOW589898 UYP589898:UYS589898 VIL589898:VIO589898 VSH589898:VSK589898 WCD589898:WCG589898 WLZ589898:WMC589898 WVV589898:WVY589898 N655434:Q655434 JJ655434:JM655434 TF655434:TI655434 ADB655434:ADE655434 AMX655434:ANA655434 AWT655434:AWW655434 BGP655434:BGS655434 BQL655434:BQO655434 CAH655434:CAK655434 CKD655434:CKG655434 CTZ655434:CUC655434 DDV655434:DDY655434 DNR655434:DNU655434 DXN655434:DXQ655434 EHJ655434:EHM655434 ERF655434:ERI655434 FBB655434:FBE655434 FKX655434:FLA655434 FUT655434:FUW655434 GEP655434:GES655434 GOL655434:GOO655434 GYH655434:GYK655434 HID655434:HIG655434 HRZ655434:HSC655434 IBV655434:IBY655434 ILR655434:ILU655434 IVN655434:IVQ655434 JFJ655434:JFM655434 JPF655434:JPI655434 JZB655434:JZE655434 KIX655434:KJA655434 KST655434:KSW655434 LCP655434:LCS655434 LML655434:LMO655434 LWH655434:LWK655434 MGD655434:MGG655434 MPZ655434:MQC655434 MZV655434:MZY655434 NJR655434:NJU655434 NTN655434:NTQ655434 ODJ655434:ODM655434 ONF655434:ONI655434 OXB655434:OXE655434 PGX655434:PHA655434 PQT655434:PQW655434 QAP655434:QAS655434 QKL655434:QKO655434 QUH655434:QUK655434 RED655434:REG655434 RNZ655434:ROC655434 RXV655434:RXY655434 SHR655434:SHU655434 SRN655434:SRQ655434 TBJ655434:TBM655434 TLF655434:TLI655434 TVB655434:TVE655434 UEX655434:UFA655434 UOT655434:UOW655434 UYP655434:UYS655434 VIL655434:VIO655434 VSH655434:VSK655434 WCD655434:WCG655434 WLZ655434:WMC655434 WVV655434:WVY655434 N720970:Q720970 JJ720970:JM720970 TF720970:TI720970 ADB720970:ADE720970 AMX720970:ANA720970 AWT720970:AWW720970 BGP720970:BGS720970 BQL720970:BQO720970 CAH720970:CAK720970 CKD720970:CKG720970 CTZ720970:CUC720970 DDV720970:DDY720970 DNR720970:DNU720970 DXN720970:DXQ720970 EHJ720970:EHM720970 ERF720970:ERI720970 FBB720970:FBE720970 FKX720970:FLA720970 FUT720970:FUW720970 GEP720970:GES720970 GOL720970:GOO720970 GYH720970:GYK720970 HID720970:HIG720970 HRZ720970:HSC720970 IBV720970:IBY720970 ILR720970:ILU720970 IVN720970:IVQ720970 JFJ720970:JFM720970 JPF720970:JPI720970 JZB720970:JZE720970 KIX720970:KJA720970 KST720970:KSW720970 LCP720970:LCS720970 LML720970:LMO720970 LWH720970:LWK720970 MGD720970:MGG720970 MPZ720970:MQC720970 MZV720970:MZY720970 NJR720970:NJU720970 NTN720970:NTQ720970 ODJ720970:ODM720970 ONF720970:ONI720970 OXB720970:OXE720970 PGX720970:PHA720970 PQT720970:PQW720970 QAP720970:QAS720970 QKL720970:QKO720970 QUH720970:QUK720970 RED720970:REG720970 RNZ720970:ROC720970 RXV720970:RXY720970 SHR720970:SHU720970 SRN720970:SRQ720970 TBJ720970:TBM720970 TLF720970:TLI720970 TVB720970:TVE720970 UEX720970:UFA720970 UOT720970:UOW720970 UYP720970:UYS720970 VIL720970:VIO720970 VSH720970:VSK720970 WCD720970:WCG720970 WLZ720970:WMC720970 WVV720970:WVY720970 N786506:Q786506 JJ786506:JM786506 TF786506:TI786506 ADB786506:ADE786506 AMX786506:ANA786506 AWT786506:AWW786506 BGP786506:BGS786506 BQL786506:BQO786506 CAH786506:CAK786506 CKD786506:CKG786506 CTZ786506:CUC786506 DDV786506:DDY786506 DNR786506:DNU786506 DXN786506:DXQ786506 EHJ786506:EHM786506 ERF786506:ERI786506 FBB786506:FBE786506 FKX786506:FLA786506 FUT786506:FUW786506 GEP786506:GES786506 GOL786506:GOO786506 GYH786506:GYK786506 HID786506:HIG786506 HRZ786506:HSC786506 IBV786506:IBY786506 ILR786506:ILU786506 IVN786506:IVQ786506 JFJ786506:JFM786506 JPF786506:JPI786506 JZB786506:JZE786506 KIX786506:KJA786506 KST786506:KSW786506 LCP786506:LCS786506 LML786506:LMO786506 LWH786506:LWK786506 MGD786506:MGG786506 MPZ786506:MQC786506 MZV786506:MZY786506 NJR786506:NJU786506 NTN786506:NTQ786506 ODJ786506:ODM786506 ONF786506:ONI786506 OXB786506:OXE786506 PGX786506:PHA786506 PQT786506:PQW786506 QAP786506:QAS786506 QKL786506:QKO786506 QUH786506:QUK786506 RED786506:REG786506 RNZ786506:ROC786506 RXV786506:RXY786506 SHR786506:SHU786506 SRN786506:SRQ786506 TBJ786506:TBM786506 TLF786506:TLI786506 TVB786506:TVE786506 UEX786506:UFA786506 UOT786506:UOW786506 UYP786506:UYS786506 VIL786506:VIO786506 VSH786506:VSK786506 WCD786506:WCG786506 WLZ786506:WMC786506 WVV786506:WVY786506 N852042:Q852042 JJ852042:JM852042 TF852042:TI852042 ADB852042:ADE852042 AMX852042:ANA852042 AWT852042:AWW852042 BGP852042:BGS852042 BQL852042:BQO852042 CAH852042:CAK852042 CKD852042:CKG852042 CTZ852042:CUC852042 DDV852042:DDY852042 DNR852042:DNU852042 DXN852042:DXQ852042 EHJ852042:EHM852042 ERF852042:ERI852042 FBB852042:FBE852042 FKX852042:FLA852042 FUT852042:FUW852042 GEP852042:GES852042 GOL852042:GOO852042 GYH852042:GYK852042 HID852042:HIG852042 HRZ852042:HSC852042 IBV852042:IBY852042 ILR852042:ILU852042 IVN852042:IVQ852042 JFJ852042:JFM852042 JPF852042:JPI852042 JZB852042:JZE852042 KIX852042:KJA852042 KST852042:KSW852042 LCP852042:LCS852042 LML852042:LMO852042 LWH852042:LWK852042 MGD852042:MGG852042 MPZ852042:MQC852042 MZV852042:MZY852042 NJR852042:NJU852042 NTN852042:NTQ852042 ODJ852042:ODM852042 ONF852042:ONI852042 OXB852042:OXE852042 PGX852042:PHA852042 PQT852042:PQW852042 QAP852042:QAS852042 QKL852042:QKO852042 QUH852042:QUK852042 RED852042:REG852042 RNZ852042:ROC852042 RXV852042:RXY852042 SHR852042:SHU852042 SRN852042:SRQ852042 TBJ852042:TBM852042 TLF852042:TLI852042 TVB852042:TVE852042 UEX852042:UFA852042 UOT852042:UOW852042 UYP852042:UYS852042 VIL852042:VIO852042 VSH852042:VSK852042 WCD852042:WCG852042 WLZ852042:WMC852042 WVV852042:WVY852042 N917578:Q917578 JJ917578:JM917578 TF917578:TI917578 ADB917578:ADE917578 AMX917578:ANA917578 AWT917578:AWW917578 BGP917578:BGS917578 BQL917578:BQO917578 CAH917578:CAK917578 CKD917578:CKG917578 CTZ917578:CUC917578 DDV917578:DDY917578 DNR917578:DNU917578 DXN917578:DXQ917578 EHJ917578:EHM917578 ERF917578:ERI917578 FBB917578:FBE917578 FKX917578:FLA917578 FUT917578:FUW917578 GEP917578:GES917578 GOL917578:GOO917578 GYH917578:GYK917578 HID917578:HIG917578 HRZ917578:HSC917578 IBV917578:IBY917578 ILR917578:ILU917578 IVN917578:IVQ917578 JFJ917578:JFM917578 JPF917578:JPI917578 JZB917578:JZE917578 KIX917578:KJA917578 KST917578:KSW917578 LCP917578:LCS917578 LML917578:LMO917578 LWH917578:LWK917578 MGD917578:MGG917578 MPZ917578:MQC917578 MZV917578:MZY917578 NJR917578:NJU917578 NTN917578:NTQ917578 ODJ917578:ODM917578 ONF917578:ONI917578 OXB917578:OXE917578 PGX917578:PHA917578 PQT917578:PQW917578 QAP917578:QAS917578 QKL917578:QKO917578 QUH917578:QUK917578 RED917578:REG917578 RNZ917578:ROC917578 RXV917578:RXY917578 SHR917578:SHU917578 SRN917578:SRQ917578 TBJ917578:TBM917578 TLF917578:TLI917578 TVB917578:TVE917578 UEX917578:UFA917578 UOT917578:UOW917578 UYP917578:UYS917578 VIL917578:VIO917578 VSH917578:VSK917578 WCD917578:WCG917578 WLZ917578:WMC917578 WVV917578:WVY917578 N983114:Q983114 JJ983114:JM983114 TF983114:TI983114 ADB983114:ADE983114 AMX983114:ANA983114 AWT983114:AWW983114 BGP983114:BGS983114 BQL983114:BQO983114 CAH983114:CAK983114 CKD983114:CKG983114 CTZ983114:CUC983114 DDV983114:DDY983114 DNR983114:DNU983114 DXN983114:DXQ983114 EHJ983114:EHM983114 ERF983114:ERI983114 FBB983114:FBE983114 FKX983114:FLA983114 FUT983114:FUW983114 GEP983114:GES983114 GOL983114:GOO983114 GYH983114:GYK983114 HID983114:HIG983114 HRZ983114:HSC983114 IBV983114:IBY983114 ILR983114:ILU983114 IVN983114:IVQ983114 JFJ983114:JFM983114 JPF983114:JPI983114 JZB983114:JZE983114 KIX983114:KJA983114 KST983114:KSW983114 LCP983114:LCS983114 LML983114:LMO983114 LWH983114:LWK983114 MGD983114:MGG983114 MPZ983114:MQC983114 MZV983114:MZY983114 NJR983114:NJU983114 NTN983114:NTQ983114 ODJ983114:ODM983114 ONF983114:ONI983114 OXB983114:OXE983114 PGX983114:PHA983114 PQT983114:PQW983114 QAP983114:QAS983114 QKL983114:QKO983114 QUH983114:QUK983114 RED983114:REG983114 RNZ983114:ROC983114 RXV983114:RXY983114 SHR983114:SHU983114 SRN983114:SRQ983114 TBJ983114:TBM983114 TLF983114:TLI983114 TVB983114:TVE983114 UEX983114:UFA983114 UOT983114:UOW983114 UYP983114:UYS983114 VIL983114:VIO983114 VSH983114:VSK983114 WCD983114:WCG983114 WLZ983114:WMC983114 WVV983114:WVY983114 G108:L108 JC108:JH108 SY108:TD108 ACU108:ACZ108 AMQ108:AMV108 AWM108:AWR108 BGI108:BGN108 BQE108:BQJ108 CAA108:CAF108 CJW108:CKB108 CTS108:CTX108 DDO108:DDT108 DNK108:DNP108 DXG108:DXL108 EHC108:EHH108 EQY108:ERD108 FAU108:FAZ108 FKQ108:FKV108 FUM108:FUR108 GEI108:GEN108 GOE108:GOJ108 GYA108:GYF108 HHW108:HIB108 HRS108:HRX108 IBO108:IBT108 ILK108:ILP108 IVG108:IVL108 JFC108:JFH108 JOY108:JPD108 JYU108:JYZ108 KIQ108:KIV108 KSM108:KSR108 LCI108:LCN108 LME108:LMJ108 LWA108:LWF108 MFW108:MGB108 MPS108:MPX108 MZO108:MZT108 NJK108:NJP108 NTG108:NTL108 ODC108:ODH108 OMY108:OND108 OWU108:OWZ108 PGQ108:PGV108 PQM108:PQR108 QAI108:QAN108 QKE108:QKJ108 QUA108:QUF108 RDW108:REB108 RNS108:RNX108 RXO108:RXT108 SHK108:SHP108 SRG108:SRL108 TBC108:TBH108 TKY108:TLD108 TUU108:TUZ108 UEQ108:UEV108 UOM108:UOR108 UYI108:UYN108 VIE108:VIJ108 VSA108:VSF108 WBW108:WCB108 WLS108:WLX108 WVO108:WVT108 G65644:L65644 JC65644:JH65644 SY65644:TD65644 ACU65644:ACZ65644 AMQ65644:AMV65644 AWM65644:AWR65644 BGI65644:BGN65644 BQE65644:BQJ65644 CAA65644:CAF65644 CJW65644:CKB65644 CTS65644:CTX65644 DDO65644:DDT65644 DNK65644:DNP65644 DXG65644:DXL65644 EHC65644:EHH65644 EQY65644:ERD65644 FAU65644:FAZ65644 FKQ65644:FKV65644 FUM65644:FUR65644 GEI65644:GEN65644 GOE65644:GOJ65644 GYA65644:GYF65644 HHW65644:HIB65644 HRS65644:HRX65644 IBO65644:IBT65644 ILK65644:ILP65644 IVG65644:IVL65644 JFC65644:JFH65644 JOY65644:JPD65644 JYU65644:JYZ65644 KIQ65644:KIV65644 KSM65644:KSR65644 LCI65644:LCN65644 LME65644:LMJ65644 LWA65644:LWF65644 MFW65644:MGB65644 MPS65644:MPX65644 MZO65644:MZT65644 NJK65644:NJP65644 NTG65644:NTL65644 ODC65644:ODH65644 OMY65644:OND65644 OWU65644:OWZ65644 PGQ65644:PGV65644 PQM65644:PQR65644 QAI65644:QAN65644 QKE65644:QKJ65644 QUA65644:QUF65644 RDW65644:REB65644 RNS65644:RNX65644 RXO65644:RXT65644 SHK65644:SHP65644 SRG65644:SRL65644 TBC65644:TBH65644 TKY65644:TLD65644 TUU65644:TUZ65644 UEQ65644:UEV65644 UOM65644:UOR65644 UYI65644:UYN65644 VIE65644:VIJ65644 VSA65644:VSF65644 WBW65644:WCB65644 WLS65644:WLX65644 WVO65644:WVT65644 G131180:L131180 JC131180:JH131180 SY131180:TD131180 ACU131180:ACZ131180 AMQ131180:AMV131180 AWM131180:AWR131180 BGI131180:BGN131180 BQE131180:BQJ131180 CAA131180:CAF131180 CJW131180:CKB131180 CTS131180:CTX131180 DDO131180:DDT131180 DNK131180:DNP131180 DXG131180:DXL131180 EHC131180:EHH131180 EQY131180:ERD131180 FAU131180:FAZ131180 FKQ131180:FKV131180 FUM131180:FUR131180 GEI131180:GEN131180 GOE131180:GOJ131180 GYA131180:GYF131180 HHW131180:HIB131180 HRS131180:HRX131180 IBO131180:IBT131180 ILK131180:ILP131180 IVG131180:IVL131180 JFC131180:JFH131180 JOY131180:JPD131180 JYU131180:JYZ131180 KIQ131180:KIV131180 KSM131180:KSR131180 LCI131180:LCN131180 LME131180:LMJ131180 LWA131180:LWF131180 MFW131180:MGB131180 MPS131180:MPX131180 MZO131180:MZT131180 NJK131180:NJP131180 NTG131180:NTL131180 ODC131180:ODH131180 OMY131180:OND131180 OWU131180:OWZ131180 PGQ131180:PGV131180 PQM131180:PQR131180 QAI131180:QAN131180 QKE131180:QKJ131180 QUA131180:QUF131180 RDW131180:REB131180 RNS131180:RNX131180 RXO131180:RXT131180 SHK131180:SHP131180 SRG131180:SRL131180 TBC131180:TBH131180 TKY131180:TLD131180 TUU131180:TUZ131180 UEQ131180:UEV131180 UOM131180:UOR131180 UYI131180:UYN131180 VIE131180:VIJ131180 VSA131180:VSF131180 WBW131180:WCB131180 WLS131180:WLX131180 WVO131180:WVT131180 G196716:L196716 JC196716:JH196716 SY196716:TD196716 ACU196716:ACZ196716 AMQ196716:AMV196716 AWM196716:AWR196716 BGI196716:BGN196716 BQE196716:BQJ196716 CAA196716:CAF196716 CJW196716:CKB196716 CTS196716:CTX196716 DDO196716:DDT196716 DNK196716:DNP196716 DXG196716:DXL196716 EHC196716:EHH196716 EQY196716:ERD196716 FAU196716:FAZ196716 FKQ196716:FKV196716 FUM196716:FUR196716 GEI196716:GEN196716 GOE196716:GOJ196716 GYA196716:GYF196716 HHW196716:HIB196716 HRS196716:HRX196716 IBO196716:IBT196716 ILK196716:ILP196716 IVG196716:IVL196716 JFC196716:JFH196716 JOY196716:JPD196716 JYU196716:JYZ196716 KIQ196716:KIV196716 KSM196716:KSR196716 LCI196716:LCN196716 LME196716:LMJ196716 LWA196716:LWF196716 MFW196716:MGB196716 MPS196716:MPX196716 MZO196716:MZT196716 NJK196716:NJP196716 NTG196716:NTL196716 ODC196716:ODH196716 OMY196716:OND196716 OWU196716:OWZ196716 PGQ196716:PGV196716 PQM196716:PQR196716 QAI196716:QAN196716 QKE196716:QKJ196716 QUA196716:QUF196716 RDW196716:REB196716 RNS196716:RNX196716 RXO196716:RXT196716 SHK196716:SHP196716 SRG196716:SRL196716 TBC196716:TBH196716 TKY196716:TLD196716 TUU196716:TUZ196716 UEQ196716:UEV196716 UOM196716:UOR196716 UYI196716:UYN196716 VIE196716:VIJ196716 VSA196716:VSF196716 WBW196716:WCB196716 WLS196716:WLX196716 WVO196716:WVT196716 G262252:L262252 JC262252:JH262252 SY262252:TD262252 ACU262252:ACZ262252 AMQ262252:AMV262252 AWM262252:AWR262252 BGI262252:BGN262252 BQE262252:BQJ262252 CAA262252:CAF262252 CJW262252:CKB262252 CTS262252:CTX262252 DDO262252:DDT262252 DNK262252:DNP262252 DXG262252:DXL262252 EHC262252:EHH262252 EQY262252:ERD262252 FAU262252:FAZ262252 FKQ262252:FKV262252 FUM262252:FUR262252 GEI262252:GEN262252 GOE262252:GOJ262252 GYA262252:GYF262252 HHW262252:HIB262252 HRS262252:HRX262252 IBO262252:IBT262252 ILK262252:ILP262252 IVG262252:IVL262252 JFC262252:JFH262252 JOY262252:JPD262252 JYU262252:JYZ262252 KIQ262252:KIV262252 KSM262252:KSR262252 LCI262252:LCN262252 LME262252:LMJ262252 LWA262252:LWF262252 MFW262252:MGB262252 MPS262252:MPX262252 MZO262252:MZT262252 NJK262252:NJP262252 NTG262252:NTL262252 ODC262252:ODH262252 OMY262252:OND262252 OWU262252:OWZ262252 PGQ262252:PGV262252 PQM262252:PQR262252 QAI262252:QAN262252 QKE262252:QKJ262252 QUA262252:QUF262252 RDW262252:REB262252 RNS262252:RNX262252 RXO262252:RXT262252 SHK262252:SHP262252 SRG262252:SRL262252 TBC262252:TBH262252 TKY262252:TLD262252 TUU262252:TUZ262252 UEQ262252:UEV262252 UOM262252:UOR262252 UYI262252:UYN262252 VIE262252:VIJ262252 VSA262252:VSF262252 WBW262252:WCB262252 WLS262252:WLX262252 WVO262252:WVT262252 G327788:L327788 JC327788:JH327788 SY327788:TD327788 ACU327788:ACZ327788 AMQ327788:AMV327788 AWM327788:AWR327788 BGI327788:BGN327788 BQE327788:BQJ327788 CAA327788:CAF327788 CJW327788:CKB327788 CTS327788:CTX327788 DDO327788:DDT327788 DNK327788:DNP327788 DXG327788:DXL327788 EHC327788:EHH327788 EQY327788:ERD327788 FAU327788:FAZ327788 FKQ327788:FKV327788 FUM327788:FUR327788 GEI327788:GEN327788 GOE327788:GOJ327788 GYA327788:GYF327788 HHW327788:HIB327788 HRS327788:HRX327788 IBO327788:IBT327788 ILK327788:ILP327788 IVG327788:IVL327788 JFC327788:JFH327788 JOY327788:JPD327788 JYU327788:JYZ327788 KIQ327788:KIV327788 KSM327788:KSR327788 LCI327788:LCN327788 LME327788:LMJ327788 LWA327788:LWF327788 MFW327788:MGB327788 MPS327788:MPX327788 MZO327788:MZT327788 NJK327788:NJP327788 NTG327788:NTL327788 ODC327788:ODH327788 OMY327788:OND327788 OWU327788:OWZ327788 PGQ327788:PGV327788 PQM327788:PQR327788 QAI327788:QAN327788 QKE327788:QKJ327788 QUA327788:QUF327788 RDW327788:REB327788 RNS327788:RNX327788 RXO327788:RXT327788 SHK327788:SHP327788 SRG327788:SRL327788 TBC327788:TBH327788 TKY327788:TLD327788 TUU327788:TUZ327788 UEQ327788:UEV327788 UOM327788:UOR327788 UYI327788:UYN327788 VIE327788:VIJ327788 VSA327788:VSF327788 WBW327788:WCB327788 WLS327788:WLX327788 WVO327788:WVT327788 G393324:L393324 JC393324:JH393324 SY393324:TD393324 ACU393324:ACZ393324 AMQ393324:AMV393324 AWM393324:AWR393324 BGI393324:BGN393324 BQE393324:BQJ393324 CAA393324:CAF393324 CJW393324:CKB393324 CTS393324:CTX393324 DDO393324:DDT393324 DNK393324:DNP393324 DXG393324:DXL393324 EHC393324:EHH393324 EQY393324:ERD393324 FAU393324:FAZ393324 FKQ393324:FKV393324 FUM393324:FUR393324 GEI393324:GEN393324 GOE393324:GOJ393324 GYA393324:GYF393324 HHW393324:HIB393324 HRS393324:HRX393324 IBO393324:IBT393324 ILK393324:ILP393324 IVG393324:IVL393324 JFC393324:JFH393324 JOY393324:JPD393324 JYU393324:JYZ393324 KIQ393324:KIV393324 KSM393324:KSR393324 LCI393324:LCN393324 LME393324:LMJ393324 LWA393324:LWF393324 MFW393324:MGB393324 MPS393324:MPX393324 MZO393324:MZT393324 NJK393324:NJP393324 NTG393324:NTL393324 ODC393324:ODH393324 OMY393324:OND393324 OWU393324:OWZ393324 PGQ393324:PGV393324 PQM393324:PQR393324 QAI393324:QAN393324 QKE393324:QKJ393324 QUA393324:QUF393324 RDW393324:REB393324 RNS393324:RNX393324 RXO393324:RXT393324 SHK393324:SHP393324 SRG393324:SRL393324 TBC393324:TBH393324 TKY393324:TLD393324 TUU393324:TUZ393324 UEQ393324:UEV393324 UOM393324:UOR393324 UYI393324:UYN393324 VIE393324:VIJ393324 VSA393324:VSF393324 WBW393324:WCB393324 WLS393324:WLX393324 WVO393324:WVT393324 G458860:L458860 JC458860:JH458860 SY458860:TD458860 ACU458860:ACZ458860 AMQ458860:AMV458860 AWM458860:AWR458860 BGI458860:BGN458860 BQE458860:BQJ458860 CAA458860:CAF458860 CJW458860:CKB458860 CTS458860:CTX458860 DDO458860:DDT458860 DNK458860:DNP458860 DXG458860:DXL458860 EHC458860:EHH458860 EQY458860:ERD458860 FAU458860:FAZ458860 FKQ458860:FKV458860 FUM458860:FUR458860 GEI458860:GEN458860 GOE458860:GOJ458860 GYA458860:GYF458860 HHW458860:HIB458860 HRS458860:HRX458860 IBO458860:IBT458860 ILK458860:ILP458860 IVG458860:IVL458860 JFC458860:JFH458860 JOY458860:JPD458860 JYU458860:JYZ458860 KIQ458860:KIV458860 KSM458860:KSR458860 LCI458860:LCN458860 LME458860:LMJ458860 LWA458860:LWF458860 MFW458860:MGB458860 MPS458860:MPX458860 MZO458860:MZT458860 NJK458860:NJP458860 NTG458860:NTL458860 ODC458860:ODH458860 OMY458860:OND458860 OWU458860:OWZ458860 PGQ458860:PGV458860 PQM458860:PQR458860 QAI458860:QAN458860 QKE458860:QKJ458860 QUA458860:QUF458860 RDW458860:REB458860 RNS458860:RNX458860 RXO458860:RXT458860 SHK458860:SHP458860 SRG458860:SRL458860 TBC458860:TBH458860 TKY458860:TLD458860 TUU458860:TUZ458860 UEQ458860:UEV458860 UOM458860:UOR458860 UYI458860:UYN458860 VIE458860:VIJ458860 VSA458860:VSF458860 WBW458860:WCB458860 WLS458860:WLX458860 WVO458860:WVT458860 G524396:L524396 JC524396:JH524396 SY524396:TD524396 ACU524396:ACZ524396 AMQ524396:AMV524396 AWM524396:AWR524396 BGI524396:BGN524396 BQE524396:BQJ524396 CAA524396:CAF524396 CJW524396:CKB524396 CTS524396:CTX524396 DDO524396:DDT524396 DNK524396:DNP524396 DXG524396:DXL524396 EHC524396:EHH524396 EQY524396:ERD524396 FAU524396:FAZ524396 FKQ524396:FKV524396 FUM524396:FUR524396 GEI524396:GEN524396 GOE524396:GOJ524396 GYA524396:GYF524396 HHW524396:HIB524396 HRS524396:HRX524396 IBO524396:IBT524396 ILK524396:ILP524396 IVG524396:IVL524396 JFC524396:JFH524396 JOY524396:JPD524396 JYU524396:JYZ524396 KIQ524396:KIV524396 KSM524396:KSR524396 LCI524396:LCN524396 LME524396:LMJ524396 LWA524396:LWF524396 MFW524396:MGB524396 MPS524396:MPX524396 MZO524396:MZT524396 NJK524396:NJP524396 NTG524396:NTL524396 ODC524396:ODH524396 OMY524396:OND524396 OWU524396:OWZ524396 PGQ524396:PGV524396 PQM524396:PQR524396 QAI524396:QAN524396 QKE524396:QKJ524396 QUA524396:QUF524396 RDW524396:REB524396 RNS524396:RNX524396 RXO524396:RXT524396 SHK524396:SHP524396 SRG524396:SRL524396 TBC524396:TBH524396 TKY524396:TLD524396 TUU524396:TUZ524396 UEQ524396:UEV524396 UOM524396:UOR524396 UYI524396:UYN524396 VIE524396:VIJ524396 VSA524396:VSF524396 WBW524396:WCB524396 WLS524396:WLX524396 WVO524396:WVT524396 G589932:L589932 JC589932:JH589932 SY589932:TD589932 ACU589932:ACZ589932 AMQ589932:AMV589932 AWM589932:AWR589932 BGI589932:BGN589932 BQE589932:BQJ589932 CAA589932:CAF589932 CJW589932:CKB589932 CTS589932:CTX589932 DDO589932:DDT589932 DNK589932:DNP589932 DXG589932:DXL589932 EHC589932:EHH589932 EQY589932:ERD589932 FAU589932:FAZ589932 FKQ589932:FKV589932 FUM589932:FUR589932 GEI589932:GEN589932 GOE589932:GOJ589932 GYA589932:GYF589932 HHW589932:HIB589932 HRS589932:HRX589932 IBO589932:IBT589932 ILK589932:ILP589932 IVG589932:IVL589932 JFC589932:JFH589932 JOY589932:JPD589932 JYU589932:JYZ589932 KIQ589932:KIV589932 KSM589932:KSR589932 LCI589932:LCN589932 LME589932:LMJ589932 LWA589932:LWF589932 MFW589932:MGB589932 MPS589932:MPX589932 MZO589932:MZT589932 NJK589932:NJP589932 NTG589932:NTL589932 ODC589932:ODH589932 OMY589932:OND589932 OWU589932:OWZ589932 PGQ589932:PGV589932 PQM589932:PQR589932 QAI589932:QAN589932 QKE589932:QKJ589932 QUA589932:QUF589932 RDW589932:REB589932 RNS589932:RNX589932 RXO589932:RXT589932 SHK589932:SHP589932 SRG589932:SRL589932 TBC589932:TBH589932 TKY589932:TLD589932 TUU589932:TUZ589932 UEQ589932:UEV589932 UOM589932:UOR589932 UYI589932:UYN589932 VIE589932:VIJ589932 VSA589932:VSF589932 WBW589932:WCB589932 WLS589932:WLX589932 WVO589932:WVT589932 G655468:L655468 JC655468:JH655468 SY655468:TD655468 ACU655468:ACZ655468 AMQ655468:AMV655468 AWM655468:AWR655468 BGI655468:BGN655468 BQE655468:BQJ655468 CAA655468:CAF655468 CJW655468:CKB655468 CTS655468:CTX655468 DDO655468:DDT655468 DNK655468:DNP655468 DXG655468:DXL655468 EHC655468:EHH655468 EQY655468:ERD655468 FAU655468:FAZ655468 FKQ655468:FKV655468 FUM655468:FUR655468 GEI655468:GEN655468 GOE655468:GOJ655468 GYA655468:GYF655468 HHW655468:HIB655468 HRS655468:HRX655468 IBO655468:IBT655468 ILK655468:ILP655468 IVG655468:IVL655468 JFC655468:JFH655468 JOY655468:JPD655468 JYU655468:JYZ655468 KIQ655468:KIV655468 KSM655468:KSR655468 LCI655468:LCN655468 LME655468:LMJ655468 LWA655468:LWF655468 MFW655468:MGB655468 MPS655468:MPX655468 MZO655468:MZT655468 NJK655468:NJP655468 NTG655468:NTL655468 ODC655468:ODH655468 OMY655468:OND655468 OWU655468:OWZ655468 PGQ655468:PGV655468 PQM655468:PQR655468 QAI655468:QAN655468 QKE655468:QKJ655468 QUA655468:QUF655468 RDW655468:REB655468 RNS655468:RNX655468 RXO655468:RXT655468 SHK655468:SHP655468 SRG655468:SRL655468 TBC655468:TBH655468 TKY655468:TLD655468 TUU655468:TUZ655468 UEQ655468:UEV655468 UOM655468:UOR655468 UYI655468:UYN655468 VIE655468:VIJ655468 VSA655468:VSF655468 WBW655468:WCB655468 WLS655468:WLX655468 WVO655468:WVT655468 G721004:L721004 JC721004:JH721004 SY721004:TD721004 ACU721004:ACZ721004 AMQ721004:AMV721004 AWM721004:AWR721004 BGI721004:BGN721004 BQE721004:BQJ721004 CAA721004:CAF721004 CJW721004:CKB721004 CTS721004:CTX721004 DDO721004:DDT721004 DNK721004:DNP721004 DXG721004:DXL721004 EHC721004:EHH721004 EQY721004:ERD721004 FAU721004:FAZ721004 FKQ721004:FKV721004 FUM721004:FUR721004 GEI721004:GEN721004 GOE721004:GOJ721004 GYA721004:GYF721004 HHW721004:HIB721004 HRS721004:HRX721004 IBO721004:IBT721004 ILK721004:ILP721004 IVG721004:IVL721004 JFC721004:JFH721004 JOY721004:JPD721004 JYU721004:JYZ721004 KIQ721004:KIV721004 KSM721004:KSR721004 LCI721004:LCN721004 LME721004:LMJ721004 LWA721004:LWF721004 MFW721004:MGB721004 MPS721004:MPX721004 MZO721004:MZT721004 NJK721004:NJP721004 NTG721004:NTL721004 ODC721004:ODH721004 OMY721004:OND721004 OWU721004:OWZ721004 PGQ721004:PGV721004 PQM721004:PQR721004 QAI721004:QAN721004 QKE721004:QKJ721004 QUA721004:QUF721004 RDW721004:REB721004 RNS721004:RNX721004 RXO721004:RXT721004 SHK721004:SHP721004 SRG721004:SRL721004 TBC721004:TBH721004 TKY721004:TLD721004 TUU721004:TUZ721004 UEQ721004:UEV721004 UOM721004:UOR721004 UYI721004:UYN721004 VIE721004:VIJ721004 VSA721004:VSF721004 WBW721004:WCB721004 WLS721004:WLX721004 WVO721004:WVT721004 G786540:L786540 JC786540:JH786540 SY786540:TD786540 ACU786540:ACZ786540 AMQ786540:AMV786540 AWM786540:AWR786540 BGI786540:BGN786540 BQE786540:BQJ786540 CAA786540:CAF786540 CJW786540:CKB786540 CTS786540:CTX786540 DDO786540:DDT786540 DNK786540:DNP786540 DXG786540:DXL786540 EHC786540:EHH786540 EQY786540:ERD786540 FAU786540:FAZ786540 FKQ786540:FKV786540 FUM786540:FUR786540 GEI786540:GEN786540 GOE786540:GOJ786540 GYA786540:GYF786540 HHW786540:HIB786540 HRS786540:HRX786540 IBO786540:IBT786540 ILK786540:ILP786540 IVG786540:IVL786540 JFC786540:JFH786540 JOY786540:JPD786540 JYU786540:JYZ786540 KIQ786540:KIV786540 KSM786540:KSR786540 LCI786540:LCN786540 LME786540:LMJ786540 LWA786540:LWF786540 MFW786540:MGB786540 MPS786540:MPX786540 MZO786540:MZT786540 NJK786540:NJP786540 NTG786540:NTL786540 ODC786540:ODH786540 OMY786540:OND786540 OWU786540:OWZ786540 PGQ786540:PGV786540 PQM786540:PQR786540 QAI786540:QAN786540 QKE786540:QKJ786540 QUA786540:QUF786540 RDW786540:REB786540 RNS786540:RNX786540 RXO786540:RXT786540 SHK786540:SHP786540 SRG786540:SRL786540 TBC786540:TBH786540 TKY786540:TLD786540 TUU786540:TUZ786540 UEQ786540:UEV786540 UOM786540:UOR786540 UYI786540:UYN786540 VIE786540:VIJ786540 VSA786540:VSF786540 WBW786540:WCB786540 WLS786540:WLX786540 WVO786540:WVT786540 G852076:L852076 JC852076:JH852076 SY852076:TD852076 ACU852076:ACZ852076 AMQ852076:AMV852076 AWM852076:AWR852076 BGI852076:BGN852076 BQE852076:BQJ852076 CAA852076:CAF852076 CJW852076:CKB852076 CTS852076:CTX852076 DDO852076:DDT852076 DNK852076:DNP852076 DXG852076:DXL852076 EHC852076:EHH852076 EQY852076:ERD852076 FAU852076:FAZ852076 FKQ852076:FKV852076 FUM852076:FUR852076 GEI852076:GEN852076 GOE852076:GOJ852076 GYA852076:GYF852076 HHW852076:HIB852076 HRS852076:HRX852076 IBO852076:IBT852076 ILK852076:ILP852076 IVG852076:IVL852076 JFC852076:JFH852076 JOY852076:JPD852076 JYU852076:JYZ852076 KIQ852076:KIV852076 KSM852076:KSR852076 LCI852076:LCN852076 LME852076:LMJ852076 LWA852076:LWF852076 MFW852076:MGB852076 MPS852076:MPX852076 MZO852076:MZT852076 NJK852076:NJP852076 NTG852076:NTL852076 ODC852076:ODH852076 OMY852076:OND852076 OWU852076:OWZ852076 PGQ852076:PGV852076 PQM852076:PQR852076 QAI852076:QAN852076 QKE852076:QKJ852076 QUA852076:QUF852076 RDW852076:REB852076 RNS852076:RNX852076 RXO852076:RXT852076 SHK852076:SHP852076 SRG852076:SRL852076 TBC852076:TBH852076 TKY852076:TLD852076 TUU852076:TUZ852076 UEQ852076:UEV852076 UOM852076:UOR852076 UYI852076:UYN852076 VIE852076:VIJ852076 VSA852076:VSF852076 WBW852076:WCB852076 WLS852076:WLX852076 WVO852076:WVT852076 G917612:L917612 JC917612:JH917612 SY917612:TD917612 ACU917612:ACZ917612 AMQ917612:AMV917612 AWM917612:AWR917612 BGI917612:BGN917612 BQE917612:BQJ917612 CAA917612:CAF917612 CJW917612:CKB917612 CTS917612:CTX917612 DDO917612:DDT917612 DNK917612:DNP917612 DXG917612:DXL917612 EHC917612:EHH917612 EQY917612:ERD917612 FAU917612:FAZ917612 FKQ917612:FKV917612 FUM917612:FUR917612 GEI917612:GEN917612 GOE917612:GOJ917612 GYA917612:GYF917612 HHW917612:HIB917612 HRS917612:HRX917612 IBO917612:IBT917612 ILK917612:ILP917612 IVG917612:IVL917612 JFC917612:JFH917612 JOY917612:JPD917612 JYU917612:JYZ917612 KIQ917612:KIV917612 KSM917612:KSR917612 LCI917612:LCN917612 LME917612:LMJ917612 LWA917612:LWF917612 MFW917612:MGB917612 MPS917612:MPX917612 MZO917612:MZT917612 NJK917612:NJP917612 NTG917612:NTL917612 ODC917612:ODH917612 OMY917612:OND917612 OWU917612:OWZ917612 PGQ917612:PGV917612 PQM917612:PQR917612 QAI917612:QAN917612 QKE917612:QKJ917612 QUA917612:QUF917612 RDW917612:REB917612 RNS917612:RNX917612 RXO917612:RXT917612 SHK917612:SHP917612 SRG917612:SRL917612 TBC917612:TBH917612 TKY917612:TLD917612 TUU917612:TUZ917612 UEQ917612:UEV917612 UOM917612:UOR917612 UYI917612:UYN917612 VIE917612:VIJ917612 VSA917612:VSF917612 WBW917612:WCB917612 WLS917612:WLX917612 WVO917612:WVT917612 G983148:L983148 JC983148:JH983148 SY983148:TD983148 ACU983148:ACZ983148 AMQ983148:AMV983148 AWM983148:AWR983148 BGI983148:BGN983148 BQE983148:BQJ983148 CAA983148:CAF983148 CJW983148:CKB983148 CTS983148:CTX983148 DDO983148:DDT983148 DNK983148:DNP983148 DXG983148:DXL983148 EHC983148:EHH983148 EQY983148:ERD983148 FAU983148:FAZ983148 FKQ983148:FKV983148 FUM983148:FUR983148 GEI983148:GEN983148 GOE983148:GOJ983148 GYA983148:GYF983148 HHW983148:HIB983148 HRS983148:HRX983148 IBO983148:IBT983148 ILK983148:ILP983148 IVG983148:IVL983148 JFC983148:JFH983148 JOY983148:JPD983148 JYU983148:JYZ983148 KIQ983148:KIV983148 KSM983148:KSR983148 LCI983148:LCN983148 LME983148:LMJ983148 LWA983148:LWF983148 MFW983148:MGB983148 MPS983148:MPX983148 MZO983148:MZT983148 NJK983148:NJP983148 NTG983148:NTL983148 ODC983148:ODH983148 OMY983148:OND983148 OWU983148:OWZ983148 PGQ983148:PGV983148 PQM983148:PQR983148 QAI983148:QAN983148 QKE983148:QKJ983148 QUA983148:QUF983148 RDW983148:REB983148 RNS983148:RNX983148 RXO983148:RXT983148 SHK983148:SHP983148 SRG983148:SRL983148 TBC983148:TBH983148 TKY983148:TLD983148 TUU983148:TUZ983148 UEQ983148:UEV983148 UOM983148:UOR983148 UYI983148:UYN983148 VIE983148:VIJ983148 VSA983148:VSF983148 WBW983148:WCB983148 WLS983148:WLX983148 WVO983148:WVT983148 N59:Q59 JJ59:JM59 TF59:TI59 ADB59:ADE59 AMX59:ANA59 AWT59:AWW59 BGP59:BGS59 BQL59:BQO59 CAH59:CAK59 CKD59:CKG59 CTZ59:CUC59 DDV59:DDY59 DNR59:DNU59 DXN59:DXQ59 EHJ59:EHM59 ERF59:ERI59 FBB59:FBE59 FKX59:FLA59 FUT59:FUW59 GEP59:GES59 GOL59:GOO59 GYH59:GYK59 HID59:HIG59 HRZ59:HSC59 IBV59:IBY59 ILR59:ILU59 IVN59:IVQ59 JFJ59:JFM59 JPF59:JPI59 JZB59:JZE59 KIX59:KJA59 KST59:KSW59 LCP59:LCS59 LML59:LMO59 LWH59:LWK59 MGD59:MGG59 MPZ59:MQC59 MZV59:MZY59 NJR59:NJU59 NTN59:NTQ59 ODJ59:ODM59 ONF59:ONI59 OXB59:OXE59 PGX59:PHA59 PQT59:PQW59 QAP59:QAS59 QKL59:QKO59 QUH59:QUK59 RED59:REG59 RNZ59:ROC59 RXV59:RXY59 SHR59:SHU59 SRN59:SRQ59 TBJ59:TBM59 TLF59:TLI59 TVB59:TVE59 UEX59:UFA59 UOT59:UOW59 UYP59:UYS59 VIL59:VIO59 VSH59:VSK59 WCD59:WCG59 WLZ59:WMC59 WVV59:WVY59 N65595:Q65595 JJ65595:JM65595 TF65595:TI65595 ADB65595:ADE65595 AMX65595:ANA65595 AWT65595:AWW65595 BGP65595:BGS65595 BQL65595:BQO65595 CAH65595:CAK65595 CKD65595:CKG65595 CTZ65595:CUC65595 DDV65595:DDY65595 DNR65595:DNU65595 DXN65595:DXQ65595 EHJ65595:EHM65595 ERF65595:ERI65595 FBB65595:FBE65595 FKX65595:FLA65595 FUT65595:FUW65595 GEP65595:GES65595 GOL65595:GOO65595 GYH65595:GYK65595 HID65595:HIG65595 HRZ65595:HSC65595 IBV65595:IBY65595 ILR65595:ILU65595 IVN65595:IVQ65595 JFJ65595:JFM65595 JPF65595:JPI65595 JZB65595:JZE65595 KIX65595:KJA65595 KST65595:KSW65595 LCP65595:LCS65595 LML65595:LMO65595 LWH65595:LWK65595 MGD65595:MGG65595 MPZ65595:MQC65595 MZV65595:MZY65595 NJR65595:NJU65595 NTN65595:NTQ65595 ODJ65595:ODM65595 ONF65595:ONI65595 OXB65595:OXE65595 PGX65595:PHA65595 PQT65595:PQW65595 QAP65595:QAS65595 QKL65595:QKO65595 QUH65595:QUK65595 RED65595:REG65595 RNZ65595:ROC65595 RXV65595:RXY65595 SHR65595:SHU65595 SRN65595:SRQ65595 TBJ65595:TBM65595 TLF65595:TLI65595 TVB65595:TVE65595 UEX65595:UFA65595 UOT65595:UOW65595 UYP65595:UYS65595 VIL65595:VIO65595 VSH65595:VSK65595 WCD65595:WCG65595 WLZ65595:WMC65595 WVV65595:WVY65595 N131131:Q131131 JJ131131:JM131131 TF131131:TI131131 ADB131131:ADE131131 AMX131131:ANA131131 AWT131131:AWW131131 BGP131131:BGS131131 BQL131131:BQO131131 CAH131131:CAK131131 CKD131131:CKG131131 CTZ131131:CUC131131 DDV131131:DDY131131 DNR131131:DNU131131 DXN131131:DXQ131131 EHJ131131:EHM131131 ERF131131:ERI131131 FBB131131:FBE131131 FKX131131:FLA131131 FUT131131:FUW131131 GEP131131:GES131131 GOL131131:GOO131131 GYH131131:GYK131131 HID131131:HIG131131 HRZ131131:HSC131131 IBV131131:IBY131131 ILR131131:ILU131131 IVN131131:IVQ131131 JFJ131131:JFM131131 JPF131131:JPI131131 JZB131131:JZE131131 KIX131131:KJA131131 KST131131:KSW131131 LCP131131:LCS131131 LML131131:LMO131131 LWH131131:LWK131131 MGD131131:MGG131131 MPZ131131:MQC131131 MZV131131:MZY131131 NJR131131:NJU131131 NTN131131:NTQ131131 ODJ131131:ODM131131 ONF131131:ONI131131 OXB131131:OXE131131 PGX131131:PHA131131 PQT131131:PQW131131 QAP131131:QAS131131 QKL131131:QKO131131 QUH131131:QUK131131 RED131131:REG131131 RNZ131131:ROC131131 RXV131131:RXY131131 SHR131131:SHU131131 SRN131131:SRQ131131 TBJ131131:TBM131131 TLF131131:TLI131131 TVB131131:TVE131131 UEX131131:UFA131131 UOT131131:UOW131131 UYP131131:UYS131131 VIL131131:VIO131131 VSH131131:VSK131131 WCD131131:WCG131131 WLZ131131:WMC131131 WVV131131:WVY131131 N196667:Q196667 JJ196667:JM196667 TF196667:TI196667 ADB196667:ADE196667 AMX196667:ANA196667 AWT196667:AWW196667 BGP196667:BGS196667 BQL196667:BQO196667 CAH196667:CAK196667 CKD196667:CKG196667 CTZ196667:CUC196667 DDV196667:DDY196667 DNR196667:DNU196667 DXN196667:DXQ196667 EHJ196667:EHM196667 ERF196667:ERI196667 FBB196667:FBE196667 FKX196667:FLA196667 FUT196667:FUW196667 GEP196667:GES196667 GOL196667:GOO196667 GYH196667:GYK196667 HID196667:HIG196667 HRZ196667:HSC196667 IBV196667:IBY196667 ILR196667:ILU196667 IVN196667:IVQ196667 JFJ196667:JFM196667 JPF196667:JPI196667 JZB196667:JZE196667 KIX196667:KJA196667 KST196667:KSW196667 LCP196667:LCS196667 LML196667:LMO196667 LWH196667:LWK196667 MGD196667:MGG196667 MPZ196667:MQC196667 MZV196667:MZY196667 NJR196667:NJU196667 NTN196667:NTQ196667 ODJ196667:ODM196667 ONF196667:ONI196667 OXB196667:OXE196667 PGX196667:PHA196667 PQT196667:PQW196667 QAP196667:QAS196667 QKL196667:QKO196667 QUH196667:QUK196667 RED196667:REG196667 RNZ196667:ROC196667 RXV196667:RXY196667 SHR196667:SHU196667 SRN196667:SRQ196667 TBJ196667:TBM196667 TLF196667:TLI196667 TVB196667:TVE196667 UEX196667:UFA196667 UOT196667:UOW196667 UYP196667:UYS196667 VIL196667:VIO196667 VSH196667:VSK196667 WCD196667:WCG196667 WLZ196667:WMC196667 WVV196667:WVY196667 N262203:Q262203 JJ262203:JM262203 TF262203:TI262203 ADB262203:ADE262203 AMX262203:ANA262203 AWT262203:AWW262203 BGP262203:BGS262203 BQL262203:BQO262203 CAH262203:CAK262203 CKD262203:CKG262203 CTZ262203:CUC262203 DDV262203:DDY262203 DNR262203:DNU262203 DXN262203:DXQ262203 EHJ262203:EHM262203 ERF262203:ERI262203 FBB262203:FBE262203 FKX262203:FLA262203 FUT262203:FUW262203 GEP262203:GES262203 GOL262203:GOO262203 GYH262203:GYK262203 HID262203:HIG262203 HRZ262203:HSC262203 IBV262203:IBY262203 ILR262203:ILU262203 IVN262203:IVQ262203 JFJ262203:JFM262203 JPF262203:JPI262203 JZB262203:JZE262203 KIX262203:KJA262203 KST262203:KSW262203 LCP262203:LCS262203 LML262203:LMO262203 LWH262203:LWK262203 MGD262203:MGG262203 MPZ262203:MQC262203 MZV262203:MZY262203 NJR262203:NJU262203 NTN262203:NTQ262203 ODJ262203:ODM262203 ONF262203:ONI262203 OXB262203:OXE262203 PGX262203:PHA262203 PQT262203:PQW262203 QAP262203:QAS262203 QKL262203:QKO262203 QUH262203:QUK262203 RED262203:REG262203 RNZ262203:ROC262203 RXV262203:RXY262203 SHR262203:SHU262203 SRN262203:SRQ262203 TBJ262203:TBM262203 TLF262203:TLI262203 TVB262203:TVE262203 UEX262203:UFA262203 UOT262203:UOW262203 UYP262203:UYS262203 VIL262203:VIO262203 VSH262203:VSK262203 WCD262203:WCG262203 WLZ262203:WMC262203 WVV262203:WVY262203 N327739:Q327739 JJ327739:JM327739 TF327739:TI327739 ADB327739:ADE327739 AMX327739:ANA327739 AWT327739:AWW327739 BGP327739:BGS327739 BQL327739:BQO327739 CAH327739:CAK327739 CKD327739:CKG327739 CTZ327739:CUC327739 DDV327739:DDY327739 DNR327739:DNU327739 DXN327739:DXQ327739 EHJ327739:EHM327739 ERF327739:ERI327739 FBB327739:FBE327739 FKX327739:FLA327739 FUT327739:FUW327739 GEP327739:GES327739 GOL327739:GOO327739 GYH327739:GYK327739 HID327739:HIG327739 HRZ327739:HSC327739 IBV327739:IBY327739 ILR327739:ILU327739 IVN327739:IVQ327739 JFJ327739:JFM327739 JPF327739:JPI327739 JZB327739:JZE327739 KIX327739:KJA327739 KST327739:KSW327739 LCP327739:LCS327739 LML327739:LMO327739 LWH327739:LWK327739 MGD327739:MGG327739 MPZ327739:MQC327739 MZV327739:MZY327739 NJR327739:NJU327739 NTN327739:NTQ327739 ODJ327739:ODM327739 ONF327739:ONI327739 OXB327739:OXE327739 PGX327739:PHA327739 PQT327739:PQW327739 QAP327739:QAS327739 QKL327739:QKO327739 QUH327739:QUK327739 RED327739:REG327739 RNZ327739:ROC327739 RXV327739:RXY327739 SHR327739:SHU327739 SRN327739:SRQ327739 TBJ327739:TBM327739 TLF327739:TLI327739 TVB327739:TVE327739 UEX327739:UFA327739 UOT327739:UOW327739 UYP327739:UYS327739 VIL327739:VIO327739 VSH327739:VSK327739 WCD327739:WCG327739 WLZ327739:WMC327739 WVV327739:WVY327739 N393275:Q393275 JJ393275:JM393275 TF393275:TI393275 ADB393275:ADE393275 AMX393275:ANA393275 AWT393275:AWW393275 BGP393275:BGS393275 BQL393275:BQO393275 CAH393275:CAK393275 CKD393275:CKG393275 CTZ393275:CUC393275 DDV393275:DDY393275 DNR393275:DNU393275 DXN393275:DXQ393275 EHJ393275:EHM393275 ERF393275:ERI393275 FBB393275:FBE393275 FKX393275:FLA393275 FUT393275:FUW393275 GEP393275:GES393275 GOL393275:GOO393275 GYH393275:GYK393275 HID393275:HIG393275 HRZ393275:HSC393275 IBV393275:IBY393275 ILR393275:ILU393275 IVN393275:IVQ393275 JFJ393275:JFM393275 JPF393275:JPI393275 JZB393275:JZE393275 KIX393275:KJA393275 KST393275:KSW393275 LCP393275:LCS393275 LML393275:LMO393275 LWH393275:LWK393275 MGD393275:MGG393275 MPZ393275:MQC393275 MZV393275:MZY393275 NJR393275:NJU393275 NTN393275:NTQ393275 ODJ393275:ODM393275 ONF393275:ONI393275 OXB393275:OXE393275 PGX393275:PHA393275 PQT393275:PQW393275 QAP393275:QAS393275 QKL393275:QKO393275 QUH393275:QUK393275 RED393275:REG393275 RNZ393275:ROC393275 RXV393275:RXY393275 SHR393275:SHU393275 SRN393275:SRQ393275 TBJ393275:TBM393275 TLF393275:TLI393275 TVB393275:TVE393275 UEX393275:UFA393275 UOT393275:UOW393275 UYP393275:UYS393275 VIL393275:VIO393275 VSH393275:VSK393275 WCD393275:WCG393275 WLZ393275:WMC393275 WVV393275:WVY393275 N458811:Q458811 JJ458811:JM458811 TF458811:TI458811 ADB458811:ADE458811 AMX458811:ANA458811 AWT458811:AWW458811 BGP458811:BGS458811 BQL458811:BQO458811 CAH458811:CAK458811 CKD458811:CKG458811 CTZ458811:CUC458811 DDV458811:DDY458811 DNR458811:DNU458811 DXN458811:DXQ458811 EHJ458811:EHM458811 ERF458811:ERI458811 FBB458811:FBE458811 FKX458811:FLA458811 FUT458811:FUW458811 GEP458811:GES458811 GOL458811:GOO458811 GYH458811:GYK458811 HID458811:HIG458811 HRZ458811:HSC458811 IBV458811:IBY458811 ILR458811:ILU458811 IVN458811:IVQ458811 JFJ458811:JFM458811 JPF458811:JPI458811 JZB458811:JZE458811 KIX458811:KJA458811 KST458811:KSW458811 LCP458811:LCS458811 LML458811:LMO458811 LWH458811:LWK458811 MGD458811:MGG458811 MPZ458811:MQC458811 MZV458811:MZY458811 NJR458811:NJU458811 NTN458811:NTQ458811 ODJ458811:ODM458811 ONF458811:ONI458811 OXB458811:OXE458811 PGX458811:PHA458811 PQT458811:PQW458811 QAP458811:QAS458811 QKL458811:QKO458811 QUH458811:QUK458811 RED458811:REG458811 RNZ458811:ROC458811 RXV458811:RXY458811 SHR458811:SHU458811 SRN458811:SRQ458811 TBJ458811:TBM458811 TLF458811:TLI458811 TVB458811:TVE458811 UEX458811:UFA458811 UOT458811:UOW458811 UYP458811:UYS458811 VIL458811:VIO458811 VSH458811:VSK458811 WCD458811:WCG458811 WLZ458811:WMC458811 WVV458811:WVY458811 N524347:Q524347 JJ524347:JM524347 TF524347:TI524347 ADB524347:ADE524347 AMX524347:ANA524347 AWT524347:AWW524347 BGP524347:BGS524347 BQL524347:BQO524347 CAH524347:CAK524347 CKD524347:CKG524347 CTZ524347:CUC524347 DDV524347:DDY524347 DNR524347:DNU524347 DXN524347:DXQ524347 EHJ524347:EHM524347 ERF524347:ERI524347 FBB524347:FBE524347 FKX524347:FLA524347 FUT524347:FUW524347 GEP524347:GES524347 GOL524347:GOO524347 GYH524347:GYK524347 HID524347:HIG524347 HRZ524347:HSC524347 IBV524347:IBY524347 ILR524347:ILU524347 IVN524347:IVQ524347 JFJ524347:JFM524347 JPF524347:JPI524347 JZB524347:JZE524347 KIX524347:KJA524347 KST524347:KSW524347 LCP524347:LCS524347 LML524347:LMO524347 LWH524347:LWK524347 MGD524347:MGG524347 MPZ524347:MQC524347 MZV524347:MZY524347 NJR524347:NJU524347 NTN524347:NTQ524347 ODJ524347:ODM524347 ONF524347:ONI524347 OXB524347:OXE524347 PGX524347:PHA524347 PQT524347:PQW524347 QAP524347:QAS524347 QKL524347:QKO524347 QUH524347:QUK524347 RED524347:REG524347 RNZ524347:ROC524347 RXV524347:RXY524347 SHR524347:SHU524347 SRN524347:SRQ524347 TBJ524347:TBM524347 TLF524347:TLI524347 TVB524347:TVE524347 UEX524347:UFA524347 UOT524347:UOW524347 UYP524347:UYS524347 VIL524347:VIO524347 VSH524347:VSK524347 WCD524347:WCG524347 WLZ524347:WMC524347 WVV524347:WVY524347 N589883:Q589883 JJ589883:JM589883 TF589883:TI589883 ADB589883:ADE589883 AMX589883:ANA589883 AWT589883:AWW589883 BGP589883:BGS589883 BQL589883:BQO589883 CAH589883:CAK589883 CKD589883:CKG589883 CTZ589883:CUC589883 DDV589883:DDY589883 DNR589883:DNU589883 DXN589883:DXQ589883 EHJ589883:EHM589883 ERF589883:ERI589883 FBB589883:FBE589883 FKX589883:FLA589883 FUT589883:FUW589883 GEP589883:GES589883 GOL589883:GOO589883 GYH589883:GYK589883 HID589883:HIG589883 HRZ589883:HSC589883 IBV589883:IBY589883 ILR589883:ILU589883 IVN589883:IVQ589883 JFJ589883:JFM589883 JPF589883:JPI589883 JZB589883:JZE589883 KIX589883:KJA589883 KST589883:KSW589883 LCP589883:LCS589883 LML589883:LMO589883 LWH589883:LWK589883 MGD589883:MGG589883 MPZ589883:MQC589883 MZV589883:MZY589883 NJR589883:NJU589883 NTN589883:NTQ589883 ODJ589883:ODM589883 ONF589883:ONI589883 OXB589883:OXE589883 PGX589883:PHA589883 PQT589883:PQW589883 QAP589883:QAS589883 QKL589883:QKO589883 QUH589883:QUK589883 RED589883:REG589883 RNZ589883:ROC589883 RXV589883:RXY589883 SHR589883:SHU589883 SRN589883:SRQ589883 TBJ589883:TBM589883 TLF589883:TLI589883 TVB589883:TVE589883 UEX589883:UFA589883 UOT589883:UOW589883 UYP589883:UYS589883 VIL589883:VIO589883 VSH589883:VSK589883 WCD589883:WCG589883 WLZ589883:WMC589883 WVV589883:WVY589883 N655419:Q655419 JJ655419:JM655419 TF655419:TI655419 ADB655419:ADE655419 AMX655419:ANA655419 AWT655419:AWW655419 BGP655419:BGS655419 BQL655419:BQO655419 CAH655419:CAK655419 CKD655419:CKG655419 CTZ655419:CUC655419 DDV655419:DDY655419 DNR655419:DNU655419 DXN655419:DXQ655419 EHJ655419:EHM655419 ERF655419:ERI655419 FBB655419:FBE655419 FKX655419:FLA655419 FUT655419:FUW655419 GEP655419:GES655419 GOL655419:GOO655419 GYH655419:GYK655419 HID655419:HIG655419 HRZ655419:HSC655419 IBV655419:IBY655419 ILR655419:ILU655419 IVN655419:IVQ655419 JFJ655419:JFM655419 JPF655419:JPI655419 JZB655419:JZE655419 KIX655419:KJA655419 KST655419:KSW655419 LCP655419:LCS655419 LML655419:LMO655419 LWH655419:LWK655419 MGD655419:MGG655419 MPZ655419:MQC655419 MZV655419:MZY655419 NJR655419:NJU655419 NTN655419:NTQ655419 ODJ655419:ODM655419 ONF655419:ONI655419 OXB655419:OXE655419 PGX655419:PHA655419 PQT655419:PQW655419 QAP655419:QAS655419 QKL655419:QKO655419 QUH655419:QUK655419 RED655419:REG655419 RNZ655419:ROC655419 RXV655419:RXY655419 SHR655419:SHU655419 SRN655419:SRQ655419 TBJ655419:TBM655419 TLF655419:TLI655419 TVB655419:TVE655419 UEX655419:UFA655419 UOT655419:UOW655419 UYP655419:UYS655419 VIL655419:VIO655419 VSH655419:VSK655419 WCD655419:WCG655419 WLZ655419:WMC655419 WVV655419:WVY655419 N720955:Q720955 JJ720955:JM720955 TF720955:TI720955 ADB720955:ADE720955 AMX720955:ANA720955 AWT720955:AWW720955 BGP720955:BGS720955 BQL720955:BQO720955 CAH720955:CAK720955 CKD720955:CKG720955 CTZ720955:CUC720955 DDV720955:DDY720955 DNR720955:DNU720955 DXN720955:DXQ720955 EHJ720955:EHM720955 ERF720955:ERI720955 FBB720955:FBE720955 FKX720955:FLA720955 FUT720955:FUW720955 GEP720955:GES720955 GOL720955:GOO720955 GYH720955:GYK720955 HID720955:HIG720955 HRZ720955:HSC720955 IBV720955:IBY720955 ILR720955:ILU720955 IVN720955:IVQ720955 JFJ720955:JFM720955 JPF720955:JPI720955 JZB720955:JZE720955 KIX720955:KJA720955 KST720955:KSW720955 LCP720955:LCS720955 LML720955:LMO720955 LWH720955:LWK720955 MGD720955:MGG720955 MPZ720955:MQC720955 MZV720955:MZY720955 NJR720955:NJU720955 NTN720955:NTQ720955 ODJ720955:ODM720955 ONF720955:ONI720955 OXB720955:OXE720955 PGX720955:PHA720955 PQT720955:PQW720955 QAP720955:QAS720955 QKL720955:QKO720955 QUH720955:QUK720955 RED720955:REG720955 RNZ720955:ROC720955 RXV720955:RXY720955 SHR720955:SHU720955 SRN720955:SRQ720955 TBJ720955:TBM720955 TLF720955:TLI720955 TVB720955:TVE720955 UEX720955:UFA720955 UOT720955:UOW720955 UYP720955:UYS720955 VIL720955:VIO720955 VSH720955:VSK720955 WCD720955:WCG720955 WLZ720955:WMC720955 WVV720955:WVY720955 N786491:Q786491 JJ786491:JM786491 TF786491:TI786491 ADB786491:ADE786491 AMX786491:ANA786491 AWT786491:AWW786491 BGP786491:BGS786491 BQL786491:BQO786491 CAH786491:CAK786491 CKD786491:CKG786491 CTZ786491:CUC786491 DDV786491:DDY786491 DNR786491:DNU786491 DXN786491:DXQ786491 EHJ786491:EHM786491 ERF786491:ERI786491 FBB786491:FBE786491 FKX786491:FLA786491 FUT786491:FUW786491 GEP786491:GES786491 GOL786491:GOO786491 GYH786491:GYK786491 HID786491:HIG786491 HRZ786491:HSC786491 IBV786491:IBY786491 ILR786491:ILU786491 IVN786491:IVQ786491 JFJ786491:JFM786491 JPF786491:JPI786491 JZB786491:JZE786491 KIX786491:KJA786491 KST786491:KSW786491 LCP786491:LCS786491 LML786491:LMO786491 LWH786491:LWK786491 MGD786491:MGG786491 MPZ786491:MQC786491 MZV786491:MZY786491 NJR786491:NJU786491 NTN786491:NTQ786491 ODJ786491:ODM786491 ONF786491:ONI786491 OXB786491:OXE786491 PGX786491:PHA786491 PQT786491:PQW786491 QAP786491:QAS786491 QKL786491:QKO786491 QUH786491:QUK786491 RED786491:REG786491 RNZ786491:ROC786491 RXV786491:RXY786491 SHR786491:SHU786491 SRN786491:SRQ786491 TBJ786491:TBM786491 TLF786491:TLI786491 TVB786491:TVE786491 UEX786491:UFA786491 UOT786491:UOW786491 UYP786491:UYS786491 VIL786491:VIO786491 VSH786491:VSK786491 WCD786491:WCG786491 WLZ786491:WMC786491 WVV786491:WVY786491 N852027:Q852027 JJ852027:JM852027 TF852027:TI852027 ADB852027:ADE852027 AMX852027:ANA852027 AWT852027:AWW852027 BGP852027:BGS852027 BQL852027:BQO852027 CAH852027:CAK852027 CKD852027:CKG852027 CTZ852027:CUC852027 DDV852027:DDY852027 DNR852027:DNU852027 DXN852027:DXQ852027 EHJ852027:EHM852027 ERF852027:ERI852027 FBB852027:FBE852027 FKX852027:FLA852027 FUT852027:FUW852027 GEP852027:GES852027 GOL852027:GOO852027 GYH852027:GYK852027 HID852027:HIG852027 HRZ852027:HSC852027 IBV852027:IBY852027 ILR852027:ILU852027 IVN852027:IVQ852027 JFJ852027:JFM852027 JPF852027:JPI852027 JZB852027:JZE852027 KIX852027:KJA852027 KST852027:KSW852027 LCP852027:LCS852027 LML852027:LMO852027 LWH852027:LWK852027 MGD852027:MGG852027 MPZ852027:MQC852027 MZV852027:MZY852027 NJR852027:NJU852027 NTN852027:NTQ852027 ODJ852027:ODM852027 ONF852027:ONI852027 OXB852027:OXE852027 PGX852027:PHA852027 PQT852027:PQW852027 QAP852027:QAS852027 QKL852027:QKO852027 QUH852027:QUK852027 RED852027:REG852027 RNZ852027:ROC852027 RXV852027:RXY852027 SHR852027:SHU852027 SRN852027:SRQ852027 TBJ852027:TBM852027 TLF852027:TLI852027 TVB852027:TVE852027 UEX852027:UFA852027 UOT852027:UOW852027 UYP852027:UYS852027 VIL852027:VIO852027 VSH852027:VSK852027 WCD852027:WCG852027 WLZ852027:WMC852027 WVV852027:WVY852027 N917563:Q917563 JJ917563:JM917563 TF917563:TI917563 ADB917563:ADE917563 AMX917563:ANA917563 AWT917563:AWW917563 BGP917563:BGS917563 BQL917563:BQO917563 CAH917563:CAK917563 CKD917563:CKG917563 CTZ917563:CUC917563 DDV917563:DDY917563 DNR917563:DNU917563 DXN917563:DXQ917563 EHJ917563:EHM917563 ERF917563:ERI917563 FBB917563:FBE917563 FKX917563:FLA917563 FUT917563:FUW917563 GEP917563:GES917563 GOL917563:GOO917563 GYH917563:GYK917563 HID917563:HIG917563 HRZ917563:HSC917563 IBV917563:IBY917563 ILR917563:ILU917563 IVN917563:IVQ917563 JFJ917563:JFM917563 JPF917563:JPI917563 JZB917563:JZE917563 KIX917563:KJA917563 KST917563:KSW917563 LCP917563:LCS917563 LML917563:LMO917563 LWH917563:LWK917563 MGD917563:MGG917563 MPZ917563:MQC917563 MZV917563:MZY917563 NJR917563:NJU917563 NTN917563:NTQ917563 ODJ917563:ODM917563 ONF917563:ONI917563 OXB917563:OXE917563 PGX917563:PHA917563 PQT917563:PQW917563 QAP917563:QAS917563 QKL917563:QKO917563 QUH917563:QUK917563 RED917563:REG917563 RNZ917563:ROC917563 RXV917563:RXY917563 SHR917563:SHU917563 SRN917563:SRQ917563 TBJ917563:TBM917563 TLF917563:TLI917563 TVB917563:TVE917563 UEX917563:UFA917563 UOT917563:UOW917563 UYP917563:UYS917563 VIL917563:VIO917563 VSH917563:VSK917563 WCD917563:WCG917563 WLZ917563:WMC917563 WVV917563:WVY917563 N983099:Q983099 JJ983099:JM983099 TF983099:TI983099 ADB983099:ADE983099 AMX983099:ANA983099 AWT983099:AWW983099 BGP983099:BGS983099 BQL983099:BQO983099 CAH983099:CAK983099 CKD983099:CKG983099 CTZ983099:CUC983099 DDV983099:DDY983099 DNR983099:DNU983099 DXN983099:DXQ983099 EHJ983099:EHM983099 ERF983099:ERI983099 FBB983099:FBE983099 FKX983099:FLA983099 FUT983099:FUW983099 GEP983099:GES983099 GOL983099:GOO983099 GYH983099:GYK983099 HID983099:HIG983099 HRZ983099:HSC983099 IBV983099:IBY983099 ILR983099:ILU983099 IVN983099:IVQ983099 JFJ983099:JFM983099 JPF983099:JPI983099 JZB983099:JZE983099 KIX983099:KJA983099 KST983099:KSW983099 LCP983099:LCS983099 LML983099:LMO983099 LWH983099:LWK983099 MGD983099:MGG983099 MPZ983099:MQC983099 MZV983099:MZY983099 NJR983099:NJU983099 NTN983099:NTQ983099 ODJ983099:ODM983099 ONF983099:ONI983099 OXB983099:OXE983099 PGX983099:PHA983099 PQT983099:PQW983099 QAP983099:QAS983099 QKL983099:QKO983099 QUH983099:QUK983099 RED983099:REG983099 RNZ983099:ROC983099 RXV983099:RXY983099 SHR983099:SHU983099 SRN983099:SRQ983099 TBJ983099:TBM983099 TLF983099:TLI983099 TVB983099:TVE983099 UEX983099:UFA983099 UOT983099:UOW983099 UYP983099:UYS983099 VIL983099:VIO983099 VSH983099:VSK983099 WCD983099:WCG983099 WLZ983099:WMC983099 WVV983099:WVY983099 N68:Q68 JJ68:JM68 TF68:TI68 ADB68:ADE68 AMX68:ANA68 AWT68:AWW68 BGP68:BGS68 BQL68:BQO68 CAH68:CAK68 CKD68:CKG68 CTZ68:CUC68 DDV68:DDY68 DNR68:DNU68 DXN68:DXQ68 EHJ68:EHM68 ERF68:ERI68 FBB68:FBE68 FKX68:FLA68 FUT68:FUW68 GEP68:GES68 GOL68:GOO68 GYH68:GYK68 HID68:HIG68 HRZ68:HSC68 IBV68:IBY68 ILR68:ILU68 IVN68:IVQ68 JFJ68:JFM68 JPF68:JPI68 JZB68:JZE68 KIX68:KJA68 KST68:KSW68 LCP68:LCS68 LML68:LMO68 LWH68:LWK68 MGD68:MGG68 MPZ68:MQC68 MZV68:MZY68 NJR68:NJU68 NTN68:NTQ68 ODJ68:ODM68 ONF68:ONI68 OXB68:OXE68 PGX68:PHA68 PQT68:PQW68 QAP68:QAS68 QKL68:QKO68 QUH68:QUK68 RED68:REG68 RNZ68:ROC68 RXV68:RXY68 SHR68:SHU68 SRN68:SRQ68 TBJ68:TBM68 TLF68:TLI68 TVB68:TVE68 UEX68:UFA68 UOT68:UOW68 UYP68:UYS68 VIL68:VIO68 VSH68:VSK68 WCD68:WCG68 WLZ68:WMC68 WVV68:WVY68 N65604:Q65604 JJ65604:JM65604 TF65604:TI65604 ADB65604:ADE65604 AMX65604:ANA65604 AWT65604:AWW65604 BGP65604:BGS65604 BQL65604:BQO65604 CAH65604:CAK65604 CKD65604:CKG65604 CTZ65604:CUC65604 DDV65604:DDY65604 DNR65604:DNU65604 DXN65604:DXQ65604 EHJ65604:EHM65604 ERF65604:ERI65604 FBB65604:FBE65604 FKX65604:FLA65604 FUT65604:FUW65604 GEP65604:GES65604 GOL65604:GOO65604 GYH65604:GYK65604 HID65604:HIG65604 HRZ65604:HSC65604 IBV65604:IBY65604 ILR65604:ILU65604 IVN65604:IVQ65604 JFJ65604:JFM65604 JPF65604:JPI65604 JZB65604:JZE65604 KIX65604:KJA65604 KST65604:KSW65604 LCP65604:LCS65604 LML65604:LMO65604 LWH65604:LWK65604 MGD65604:MGG65604 MPZ65604:MQC65604 MZV65604:MZY65604 NJR65604:NJU65604 NTN65604:NTQ65604 ODJ65604:ODM65604 ONF65604:ONI65604 OXB65604:OXE65604 PGX65604:PHA65604 PQT65604:PQW65604 QAP65604:QAS65604 QKL65604:QKO65604 QUH65604:QUK65604 RED65604:REG65604 RNZ65604:ROC65604 RXV65604:RXY65604 SHR65604:SHU65604 SRN65604:SRQ65604 TBJ65604:TBM65604 TLF65604:TLI65604 TVB65604:TVE65604 UEX65604:UFA65604 UOT65604:UOW65604 UYP65604:UYS65604 VIL65604:VIO65604 VSH65604:VSK65604 WCD65604:WCG65604 WLZ65604:WMC65604 WVV65604:WVY65604 N131140:Q131140 JJ131140:JM131140 TF131140:TI131140 ADB131140:ADE131140 AMX131140:ANA131140 AWT131140:AWW131140 BGP131140:BGS131140 BQL131140:BQO131140 CAH131140:CAK131140 CKD131140:CKG131140 CTZ131140:CUC131140 DDV131140:DDY131140 DNR131140:DNU131140 DXN131140:DXQ131140 EHJ131140:EHM131140 ERF131140:ERI131140 FBB131140:FBE131140 FKX131140:FLA131140 FUT131140:FUW131140 GEP131140:GES131140 GOL131140:GOO131140 GYH131140:GYK131140 HID131140:HIG131140 HRZ131140:HSC131140 IBV131140:IBY131140 ILR131140:ILU131140 IVN131140:IVQ131140 JFJ131140:JFM131140 JPF131140:JPI131140 JZB131140:JZE131140 KIX131140:KJA131140 KST131140:KSW131140 LCP131140:LCS131140 LML131140:LMO131140 LWH131140:LWK131140 MGD131140:MGG131140 MPZ131140:MQC131140 MZV131140:MZY131140 NJR131140:NJU131140 NTN131140:NTQ131140 ODJ131140:ODM131140 ONF131140:ONI131140 OXB131140:OXE131140 PGX131140:PHA131140 PQT131140:PQW131140 QAP131140:QAS131140 QKL131140:QKO131140 QUH131140:QUK131140 RED131140:REG131140 RNZ131140:ROC131140 RXV131140:RXY131140 SHR131140:SHU131140 SRN131140:SRQ131140 TBJ131140:TBM131140 TLF131140:TLI131140 TVB131140:TVE131140 UEX131140:UFA131140 UOT131140:UOW131140 UYP131140:UYS131140 VIL131140:VIO131140 VSH131140:VSK131140 WCD131140:WCG131140 WLZ131140:WMC131140 WVV131140:WVY131140 N196676:Q196676 JJ196676:JM196676 TF196676:TI196676 ADB196676:ADE196676 AMX196676:ANA196676 AWT196676:AWW196676 BGP196676:BGS196676 BQL196676:BQO196676 CAH196676:CAK196676 CKD196676:CKG196676 CTZ196676:CUC196676 DDV196676:DDY196676 DNR196676:DNU196676 DXN196676:DXQ196676 EHJ196676:EHM196676 ERF196676:ERI196676 FBB196676:FBE196676 FKX196676:FLA196676 FUT196676:FUW196676 GEP196676:GES196676 GOL196676:GOO196676 GYH196676:GYK196676 HID196676:HIG196676 HRZ196676:HSC196676 IBV196676:IBY196676 ILR196676:ILU196676 IVN196676:IVQ196676 JFJ196676:JFM196676 JPF196676:JPI196676 JZB196676:JZE196676 KIX196676:KJA196676 KST196676:KSW196676 LCP196676:LCS196676 LML196676:LMO196676 LWH196676:LWK196676 MGD196676:MGG196676 MPZ196676:MQC196676 MZV196676:MZY196676 NJR196676:NJU196676 NTN196676:NTQ196676 ODJ196676:ODM196676 ONF196676:ONI196676 OXB196676:OXE196676 PGX196676:PHA196676 PQT196676:PQW196676 QAP196676:QAS196676 QKL196676:QKO196676 QUH196676:QUK196676 RED196676:REG196676 RNZ196676:ROC196676 RXV196676:RXY196676 SHR196676:SHU196676 SRN196676:SRQ196676 TBJ196676:TBM196676 TLF196676:TLI196676 TVB196676:TVE196676 UEX196676:UFA196676 UOT196676:UOW196676 UYP196676:UYS196676 VIL196676:VIO196676 VSH196676:VSK196676 WCD196676:WCG196676 WLZ196676:WMC196676 WVV196676:WVY196676 N262212:Q262212 JJ262212:JM262212 TF262212:TI262212 ADB262212:ADE262212 AMX262212:ANA262212 AWT262212:AWW262212 BGP262212:BGS262212 BQL262212:BQO262212 CAH262212:CAK262212 CKD262212:CKG262212 CTZ262212:CUC262212 DDV262212:DDY262212 DNR262212:DNU262212 DXN262212:DXQ262212 EHJ262212:EHM262212 ERF262212:ERI262212 FBB262212:FBE262212 FKX262212:FLA262212 FUT262212:FUW262212 GEP262212:GES262212 GOL262212:GOO262212 GYH262212:GYK262212 HID262212:HIG262212 HRZ262212:HSC262212 IBV262212:IBY262212 ILR262212:ILU262212 IVN262212:IVQ262212 JFJ262212:JFM262212 JPF262212:JPI262212 JZB262212:JZE262212 KIX262212:KJA262212 KST262212:KSW262212 LCP262212:LCS262212 LML262212:LMO262212 LWH262212:LWK262212 MGD262212:MGG262212 MPZ262212:MQC262212 MZV262212:MZY262212 NJR262212:NJU262212 NTN262212:NTQ262212 ODJ262212:ODM262212 ONF262212:ONI262212 OXB262212:OXE262212 PGX262212:PHA262212 PQT262212:PQW262212 QAP262212:QAS262212 QKL262212:QKO262212 QUH262212:QUK262212 RED262212:REG262212 RNZ262212:ROC262212 RXV262212:RXY262212 SHR262212:SHU262212 SRN262212:SRQ262212 TBJ262212:TBM262212 TLF262212:TLI262212 TVB262212:TVE262212 UEX262212:UFA262212 UOT262212:UOW262212 UYP262212:UYS262212 VIL262212:VIO262212 VSH262212:VSK262212 WCD262212:WCG262212 WLZ262212:WMC262212 WVV262212:WVY262212 N327748:Q327748 JJ327748:JM327748 TF327748:TI327748 ADB327748:ADE327748 AMX327748:ANA327748 AWT327748:AWW327748 BGP327748:BGS327748 BQL327748:BQO327748 CAH327748:CAK327748 CKD327748:CKG327748 CTZ327748:CUC327748 DDV327748:DDY327748 DNR327748:DNU327748 DXN327748:DXQ327748 EHJ327748:EHM327748 ERF327748:ERI327748 FBB327748:FBE327748 FKX327748:FLA327748 FUT327748:FUW327748 GEP327748:GES327748 GOL327748:GOO327748 GYH327748:GYK327748 HID327748:HIG327748 HRZ327748:HSC327748 IBV327748:IBY327748 ILR327748:ILU327748 IVN327748:IVQ327748 JFJ327748:JFM327748 JPF327748:JPI327748 JZB327748:JZE327748 KIX327748:KJA327748 KST327748:KSW327748 LCP327748:LCS327748 LML327748:LMO327748 LWH327748:LWK327748 MGD327748:MGG327748 MPZ327748:MQC327748 MZV327748:MZY327748 NJR327748:NJU327748 NTN327748:NTQ327748 ODJ327748:ODM327748 ONF327748:ONI327748 OXB327748:OXE327748 PGX327748:PHA327748 PQT327748:PQW327748 QAP327748:QAS327748 QKL327748:QKO327748 QUH327748:QUK327748 RED327748:REG327748 RNZ327748:ROC327748 RXV327748:RXY327748 SHR327748:SHU327748 SRN327748:SRQ327748 TBJ327748:TBM327748 TLF327748:TLI327748 TVB327748:TVE327748 UEX327748:UFA327748 UOT327748:UOW327748 UYP327748:UYS327748 VIL327748:VIO327748 VSH327748:VSK327748 WCD327748:WCG327748 WLZ327748:WMC327748 WVV327748:WVY327748 N393284:Q393284 JJ393284:JM393284 TF393284:TI393284 ADB393284:ADE393284 AMX393284:ANA393284 AWT393284:AWW393284 BGP393284:BGS393284 BQL393284:BQO393284 CAH393284:CAK393284 CKD393284:CKG393284 CTZ393284:CUC393284 DDV393284:DDY393284 DNR393284:DNU393284 DXN393284:DXQ393284 EHJ393284:EHM393284 ERF393284:ERI393284 FBB393284:FBE393284 FKX393284:FLA393284 FUT393284:FUW393284 GEP393284:GES393284 GOL393284:GOO393284 GYH393284:GYK393284 HID393284:HIG393284 HRZ393284:HSC393284 IBV393284:IBY393284 ILR393284:ILU393284 IVN393284:IVQ393284 JFJ393284:JFM393284 JPF393284:JPI393284 JZB393284:JZE393284 KIX393284:KJA393284 KST393284:KSW393284 LCP393284:LCS393284 LML393284:LMO393284 LWH393284:LWK393284 MGD393284:MGG393284 MPZ393284:MQC393284 MZV393284:MZY393284 NJR393284:NJU393284 NTN393284:NTQ393284 ODJ393284:ODM393284 ONF393284:ONI393284 OXB393284:OXE393284 PGX393284:PHA393284 PQT393284:PQW393284 QAP393284:QAS393284 QKL393284:QKO393284 QUH393284:QUK393284 RED393284:REG393284 RNZ393284:ROC393284 RXV393284:RXY393284 SHR393284:SHU393284 SRN393284:SRQ393284 TBJ393284:TBM393284 TLF393284:TLI393284 TVB393284:TVE393284 UEX393284:UFA393284 UOT393284:UOW393284 UYP393284:UYS393284 VIL393284:VIO393284 VSH393284:VSK393284 WCD393284:WCG393284 WLZ393284:WMC393284 WVV393284:WVY393284 N458820:Q458820 JJ458820:JM458820 TF458820:TI458820 ADB458820:ADE458820 AMX458820:ANA458820 AWT458820:AWW458820 BGP458820:BGS458820 BQL458820:BQO458820 CAH458820:CAK458820 CKD458820:CKG458820 CTZ458820:CUC458820 DDV458820:DDY458820 DNR458820:DNU458820 DXN458820:DXQ458820 EHJ458820:EHM458820 ERF458820:ERI458820 FBB458820:FBE458820 FKX458820:FLA458820 FUT458820:FUW458820 GEP458820:GES458820 GOL458820:GOO458820 GYH458820:GYK458820 HID458820:HIG458820 HRZ458820:HSC458820 IBV458820:IBY458820 ILR458820:ILU458820 IVN458820:IVQ458820 JFJ458820:JFM458820 JPF458820:JPI458820 JZB458820:JZE458820 KIX458820:KJA458820 KST458820:KSW458820 LCP458820:LCS458820 LML458820:LMO458820 LWH458820:LWK458820 MGD458820:MGG458820 MPZ458820:MQC458820 MZV458820:MZY458820 NJR458820:NJU458820 NTN458820:NTQ458820 ODJ458820:ODM458820 ONF458820:ONI458820 OXB458820:OXE458820 PGX458820:PHA458820 PQT458820:PQW458820 QAP458820:QAS458820 QKL458820:QKO458820 QUH458820:QUK458820 RED458820:REG458820 RNZ458820:ROC458820 RXV458820:RXY458820 SHR458820:SHU458820 SRN458820:SRQ458820 TBJ458820:TBM458820 TLF458820:TLI458820 TVB458820:TVE458820 UEX458820:UFA458820 UOT458820:UOW458820 UYP458820:UYS458820 VIL458820:VIO458820 VSH458820:VSK458820 WCD458820:WCG458820 WLZ458820:WMC458820 WVV458820:WVY458820 N524356:Q524356 JJ524356:JM524356 TF524356:TI524356 ADB524356:ADE524356 AMX524356:ANA524356 AWT524356:AWW524356 BGP524356:BGS524356 BQL524356:BQO524356 CAH524356:CAK524356 CKD524356:CKG524356 CTZ524356:CUC524356 DDV524356:DDY524356 DNR524356:DNU524356 DXN524356:DXQ524356 EHJ524356:EHM524356 ERF524356:ERI524356 FBB524356:FBE524356 FKX524356:FLA524356 FUT524356:FUW524356 GEP524356:GES524356 GOL524356:GOO524356 GYH524356:GYK524356 HID524356:HIG524356 HRZ524356:HSC524356 IBV524356:IBY524356 ILR524356:ILU524356 IVN524356:IVQ524356 JFJ524356:JFM524356 JPF524356:JPI524356 JZB524356:JZE524356 KIX524356:KJA524356 KST524356:KSW524356 LCP524356:LCS524356 LML524356:LMO524356 LWH524356:LWK524356 MGD524356:MGG524356 MPZ524356:MQC524356 MZV524356:MZY524356 NJR524356:NJU524356 NTN524356:NTQ524356 ODJ524356:ODM524356 ONF524356:ONI524356 OXB524356:OXE524356 PGX524356:PHA524356 PQT524356:PQW524356 QAP524356:QAS524356 QKL524356:QKO524356 QUH524356:QUK524356 RED524356:REG524356 RNZ524356:ROC524356 RXV524356:RXY524356 SHR524356:SHU524356 SRN524356:SRQ524356 TBJ524356:TBM524356 TLF524356:TLI524356 TVB524356:TVE524356 UEX524356:UFA524356 UOT524356:UOW524356 UYP524356:UYS524356 VIL524356:VIO524356 VSH524356:VSK524356 WCD524356:WCG524356 WLZ524356:WMC524356 WVV524356:WVY524356 N589892:Q589892 JJ589892:JM589892 TF589892:TI589892 ADB589892:ADE589892 AMX589892:ANA589892 AWT589892:AWW589892 BGP589892:BGS589892 BQL589892:BQO589892 CAH589892:CAK589892 CKD589892:CKG589892 CTZ589892:CUC589892 DDV589892:DDY589892 DNR589892:DNU589892 DXN589892:DXQ589892 EHJ589892:EHM589892 ERF589892:ERI589892 FBB589892:FBE589892 FKX589892:FLA589892 FUT589892:FUW589892 GEP589892:GES589892 GOL589892:GOO589892 GYH589892:GYK589892 HID589892:HIG589892 HRZ589892:HSC589892 IBV589892:IBY589892 ILR589892:ILU589892 IVN589892:IVQ589892 JFJ589892:JFM589892 JPF589892:JPI589892 JZB589892:JZE589892 KIX589892:KJA589892 KST589892:KSW589892 LCP589892:LCS589892 LML589892:LMO589892 LWH589892:LWK589892 MGD589892:MGG589892 MPZ589892:MQC589892 MZV589892:MZY589892 NJR589892:NJU589892 NTN589892:NTQ589892 ODJ589892:ODM589892 ONF589892:ONI589892 OXB589892:OXE589892 PGX589892:PHA589892 PQT589892:PQW589892 QAP589892:QAS589892 QKL589892:QKO589892 QUH589892:QUK589892 RED589892:REG589892 RNZ589892:ROC589892 RXV589892:RXY589892 SHR589892:SHU589892 SRN589892:SRQ589892 TBJ589892:TBM589892 TLF589892:TLI589892 TVB589892:TVE589892 UEX589892:UFA589892 UOT589892:UOW589892 UYP589892:UYS589892 VIL589892:VIO589892 VSH589892:VSK589892 WCD589892:WCG589892 WLZ589892:WMC589892 WVV589892:WVY589892 N655428:Q655428 JJ655428:JM655428 TF655428:TI655428 ADB655428:ADE655428 AMX655428:ANA655428 AWT655428:AWW655428 BGP655428:BGS655428 BQL655428:BQO655428 CAH655428:CAK655428 CKD655428:CKG655428 CTZ655428:CUC655428 DDV655428:DDY655428 DNR655428:DNU655428 DXN655428:DXQ655428 EHJ655428:EHM655428 ERF655428:ERI655428 FBB655428:FBE655428 FKX655428:FLA655428 FUT655428:FUW655428 GEP655428:GES655428 GOL655428:GOO655428 GYH655428:GYK655428 HID655428:HIG655428 HRZ655428:HSC655428 IBV655428:IBY655428 ILR655428:ILU655428 IVN655428:IVQ655428 JFJ655428:JFM655428 JPF655428:JPI655428 JZB655428:JZE655428 KIX655428:KJA655428 KST655428:KSW655428 LCP655428:LCS655428 LML655428:LMO655428 LWH655428:LWK655428 MGD655428:MGG655428 MPZ655428:MQC655428 MZV655428:MZY655428 NJR655428:NJU655428 NTN655428:NTQ655428 ODJ655428:ODM655428 ONF655428:ONI655428 OXB655428:OXE655428 PGX655428:PHA655428 PQT655428:PQW655428 QAP655428:QAS655428 QKL655428:QKO655428 QUH655428:QUK655428 RED655428:REG655428 RNZ655428:ROC655428 RXV655428:RXY655428 SHR655428:SHU655428 SRN655428:SRQ655428 TBJ655428:TBM655428 TLF655428:TLI655428 TVB655428:TVE655428 UEX655428:UFA655428 UOT655428:UOW655428 UYP655428:UYS655428 VIL655428:VIO655428 VSH655428:VSK655428 WCD655428:WCG655428 WLZ655428:WMC655428 WVV655428:WVY655428 N720964:Q720964 JJ720964:JM720964 TF720964:TI720964 ADB720964:ADE720964 AMX720964:ANA720964 AWT720964:AWW720964 BGP720964:BGS720964 BQL720964:BQO720964 CAH720964:CAK720964 CKD720964:CKG720964 CTZ720964:CUC720964 DDV720964:DDY720964 DNR720964:DNU720964 DXN720964:DXQ720964 EHJ720964:EHM720964 ERF720964:ERI720964 FBB720964:FBE720964 FKX720964:FLA720964 FUT720964:FUW720964 GEP720964:GES720964 GOL720964:GOO720964 GYH720964:GYK720964 HID720964:HIG720964 HRZ720964:HSC720964 IBV720964:IBY720964 ILR720964:ILU720964 IVN720964:IVQ720964 JFJ720964:JFM720964 JPF720964:JPI720964 JZB720964:JZE720964 KIX720964:KJA720964 KST720964:KSW720964 LCP720964:LCS720964 LML720964:LMO720964 LWH720964:LWK720964 MGD720964:MGG720964 MPZ720964:MQC720964 MZV720964:MZY720964 NJR720964:NJU720964 NTN720964:NTQ720964 ODJ720964:ODM720964 ONF720964:ONI720964 OXB720964:OXE720964 PGX720964:PHA720964 PQT720964:PQW720964 QAP720964:QAS720964 QKL720964:QKO720964 QUH720964:QUK720964 RED720964:REG720964 RNZ720964:ROC720964 RXV720964:RXY720964 SHR720964:SHU720964 SRN720964:SRQ720964 TBJ720964:TBM720964 TLF720964:TLI720964 TVB720964:TVE720964 UEX720964:UFA720964 UOT720964:UOW720964 UYP720964:UYS720964 VIL720964:VIO720964 VSH720964:VSK720964 WCD720964:WCG720964 WLZ720964:WMC720964 WVV720964:WVY720964 N786500:Q786500 JJ786500:JM786500 TF786500:TI786500 ADB786500:ADE786500 AMX786500:ANA786500 AWT786500:AWW786500 BGP786500:BGS786500 BQL786500:BQO786500 CAH786500:CAK786500 CKD786500:CKG786500 CTZ786500:CUC786500 DDV786500:DDY786500 DNR786500:DNU786500 DXN786500:DXQ786500 EHJ786500:EHM786500 ERF786500:ERI786500 FBB786500:FBE786500 FKX786500:FLA786500 FUT786500:FUW786500 GEP786500:GES786500 GOL786500:GOO786500 GYH786500:GYK786500 HID786500:HIG786500 HRZ786500:HSC786500 IBV786500:IBY786500 ILR786500:ILU786500 IVN786500:IVQ786500 JFJ786500:JFM786500 JPF786500:JPI786500 JZB786500:JZE786500 KIX786500:KJA786500 KST786500:KSW786500 LCP786500:LCS786500 LML786500:LMO786500 LWH786500:LWK786500 MGD786500:MGG786500 MPZ786500:MQC786500 MZV786500:MZY786500 NJR786500:NJU786500 NTN786500:NTQ786500 ODJ786500:ODM786500 ONF786500:ONI786500 OXB786500:OXE786500 PGX786500:PHA786500 PQT786500:PQW786500 QAP786500:QAS786500 QKL786500:QKO786500 QUH786500:QUK786500 RED786500:REG786500 RNZ786500:ROC786500 RXV786500:RXY786500 SHR786500:SHU786500 SRN786500:SRQ786500 TBJ786500:TBM786500 TLF786500:TLI786500 TVB786500:TVE786500 UEX786500:UFA786500 UOT786500:UOW786500 UYP786500:UYS786500 VIL786500:VIO786500 VSH786500:VSK786500 WCD786500:WCG786500 WLZ786500:WMC786500 WVV786500:WVY786500 N852036:Q852036 JJ852036:JM852036 TF852036:TI852036 ADB852036:ADE852036 AMX852036:ANA852036 AWT852036:AWW852036 BGP852036:BGS852036 BQL852036:BQO852036 CAH852036:CAK852036 CKD852036:CKG852036 CTZ852036:CUC852036 DDV852036:DDY852036 DNR852036:DNU852036 DXN852036:DXQ852036 EHJ852036:EHM852036 ERF852036:ERI852036 FBB852036:FBE852036 FKX852036:FLA852036 FUT852036:FUW852036 GEP852036:GES852036 GOL852036:GOO852036 GYH852036:GYK852036 HID852036:HIG852036 HRZ852036:HSC852036 IBV852036:IBY852036 ILR852036:ILU852036 IVN852036:IVQ852036 JFJ852036:JFM852036 JPF852036:JPI852036 JZB852036:JZE852036 KIX852036:KJA852036 KST852036:KSW852036 LCP852036:LCS852036 LML852036:LMO852036 LWH852036:LWK852036 MGD852036:MGG852036 MPZ852036:MQC852036 MZV852036:MZY852036 NJR852036:NJU852036 NTN852036:NTQ852036 ODJ852036:ODM852036 ONF852036:ONI852036 OXB852036:OXE852036 PGX852036:PHA852036 PQT852036:PQW852036 QAP852036:QAS852036 QKL852036:QKO852036 QUH852036:QUK852036 RED852036:REG852036 RNZ852036:ROC852036 RXV852036:RXY852036 SHR852036:SHU852036 SRN852036:SRQ852036 TBJ852036:TBM852036 TLF852036:TLI852036 TVB852036:TVE852036 UEX852036:UFA852036 UOT852036:UOW852036 UYP852036:UYS852036 VIL852036:VIO852036 VSH852036:VSK852036 WCD852036:WCG852036 WLZ852036:WMC852036 WVV852036:WVY852036 N917572:Q917572 JJ917572:JM917572 TF917572:TI917572 ADB917572:ADE917572 AMX917572:ANA917572 AWT917572:AWW917572 BGP917572:BGS917572 BQL917572:BQO917572 CAH917572:CAK917572 CKD917572:CKG917572 CTZ917572:CUC917572 DDV917572:DDY917572 DNR917572:DNU917572 DXN917572:DXQ917572 EHJ917572:EHM917572 ERF917572:ERI917572 FBB917572:FBE917572 FKX917572:FLA917572 FUT917572:FUW917572 GEP917572:GES917572 GOL917572:GOO917572 GYH917572:GYK917572 HID917572:HIG917572 HRZ917572:HSC917572 IBV917572:IBY917572 ILR917572:ILU917572 IVN917572:IVQ917572 JFJ917572:JFM917572 JPF917572:JPI917572 JZB917572:JZE917572 KIX917572:KJA917572 KST917572:KSW917572 LCP917572:LCS917572 LML917572:LMO917572 LWH917572:LWK917572 MGD917572:MGG917572 MPZ917572:MQC917572 MZV917572:MZY917572 NJR917572:NJU917572 NTN917572:NTQ917572 ODJ917572:ODM917572 ONF917572:ONI917572 OXB917572:OXE917572 PGX917572:PHA917572 PQT917572:PQW917572 QAP917572:QAS917572 QKL917572:QKO917572 QUH917572:QUK917572 RED917572:REG917572 RNZ917572:ROC917572 RXV917572:RXY917572 SHR917572:SHU917572 SRN917572:SRQ917572 TBJ917572:TBM917572 TLF917572:TLI917572 TVB917572:TVE917572 UEX917572:UFA917572 UOT917572:UOW917572 UYP917572:UYS917572 VIL917572:VIO917572 VSH917572:VSK917572 WCD917572:WCG917572 WLZ917572:WMC917572 WVV917572:WVY917572 N983108:Q983108 JJ983108:JM983108 TF983108:TI983108 ADB983108:ADE983108 AMX983108:ANA983108 AWT983108:AWW983108 BGP983108:BGS983108 BQL983108:BQO983108 CAH983108:CAK983108 CKD983108:CKG983108 CTZ983108:CUC983108 DDV983108:DDY983108 DNR983108:DNU983108 DXN983108:DXQ983108 EHJ983108:EHM983108 ERF983108:ERI983108 FBB983108:FBE983108 FKX983108:FLA983108 FUT983108:FUW983108 GEP983108:GES983108 GOL983108:GOO983108 GYH983108:GYK983108 HID983108:HIG983108 HRZ983108:HSC983108 IBV983108:IBY983108 ILR983108:ILU983108 IVN983108:IVQ983108 JFJ983108:JFM983108 JPF983108:JPI983108 JZB983108:JZE983108 KIX983108:KJA983108 KST983108:KSW983108 LCP983108:LCS983108 LML983108:LMO983108 LWH983108:LWK983108 MGD983108:MGG983108 MPZ983108:MQC983108 MZV983108:MZY983108 NJR983108:NJU983108 NTN983108:NTQ983108 ODJ983108:ODM983108 ONF983108:ONI983108 OXB983108:OXE983108 PGX983108:PHA983108 PQT983108:PQW983108 QAP983108:QAS983108 QKL983108:QKO983108 QUH983108:QUK983108 RED983108:REG983108 RNZ983108:ROC983108 RXV983108:RXY983108 SHR983108:SHU983108 SRN983108:SRQ983108 TBJ983108:TBM983108 TLF983108:TLI983108 TVB983108:TVE983108 UEX983108:UFA983108 UOT983108:UOW983108 UYP983108:UYS983108 VIL983108:VIO983108 VSH983108:VSK983108 WCD983108:WCG983108 WLZ983108:WMC983108 WVV983108:WVY983108 N77:Q77 JJ77:JM77 TF77:TI77 ADB77:ADE77 AMX77:ANA77 AWT77:AWW77 BGP77:BGS77 BQL77:BQO77 CAH77:CAK77 CKD77:CKG77 CTZ77:CUC77 DDV77:DDY77 DNR77:DNU77 DXN77:DXQ77 EHJ77:EHM77 ERF77:ERI77 FBB77:FBE77 FKX77:FLA77 FUT77:FUW77 GEP77:GES77 GOL77:GOO77 GYH77:GYK77 HID77:HIG77 HRZ77:HSC77 IBV77:IBY77 ILR77:ILU77 IVN77:IVQ77 JFJ77:JFM77 JPF77:JPI77 JZB77:JZE77 KIX77:KJA77 KST77:KSW77 LCP77:LCS77 LML77:LMO77 LWH77:LWK77 MGD77:MGG77 MPZ77:MQC77 MZV77:MZY77 NJR77:NJU77 NTN77:NTQ77 ODJ77:ODM77 ONF77:ONI77 OXB77:OXE77 PGX77:PHA77 PQT77:PQW77 QAP77:QAS77 QKL77:QKO77 QUH77:QUK77 RED77:REG77 RNZ77:ROC77 RXV77:RXY77 SHR77:SHU77 SRN77:SRQ77 TBJ77:TBM77 TLF77:TLI77 TVB77:TVE77 UEX77:UFA77 UOT77:UOW77 UYP77:UYS77 VIL77:VIO77 VSH77:VSK77 WCD77:WCG77 WLZ77:WMC77 WVV77:WVY77 N65613:Q65613 JJ65613:JM65613 TF65613:TI65613 ADB65613:ADE65613 AMX65613:ANA65613 AWT65613:AWW65613 BGP65613:BGS65613 BQL65613:BQO65613 CAH65613:CAK65613 CKD65613:CKG65613 CTZ65613:CUC65613 DDV65613:DDY65613 DNR65613:DNU65613 DXN65613:DXQ65613 EHJ65613:EHM65613 ERF65613:ERI65613 FBB65613:FBE65613 FKX65613:FLA65613 FUT65613:FUW65613 GEP65613:GES65613 GOL65613:GOO65613 GYH65613:GYK65613 HID65613:HIG65613 HRZ65613:HSC65613 IBV65613:IBY65613 ILR65613:ILU65613 IVN65613:IVQ65613 JFJ65613:JFM65613 JPF65613:JPI65613 JZB65613:JZE65613 KIX65613:KJA65613 KST65613:KSW65613 LCP65613:LCS65613 LML65613:LMO65613 LWH65613:LWK65613 MGD65613:MGG65613 MPZ65613:MQC65613 MZV65613:MZY65613 NJR65613:NJU65613 NTN65613:NTQ65613 ODJ65613:ODM65613 ONF65613:ONI65613 OXB65613:OXE65613 PGX65613:PHA65613 PQT65613:PQW65613 QAP65613:QAS65613 QKL65613:QKO65613 QUH65613:QUK65613 RED65613:REG65613 RNZ65613:ROC65613 RXV65613:RXY65613 SHR65613:SHU65613 SRN65613:SRQ65613 TBJ65613:TBM65613 TLF65613:TLI65613 TVB65613:TVE65613 UEX65613:UFA65613 UOT65613:UOW65613 UYP65613:UYS65613 VIL65613:VIO65613 VSH65613:VSK65613 WCD65613:WCG65613 WLZ65613:WMC65613 WVV65613:WVY65613 N131149:Q131149 JJ131149:JM131149 TF131149:TI131149 ADB131149:ADE131149 AMX131149:ANA131149 AWT131149:AWW131149 BGP131149:BGS131149 BQL131149:BQO131149 CAH131149:CAK131149 CKD131149:CKG131149 CTZ131149:CUC131149 DDV131149:DDY131149 DNR131149:DNU131149 DXN131149:DXQ131149 EHJ131149:EHM131149 ERF131149:ERI131149 FBB131149:FBE131149 FKX131149:FLA131149 FUT131149:FUW131149 GEP131149:GES131149 GOL131149:GOO131149 GYH131149:GYK131149 HID131149:HIG131149 HRZ131149:HSC131149 IBV131149:IBY131149 ILR131149:ILU131149 IVN131149:IVQ131149 JFJ131149:JFM131149 JPF131149:JPI131149 JZB131149:JZE131149 KIX131149:KJA131149 KST131149:KSW131149 LCP131149:LCS131149 LML131149:LMO131149 LWH131149:LWK131149 MGD131149:MGG131149 MPZ131149:MQC131149 MZV131149:MZY131149 NJR131149:NJU131149 NTN131149:NTQ131149 ODJ131149:ODM131149 ONF131149:ONI131149 OXB131149:OXE131149 PGX131149:PHA131149 PQT131149:PQW131149 QAP131149:QAS131149 QKL131149:QKO131149 QUH131149:QUK131149 RED131149:REG131149 RNZ131149:ROC131149 RXV131149:RXY131149 SHR131149:SHU131149 SRN131149:SRQ131149 TBJ131149:TBM131149 TLF131149:TLI131149 TVB131149:TVE131149 UEX131149:UFA131149 UOT131149:UOW131149 UYP131149:UYS131149 VIL131149:VIO131149 VSH131149:VSK131149 WCD131149:WCG131149 WLZ131149:WMC131149 WVV131149:WVY131149 N196685:Q196685 JJ196685:JM196685 TF196685:TI196685 ADB196685:ADE196685 AMX196685:ANA196685 AWT196685:AWW196685 BGP196685:BGS196685 BQL196685:BQO196685 CAH196685:CAK196685 CKD196685:CKG196685 CTZ196685:CUC196685 DDV196685:DDY196685 DNR196685:DNU196685 DXN196685:DXQ196685 EHJ196685:EHM196685 ERF196685:ERI196685 FBB196685:FBE196685 FKX196685:FLA196685 FUT196685:FUW196685 GEP196685:GES196685 GOL196685:GOO196685 GYH196685:GYK196685 HID196685:HIG196685 HRZ196685:HSC196685 IBV196685:IBY196685 ILR196685:ILU196685 IVN196685:IVQ196685 JFJ196685:JFM196685 JPF196685:JPI196685 JZB196685:JZE196685 KIX196685:KJA196685 KST196685:KSW196685 LCP196685:LCS196685 LML196685:LMO196685 LWH196685:LWK196685 MGD196685:MGG196685 MPZ196685:MQC196685 MZV196685:MZY196685 NJR196685:NJU196685 NTN196685:NTQ196685 ODJ196685:ODM196685 ONF196685:ONI196685 OXB196685:OXE196685 PGX196685:PHA196685 PQT196685:PQW196685 QAP196685:QAS196685 QKL196685:QKO196685 QUH196685:QUK196685 RED196685:REG196685 RNZ196685:ROC196685 RXV196685:RXY196685 SHR196685:SHU196685 SRN196685:SRQ196685 TBJ196685:TBM196685 TLF196685:TLI196685 TVB196685:TVE196685 UEX196685:UFA196685 UOT196685:UOW196685 UYP196685:UYS196685 VIL196685:VIO196685 VSH196685:VSK196685 WCD196685:WCG196685 WLZ196685:WMC196685 WVV196685:WVY196685 N262221:Q262221 JJ262221:JM262221 TF262221:TI262221 ADB262221:ADE262221 AMX262221:ANA262221 AWT262221:AWW262221 BGP262221:BGS262221 BQL262221:BQO262221 CAH262221:CAK262221 CKD262221:CKG262221 CTZ262221:CUC262221 DDV262221:DDY262221 DNR262221:DNU262221 DXN262221:DXQ262221 EHJ262221:EHM262221 ERF262221:ERI262221 FBB262221:FBE262221 FKX262221:FLA262221 FUT262221:FUW262221 GEP262221:GES262221 GOL262221:GOO262221 GYH262221:GYK262221 HID262221:HIG262221 HRZ262221:HSC262221 IBV262221:IBY262221 ILR262221:ILU262221 IVN262221:IVQ262221 JFJ262221:JFM262221 JPF262221:JPI262221 JZB262221:JZE262221 KIX262221:KJA262221 KST262221:KSW262221 LCP262221:LCS262221 LML262221:LMO262221 LWH262221:LWK262221 MGD262221:MGG262221 MPZ262221:MQC262221 MZV262221:MZY262221 NJR262221:NJU262221 NTN262221:NTQ262221 ODJ262221:ODM262221 ONF262221:ONI262221 OXB262221:OXE262221 PGX262221:PHA262221 PQT262221:PQW262221 QAP262221:QAS262221 QKL262221:QKO262221 QUH262221:QUK262221 RED262221:REG262221 RNZ262221:ROC262221 RXV262221:RXY262221 SHR262221:SHU262221 SRN262221:SRQ262221 TBJ262221:TBM262221 TLF262221:TLI262221 TVB262221:TVE262221 UEX262221:UFA262221 UOT262221:UOW262221 UYP262221:UYS262221 VIL262221:VIO262221 VSH262221:VSK262221 WCD262221:WCG262221 WLZ262221:WMC262221 WVV262221:WVY262221 N327757:Q327757 JJ327757:JM327757 TF327757:TI327757 ADB327757:ADE327757 AMX327757:ANA327757 AWT327757:AWW327757 BGP327757:BGS327757 BQL327757:BQO327757 CAH327757:CAK327757 CKD327757:CKG327757 CTZ327757:CUC327757 DDV327757:DDY327757 DNR327757:DNU327757 DXN327757:DXQ327757 EHJ327757:EHM327757 ERF327757:ERI327757 FBB327757:FBE327757 FKX327757:FLA327757 FUT327757:FUW327757 GEP327757:GES327757 GOL327757:GOO327757 GYH327757:GYK327757 HID327757:HIG327757 HRZ327757:HSC327757 IBV327757:IBY327757 ILR327757:ILU327757 IVN327757:IVQ327757 JFJ327757:JFM327757 JPF327757:JPI327757 JZB327757:JZE327757 KIX327757:KJA327757 KST327757:KSW327757 LCP327757:LCS327757 LML327757:LMO327757 LWH327757:LWK327757 MGD327757:MGG327757 MPZ327757:MQC327757 MZV327757:MZY327757 NJR327757:NJU327757 NTN327757:NTQ327757 ODJ327757:ODM327757 ONF327757:ONI327757 OXB327757:OXE327757 PGX327757:PHA327757 PQT327757:PQW327757 QAP327757:QAS327757 QKL327757:QKO327757 QUH327757:QUK327757 RED327757:REG327757 RNZ327757:ROC327757 RXV327757:RXY327757 SHR327757:SHU327757 SRN327757:SRQ327757 TBJ327757:TBM327757 TLF327757:TLI327757 TVB327757:TVE327757 UEX327757:UFA327757 UOT327757:UOW327757 UYP327757:UYS327757 VIL327757:VIO327757 VSH327757:VSK327757 WCD327757:WCG327757 WLZ327757:WMC327757 WVV327757:WVY327757 N393293:Q393293 JJ393293:JM393293 TF393293:TI393293 ADB393293:ADE393293 AMX393293:ANA393293 AWT393293:AWW393293 BGP393293:BGS393293 BQL393293:BQO393293 CAH393293:CAK393293 CKD393293:CKG393293 CTZ393293:CUC393293 DDV393293:DDY393293 DNR393293:DNU393293 DXN393293:DXQ393293 EHJ393293:EHM393293 ERF393293:ERI393293 FBB393293:FBE393293 FKX393293:FLA393293 FUT393293:FUW393293 GEP393293:GES393293 GOL393293:GOO393293 GYH393293:GYK393293 HID393293:HIG393293 HRZ393293:HSC393293 IBV393293:IBY393293 ILR393293:ILU393293 IVN393293:IVQ393293 JFJ393293:JFM393293 JPF393293:JPI393293 JZB393293:JZE393293 KIX393293:KJA393293 KST393293:KSW393293 LCP393293:LCS393293 LML393293:LMO393293 LWH393293:LWK393293 MGD393293:MGG393293 MPZ393293:MQC393293 MZV393293:MZY393293 NJR393293:NJU393293 NTN393293:NTQ393293 ODJ393293:ODM393293 ONF393293:ONI393293 OXB393293:OXE393293 PGX393293:PHA393293 PQT393293:PQW393293 QAP393293:QAS393293 QKL393293:QKO393293 QUH393293:QUK393293 RED393293:REG393293 RNZ393293:ROC393293 RXV393293:RXY393293 SHR393293:SHU393293 SRN393293:SRQ393293 TBJ393293:TBM393293 TLF393293:TLI393293 TVB393293:TVE393293 UEX393293:UFA393293 UOT393293:UOW393293 UYP393293:UYS393293 VIL393293:VIO393293 VSH393293:VSK393293 WCD393293:WCG393293 WLZ393293:WMC393293 WVV393293:WVY393293 N458829:Q458829 JJ458829:JM458829 TF458829:TI458829 ADB458829:ADE458829 AMX458829:ANA458829 AWT458829:AWW458829 BGP458829:BGS458829 BQL458829:BQO458829 CAH458829:CAK458829 CKD458829:CKG458829 CTZ458829:CUC458829 DDV458829:DDY458829 DNR458829:DNU458829 DXN458829:DXQ458829 EHJ458829:EHM458829 ERF458829:ERI458829 FBB458829:FBE458829 FKX458829:FLA458829 FUT458829:FUW458829 GEP458829:GES458829 GOL458829:GOO458829 GYH458829:GYK458829 HID458829:HIG458829 HRZ458829:HSC458829 IBV458829:IBY458829 ILR458829:ILU458829 IVN458829:IVQ458829 JFJ458829:JFM458829 JPF458829:JPI458829 JZB458829:JZE458829 KIX458829:KJA458829 KST458829:KSW458829 LCP458829:LCS458829 LML458829:LMO458829 LWH458829:LWK458829 MGD458829:MGG458829 MPZ458829:MQC458829 MZV458829:MZY458829 NJR458829:NJU458829 NTN458829:NTQ458829 ODJ458829:ODM458829 ONF458829:ONI458829 OXB458829:OXE458829 PGX458829:PHA458829 PQT458829:PQW458829 QAP458829:QAS458829 QKL458829:QKO458829 QUH458829:QUK458829 RED458829:REG458829 RNZ458829:ROC458829 RXV458829:RXY458829 SHR458829:SHU458829 SRN458829:SRQ458829 TBJ458829:TBM458829 TLF458829:TLI458829 TVB458829:TVE458829 UEX458829:UFA458829 UOT458829:UOW458829 UYP458829:UYS458829 VIL458829:VIO458829 VSH458829:VSK458829 WCD458829:WCG458829 WLZ458829:WMC458829 WVV458829:WVY458829 N524365:Q524365 JJ524365:JM524365 TF524365:TI524365 ADB524365:ADE524365 AMX524365:ANA524365 AWT524365:AWW524365 BGP524365:BGS524365 BQL524365:BQO524365 CAH524365:CAK524365 CKD524365:CKG524365 CTZ524365:CUC524365 DDV524365:DDY524365 DNR524365:DNU524365 DXN524365:DXQ524365 EHJ524365:EHM524365 ERF524365:ERI524365 FBB524365:FBE524365 FKX524365:FLA524365 FUT524365:FUW524365 GEP524365:GES524365 GOL524365:GOO524365 GYH524365:GYK524365 HID524365:HIG524365 HRZ524365:HSC524365 IBV524365:IBY524365 ILR524365:ILU524365 IVN524365:IVQ524365 JFJ524365:JFM524365 JPF524365:JPI524365 JZB524365:JZE524365 KIX524365:KJA524365 KST524365:KSW524365 LCP524365:LCS524365 LML524365:LMO524365 LWH524365:LWK524365 MGD524365:MGG524365 MPZ524365:MQC524365 MZV524365:MZY524365 NJR524365:NJU524365 NTN524365:NTQ524365 ODJ524365:ODM524365 ONF524365:ONI524365 OXB524365:OXE524365 PGX524365:PHA524365 PQT524365:PQW524365 QAP524365:QAS524365 QKL524365:QKO524365 QUH524365:QUK524365 RED524365:REG524365 RNZ524365:ROC524365 RXV524365:RXY524365 SHR524365:SHU524365 SRN524365:SRQ524365 TBJ524365:TBM524365 TLF524365:TLI524365 TVB524365:TVE524365 UEX524365:UFA524365 UOT524365:UOW524365 UYP524365:UYS524365 VIL524365:VIO524365 VSH524365:VSK524365 WCD524365:WCG524365 WLZ524365:WMC524365 WVV524365:WVY524365 N589901:Q589901 JJ589901:JM589901 TF589901:TI589901 ADB589901:ADE589901 AMX589901:ANA589901 AWT589901:AWW589901 BGP589901:BGS589901 BQL589901:BQO589901 CAH589901:CAK589901 CKD589901:CKG589901 CTZ589901:CUC589901 DDV589901:DDY589901 DNR589901:DNU589901 DXN589901:DXQ589901 EHJ589901:EHM589901 ERF589901:ERI589901 FBB589901:FBE589901 FKX589901:FLA589901 FUT589901:FUW589901 GEP589901:GES589901 GOL589901:GOO589901 GYH589901:GYK589901 HID589901:HIG589901 HRZ589901:HSC589901 IBV589901:IBY589901 ILR589901:ILU589901 IVN589901:IVQ589901 JFJ589901:JFM589901 JPF589901:JPI589901 JZB589901:JZE589901 KIX589901:KJA589901 KST589901:KSW589901 LCP589901:LCS589901 LML589901:LMO589901 LWH589901:LWK589901 MGD589901:MGG589901 MPZ589901:MQC589901 MZV589901:MZY589901 NJR589901:NJU589901 NTN589901:NTQ589901 ODJ589901:ODM589901 ONF589901:ONI589901 OXB589901:OXE589901 PGX589901:PHA589901 PQT589901:PQW589901 QAP589901:QAS589901 QKL589901:QKO589901 QUH589901:QUK589901 RED589901:REG589901 RNZ589901:ROC589901 RXV589901:RXY589901 SHR589901:SHU589901 SRN589901:SRQ589901 TBJ589901:TBM589901 TLF589901:TLI589901 TVB589901:TVE589901 UEX589901:UFA589901 UOT589901:UOW589901 UYP589901:UYS589901 VIL589901:VIO589901 VSH589901:VSK589901 WCD589901:WCG589901 WLZ589901:WMC589901 WVV589901:WVY589901 N655437:Q655437 JJ655437:JM655437 TF655437:TI655437 ADB655437:ADE655437 AMX655437:ANA655437 AWT655437:AWW655437 BGP655437:BGS655437 BQL655437:BQO655437 CAH655437:CAK655437 CKD655437:CKG655437 CTZ655437:CUC655437 DDV655437:DDY655437 DNR655437:DNU655437 DXN655437:DXQ655437 EHJ655437:EHM655437 ERF655437:ERI655437 FBB655437:FBE655437 FKX655437:FLA655437 FUT655437:FUW655437 GEP655437:GES655437 GOL655437:GOO655437 GYH655437:GYK655437 HID655437:HIG655437 HRZ655437:HSC655437 IBV655437:IBY655437 ILR655437:ILU655437 IVN655437:IVQ655437 JFJ655437:JFM655437 JPF655437:JPI655437 JZB655437:JZE655437 KIX655437:KJA655437 KST655437:KSW655437 LCP655437:LCS655437 LML655437:LMO655437 LWH655437:LWK655437 MGD655437:MGG655437 MPZ655437:MQC655437 MZV655437:MZY655437 NJR655437:NJU655437 NTN655437:NTQ655437 ODJ655437:ODM655437 ONF655437:ONI655437 OXB655437:OXE655437 PGX655437:PHA655437 PQT655437:PQW655437 QAP655437:QAS655437 QKL655437:QKO655437 QUH655437:QUK655437 RED655437:REG655437 RNZ655437:ROC655437 RXV655437:RXY655437 SHR655437:SHU655437 SRN655437:SRQ655437 TBJ655437:TBM655437 TLF655437:TLI655437 TVB655437:TVE655437 UEX655437:UFA655437 UOT655437:UOW655437 UYP655437:UYS655437 VIL655437:VIO655437 VSH655437:VSK655437 WCD655437:WCG655437 WLZ655437:WMC655437 WVV655437:WVY655437 N720973:Q720973 JJ720973:JM720973 TF720973:TI720973 ADB720973:ADE720973 AMX720973:ANA720973 AWT720973:AWW720973 BGP720973:BGS720973 BQL720973:BQO720973 CAH720973:CAK720973 CKD720973:CKG720973 CTZ720973:CUC720973 DDV720973:DDY720973 DNR720973:DNU720973 DXN720973:DXQ720973 EHJ720973:EHM720973 ERF720973:ERI720973 FBB720973:FBE720973 FKX720973:FLA720973 FUT720973:FUW720973 GEP720973:GES720973 GOL720973:GOO720973 GYH720973:GYK720973 HID720973:HIG720973 HRZ720973:HSC720973 IBV720973:IBY720973 ILR720973:ILU720973 IVN720973:IVQ720973 JFJ720973:JFM720973 JPF720973:JPI720973 JZB720973:JZE720973 KIX720973:KJA720973 KST720973:KSW720973 LCP720973:LCS720973 LML720973:LMO720973 LWH720973:LWK720973 MGD720973:MGG720973 MPZ720973:MQC720973 MZV720973:MZY720973 NJR720973:NJU720973 NTN720973:NTQ720973 ODJ720973:ODM720973 ONF720973:ONI720973 OXB720973:OXE720973 PGX720973:PHA720973 PQT720973:PQW720973 QAP720973:QAS720973 QKL720973:QKO720973 QUH720973:QUK720973 RED720973:REG720973 RNZ720973:ROC720973 RXV720973:RXY720973 SHR720973:SHU720973 SRN720973:SRQ720973 TBJ720973:TBM720973 TLF720973:TLI720973 TVB720973:TVE720973 UEX720973:UFA720973 UOT720973:UOW720973 UYP720973:UYS720973 VIL720973:VIO720973 VSH720973:VSK720973 WCD720973:WCG720973 WLZ720973:WMC720973 WVV720973:WVY720973 N786509:Q786509 JJ786509:JM786509 TF786509:TI786509 ADB786509:ADE786509 AMX786509:ANA786509 AWT786509:AWW786509 BGP786509:BGS786509 BQL786509:BQO786509 CAH786509:CAK786509 CKD786509:CKG786509 CTZ786509:CUC786509 DDV786509:DDY786509 DNR786509:DNU786509 DXN786509:DXQ786509 EHJ786509:EHM786509 ERF786509:ERI786509 FBB786509:FBE786509 FKX786509:FLA786509 FUT786509:FUW786509 GEP786509:GES786509 GOL786509:GOO786509 GYH786509:GYK786509 HID786509:HIG786509 HRZ786509:HSC786509 IBV786509:IBY786509 ILR786509:ILU786509 IVN786509:IVQ786509 JFJ786509:JFM786509 JPF786509:JPI786509 JZB786509:JZE786509 KIX786509:KJA786509 KST786509:KSW786509 LCP786509:LCS786509 LML786509:LMO786509 LWH786509:LWK786509 MGD786509:MGG786509 MPZ786509:MQC786509 MZV786509:MZY786509 NJR786509:NJU786509 NTN786509:NTQ786509 ODJ786509:ODM786509 ONF786509:ONI786509 OXB786509:OXE786509 PGX786509:PHA786509 PQT786509:PQW786509 QAP786509:QAS786509 QKL786509:QKO786509 QUH786509:QUK786509 RED786509:REG786509 RNZ786509:ROC786509 RXV786509:RXY786509 SHR786509:SHU786509 SRN786509:SRQ786509 TBJ786509:TBM786509 TLF786509:TLI786509 TVB786509:TVE786509 UEX786509:UFA786509 UOT786509:UOW786509 UYP786509:UYS786509 VIL786509:VIO786509 VSH786509:VSK786509 WCD786509:WCG786509 WLZ786509:WMC786509 WVV786509:WVY786509 N852045:Q852045 JJ852045:JM852045 TF852045:TI852045 ADB852045:ADE852045 AMX852045:ANA852045 AWT852045:AWW852045 BGP852045:BGS852045 BQL852045:BQO852045 CAH852045:CAK852045 CKD852045:CKG852045 CTZ852045:CUC852045 DDV852045:DDY852045 DNR852045:DNU852045 DXN852045:DXQ852045 EHJ852045:EHM852045 ERF852045:ERI852045 FBB852045:FBE852045 FKX852045:FLA852045 FUT852045:FUW852045 GEP852045:GES852045 GOL852045:GOO852045 GYH852045:GYK852045 HID852045:HIG852045 HRZ852045:HSC852045 IBV852045:IBY852045 ILR852045:ILU852045 IVN852045:IVQ852045 JFJ852045:JFM852045 JPF852045:JPI852045 JZB852045:JZE852045 KIX852045:KJA852045 KST852045:KSW852045 LCP852045:LCS852045 LML852045:LMO852045 LWH852045:LWK852045 MGD852045:MGG852045 MPZ852045:MQC852045 MZV852045:MZY852045 NJR852045:NJU852045 NTN852045:NTQ852045 ODJ852045:ODM852045 ONF852045:ONI852045 OXB852045:OXE852045 PGX852045:PHA852045 PQT852045:PQW852045 QAP852045:QAS852045 QKL852045:QKO852045 QUH852045:QUK852045 RED852045:REG852045 RNZ852045:ROC852045 RXV852045:RXY852045 SHR852045:SHU852045 SRN852045:SRQ852045 TBJ852045:TBM852045 TLF852045:TLI852045 TVB852045:TVE852045 UEX852045:UFA852045 UOT852045:UOW852045 UYP852045:UYS852045 VIL852045:VIO852045 VSH852045:VSK852045 WCD852045:WCG852045 WLZ852045:WMC852045 WVV852045:WVY852045 N917581:Q917581 JJ917581:JM917581 TF917581:TI917581 ADB917581:ADE917581 AMX917581:ANA917581 AWT917581:AWW917581 BGP917581:BGS917581 BQL917581:BQO917581 CAH917581:CAK917581 CKD917581:CKG917581 CTZ917581:CUC917581 DDV917581:DDY917581 DNR917581:DNU917581 DXN917581:DXQ917581 EHJ917581:EHM917581 ERF917581:ERI917581 FBB917581:FBE917581 FKX917581:FLA917581 FUT917581:FUW917581 GEP917581:GES917581 GOL917581:GOO917581 GYH917581:GYK917581 HID917581:HIG917581 HRZ917581:HSC917581 IBV917581:IBY917581 ILR917581:ILU917581 IVN917581:IVQ917581 JFJ917581:JFM917581 JPF917581:JPI917581 JZB917581:JZE917581 KIX917581:KJA917581 KST917581:KSW917581 LCP917581:LCS917581 LML917581:LMO917581 LWH917581:LWK917581 MGD917581:MGG917581 MPZ917581:MQC917581 MZV917581:MZY917581 NJR917581:NJU917581 NTN917581:NTQ917581 ODJ917581:ODM917581 ONF917581:ONI917581 OXB917581:OXE917581 PGX917581:PHA917581 PQT917581:PQW917581 QAP917581:QAS917581 QKL917581:QKO917581 QUH917581:QUK917581 RED917581:REG917581 RNZ917581:ROC917581 RXV917581:RXY917581 SHR917581:SHU917581 SRN917581:SRQ917581 TBJ917581:TBM917581 TLF917581:TLI917581 TVB917581:TVE917581 UEX917581:UFA917581 UOT917581:UOW917581 UYP917581:UYS917581 VIL917581:VIO917581 VSH917581:VSK917581 WCD917581:WCG917581 WLZ917581:WMC917581 WVV917581:WVY917581 N983117:Q983117 JJ983117:JM983117 TF983117:TI983117 ADB983117:ADE983117 AMX983117:ANA983117 AWT983117:AWW983117 BGP983117:BGS983117 BQL983117:BQO983117 CAH983117:CAK983117 CKD983117:CKG983117 CTZ983117:CUC983117 DDV983117:DDY983117 DNR983117:DNU983117 DXN983117:DXQ983117 EHJ983117:EHM983117 ERF983117:ERI983117 FBB983117:FBE983117 FKX983117:FLA983117 FUT983117:FUW983117 GEP983117:GES983117 GOL983117:GOO983117 GYH983117:GYK983117 HID983117:HIG983117 HRZ983117:HSC983117 IBV983117:IBY983117 ILR983117:ILU983117 IVN983117:IVQ983117 JFJ983117:JFM983117 JPF983117:JPI983117 JZB983117:JZE983117 KIX983117:KJA983117 KST983117:KSW983117 LCP983117:LCS983117 LML983117:LMO983117 LWH983117:LWK983117 MGD983117:MGG983117 MPZ983117:MQC983117 MZV983117:MZY983117 NJR983117:NJU983117 NTN983117:NTQ983117 ODJ983117:ODM983117 ONF983117:ONI983117 OXB983117:OXE983117 PGX983117:PHA983117 PQT983117:PQW983117 QAP983117:QAS983117 QKL983117:QKO983117 QUH983117:QUK983117 RED983117:REG983117 RNZ983117:ROC983117 RXV983117:RXY983117 SHR983117:SHU983117 SRN983117:SRQ983117 TBJ983117:TBM983117 TLF983117:TLI983117 TVB983117:TVE983117 UEX983117:UFA983117 UOT983117:UOW983117 UYP983117:UYS983117 VIL983117:VIO983117 VSH983117:VSK983117 WCD983117:WCG983117 WLZ983117:WMC983117 WVV983117:WVY983117 S114:X114 JO114:JT114 TK114:TP114 ADG114:ADL114 ANC114:ANH114 AWY114:AXD114 BGU114:BGZ114 BQQ114:BQV114 CAM114:CAR114 CKI114:CKN114 CUE114:CUJ114 DEA114:DEF114 DNW114:DOB114 DXS114:DXX114 EHO114:EHT114 ERK114:ERP114 FBG114:FBL114 FLC114:FLH114 FUY114:FVD114 GEU114:GEZ114 GOQ114:GOV114 GYM114:GYR114 HII114:HIN114 HSE114:HSJ114 ICA114:ICF114 ILW114:IMB114 IVS114:IVX114 JFO114:JFT114 JPK114:JPP114 JZG114:JZL114 KJC114:KJH114 KSY114:KTD114 LCU114:LCZ114 LMQ114:LMV114 LWM114:LWR114 MGI114:MGN114 MQE114:MQJ114 NAA114:NAF114 NJW114:NKB114 NTS114:NTX114 ODO114:ODT114 ONK114:ONP114 OXG114:OXL114 PHC114:PHH114 PQY114:PRD114 QAU114:QAZ114 QKQ114:QKV114 QUM114:QUR114 REI114:REN114 ROE114:ROJ114 RYA114:RYF114 SHW114:SIB114 SRS114:SRX114 TBO114:TBT114 TLK114:TLP114 TVG114:TVL114 UFC114:UFH114 UOY114:UPD114 UYU114:UYZ114 VIQ114:VIV114 VSM114:VSR114 WCI114:WCN114 WME114:WMJ114 WWA114:WWF114 S65650:X65650 JO65650:JT65650 TK65650:TP65650 ADG65650:ADL65650 ANC65650:ANH65650 AWY65650:AXD65650 BGU65650:BGZ65650 BQQ65650:BQV65650 CAM65650:CAR65650 CKI65650:CKN65650 CUE65650:CUJ65650 DEA65650:DEF65650 DNW65650:DOB65650 DXS65650:DXX65650 EHO65650:EHT65650 ERK65650:ERP65650 FBG65650:FBL65650 FLC65650:FLH65650 FUY65650:FVD65650 GEU65650:GEZ65650 GOQ65650:GOV65650 GYM65650:GYR65650 HII65650:HIN65650 HSE65650:HSJ65650 ICA65650:ICF65650 ILW65650:IMB65650 IVS65650:IVX65650 JFO65650:JFT65650 JPK65650:JPP65650 JZG65650:JZL65650 KJC65650:KJH65650 KSY65650:KTD65650 LCU65650:LCZ65650 LMQ65650:LMV65650 LWM65650:LWR65650 MGI65650:MGN65650 MQE65650:MQJ65650 NAA65650:NAF65650 NJW65650:NKB65650 NTS65650:NTX65650 ODO65650:ODT65650 ONK65650:ONP65650 OXG65650:OXL65650 PHC65650:PHH65650 PQY65650:PRD65650 QAU65650:QAZ65650 QKQ65650:QKV65650 QUM65650:QUR65650 REI65650:REN65650 ROE65650:ROJ65650 RYA65650:RYF65650 SHW65650:SIB65650 SRS65650:SRX65650 TBO65650:TBT65650 TLK65650:TLP65650 TVG65650:TVL65650 UFC65650:UFH65650 UOY65650:UPD65650 UYU65650:UYZ65650 VIQ65650:VIV65650 VSM65650:VSR65650 WCI65650:WCN65650 WME65650:WMJ65650 WWA65650:WWF65650 S131186:X131186 JO131186:JT131186 TK131186:TP131186 ADG131186:ADL131186 ANC131186:ANH131186 AWY131186:AXD131186 BGU131186:BGZ131186 BQQ131186:BQV131186 CAM131186:CAR131186 CKI131186:CKN131186 CUE131186:CUJ131186 DEA131186:DEF131186 DNW131186:DOB131186 DXS131186:DXX131186 EHO131186:EHT131186 ERK131186:ERP131186 FBG131186:FBL131186 FLC131186:FLH131186 FUY131186:FVD131186 GEU131186:GEZ131186 GOQ131186:GOV131186 GYM131186:GYR131186 HII131186:HIN131186 HSE131186:HSJ131186 ICA131186:ICF131186 ILW131186:IMB131186 IVS131186:IVX131186 JFO131186:JFT131186 JPK131186:JPP131186 JZG131186:JZL131186 KJC131186:KJH131186 KSY131186:KTD131186 LCU131186:LCZ131186 LMQ131186:LMV131186 LWM131186:LWR131186 MGI131186:MGN131186 MQE131186:MQJ131186 NAA131186:NAF131186 NJW131186:NKB131186 NTS131186:NTX131186 ODO131186:ODT131186 ONK131186:ONP131186 OXG131186:OXL131186 PHC131186:PHH131186 PQY131186:PRD131186 QAU131186:QAZ131186 QKQ131186:QKV131186 QUM131186:QUR131186 REI131186:REN131186 ROE131186:ROJ131186 RYA131186:RYF131186 SHW131186:SIB131186 SRS131186:SRX131186 TBO131186:TBT131186 TLK131186:TLP131186 TVG131186:TVL131186 UFC131186:UFH131186 UOY131186:UPD131186 UYU131186:UYZ131186 VIQ131186:VIV131186 VSM131186:VSR131186 WCI131186:WCN131186 WME131186:WMJ131186 WWA131186:WWF131186 S196722:X196722 JO196722:JT196722 TK196722:TP196722 ADG196722:ADL196722 ANC196722:ANH196722 AWY196722:AXD196722 BGU196722:BGZ196722 BQQ196722:BQV196722 CAM196722:CAR196722 CKI196722:CKN196722 CUE196722:CUJ196722 DEA196722:DEF196722 DNW196722:DOB196722 DXS196722:DXX196722 EHO196722:EHT196722 ERK196722:ERP196722 FBG196722:FBL196722 FLC196722:FLH196722 FUY196722:FVD196722 GEU196722:GEZ196722 GOQ196722:GOV196722 GYM196722:GYR196722 HII196722:HIN196722 HSE196722:HSJ196722 ICA196722:ICF196722 ILW196722:IMB196722 IVS196722:IVX196722 JFO196722:JFT196722 JPK196722:JPP196722 JZG196722:JZL196722 KJC196722:KJH196722 KSY196722:KTD196722 LCU196722:LCZ196722 LMQ196722:LMV196722 LWM196722:LWR196722 MGI196722:MGN196722 MQE196722:MQJ196722 NAA196722:NAF196722 NJW196722:NKB196722 NTS196722:NTX196722 ODO196722:ODT196722 ONK196722:ONP196722 OXG196722:OXL196722 PHC196722:PHH196722 PQY196722:PRD196722 QAU196722:QAZ196722 QKQ196722:QKV196722 QUM196722:QUR196722 REI196722:REN196722 ROE196722:ROJ196722 RYA196722:RYF196722 SHW196722:SIB196722 SRS196722:SRX196722 TBO196722:TBT196722 TLK196722:TLP196722 TVG196722:TVL196722 UFC196722:UFH196722 UOY196722:UPD196722 UYU196722:UYZ196722 VIQ196722:VIV196722 VSM196722:VSR196722 WCI196722:WCN196722 WME196722:WMJ196722 WWA196722:WWF196722 S262258:X262258 JO262258:JT262258 TK262258:TP262258 ADG262258:ADL262258 ANC262258:ANH262258 AWY262258:AXD262258 BGU262258:BGZ262258 BQQ262258:BQV262258 CAM262258:CAR262258 CKI262258:CKN262258 CUE262258:CUJ262258 DEA262258:DEF262258 DNW262258:DOB262258 DXS262258:DXX262258 EHO262258:EHT262258 ERK262258:ERP262258 FBG262258:FBL262258 FLC262258:FLH262258 FUY262258:FVD262258 GEU262258:GEZ262258 GOQ262258:GOV262258 GYM262258:GYR262258 HII262258:HIN262258 HSE262258:HSJ262258 ICA262258:ICF262258 ILW262258:IMB262258 IVS262258:IVX262258 JFO262258:JFT262258 JPK262258:JPP262258 JZG262258:JZL262258 KJC262258:KJH262258 KSY262258:KTD262258 LCU262258:LCZ262258 LMQ262258:LMV262258 LWM262258:LWR262258 MGI262258:MGN262258 MQE262258:MQJ262258 NAA262258:NAF262258 NJW262258:NKB262258 NTS262258:NTX262258 ODO262258:ODT262258 ONK262258:ONP262258 OXG262258:OXL262258 PHC262258:PHH262258 PQY262258:PRD262258 QAU262258:QAZ262258 QKQ262258:QKV262258 QUM262258:QUR262258 REI262258:REN262258 ROE262258:ROJ262258 RYA262258:RYF262258 SHW262258:SIB262258 SRS262258:SRX262258 TBO262258:TBT262258 TLK262258:TLP262258 TVG262258:TVL262258 UFC262258:UFH262258 UOY262258:UPD262258 UYU262258:UYZ262258 VIQ262258:VIV262258 VSM262258:VSR262258 WCI262258:WCN262258 WME262258:WMJ262258 WWA262258:WWF262258 S327794:X327794 JO327794:JT327794 TK327794:TP327794 ADG327794:ADL327794 ANC327794:ANH327794 AWY327794:AXD327794 BGU327794:BGZ327794 BQQ327794:BQV327794 CAM327794:CAR327794 CKI327794:CKN327794 CUE327794:CUJ327794 DEA327794:DEF327794 DNW327794:DOB327794 DXS327794:DXX327794 EHO327794:EHT327794 ERK327794:ERP327794 FBG327794:FBL327794 FLC327794:FLH327794 FUY327794:FVD327794 GEU327794:GEZ327794 GOQ327794:GOV327794 GYM327794:GYR327794 HII327794:HIN327794 HSE327794:HSJ327794 ICA327794:ICF327794 ILW327794:IMB327794 IVS327794:IVX327794 JFO327794:JFT327794 JPK327794:JPP327794 JZG327794:JZL327794 KJC327794:KJH327794 KSY327794:KTD327794 LCU327794:LCZ327794 LMQ327794:LMV327794 LWM327794:LWR327794 MGI327794:MGN327794 MQE327794:MQJ327794 NAA327794:NAF327794 NJW327794:NKB327794 NTS327794:NTX327794 ODO327794:ODT327794 ONK327794:ONP327794 OXG327794:OXL327794 PHC327794:PHH327794 PQY327794:PRD327794 QAU327794:QAZ327794 QKQ327794:QKV327794 QUM327794:QUR327794 REI327794:REN327794 ROE327794:ROJ327794 RYA327794:RYF327794 SHW327794:SIB327794 SRS327794:SRX327794 TBO327794:TBT327794 TLK327794:TLP327794 TVG327794:TVL327794 UFC327794:UFH327794 UOY327794:UPD327794 UYU327794:UYZ327794 VIQ327794:VIV327794 VSM327794:VSR327794 WCI327794:WCN327794 WME327794:WMJ327794 WWA327794:WWF327794 S393330:X393330 JO393330:JT393330 TK393330:TP393330 ADG393330:ADL393330 ANC393330:ANH393330 AWY393330:AXD393330 BGU393330:BGZ393330 BQQ393330:BQV393330 CAM393330:CAR393330 CKI393330:CKN393330 CUE393330:CUJ393330 DEA393330:DEF393330 DNW393330:DOB393330 DXS393330:DXX393330 EHO393330:EHT393330 ERK393330:ERP393330 FBG393330:FBL393330 FLC393330:FLH393330 FUY393330:FVD393330 GEU393330:GEZ393330 GOQ393330:GOV393330 GYM393330:GYR393330 HII393330:HIN393330 HSE393330:HSJ393330 ICA393330:ICF393330 ILW393330:IMB393330 IVS393330:IVX393330 JFO393330:JFT393330 JPK393330:JPP393330 JZG393330:JZL393330 KJC393330:KJH393330 KSY393330:KTD393330 LCU393330:LCZ393330 LMQ393330:LMV393330 LWM393330:LWR393330 MGI393330:MGN393330 MQE393330:MQJ393330 NAA393330:NAF393330 NJW393330:NKB393330 NTS393330:NTX393330 ODO393330:ODT393330 ONK393330:ONP393330 OXG393330:OXL393330 PHC393330:PHH393330 PQY393330:PRD393330 QAU393330:QAZ393330 QKQ393330:QKV393330 QUM393330:QUR393330 REI393330:REN393330 ROE393330:ROJ393330 RYA393330:RYF393330 SHW393330:SIB393330 SRS393330:SRX393330 TBO393330:TBT393330 TLK393330:TLP393330 TVG393330:TVL393330 UFC393330:UFH393330 UOY393330:UPD393330 UYU393330:UYZ393330 VIQ393330:VIV393330 VSM393330:VSR393330 WCI393330:WCN393330 WME393330:WMJ393330 WWA393330:WWF393330 S458866:X458866 JO458866:JT458866 TK458866:TP458866 ADG458866:ADL458866 ANC458866:ANH458866 AWY458866:AXD458866 BGU458866:BGZ458866 BQQ458866:BQV458866 CAM458866:CAR458866 CKI458866:CKN458866 CUE458866:CUJ458866 DEA458866:DEF458866 DNW458866:DOB458866 DXS458866:DXX458866 EHO458866:EHT458866 ERK458866:ERP458866 FBG458866:FBL458866 FLC458866:FLH458866 FUY458866:FVD458866 GEU458866:GEZ458866 GOQ458866:GOV458866 GYM458866:GYR458866 HII458866:HIN458866 HSE458866:HSJ458866 ICA458866:ICF458866 ILW458866:IMB458866 IVS458866:IVX458866 JFO458866:JFT458866 JPK458866:JPP458866 JZG458866:JZL458866 KJC458866:KJH458866 KSY458866:KTD458866 LCU458866:LCZ458866 LMQ458866:LMV458866 LWM458866:LWR458866 MGI458866:MGN458866 MQE458866:MQJ458866 NAA458866:NAF458866 NJW458866:NKB458866 NTS458866:NTX458866 ODO458866:ODT458866 ONK458866:ONP458866 OXG458866:OXL458866 PHC458866:PHH458866 PQY458866:PRD458866 QAU458866:QAZ458866 QKQ458866:QKV458866 QUM458866:QUR458866 REI458866:REN458866 ROE458866:ROJ458866 RYA458866:RYF458866 SHW458866:SIB458866 SRS458866:SRX458866 TBO458866:TBT458866 TLK458866:TLP458866 TVG458866:TVL458866 UFC458866:UFH458866 UOY458866:UPD458866 UYU458866:UYZ458866 VIQ458866:VIV458866 VSM458866:VSR458866 WCI458866:WCN458866 WME458866:WMJ458866 WWA458866:WWF458866 S524402:X524402 JO524402:JT524402 TK524402:TP524402 ADG524402:ADL524402 ANC524402:ANH524402 AWY524402:AXD524402 BGU524402:BGZ524402 BQQ524402:BQV524402 CAM524402:CAR524402 CKI524402:CKN524402 CUE524402:CUJ524402 DEA524402:DEF524402 DNW524402:DOB524402 DXS524402:DXX524402 EHO524402:EHT524402 ERK524402:ERP524402 FBG524402:FBL524402 FLC524402:FLH524402 FUY524402:FVD524402 GEU524402:GEZ524402 GOQ524402:GOV524402 GYM524402:GYR524402 HII524402:HIN524402 HSE524402:HSJ524402 ICA524402:ICF524402 ILW524402:IMB524402 IVS524402:IVX524402 JFO524402:JFT524402 JPK524402:JPP524402 JZG524402:JZL524402 KJC524402:KJH524402 KSY524402:KTD524402 LCU524402:LCZ524402 LMQ524402:LMV524402 LWM524402:LWR524402 MGI524402:MGN524402 MQE524402:MQJ524402 NAA524402:NAF524402 NJW524402:NKB524402 NTS524402:NTX524402 ODO524402:ODT524402 ONK524402:ONP524402 OXG524402:OXL524402 PHC524402:PHH524402 PQY524402:PRD524402 QAU524402:QAZ524402 QKQ524402:QKV524402 QUM524402:QUR524402 REI524402:REN524402 ROE524402:ROJ524402 RYA524402:RYF524402 SHW524402:SIB524402 SRS524402:SRX524402 TBO524402:TBT524402 TLK524402:TLP524402 TVG524402:TVL524402 UFC524402:UFH524402 UOY524402:UPD524402 UYU524402:UYZ524402 VIQ524402:VIV524402 VSM524402:VSR524402 WCI524402:WCN524402 WME524402:WMJ524402 WWA524402:WWF524402 S589938:X589938 JO589938:JT589938 TK589938:TP589938 ADG589938:ADL589938 ANC589938:ANH589938 AWY589938:AXD589938 BGU589938:BGZ589938 BQQ589938:BQV589938 CAM589938:CAR589938 CKI589938:CKN589938 CUE589938:CUJ589938 DEA589938:DEF589938 DNW589938:DOB589938 DXS589938:DXX589938 EHO589938:EHT589938 ERK589938:ERP589938 FBG589938:FBL589938 FLC589938:FLH589938 FUY589938:FVD589938 GEU589938:GEZ589938 GOQ589938:GOV589938 GYM589938:GYR589938 HII589938:HIN589938 HSE589938:HSJ589938 ICA589938:ICF589938 ILW589938:IMB589938 IVS589938:IVX589938 JFO589938:JFT589938 JPK589938:JPP589938 JZG589938:JZL589938 KJC589938:KJH589938 KSY589938:KTD589938 LCU589938:LCZ589938 LMQ589938:LMV589938 LWM589938:LWR589938 MGI589938:MGN589938 MQE589938:MQJ589938 NAA589938:NAF589938 NJW589938:NKB589938 NTS589938:NTX589938 ODO589938:ODT589938 ONK589938:ONP589938 OXG589938:OXL589938 PHC589938:PHH589938 PQY589938:PRD589938 QAU589938:QAZ589938 QKQ589938:QKV589938 QUM589938:QUR589938 REI589938:REN589938 ROE589938:ROJ589938 RYA589938:RYF589938 SHW589938:SIB589938 SRS589938:SRX589938 TBO589938:TBT589938 TLK589938:TLP589938 TVG589938:TVL589938 UFC589938:UFH589938 UOY589938:UPD589938 UYU589938:UYZ589938 VIQ589938:VIV589938 VSM589938:VSR589938 WCI589938:WCN589938 WME589938:WMJ589938 WWA589938:WWF589938 S655474:X655474 JO655474:JT655474 TK655474:TP655474 ADG655474:ADL655474 ANC655474:ANH655474 AWY655474:AXD655474 BGU655474:BGZ655474 BQQ655474:BQV655474 CAM655474:CAR655474 CKI655474:CKN655474 CUE655474:CUJ655474 DEA655474:DEF655474 DNW655474:DOB655474 DXS655474:DXX655474 EHO655474:EHT655474 ERK655474:ERP655474 FBG655474:FBL655474 FLC655474:FLH655474 FUY655474:FVD655474 GEU655474:GEZ655474 GOQ655474:GOV655474 GYM655474:GYR655474 HII655474:HIN655474 HSE655474:HSJ655474 ICA655474:ICF655474 ILW655474:IMB655474 IVS655474:IVX655474 JFO655474:JFT655474 JPK655474:JPP655474 JZG655474:JZL655474 KJC655474:KJH655474 KSY655474:KTD655474 LCU655474:LCZ655474 LMQ655474:LMV655474 LWM655474:LWR655474 MGI655474:MGN655474 MQE655474:MQJ655474 NAA655474:NAF655474 NJW655474:NKB655474 NTS655474:NTX655474 ODO655474:ODT655474 ONK655474:ONP655474 OXG655474:OXL655474 PHC655474:PHH655474 PQY655474:PRD655474 QAU655474:QAZ655474 QKQ655474:QKV655474 QUM655474:QUR655474 REI655474:REN655474 ROE655474:ROJ655474 RYA655474:RYF655474 SHW655474:SIB655474 SRS655474:SRX655474 TBO655474:TBT655474 TLK655474:TLP655474 TVG655474:TVL655474 UFC655474:UFH655474 UOY655474:UPD655474 UYU655474:UYZ655474 VIQ655474:VIV655474 VSM655474:VSR655474 WCI655474:WCN655474 WME655474:WMJ655474 WWA655474:WWF655474 S721010:X721010 JO721010:JT721010 TK721010:TP721010 ADG721010:ADL721010 ANC721010:ANH721010 AWY721010:AXD721010 BGU721010:BGZ721010 BQQ721010:BQV721010 CAM721010:CAR721010 CKI721010:CKN721010 CUE721010:CUJ721010 DEA721010:DEF721010 DNW721010:DOB721010 DXS721010:DXX721010 EHO721010:EHT721010 ERK721010:ERP721010 FBG721010:FBL721010 FLC721010:FLH721010 FUY721010:FVD721010 GEU721010:GEZ721010 GOQ721010:GOV721010 GYM721010:GYR721010 HII721010:HIN721010 HSE721010:HSJ721010 ICA721010:ICF721010 ILW721010:IMB721010 IVS721010:IVX721010 JFO721010:JFT721010 JPK721010:JPP721010 JZG721010:JZL721010 KJC721010:KJH721010 KSY721010:KTD721010 LCU721010:LCZ721010 LMQ721010:LMV721010 LWM721010:LWR721010 MGI721010:MGN721010 MQE721010:MQJ721010 NAA721010:NAF721010 NJW721010:NKB721010 NTS721010:NTX721010 ODO721010:ODT721010 ONK721010:ONP721010 OXG721010:OXL721010 PHC721010:PHH721010 PQY721010:PRD721010 QAU721010:QAZ721010 QKQ721010:QKV721010 QUM721010:QUR721010 REI721010:REN721010 ROE721010:ROJ721010 RYA721010:RYF721010 SHW721010:SIB721010 SRS721010:SRX721010 TBO721010:TBT721010 TLK721010:TLP721010 TVG721010:TVL721010 UFC721010:UFH721010 UOY721010:UPD721010 UYU721010:UYZ721010 VIQ721010:VIV721010 VSM721010:VSR721010 WCI721010:WCN721010 WME721010:WMJ721010 WWA721010:WWF721010 S786546:X786546 JO786546:JT786546 TK786546:TP786546 ADG786546:ADL786546 ANC786546:ANH786546 AWY786546:AXD786546 BGU786546:BGZ786546 BQQ786546:BQV786546 CAM786546:CAR786546 CKI786546:CKN786546 CUE786546:CUJ786546 DEA786546:DEF786546 DNW786546:DOB786546 DXS786546:DXX786546 EHO786546:EHT786546 ERK786546:ERP786546 FBG786546:FBL786546 FLC786546:FLH786546 FUY786546:FVD786546 GEU786546:GEZ786546 GOQ786546:GOV786546 GYM786546:GYR786546 HII786546:HIN786546 HSE786546:HSJ786546 ICA786546:ICF786546 ILW786546:IMB786546 IVS786546:IVX786546 JFO786546:JFT786546 JPK786546:JPP786546 JZG786546:JZL786546 KJC786546:KJH786546 KSY786546:KTD786546 LCU786546:LCZ786546 LMQ786546:LMV786546 LWM786546:LWR786546 MGI786546:MGN786546 MQE786546:MQJ786546 NAA786546:NAF786546 NJW786546:NKB786546 NTS786546:NTX786546 ODO786546:ODT786546 ONK786546:ONP786546 OXG786546:OXL786546 PHC786546:PHH786546 PQY786546:PRD786546 QAU786546:QAZ786546 QKQ786546:QKV786546 QUM786546:QUR786546 REI786546:REN786546 ROE786546:ROJ786546 RYA786546:RYF786546 SHW786546:SIB786546 SRS786546:SRX786546 TBO786546:TBT786546 TLK786546:TLP786546 TVG786546:TVL786546 UFC786546:UFH786546 UOY786546:UPD786546 UYU786546:UYZ786546 VIQ786546:VIV786546 VSM786546:VSR786546 WCI786546:WCN786546 WME786546:WMJ786546 WWA786546:WWF786546 S852082:X852082 JO852082:JT852082 TK852082:TP852082 ADG852082:ADL852082 ANC852082:ANH852082 AWY852082:AXD852082 BGU852082:BGZ852082 BQQ852082:BQV852082 CAM852082:CAR852082 CKI852082:CKN852082 CUE852082:CUJ852082 DEA852082:DEF852082 DNW852082:DOB852082 DXS852082:DXX852082 EHO852082:EHT852082 ERK852082:ERP852082 FBG852082:FBL852082 FLC852082:FLH852082 FUY852082:FVD852082 GEU852082:GEZ852082 GOQ852082:GOV852082 GYM852082:GYR852082 HII852082:HIN852082 HSE852082:HSJ852082 ICA852082:ICF852082 ILW852082:IMB852082 IVS852082:IVX852082 JFO852082:JFT852082 JPK852082:JPP852082 JZG852082:JZL852082 KJC852082:KJH852082 KSY852082:KTD852082 LCU852082:LCZ852082 LMQ852082:LMV852082 LWM852082:LWR852082 MGI852082:MGN852082 MQE852082:MQJ852082 NAA852082:NAF852082 NJW852082:NKB852082 NTS852082:NTX852082 ODO852082:ODT852082 ONK852082:ONP852082 OXG852082:OXL852082 PHC852082:PHH852082 PQY852082:PRD852082 QAU852082:QAZ852082 QKQ852082:QKV852082 QUM852082:QUR852082 REI852082:REN852082 ROE852082:ROJ852082 RYA852082:RYF852082 SHW852082:SIB852082 SRS852082:SRX852082 TBO852082:TBT852082 TLK852082:TLP852082 TVG852082:TVL852082 UFC852082:UFH852082 UOY852082:UPD852082 UYU852082:UYZ852082 VIQ852082:VIV852082 VSM852082:VSR852082 WCI852082:WCN852082 WME852082:WMJ852082 WWA852082:WWF852082 S917618:X917618 JO917618:JT917618 TK917618:TP917618 ADG917618:ADL917618 ANC917618:ANH917618 AWY917618:AXD917618 BGU917618:BGZ917618 BQQ917618:BQV917618 CAM917618:CAR917618 CKI917618:CKN917618 CUE917618:CUJ917618 DEA917618:DEF917618 DNW917618:DOB917618 DXS917618:DXX917618 EHO917618:EHT917618 ERK917618:ERP917618 FBG917618:FBL917618 FLC917618:FLH917618 FUY917618:FVD917618 GEU917618:GEZ917618 GOQ917618:GOV917618 GYM917618:GYR917618 HII917618:HIN917618 HSE917618:HSJ917618 ICA917618:ICF917618 ILW917618:IMB917618 IVS917618:IVX917618 JFO917618:JFT917618 JPK917618:JPP917618 JZG917618:JZL917618 KJC917618:KJH917618 KSY917618:KTD917618 LCU917618:LCZ917618 LMQ917618:LMV917618 LWM917618:LWR917618 MGI917618:MGN917618 MQE917618:MQJ917618 NAA917618:NAF917618 NJW917618:NKB917618 NTS917618:NTX917618 ODO917618:ODT917618 ONK917618:ONP917618 OXG917618:OXL917618 PHC917618:PHH917618 PQY917618:PRD917618 QAU917618:QAZ917618 QKQ917618:QKV917618 QUM917618:QUR917618 REI917618:REN917618 ROE917618:ROJ917618 RYA917618:RYF917618 SHW917618:SIB917618 SRS917618:SRX917618 TBO917618:TBT917618 TLK917618:TLP917618 TVG917618:TVL917618 UFC917618:UFH917618 UOY917618:UPD917618 UYU917618:UYZ917618 VIQ917618:VIV917618 VSM917618:VSR917618 WCI917618:WCN917618 WME917618:WMJ917618 WWA917618:WWF917618 S983154:X983154 JO983154:JT983154 TK983154:TP983154 ADG983154:ADL983154 ANC983154:ANH983154 AWY983154:AXD983154 BGU983154:BGZ983154 BQQ983154:BQV983154 CAM983154:CAR983154 CKI983154:CKN983154 CUE983154:CUJ983154 DEA983154:DEF983154 DNW983154:DOB983154 DXS983154:DXX983154 EHO983154:EHT983154 ERK983154:ERP983154 FBG983154:FBL983154 FLC983154:FLH983154 FUY983154:FVD983154 GEU983154:GEZ983154 GOQ983154:GOV983154 GYM983154:GYR983154 HII983154:HIN983154 HSE983154:HSJ983154 ICA983154:ICF983154 ILW983154:IMB983154 IVS983154:IVX983154 JFO983154:JFT983154 JPK983154:JPP983154 JZG983154:JZL983154 KJC983154:KJH983154 KSY983154:KTD983154 LCU983154:LCZ983154 LMQ983154:LMV983154 LWM983154:LWR983154 MGI983154:MGN983154 MQE983154:MQJ983154 NAA983154:NAF983154 NJW983154:NKB983154 NTS983154:NTX983154 ODO983154:ODT983154 ONK983154:ONP983154 OXG983154:OXL983154 PHC983154:PHH983154 PQY983154:PRD983154 QAU983154:QAZ983154 QKQ983154:QKV983154 QUM983154:QUR983154 REI983154:REN983154 ROE983154:ROJ983154 RYA983154:RYF983154 SHW983154:SIB983154 SRS983154:SRX983154 TBO983154:TBT983154 TLK983154:TLP983154 TVG983154:TVL983154 UFC983154:UFH983154 UOY983154:UPD983154 UYU983154:UYZ983154 VIQ983154:VIV983154 VSM983154:VSR983154 WCI983154:WCN983154 WME983154:WMJ983154 WWA983154:WWF983154 N65:Q65 JJ65:JM65 TF65:TI65 ADB65:ADE65 AMX65:ANA65 AWT65:AWW65 BGP65:BGS65 BQL65:BQO65 CAH65:CAK65 CKD65:CKG65 CTZ65:CUC65 DDV65:DDY65 DNR65:DNU65 DXN65:DXQ65 EHJ65:EHM65 ERF65:ERI65 FBB65:FBE65 FKX65:FLA65 FUT65:FUW65 GEP65:GES65 GOL65:GOO65 GYH65:GYK65 HID65:HIG65 HRZ65:HSC65 IBV65:IBY65 ILR65:ILU65 IVN65:IVQ65 JFJ65:JFM65 JPF65:JPI65 JZB65:JZE65 KIX65:KJA65 KST65:KSW65 LCP65:LCS65 LML65:LMO65 LWH65:LWK65 MGD65:MGG65 MPZ65:MQC65 MZV65:MZY65 NJR65:NJU65 NTN65:NTQ65 ODJ65:ODM65 ONF65:ONI65 OXB65:OXE65 PGX65:PHA65 PQT65:PQW65 QAP65:QAS65 QKL65:QKO65 QUH65:QUK65 RED65:REG65 RNZ65:ROC65 RXV65:RXY65 SHR65:SHU65 SRN65:SRQ65 TBJ65:TBM65 TLF65:TLI65 TVB65:TVE65 UEX65:UFA65 UOT65:UOW65 UYP65:UYS65 VIL65:VIO65 VSH65:VSK65 WCD65:WCG65 WLZ65:WMC65 WVV65:WVY65 N65601:Q65601 JJ65601:JM65601 TF65601:TI65601 ADB65601:ADE65601 AMX65601:ANA65601 AWT65601:AWW65601 BGP65601:BGS65601 BQL65601:BQO65601 CAH65601:CAK65601 CKD65601:CKG65601 CTZ65601:CUC65601 DDV65601:DDY65601 DNR65601:DNU65601 DXN65601:DXQ65601 EHJ65601:EHM65601 ERF65601:ERI65601 FBB65601:FBE65601 FKX65601:FLA65601 FUT65601:FUW65601 GEP65601:GES65601 GOL65601:GOO65601 GYH65601:GYK65601 HID65601:HIG65601 HRZ65601:HSC65601 IBV65601:IBY65601 ILR65601:ILU65601 IVN65601:IVQ65601 JFJ65601:JFM65601 JPF65601:JPI65601 JZB65601:JZE65601 KIX65601:KJA65601 KST65601:KSW65601 LCP65601:LCS65601 LML65601:LMO65601 LWH65601:LWK65601 MGD65601:MGG65601 MPZ65601:MQC65601 MZV65601:MZY65601 NJR65601:NJU65601 NTN65601:NTQ65601 ODJ65601:ODM65601 ONF65601:ONI65601 OXB65601:OXE65601 PGX65601:PHA65601 PQT65601:PQW65601 QAP65601:QAS65601 QKL65601:QKO65601 QUH65601:QUK65601 RED65601:REG65601 RNZ65601:ROC65601 RXV65601:RXY65601 SHR65601:SHU65601 SRN65601:SRQ65601 TBJ65601:TBM65601 TLF65601:TLI65601 TVB65601:TVE65601 UEX65601:UFA65601 UOT65601:UOW65601 UYP65601:UYS65601 VIL65601:VIO65601 VSH65601:VSK65601 WCD65601:WCG65601 WLZ65601:WMC65601 WVV65601:WVY65601 N131137:Q131137 JJ131137:JM131137 TF131137:TI131137 ADB131137:ADE131137 AMX131137:ANA131137 AWT131137:AWW131137 BGP131137:BGS131137 BQL131137:BQO131137 CAH131137:CAK131137 CKD131137:CKG131137 CTZ131137:CUC131137 DDV131137:DDY131137 DNR131137:DNU131137 DXN131137:DXQ131137 EHJ131137:EHM131137 ERF131137:ERI131137 FBB131137:FBE131137 FKX131137:FLA131137 FUT131137:FUW131137 GEP131137:GES131137 GOL131137:GOO131137 GYH131137:GYK131137 HID131137:HIG131137 HRZ131137:HSC131137 IBV131137:IBY131137 ILR131137:ILU131137 IVN131137:IVQ131137 JFJ131137:JFM131137 JPF131137:JPI131137 JZB131137:JZE131137 KIX131137:KJA131137 KST131137:KSW131137 LCP131137:LCS131137 LML131137:LMO131137 LWH131137:LWK131137 MGD131137:MGG131137 MPZ131137:MQC131137 MZV131137:MZY131137 NJR131137:NJU131137 NTN131137:NTQ131137 ODJ131137:ODM131137 ONF131137:ONI131137 OXB131137:OXE131137 PGX131137:PHA131137 PQT131137:PQW131137 QAP131137:QAS131137 QKL131137:QKO131137 QUH131137:QUK131137 RED131137:REG131137 RNZ131137:ROC131137 RXV131137:RXY131137 SHR131137:SHU131137 SRN131137:SRQ131137 TBJ131137:TBM131137 TLF131137:TLI131137 TVB131137:TVE131137 UEX131137:UFA131137 UOT131137:UOW131137 UYP131137:UYS131137 VIL131137:VIO131137 VSH131137:VSK131137 WCD131137:WCG131137 WLZ131137:WMC131137 WVV131137:WVY131137 N196673:Q196673 JJ196673:JM196673 TF196673:TI196673 ADB196673:ADE196673 AMX196673:ANA196673 AWT196673:AWW196673 BGP196673:BGS196673 BQL196673:BQO196673 CAH196673:CAK196673 CKD196673:CKG196673 CTZ196673:CUC196673 DDV196673:DDY196673 DNR196673:DNU196673 DXN196673:DXQ196673 EHJ196673:EHM196673 ERF196673:ERI196673 FBB196673:FBE196673 FKX196673:FLA196673 FUT196673:FUW196673 GEP196673:GES196673 GOL196673:GOO196673 GYH196673:GYK196673 HID196673:HIG196673 HRZ196673:HSC196673 IBV196673:IBY196673 ILR196673:ILU196673 IVN196673:IVQ196673 JFJ196673:JFM196673 JPF196673:JPI196673 JZB196673:JZE196673 KIX196673:KJA196673 KST196673:KSW196673 LCP196673:LCS196673 LML196673:LMO196673 LWH196673:LWK196673 MGD196673:MGG196673 MPZ196673:MQC196673 MZV196673:MZY196673 NJR196673:NJU196673 NTN196673:NTQ196673 ODJ196673:ODM196673 ONF196673:ONI196673 OXB196673:OXE196673 PGX196673:PHA196673 PQT196673:PQW196673 QAP196673:QAS196673 QKL196673:QKO196673 QUH196673:QUK196673 RED196673:REG196673 RNZ196673:ROC196673 RXV196673:RXY196673 SHR196673:SHU196673 SRN196673:SRQ196673 TBJ196673:TBM196673 TLF196673:TLI196673 TVB196673:TVE196673 UEX196673:UFA196673 UOT196673:UOW196673 UYP196673:UYS196673 VIL196673:VIO196673 VSH196673:VSK196673 WCD196673:WCG196673 WLZ196673:WMC196673 WVV196673:WVY196673 N262209:Q262209 JJ262209:JM262209 TF262209:TI262209 ADB262209:ADE262209 AMX262209:ANA262209 AWT262209:AWW262209 BGP262209:BGS262209 BQL262209:BQO262209 CAH262209:CAK262209 CKD262209:CKG262209 CTZ262209:CUC262209 DDV262209:DDY262209 DNR262209:DNU262209 DXN262209:DXQ262209 EHJ262209:EHM262209 ERF262209:ERI262209 FBB262209:FBE262209 FKX262209:FLA262209 FUT262209:FUW262209 GEP262209:GES262209 GOL262209:GOO262209 GYH262209:GYK262209 HID262209:HIG262209 HRZ262209:HSC262209 IBV262209:IBY262209 ILR262209:ILU262209 IVN262209:IVQ262209 JFJ262209:JFM262209 JPF262209:JPI262209 JZB262209:JZE262209 KIX262209:KJA262209 KST262209:KSW262209 LCP262209:LCS262209 LML262209:LMO262209 LWH262209:LWK262209 MGD262209:MGG262209 MPZ262209:MQC262209 MZV262209:MZY262209 NJR262209:NJU262209 NTN262209:NTQ262209 ODJ262209:ODM262209 ONF262209:ONI262209 OXB262209:OXE262209 PGX262209:PHA262209 PQT262209:PQW262209 QAP262209:QAS262209 QKL262209:QKO262209 QUH262209:QUK262209 RED262209:REG262209 RNZ262209:ROC262209 RXV262209:RXY262209 SHR262209:SHU262209 SRN262209:SRQ262209 TBJ262209:TBM262209 TLF262209:TLI262209 TVB262209:TVE262209 UEX262209:UFA262209 UOT262209:UOW262209 UYP262209:UYS262209 VIL262209:VIO262209 VSH262209:VSK262209 WCD262209:WCG262209 WLZ262209:WMC262209 WVV262209:WVY262209 N327745:Q327745 JJ327745:JM327745 TF327745:TI327745 ADB327745:ADE327745 AMX327745:ANA327745 AWT327745:AWW327745 BGP327745:BGS327745 BQL327745:BQO327745 CAH327745:CAK327745 CKD327745:CKG327745 CTZ327745:CUC327745 DDV327745:DDY327745 DNR327745:DNU327745 DXN327745:DXQ327745 EHJ327745:EHM327745 ERF327745:ERI327745 FBB327745:FBE327745 FKX327745:FLA327745 FUT327745:FUW327745 GEP327745:GES327745 GOL327745:GOO327745 GYH327745:GYK327745 HID327745:HIG327745 HRZ327745:HSC327745 IBV327745:IBY327745 ILR327745:ILU327745 IVN327745:IVQ327745 JFJ327745:JFM327745 JPF327745:JPI327745 JZB327745:JZE327745 KIX327745:KJA327745 KST327745:KSW327745 LCP327745:LCS327745 LML327745:LMO327745 LWH327745:LWK327745 MGD327745:MGG327745 MPZ327745:MQC327745 MZV327745:MZY327745 NJR327745:NJU327745 NTN327745:NTQ327745 ODJ327745:ODM327745 ONF327745:ONI327745 OXB327745:OXE327745 PGX327745:PHA327745 PQT327745:PQW327745 QAP327745:QAS327745 QKL327745:QKO327745 QUH327745:QUK327745 RED327745:REG327745 RNZ327745:ROC327745 RXV327745:RXY327745 SHR327745:SHU327745 SRN327745:SRQ327745 TBJ327745:TBM327745 TLF327745:TLI327745 TVB327745:TVE327745 UEX327745:UFA327745 UOT327745:UOW327745 UYP327745:UYS327745 VIL327745:VIO327745 VSH327745:VSK327745 WCD327745:WCG327745 WLZ327745:WMC327745 WVV327745:WVY327745 N393281:Q393281 JJ393281:JM393281 TF393281:TI393281 ADB393281:ADE393281 AMX393281:ANA393281 AWT393281:AWW393281 BGP393281:BGS393281 BQL393281:BQO393281 CAH393281:CAK393281 CKD393281:CKG393281 CTZ393281:CUC393281 DDV393281:DDY393281 DNR393281:DNU393281 DXN393281:DXQ393281 EHJ393281:EHM393281 ERF393281:ERI393281 FBB393281:FBE393281 FKX393281:FLA393281 FUT393281:FUW393281 GEP393281:GES393281 GOL393281:GOO393281 GYH393281:GYK393281 HID393281:HIG393281 HRZ393281:HSC393281 IBV393281:IBY393281 ILR393281:ILU393281 IVN393281:IVQ393281 JFJ393281:JFM393281 JPF393281:JPI393281 JZB393281:JZE393281 KIX393281:KJA393281 KST393281:KSW393281 LCP393281:LCS393281 LML393281:LMO393281 LWH393281:LWK393281 MGD393281:MGG393281 MPZ393281:MQC393281 MZV393281:MZY393281 NJR393281:NJU393281 NTN393281:NTQ393281 ODJ393281:ODM393281 ONF393281:ONI393281 OXB393281:OXE393281 PGX393281:PHA393281 PQT393281:PQW393281 QAP393281:QAS393281 QKL393281:QKO393281 QUH393281:QUK393281 RED393281:REG393281 RNZ393281:ROC393281 RXV393281:RXY393281 SHR393281:SHU393281 SRN393281:SRQ393281 TBJ393281:TBM393281 TLF393281:TLI393281 TVB393281:TVE393281 UEX393281:UFA393281 UOT393281:UOW393281 UYP393281:UYS393281 VIL393281:VIO393281 VSH393281:VSK393281 WCD393281:WCG393281 WLZ393281:WMC393281 WVV393281:WVY393281 N458817:Q458817 JJ458817:JM458817 TF458817:TI458817 ADB458817:ADE458817 AMX458817:ANA458817 AWT458817:AWW458817 BGP458817:BGS458817 BQL458817:BQO458817 CAH458817:CAK458817 CKD458817:CKG458817 CTZ458817:CUC458817 DDV458817:DDY458817 DNR458817:DNU458817 DXN458817:DXQ458817 EHJ458817:EHM458817 ERF458817:ERI458817 FBB458817:FBE458817 FKX458817:FLA458817 FUT458817:FUW458817 GEP458817:GES458817 GOL458817:GOO458817 GYH458817:GYK458817 HID458817:HIG458817 HRZ458817:HSC458817 IBV458817:IBY458817 ILR458817:ILU458817 IVN458817:IVQ458817 JFJ458817:JFM458817 JPF458817:JPI458817 JZB458817:JZE458817 KIX458817:KJA458817 KST458817:KSW458817 LCP458817:LCS458817 LML458817:LMO458817 LWH458817:LWK458817 MGD458817:MGG458817 MPZ458817:MQC458817 MZV458817:MZY458817 NJR458817:NJU458817 NTN458817:NTQ458817 ODJ458817:ODM458817 ONF458817:ONI458817 OXB458817:OXE458817 PGX458817:PHA458817 PQT458817:PQW458817 QAP458817:QAS458817 QKL458817:QKO458817 QUH458817:QUK458817 RED458817:REG458817 RNZ458817:ROC458817 RXV458817:RXY458817 SHR458817:SHU458817 SRN458817:SRQ458817 TBJ458817:TBM458817 TLF458817:TLI458817 TVB458817:TVE458817 UEX458817:UFA458817 UOT458817:UOW458817 UYP458817:UYS458817 VIL458817:VIO458817 VSH458817:VSK458817 WCD458817:WCG458817 WLZ458817:WMC458817 WVV458817:WVY458817 N524353:Q524353 JJ524353:JM524353 TF524353:TI524353 ADB524353:ADE524353 AMX524353:ANA524353 AWT524353:AWW524353 BGP524353:BGS524353 BQL524353:BQO524353 CAH524353:CAK524353 CKD524353:CKG524353 CTZ524353:CUC524353 DDV524353:DDY524353 DNR524353:DNU524353 DXN524353:DXQ524353 EHJ524353:EHM524353 ERF524353:ERI524353 FBB524353:FBE524353 FKX524353:FLA524353 FUT524353:FUW524353 GEP524353:GES524353 GOL524353:GOO524353 GYH524353:GYK524353 HID524353:HIG524353 HRZ524353:HSC524353 IBV524353:IBY524353 ILR524353:ILU524353 IVN524353:IVQ524353 JFJ524353:JFM524353 JPF524353:JPI524353 JZB524353:JZE524353 KIX524353:KJA524353 KST524353:KSW524353 LCP524353:LCS524353 LML524353:LMO524353 LWH524353:LWK524353 MGD524353:MGG524353 MPZ524353:MQC524353 MZV524353:MZY524353 NJR524353:NJU524353 NTN524353:NTQ524353 ODJ524353:ODM524353 ONF524353:ONI524353 OXB524353:OXE524353 PGX524353:PHA524353 PQT524353:PQW524353 QAP524353:QAS524353 QKL524353:QKO524353 QUH524353:QUK524353 RED524353:REG524353 RNZ524353:ROC524353 RXV524353:RXY524353 SHR524353:SHU524353 SRN524353:SRQ524353 TBJ524353:TBM524353 TLF524353:TLI524353 TVB524353:TVE524353 UEX524353:UFA524353 UOT524353:UOW524353 UYP524353:UYS524353 VIL524353:VIO524353 VSH524353:VSK524353 WCD524353:WCG524353 WLZ524353:WMC524353 WVV524353:WVY524353 N589889:Q589889 JJ589889:JM589889 TF589889:TI589889 ADB589889:ADE589889 AMX589889:ANA589889 AWT589889:AWW589889 BGP589889:BGS589889 BQL589889:BQO589889 CAH589889:CAK589889 CKD589889:CKG589889 CTZ589889:CUC589889 DDV589889:DDY589889 DNR589889:DNU589889 DXN589889:DXQ589889 EHJ589889:EHM589889 ERF589889:ERI589889 FBB589889:FBE589889 FKX589889:FLA589889 FUT589889:FUW589889 GEP589889:GES589889 GOL589889:GOO589889 GYH589889:GYK589889 HID589889:HIG589889 HRZ589889:HSC589889 IBV589889:IBY589889 ILR589889:ILU589889 IVN589889:IVQ589889 JFJ589889:JFM589889 JPF589889:JPI589889 JZB589889:JZE589889 KIX589889:KJA589889 KST589889:KSW589889 LCP589889:LCS589889 LML589889:LMO589889 LWH589889:LWK589889 MGD589889:MGG589889 MPZ589889:MQC589889 MZV589889:MZY589889 NJR589889:NJU589889 NTN589889:NTQ589889 ODJ589889:ODM589889 ONF589889:ONI589889 OXB589889:OXE589889 PGX589889:PHA589889 PQT589889:PQW589889 QAP589889:QAS589889 QKL589889:QKO589889 QUH589889:QUK589889 RED589889:REG589889 RNZ589889:ROC589889 RXV589889:RXY589889 SHR589889:SHU589889 SRN589889:SRQ589889 TBJ589889:TBM589889 TLF589889:TLI589889 TVB589889:TVE589889 UEX589889:UFA589889 UOT589889:UOW589889 UYP589889:UYS589889 VIL589889:VIO589889 VSH589889:VSK589889 WCD589889:WCG589889 WLZ589889:WMC589889 WVV589889:WVY589889 N655425:Q655425 JJ655425:JM655425 TF655425:TI655425 ADB655425:ADE655425 AMX655425:ANA655425 AWT655425:AWW655425 BGP655425:BGS655425 BQL655425:BQO655425 CAH655425:CAK655425 CKD655425:CKG655425 CTZ655425:CUC655425 DDV655425:DDY655425 DNR655425:DNU655425 DXN655425:DXQ655425 EHJ655425:EHM655425 ERF655425:ERI655425 FBB655425:FBE655425 FKX655425:FLA655425 FUT655425:FUW655425 GEP655425:GES655425 GOL655425:GOO655425 GYH655425:GYK655425 HID655425:HIG655425 HRZ655425:HSC655425 IBV655425:IBY655425 ILR655425:ILU655425 IVN655425:IVQ655425 JFJ655425:JFM655425 JPF655425:JPI655425 JZB655425:JZE655425 KIX655425:KJA655425 KST655425:KSW655425 LCP655425:LCS655425 LML655425:LMO655425 LWH655425:LWK655425 MGD655425:MGG655425 MPZ655425:MQC655425 MZV655425:MZY655425 NJR655425:NJU655425 NTN655425:NTQ655425 ODJ655425:ODM655425 ONF655425:ONI655425 OXB655425:OXE655425 PGX655425:PHA655425 PQT655425:PQW655425 QAP655425:QAS655425 QKL655425:QKO655425 QUH655425:QUK655425 RED655425:REG655425 RNZ655425:ROC655425 RXV655425:RXY655425 SHR655425:SHU655425 SRN655425:SRQ655425 TBJ655425:TBM655425 TLF655425:TLI655425 TVB655425:TVE655425 UEX655425:UFA655425 UOT655425:UOW655425 UYP655425:UYS655425 VIL655425:VIO655425 VSH655425:VSK655425 WCD655425:WCG655425 WLZ655425:WMC655425 WVV655425:WVY655425 N720961:Q720961 JJ720961:JM720961 TF720961:TI720961 ADB720961:ADE720961 AMX720961:ANA720961 AWT720961:AWW720961 BGP720961:BGS720961 BQL720961:BQO720961 CAH720961:CAK720961 CKD720961:CKG720961 CTZ720961:CUC720961 DDV720961:DDY720961 DNR720961:DNU720961 DXN720961:DXQ720961 EHJ720961:EHM720961 ERF720961:ERI720961 FBB720961:FBE720961 FKX720961:FLA720961 FUT720961:FUW720961 GEP720961:GES720961 GOL720961:GOO720961 GYH720961:GYK720961 HID720961:HIG720961 HRZ720961:HSC720961 IBV720961:IBY720961 ILR720961:ILU720961 IVN720961:IVQ720961 JFJ720961:JFM720961 JPF720961:JPI720961 JZB720961:JZE720961 KIX720961:KJA720961 KST720961:KSW720961 LCP720961:LCS720961 LML720961:LMO720961 LWH720961:LWK720961 MGD720961:MGG720961 MPZ720961:MQC720961 MZV720961:MZY720961 NJR720961:NJU720961 NTN720961:NTQ720961 ODJ720961:ODM720961 ONF720961:ONI720961 OXB720961:OXE720961 PGX720961:PHA720961 PQT720961:PQW720961 QAP720961:QAS720961 QKL720961:QKO720961 QUH720961:QUK720961 RED720961:REG720961 RNZ720961:ROC720961 RXV720961:RXY720961 SHR720961:SHU720961 SRN720961:SRQ720961 TBJ720961:TBM720961 TLF720961:TLI720961 TVB720961:TVE720961 UEX720961:UFA720961 UOT720961:UOW720961 UYP720961:UYS720961 VIL720961:VIO720961 VSH720961:VSK720961 WCD720961:WCG720961 WLZ720961:WMC720961 WVV720961:WVY720961 N786497:Q786497 JJ786497:JM786497 TF786497:TI786497 ADB786497:ADE786497 AMX786497:ANA786497 AWT786497:AWW786497 BGP786497:BGS786497 BQL786497:BQO786497 CAH786497:CAK786497 CKD786497:CKG786497 CTZ786497:CUC786497 DDV786497:DDY786497 DNR786497:DNU786497 DXN786497:DXQ786497 EHJ786497:EHM786497 ERF786497:ERI786497 FBB786497:FBE786497 FKX786497:FLA786497 FUT786497:FUW786497 GEP786497:GES786497 GOL786497:GOO786497 GYH786497:GYK786497 HID786497:HIG786497 HRZ786497:HSC786497 IBV786497:IBY786497 ILR786497:ILU786497 IVN786497:IVQ786497 JFJ786497:JFM786497 JPF786497:JPI786497 JZB786497:JZE786497 KIX786497:KJA786497 KST786497:KSW786497 LCP786497:LCS786497 LML786497:LMO786497 LWH786497:LWK786497 MGD786497:MGG786497 MPZ786497:MQC786497 MZV786497:MZY786497 NJR786497:NJU786497 NTN786497:NTQ786497 ODJ786497:ODM786497 ONF786497:ONI786497 OXB786497:OXE786497 PGX786497:PHA786497 PQT786497:PQW786497 QAP786497:QAS786497 QKL786497:QKO786497 QUH786497:QUK786497 RED786497:REG786497 RNZ786497:ROC786497 RXV786497:RXY786497 SHR786497:SHU786497 SRN786497:SRQ786497 TBJ786497:TBM786497 TLF786497:TLI786497 TVB786497:TVE786497 UEX786497:UFA786497 UOT786497:UOW786497 UYP786497:UYS786497 VIL786497:VIO786497 VSH786497:VSK786497 WCD786497:WCG786497 WLZ786497:WMC786497 WVV786497:WVY786497 N852033:Q852033 JJ852033:JM852033 TF852033:TI852033 ADB852033:ADE852033 AMX852033:ANA852033 AWT852033:AWW852033 BGP852033:BGS852033 BQL852033:BQO852033 CAH852033:CAK852033 CKD852033:CKG852033 CTZ852033:CUC852033 DDV852033:DDY852033 DNR852033:DNU852033 DXN852033:DXQ852033 EHJ852033:EHM852033 ERF852033:ERI852033 FBB852033:FBE852033 FKX852033:FLA852033 FUT852033:FUW852033 GEP852033:GES852033 GOL852033:GOO852033 GYH852033:GYK852033 HID852033:HIG852033 HRZ852033:HSC852033 IBV852033:IBY852033 ILR852033:ILU852033 IVN852033:IVQ852033 JFJ852033:JFM852033 JPF852033:JPI852033 JZB852033:JZE852033 KIX852033:KJA852033 KST852033:KSW852033 LCP852033:LCS852033 LML852033:LMO852033 LWH852033:LWK852033 MGD852033:MGG852033 MPZ852033:MQC852033 MZV852033:MZY852033 NJR852033:NJU852033 NTN852033:NTQ852033 ODJ852033:ODM852033 ONF852033:ONI852033 OXB852033:OXE852033 PGX852033:PHA852033 PQT852033:PQW852033 QAP852033:QAS852033 QKL852033:QKO852033 QUH852033:QUK852033 RED852033:REG852033 RNZ852033:ROC852033 RXV852033:RXY852033 SHR852033:SHU852033 SRN852033:SRQ852033 TBJ852033:TBM852033 TLF852033:TLI852033 TVB852033:TVE852033 UEX852033:UFA852033 UOT852033:UOW852033 UYP852033:UYS852033 VIL852033:VIO852033 VSH852033:VSK852033 WCD852033:WCG852033 WLZ852033:WMC852033 WVV852033:WVY852033 N917569:Q917569 JJ917569:JM917569 TF917569:TI917569 ADB917569:ADE917569 AMX917569:ANA917569 AWT917569:AWW917569 BGP917569:BGS917569 BQL917569:BQO917569 CAH917569:CAK917569 CKD917569:CKG917569 CTZ917569:CUC917569 DDV917569:DDY917569 DNR917569:DNU917569 DXN917569:DXQ917569 EHJ917569:EHM917569 ERF917569:ERI917569 FBB917569:FBE917569 FKX917569:FLA917569 FUT917569:FUW917569 GEP917569:GES917569 GOL917569:GOO917569 GYH917569:GYK917569 HID917569:HIG917569 HRZ917569:HSC917569 IBV917569:IBY917569 ILR917569:ILU917569 IVN917569:IVQ917569 JFJ917569:JFM917569 JPF917569:JPI917569 JZB917569:JZE917569 KIX917569:KJA917569 KST917569:KSW917569 LCP917569:LCS917569 LML917569:LMO917569 LWH917569:LWK917569 MGD917569:MGG917569 MPZ917569:MQC917569 MZV917569:MZY917569 NJR917569:NJU917569 NTN917569:NTQ917569 ODJ917569:ODM917569 ONF917569:ONI917569 OXB917569:OXE917569 PGX917569:PHA917569 PQT917569:PQW917569 QAP917569:QAS917569 QKL917569:QKO917569 QUH917569:QUK917569 RED917569:REG917569 RNZ917569:ROC917569 RXV917569:RXY917569 SHR917569:SHU917569 SRN917569:SRQ917569 TBJ917569:TBM917569 TLF917569:TLI917569 TVB917569:TVE917569 UEX917569:UFA917569 UOT917569:UOW917569 UYP917569:UYS917569 VIL917569:VIO917569 VSH917569:VSK917569 WCD917569:WCG917569 WLZ917569:WMC917569 WVV917569:WVY917569 N983105:Q983105 JJ983105:JM983105 TF983105:TI983105 ADB983105:ADE983105 AMX983105:ANA983105 AWT983105:AWW983105 BGP983105:BGS983105 BQL983105:BQO983105 CAH983105:CAK983105 CKD983105:CKG983105 CTZ983105:CUC983105 DDV983105:DDY983105 DNR983105:DNU983105 DXN983105:DXQ983105 EHJ983105:EHM983105 ERF983105:ERI983105 FBB983105:FBE983105 FKX983105:FLA983105 FUT983105:FUW983105 GEP983105:GES983105 GOL983105:GOO983105 GYH983105:GYK983105 HID983105:HIG983105 HRZ983105:HSC983105 IBV983105:IBY983105 ILR983105:ILU983105 IVN983105:IVQ983105 JFJ983105:JFM983105 JPF983105:JPI983105 JZB983105:JZE983105 KIX983105:KJA983105 KST983105:KSW983105 LCP983105:LCS983105 LML983105:LMO983105 LWH983105:LWK983105 MGD983105:MGG983105 MPZ983105:MQC983105 MZV983105:MZY983105 NJR983105:NJU983105 NTN983105:NTQ983105 ODJ983105:ODM983105 ONF983105:ONI983105 OXB983105:OXE983105 PGX983105:PHA983105 PQT983105:PQW983105 QAP983105:QAS983105 QKL983105:QKO983105 QUH983105:QUK983105 RED983105:REG983105 RNZ983105:ROC983105 RXV983105:RXY983105 SHR983105:SHU983105 SRN983105:SRQ983105 TBJ983105:TBM983105 TLF983105:TLI983105 TVB983105:TVE983105 UEX983105:UFA983105 UOT983105:UOW983105 UYP983105:UYS983105 VIL983105:VIO983105 VSH983105:VSK983105 WCD983105:WCG983105 WLZ983105:WMC983105 WVV983105:WVY983105 N63:Q63 JJ63:JM63 TF63:TI63 ADB63:ADE63 AMX63:ANA63 AWT63:AWW63 BGP63:BGS63 BQL63:BQO63 CAH63:CAK63 CKD63:CKG63 CTZ63:CUC63 DDV63:DDY63 DNR63:DNU63 DXN63:DXQ63 EHJ63:EHM63 ERF63:ERI63 FBB63:FBE63 FKX63:FLA63 FUT63:FUW63 GEP63:GES63 GOL63:GOO63 GYH63:GYK63 HID63:HIG63 HRZ63:HSC63 IBV63:IBY63 ILR63:ILU63 IVN63:IVQ63 JFJ63:JFM63 JPF63:JPI63 JZB63:JZE63 KIX63:KJA63 KST63:KSW63 LCP63:LCS63 LML63:LMO63 LWH63:LWK63 MGD63:MGG63 MPZ63:MQC63 MZV63:MZY63 NJR63:NJU63 NTN63:NTQ63 ODJ63:ODM63 ONF63:ONI63 OXB63:OXE63 PGX63:PHA63 PQT63:PQW63 QAP63:QAS63 QKL63:QKO63 QUH63:QUK63 RED63:REG63 RNZ63:ROC63 RXV63:RXY63 SHR63:SHU63 SRN63:SRQ63 TBJ63:TBM63 TLF63:TLI63 TVB63:TVE63 UEX63:UFA63 UOT63:UOW63 UYP63:UYS63 VIL63:VIO63 VSH63:VSK63 WCD63:WCG63 WLZ63:WMC63 WVV63:WVY63 N65599:Q65599 JJ65599:JM65599 TF65599:TI65599 ADB65599:ADE65599 AMX65599:ANA65599 AWT65599:AWW65599 BGP65599:BGS65599 BQL65599:BQO65599 CAH65599:CAK65599 CKD65599:CKG65599 CTZ65599:CUC65599 DDV65599:DDY65599 DNR65599:DNU65599 DXN65599:DXQ65599 EHJ65599:EHM65599 ERF65599:ERI65599 FBB65599:FBE65599 FKX65599:FLA65599 FUT65599:FUW65599 GEP65599:GES65599 GOL65599:GOO65599 GYH65599:GYK65599 HID65599:HIG65599 HRZ65599:HSC65599 IBV65599:IBY65599 ILR65599:ILU65599 IVN65599:IVQ65599 JFJ65599:JFM65599 JPF65599:JPI65599 JZB65599:JZE65599 KIX65599:KJA65599 KST65599:KSW65599 LCP65599:LCS65599 LML65599:LMO65599 LWH65599:LWK65599 MGD65599:MGG65599 MPZ65599:MQC65599 MZV65599:MZY65599 NJR65599:NJU65599 NTN65599:NTQ65599 ODJ65599:ODM65599 ONF65599:ONI65599 OXB65599:OXE65599 PGX65599:PHA65599 PQT65599:PQW65599 QAP65599:QAS65599 QKL65599:QKO65599 QUH65599:QUK65599 RED65599:REG65599 RNZ65599:ROC65599 RXV65599:RXY65599 SHR65599:SHU65599 SRN65599:SRQ65599 TBJ65599:TBM65599 TLF65599:TLI65599 TVB65599:TVE65599 UEX65599:UFA65599 UOT65599:UOW65599 UYP65599:UYS65599 VIL65599:VIO65599 VSH65599:VSK65599 WCD65599:WCG65599 WLZ65599:WMC65599 WVV65599:WVY65599 N131135:Q131135 JJ131135:JM131135 TF131135:TI131135 ADB131135:ADE131135 AMX131135:ANA131135 AWT131135:AWW131135 BGP131135:BGS131135 BQL131135:BQO131135 CAH131135:CAK131135 CKD131135:CKG131135 CTZ131135:CUC131135 DDV131135:DDY131135 DNR131135:DNU131135 DXN131135:DXQ131135 EHJ131135:EHM131135 ERF131135:ERI131135 FBB131135:FBE131135 FKX131135:FLA131135 FUT131135:FUW131135 GEP131135:GES131135 GOL131135:GOO131135 GYH131135:GYK131135 HID131135:HIG131135 HRZ131135:HSC131135 IBV131135:IBY131135 ILR131135:ILU131135 IVN131135:IVQ131135 JFJ131135:JFM131135 JPF131135:JPI131135 JZB131135:JZE131135 KIX131135:KJA131135 KST131135:KSW131135 LCP131135:LCS131135 LML131135:LMO131135 LWH131135:LWK131135 MGD131135:MGG131135 MPZ131135:MQC131135 MZV131135:MZY131135 NJR131135:NJU131135 NTN131135:NTQ131135 ODJ131135:ODM131135 ONF131135:ONI131135 OXB131135:OXE131135 PGX131135:PHA131135 PQT131135:PQW131135 QAP131135:QAS131135 QKL131135:QKO131135 QUH131135:QUK131135 RED131135:REG131135 RNZ131135:ROC131135 RXV131135:RXY131135 SHR131135:SHU131135 SRN131135:SRQ131135 TBJ131135:TBM131135 TLF131135:TLI131135 TVB131135:TVE131135 UEX131135:UFA131135 UOT131135:UOW131135 UYP131135:UYS131135 VIL131135:VIO131135 VSH131135:VSK131135 WCD131135:WCG131135 WLZ131135:WMC131135 WVV131135:WVY131135 N196671:Q196671 JJ196671:JM196671 TF196671:TI196671 ADB196671:ADE196671 AMX196671:ANA196671 AWT196671:AWW196671 BGP196671:BGS196671 BQL196671:BQO196671 CAH196671:CAK196671 CKD196671:CKG196671 CTZ196671:CUC196671 DDV196671:DDY196671 DNR196671:DNU196671 DXN196671:DXQ196671 EHJ196671:EHM196671 ERF196671:ERI196671 FBB196671:FBE196671 FKX196671:FLA196671 FUT196671:FUW196671 GEP196671:GES196671 GOL196671:GOO196671 GYH196671:GYK196671 HID196671:HIG196671 HRZ196671:HSC196671 IBV196671:IBY196671 ILR196671:ILU196671 IVN196671:IVQ196671 JFJ196671:JFM196671 JPF196671:JPI196671 JZB196671:JZE196671 KIX196671:KJA196671 KST196671:KSW196671 LCP196671:LCS196671 LML196671:LMO196671 LWH196671:LWK196671 MGD196671:MGG196671 MPZ196671:MQC196671 MZV196671:MZY196671 NJR196671:NJU196671 NTN196671:NTQ196671 ODJ196671:ODM196671 ONF196671:ONI196671 OXB196671:OXE196671 PGX196671:PHA196671 PQT196671:PQW196671 QAP196671:QAS196671 QKL196671:QKO196671 QUH196671:QUK196671 RED196671:REG196671 RNZ196671:ROC196671 RXV196671:RXY196671 SHR196671:SHU196671 SRN196671:SRQ196671 TBJ196671:TBM196671 TLF196671:TLI196671 TVB196671:TVE196671 UEX196671:UFA196671 UOT196671:UOW196671 UYP196671:UYS196671 VIL196671:VIO196671 VSH196671:VSK196671 WCD196671:WCG196671 WLZ196671:WMC196671 WVV196671:WVY196671 N262207:Q262207 JJ262207:JM262207 TF262207:TI262207 ADB262207:ADE262207 AMX262207:ANA262207 AWT262207:AWW262207 BGP262207:BGS262207 BQL262207:BQO262207 CAH262207:CAK262207 CKD262207:CKG262207 CTZ262207:CUC262207 DDV262207:DDY262207 DNR262207:DNU262207 DXN262207:DXQ262207 EHJ262207:EHM262207 ERF262207:ERI262207 FBB262207:FBE262207 FKX262207:FLA262207 FUT262207:FUW262207 GEP262207:GES262207 GOL262207:GOO262207 GYH262207:GYK262207 HID262207:HIG262207 HRZ262207:HSC262207 IBV262207:IBY262207 ILR262207:ILU262207 IVN262207:IVQ262207 JFJ262207:JFM262207 JPF262207:JPI262207 JZB262207:JZE262207 KIX262207:KJA262207 KST262207:KSW262207 LCP262207:LCS262207 LML262207:LMO262207 LWH262207:LWK262207 MGD262207:MGG262207 MPZ262207:MQC262207 MZV262207:MZY262207 NJR262207:NJU262207 NTN262207:NTQ262207 ODJ262207:ODM262207 ONF262207:ONI262207 OXB262207:OXE262207 PGX262207:PHA262207 PQT262207:PQW262207 QAP262207:QAS262207 QKL262207:QKO262207 QUH262207:QUK262207 RED262207:REG262207 RNZ262207:ROC262207 RXV262207:RXY262207 SHR262207:SHU262207 SRN262207:SRQ262207 TBJ262207:TBM262207 TLF262207:TLI262207 TVB262207:TVE262207 UEX262207:UFA262207 UOT262207:UOW262207 UYP262207:UYS262207 VIL262207:VIO262207 VSH262207:VSK262207 WCD262207:WCG262207 WLZ262207:WMC262207 WVV262207:WVY262207 N327743:Q327743 JJ327743:JM327743 TF327743:TI327743 ADB327743:ADE327743 AMX327743:ANA327743 AWT327743:AWW327743 BGP327743:BGS327743 BQL327743:BQO327743 CAH327743:CAK327743 CKD327743:CKG327743 CTZ327743:CUC327743 DDV327743:DDY327743 DNR327743:DNU327743 DXN327743:DXQ327743 EHJ327743:EHM327743 ERF327743:ERI327743 FBB327743:FBE327743 FKX327743:FLA327743 FUT327743:FUW327743 GEP327743:GES327743 GOL327743:GOO327743 GYH327743:GYK327743 HID327743:HIG327743 HRZ327743:HSC327743 IBV327743:IBY327743 ILR327743:ILU327743 IVN327743:IVQ327743 JFJ327743:JFM327743 JPF327743:JPI327743 JZB327743:JZE327743 KIX327743:KJA327743 KST327743:KSW327743 LCP327743:LCS327743 LML327743:LMO327743 LWH327743:LWK327743 MGD327743:MGG327743 MPZ327743:MQC327743 MZV327743:MZY327743 NJR327743:NJU327743 NTN327743:NTQ327743 ODJ327743:ODM327743 ONF327743:ONI327743 OXB327743:OXE327743 PGX327743:PHA327743 PQT327743:PQW327743 QAP327743:QAS327743 QKL327743:QKO327743 QUH327743:QUK327743 RED327743:REG327743 RNZ327743:ROC327743 RXV327743:RXY327743 SHR327743:SHU327743 SRN327743:SRQ327743 TBJ327743:TBM327743 TLF327743:TLI327743 TVB327743:TVE327743 UEX327743:UFA327743 UOT327743:UOW327743 UYP327743:UYS327743 VIL327743:VIO327743 VSH327743:VSK327743 WCD327743:WCG327743 WLZ327743:WMC327743 WVV327743:WVY327743 N393279:Q393279 JJ393279:JM393279 TF393279:TI393279 ADB393279:ADE393279 AMX393279:ANA393279 AWT393279:AWW393279 BGP393279:BGS393279 BQL393279:BQO393279 CAH393279:CAK393279 CKD393279:CKG393279 CTZ393279:CUC393279 DDV393279:DDY393279 DNR393279:DNU393279 DXN393279:DXQ393279 EHJ393279:EHM393279 ERF393279:ERI393279 FBB393279:FBE393279 FKX393279:FLA393279 FUT393279:FUW393279 GEP393279:GES393279 GOL393279:GOO393279 GYH393279:GYK393279 HID393279:HIG393279 HRZ393279:HSC393279 IBV393279:IBY393279 ILR393279:ILU393279 IVN393279:IVQ393279 JFJ393279:JFM393279 JPF393279:JPI393279 JZB393279:JZE393279 KIX393279:KJA393279 KST393279:KSW393279 LCP393279:LCS393279 LML393279:LMO393279 LWH393279:LWK393279 MGD393279:MGG393279 MPZ393279:MQC393279 MZV393279:MZY393279 NJR393279:NJU393279 NTN393279:NTQ393279 ODJ393279:ODM393279 ONF393279:ONI393279 OXB393279:OXE393279 PGX393279:PHA393279 PQT393279:PQW393279 QAP393279:QAS393279 QKL393279:QKO393279 QUH393279:QUK393279 RED393279:REG393279 RNZ393279:ROC393279 RXV393279:RXY393279 SHR393279:SHU393279 SRN393279:SRQ393279 TBJ393279:TBM393279 TLF393279:TLI393279 TVB393279:TVE393279 UEX393279:UFA393279 UOT393279:UOW393279 UYP393279:UYS393279 VIL393279:VIO393279 VSH393279:VSK393279 WCD393279:WCG393279 WLZ393279:WMC393279 WVV393279:WVY393279 N458815:Q458815 JJ458815:JM458815 TF458815:TI458815 ADB458815:ADE458815 AMX458815:ANA458815 AWT458815:AWW458815 BGP458815:BGS458815 BQL458815:BQO458815 CAH458815:CAK458815 CKD458815:CKG458815 CTZ458815:CUC458815 DDV458815:DDY458815 DNR458815:DNU458815 DXN458815:DXQ458815 EHJ458815:EHM458815 ERF458815:ERI458815 FBB458815:FBE458815 FKX458815:FLA458815 FUT458815:FUW458815 GEP458815:GES458815 GOL458815:GOO458815 GYH458815:GYK458815 HID458815:HIG458815 HRZ458815:HSC458815 IBV458815:IBY458815 ILR458815:ILU458815 IVN458815:IVQ458815 JFJ458815:JFM458815 JPF458815:JPI458815 JZB458815:JZE458815 KIX458815:KJA458815 KST458815:KSW458815 LCP458815:LCS458815 LML458815:LMO458815 LWH458815:LWK458815 MGD458815:MGG458815 MPZ458815:MQC458815 MZV458815:MZY458815 NJR458815:NJU458815 NTN458815:NTQ458815 ODJ458815:ODM458815 ONF458815:ONI458815 OXB458815:OXE458815 PGX458815:PHA458815 PQT458815:PQW458815 QAP458815:QAS458815 QKL458815:QKO458815 QUH458815:QUK458815 RED458815:REG458815 RNZ458815:ROC458815 RXV458815:RXY458815 SHR458815:SHU458815 SRN458815:SRQ458815 TBJ458815:TBM458815 TLF458815:TLI458815 TVB458815:TVE458815 UEX458815:UFA458815 UOT458815:UOW458815 UYP458815:UYS458815 VIL458815:VIO458815 VSH458815:VSK458815 WCD458815:WCG458815 WLZ458815:WMC458815 WVV458815:WVY458815 N524351:Q524351 JJ524351:JM524351 TF524351:TI524351 ADB524351:ADE524351 AMX524351:ANA524351 AWT524351:AWW524351 BGP524351:BGS524351 BQL524351:BQO524351 CAH524351:CAK524351 CKD524351:CKG524351 CTZ524351:CUC524351 DDV524351:DDY524351 DNR524351:DNU524351 DXN524351:DXQ524351 EHJ524351:EHM524351 ERF524351:ERI524351 FBB524351:FBE524351 FKX524351:FLA524351 FUT524351:FUW524351 GEP524351:GES524351 GOL524351:GOO524351 GYH524351:GYK524351 HID524351:HIG524351 HRZ524351:HSC524351 IBV524351:IBY524351 ILR524351:ILU524351 IVN524351:IVQ524351 JFJ524351:JFM524351 JPF524351:JPI524351 JZB524351:JZE524351 KIX524351:KJA524351 KST524351:KSW524351 LCP524351:LCS524351 LML524351:LMO524351 LWH524351:LWK524351 MGD524351:MGG524351 MPZ524351:MQC524351 MZV524351:MZY524351 NJR524351:NJU524351 NTN524351:NTQ524351 ODJ524351:ODM524351 ONF524351:ONI524351 OXB524351:OXE524351 PGX524351:PHA524351 PQT524351:PQW524351 QAP524351:QAS524351 QKL524351:QKO524351 QUH524351:QUK524351 RED524351:REG524351 RNZ524351:ROC524351 RXV524351:RXY524351 SHR524351:SHU524351 SRN524351:SRQ524351 TBJ524351:TBM524351 TLF524351:TLI524351 TVB524351:TVE524351 UEX524351:UFA524351 UOT524351:UOW524351 UYP524351:UYS524351 VIL524351:VIO524351 VSH524351:VSK524351 WCD524351:WCG524351 WLZ524351:WMC524351 WVV524351:WVY524351 N589887:Q589887 JJ589887:JM589887 TF589887:TI589887 ADB589887:ADE589887 AMX589887:ANA589887 AWT589887:AWW589887 BGP589887:BGS589887 BQL589887:BQO589887 CAH589887:CAK589887 CKD589887:CKG589887 CTZ589887:CUC589887 DDV589887:DDY589887 DNR589887:DNU589887 DXN589887:DXQ589887 EHJ589887:EHM589887 ERF589887:ERI589887 FBB589887:FBE589887 FKX589887:FLA589887 FUT589887:FUW589887 GEP589887:GES589887 GOL589887:GOO589887 GYH589887:GYK589887 HID589887:HIG589887 HRZ589887:HSC589887 IBV589887:IBY589887 ILR589887:ILU589887 IVN589887:IVQ589887 JFJ589887:JFM589887 JPF589887:JPI589887 JZB589887:JZE589887 KIX589887:KJA589887 KST589887:KSW589887 LCP589887:LCS589887 LML589887:LMO589887 LWH589887:LWK589887 MGD589887:MGG589887 MPZ589887:MQC589887 MZV589887:MZY589887 NJR589887:NJU589887 NTN589887:NTQ589887 ODJ589887:ODM589887 ONF589887:ONI589887 OXB589887:OXE589887 PGX589887:PHA589887 PQT589887:PQW589887 QAP589887:QAS589887 QKL589887:QKO589887 QUH589887:QUK589887 RED589887:REG589887 RNZ589887:ROC589887 RXV589887:RXY589887 SHR589887:SHU589887 SRN589887:SRQ589887 TBJ589887:TBM589887 TLF589887:TLI589887 TVB589887:TVE589887 UEX589887:UFA589887 UOT589887:UOW589887 UYP589887:UYS589887 VIL589887:VIO589887 VSH589887:VSK589887 WCD589887:WCG589887 WLZ589887:WMC589887 WVV589887:WVY589887 N655423:Q655423 JJ655423:JM655423 TF655423:TI655423 ADB655423:ADE655423 AMX655423:ANA655423 AWT655423:AWW655423 BGP655423:BGS655423 BQL655423:BQO655423 CAH655423:CAK655423 CKD655423:CKG655423 CTZ655423:CUC655423 DDV655423:DDY655423 DNR655423:DNU655423 DXN655423:DXQ655423 EHJ655423:EHM655423 ERF655423:ERI655423 FBB655423:FBE655423 FKX655423:FLA655423 FUT655423:FUW655423 GEP655423:GES655423 GOL655423:GOO655423 GYH655423:GYK655423 HID655423:HIG655423 HRZ655423:HSC655423 IBV655423:IBY655423 ILR655423:ILU655423 IVN655423:IVQ655423 JFJ655423:JFM655423 JPF655423:JPI655423 JZB655423:JZE655423 KIX655423:KJA655423 KST655423:KSW655423 LCP655423:LCS655423 LML655423:LMO655423 LWH655423:LWK655423 MGD655423:MGG655423 MPZ655423:MQC655423 MZV655423:MZY655423 NJR655423:NJU655423 NTN655423:NTQ655423 ODJ655423:ODM655423 ONF655423:ONI655423 OXB655423:OXE655423 PGX655423:PHA655423 PQT655423:PQW655423 QAP655423:QAS655423 QKL655423:QKO655423 QUH655423:QUK655423 RED655423:REG655423 RNZ655423:ROC655423 RXV655423:RXY655423 SHR655423:SHU655423 SRN655423:SRQ655423 TBJ655423:TBM655423 TLF655423:TLI655423 TVB655423:TVE655423 UEX655423:UFA655423 UOT655423:UOW655423 UYP655423:UYS655423 VIL655423:VIO655423 VSH655423:VSK655423 WCD655423:WCG655423 WLZ655423:WMC655423 WVV655423:WVY655423 N720959:Q720959 JJ720959:JM720959 TF720959:TI720959 ADB720959:ADE720959 AMX720959:ANA720959 AWT720959:AWW720959 BGP720959:BGS720959 BQL720959:BQO720959 CAH720959:CAK720959 CKD720959:CKG720959 CTZ720959:CUC720959 DDV720959:DDY720959 DNR720959:DNU720959 DXN720959:DXQ720959 EHJ720959:EHM720959 ERF720959:ERI720959 FBB720959:FBE720959 FKX720959:FLA720959 FUT720959:FUW720959 GEP720959:GES720959 GOL720959:GOO720959 GYH720959:GYK720959 HID720959:HIG720959 HRZ720959:HSC720959 IBV720959:IBY720959 ILR720959:ILU720959 IVN720959:IVQ720959 JFJ720959:JFM720959 JPF720959:JPI720959 JZB720959:JZE720959 KIX720959:KJA720959 KST720959:KSW720959 LCP720959:LCS720959 LML720959:LMO720959 LWH720959:LWK720959 MGD720959:MGG720959 MPZ720959:MQC720959 MZV720959:MZY720959 NJR720959:NJU720959 NTN720959:NTQ720959 ODJ720959:ODM720959 ONF720959:ONI720959 OXB720959:OXE720959 PGX720959:PHA720959 PQT720959:PQW720959 QAP720959:QAS720959 QKL720959:QKO720959 QUH720959:QUK720959 RED720959:REG720959 RNZ720959:ROC720959 RXV720959:RXY720959 SHR720959:SHU720959 SRN720959:SRQ720959 TBJ720959:TBM720959 TLF720959:TLI720959 TVB720959:TVE720959 UEX720959:UFA720959 UOT720959:UOW720959 UYP720959:UYS720959 VIL720959:VIO720959 VSH720959:VSK720959 WCD720959:WCG720959 WLZ720959:WMC720959 WVV720959:WVY720959 N786495:Q786495 JJ786495:JM786495 TF786495:TI786495 ADB786495:ADE786495 AMX786495:ANA786495 AWT786495:AWW786495 BGP786495:BGS786495 BQL786495:BQO786495 CAH786495:CAK786495 CKD786495:CKG786495 CTZ786495:CUC786495 DDV786495:DDY786495 DNR786495:DNU786495 DXN786495:DXQ786495 EHJ786495:EHM786495 ERF786495:ERI786495 FBB786495:FBE786495 FKX786495:FLA786495 FUT786495:FUW786495 GEP786495:GES786495 GOL786495:GOO786495 GYH786495:GYK786495 HID786495:HIG786495 HRZ786495:HSC786495 IBV786495:IBY786495 ILR786495:ILU786495 IVN786495:IVQ786495 JFJ786495:JFM786495 JPF786495:JPI786495 JZB786495:JZE786495 KIX786495:KJA786495 KST786495:KSW786495 LCP786495:LCS786495 LML786495:LMO786495 LWH786495:LWK786495 MGD786495:MGG786495 MPZ786495:MQC786495 MZV786495:MZY786495 NJR786495:NJU786495 NTN786495:NTQ786495 ODJ786495:ODM786495 ONF786495:ONI786495 OXB786495:OXE786495 PGX786495:PHA786495 PQT786495:PQW786495 QAP786495:QAS786495 QKL786495:QKO786495 QUH786495:QUK786495 RED786495:REG786495 RNZ786495:ROC786495 RXV786495:RXY786495 SHR786495:SHU786495 SRN786495:SRQ786495 TBJ786495:TBM786495 TLF786495:TLI786495 TVB786495:TVE786495 UEX786495:UFA786495 UOT786495:UOW786495 UYP786495:UYS786495 VIL786495:VIO786495 VSH786495:VSK786495 WCD786495:WCG786495 WLZ786495:WMC786495 WVV786495:WVY786495 N852031:Q852031 JJ852031:JM852031 TF852031:TI852031 ADB852031:ADE852031 AMX852031:ANA852031 AWT852031:AWW852031 BGP852031:BGS852031 BQL852031:BQO852031 CAH852031:CAK852031 CKD852031:CKG852031 CTZ852031:CUC852031 DDV852031:DDY852031 DNR852031:DNU852031 DXN852031:DXQ852031 EHJ852031:EHM852031 ERF852031:ERI852031 FBB852031:FBE852031 FKX852031:FLA852031 FUT852031:FUW852031 GEP852031:GES852031 GOL852031:GOO852031 GYH852031:GYK852031 HID852031:HIG852031 HRZ852031:HSC852031 IBV852031:IBY852031 ILR852031:ILU852031 IVN852031:IVQ852031 JFJ852031:JFM852031 JPF852031:JPI852031 JZB852031:JZE852031 KIX852031:KJA852031 KST852031:KSW852031 LCP852031:LCS852031 LML852031:LMO852031 LWH852031:LWK852031 MGD852031:MGG852031 MPZ852031:MQC852031 MZV852031:MZY852031 NJR852031:NJU852031 NTN852031:NTQ852031 ODJ852031:ODM852031 ONF852031:ONI852031 OXB852031:OXE852031 PGX852031:PHA852031 PQT852031:PQW852031 QAP852031:QAS852031 QKL852031:QKO852031 QUH852031:QUK852031 RED852031:REG852031 RNZ852031:ROC852031 RXV852031:RXY852031 SHR852031:SHU852031 SRN852031:SRQ852031 TBJ852031:TBM852031 TLF852031:TLI852031 TVB852031:TVE852031 UEX852031:UFA852031 UOT852031:UOW852031 UYP852031:UYS852031 VIL852031:VIO852031 VSH852031:VSK852031 WCD852031:WCG852031 WLZ852031:WMC852031 WVV852031:WVY852031 N917567:Q917567 JJ917567:JM917567 TF917567:TI917567 ADB917567:ADE917567 AMX917567:ANA917567 AWT917567:AWW917567 BGP917567:BGS917567 BQL917567:BQO917567 CAH917567:CAK917567 CKD917567:CKG917567 CTZ917567:CUC917567 DDV917567:DDY917567 DNR917567:DNU917567 DXN917567:DXQ917567 EHJ917567:EHM917567 ERF917567:ERI917567 FBB917567:FBE917567 FKX917567:FLA917567 FUT917567:FUW917567 GEP917567:GES917567 GOL917567:GOO917567 GYH917567:GYK917567 HID917567:HIG917567 HRZ917567:HSC917567 IBV917567:IBY917567 ILR917567:ILU917567 IVN917567:IVQ917567 JFJ917567:JFM917567 JPF917567:JPI917567 JZB917567:JZE917567 KIX917567:KJA917567 KST917567:KSW917567 LCP917567:LCS917567 LML917567:LMO917567 LWH917567:LWK917567 MGD917567:MGG917567 MPZ917567:MQC917567 MZV917567:MZY917567 NJR917567:NJU917567 NTN917567:NTQ917567 ODJ917567:ODM917567 ONF917567:ONI917567 OXB917567:OXE917567 PGX917567:PHA917567 PQT917567:PQW917567 QAP917567:QAS917567 QKL917567:QKO917567 QUH917567:QUK917567 RED917567:REG917567 RNZ917567:ROC917567 RXV917567:RXY917567 SHR917567:SHU917567 SRN917567:SRQ917567 TBJ917567:TBM917567 TLF917567:TLI917567 TVB917567:TVE917567 UEX917567:UFA917567 UOT917567:UOW917567 UYP917567:UYS917567 VIL917567:VIO917567 VSH917567:VSK917567 WCD917567:WCG917567 WLZ917567:WMC917567 WVV917567:WVY917567 N983103:Q983103 JJ983103:JM983103 TF983103:TI983103 ADB983103:ADE983103 AMX983103:ANA983103 AWT983103:AWW983103 BGP983103:BGS983103 BQL983103:BQO983103 CAH983103:CAK983103 CKD983103:CKG983103 CTZ983103:CUC983103 DDV983103:DDY983103 DNR983103:DNU983103 DXN983103:DXQ983103 EHJ983103:EHM983103 ERF983103:ERI983103 FBB983103:FBE983103 FKX983103:FLA983103 FUT983103:FUW983103 GEP983103:GES983103 GOL983103:GOO983103 GYH983103:GYK983103 HID983103:HIG983103 HRZ983103:HSC983103 IBV983103:IBY983103 ILR983103:ILU983103 IVN983103:IVQ983103 JFJ983103:JFM983103 JPF983103:JPI983103 JZB983103:JZE983103 KIX983103:KJA983103 KST983103:KSW983103 LCP983103:LCS983103 LML983103:LMO983103 LWH983103:LWK983103 MGD983103:MGG983103 MPZ983103:MQC983103 MZV983103:MZY983103 NJR983103:NJU983103 NTN983103:NTQ983103 ODJ983103:ODM983103 ONF983103:ONI983103 OXB983103:OXE983103 PGX983103:PHA983103 PQT983103:PQW983103 QAP983103:QAS983103 QKL983103:QKO983103 QUH983103:QUK983103 RED983103:REG983103 RNZ983103:ROC983103 RXV983103:RXY983103 SHR983103:SHU983103 SRN983103:SRQ983103 TBJ983103:TBM983103 TLF983103:TLI983103 TVB983103:TVE983103 UEX983103:UFA983103 UOT983103:UOW983103 UYP983103:UYS983103 VIL983103:VIO983103 VSH983103:VSK983103 WCD983103:WCG983103 WLZ983103:WMC983103 WVV983103:WVY983103 G110:L110 JC110:JH110 SY110:TD110 ACU110:ACZ110 AMQ110:AMV110 AWM110:AWR110 BGI110:BGN110 BQE110:BQJ110 CAA110:CAF110 CJW110:CKB110 CTS110:CTX110 DDO110:DDT110 DNK110:DNP110 DXG110:DXL110 EHC110:EHH110 EQY110:ERD110 FAU110:FAZ110 FKQ110:FKV110 FUM110:FUR110 GEI110:GEN110 GOE110:GOJ110 GYA110:GYF110 HHW110:HIB110 HRS110:HRX110 IBO110:IBT110 ILK110:ILP110 IVG110:IVL110 JFC110:JFH110 JOY110:JPD110 JYU110:JYZ110 KIQ110:KIV110 KSM110:KSR110 LCI110:LCN110 LME110:LMJ110 LWA110:LWF110 MFW110:MGB110 MPS110:MPX110 MZO110:MZT110 NJK110:NJP110 NTG110:NTL110 ODC110:ODH110 OMY110:OND110 OWU110:OWZ110 PGQ110:PGV110 PQM110:PQR110 QAI110:QAN110 QKE110:QKJ110 QUA110:QUF110 RDW110:REB110 RNS110:RNX110 RXO110:RXT110 SHK110:SHP110 SRG110:SRL110 TBC110:TBH110 TKY110:TLD110 TUU110:TUZ110 UEQ110:UEV110 UOM110:UOR110 UYI110:UYN110 VIE110:VIJ110 VSA110:VSF110 WBW110:WCB110 WLS110:WLX110 WVO110:WVT110 G65646:L65646 JC65646:JH65646 SY65646:TD65646 ACU65646:ACZ65646 AMQ65646:AMV65646 AWM65646:AWR65646 BGI65646:BGN65646 BQE65646:BQJ65646 CAA65646:CAF65646 CJW65646:CKB65646 CTS65646:CTX65646 DDO65646:DDT65646 DNK65646:DNP65646 DXG65646:DXL65646 EHC65646:EHH65646 EQY65646:ERD65646 FAU65646:FAZ65646 FKQ65646:FKV65646 FUM65646:FUR65646 GEI65646:GEN65646 GOE65646:GOJ65646 GYA65646:GYF65646 HHW65646:HIB65646 HRS65646:HRX65646 IBO65646:IBT65646 ILK65646:ILP65646 IVG65646:IVL65646 JFC65646:JFH65646 JOY65646:JPD65646 JYU65646:JYZ65646 KIQ65646:KIV65646 KSM65646:KSR65646 LCI65646:LCN65646 LME65646:LMJ65646 LWA65646:LWF65646 MFW65646:MGB65646 MPS65646:MPX65646 MZO65646:MZT65646 NJK65646:NJP65646 NTG65646:NTL65646 ODC65646:ODH65646 OMY65646:OND65646 OWU65646:OWZ65646 PGQ65646:PGV65646 PQM65646:PQR65646 QAI65646:QAN65646 QKE65646:QKJ65646 QUA65646:QUF65646 RDW65646:REB65646 RNS65646:RNX65646 RXO65646:RXT65646 SHK65646:SHP65646 SRG65646:SRL65646 TBC65646:TBH65646 TKY65646:TLD65646 TUU65646:TUZ65646 UEQ65646:UEV65646 UOM65646:UOR65646 UYI65646:UYN65646 VIE65646:VIJ65646 VSA65646:VSF65646 WBW65646:WCB65646 WLS65646:WLX65646 WVO65646:WVT65646 G131182:L131182 JC131182:JH131182 SY131182:TD131182 ACU131182:ACZ131182 AMQ131182:AMV131182 AWM131182:AWR131182 BGI131182:BGN131182 BQE131182:BQJ131182 CAA131182:CAF131182 CJW131182:CKB131182 CTS131182:CTX131182 DDO131182:DDT131182 DNK131182:DNP131182 DXG131182:DXL131182 EHC131182:EHH131182 EQY131182:ERD131182 FAU131182:FAZ131182 FKQ131182:FKV131182 FUM131182:FUR131182 GEI131182:GEN131182 GOE131182:GOJ131182 GYA131182:GYF131182 HHW131182:HIB131182 HRS131182:HRX131182 IBO131182:IBT131182 ILK131182:ILP131182 IVG131182:IVL131182 JFC131182:JFH131182 JOY131182:JPD131182 JYU131182:JYZ131182 KIQ131182:KIV131182 KSM131182:KSR131182 LCI131182:LCN131182 LME131182:LMJ131182 LWA131182:LWF131182 MFW131182:MGB131182 MPS131182:MPX131182 MZO131182:MZT131182 NJK131182:NJP131182 NTG131182:NTL131182 ODC131182:ODH131182 OMY131182:OND131182 OWU131182:OWZ131182 PGQ131182:PGV131182 PQM131182:PQR131182 QAI131182:QAN131182 QKE131182:QKJ131182 QUA131182:QUF131182 RDW131182:REB131182 RNS131182:RNX131182 RXO131182:RXT131182 SHK131182:SHP131182 SRG131182:SRL131182 TBC131182:TBH131182 TKY131182:TLD131182 TUU131182:TUZ131182 UEQ131182:UEV131182 UOM131182:UOR131182 UYI131182:UYN131182 VIE131182:VIJ131182 VSA131182:VSF131182 WBW131182:WCB131182 WLS131182:WLX131182 WVO131182:WVT131182 G196718:L196718 JC196718:JH196718 SY196718:TD196718 ACU196718:ACZ196718 AMQ196718:AMV196718 AWM196718:AWR196718 BGI196718:BGN196718 BQE196718:BQJ196718 CAA196718:CAF196718 CJW196718:CKB196718 CTS196718:CTX196718 DDO196718:DDT196718 DNK196718:DNP196718 DXG196718:DXL196718 EHC196718:EHH196718 EQY196718:ERD196718 FAU196718:FAZ196718 FKQ196718:FKV196718 FUM196718:FUR196718 GEI196718:GEN196718 GOE196718:GOJ196718 GYA196718:GYF196718 HHW196718:HIB196718 HRS196718:HRX196718 IBO196718:IBT196718 ILK196718:ILP196718 IVG196718:IVL196718 JFC196718:JFH196718 JOY196718:JPD196718 JYU196718:JYZ196718 KIQ196718:KIV196718 KSM196718:KSR196718 LCI196718:LCN196718 LME196718:LMJ196718 LWA196718:LWF196718 MFW196718:MGB196718 MPS196718:MPX196718 MZO196718:MZT196718 NJK196718:NJP196718 NTG196718:NTL196718 ODC196718:ODH196718 OMY196718:OND196718 OWU196718:OWZ196718 PGQ196718:PGV196718 PQM196718:PQR196718 QAI196718:QAN196718 QKE196718:QKJ196718 QUA196718:QUF196718 RDW196718:REB196718 RNS196718:RNX196718 RXO196718:RXT196718 SHK196718:SHP196718 SRG196718:SRL196718 TBC196718:TBH196718 TKY196718:TLD196718 TUU196718:TUZ196718 UEQ196718:UEV196718 UOM196718:UOR196718 UYI196718:UYN196718 VIE196718:VIJ196718 VSA196718:VSF196718 WBW196718:WCB196718 WLS196718:WLX196718 WVO196718:WVT196718 G262254:L262254 JC262254:JH262254 SY262254:TD262254 ACU262254:ACZ262254 AMQ262254:AMV262254 AWM262254:AWR262254 BGI262254:BGN262254 BQE262254:BQJ262254 CAA262254:CAF262254 CJW262254:CKB262254 CTS262254:CTX262254 DDO262254:DDT262254 DNK262254:DNP262254 DXG262254:DXL262254 EHC262254:EHH262254 EQY262254:ERD262254 FAU262254:FAZ262254 FKQ262254:FKV262254 FUM262254:FUR262254 GEI262254:GEN262254 GOE262254:GOJ262254 GYA262254:GYF262254 HHW262254:HIB262254 HRS262254:HRX262254 IBO262254:IBT262254 ILK262254:ILP262254 IVG262254:IVL262254 JFC262254:JFH262254 JOY262254:JPD262254 JYU262254:JYZ262254 KIQ262254:KIV262254 KSM262254:KSR262254 LCI262254:LCN262254 LME262254:LMJ262254 LWA262254:LWF262254 MFW262254:MGB262254 MPS262254:MPX262254 MZO262254:MZT262254 NJK262254:NJP262254 NTG262254:NTL262254 ODC262254:ODH262254 OMY262254:OND262254 OWU262254:OWZ262254 PGQ262254:PGV262254 PQM262254:PQR262254 QAI262254:QAN262254 QKE262254:QKJ262254 QUA262254:QUF262254 RDW262254:REB262254 RNS262254:RNX262254 RXO262254:RXT262254 SHK262254:SHP262254 SRG262254:SRL262254 TBC262254:TBH262254 TKY262254:TLD262254 TUU262254:TUZ262254 UEQ262254:UEV262254 UOM262254:UOR262254 UYI262254:UYN262254 VIE262254:VIJ262254 VSA262254:VSF262254 WBW262254:WCB262254 WLS262254:WLX262254 WVO262254:WVT262254 G327790:L327790 JC327790:JH327790 SY327790:TD327790 ACU327790:ACZ327790 AMQ327790:AMV327790 AWM327790:AWR327790 BGI327790:BGN327790 BQE327790:BQJ327790 CAA327790:CAF327790 CJW327790:CKB327790 CTS327790:CTX327790 DDO327790:DDT327790 DNK327790:DNP327790 DXG327790:DXL327790 EHC327790:EHH327790 EQY327790:ERD327790 FAU327790:FAZ327790 FKQ327790:FKV327790 FUM327790:FUR327790 GEI327790:GEN327790 GOE327790:GOJ327790 GYA327790:GYF327790 HHW327790:HIB327790 HRS327790:HRX327790 IBO327790:IBT327790 ILK327790:ILP327790 IVG327790:IVL327790 JFC327790:JFH327790 JOY327790:JPD327790 JYU327790:JYZ327790 KIQ327790:KIV327790 KSM327790:KSR327790 LCI327790:LCN327790 LME327790:LMJ327790 LWA327790:LWF327790 MFW327790:MGB327790 MPS327790:MPX327790 MZO327790:MZT327790 NJK327790:NJP327790 NTG327790:NTL327790 ODC327790:ODH327790 OMY327790:OND327790 OWU327790:OWZ327790 PGQ327790:PGV327790 PQM327790:PQR327790 QAI327790:QAN327790 QKE327790:QKJ327790 QUA327790:QUF327790 RDW327790:REB327790 RNS327790:RNX327790 RXO327790:RXT327790 SHK327790:SHP327790 SRG327790:SRL327790 TBC327790:TBH327790 TKY327790:TLD327790 TUU327790:TUZ327790 UEQ327790:UEV327790 UOM327790:UOR327790 UYI327790:UYN327790 VIE327790:VIJ327790 VSA327790:VSF327790 WBW327790:WCB327790 WLS327790:WLX327790 WVO327790:WVT327790 G393326:L393326 JC393326:JH393326 SY393326:TD393326 ACU393326:ACZ393326 AMQ393326:AMV393326 AWM393326:AWR393326 BGI393326:BGN393326 BQE393326:BQJ393326 CAA393326:CAF393326 CJW393326:CKB393326 CTS393326:CTX393326 DDO393326:DDT393326 DNK393326:DNP393326 DXG393326:DXL393326 EHC393326:EHH393326 EQY393326:ERD393326 FAU393326:FAZ393326 FKQ393326:FKV393326 FUM393326:FUR393326 GEI393326:GEN393326 GOE393326:GOJ393326 GYA393326:GYF393326 HHW393326:HIB393326 HRS393326:HRX393326 IBO393326:IBT393326 ILK393326:ILP393326 IVG393326:IVL393326 JFC393326:JFH393326 JOY393326:JPD393326 JYU393326:JYZ393326 KIQ393326:KIV393326 KSM393326:KSR393326 LCI393326:LCN393326 LME393326:LMJ393326 LWA393326:LWF393326 MFW393326:MGB393326 MPS393326:MPX393326 MZO393326:MZT393326 NJK393326:NJP393326 NTG393326:NTL393326 ODC393326:ODH393326 OMY393326:OND393326 OWU393326:OWZ393326 PGQ393326:PGV393326 PQM393326:PQR393326 QAI393326:QAN393326 QKE393326:QKJ393326 QUA393326:QUF393326 RDW393326:REB393326 RNS393326:RNX393326 RXO393326:RXT393326 SHK393326:SHP393326 SRG393326:SRL393326 TBC393326:TBH393326 TKY393326:TLD393326 TUU393326:TUZ393326 UEQ393326:UEV393326 UOM393326:UOR393326 UYI393326:UYN393326 VIE393326:VIJ393326 VSA393326:VSF393326 WBW393326:WCB393326 WLS393326:WLX393326 WVO393326:WVT393326 G458862:L458862 JC458862:JH458862 SY458862:TD458862 ACU458862:ACZ458862 AMQ458862:AMV458862 AWM458862:AWR458862 BGI458862:BGN458862 BQE458862:BQJ458862 CAA458862:CAF458862 CJW458862:CKB458862 CTS458862:CTX458862 DDO458862:DDT458862 DNK458862:DNP458862 DXG458862:DXL458862 EHC458862:EHH458862 EQY458862:ERD458862 FAU458862:FAZ458862 FKQ458862:FKV458862 FUM458862:FUR458862 GEI458862:GEN458862 GOE458862:GOJ458862 GYA458862:GYF458862 HHW458862:HIB458862 HRS458862:HRX458862 IBO458862:IBT458862 ILK458862:ILP458862 IVG458862:IVL458862 JFC458862:JFH458862 JOY458862:JPD458862 JYU458862:JYZ458862 KIQ458862:KIV458862 KSM458862:KSR458862 LCI458862:LCN458862 LME458862:LMJ458862 LWA458862:LWF458862 MFW458862:MGB458862 MPS458862:MPX458862 MZO458862:MZT458862 NJK458862:NJP458862 NTG458862:NTL458862 ODC458862:ODH458862 OMY458862:OND458862 OWU458862:OWZ458862 PGQ458862:PGV458862 PQM458862:PQR458862 QAI458862:QAN458862 QKE458862:QKJ458862 QUA458862:QUF458862 RDW458862:REB458862 RNS458862:RNX458862 RXO458862:RXT458862 SHK458862:SHP458862 SRG458862:SRL458862 TBC458862:TBH458862 TKY458862:TLD458862 TUU458862:TUZ458862 UEQ458862:UEV458862 UOM458862:UOR458862 UYI458862:UYN458862 VIE458862:VIJ458862 VSA458862:VSF458862 WBW458862:WCB458862 WLS458862:WLX458862 WVO458862:WVT458862 G524398:L524398 JC524398:JH524398 SY524398:TD524398 ACU524398:ACZ524398 AMQ524398:AMV524398 AWM524398:AWR524398 BGI524398:BGN524398 BQE524398:BQJ524398 CAA524398:CAF524398 CJW524398:CKB524398 CTS524398:CTX524398 DDO524398:DDT524398 DNK524398:DNP524398 DXG524398:DXL524398 EHC524398:EHH524398 EQY524398:ERD524398 FAU524398:FAZ524398 FKQ524398:FKV524398 FUM524398:FUR524398 GEI524398:GEN524398 GOE524398:GOJ524398 GYA524398:GYF524398 HHW524398:HIB524398 HRS524398:HRX524398 IBO524398:IBT524398 ILK524398:ILP524398 IVG524398:IVL524398 JFC524398:JFH524398 JOY524398:JPD524398 JYU524398:JYZ524398 KIQ524398:KIV524398 KSM524398:KSR524398 LCI524398:LCN524398 LME524398:LMJ524398 LWA524398:LWF524398 MFW524398:MGB524398 MPS524398:MPX524398 MZO524398:MZT524398 NJK524398:NJP524398 NTG524398:NTL524398 ODC524398:ODH524398 OMY524398:OND524398 OWU524398:OWZ524398 PGQ524398:PGV524398 PQM524398:PQR524398 QAI524398:QAN524398 QKE524398:QKJ524398 QUA524398:QUF524398 RDW524398:REB524398 RNS524398:RNX524398 RXO524398:RXT524398 SHK524398:SHP524398 SRG524398:SRL524398 TBC524398:TBH524398 TKY524398:TLD524398 TUU524398:TUZ524398 UEQ524398:UEV524398 UOM524398:UOR524398 UYI524398:UYN524398 VIE524398:VIJ524398 VSA524398:VSF524398 WBW524398:WCB524398 WLS524398:WLX524398 WVO524398:WVT524398 G589934:L589934 JC589934:JH589934 SY589934:TD589934 ACU589934:ACZ589934 AMQ589934:AMV589934 AWM589934:AWR589934 BGI589934:BGN589934 BQE589934:BQJ589934 CAA589934:CAF589934 CJW589934:CKB589934 CTS589934:CTX589934 DDO589934:DDT589934 DNK589934:DNP589934 DXG589934:DXL589934 EHC589934:EHH589934 EQY589934:ERD589934 FAU589934:FAZ589934 FKQ589934:FKV589934 FUM589934:FUR589934 GEI589934:GEN589934 GOE589934:GOJ589934 GYA589934:GYF589934 HHW589934:HIB589934 HRS589934:HRX589934 IBO589934:IBT589934 ILK589934:ILP589934 IVG589934:IVL589934 JFC589934:JFH589934 JOY589934:JPD589934 JYU589934:JYZ589934 KIQ589934:KIV589934 KSM589934:KSR589934 LCI589934:LCN589934 LME589934:LMJ589934 LWA589934:LWF589934 MFW589934:MGB589934 MPS589934:MPX589934 MZO589934:MZT589934 NJK589934:NJP589934 NTG589934:NTL589934 ODC589934:ODH589934 OMY589934:OND589934 OWU589934:OWZ589934 PGQ589934:PGV589934 PQM589934:PQR589934 QAI589934:QAN589934 QKE589934:QKJ589934 QUA589934:QUF589934 RDW589934:REB589934 RNS589934:RNX589934 RXO589934:RXT589934 SHK589934:SHP589934 SRG589934:SRL589934 TBC589934:TBH589934 TKY589934:TLD589934 TUU589934:TUZ589934 UEQ589934:UEV589934 UOM589934:UOR589934 UYI589934:UYN589934 VIE589934:VIJ589934 VSA589934:VSF589934 WBW589934:WCB589934 WLS589934:WLX589934 WVO589934:WVT589934 G655470:L655470 JC655470:JH655470 SY655470:TD655470 ACU655470:ACZ655470 AMQ655470:AMV655470 AWM655470:AWR655470 BGI655470:BGN655470 BQE655470:BQJ655470 CAA655470:CAF655470 CJW655470:CKB655470 CTS655470:CTX655470 DDO655470:DDT655470 DNK655470:DNP655470 DXG655470:DXL655470 EHC655470:EHH655470 EQY655470:ERD655470 FAU655470:FAZ655470 FKQ655470:FKV655470 FUM655470:FUR655470 GEI655470:GEN655470 GOE655470:GOJ655470 GYA655470:GYF655470 HHW655470:HIB655470 HRS655470:HRX655470 IBO655470:IBT655470 ILK655470:ILP655470 IVG655470:IVL655470 JFC655470:JFH655470 JOY655470:JPD655470 JYU655470:JYZ655470 KIQ655470:KIV655470 KSM655470:KSR655470 LCI655470:LCN655470 LME655470:LMJ655470 LWA655470:LWF655470 MFW655470:MGB655470 MPS655470:MPX655470 MZO655470:MZT655470 NJK655470:NJP655470 NTG655470:NTL655470 ODC655470:ODH655470 OMY655470:OND655470 OWU655470:OWZ655470 PGQ655470:PGV655470 PQM655470:PQR655470 QAI655470:QAN655470 QKE655470:QKJ655470 QUA655470:QUF655470 RDW655470:REB655470 RNS655470:RNX655470 RXO655470:RXT655470 SHK655470:SHP655470 SRG655470:SRL655470 TBC655470:TBH655470 TKY655470:TLD655470 TUU655470:TUZ655470 UEQ655470:UEV655470 UOM655470:UOR655470 UYI655470:UYN655470 VIE655470:VIJ655470 VSA655470:VSF655470 WBW655470:WCB655470 WLS655470:WLX655470 WVO655470:WVT655470 G721006:L721006 JC721006:JH721006 SY721006:TD721006 ACU721006:ACZ721006 AMQ721006:AMV721006 AWM721006:AWR721006 BGI721006:BGN721006 BQE721006:BQJ721006 CAA721006:CAF721006 CJW721006:CKB721006 CTS721006:CTX721006 DDO721006:DDT721006 DNK721006:DNP721006 DXG721006:DXL721006 EHC721006:EHH721006 EQY721006:ERD721006 FAU721006:FAZ721006 FKQ721006:FKV721006 FUM721006:FUR721006 GEI721006:GEN721006 GOE721006:GOJ721006 GYA721006:GYF721006 HHW721006:HIB721006 HRS721006:HRX721006 IBO721006:IBT721006 ILK721006:ILP721006 IVG721006:IVL721006 JFC721006:JFH721006 JOY721006:JPD721006 JYU721006:JYZ721006 KIQ721006:KIV721006 KSM721006:KSR721006 LCI721006:LCN721006 LME721006:LMJ721006 LWA721006:LWF721006 MFW721006:MGB721006 MPS721006:MPX721006 MZO721006:MZT721006 NJK721006:NJP721006 NTG721006:NTL721006 ODC721006:ODH721006 OMY721006:OND721006 OWU721006:OWZ721006 PGQ721006:PGV721006 PQM721006:PQR721006 QAI721006:QAN721006 QKE721006:QKJ721006 QUA721006:QUF721006 RDW721006:REB721006 RNS721006:RNX721006 RXO721006:RXT721006 SHK721006:SHP721006 SRG721006:SRL721006 TBC721006:TBH721006 TKY721006:TLD721006 TUU721006:TUZ721006 UEQ721006:UEV721006 UOM721006:UOR721006 UYI721006:UYN721006 VIE721006:VIJ721006 VSA721006:VSF721006 WBW721006:WCB721006 WLS721006:WLX721006 WVO721006:WVT721006 G786542:L786542 JC786542:JH786542 SY786542:TD786542 ACU786542:ACZ786542 AMQ786542:AMV786542 AWM786542:AWR786542 BGI786542:BGN786542 BQE786542:BQJ786542 CAA786542:CAF786542 CJW786542:CKB786542 CTS786542:CTX786542 DDO786542:DDT786542 DNK786542:DNP786542 DXG786542:DXL786542 EHC786542:EHH786542 EQY786542:ERD786542 FAU786542:FAZ786542 FKQ786542:FKV786542 FUM786542:FUR786542 GEI786542:GEN786542 GOE786542:GOJ786542 GYA786542:GYF786542 HHW786542:HIB786542 HRS786542:HRX786542 IBO786542:IBT786542 ILK786542:ILP786542 IVG786542:IVL786542 JFC786542:JFH786542 JOY786542:JPD786542 JYU786542:JYZ786542 KIQ786542:KIV786542 KSM786542:KSR786542 LCI786542:LCN786542 LME786542:LMJ786542 LWA786542:LWF786542 MFW786542:MGB786542 MPS786542:MPX786542 MZO786542:MZT786542 NJK786542:NJP786542 NTG786542:NTL786542 ODC786542:ODH786542 OMY786542:OND786542 OWU786542:OWZ786542 PGQ786542:PGV786542 PQM786542:PQR786542 QAI786542:QAN786542 QKE786542:QKJ786542 QUA786542:QUF786542 RDW786542:REB786542 RNS786542:RNX786542 RXO786542:RXT786542 SHK786542:SHP786542 SRG786542:SRL786542 TBC786542:TBH786542 TKY786542:TLD786542 TUU786542:TUZ786542 UEQ786542:UEV786542 UOM786542:UOR786542 UYI786542:UYN786542 VIE786542:VIJ786542 VSA786542:VSF786542 WBW786542:WCB786542 WLS786542:WLX786542 WVO786542:WVT786542 G852078:L852078 JC852078:JH852078 SY852078:TD852078 ACU852078:ACZ852078 AMQ852078:AMV852078 AWM852078:AWR852078 BGI852078:BGN852078 BQE852078:BQJ852078 CAA852078:CAF852078 CJW852078:CKB852078 CTS852078:CTX852078 DDO852078:DDT852078 DNK852078:DNP852078 DXG852078:DXL852078 EHC852078:EHH852078 EQY852078:ERD852078 FAU852078:FAZ852078 FKQ852078:FKV852078 FUM852078:FUR852078 GEI852078:GEN852078 GOE852078:GOJ852078 GYA852078:GYF852078 HHW852078:HIB852078 HRS852078:HRX852078 IBO852078:IBT852078 ILK852078:ILP852078 IVG852078:IVL852078 JFC852078:JFH852078 JOY852078:JPD852078 JYU852078:JYZ852078 KIQ852078:KIV852078 KSM852078:KSR852078 LCI852078:LCN852078 LME852078:LMJ852078 LWA852078:LWF852078 MFW852078:MGB852078 MPS852078:MPX852078 MZO852078:MZT852078 NJK852078:NJP852078 NTG852078:NTL852078 ODC852078:ODH852078 OMY852078:OND852078 OWU852078:OWZ852078 PGQ852078:PGV852078 PQM852078:PQR852078 QAI852078:QAN852078 QKE852078:QKJ852078 QUA852078:QUF852078 RDW852078:REB852078 RNS852078:RNX852078 RXO852078:RXT852078 SHK852078:SHP852078 SRG852078:SRL852078 TBC852078:TBH852078 TKY852078:TLD852078 TUU852078:TUZ852078 UEQ852078:UEV852078 UOM852078:UOR852078 UYI852078:UYN852078 VIE852078:VIJ852078 VSA852078:VSF852078 WBW852078:WCB852078 WLS852078:WLX852078 WVO852078:WVT852078 G917614:L917614 JC917614:JH917614 SY917614:TD917614 ACU917614:ACZ917614 AMQ917614:AMV917614 AWM917614:AWR917614 BGI917614:BGN917614 BQE917614:BQJ917614 CAA917614:CAF917614 CJW917614:CKB917614 CTS917614:CTX917614 DDO917614:DDT917614 DNK917614:DNP917614 DXG917614:DXL917614 EHC917614:EHH917614 EQY917614:ERD917614 FAU917614:FAZ917614 FKQ917614:FKV917614 FUM917614:FUR917614 GEI917614:GEN917614 GOE917614:GOJ917614 GYA917614:GYF917614 HHW917614:HIB917614 HRS917614:HRX917614 IBO917614:IBT917614 ILK917614:ILP917614 IVG917614:IVL917614 JFC917614:JFH917614 JOY917614:JPD917614 JYU917614:JYZ917614 KIQ917614:KIV917614 KSM917614:KSR917614 LCI917614:LCN917614 LME917614:LMJ917614 LWA917614:LWF917614 MFW917614:MGB917614 MPS917614:MPX917614 MZO917614:MZT917614 NJK917614:NJP917614 NTG917614:NTL917614 ODC917614:ODH917614 OMY917614:OND917614 OWU917614:OWZ917614 PGQ917614:PGV917614 PQM917614:PQR917614 QAI917614:QAN917614 QKE917614:QKJ917614 QUA917614:QUF917614 RDW917614:REB917614 RNS917614:RNX917614 RXO917614:RXT917614 SHK917614:SHP917614 SRG917614:SRL917614 TBC917614:TBH917614 TKY917614:TLD917614 TUU917614:TUZ917614 UEQ917614:UEV917614 UOM917614:UOR917614 UYI917614:UYN917614 VIE917614:VIJ917614 VSA917614:VSF917614 WBW917614:WCB917614 WLS917614:WLX917614 WVO917614:WVT917614 G983150:L983150 JC983150:JH983150 SY983150:TD983150 ACU983150:ACZ983150 AMQ983150:AMV983150 AWM983150:AWR983150 BGI983150:BGN983150 BQE983150:BQJ983150 CAA983150:CAF983150 CJW983150:CKB983150 CTS983150:CTX983150 DDO983150:DDT983150 DNK983150:DNP983150 DXG983150:DXL983150 EHC983150:EHH983150 EQY983150:ERD983150 FAU983150:FAZ983150 FKQ983150:FKV983150 FUM983150:FUR983150 GEI983150:GEN983150 GOE983150:GOJ983150 GYA983150:GYF983150 HHW983150:HIB983150 HRS983150:HRX983150 IBO983150:IBT983150 ILK983150:ILP983150 IVG983150:IVL983150 JFC983150:JFH983150 JOY983150:JPD983150 JYU983150:JYZ983150 KIQ983150:KIV983150 KSM983150:KSR983150 LCI983150:LCN983150 LME983150:LMJ983150 LWA983150:LWF983150 MFW983150:MGB983150 MPS983150:MPX983150 MZO983150:MZT983150 NJK983150:NJP983150 NTG983150:NTL983150 ODC983150:ODH983150 OMY983150:OND983150 OWU983150:OWZ983150 PGQ983150:PGV983150 PQM983150:PQR983150 QAI983150:QAN983150 QKE983150:QKJ983150 QUA983150:QUF983150 RDW983150:REB983150 RNS983150:RNX983150 RXO983150:RXT983150 SHK983150:SHP983150 SRG983150:SRL983150 TBC983150:TBH983150 TKY983150:TLD983150 TUU983150:TUZ983150 UEQ983150:UEV983150 UOM983150:UOR983150 UYI983150:UYN983150 VIE983150:VIJ983150 VSA983150:VSF983150 WBW983150:WCB983150 WLS983150:WLX983150 WVO983150:WVT983150 N72:Q72 JJ72:JM72 TF72:TI72 ADB72:ADE72 AMX72:ANA72 AWT72:AWW72 BGP72:BGS72 BQL72:BQO72 CAH72:CAK72 CKD72:CKG72 CTZ72:CUC72 DDV72:DDY72 DNR72:DNU72 DXN72:DXQ72 EHJ72:EHM72 ERF72:ERI72 FBB72:FBE72 FKX72:FLA72 FUT72:FUW72 GEP72:GES72 GOL72:GOO72 GYH72:GYK72 HID72:HIG72 HRZ72:HSC72 IBV72:IBY72 ILR72:ILU72 IVN72:IVQ72 JFJ72:JFM72 JPF72:JPI72 JZB72:JZE72 KIX72:KJA72 KST72:KSW72 LCP72:LCS72 LML72:LMO72 LWH72:LWK72 MGD72:MGG72 MPZ72:MQC72 MZV72:MZY72 NJR72:NJU72 NTN72:NTQ72 ODJ72:ODM72 ONF72:ONI72 OXB72:OXE72 PGX72:PHA72 PQT72:PQW72 QAP72:QAS72 QKL72:QKO72 QUH72:QUK72 RED72:REG72 RNZ72:ROC72 RXV72:RXY72 SHR72:SHU72 SRN72:SRQ72 TBJ72:TBM72 TLF72:TLI72 TVB72:TVE72 UEX72:UFA72 UOT72:UOW72 UYP72:UYS72 VIL72:VIO72 VSH72:VSK72 WCD72:WCG72 WLZ72:WMC72 WVV72:WVY72 N65608:Q65608 JJ65608:JM65608 TF65608:TI65608 ADB65608:ADE65608 AMX65608:ANA65608 AWT65608:AWW65608 BGP65608:BGS65608 BQL65608:BQO65608 CAH65608:CAK65608 CKD65608:CKG65608 CTZ65608:CUC65608 DDV65608:DDY65608 DNR65608:DNU65608 DXN65608:DXQ65608 EHJ65608:EHM65608 ERF65608:ERI65608 FBB65608:FBE65608 FKX65608:FLA65608 FUT65608:FUW65608 GEP65608:GES65608 GOL65608:GOO65608 GYH65608:GYK65608 HID65608:HIG65608 HRZ65608:HSC65608 IBV65608:IBY65608 ILR65608:ILU65608 IVN65608:IVQ65608 JFJ65608:JFM65608 JPF65608:JPI65608 JZB65608:JZE65608 KIX65608:KJA65608 KST65608:KSW65608 LCP65608:LCS65608 LML65608:LMO65608 LWH65608:LWK65608 MGD65608:MGG65608 MPZ65608:MQC65608 MZV65608:MZY65608 NJR65608:NJU65608 NTN65608:NTQ65608 ODJ65608:ODM65608 ONF65608:ONI65608 OXB65608:OXE65608 PGX65608:PHA65608 PQT65608:PQW65608 QAP65608:QAS65608 QKL65608:QKO65608 QUH65608:QUK65608 RED65608:REG65608 RNZ65608:ROC65608 RXV65608:RXY65608 SHR65608:SHU65608 SRN65608:SRQ65608 TBJ65608:TBM65608 TLF65608:TLI65608 TVB65608:TVE65608 UEX65608:UFA65608 UOT65608:UOW65608 UYP65608:UYS65608 VIL65608:VIO65608 VSH65608:VSK65608 WCD65608:WCG65608 WLZ65608:WMC65608 WVV65608:WVY65608 N131144:Q131144 JJ131144:JM131144 TF131144:TI131144 ADB131144:ADE131144 AMX131144:ANA131144 AWT131144:AWW131144 BGP131144:BGS131144 BQL131144:BQO131144 CAH131144:CAK131144 CKD131144:CKG131144 CTZ131144:CUC131144 DDV131144:DDY131144 DNR131144:DNU131144 DXN131144:DXQ131144 EHJ131144:EHM131144 ERF131144:ERI131144 FBB131144:FBE131144 FKX131144:FLA131144 FUT131144:FUW131144 GEP131144:GES131144 GOL131144:GOO131144 GYH131144:GYK131144 HID131144:HIG131144 HRZ131144:HSC131144 IBV131144:IBY131144 ILR131144:ILU131144 IVN131144:IVQ131144 JFJ131144:JFM131144 JPF131144:JPI131144 JZB131144:JZE131144 KIX131144:KJA131144 KST131144:KSW131144 LCP131144:LCS131144 LML131144:LMO131144 LWH131144:LWK131144 MGD131144:MGG131144 MPZ131144:MQC131144 MZV131144:MZY131144 NJR131144:NJU131144 NTN131144:NTQ131144 ODJ131144:ODM131144 ONF131144:ONI131144 OXB131144:OXE131144 PGX131144:PHA131144 PQT131144:PQW131144 QAP131144:QAS131144 QKL131144:QKO131144 QUH131144:QUK131144 RED131144:REG131144 RNZ131144:ROC131144 RXV131144:RXY131144 SHR131144:SHU131144 SRN131144:SRQ131144 TBJ131144:TBM131144 TLF131144:TLI131144 TVB131144:TVE131144 UEX131144:UFA131144 UOT131144:UOW131144 UYP131144:UYS131144 VIL131144:VIO131144 VSH131144:VSK131144 WCD131144:WCG131144 WLZ131144:WMC131144 WVV131144:WVY131144 N196680:Q196680 JJ196680:JM196680 TF196680:TI196680 ADB196680:ADE196680 AMX196680:ANA196680 AWT196680:AWW196680 BGP196680:BGS196680 BQL196680:BQO196680 CAH196680:CAK196680 CKD196680:CKG196680 CTZ196680:CUC196680 DDV196680:DDY196680 DNR196680:DNU196680 DXN196680:DXQ196680 EHJ196680:EHM196680 ERF196680:ERI196680 FBB196680:FBE196680 FKX196680:FLA196680 FUT196680:FUW196680 GEP196680:GES196680 GOL196680:GOO196680 GYH196680:GYK196680 HID196680:HIG196680 HRZ196680:HSC196680 IBV196680:IBY196680 ILR196680:ILU196680 IVN196680:IVQ196680 JFJ196680:JFM196680 JPF196680:JPI196680 JZB196680:JZE196680 KIX196680:KJA196680 KST196680:KSW196680 LCP196680:LCS196680 LML196680:LMO196680 LWH196680:LWK196680 MGD196680:MGG196680 MPZ196680:MQC196680 MZV196680:MZY196680 NJR196680:NJU196680 NTN196680:NTQ196680 ODJ196680:ODM196680 ONF196680:ONI196680 OXB196680:OXE196680 PGX196680:PHA196680 PQT196680:PQW196680 QAP196680:QAS196680 QKL196680:QKO196680 QUH196680:QUK196680 RED196680:REG196680 RNZ196680:ROC196680 RXV196680:RXY196680 SHR196680:SHU196680 SRN196680:SRQ196680 TBJ196680:TBM196680 TLF196680:TLI196680 TVB196680:TVE196680 UEX196680:UFA196680 UOT196680:UOW196680 UYP196680:UYS196680 VIL196680:VIO196680 VSH196680:VSK196680 WCD196680:WCG196680 WLZ196680:WMC196680 WVV196680:WVY196680 N262216:Q262216 JJ262216:JM262216 TF262216:TI262216 ADB262216:ADE262216 AMX262216:ANA262216 AWT262216:AWW262216 BGP262216:BGS262216 BQL262216:BQO262216 CAH262216:CAK262216 CKD262216:CKG262216 CTZ262216:CUC262216 DDV262216:DDY262216 DNR262216:DNU262216 DXN262216:DXQ262216 EHJ262216:EHM262216 ERF262216:ERI262216 FBB262216:FBE262216 FKX262216:FLA262216 FUT262216:FUW262216 GEP262216:GES262216 GOL262216:GOO262216 GYH262216:GYK262216 HID262216:HIG262216 HRZ262216:HSC262216 IBV262216:IBY262216 ILR262216:ILU262216 IVN262216:IVQ262216 JFJ262216:JFM262216 JPF262216:JPI262216 JZB262216:JZE262216 KIX262216:KJA262216 KST262216:KSW262216 LCP262216:LCS262216 LML262216:LMO262216 LWH262216:LWK262216 MGD262216:MGG262216 MPZ262216:MQC262216 MZV262216:MZY262216 NJR262216:NJU262216 NTN262216:NTQ262216 ODJ262216:ODM262216 ONF262216:ONI262216 OXB262216:OXE262216 PGX262216:PHA262216 PQT262216:PQW262216 QAP262216:QAS262216 QKL262216:QKO262216 QUH262216:QUK262216 RED262216:REG262216 RNZ262216:ROC262216 RXV262216:RXY262216 SHR262216:SHU262216 SRN262216:SRQ262216 TBJ262216:TBM262216 TLF262216:TLI262216 TVB262216:TVE262216 UEX262216:UFA262216 UOT262216:UOW262216 UYP262216:UYS262216 VIL262216:VIO262216 VSH262216:VSK262216 WCD262216:WCG262216 WLZ262216:WMC262216 WVV262216:WVY262216 N327752:Q327752 JJ327752:JM327752 TF327752:TI327752 ADB327752:ADE327752 AMX327752:ANA327752 AWT327752:AWW327752 BGP327752:BGS327752 BQL327752:BQO327752 CAH327752:CAK327752 CKD327752:CKG327752 CTZ327752:CUC327752 DDV327752:DDY327752 DNR327752:DNU327752 DXN327752:DXQ327752 EHJ327752:EHM327752 ERF327752:ERI327752 FBB327752:FBE327752 FKX327752:FLA327752 FUT327752:FUW327752 GEP327752:GES327752 GOL327752:GOO327752 GYH327752:GYK327752 HID327752:HIG327752 HRZ327752:HSC327752 IBV327752:IBY327752 ILR327752:ILU327752 IVN327752:IVQ327752 JFJ327752:JFM327752 JPF327752:JPI327752 JZB327752:JZE327752 KIX327752:KJA327752 KST327752:KSW327752 LCP327752:LCS327752 LML327752:LMO327752 LWH327752:LWK327752 MGD327752:MGG327752 MPZ327752:MQC327752 MZV327752:MZY327752 NJR327752:NJU327752 NTN327752:NTQ327752 ODJ327752:ODM327752 ONF327752:ONI327752 OXB327752:OXE327752 PGX327752:PHA327752 PQT327752:PQW327752 QAP327752:QAS327752 QKL327752:QKO327752 QUH327752:QUK327752 RED327752:REG327752 RNZ327752:ROC327752 RXV327752:RXY327752 SHR327752:SHU327752 SRN327752:SRQ327752 TBJ327752:TBM327752 TLF327752:TLI327752 TVB327752:TVE327752 UEX327752:UFA327752 UOT327752:UOW327752 UYP327752:UYS327752 VIL327752:VIO327752 VSH327752:VSK327752 WCD327752:WCG327752 WLZ327752:WMC327752 WVV327752:WVY327752 N393288:Q393288 JJ393288:JM393288 TF393288:TI393288 ADB393288:ADE393288 AMX393288:ANA393288 AWT393288:AWW393288 BGP393288:BGS393288 BQL393288:BQO393288 CAH393288:CAK393288 CKD393288:CKG393288 CTZ393288:CUC393288 DDV393288:DDY393288 DNR393288:DNU393288 DXN393288:DXQ393288 EHJ393288:EHM393288 ERF393288:ERI393288 FBB393288:FBE393288 FKX393288:FLA393288 FUT393288:FUW393288 GEP393288:GES393288 GOL393288:GOO393288 GYH393288:GYK393288 HID393288:HIG393288 HRZ393288:HSC393288 IBV393288:IBY393288 ILR393288:ILU393288 IVN393288:IVQ393288 JFJ393288:JFM393288 JPF393288:JPI393288 JZB393288:JZE393288 KIX393288:KJA393288 KST393288:KSW393288 LCP393288:LCS393288 LML393288:LMO393288 LWH393288:LWK393288 MGD393288:MGG393288 MPZ393288:MQC393288 MZV393288:MZY393288 NJR393288:NJU393288 NTN393288:NTQ393288 ODJ393288:ODM393288 ONF393288:ONI393288 OXB393288:OXE393288 PGX393288:PHA393288 PQT393288:PQW393288 QAP393288:QAS393288 QKL393288:QKO393288 QUH393288:QUK393288 RED393288:REG393288 RNZ393288:ROC393288 RXV393288:RXY393288 SHR393288:SHU393288 SRN393288:SRQ393288 TBJ393288:TBM393288 TLF393288:TLI393288 TVB393288:TVE393288 UEX393288:UFA393288 UOT393288:UOW393288 UYP393288:UYS393288 VIL393288:VIO393288 VSH393288:VSK393288 WCD393288:WCG393288 WLZ393288:WMC393288 WVV393288:WVY393288 N458824:Q458824 JJ458824:JM458824 TF458824:TI458824 ADB458824:ADE458824 AMX458824:ANA458824 AWT458824:AWW458824 BGP458824:BGS458824 BQL458824:BQO458824 CAH458824:CAK458824 CKD458824:CKG458824 CTZ458824:CUC458824 DDV458824:DDY458824 DNR458824:DNU458824 DXN458824:DXQ458824 EHJ458824:EHM458824 ERF458824:ERI458824 FBB458824:FBE458824 FKX458824:FLA458824 FUT458824:FUW458824 GEP458824:GES458824 GOL458824:GOO458824 GYH458824:GYK458824 HID458824:HIG458824 HRZ458824:HSC458824 IBV458824:IBY458824 ILR458824:ILU458824 IVN458824:IVQ458824 JFJ458824:JFM458824 JPF458824:JPI458824 JZB458824:JZE458824 KIX458824:KJA458824 KST458824:KSW458824 LCP458824:LCS458824 LML458824:LMO458824 LWH458824:LWK458824 MGD458824:MGG458824 MPZ458824:MQC458824 MZV458824:MZY458824 NJR458824:NJU458824 NTN458824:NTQ458824 ODJ458824:ODM458824 ONF458824:ONI458824 OXB458824:OXE458824 PGX458824:PHA458824 PQT458824:PQW458824 QAP458824:QAS458824 QKL458824:QKO458824 QUH458824:QUK458824 RED458824:REG458824 RNZ458824:ROC458824 RXV458824:RXY458824 SHR458824:SHU458824 SRN458824:SRQ458824 TBJ458824:TBM458824 TLF458824:TLI458824 TVB458824:TVE458824 UEX458824:UFA458824 UOT458824:UOW458824 UYP458824:UYS458824 VIL458824:VIO458824 VSH458824:VSK458824 WCD458824:WCG458824 WLZ458824:WMC458824 WVV458824:WVY458824 N524360:Q524360 JJ524360:JM524360 TF524360:TI524360 ADB524360:ADE524360 AMX524360:ANA524360 AWT524360:AWW524360 BGP524360:BGS524360 BQL524360:BQO524360 CAH524360:CAK524360 CKD524360:CKG524360 CTZ524360:CUC524360 DDV524360:DDY524360 DNR524360:DNU524360 DXN524360:DXQ524360 EHJ524360:EHM524360 ERF524360:ERI524360 FBB524360:FBE524360 FKX524360:FLA524360 FUT524360:FUW524360 GEP524360:GES524360 GOL524360:GOO524360 GYH524360:GYK524360 HID524360:HIG524360 HRZ524360:HSC524360 IBV524360:IBY524360 ILR524360:ILU524360 IVN524360:IVQ524360 JFJ524360:JFM524360 JPF524360:JPI524360 JZB524360:JZE524360 KIX524360:KJA524360 KST524360:KSW524360 LCP524360:LCS524360 LML524360:LMO524360 LWH524360:LWK524360 MGD524360:MGG524360 MPZ524360:MQC524360 MZV524360:MZY524360 NJR524360:NJU524360 NTN524360:NTQ524360 ODJ524360:ODM524360 ONF524360:ONI524360 OXB524360:OXE524360 PGX524360:PHA524360 PQT524360:PQW524360 QAP524360:QAS524360 QKL524360:QKO524360 QUH524360:QUK524360 RED524360:REG524360 RNZ524360:ROC524360 RXV524360:RXY524360 SHR524360:SHU524360 SRN524360:SRQ524360 TBJ524360:TBM524360 TLF524360:TLI524360 TVB524360:TVE524360 UEX524360:UFA524360 UOT524360:UOW524360 UYP524360:UYS524360 VIL524360:VIO524360 VSH524360:VSK524360 WCD524360:WCG524360 WLZ524360:WMC524360 WVV524360:WVY524360 N589896:Q589896 JJ589896:JM589896 TF589896:TI589896 ADB589896:ADE589896 AMX589896:ANA589896 AWT589896:AWW589896 BGP589896:BGS589896 BQL589896:BQO589896 CAH589896:CAK589896 CKD589896:CKG589896 CTZ589896:CUC589896 DDV589896:DDY589896 DNR589896:DNU589896 DXN589896:DXQ589896 EHJ589896:EHM589896 ERF589896:ERI589896 FBB589896:FBE589896 FKX589896:FLA589896 FUT589896:FUW589896 GEP589896:GES589896 GOL589896:GOO589896 GYH589896:GYK589896 HID589896:HIG589896 HRZ589896:HSC589896 IBV589896:IBY589896 ILR589896:ILU589896 IVN589896:IVQ589896 JFJ589896:JFM589896 JPF589896:JPI589896 JZB589896:JZE589896 KIX589896:KJA589896 KST589896:KSW589896 LCP589896:LCS589896 LML589896:LMO589896 LWH589896:LWK589896 MGD589896:MGG589896 MPZ589896:MQC589896 MZV589896:MZY589896 NJR589896:NJU589896 NTN589896:NTQ589896 ODJ589896:ODM589896 ONF589896:ONI589896 OXB589896:OXE589896 PGX589896:PHA589896 PQT589896:PQW589896 QAP589896:QAS589896 QKL589896:QKO589896 QUH589896:QUK589896 RED589896:REG589896 RNZ589896:ROC589896 RXV589896:RXY589896 SHR589896:SHU589896 SRN589896:SRQ589896 TBJ589896:TBM589896 TLF589896:TLI589896 TVB589896:TVE589896 UEX589896:UFA589896 UOT589896:UOW589896 UYP589896:UYS589896 VIL589896:VIO589896 VSH589896:VSK589896 WCD589896:WCG589896 WLZ589896:WMC589896 WVV589896:WVY589896 N655432:Q655432 JJ655432:JM655432 TF655432:TI655432 ADB655432:ADE655432 AMX655432:ANA655432 AWT655432:AWW655432 BGP655432:BGS655432 BQL655432:BQO655432 CAH655432:CAK655432 CKD655432:CKG655432 CTZ655432:CUC655432 DDV655432:DDY655432 DNR655432:DNU655432 DXN655432:DXQ655432 EHJ655432:EHM655432 ERF655432:ERI655432 FBB655432:FBE655432 FKX655432:FLA655432 FUT655432:FUW655432 GEP655432:GES655432 GOL655432:GOO655432 GYH655432:GYK655432 HID655432:HIG655432 HRZ655432:HSC655432 IBV655432:IBY655432 ILR655432:ILU655432 IVN655432:IVQ655432 JFJ655432:JFM655432 JPF655432:JPI655432 JZB655432:JZE655432 KIX655432:KJA655432 KST655432:KSW655432 LCP655432:LCS655432 LML655432:LMO655432 LWH655432:LWK655432 MGD655432:MGG655432 MPZ655432:MQC655432 MZV655432:MZY655432 NJR655432:NJU655432 NTN655432:NTQ655432 ODJ655432:ODM655432 ONF655432:ONI655432 OXB655432:OXE655432 PGX655432:PHA655432 PQT655432:PQW655432 QAP655432:QAS655432 QKL655432:QKO655432 QUH655432:QUK655432 RED655432:REG655432 RNZ655432:ROC655432 RXV655432:RXY655432 SHR655432:SHU655432 SRN655432:SRQ655432 TBJ655432:TBM655432 TLF655432:TLI655432 TVB655432:TVE655432 UEX655432:UFA655432 UOT655432:UOW655432 UYP655432:UYS655432 VIL655432:VIO655432 VSH655432:VSK655432 WCD655432:WCG655432 WLZ655432:WMC655432 WVV655432:WVY655432 N720968:Q720968 JJ720968:JM720968 TF720968:TI720968 ADB720968:ADE720968 AMX720968:ANA720968 AWT720968:AWW720968 BGP720968:BGS720968 BQL720968:BQO720968 CAH720968:CAK720968 CKD720968:CKG720968 CTZ720968:CUC720968 DDV720968:DDY720968 DNR720968:DNU720968 DXN720968:DXQ720968 EHJ720968:EHM720968 ERF720968:ERI720968 FBB720968:FBE720968 FKX720968:FLA720968 FUT720968:FUW720968 GEP720968:GES720968 GOL720968:GOO720968 GYH720968:GYK720968 HID720968:HIG720968 HRZ720968:HSC720968 IBV720968:IBY720968 ILR720968:ILU720968 IVN720968:IVQ720968 JFJ720968:JFM720968 JPF720968:JPI720968 JZB720968:JZE720968 KIX720968:KJA720968 KST720968:KSW720968 LCP720968:LCS720968 LML720968:LMO720968 LWH720968:LWK720968 MGD720968:MGG720968 MPZ720968:MQC720968 MZV720968:MZY720968 NJR720968:NJU720968 NTN720968:NTQ720968 ODJ720968:ODM720968 ONF720968:ONI720968 OXB720968:OXE720968 PGX720968:PHA720968 PQT720968:PQW720968 QAP720968:QAS720968 QKL720968:QKO720968 QUH720968:QUK720968 RED720968:REG720968 RNZ720968:ROC720968 RXV720968:RXY720968 SHR720968:SHU720968 SRN720968:SRQ720968 TBJ720968:TBM720968 TLF720968:TLI720968 TVB720968:TVE720968 UEX720968:UFA720968 UOT720968:UOW720968 UYP720968:UYS720968 VIL720968:VIO720968 VSH720968:VSK720968 WCD720968:WCG720968 WLZ720968:WMC720968 WVV720968:WVY720968 N786504:Q786504 JJ786504:JM786504 TF786504:TI786504 ADB786504:ADE786504 AMX786504:ANA786504 AWT786504:AWW786504 BGP786504:BGS786504 BQL786504:BQO786504 CAH786504:CAK786504 CKD786504:CKG786504 CTZ786504:CUC786504 DDV786504:DDY786504 DNR786504:DNU786504 DXN786504:DXQ786504 EHJ786504:EHM786504 ERF786504:ERI786504 FBB786504:FBE786504 FKX786504:FLA786504 FUT786504:FUW786504 GEP786504:GES786504 GOL786504:GOO786504 GYH786504:GYK786504 HID786504:HIG786504 HRZ786504:HSC786504 IBV786504:IBY786504 ILR786504:ILU786504 IVN786504:IVQ786504 JFJ786504:JFM786504 JPF786504:JPI786504 JZB786504:JZE786504 KIX786504:KJA786504 KST786504:KSW786504 LCP786504:LCS786504 LML786504:LMO786504 LWH786504:LWK786504 MGD786504:MGG786504 MPZ786504:MQC786504 MZV786504:MZY786504 NJR786504:NJU786504 NTN786504:NTQ786504 ODJ786504:ODM786504 ONF786504:ONI786504 OXB786504:OXE786504 PGX786504:PHA786504 PQT786504:PQW786504 QAP786504:QAS786504 QKL786504:QKO786504 QUH786504:QUK786504 RED786504:REG786504 RNZ786504:ROC786504 RXV786504:RXY786504 SHR786504:SHU786504 SRN786504:SRQ786504 TBJ786504:TBM786504 TLF786504:TLI786504 TVB786504:TVE786504 UEX786504:UFA786504 UOT786504:UOW786504 UYP786504:UYS786504 VIL786504:VIO786504 VSH786504:VSK786504 WCD786504:WCG786504 WLZ786504:WMC786504 WVV786504:WVY786504 N852040:Q852040 JJ852040:JM852040 TF852040:TI852040 ADB852040:ADE852040 AMX852040:ANA852040 AWT852040:AWW852040 BGP852040:BGS852040 BQL852040:BQO852040 CAH852040:CAK852040 CKD852040:CKG852040 CTZ852040:CUC852040 DDV852040:DDY852040 DNR852040:DNU852040 DXN852040:DXQ852040 EHJ852040:EHM852040 ERF852040:ERI852040 FBB852040:FBE852040 FKX852040:FLA852040 FUT852040:FUW852040 GEP852040:GES852040 GOL852040:GOO852040 GYH852040:GYK852040 HID852040:HIG852040 HRZ852040:HSC852040 IBV852040:IBY852040 ILR852040:ILU852040 IVN852040:IVQ852040 JFJ852040:JFM852040 JPF852040:JPI852040 JZB852040:JZE852040 KIX852040:KJA852040 KST852040:KSW852040 LCP852040:LCS852040 LML852040:LMO852040 LWH852040:LWK852040 MGD852040:MGG852040 MPZ852040:MQC852040 MZV852040:MZY852040 NJR852040:NJU852040 NTN852040:NTQ852040 ODJ852040:ODM852040 ONF852040:ONI852040 OXB852040:OXE852040 PGX852040:PHA852040 PQT852040:PQW852040 QAP852040:QAS852040 QKL852040:QKO852040 QUH852040:QUK852040 RED852040:REG852040 RNZ852040:ROC852040 RXV852040:RXY852040 SHR852040:SHU852040 SRN852040:SRQ852040 TBJ852040:TBM852040 TLF852040:TLI852040 TVB852040:TVE852040 UEX852040:UFA852040 UOT852040:UOW852040 UYP852040:UYS852040 VIL852040:VIO852040 VSH852040:VSK852040 WCD852040:WCG852040 WLZ852040:WMC852040 WVV852040:WVY852040 N917576:Q917576 JJ917576:JM917576 TF917576:TI917576 ADB917576:ADE917576 AMX917576:ANA917576 AWT917576:AWW917576 BGP917576:BGS917576 BQL917576:BQO917576 CAH917576:CAK917576 CKD917576:CKG917576 CTZ917576:CUC917576 DDV917576:DDY917576 DNR917576:DNU917576 DXN917576:DXQ917576 EHJ917576:EHM917576 ERF917576:ERI917576 FBB917576:FBE917576 FKX917576:FLA917576 FUT917576:FUW917576 GEP917576:GES917576 GOL917576:GOO917576 GYH917576:GYK917576 HID917576:HIG917576 HRZ917576:HSC917576 IBV917576:IBY917576 ILR917576:ILU917576 IVN917576:IVQ917576 JFJ917576:JFM917576 JPF917576:JPI917576 JZB917576:JZE917576 KIX917576:KJA917576 KST917576:KSW917576 LCP917576:LCS917576 LML917576:LMO917576 LWH917576:LWK917576 MGD917576:MGG917576 MPZ917576:MQC917576 MZV917576:MZY917576 NJR917576:NJU917576 NTN917576:NTQ917576 ODJ917576:ODM917576 ONF917576:ONI917576 OXB917576:OXE917576 PGX917576:PHA917576 PQT917576:PQW917576 QAP917576:QAS917576 QKL917576:QKO917576 QUH917576:QUK917576 RED917576:REG917576 RNZ917576:ROC917576 RXV917576:RXY917576 SHR917576:SHU917576 SRN917576:SRQ917576 TBJ917576:TBM917576 TLF917576:TLI917576 TVB917576:TVE917576 UEX917576:UFA917576 UOT917576:UOW917576 UYP917576:UYS917576 VIL917576:VIO917576 VSH917576:VSK917576 WCD917576:WCG917576 WLZ917576:WMC917576 WVV917576:WVY917576 N983112:Q983112 JJ983112:JM983112 TF983112:TI983112 ADB983112:ADE983112 AMX983112:ANA983112 AWT983112:AWW983112 BGP983112:BGS983112 BQL983112:BQO983112 CAH983112:CAK983112 CKD983112:CKG983112 CTZ983112:CUC983112 DDV983112:DDY983112 DNR983112:DNU983112 DXN983112:DXQ983112 EHJ983112:EHM983112 ERF983112:ERI983112 FBB983112:FBE983112 FKX983112:FLA983112 FUT983112:FUW983112 GEP983112:GES983112 GOL983112:GOO983112 GYH983112:GYK983112 HID983112:HIG983112 HRZ983112:HSC983112 IBV983112:IBY983112 ILR983112:ILU983112 IVN983112:IVQ983112 JFJ983112:JFM983112 JPF983112:JPI983112 JZB983112:JZE983112 KIX983112:KJA983112 KST983112:KSW983112 LCP983112:LCS983112 LML983112:LMO983112 LWH983112:LWK983112 MGD983112:MGG983112 MPZ983112:MQC983112 MZV983112:MZY983112 NJR983112:NJU983112 NTN983112:NTQ983112 ODJ983112:ODM983112 ONF983112:ONI983112 OXB983112:OXE983112 PGX983112:PHA983112 PQT983112:PQW983112 QAP983112:QAS983112 QKL983112:QKO983112 QUH983112:QUK983112 RED983112:REG983112 RNZ983112:ROC983112 RXV983112:RXY983112 SHR983112:SHU983112 SRN983112:SRQ983112 TBJ983112:TBM983112 TLF983112:TLI983112 TVB983112:TVE983112 UEX983112:UFA983112 UOT983112:UOW983112 UYP983112:UYS983112 VIL983112:VIO983112 VSH983112:VSK983112 WCD983112:WCG983112 WLZ983112:WMC983112 WVV983112:WVY983112 S110:X110 JO110:JT110 TK110:TP110 ADG110:ADL110 ANC110:ANH110 AWY110:AXD110 BGU110:BGZ110 BQQ110:BQV110 CAM110:CAR110 CKI110:CKN110 CUE110:CUJ110 DEA110:DEF110 DNW110:DOB110 DXS110:DXX110 EHO110:EHT110 ERK110:ERP110 FBG110:FBL110 FLC110:FLH110 FUY110:FVD110 GEU110:GEZ110 GOQ110:GOV110 GYM110:GYR110 HII110:HIN110 HSE110:HSJ110 ICA110:ICF110 ILW110:IMB110 IVS110:IVX110 JFO110:JFT110 JPK110:JPP110 JZG110:JZL110 KJC110:KJH110 KSY110:KTD110 LCU110:LCZ110 LMQ110:LMV110 LWM110:LWR110 MGI110:MGN110 MQE110:MQJ110 NAA110:NAF110 NJW110:NKB110 NTS110:NTX110 ODO110:ODT110 ONK110:ONP110 OXG110:OXL110 PHC110:PHH110 PQY110:PRD110 QAU110:QAZ110 QKQ110:QKV110 QUM110:QUR110 REI110:REN110 ROE110:ROJ110 RYA110:RYF110 SHW110:SIB110 SRS110:SRX110 TBO110:TBT110 TLK110:TLP110 TVG110:TVL110 UFC110:UFH110 UOY110:UPD110 UYU110:UYZ110 VIQ110:VIV110 VSM110:VSR110 WCI110:WCN110 WME110:WMJ110 WWA110:WWF110 S65646:X65646 JO65646:JT65646 TK65646:TP65646 ADG65646:ADL65646 ANC65646:ANH65646 AWY65646:AXD65646 BGU65646:BGZ65646 BQQ65646:BQV65646 CAM65646:CAR65646 CKI65646:CKN65646 CUE65646:CUJ65646 DEA65646:DEF65646 DNW65646:DOB65646 DXS65646:DXX65646 EHO65646:EHT65646 ERK65646:ERP65646 FBG65646:FBL65646 FLC65646:FLH65646 FUY65646:FVD65646 GEU65646:GEZ65646 GOQ65646:GOV65646 GYM65646:GYR65646 HII65646:HIN65646 HSE65646:HSJ65646 ICA65646:ICF65646 ILW65646:IMB65646 IVS65646:IVX65646 JFO65646:JFT65646 JPK65646:JPP65646 JZG65646:JZL65646 KJC65646:KJH65646 KSY65646:KTD65646 LCU65646:LCZ65646 LMQ65646:LMV65646 LWM65646:LWR65646 MGI65646:MGN65646 MQE65646:MQJ65646 NAA65646:NAF65646 NJW65646:NKB65646 NTS65646:NTX65646 ODO65646:ODT65646 ONK65646:ONP65646 OXG65646:OXL65646 PHC65646:PHH65646 PQY65646:PRD65646 QAU65646:QAZ65646 QKQ65646:QKV65646 QUM65646:QUR65646 REI65646:REN65646 ROE65646:ROJ65646 RYA65646:RYF65646 SHW65646:SIB65646 SRS65646:SRX65646 TBO65646:TBT65646 TLK65646:TLP65646 TVG65646:TVL65646 UFC65646:UFH65646 UOY65646:UPD65646 UYU65646:UYZ65646 VIQ65646:VIV65646 VSM65646:VSR65646 WCI65646:WCN65646 WME65646:WMJ65646 WWA65646:WWF65646 S131182:X131182 JO131182:JT131182 TK131182:TP131182 ADG131182:ADL131182 ANC131182:ANH131182 AWY131182:AXD131182 BGU131182:BGZ131182 BQQ131182:BQV131182 CAM131182:CAR131182 CKI131182:CKN131182 CUE131182:CUJ131182 DEA131182:DEF131182 DNW131182:DOB131182 DXS131182:DXX131182 EHO131182:EHT131182 ERK131182:ERP131182 FBG131182:FBL131182 FLC131182:FLH131182 FUY131182:FVD131182 GEU131182:GEZ131182 GOQ131182:GOV131182 GYM131182:GYR131182 HII131182:HIN131182 HSE131182:HSJ131182 ICA131182:ICF131182 ILW131182:IMB131182 IVS131182:IVX131182 JFO131182:JFT131182 JPK131182:JPP131182 JZG131182:JZL131182 KJC131182:KJH131182 KSY131182:KTD131182 LCU131182:LCZ131182 LMQ131182:LMV131182 LWM131182:LWR131182 MGI131182:MGN131182 MQE131182:MQJ131182 NAA131182:NAF131182 NJW131182:NKB131182 NTS131182:NTX131182 ODO131182:ODT131182 ONK131182:ONP131182 OXG131182:OXL131182 PHC131182:PHH131182 PQY131182:PRD131182 QAU131182:QAZ131182 QKQ131182:QKV131182 QUM131182:QUR131182 REI131182:REN131182 ROE131182:ROJ131182 RYA131182:RYF131182 SHW131182:SIB131182 SRS131182:SRX131182 TBO131182:TBT131182 TLK131182:TLP131182 TVG131182:TVL131182 UFC131182:UFH131182 UOY131182:UPD131182 UYU131182:UYZ131182 VIQ131182:VIV131182 VSM131182:VSR131182 WCI131182:WCN131182 WME131182:WMJ131182 WWA131182:WWF131182 S196718:X196718 JO196718:JT196718 TK196718:TP196718 ADG196718:ADL196718 ANC196718:ANH196718 AWY196718:AXD196718 BGU196718:BGZ196718 BQQ196718:BQV196718 CAM196718:CAR196718 CKI196718:CKN196718 CUE196718:CUJ196718 DEA196718:DEF196718 DNW196718:DOB196718 DXS196718:DXX196718 EHO196718:EHT196718 ERK196718:ERP196718 FBG196718:FBL196718 FLC196718:FLH196718 FUY196718:FVD196718 GEU196718:GEZ196718 GOQ196718:GOV196718 GYM196718:GYR196718 HII196718:HIN196718 HSE196718:HSJ196718 ICA196718:ICF196718 ILW196718:IMB196718 IVS196718:IVX196718 JFO196718:JFT196718 JPK196718:JPP196718 JZG196718:JZL196718 KJC196718:KJH196718 KSY196718:KTD196718 LCU196718:LCZ196718 LMQ196718:LMV196718 LWM196718:LWR196718 MGI196718:MGN196718 MQE196718:MQJ196718 NAA196718:NAF196718 NJW196718:NKB196718 NTS196718:NTX196718 ODO196718:ODT196718 ONK196718:ONP196718 OXG196718:OXL196718 PHC196718:PHH196718 PQY196718:PRD196718 QAU196718:QAZ196718 QKQ196718:QKV196718 QUM196718:QUR196718 REI196718:REN196718 ROE196718:ROJ196718 RYA196718:RYF196718 SHW196718:SIB196718 SRS196718:SRX196718 TBO196718:TBT196718 TLK196718:TLP196718 TVG196718:TVL196718 UFC196718:UFH196718 UOY196718:UPD196718 UYU196718:UYZ196718 VIQ196718:VIV196718 VSM196718:VSR196718 WCI196718:WCN196718 WME196718:WMJ196718 WWA196718:WWF196718 S262254:X262254 JO262254:JT262254 TK262254:TP262254 ADG262254:ADL262254 ANC262254:ANH262254 AWY262254:AXD262254 BGU262254:BGZ262254 BQQ262254:BQV262254 CAM262254:CAR262254 CKI262254:CKN262254 CUE262254:CUJ262254 DEA262254:DEF262254 DNW262254:DOB262254 DXS262254:DXX262254 EHO262254:EHT262254 ERK262254:ERP262254 FBG262254:FBL262254 FLC262254:FLH262254 FUY262254:FVD262254 GEU262254:GEZ262254 GOQ262254:GOV262254 GYM262254:GYR262254 HII262254:HIN262254 HSE262254:HSJ262254 ICA262254:ICF262254 ILW262254:IMB262254 IVS262254:IVX262254 JFO262254:JFT262254 JPK262254:JPP262254 JZG262254:JZL262254 KJC262254:KJH262254 KSY262254:KTD262254 LCU262254:LCZ262254 LMQ262254:LMV262254 LWM262254:LWR262254 MGI262254:MGN262254 MQE262254:MQJ262254 NAA262254:NAF262254 NJW262254:NKB262254 NTS262254:NTX262254 ODO262254:ODT262254 ONK262254:ONP262254 OXG262254:OXL262254 PHC262254:PHH262254 PQY262254:PRD262254 QAU262254:QAZ262254 QKQ262254:QKV262254 QUM262254:QUR262254 REI262254:REN262254 ROE262254:ROJ262254 RYA262254:RYF262254 SHW262254:SIB262254 SRS262254:SRX262254 TBO262254:TBT262254 TLK262254:TLP262254 TVG262254:TVL262254 UFC262254:UFH262254 UOY262254:UPD262254 UYU262254:UYZ262254 VIQ262254:VIV262254 VSM262254:VSR262254 WCI262254:WCN262254 WME262254:WMJ262254 WWA262254:WWF262254 S327790:X327790 JO327790:JT327790 TK327790:TP327790 ADG327790:ADL327790 ANC327790:ANH327790 AWY327790:AXD327790 BGU327790:BGZ327790 BQQ327790:BQV327790 CAM327790:CAR327790 CKI327790:CKN327790 CUE327790:CUJ327790 DEA327790:DEF327790 DNW327790:DOB327790 DXS327790:DXX327790 EHO327790:EHT327790 ERK327790:ERP327790 FBG327790:FBL327790 FLC327790:FLH327790 FUY327790:FVD327790 GEU327790:GEZ327790 GOQ327790:GOV327790 GYM327790:GYR327790 HII327790:HIN327790 HSE327790:HSJ327790 ICA327790:ICF327790 ILW327790:IMB327790 IVS327790:IVX327790 JFO327790:JFT327790 JPK327790:JPP327790 JZG327790:JZL327790 KJC327790:KJH327790 KSY327790:KTD327790 LCU327790:LCZ327790 LMQ327790:LMV327790 LWM327790:LWR327790 MGI327790:MGN327790 MQE327790:MQJ327790 NAA327790:NAF327790 NJW327790:NKB327790 NTS327790:NTX327790 ODO327790:ODT327790 ONK327790:ONP327790 OXG327790:OXL327790 PHC327790:PHH327790 PQY327790:PRD327790 QAU327790:QAZ327790 QKQ327790:QKV327790 QUM327790:QUR327790 REI327790:REN327790 ROE327790:ROJ327790 RYA327790:RYF327790 SHW327790:SIB327790 SRS327790:SRX327790 TBO327790:TBT327790 TLK327790:TLP327790 TVG327790:TVL327790 UFC327790:UFH327790 UOY327790:UPD327790 UYU327790:UYZ327790 VIQ327790:VIV327790 VSM327790:VSR327790 WCI327790:WCN327790 WME327790:WMJ327790 WWA327790:WWF327790 S393326:X393326 JO393326:JT393326 TK393326:TP393326 ADG393326:ADL393326 ANC393326:ANH393326 AWY393326:AXD393326 BGU393326:BGZ393326 BQQ393326:BQV393326 CAM393326:CAR393326 CKI393326:CKN393326 CUE393326:CUJ393326 DEA393326:DEF393326 DNW393326:DOB393326 DXS393326:DXX393326 EHO393326:EHT393326 ERK393326:ERP393326 FBG393326:FBL393326 FLC393326:FLH393326 FUY393326:FVD393326 GEU393326:GEZ393326 GOQ393326:GOV393326 GYM393326:GYR393326 HII393326:HIN393326 HSE393326:HSJ393326 ICA393326:ICF393326 ILW393326:IMB393326 IVS393326:IVX393326 JFO393326:JFT393326 JPK393326:JPP393326 JZG393326:JZL393326 KJC393326:KJH393326 KSY393326:KTD393326 LCU393326:LCZ393326 LMQ393326:LMV393326 LWM393326:LWR393326 MGI393326:MGN393326 MQE393326:MQJ393326 NAA393326:NAF393326 NJW393326:NKB393326 NTS393326:NTX393326 ODO393326:ODT393326 ONK393326:ONP393326 OXG393326:OXL393326 PHC393326:PHH393326 PQY393326:PRD393326 QAU393326:QAZ393326 QKQ393326:QKV393326 QUM393326:QUR393326 REI393326:REN393326 ROE393326:ROJ393326 RYA393326:RYF393326 SHW393326:SIB393326 SRS393326:SRX393326 TBO393326:TBT393326 TLK393326:TLP393326 TVG393326:TVL393326 UFC393326:UFH393326 UOY393326:UPD393326 UYU393326:UYZ393326 VIQ393326:VIV393326 VSM393326:VSR393326 WCI393326:WCN393326 WME393326:WMJ393326 WWA393326:WWF393326 S458862:X458862 JO458862:JT458862 TK458862:TP458862 ADG458862:ADL458862 ANC458862:ANH458862 AWY458862:AXD458862 BGU458862:BGZ458862 BQQ458862:BQV458862 CAM458862:CAR458862 CKI458862:CKN458862 CUE458862:CUJ458862 DEA458862:DEF458862 DNW458862:DOB458862 DXS458862:DXX458862 EHO458862:EHT458862 ERK458862:ERP458862 FBG458862:FBL458862 FLC458862:FLH458862 FUY458862:FVD458862 GEU458862:GEZ458862 GOQ458862:GOV458862 GYM458862:GYR458862 HII458862:HIN458862 HSE458862:HSJ458862 ICA458862:ICF458862 ILW458862:IMB458862 IVS458862:IVX458862 JFO458862:JFT458862 JPK458862:JPP458862 JZG458862:JZL458862 KJC458862:KJH458862 KSY458862:KTD458862 LCU458862:LCZ458862 LMQ458862:LMV458862 LWM458862:LWR458862 MGI458862:MGN458862 MQE458862:MQJ458862 NAA458862:NAF458862 NJW458862:NKB458862 NTS458862:NTX458862 ODO458862:ODT458862 ONK458862:ONP458862 OXG458862:OXL458862 PHC458862:PHH458862 PQY458862:PRD458862 QAU458862:QAZ458862 QKQ458862:QKV458862 QUM458862:QUR458862 REI458862:REN458862 ROE458862:ROJ458862 RYA458862:RYF458862 SHW458862:SIB458862 SRS458862:SRX458862 TBO458862:TBT458862 TLK458862:TLP458862 TVG458862:TVL458862 UFC458862:UFH458862 UOY458862:UPD458862 UYU458862:UYZ458862 VIQ458862:VIV458862 VSM458862:VSR458862 WCI458862:WCN458862 WME458862:WMJ458862 WWA458862:WWF458862 S524398:X524398 JO524398:JT524398 TK524398:TP524398 ADG524398:ADL524398 ANC524398:ANH524398 AWY524398:AXD524398 BGU524398:BGZ524398 BQQ524398:BQV524398 CAM524398:CAR524398 CKI524398:CKN524398 CUE524398:CUJ524398 DEA524398:DEF524398 DNW524398:DOB524398 DXS524398:DXX524398 EHO524398:EHT524398 ERK524398:ERP524398 FBG524398:FBL524398 FLC524398:FLH524398 FUY524398:FVD524398 GEU524398:GEZ524398 GOQ524398:GOV524398 GYM524398:GYR524398 HII524398:HIN524398 HSE524398:HSJ524398 ICA524398:ICF524398 ILW524398:IMB524398 IVS524398:IVX524398 JFO524398:JFT524398 JPK524398:JPP524398 JZG524398:JZL524398 KJC524398:KJH524398 KSY524398:KTD524398 LCU524398:LCZ524398 LMQ524398:LMV524398 LWM524398:LWR524398 MGI524398:MGN524398 MQE524398:MQJ524398 NAA524398:NAF524398 NJW524398:NKB524398 NTS524398:NTX524398 ODO524398:ODT524398 ONK524398:ONP524398 OXG524398:OXL524398 PHC524398:PHH524398 PQY524398:PRD524398 QAU524398:QAZ524398 QKQ524398:QKV524398 QUM524398:QUR524398 REI524398:REN524398 ROE524398:ROJ524398 RYA524398:RYF524398 SHW524398:SIB524398 SRS524398:SRX524398 TBO524398:TBT524398 TLK524398:TLP524398 TVG524398:TVL524398 UFC524398:UFH524398 UOY524398:UPD524398 UYU524398:UYZ524398 VIQ524398:VIV524398 VSM524398:VSR524398 WCI524398:WCN524398 WME524398:WMJ524398 WWA524398:WWF524398 S589934:X589934 JO589934:JT589934 TK589934:TP589934 ADG589934:ADL589934 ANC589934:ANH589934 AWY589934:AXD589934 BGU589934:BGZ589934 BQQ589934:BQV589934 CAM589934:CAR589934 CKI589934:CKN589934 CUE589934:CUJ589934 DEA589934:DEF589934 DNW589934:DOB589934 DXS589934:DXX589934 EHO589934:EHT589934 ERK589934:ERP589934 FBG589934:FBL589934 FLC589934:FLH589934 FUY589934:FVD589934 GEU589934:GEZ589934 GOQ589934:GOV589934 GYM589934:GYR589934 HII589934:HIN589934 HSE589934:HSJ589934 ICA589934:ICF589934 ILW589934:IMB589934 IVS589934:IVX589934 JFO589934:JFT589934 JPK589934:JPP589934 JZG589934:JZL589934 KJC589934:KJH589934 KSY589934:KTD589934 LCU589934:LCZ589934 LMQ589934:LMV589934 LWM589934:LWR589934 MGI589934:MGN589934 MQE589934:MQJ589934 NAA589934:NAF589934 NJW589934:NKB589934 NTS589934:NTX589934 ODO589934:ODT589934 ONK589934:ONP589934 OXG589934:OXL589934 PHC589934:PHH589934 PQY589934:PRD589934 QAU589934:QAZ589934 QKQ589934:QKV589934 QUM589934:QUR589934 REI589934:REN589934 ROE589934:ROJ589934 RYA589934:RYF589934 SHW589934:SIB589934 SRS589934:SRX589934 TBO589934:TBT589934 TLK589934:TLP589934 TVG589934:TVL589934 UFC589934:UFH589934 UOY589934:UPD589934 UYU589934:UYZ589934 VIQ589934:VIV589934 VSM589934:VSR589934 WCI589934:WCN589934 WME589934:WMJ589934 WWA589934:WWF589934 S655470:X655470 JO655470:JT655470 TK655470:TP655470 ADG655470:ADL655470 ANC655470:ANH655470 AWY655470:AXD655470 BGU655470:BGZ655470 BQQ655470:BQV655470 CAM655470:CAR655470 CKI655470:CKN655470 CUE655470:CUJ655470 DEA655470:DEF655470 DNW655470:DOB655470 DXS655470:DXX655470 EHO655470:EHT655470 ERK655470:ERP655470 FBG655470:FBL655470 FLC655470:FLH655470 FUY655470:FVD655470 GEU655470:GEZ655470 GOQ655470:GOV655470 GYM655470:GYR655470 HII655470:HIN655470 HSE655470:HSJ655470 ICA655470:ICF655470 ILW655470:IMB655470 IVS655470:IVX655470 JFO655470:JFT655470 JPK655470:JPP655470 JZG655470:JZL655470 KJC655470:KJH655470 KSY655470:KTD655470 LCU655470:LCZ655470 LMQ655470:LMV655470 LWM655470:LWR655470 MGI655470:MGN655470 MQE655470:MQJ655470 NAA655470:NAF655470 NJW655470:NKB655470 NTS655470:NTX655470 ODO655470:ODT655470 ONK655470:ONP655470 OXG655470:OXL655470 PHC655470:PHH655470 PQY655470:PRD655470 QAU655470:QAZ655470 QKQ655470:QKV655470 QUM655470:QUR655470 REI655470:REN655470 ROE655470:ROJ655470 RYA655470:RYF655470 SHW655470:SIB655470 SRS655470:SRX655470 TBO655470:TBT655470 TLK655470:TLP655470 TVG655470:TVL655470 UFC655470:UFH655470 UOY655470:UPD655470 UYU655470:UYZ655470 VIQ655470:VIV655470 VSM655470:VSR655470 WCI655470:WCN655470 WME655470:WMJ655470 WWA655470:WWF655470 S721006:X721006 JO721006:JT721006 TK721006:TP721006 ADG721006:ADL721006 ANC721006:ANH721006 AWY721006:AXD721006 BGU721006:BGZ721006 BQQ721006:BQV721006 CAM721006:CAR721006 CKI721006:CKN721006 CUE721006:CUJ721006 DEA721006:DEF721006 DNW721006:DOB721006 DXS721006:DXX721006 EHO721006:EHT721006 ERK721006:ERP721006 FBG721006:FBL721006 FLC721006:FLH721006 FUY721006:FVD721006 GEU721006:GEZ721006 GOQ721006:GOV721006 GYM721006:GYR721006 HII721006:HIN721006 HSE721006:HSJ721006 ICA721006:ICF721006 ILW721006:IMB721006 IVS721006:IVX721006 JFO721006:JFT721006 JPK721006:JPP721006 JZG721006:JZL721006 KJC721006:KJH721006 KSY721006:KTD721006 LCU721006:LCZ721006 LMQ721006:LMV721006 LWM721006:LWR721006 MGI721006:MGN721006 MQE721006:MQJ721006 NAA721006:NAF721006 NJW721006:NKB721006 NTS721006:NTX721006 ODO721006:ODT721006 ONK721006:ONP721006 OXG721006:OXL721006 PHC721006:PHH721006 PQY721006:PRD721006 QAU721006:QAZ721006 QKQ721006:QKV721006 QUM721006:QUR721006 REI721006:REN721006 ROE721006:ROJ721006 RYA721006:RYF721006 SHW721006:SIB721006 SRS721006:SRX721006 TBO721006:TBT721006 TLK721006:TLP721006 TVG721006:TVL721006 UFC721006:UFH721006 UOY721006:UPD721006 UYU721006:UYZ721006 VIQ721006:VIV721006 VSM721006:VSR721006 WCI721006:WCN721006 WME721006:WMJ721006 WWA721006:WWF721006 S786542:X786542 JO786542:JT786542 TK786542:TP786542 ADG786542:ADL786542 ANC786542:ANH786542 AWY786542:AXD786542 BGU786542:BGZ786542 BQQ786542:BQV786542 CAM786542:CAR786542 CKI786542:CKN786542 CUE786542:CUJ786542 DEA786542:DEF786542 DNW786542:DOB786542 DXS786542:DXX786542 EHO786542:EHT786542 ERK786542:ERP786542 FBG786542:FBL786542 FLC786542:FLH786542 FUY786542:FVD786542 GEU786542:GEZ786542 GOQ786542:GOV786542 GYM786542:GYR786542 HII786542:HIN786542 HSE786542:HSJ786542 ICA786542:ICF786542 ILW786542:IMB786542 IVS786542:IVX786542 JFO786542:JFT786542 JPK786542:JPP786542 JZG786542:JZL786542 KJC786542:KJH786542 KSY786542:KTD786542 LCU786542:LCZ786542 LMQ786542:LMV786542 LWM786542:LWR786542 MGI786542:MGN786542 MQE786542:MQJ786542 NAA786542:NAF786542 NJW786542:NKB786542 NTS786542:NTX786542 ODO786542:ODT786542 ONK786542:ONP786542 OXG786542:OXL786542 PHC786542:PHH786542 PQY786542:PRD786542 QAU786542:QAZ786542 QKQ786542:QKV786542 QUM786542:QUR786542 REI786542:REN786542 ROE786542:ROJ786542 RYA786542:RYF786542 SHW786542:SIB786542 SRS786542:SRX786542 TBO786542:TBT786542 TLK786542:TLP786542 TVG786542:TVL786542 UFC786542:UFH786542 UOY786542:UPD786542 UYU786542:UYZ786542 VIQ786542:VIV786542 VSM786542:VSR786542 WCI786542:WCN786542 WME786542:WMJ786542 WWA786542:WWF786542 S852078:X852078 JO852078:JT852078 TK852078:TP852078 ADG852078:ADL852078 ANC852078:ANH852078 AWY852078:AXD852078 BGU852078:BGZ852078 BQQ852078:BQV852078 CAM852078:CAR852078 CKI852078:CKN852078 CUE852078:CUJ852078 DEA852078:DEF852078 DNW852078:DOB852078 DXS852078:DXX852078 EHO852078:EHT852078 ERK852078:ERP852078 FBG852078:FBL852078 FLC852078:FLH852078 FUY852078:FVD852078 GEU852078:GEZ852078 GOQ852078:GOV852078 GYM852078:GYR852078 HII852078:HIN852078 HSE852078:HSJ852078 ICA852078:ICF852078 ILW852078:IMB852078 IVS852078:IVX852078 JFO852078:JFT852078 JPK852078:JPP852078 JZG852078:JZL852078 KJC852078:KJH852078 KSY852078:KTD852078 LCU852078:LCZ852078 LMQ852078:LMV852078 LWM852078:LWR852078 MGI852078:MGN852078 MQE852078:MQJ852078 NAA852078:NAF852078 NJW852078:NKB852078 NTS852078:NTX852078 ODO852078:ODT852078 ONK852078:ONP852078 OXG852078:OXL852078 PHC852078:PHH852078 PQY852078:PRD852078 QAU852078:QAZ852078 QKQ852078:QKV852078 QUM852078:QUR852078 REI852078:REN852078 ROE852078:ROJ852078 RYA852078:RYF852078 SHW852078:SIB852078 SRS852078:SRX852078 TBO852078:TBT852078 TLK852078:TLP852078 TVG852078:TVL852078 UFC852078:UFH852078 UOY852078:UPD852078 UYU852078:UYZ852078 VIQ852078:VIV852078 VSM852078:VSR852078 WCI852078:WCN852078 WME852078:WMJ852078 WWA852078:WWF852078 S917614:X917614 JO917614:JT917614 TK917614:TP917614 ADG917614:ADL917614 ANC917614:ANH917614 AWY917614:AXD917614 BGU917614:BGZ917614 BQQ917614:BQV917614 CAM917614:CAR917614 CKI917614:CKN917614 CUE917614:CUJ917614 DEA917614:DEF917614 DNW917614:DOB917614 DXS917614:DXX917614 EHO917614:EHT917614 ERK917614:ERP917614 FBG917614:FBL917614 FLC917614:FLH917614 FUY917614:FVD917614 GEU917614:GEZ917614 GOQ917614:GOV917614 GYM917614:GYR917614 HII917614:HIN917614 HSE917614:HSJ917614 ICA917614:ICF917614 ILW917614:IMB917614 IVS917614:IVX917614 JFO917614:JFT917614 JPK917614:JPP917614 JZG917614:JZL917614 KJC917614:KJH917614 KSY917614:KTD917614 LCU917614:LCZ917614 LMQ917614:LMV917614 LWM917614:LWR917614 MGI917614:MGN917614 MQE917614:MQJ917614 NAA917614:NAF917614 NJW917614:NKB917614 NTS917614:NTX917614 ODO917614:ODT917614 ONK917614:ONP917614 OXG917614:OXL917614 PHC917614:PHH917614 PQY917614:PRD917614 QAU917614:QAZ917614 QKQ917614:QKV917614 QUM917614:QUR917614 REI917614:REN917614 ROE917614:ROJ917614 RYA917614:RYF917614 SHW917614:SIB917614 SRS917614:SRX917614 TBO917614:TBT917614 TLK917614:TLP917614 TVG917614:TVL917614 UFC917614:UFH917614 UOY917614:UPD917614 UYU917614:UYZ917614 VIQ917614:VIV917614 VSM917614:VSR917614 WCI917614:WCN917614 WME917614:WMJ917614 WWA917614:WWF917614 S983150:X983150 JO983150:JT983150 TK983150:TP983150 ADG983150:ADL983150 ANC983150:ANH983150 AWY983150:AXD983150 BGU983150:BGZ983150 BQQ983150:BQV983150 CAM983150:CAR983150 CKI983150:CKN983150 CUE983150:CUJ983150 DEA983150:DEF983150 DNW983150:DOB983150 DXS983150:DXX983150 EHO983150:EHT983150 ERK983150:ERP983150 FBG983150:FBL983150 FLC983150:FLH983150 FUY983150:FVD983150 GEU983150:GEZ983150 GOQ983150:GOV983150 GYM983150:GYR983150 HII983150:HIN983150 HSE983150:HSJ983150 ICA983150:ICF983150 ILW983150:IMB983150 IVS983150:IVX983150 JFO983150:JFT983150 JPK983150:JPP983150 JZG983150:JZL983150 KJC983150:KJH983150 KSY983150:KTD983150 LCU983150:LCZ983150 LMQ983150:LMV983150 LWM983150:LWR983150 MGI983150:MGN983150 MQE983150:MQJ983150 NAA983150:NAF983150 NJW983150:NKB983150 NTS983150:NTX983150 ODO983150:ODT983150 ONK983150:ONP983150 OXG983150:OXL983150 PHC983150:PHH983150 PQY983150:PRD983150 QAU983150:QAZ983150 QKQ983150:QKV983150 QUM983150:QUR983150 REI983150:REN983150 ROE983150:ROJ983150 RYA983150:RYF983150 SHW983150:SIB983150 SRS983150:SRX983150 TBO983150:TBT983150 TLK983150:TLP983150 TVG983150:TVL983150 UFC983150:UFH983150 UOY983150:UPD983150 UYU983150:UYZ983150 VIQ983150:VIV983150 VSM983150:VSR983150 WCI983150:WCN983150 WME983150:WMJ983150 WWA983150:WWF983150 S112:X112 JO112:JT112 TK112:TP112 ADG112:ADL112 ANC112:ANH112 AWY112:AXD112 BGU112:BGZ112 BQQ112:BQV112 CAM112:CAR112 CKI112:CKN112 CUE112:CUJ112 DEA112:DEF112 DNW112:DOB112 DXS112:DXX112 EHO112:EHT112 ERK112:ERP112 FBG112:FBL112 FLC112:FLH112 FUY112:FVD112 GEU112:GEZ112 GOQ112:GOV112 GYM112:GYR112 HII112:HIN112 HSE112:HSJ112 ICA112:ICF112 ILW112:IMB112 IVS112:IVX112 JFO112:JFT112 JPK112:JPP112 JZG112:JZL112 KJC112:KJH112 KSY112:KTD112 LCU112:LCZ112 LMQ112:LMV112 LWM112:LWR112 MGI112:MGN112 MQE112:MQJ112 NAA112:NAF112 NJW112:NKB112 NTS112:NTX112 ODO112:ODT112 ONK112:ONP112 OXG112:OXL112 PHC112:PHH112 PQY112:PRD112 QAU112:QAZ112 QKQ112:QKV112 QUM112:QUR112 REI112:REN112 ROE112:ROJ112 RYA112:RYF112 SHW112:SIB112 SRS112:SRX112 TBO112:TBT112 TLK112:TLP112 TVG112:TVL112 UFC112:UFH112 UOY112:UPD112 UYU112:UYZ112 VIQ112:VIV112 VSM112:VSR112 WCI112:WCN112 WME112:WMJ112 WWA112:WWF112 S65648:X65648 JO65648:JT65648 TK65648:TP65648 ADG65648:ADL65648 ANC65648:ANH65648 AWY65648:AXD65648 BGU65648:BGZ65648 BQQ65648:BQV65648 CAM65648:CAR65648 CKI65648:CKN65648 CUE65648:CUJ65648 DEA65648:DEF65648 DNW65648:DOB65648 DXS65648:DXX65648 EHO65648:EHT65648 ERK65648:ERP65648 FBG65648:FBL65648 FLC65648:FLH65648 FUY65648:FVD65648 GEU65648:GEZ65648 GOQ65648:GOV65648 GYM65648:GYR65648 HII65648:HIN65648 HSE65648:HSJ65648 ICA65648:ICF65648 ILW65648:IMB65648 IVS65648:IVX65648 JFO65648:JFT65648 JPK65648:JPP65648 JZG65648:JZL65648 KJC65648:KJH65648 KSY65648:KTD65648 LCU65648:LCZ65648 LMQ65648:LMV65648 LWM65648:LWR65648 MGI65648:MGN65648 MQE65648:MQJ65648 NAA65648:NAF65648 NJW65648:NKB65648 NTS65648:NTX65648 ODO65648:ODT65648 ONK65648:ONP65648 OXG65648:OXL65648 PHC65648:PHH65648 PQY65648:PRD65648 QAU65648:QAZ65648 QKQ65648:QKV65648 QUM65648:QUR65648 REI65648:REN65648 ROE65648:ROJ65648 RYA65648:RYF65648 SHW65648:SIB65648 SRS65648:SRX65648 TBO65648:TBT65648 TLK65648:TLP65648 TVG65648:TVL65648 UFC65648:UFH65648 UOY65648:UPD65648 UYU65648:UYZ65648 VIQ65648:VIV65648 VSM65648:VSR65648 WCI65648:WCN65648 WME65648:WMJ65648 WWA65648:WWF65648 S131184:X131184 JO131184:JT131184 TK131184:TP131184 ADG131184:ADL131184 ANC131184:ANH131184 AWY131184:AXD131184 BGU131184:BGZ131184 BQQ131184:BQV131184 CAM131184:CAR131184 CKI131184:CKN131184 CUE131184:CUJ131184 DEA131184:DEF131184 DNW131184:DOB131184 DXS131184:DXX131184 EHO131184:EHT131184 ERK131184:ERP131184 FBG131184:FBL131184 FLC131184:FLH131184 FUY131184:FVD131184 GEU131184:GEZ131184 GOQ131184:GOV131184 GYM131184:GYR131184 HII131184:HIN131184 HSE131184:HSJ131184 ICA131184:ICF131184 ILW131184:IMB131184 IVS131184:IVX131184 JFO131184:JFT131184 JPK131184:JPP131184 JZG131184:JZL131184 KJC131184:KJH131184 KSY131184:KTD131184 LCU131184:LCZ131184 LMQ131184:LMV131184 LWM131184:LWR131184 MGI131184:MGN131184 MQE131184:MQJ131184 NAA131184:NAF131184 NJW131184:NKB131184 NTS131184:NTX131184 ODO131184:ODT131184 ONK131184:ONP131184 OXG131184:OXL131184 PHC131184:PHH131184 PQY131184:PRD131184 QAU131184:QAZ131184 QKQ131184:QKV131184 QUM131184:QUR131184 REI131184:REN131184 ROE131184:ROJ131184 RYA131184:RYF131184 SHW131184:SIB131184 SRS131184:SRX131184 TBO131184:TBT131184 TLK131184:TLP131184 TVG131184:TVL131184 UFC131184:UFH131184 UOY131184:UPD131184 UYU131184:UYZ131184 VIQ131184:VIV131184 VSM131184:VSR131184 WCI131184:WCN131184 WME131184:WMJ131184 WWA131184:WWF131184 S196720:X196720 JO196720:JT196720 TK196720:TP196720 ADG196720:ADL196720 ANC196720:ANH196720 AWY196720:AXD196720 BGU196720:BGZ196720 BQQ196720:BQV196720 CAM196720:CAR196720 CKI196720:CKN196720 CUE196720:CUJ196720 DEA196720:DEF196720 DNW196720:DOB196720 DXS196720:DXX196720 EHO196720:EHT196720 ERK196720:ERP196720 FBG196720:FBL196720 FLC196720:FLH196720 FUY196720:FVD196720 GEU196720:GEZ196720 GOQ196720:GOV196720 GYM196720:GYR196720 HII196720:HIN196720 HSE196720:HSJ196720 ICA196720:ICF196720 ILW196720:IMB196720 IVS196720:IVX196720 JFO196720:JFT196720 JPK196720:JPP196720 JZG196720:JZL196720 KJC196720:KJH196720 KSY196720:KTD196720 LCU196720:LCZ196720 LMQ196720:LMV196720 LWM196720:LWR196720 MGI196720:MGN196720 MQE196720:MQJ196720 NAA196720:NAF196720 NJW196720:NKB196720 NTS196720:NTX196720 ODO196720:ODT196720 ONK196720:ONP196720 OXG196720:OXL196720 PHC196720:PHH196720 PQY196720:PRD196720 QAU196720:QAZ196720 QKQ196720:QKV196720 QUM196720:QUR196720 REI196720:REN196720 ROE196720:ROJ196720 RYA196720:RYF196720 SHW196720:SIB196720 SRS196720:SRX196720 TBO196720:TBT196720 TLK196720:TLP196720 TVG196720:TVL196720 UFC196720:UFH196720 UOY196720:UPD196720 UYU196720:UYZ196720 VIQ196720:VIV196720 VSM196720:VSR196720 WCI196720:WCN196720 WME196720:WMJ196720 WWA196720:WWF196720 S262256:X262256 JO262256:JT262256 TK262256:TP262256 ADG262256:ADL262256 ANC262256:ANH262256 AWY262256:AXD262256 BGU262256:BGZ262256 BQQ262256:BQV262256 CAM262256:CAR262256 CKI262256:CKN262256 CUE262256:CUJ262256 DEA262256:DEF262256 DNW262256:DOB262256 DXS262256:DXX262256 EHO262256:EHT262256 ERK262256:ERP262256 FBG262256:FBL262256 FLC262256:FLH262256 FUY262256:FVD262256 GEU262256:GEZ262256 GOQ262256:GOV262256 GYM262256:GYR262256 HII262256:HIN262256 HSE262256:HSJ262256 ICA262256:ICF262256 ILW262256:IMB262256 IVS262256:IVX262256 JFO262256:JFT262256 JPK262256:JPP262256 JZG262256:JZL262256 KJC262256:KJH262256 KSY262256:KTD262256 LCU262256:LCZ262256 LMQ262256:LMV262256 LWM262256:LWR262256 MGI262256:MGN262256 MQE262256:MQJ262256 NAA262256:NAF262256 NJW262256:NKB262256 NTS262256:NTX262256 ODO262256:ODT262256 ONK262256:ONP262256 OXG262256:OXL262256 PHC262256:PHH262256 PQY262256:PRD262256 QAU262256:QAZ262256 QKQ262256:QKV262256 QUM262256:QUR262256 REI262256:REN262256 ROE262256:ROJ262256 RYA262256:RYF262256 SHW262256:SIB262256 SRS262256:SRX262256 TBO262256:TBT262256 TLK262256:TLP262256 TVG262256:TVL262256 UFC262256:UFH262256 UOY262256:UPD262256 UYU262256:UYZ262256 VIQ262256:VIV262256 VSM262256:VSR262256 WCI262256:WCN262256 WME262256:WMJ262256 WWA262256:WWF262256 S327792:X327792 JO327792:JT327792 TK327792:TP327792 ADG327792:ADL327792 ANC327792:ANH327792 AWY327792:AXD327792 BGU327792:BGZ327792 BQQ327792:BQV327792 CAM327792:CAR327792 CKI327792:CKN327792 CUE327792:CUJ327792 DEA327792:DEF327792 DNW327792:DOB327792 DXS327792:DXX327792 EHO327792:EHT327792 ERK327792:ERP327792 FBG327792:FBL327792 FLC327792:FLH327792 FUY327792:FVD327792 GEU327792:GEZ327792 GOQ327792:GOV327792 GYM327792:GYR327792 HII327792:HIN327792 HSE327792:HSJ327792 ICA327792:ICF327792 ILW327792:IMB327792 IVS327792:IVX327792 JFO327792:JFT327792 JPK327792:JPP327792 JZG327792:JZL327792 KJC327792:KJH327792 KSY327792:KTD327792 LCU327792:LCZ327792 LMQ327792:LMV327792 LWM327792:LWR327792 MGI327792:MGN327792 MQE327792:MQJ327792 NAA327792:NAF327792 NJW327792:NKB327792 NTS327792:NTX327792 ODO327792:ODT327792 ONK327792:ONP327792 OXG327792:OXL327792 PHC327792:PHH327792 PQY327792:PRD327792 QAU327792:QAZ327792 QKQ327792:QKV327792 QUM327792:QUR327792 REI327792:REN327792 ROE327792:ROJ327792 RYA327792:RYF327792 SHW327792:SIB327792 SRS327792:SRX327792 TBO327792:TBT327792 TLK327792:TLP327792 TVG327792:TVL327792 UFC327792:UFH327792 UOY327792:UPD327792 UYU327792:UYZ327792 VIQ327792:VIV327792 VSM327792:VSR327792 WCI327792:WCN327792 WME327792:WMJ327792 WWA327792:WWF327792 S393328:X393328 JO393328:JT393328 TK393328:TP393328 ADG393328:ADL393328 ANC393328:ANH393328 AWY393328:AXD393328 BGU393328:BGZ393328 BQQ393328:BQV393328 CAM393328:CAR393328 CKI393328:CKN393328 CUE393328:CUJ393328 DEA393328:DEF393328 DNW393328:DOB393328 DXS393328:DXX393328 EHO393328:EHT393328 ERK393328:ERP393328 FBG393328:FBL393328 FLC393328:FLH393328 FUY393328:FVD393328 GEU393328:GEZ393328 GOQ393328:GOV393328 GYM393328:GYR393328 HII393328:HIN393328 HSE393328:HSJ393328 ICA393328:ICF393328 ILW393328:IMB393328 IVS393328:IVX393328 JFO393328:JFT393328 JPK393328:JPP393328 JZG393328:JZL393328 KJC393328:KJH393328 KSY393328:KTD393328 LCU393328:LCZ393328 LMQ393328:LMV393328 LWM393328:LWR393328 MGI393328:MGN393328 MQE393328:MQJ393328 NAA393328:NAF393328 NJW393328:NKB393328 NTS393328:NTX393328 ODO393328:ODT393328 ONK393328:ONP393328 OXG393328:OXL393328 PHC393328:PHH393328 PQY393328:PRD393328 QAU393328:QAZ393328 QKQ393328:QKV393328 QUM393328:QUR393328 REI393328:REN393328 ROE393328:ROJ393328 RYA393328:RYF393328 SHW393328:SIB393328 SRS393328:SRX393328 TBO393328:TBT393328 TLK393328:TLP393328 TVG393328:TVL393328 UFC393328:UFH393328 UOY393328:UPD393328 UYU393328:UYZ393328 VIQ393328:VIV393328 VSM393328:VSR393328 WCI393328:WCN393328 WME393328:WMJ393328 WWA393328:WWF393328 S458864:X458864 JO458864:JT458864 TK458864:TP458864 ADG458864:ADL458864 ANC458864:ANH458864 AWY458864:AXD458864 BGU458864:BGZ458864 BQQ458864:BQV458864 CAM458864:CAR458864 CKI458864:CKN458864 CUE458864:CUJ458864 DEA458864:DEF458864 DNW458864:DOB458864 DXS458864:DXX458864 EHO458864:EHT458864 ERK458864:ERP458864 FBG458864:FBL458864 FLC458864:FLH458864 FUY458864:FVD458864 GEU458864:GEZ458864 GOQ458864:GOV458864 GYM458864:GYR458864 HII458864:HIN458864 HSE458864:HSJ458864 ICA458864:ICF458864 ILW458864:IMB458864 IVS458864:IVX458864 JFO458864:JFT458864 JPK458864:JPP458864 JZG458864:JZL458864 KJC458864:KJH458864 KSY458864:KTD458864 LCU458864:LCZ458864 LMQ458864:LMV458864 LWM458864:LWR458864 MGI458864:MGN458864 MQE458864:MQJ458864 NAA458864:NAF458864 NJW458864:NKB458864 NTS458864:NTX458864 ODO458864:ODT458864 ONK458864:ONP458864 OXG458864:OXL458864 PHC458864:PHH458864 PQY458864:PRD458864 QAU458864:QAZ458864 QKQ458864:QKV458864 QUM458864:QUR458864 REI458864:REN458864 ROE458864:ROJ458864 RYA458864:RYF458864 SHW458864:SIB458864 SRS458864:SRX458864 TBO458864:TBT458864 TLK458864:TLP458864 TVG458864:TVL458864 UFC458864:UFH458864 UOY458864:UPD458864 UYU458864:UYZ458864 VIQ458864:VIV458864 VSM458864:VSR458864 WCI458864:WCN458864 WME458864:WMJ458864 WWA458864:WWF458864 S524400:X524400 JO524400:JT524400 TK524400:TP524400 ADG524400:ADL524400 ANC524400:ANH524400 AWY524400:AXD524400 BGU524400:BGZ524400 BQQ524400:BQV524400 CAM524400:CAR524400 CKI524400:CKN524400 CUE524400:CUJ524400 DEA524400:DEF524400 DNW524400:DOB524400 DXS524400:DXX524400 EHO524400:EHT524400 ERK524400:ERP524400 FBG524400:FBL524400 FLC524400:FLH524400 FUY524400:FVD524400 GEU524400:GEZ524400 GOQ524400:GOV524400 GYM524400:GYR524400 HII524400:HIN524400 HSE524400:HSJ524400 ICA524400:ICF524400 ILW524400:IMB524400 IVS524400:IVX524400 JFO524400:JFT524400 JPK524400:JPP524400 JZG524400:JZL524400 KJC524400:KJH524400 KSY524400:KTD524400 LCU524400:LCZ524400 LMQ524400:LMV524400 LWM524400:LWR524400 MGI524400:MGN524400 MQE524400:MQJ524400 NAA524400:NAF524400 NJW524400:NKB524400 NTS524400:NTX524400 ODO524400:ODT524400 ONK524400:ONP524400 OXG524400:OXL524400 PHC524400:PHH524400 PQY524400:PRD524400 QAU524400:QAZ524400 QKQ524400:QKV524400 QUM524400:QUR524400 REI524400:REN524400 ROE524400:ROJ524400 RYA524400:RYF524400 SHW524400:SIB524400 SRS524400:SRX524400 TBO524400:TBT524400 TLK524400:TLP524400 TVG524400:TVL524400 UFC524400:UFH524400 UOY524400:UPD524400 UYU524400:UYZ524400 VIQ524400:VIV524400 VSM524400:VSR524400 WCI524400:WCN524400 WME524400:WMJ524400 WWA524400:WWF524400 S589936:X589936 JO589936:JT589936 TK589936:TP589936 ADG589936:ADL589936 ANC589936:ANH589936 AWY589936:AXD589936 BGU589936:BGZ589936 BQQ589936:BQV589936 CAM589936:CAR589936 CKI589936:CKN589936 CUE589936:CUJ589936 DEA589936:DEF589936 DNW589936:DOB589936 DXS589936:DXX589936 EHO589936:EHT589936 ERK589936:ERP589936 FBG589936:FBL589936 FLC589936:FLH589936 FUY589936:FVD589936 GEU589936:GEZ589936 GOQ589936:GOV589936 GYM589936:GYR589936 HII589936:HIN589936 HSE589936:HSJ589936 ICA589936:ICF589936 ILW589936:IMB589936 IVS589936:IVX589936 JFO589936:JFT589936 JPK589936:JPP589936 JZG589936:JZL589936 KJC589936:KJH589936 KSY589936:KTD589936 LCU589936:LCZ589936 LMQ589936:LMV589936 LWM589936:LWR589936 MGI589936:MGN589936 MQE589936:MQJ589936 NAA589936:NAF589936 NJW589936:NKB589936 NTS589936:NTX589936 ODO589936:ODT589936 ONK589936:ONP589936 OXG589936:OXL589936 PHC589936:PHH589936 PQY589936:PRD589936 QAU589936:QAZ589936 QKQ589936:QKV589936 QUM589936:QUR589936 REI589936:REN589936 ROE589936:ROJ589936 RYA589936:RYF589936 SHW589936:SIB589936 SRS589936:SRX589936 TBO589936:TBT589936 TLK589936:TLP589936 TVG589936:TVL589936 UFC589936:UFH589936 UOY589936:UPD589936 UYU589936:UYZ589936 VIQ589936:VIV589936 VSM589936:VSR589936 WCI589936:WCN589936 WME589936:WMJ589936 WWA589936:WWF589936 S655472:X655472 JO655472:JT655472 TK655472:TP655472 ADG655472:ADL655472 ANC655472:ANH655472 AWY655472:AXD655472 BGU655472:BGZ655472 BQQ655472:BQV655472 CAM655472:CAR655472 CKI655472:CKN655472 CUE655472:CUJ655472 DEA655472:DEF655472 DNW655472:DOB655472 DXS655472:DXX655472 EHO655472:EHT655472 ERK655472:ERP655472 FBG655472:FBL655472 FLC655472:FLH655472 FUY655472:FVD655472 GEU655472:GEZ655472 GOQ655472:GOV655472 GYM655472:GYR655472 HII655472:HIN655472 HSE655472:HSJ655472 ICA655472:ICF655472 ILW655472:IMB655472 IVS655472:IVX655472 JFO655472:JFT655472 JPK655472:JPP655472 JZG655472:JZL655472 KJC655472:KJH655472 KSY655472:KTD655472 LCU655472:LCZ655472 LMQ655472:LMV655472 LWM655472:LWR655472 MGI655472:MGN655472 MQE655472:MQJ655472 NAA655472:NAF655472 NJW655472:NKB655472 NTS655472:NTX655472 ODO655472:ODT655472 ONK655472:ONP655472 OXG655472:OXL655472 PHC655472:PHH655472 PQY655472:PRD655472 QAU655472:QAZ655472 QKQ655472:QKV655472 QUM655472:QUR655472 REI655472:REN655472 ROE655472:ROJ655472 RYA655472:RYF655472 SHW655472:SIB655472 SRS655472:SRX655472 TBO655472:TBT655472 TLK655472:TLP655472 TVG655472:TVL655472 UFC655472:UFH655472 UOY655472:UPD655472 UYU655472:UYZ655472 VIQ655472:VIV655472 VSM655472:VSR655472 WCI655472:WCN655472 WME655472:WMJ655472 WWA655472:WWF655472 S721008:X721008 JO721008:JT721008 TK721008:TP721008 ADG721008:ADL721008 ANC721008:ANH721008 AWY721008:AXD721008 BGU721008:BGZ721008 BQQ721008:BQV721008 CAM721008:CAR721008 CKI721008:CKN721008 CUE721008:CUJ721008 DEA721008:DEF721008 DNW721008:DOB721008 DXS721008:DXX721008 EHO721008:EHT721008 ERK721008:ERP721008 FBG721008:FBL721008 FLC721008:FLH721008 FUY721008:FVD721008 GEU721008:GEZ721008 GOQ721008:GOV721008 GYM721008:GYR721008 HII721008:HIN721008 HSE721008:HSJ721008 ICA721008:ICF721008 ILW721008:IMB721008 IVS721008:IVX721008 JFO721008:JFT721008 JPK721008:JPP721008 JZG721008:JZL721008 KJC721008:KJH721008 KSY721008:KTD721008 LCU721008:LCZ721008 LMQ721008:LMV721008 LWM721008:LWR721008 MGI721008:MGN721008 MQE721008:MQJ721008 NAA721008:NAF721008 NJW721008:NKB721008 NTS721008:NTX721008 ODO721008:ODT721008 ONK721008:ONP721008 OXG721008:OXL721008 PHC721008:PHH721008 PQY721008:PRD721008 QAU721008:QAZ721008 QKQ721008:QKV721008 QUM721008:QUR721008 REI721008:REN721008 ROE721008:ROJ721008 RYA721008:RYF721008 SHW721008:SIB721008 SRS721008:SRX721008 TBO721008:TBT721008 TLK721008:TLP721008 TVG721008:TVL721008 UFC721008:UFH721008 UOY721008:UPD721008 UYU721008:UYZ721008 VIQ721008:VIV721008 VSM721008:VSR721008 WCI721008:WCN721008 WME721008:WMJ721008 WWA721008:WWF721008 S786544:X786544 JO786544:JT786544 TK786544:TP786544 ADG786544:ADL786544 ANC786544:ANH786544 AWY786544:AXD786544 BGU786544:BGZ786544 BQQ786544:BQV786544 CAM786544:CAR786544 CKI786544:CKN786544 CUE786544:CUJ786544 DEA786544:DEF786544 DNW786544:DOB786544 DXS786544:DXX786544 EHO786544:EHT786544 ERK786544:ERP786544 FBG786544:FBL786544 FLC786544:FLH786544 FUY786544:FVD786544 GEU786544:GEZ786544 GOQ786544:GOV786544 GYM786544:GYR786544 HII786544:HIN786544 HSE786544:HSJ786544 ICA786544:ICF786544 ILW786544:IMB786544 IVS786544:IVX786544 JFO786544:JFT786544 JPK786544:JPP786544 JZG786544:JZL786544 KJC786544:KJH786544 KSY786544:KTD786544 LCU786544:LCZ786544 LMQ786544:LMV786544 LWM786544:LWR786544 MGI786544:MGN786544 MQE786544:MQJ786544 NAA786544:NAF786544 NJW786544:NKB786544 NTS786544:NTX786544 ODO786544:ODT786544 ONK786544:ONP786544 OXG786544:OXL786544 PHC786544:PHH786544 PQY786544:PRD786544 QAU786544:QAZ786544 QKQ786544:QKV786544 QUM786544:QUR786544 REI786544:REN786544 ROE786544:ROJ786544 RYA786544:RYF786544 SHW786544:SIB786544 SRS786544:SRX786544 TBO786544:TBT786544 TLK786544:TLP786544 TVG786544:TVL786544 UFC786544:UFH786544 UOY786544:UPD786544 UYU786544:UYZ786544 VIQ786544:VIV786544 VSM786544:VSR786544 WCI786544:WCN786544 WME786544:WMJ786544 WWA786544:WWF786544 S852080:X852080 JO852080:JT852080 TK852080:TP852080 ADG852080:ADL852080 ANC852080:ANH852080 AWY852080:AXD852080 BGU852080:BGZ852080 BQQ852080:BQV852080 CAM852080:CAR852080 CKI852080:CKN852080 CUE852080:CUJ852080 DEA852080:DEF852080 DNW852080:DOB852080 DXS852080:DXX852080 EHO852080:EHT852080 ERK852080:ERP852080 FBG852080:FBL852080 FLC852080:FLH852080 FUY852080:FVD852080 GEU852080:GEZ852080 GOQ852080:GOV852080 GYM852080:GYR852080 HII852080:HIN852080 HSE852080:HSJ852080 ICA852080:ICF852080 ILW852080:IMB852080 IVS852080:IVX852080 JFO852080:JFT852080 JPK852080:JPP852080 JZG852080:JZL852080 KJC852080:KJH852080 KSY852080:KTD852080 LCU852080:LCZ852080 LMQ852080:LMV852080 LWM852080:LWR852080 MGI852080:MGN852080 MQE852080:MQJ852080 NAA852080:NAF852080 NJW852080:NKB852080 NTS852080:NTX852080 ODO852080:ODT852080 ONK852080:ONP852080 OXG852080:OXL852080 PHC852080:PHH852080 PQY852080:PRD852080 QAU852080:QAZ852080 QKQ852080:QKV852080 QUM852080:QUR852080 REI852080:REN852080 ROE852080:ROJ852080 RYA852080:RYF852080 SHW852080:SIB852080 SRS852080:SRX852080 TBO852080:TBT852080 TLK852080:TLP852080 TVG852080:TVL852080 UFC852080:UFH852080 UOY852080:UPD852080 UYU852080:UYZ852080 VIQ852080:VIV852080 VSM852080:VSR852080 WCI852080:WCN852080 WME852080:WMJ852080 WWA852080:WWF852080 S917616:X917616 JO917616:JT917616 TK917616:TP917616 ADG917616:ADL917616 ANC917616:ANH917616 AWY917616:AXD917616 BGU917616:BGZ917616 BQQ917616:BQV917616 CAM917616:CAR917616 CKI917616:CKN917616 CUE917616:CUJ917616 DEA917616:DEF917616 DNW917616:DOB917616 DXS917616:DXX917616 EHO917616:EHT917616 ERK917616:ERP917616 FBG917616:FBL917616 FLC917616:FLH917616 FUY917616:FVD917616 GEU917616:GEZ917616 GOQ917616:GOV917616 GYM917616:GYR917616 HII917616:HIN917616 HSE917616:HSJ917616 ICA917616:ICF917616 ILW917616:IMB917616 IVS917616:IVX917616 JFO917616:JFT917616 JPK917616:JPP917616 JZG917616:JZL917616 KJC917616:KJH917616 KSY917616:KTD917616 LCU917616:LCZ917616 LMQ917616:LMV917616 LWM917616:LWR917616 MGI917616:MGN917616 MQE917616:MQJ917616 NAA917616:NAF917616 NJW917616:NKB917616 NTS917616:NTX917616 ODO917616:ODT917616 ONK917616:ONP917616 OXG917616:OXL917616 PHC917616:PHH917616 PQY917616:PRD917616 QAU917616:QAZ917616 QKQ917616:QKV917616 QUM917616:QUR917616 REI917616:REN917616 ROE917616:ROJ917616 RYA917616:RYF917616 SHW917616:SIB917616 SRS917616:SRX917616 TBO917616:TBT917616 TLK917616:TLP917616 TVG917616:TVL917616 UFC917616:UFH917616 UOY917616:UPD917616 UYU917616:UYZ917616 VIQ917616:VIV917616 VSM917616:VSR917616 WCI917616:WCN917616 WME917616:WMJ917616 WWA917616:WWF917616 S983152:X983152 JO983152:JT983152 TK983152:TP983152 ADG983152:ADL983152 ANC983152:ANH983152 AWY983152:AXD983152 BGU983152:BGZ983152 BQQ983152:BQV983152 CAM983152:CAR983152 CKI983152:CKN983152 CUE983152:CUJ983152 DEA983152:DEF983152 DNW983152:DOB983152 DXS983152:DXX983152 EHO983152:EHT983152 ERK983152:ERP983152 FBG983152:FBL983152 FLC983152:FLH983152 FUY983152:FVD983152 GEU983152:GEZ983152 GOQ983152:GOV983152 GYM983152:GYR983152 HII983152:HIN983152 HSE983152:HSJ983152 ICA983152:ICF983152 ILW983152:IMB983152 IVS983152:IVX983152 JFO983152:JFT983152 JPK983152:JPP983152 JZG983152:JZL983152 KJC983152:KJH983152 KSY983152:KTD983152 LCU983152:LCZ983152 LMQ983152:LMV983152 LWM983152:LWR983152 MGI983152:MGN983152 MQE983152:MQJ983152 NAA983152:NAF983152 NJW983152:NKB983152 NTS983152:NTX983152 ODO983152:ODT983152 ONK983152:ONP983152 OXG983152:OXL983152 PHC983152:PHH983152 PQY983152:PRD983152 QAU983152:QAZ983152 QKQ983152:QKV983152 QUM983152:QUR983152 REI983152:REN983152 ROE983152:ROJ983152 RYA983152:RYF983152 SHW983152:SIB983152 SRS983152:SRX983152 TBO983152:TBT983152 TLK983152:TLP983152 TVG983152:TVL983152 UFC983152:UFH983152 UOY983152:UPD983152 UYU983152:UYZ983152 VIQ983152:VIV983152 VSM983152:VSR983152 WCI983152:WCN983152 WME983152:WMJ983152 WWA983152:WWF983152 G112:L112 JC112:JH112 SY112:TD112 ACU112:ACZ112 AMQ112:AMV112 AWM112:AWR112 BGI112:BGN112 BQE112:BQJ112 CAA112:CAF112 CJW112:CKB112 CTS112:CTX112 DDO112:DDT112 DNK112:DNP112 DXG112:DXL112 EHC112:EHH112 EQY112:ERD112 FAU112:FAZ112 FKQ112:FKV112 FUM112:FUR112 GEI112:GEN112 GOE112:GOJ112 GYA112:GYF112 HHW112:HIB112 HRS112:HRX112 IBO112:IBT112 ILK112:ILP112 IVG112:IVL112 JFC112:JFH112 JOY112:JPD112 JYU112:JYZ112 KIQ112:KIV112 KSM112:KSR112 LCI112:LCN112 LME112:LMJ112 LWA112:LWF112 MFW112:MGB112 MPS112:MPX112 MZO112:MZT112 NJK112:NJP112 NTG112:NTL112 ODC112:ODH112 OMY112:OND112 OWU112:OWZ112 PGQ112:PGV112 PQM112:PQR112 QAI112:QAN112 QKE112:QKJ112 QUA112:QUF112 RDW112:REB112 RNS112:RNX112 RXO112:RXT112 SHK112:SHP112 SRG112:SRL112 TBC112:TBH112 TKY112:TLD112 TUU112:TUZ112 UEQ112:UEV112 UOM112:UOR112 UYI112:UYN112 VIE112:VIJ112 VSA112:VSF112 WBW112:WCB112 WLS112:WLX112 WVO112:WVT112 G65648:L65648 JC65648:JH65648 SY65648:TD65648 ACU65648:ACZ65648 AMQ65648:AMV65648 AWM65648:AWR65648 BGI65648:BGN65648 BQE65648:BQJ65648 CAA65648:CAF65648 CJW65648:CKB65648 CTS65648:CTX65648 DDO65648:DDT65648 DNK65648:DNP65648 DXG65648:DXL65648 EHC65648:EHH65648 EQY65648:ERD65648 FAU65648:FAZ65648 FKQ65648:FKV65648 FUM65648:FUR65648 GEI65648:GEN65648 GOE65648:GOJ65648 GYA65648:GYF65648 HHW65648:HIB65648 HRS65648:HRX65648 IBO65648:IBT65648 ILK65648:ILP65648 IVG65648:IVL65648 JFC65648:JFH65648 JOY65648:JPD65648 JYU65648:JYZ65648 KIQ65648:KIV65648 KSM65648:KSR65648 LCI65648:LCN65648 LME65648:LMJ65648 LWA65648:LWF65648 MFW65648:MGB65648 MPS65648:MPX65648 MZO65648:MZT65648 NJK65648:NJP65648 NTG65648:NTL65648 ODC65648:ODH65648 OMY65648:OND65648 OWU65648:OWZ65648 PGQ65648:PGV65648 PQM65648:PQR65648 QAI65648:QAN65648 QKE65648:QKJ65648 QUA65648:QUF65648 RDW65648:REB65648 RNS65648:RNX65648 RXO65648:RXT65648 SHK65648:SHP65648 SRG65648:SRL65648 TBC65648:TBH65648 TKY65648:TLD65648 TUU65648:TUZ65648 UEQ65648:UEV65648 UOM65648:UOR65648 UYI65648:UYN65648 VIE65648:VIJ65648 VSA65648:VSF65648 WBW65648:WCB65648 WLS65648:WLX65648 WVO65648:WVT65648 G131184:L131184 JC131184:JH131184 SY131184:TD131184 ACU131184:ACZ131184 AMQ131184:AMV131184 AWM131184:AWR131184 BGI131184:BGN131184 BQE131184:BQJ131184 CAA131184:CAF131184 CJW131184:CKB131184 CTS131184:CTX131184 DDO131184:DDT131184 DNK131184:DNP131184 DXG131184:DXL131184 EHC131184:EHH131184 EQY131184:ERD131184 FAU131184:FAZ131184 FKQ131184:FKV131184 FUM131184:FUR131184 GEI131184:GEN131184 GOE131184:GOJ131184 GYA131184:GYF131184 HHW131184:HIB131184 HRS131184:HRX131184 IBO131184:IBT131184 ILK131184:ILP131184 IVG131184:IVL131184 JFC131184:JFH131184 JOY131184:JPD131184 JYU131184:JYZ131184 KIQ131184:KIV131184 KSM131184:KSR131184 LCI131184:LCN131184 LME131184:LMJ131184 LWA131184:LWF131184 MFW131184:MGB131184 MPS131184:MPX131184 MZO131184:MZT131184 NJK131184:NJP131184 NTG131184:NTL131184 ODC131184:ODH131184 OMY131184:OND131184 OWU131184:OWZ131184 PGQ131184:PGV131184 PQM131184:PQR131184 QAI131184:QAN131184 QKE131184:QKJ131184 QUA131184:QUF131184 RDW131184:REB131184 RNS131184:RNX131184 RXO131184:RXT131184 SHK131184:SHP131184 SRG131184:SRL131184 TBC131184:TBH131184 TKY131184:TLD131184 TUU131184:TUZ131184 UEQ131184:UEV131184 UOM131184:UOR131184 UYI131184:UYN131184 VIE131184:VIJ131184 VSA131184:VSF131184 WBW131184:WCB131184 WLS131184:WLX131184 WVO131184:WVT131184 G196720:L196720 JC196720:JH196720 SY196720:TD196720 ACU196720:ACZ196720 AMQ196720:AMV196720 AWM196720:AWR196720 BGI196720:BGN196720 BQE196720:BQJ196720 CAA196720:CAF196720 CJW196720:CKB196720 CTS196720:CTX196720 DDO196720:DDT196720 DNK196720:DNP196720 DXG196720:DXL196720 EHC196720:EHH196720 EQY196720:ERD196720 FAU196720:FAZ196720 FKQ196720:FKV196720 FUM196720:FUR196720 GEI196720:GEN196720 GOE196720:GOJ196720 GYA196720:GYF196720 HHW196720:HIB196720 HRS196720:HRX196720 IBO196720:IBT196720 ILK196720:ILP196720 IVG196720:IVL196720 JFC196720:JFH196720 JOY196720:JPD196720 JYU196720:JYZ196720 KIQ196720:KIV196720 KSM196720:KSR196720 LCI196720:LCN196720 LME196720:LMJ196720 LWA196720:LWF196720 MFW196720:MGB196720 MPS196720:MPX196720 MZO196720:MZT196720 NJK196720:NJP196720 NTG196720:NTL196720 ODC196720:ODH196720 OMY196720:OND196720 OWU196720:OWZ196720 PGQ196720:PGV196720 PQM196720:PQR196720 QAI196720:QAN196720 QKE196720:QKJ196720 QUA196720:QUF196720 RDW196720:REB196720 RNS196720:RNX196720 RXO196720:RXT196720 SHK196720:SHP196720 SRG196720:SRL196720 TBC196720:TBH196720 TKY196720:TLD196720 TUU196720:TUZ196720 UEQ196720:UEV196720 UOM196720:UOR196720 UYI196720:UYN196720 VIE196720:VIJ196720 VSA196720:VSF196720 WBW196720:WCB196720 WLS196720:WLX196720 WVO196720:WVT196720 G262256:L262256 JC262256:JH262256 SY262256:TD262256 ACU262256:ACZ262256 AMQ262256:AMV262256 AWM262256:AWR262256 BGI262256:BGN262256 BQE262256:BQJ262256 CAA262256:CAF262256 CJW262256:CKB262256 CTS262256:CTX262256 DDO262256:DDT262256 DNK262256:DNP262256 DXG262256:DXL262256 EHC262256:EHH262256 EQY262256:ERD262256 FAU262256:FAZ262256 FKQ262256:FKV262256 FUM262256:FUR262256 GEI262256:GEN262256 GOE262256:GOJ262256 GYA262256:GYF262256 HHW262256:HIB262256 HRS262256:HRX262256 IBO262256:IBT262256 ILK262256:ILP262256 IVG262256:IVL262256 JFC262256:JFH262256 JOY262256:JPD262256 JYU262256:JYZ262256 KIQ262256:KIV262256 KSM262256:KSR262256 LCI262256:LCN262256 LME262256:LMJ262256 LWA262256:LWF262256 MFW262256:MGB262256 MPS262256:MPX262256 MZO262256:MZT262256 NJK262256:NJP262256 NTG262256:NTL262256 ODC262256:ODH262256 OMY262256:OND262256 OWU262256:OWZ262256 PGQ262256:PGV262256 PQM262256:PQR262256 QAI262256:QAN262256 QKE262256:QKJ262256 QUA262256:QUF262256 RDW262256:REB262256 RNS262256:RNX262256 RXO262256:RXT262256 SHK262256:SHP262256 SRG262256:SRL262256 TBC262256:TBH262256 TKY262256:TLD262256 TUU262256:TUZ262256 UEQ262256:UEV262256 UOM262256:UOR262256 UYI262256:UYN262256 VIE262256:VIJ262256 VSA262256:VSF262256 WBW262256:WCB262256 WLS262256:WLX262256 WVO262256:WVT262256 G327792:L327792 JC327792:JH327792 SY327792:TD327792 ACU327792:ACZ327792 AMQ327792:AMV327792 AWM327792:AWR327792 BGI327792:BGN327792 BQE327792:BQJ327792 CAA327792:CAF327792 CJW327792:CKB327792 CTS327792:CTX327792 DDO327792:DDT327792 DNK327792:DNP327792 DXG327792:DXL327792 EHC327792:EHH327792 EQY327792:ERD327792 FAU327792:FAZ327792 FKQ327792:FKV327792 FUM327792:FUR327792 GEI327792:GEN327792 GOE327792:GOJ327792 GYA327792:GYF327792 HHW327792:HIB327792 HRS327792:HRX327792 IBO327792:IBT327792 ILK327792:ILP327792 IVG327792:IVL327792 JFC327792:JFH327792 JOY327792:JPD327792 JYU327792:JYZ327792 KIQ327792:KIV327792 KSM327792:KSR327792 LCI327792:LCN327792 LME327792:LMJ327792 LWA327792:LWF327792 MFW327792:MGB327792 MPS327792:MPX327792 MZO327792:MZT327792 NJK327792:NJP327792 NTG327792:NTL327792 ODC327792:ODH327792 OMY327792:OND327792 OWU327792:OWZ327792 PGQ327792:PGV327792 PQM327792:PQR327792 QAI327792:QAN327792 QKE327792:QKJ327792 QUA327792:QUF327792 RDW327792:REB327792 RNS327792:RNX327792 RXO327792:RXT327792 SHK327792:SHP327792 SRG327792:SRL327792 TBC327792:TBH327792 TKY327792:TLD327792 TUU327792:TUZ327792 UEQ327792:UEV327792 UOM327792:UOR327792 UYI327792:UYN327792 VIE327792:VIJ327792 VSA327792:VSF327792 WBW327792:WCB327792 WLS327792:WLX327792 WVO327792:WVT327792 G393328:L393328 JC393328:JH393328 SY393328:TD393328 ACU393328:ACZ393328 AMQ393328:AMV393328 AWM393328:AWR393328 BGI393328:BGN393328 BQE393328:BQJ393328 CAA393328:CAF393328 CJW393328:CKB393328 CTS393328:CTX393328 DDO393328:DDT393328 DNK393328:DNP393328 DXG393328:DXL393328 EHC393328:EHH393328 EQY393328:ERD393328 FAU393328:FAZ393328 FKQ393328:FKV393328 FUM393328:FUR393328 GEI393328:GEN393328 GOE393328:GOJ393328 GYA393328:GYF393328 HHW393328:HIB393328 HRS393328:HRX393328 IBO393328:IBT393328 ILK393328:ILP393328 IVG393328:IVL393328 JFC393328:JFH393328 JOY393328:JPD393328 JYU393328:JYZ393328 KIQ393328:KIV393328 KSM393328:KSR393328 LCI393328:LCN393328 LME393328:LMJ393328 LWA393328:LWF393328 MFW393328:MGB393328 MPS393328:MPX393328 MZO393328:MZT393328 NJK393328:NJP393328 NTG393328:NTL393328 ODC393328:ODH393328 OMY393328:OND393328 OWU393328:OWZ393328 PGQ393328:PGV393328 PQM393328:PQR393328 QAI393328:QAN393328 QKE393328:QKJ393328 QUA393328:QUF393328 RDW393328:REB393328 RNS393328:RNX393328 RXO393328:RXT393328 SHK393328:SHP393328 SRG393328:SRL393328 TBC393328:TBH393328 TKY393328:TLD393328 TUU393328:TUZ393328 UEQ393328:UEV393328 UOM393328:UOR393328 UYI393328:UYN393328 VIE393328:VIJ393328 VSA393328:VSF393328 WBW393328:WCB393328 WLS393328:WLX393328 WVO393328:WVT393328 G458864:L458864 JC458864:JH458864 SY458864:TD458864 ACU458864:ACZ458864 AMQ458864:AMV458864 AWM458864:AWR458864 BGI458864:BGN458864 BQE458864:BQJ458864 CAA458864:CAF458864 CJW458864:CKB458864 CTS458864:CTX458864 DDO458864:DDT458864 DNK458864:DNP458864 DXG458864:DXL458864 EHC458864:EHH458864 EQY458864:ERD458864 FAU458864:FAZ458864 FKQ458864:FKV458864 FUM458864:FUR458864 GEI458864:GEN458864 GOE458864:GOJ458864 GYA458864:GYF458864 HHW458864:HIB458864 HRS458864:HRX458864 IBO458864:IBT458864 ILK458864:ILP458864 IVG458864:IVL458864 JFC458864:JFH458864 JOY458864:JPD458864 JYU458864:JYZ458864 KIQ458864:KIV458864 KSM458864:KSR458864 LCI458864:LCN458864 LME458864:LMJ458864 LWA458864:LWF458864 MFW458864:MGB458864 MPS458864:MPX458864 MZO458864:MZT458864 NJK458864:NJP458864 NTG458864:NTL458864 ODC458864:ODH458864 OMY458864:OND458864 OWU458864:OWZ458864 PGQ458864:PGV458864 PQM458864:PQR458864 QAI458864:QAN458864 QKE458864:QKJ458864 QUA458864:QUF458864 RDW458864:REB458864 RNS458864:RNX458864 RXO458864:RXT458864 SHK458864:SHP458864 SRG458864:SRL458864 TBC458864:TBH458864 TKY458864:TLD458864 TUU458864:TUZ458864 UEQ458864:UEV458864 UOM458864:UOR458864 UYI458864:UYN458864 VIE458864:VIJ458864 VSA458864:VSF458864 WBW458864:WCB458864 WLS458864:WLX458864 WVO458864:WVT458864 G524400:L524400 JC524400:JH524400 SY524400:TD524400 ACU524400:ACZ524400 AMQ524400:AMV524400 AWM524400:AWR524400 BGI524400:BGN524400 BQE524400:BQJ524400 CAA524400:CAF524400 CJW524400:CKB524400 CTS524400:CTX524400 DDO524400:DDT524400 DNK524400:DNP524400 DXG524400:DXL524400 EHC524400:EHH524400 EQY524400:ERD524400 FAU524400:FAZ524400 FKQ524400:FKV524400 FUM524400:FUR524400 GEI524400:GEN524400 GOE524400:GOJ524400 GYA524400:GYF524400 HHW524400:HIB524400 HRS524400:HRX524400 IBO524400:IBT524400 ILK524400:ILP524400 IVG524400:IVL524400 JFC524400:JFH524400 JOY524400:JPD524400 JYU524400:JYZ524400 KIQ524400:KIV524400 KSM524400:KSR524400 LCI524400:LCN524400 LME524400:LMJ524400 LWA524400:LWF524400 MFW524400:MGB524400 MPS524400:MPX524400 MZO524400:MZT524400 NJK524400:NJP524400 NTG524400:NTL524400 ODC524400:ODH524400 OMY524400:OND524400 OWU524400:OWZ524400 PGQ524400:PGV524400 PQM524400:PQR524400 QAI524400:QAN524400 QKE524400:QKJ524400 QUA524400:QUF524400 RDW524400:REB524400 RNS524400:RNX524400 RXO524400:RXT524400 SHK524400:SHP524400 SRG524400:SRL524400 TBC524400:TBH524400 TKY524400:TLD524400 TUU524400:TUZ524400 UEQ524400:UEV524400 UOM524400:UOR524400 UYI524400:UYN524400 VIE524400:VIJ524400 VSA524400:VSF524400 WBW524400:WCB524400 WLS524400:WLX524400 WVO524400:WVT524400 G589936:L589936 JC589936:JH589936 SY589936:TD589936 ACU589936:ACZ589936 AMQ589936:AMV589936 AWM589936:AWR589936 BGI589936:BGN589936 BQE589936:BQJ589936 CAA589936:CAF589936 CJW589936:CKB589936 CTS589936:CTX589936 DDO589936:DDT589936 DNK589936:DNP589936 DXG589936:DXL589936 EHC589936:EHH589936 EQY589936:ERD589936 FAU589936:FAZ589936 FKQ589936:FKV589936 FUM589936:FUR589936 GEI589936:GEN589936 GOE589936:GOJ589936 GYA589936:GYF589936 HHW589936:HIB589936 HRS589936:HRX589936 IBO589936:IBT589936 ILK589936:ILP589936 IVG589936:IVL589936 JFC589936:JFH589936 JOY589936:JPD589936 JYU589936:JYZ589936 KIQ589936:KIV589936 KSM589936:KSR589936 LCI589936:LCN589936 LME589936:LMJ589936 LWA589936:LWF589936 MFW589936:MGB589936 MPS589936:MPX589936 MZO589936:MZT589936 NJK589936:NJP589936 NTG589936:NTL589936 ODC589936:ODH589936 OMY589936:OND589936 OWU589936:OWZ589936 PGQ589936:PGV589936 PQM589936:PQR589936 QAI589936:QAN589936 QKE589936:QKJ589936 QUA589936:QUF589936 RDW589936:REB589936 RNS589936:RNX589936 RXO589936:RXT589936 SHK589936:SHP589936 SRG589936:SRL589936 TBC589936:TBH589936 TKY589936:TLD589936 TUU589936:TUZ589936 UEQ589936:UEV589936 UOM589936:UOR589936 UYI589936:UYN589936 VIE589936:VIJ589936 VSA589936:VSF589936 WBW589936:WCB589936 WLS589936:WLX589936 WVO589936:WVT589936 G655472:L655472 JC655472:JH655472 SY655472:TD655472 ACU655472:ACZ655472 AMQ655472:AMV655472 AWM655472:AWR655472 BGI655472:BGN655472 BQE655472:BQJ655472 CAA655472:CAF655472 CJW655472:CKB655472 CTS655472:CTX655472 DDO655472:DDT655472 DNK655472:DNP655472 DXG655472:DXL655472 EHC655472:EHH655472 EQY655472:ERD655472 FAU655472:FAZ655472 FKQ655472:FKV655472 FUM655472:FUR655472 GEI655472:GEN655472 GOE655472:GOJ655472 GYA655472:GYF655472 HHW655472:HIB655472 HRS655472:HRX655472 IBO655472:IBT655472 ILK655472:ILP655472 IVG655472:IVL655472 JFC655472:JFH655472 JOY655472:JPD655472 JYU655472:JYZ655472 KIQ655472:KIV655472 KSM655472:KSR655472 LCI655472:LCN655472 LME655472:LMJ655472 LWA655472:LWF655472 MFW655472:MGB655472 MPS655472:MPX655472 MZO655472:MZT655472 NJK655472:NJP655472 NTG655472:NTL655472 ODC655472:ODH655472 OMY655472:OND655472 OWU655472:OWZ655472 PGQ655472:PGV655472 PQM655472:PQR655472 QAI655472:QAN655472 QKE655472:QKJ655472 QUA655472:QUF655472 RDW655472:REB655472 RNS655472:RNX655472 RXO655472:RXT655472 SHK655472:SHP655472 SRG655472:SRL655472 TBC655472:TBH655472 TKY655472:TLD655472 TUU655472:TUZ655472 UEQ655472:UEV655472 UOM655472:UOR655472 UYI655472:UYN655472 VIE655472:VIJ655472 VSA655472:VSF655472 WBW655472:WCB655472 WLS655472:WLX655472 WVO655472:WVT655472 G721008:L721008 JC721008:JH721008 SY721008:TD721008 ACU721008:ACZ721008 AMQ721008:AMV721008 AWM721008:AWR721008 BGI721008:BGN721008 BQE721008:BQJ721008 CAA721008:CAF721008 CJW721008:CKB721008 CTS721008:CTX721008 DDO721008:DDT721008 DNK721008:DNP721008 DXG721008:DXL721008 EHC721008:EHH721008 EQY721008:ERD721008 FAU721008:FAZ721008 FKQ721008:FKV721008 FUM721008:FUR721008 GEI721008:GEN721008 GOE721008:GOJ721008 GYA721008:GYF721008 HHW721008:HIB721008 HRS721008:HRX721008 IBO721008:IBT721008 ILK721008:ILP721008 IVG721008:IVL721008 JFC721008:JFH721008 JOY721008:JPD721008 JYU721008:JYZ721008 KIQ721008:KIV721008 KSM721008:KSR721008 LCI721008:LCN721008 LME721008:LMJ721008 LWA721008:LWF721008 MFW721008:MGB721008 MPS721008:MPX721008 MZO721008:MZT721008 NJK721008:NJP721008 NTG721008:NTL721008 ODC721008:ODH721008 OMY721008:OND721008 OWU721008:OWZ721008 PGQ721008:PGV721008 PQM721008:PQR721008 QAI721008:QAN721008 QKE721008:QKJ721008 QUA721008:QUF721008 RDW721008:REB721008 RNS721008:RNX721008 RXO721008:RXT721008 SHK721008:SHP721008 SRG721008:SRL721008 TBC721008:TBH721008 TKY721008:TLD721008 TUU721008:TUZ721008 UEQ721008:UEV721008 UOM721008:UOR721008 UYI721008:UYN721008 VIE721008:VIJ721008 VSA721008:VSF721008 WBW721008:WCB721008 WLS721008:WLX721008 WVO721008:WVT721008 G786544:L786544 JC786544:JH786544 SY786544:TD786544 ACU786544:ACZ786544 AMQ786544:AMV786544 AWM786544:AWR786544 BGI786544:BGN786544 BQE786544:BQJ786544 CAA786544:CAF786544 CJW786544:CKB786544 CTS786544:CTX786544 DDO786544:DDT786544 DNK786544:DNP786544 DXG786544:DXL786544 EHC786544:EHH786544 EQY786544:ERD786544 FAU786544:FAZ786544 FKQ786544:FKV786544 FUM786544:FUR786544 GEI786544:GEN786544 GOE786544:GOJ786544 GYA786544:GYF786544 HHW786544:HIB786544 HRS786544:HRX786544 IBO786544:IBT786544 ILK786544:ILP786544 IVG786544:IVL786544 JFC786544:JFH786544 JOY786544:JPD786544 JYU786544:JYZ786544 KIQ786544:KIV786544 KSM786544:KSR786544 LCI786544:LCN786544 LME786544:LMJ786544 LWA786544:LWF786544 MFW786544:MGB786544 MPS786544:MPX786544 MZO786544:MZT786544 NJK786544:NJP786544 NTG786544:NTL786544 ODC786544:ODH786544 OMY786544:OND786544 OWU786544:OWZ786544 PGQ786544:PGV786544 PQM786544:PQR786544 QAI786544:QAN786544 QKE786544:QKJ786544 QUA786544:QUF786544 RDW786544:REB786544 RNS786544:RNX786544 RXO786544:RXT786544 SHK786544:SHP786544 SRG786544:SRL786544 TBC786544:TBH786544 TKY786544:TLD786544 TUU786544:TUZ786544 UEQ786544:UEV786544 UOM786544:UOR786544 UYI786544:UYN786544 VIE786544:VIJ786544 VSA786544:VSF786544 WBW786544:WCB786544 WLS786544:WLX786544 WVO786544:WVT786544 G852080:L852080 JC852080:JH852080 SY852080:TD852080 ACU852080:ACZ852080 AMQ852080:AMV852080 AWM852080:AWR852080 BGI852080:BGN852080 BQE852080:BQJ852080 CAA852080:CAF852080 CJW852080:CKB852080 CTS852080:CTX852080 DDO852080:DDT852080 DNK852080:DNP852080 DXG852080:DXL852080 EHC852080:EHH852080 EQY852080:ERD852080 FAU852080:FAZ852080 FKQ852080:FKV852080 FUM852080:FUR852080 GEI852080:GEN852080 GOE852080:GOJ852080 GYA852080:GYF852080 HHW852080:HIB852080 HRS852080:HRX852080 IBO852080:IBT852080 ILK852080:ILP852080 IVG852080:IVL852080 JFC852080:JFH852080 JOY852080:JPD852080 JYU852080:JYZ852080 KIQ852080:KIV852080 KSM852080:KSR852080 LCI852080:LCN852080 LME852080:LMJ852080 LWA852080:LWF852080 MFW852080:MGB852080 MPS852080:MPX852080 MZO852080:MZT852080 NJK852080:NJP852080 NTG852080:NTL852080 ODC852080:ODH852080 OMY852080:OND852080 OWU852080:OWZ852080 PGQ852080:PGV852080 PQM852080:PQR852080 QAI852080:QAN852080 QKE852080:QKJ852080 QUA852080:QUF852080 RDW852080:REB852080 RNS852080:RNX852080 RXO852080:RXT852080 SHK852080:SHP852080 SRG852080:SRL852080 TBC852080:TBH852080 TKY852080:TLD852080 TUU852080:TUZ852080 UEQ852080:UEV852080 UOM852080:UOR852080 UYI852080:UYN852080 VIE852080:VIJ852080 VSA852080:VSF852080 WBW852080:WCB852080 WLS852080:WLX852080 WVO852080:WVT852080 G917616:L917616 JC917616:JH917616 SY917616:TD917616 ACU917616:ACZ917616 AMQ917616:AMV917616 AWM917616:AWR917616 BGI917616:BGN917616 BQE917616:BQJ917616 CAA917616:CAF917616 CJW917616:CKB917616 CTS917616:CTX917616 DDO917616:DDT917616 DNK917616:DNP917616 DXG917616:DXL917616 EHC917616:EHH917616 EQY917616:ERD917616 FAU917616:FAZ917616 FKQ917616:FKV917616 FUM917616:FUR917616 GEI917616:GEN917616 GOE917616:GOJ917616 GYA917616:GYF917616 HHW917616:HIB917616 HRS917616:HRX917616 IBO917616:IBT917616 ILK917616:ILP917616 IVG917616:IVL917616 JFC917616:JFH917616 JOY917616:JPD917616 JYU917616:JYZ917616 KIQ917616:KIV917616 KSM917616:KSR917616 LCI917616:LCN917616 LME917616:LMJ917616 LWA917616:LWF917616 MFW917616:MGB917616 MPS917616:MPX917616 MZO917616:MZT917616 NJK917616:NJP917616 NTG917616:NTL917616 ODC917616:ODH917616 OMY917616:OND917616 OWU917616:OWZ917616 PGQ917616:PGV917616 PQM917616:PQR917616 QAI917616:QAN917616 QKE917616:QKJ917616 QUA917616:QUF917616 RDW917616:REB917616 RNS917616:RNX917616 RXO917616:RXT917616 SHK917616:SHP917616 SRG917616:SRL917616 TBC917616:TBH917616 TKY917616:TLD917616 TUU917616:TUZ917616 UEQ917616:UEV917616 UOM917616:UOR917616 UYI917616:UYN917616 VIE917616:VIJ917616 VSA917616:VSF917616 WBW917616:WCB917616 WLS917616:WLX917616 WVO917616:WVT917616 G983152:L983152 JC983152:JH983152 SY983152:TD983152 ACU983152:ACZ983152 AMQ983152:AMV983152 AWM983152:AWR983152 BGI983152:BGN983152 BQE983152:BQJ983152 CAA983152:CAF983152 CJW983152:CKB983152 CTS983152:CTX983152 DDO983152:DDT983152 DNK983152:DNP983152 DXG983152:DXL983152 EHC983152:EHH983152 EQY983152:ERD983152 FAU983152:FAZ983152 FKQ983152:FKV983152 FUM983152:FUR983152 GEI983152:GEN983152 GOE983152:GOJ983152 GYA983152:GYF983152 HHW983152:HIB983152 HRS983152:HRX983152 IBO983152:IBT983152 ILK983152:ILP983152 IVG983152:IVL983152 JFC983152:JFH983152 JOY983152:JPD983152 JYU983152:JYZ983152 KIQ983152:KIV983152 KSM983152:KSR983152 LCI983152:LCN983152 LME983152:LMJ983152 LWA983152:LWF983152 MFW983152:MGB983152 MPS983152:MPX983152 MZO983152:MZT983152 NJK983152:NJP983152 NTG983152:NTL983152 ODC983152:ODH983152 OMY983152:OND983152 OWU983152:OWZ983152 PGQ983152:PGV983152 PQM983152:PQR983152 QAI983152:QAN983152 QKE983152:QKJ983152 QUA983152:QUF983152 RDW983152:REB983152 RNS983152:RNX983152 RXO983152:RXT983152 SHK983152:SHP983152 SRG983152:SRL983152 TBC983152:TBH983152 TKY983152:TLD983152 TUU983152:TUZ983152 UEQ983152:UEV983152 UOM983152:UOR983152 UYI983152:UYN983152 VIE983152:VIJ983152 VSA983152:VSF983152 WBW983152:WCB983152 WLS983152:WLX983152 WVO983152:WVT983152 G114:L114 JC114:JH114 SY114:TD114 ACU114:ACZ114 AMQ114:AMV114 AWM114:AWR114 BGI114:BGN114 BQE114:BQJ114 CAA114:CAF114 CJW114:CKB114 CTS114:CTX114 DDO114:DDT114 DNK114:DNP114 DXG114:DXL114 EHC114:EHH114 EQY114:ERD114 FAU114:FAZ114 FKQ114:FKV114 FUM114:FUR114 GEI114:GEN114 GOE114:GOJ114 GYA114:GYF114 HHW114:HIB114 HRS114:HRX114 IBO114:IBT114 ILK114:ILP114 IVG114:IVL114 JFC114:JFH114 JOY114:JPD114 JYU114:JYZ114 KIQ114:KIV114 KSM114:KSR114 LCI114:LCN114 LME114:LMJ114 LWA114:LWF114 MFW114:MGB114 MPS114:MPX114 MZO114:MZT114 NJK114:NJP114 NTG114:NTL114 ODC114:ODH114 OMY114:OND114 OWU114:OWZ114 PGQ114:PGV114 PQM114:PQR114 QAI114:QAN114 QKE114:QKJ114 QUA114:QUF114 RDW114:REB114 RNS114:RNX114 RXO114:RXT114 SHK114:SHP114 SRG114:SRL114 TBC114:TBH114 TKY114:TLD114 TUU114:TUZ114 UEQ114:UEV114 UOM114:UOR114 UYI114:UYN114 VIE114:VIJ114 VSA114:VSF114 WBW114:WCB114 WLS114:WLX114 WVO114:WVT114 G65650:L65650 JC65650:JH65650 SY65650:TD65650 ACU65650:ACZ65650 AMQ65650:AMV65650 AWM65650:AWR65650 BGI65650:BGN65650 BQE65650:BQJ65650 CAA65650:CAF65650 CJW65650:CKB65650 CTS65650:CTX65650 DDO65650:DDT65650 DNK65650:DNP65650 DXG65650:DXL65650 EHC65650:EHH65650 EQY65650:ERD65650 FAU65650:FAZ65650 FKQ65650:FKV65650 FUM65650:FUR65650 GEI65650:GEN65650 GOE65650:GOJ65650 GYA65650:GYF65650 HHW65650:HIB65650 HRS65650:HRX65650 IBO65650:IBT65650 ILK65650:ILP65650 IVG65650:IVL65650 JFC65650:JFH65650 JOY65650:JPD65650 JYU65650:JYZ65650 KIQ65650:KIV65650 KSM65650:KSR65650 LCI65650:LCN65650 LME65650:LMJ65650 LWA65650:LWF65650 MFW65650:MGB65650 MPS65650:MPX65650 MZO65650:MZT65650 NJK65650:NJP65650 NTG65650:NTL65650 ODC65650:ODH65650 OMY65650:OND65650 OWU65650:OWZ65650 PGQ65650:PGV65650 PQM65650:PQR65650 QAI65650:QAN65650 QKE65650:QKJ65650 QUA65650:QUF65650 RDW65650:REB65650 RNS65650:RNX65650 RXO65650:RXT65650 SHK65650:SHP65650 SRG65650:SRL65650 TBC65650:TBH65650 TKY65650:TLD65650 TUU65650:TUZ65650 UEQ65650:UEV65650 UOM65650:UOR65650 UYI65650:UYN65650 VIE65650:VIJ65650 VSA65650:VSF65650 WBW65650:WCB65650 WLS65650:WLX65650 WVO65650:WVT65650 G131186:L131186 JC131186:JH131186 SY131186:TD131186 ACU131186:ACZ131186 AMQ131186:AMV131186 AWM131186:AWR131186 BGI131186:BGN131186 BQE131186:BQJ131186 CAA131186:CAF131186 CJW131186:CKB131186 CTS131186:CTX131186 DDO131186:DDT131186 DNK131186:DNP131186 DXG131186:DXL131186 EHC131186:EHH131186 EQY131186:ERD131186 FAU131186:FAZ131186 FKQ131186:FKV131186 FUM131186:FUR131186 GEI131186:GEN131186 GOE131186:GOJ131186 GYA131186:GYF131186 HHW131186:HIB131186 HRS131186:HRX131186 IBO131186:IBT131186 ILK131186:ILP131186 IVG131186:IVL131186 JFC131186:JFH131186 JOY131186:JPD131186 JYU131186:JYZ131186 KIQ131186:KIV131186 KSM131186:KSR131186 LCI131186:LCN131186 LME131186:LMJ131186 LWA131186:LWF131186 MFW131186:MGB131186 MPS131186:MPX131186 MZO131186:MZT131186 NJK131186:NJP131186 NTG131186:NTL131186 ODC131186:ODH131186 OMY131186:OND131186 OWU131186:OWZ131186 PGQ131186:PGV131186 PQM131186:PQR131186 QAI131186:QAN131186 QKE131186:QKJ131186 QUA131186:QUF131186 RDW131186:REB131186 RNS131186:RNX131186 RXO131186:RXT131186 SHK131186:SHP131186 SRG131186:SRL131186 TBC131186:TBH131186 TKY131186:TLD131186 TUU131186:TUZ131186 UEQ131186:UEV131186 UOM131186:UOR131186 UYI131186:UYN131186 VIE131186:VIJ131186 VSA131186:VSF131186 WBW131186:WCB131186 WLS131186:WLX131186 WVO131186:WVT131186 G196722:L196722 JC196722:JH196722 SY196722:TD196722 ACU196722:ACZ196722 AMQ196722:AMV196722 AWM196722:AWR196722 BGI196722:BGN196722 BQE196722:BQJ196722 CAA196722:CAF196722 CJW196722:CKB196722 CTS196722:CTX196722 DDO196722:DDT196722 DNK196722:DNP196722 DXG196722:DXL196722 EHC196722:EHH196722 EQY196722:ERD196722 FAU196722:FAZ196722 FKQ196722:FKV196722 FUM196722:FUR196722 GEI196722:GEN196722 GOE196722:GOJ196722 GYA196722:GYF196722 HHW196722:HIB196722 HRS196722:HRX196722 IBO196722:IBT196722 ILK196722:ILP196722 IVG196722:IVL196722 JFC196722:JFH196722 JOY196722:JPD196722 JYU196722:JYZ196722 KIQ196722:KIV196722 KSM196722:KSR196722 LCI196722:LCN196722 LME196722:LMJ196722 LWA196722:LWF196722 MFW196722:MGB196722 MPS196722:MPX196722 MZO196722:MZT196722 NJK196722:NJP196722 NTG196722:NTL196722 ODC196722:ODH196722 OMY196722:OND196722 OWU196722:OWZ196722 PGQ196722:PGV196722 PQM196722:PQR196722 QAI196722:QAN196722 QKE196722:QKJ196722 QUA196722:QUF196722 RDW196722:REB196722 RNS196722:RNX196722 RXO196722:RXT196722 SHK196722:SHP196722 SRG196722:SRL196722 TBC196722:TBH196722 TKY196722:TLD196722 TUU196722:TUZ196722 UEQ196722:UEV196722 UOM196722:UOR196722 UYI196722:UYN196722 VIE196722:VIJ196722 VSA196722:VSF196722 WBW196722:WCB196722 WLS196722:WLX196722 WVO196722:WVT196722 G262258:L262258 JC262258:JH262258 SY262258:TD262258 ACU262258:ACZ262258 AMQ262258:AMV262258 AWM262258:AWR262258 BGI262258:BGN262258 BQE262258:BQJ262258 CAA262258:CAF262258 CJW262258:CKB262258 CTS262258:CTX262258 DDO262258:DDT262258 DNK262258:DNP262258 DXG262258:DXL262258 EHC262258:EHH262258 EQY262258:ERD262258 FAU262258:FAZ262258 FKQ262258:FKV262258 FUM262258:FUR262258 GEI262258:GEN262258 GOE262258:GOJ262258 GYA262258:GYF262258 HHW262258:HIB262258 HRS262258:HRX262258 IBO262258:IBT262258 ILK262258:ILP262258 IVG262258:IVL262258 JFC262258:JFH262258 JOY262258:JPD262258 JYU262258:JYZ262258 KIQ262258:KIV262258 KSM262258:KSR262258 LCI262258:LCN262258 LME262258:LMJ262258 LWA262258:LWF262258 MFW262258:MGB262258 MPS262258:MPX262258 MZO262258:MZT262258 NJK262258:NJP262258 NTG262258:NTL262258 ODC262258:ODH262258 OMY262258:OND262258 OWU262258:OWZ262258 PGQ262258:PGV262258 PQM262258:PQR262258 QAI262258:QAN262258 QKE262258:QKJ262258 QUA262258:QUF262258 RDW262258:REB262258 RNS262258:RNX262258 RXO262258:RXT262258 SHK262258:SHP262258 SRG262258:SRL262258 TBC262258:TBH262258 TKY262258:TLD262258 TUU262258:TUZ262258 UEQ262258:UEV262258 UOM262258:UOR262258 UYI262258:UYN262258 VIE262258:VIJ262258 VSA262258:VSF262258 WBW262258:WCB262258 WLS262258:WLX262258 WVO262258:WVT262258 G327794:L327794 JC327794:JH327794 SY327794:TD327794 ACU327794:ACZ327794 AMQ327794:AMV327794 AWM327794:AWR327794 BGI327794:BGN327794 BQE327794:BQJ327794 CAA327794:CAF327794 CJW327794:CKB327794 CTS327794:CTX327794 DDO327794:DDT327794 DNK327794:DNP327794 DXG327794:DXL327794 EHC327794:EHH327794 EQY327794:ERD327794 FAU327794:FAZ327794 FKQ327794:FKV327794 FUM327794:FUR327794 GEI327794:GEN327794 GOE327794:GOJ327794 GYA327794:GYF327794 HHW327794:HIB327794 HRS327794:HRX327794 IBO327794:IBT327794 ILK327794:ILP327794 IVG327794:IVL327794 JFC327794:JFH327794 JOY327794:JPD327794 JYU327794:JYZ327794 KIQ327794:KIV327794 KSM327794:KSR327794 LCI327794:LCN327794 LME327794:LMJ327794 LWA327794:LWF327794 MFW327794:MGB327794 MPS327794:MPX327794 MZO327794:MZT327794 NJK327794:NJP327794 NTG327794:NTL327794 ODC327794:ODH327794 OMY327794:OND327794 OWU327794:OWZ327794 PGQ327794:PGV327794 PQM327794:PQR327794 QAI327794:QAN327794 QKE327794:QKJ327794 QUA327794:QUF327794 RDW327794:REB327794 RNS327794:RNX327794 RXO327794:RXT327794 SHK327794:SHP327794 SRG327794:SRL327794 TBC327794:TBH327794 TKY327794:TLD327794 TUU327794:TUZ327794 UEQ327794:UEV327794 UOM327794:UOR327794 UYI327794:UYN327794 VIE327794:VIJ327794 VSA327794:VSF327794 WBW327794:WCB327794 WLS327794:WLX327794 WVO327794:WVT327794 G393330:L393330 JC393330:JH393330 SY393330:TD393330 ACU393330:ACZ393330 AMQ393330:AMV393330 AWM393330:AWR393330 BGI393330:BGN393330 BQE393330:BQJ393330 CAA393330:CAF393330 CJW393330:CKB393330 CTS393330:CTX393330 DDO393330:DDT393330 DNK393330:DNP393330 DXG393330:DXL393330 EHC393330:EHH393330 EQY393330:ERD393330 FAU393330:FAZ393330 FKQ393330:FKV393330 FUM393330:FUR393330 GEI393330:GEN393330 GOE393330:GOJ393330 GYA393330:GYF393330 HHW393330:HIB393330 HRS393330:HRX393330 IBO393330:IBT393330 ILK393330:ILP393330 IVG393330:IVL393330 JFC393330:JFH393330 JOY393330:JPD393330 JYU393330:JYZ393330 KIQ393330:KIV393330 KSM393330:KSR393330 LCI393330:LCN393330 LME393330:LMJ393330 LWA393330:LWF393330 MFW393330:MGB393330 MPS393330:MPX393330 MZO393330:MZT393330 NJK393330:NJP393330 NTG393330:NTL393330 ODC393330:ODH393330 OMY393330:OND393330 OWU393330:OWZ393330 PGQ393330:PGV393330 PQM393330:PQR393330 QAI393330:QAN393330 QKE393330:QKJ393330 QUA393330:QUF393330 RDW393330:REB393330 RNS393330:RNX393330 RXO393330:RXT393330 SHK393330:SHP393330 SRG393330:SRL393330 TBC393330:TBH393330 TKY393330:TLD393330 TUU393330:TUZ393330 UEQ393330:UEV393330 UOM393330:UOR393330 UYI393330:UYN393330 VIE393330:VIJ393330 VSA393330:VSF393330 WBW393330:WCB393330 WLS393330:WLX393330 WVO393330:WVT393330 G458866:L458866 JC458866:JH458866 SY458866:TD458866 ACU458866:ACZ458866 AMQ458866:AMV458866 AWM458866:AWR458866 BGI458866:BGN458866 BQE458866:BQJ458866 CAA458866:CAF458866 CJW458866:CKB458866 CTS458866:CTX458866 DDO458866:DDT458866 DNK458866:DNP458866 DXG458866:DXL458866 EHC458866:EHH458866 EQY458866:ERD458866 FAU458866:FAZ458866 FKQ458866:FKV458866 FUM458866:FUR458866 GEI458866:GEN458866 GOE458866:GOJ458866 GYA458866:GYF458866 HHW458866:HIB458866 HRS458866:HRX458866 IBO458866:IBT458866 ILK458866:ILP458866 IVG458866:IVL458866 JFC458866:JFH458866 JOY458866:JPD458866 JYU458866:JYZ458866 KIQ458866:KIV458866 KSM458866:KSR458866 LCI458866:LCN458866 LME458866:LMJ458866 LWA458866:LWF458866 MFW458866:MGB458866 MPS458866:MPX458866 MZO458866:MZT458866 NJK458866:NJP458866 NTG458866:NTL458866 ODC458866:ODH458866 OMY458866:OND458866 OWU458866:OWZ458866 PGQ458866:PGV458866 PQM458866:PQR458866 QAI458866:QAN458866 QKE458866:QKJ458866 QUA458866:QUF458866 RDW458866:REB458866 RNS458866:RNX458866 RXO458866:RXT458866 SHK458866:SHP458866 SRG458866:SRL458866 TBC458866:TBH458866 TKY458866:TLD458866 TUU458866:TUZ458866 UEQ458866:UEV458866 UOM458866:UOR458866 UYI458866:UYN458866 VIE458866:VIJ458866 VSA458866:VSF458866 WBW458866:WCB458866 WLS458866:WLX458866 WVO458866:WVT458866 G524402:L524402 JC524402:JH524402 SY524402:TD524402 ACU524402:ACZ524402 AMQ524402:AMV524402 AWM524402:AWR524402 BGI524402:BGN524402 BQE524402:BQJ524402 CAA524402:CAF524402 CJW524402:CKB524402 CTS524402:CTX524402 DDO524402:DDT524402 DNK524402:DNP524402 DXG524402:DXL524402 EHC524402:EHH524402 EQY524402:ERD524402 FAU524402:FAZ524402 FKQ524402:FKV524402 FUM524402:FUR524402 GEI524402:GEN524402 GOE524402:GOJ524402 GYA524402:GYF524402 HHW524402:HIB524402 HRS524402:HRX524402 IBO524402:IBT524402 ILK524402:ILP524402 IVG524402:IVL524402 JFC524402:JFH524402 JOY524402:JPD524402 JYU524402:JYZ524402 KIQ524402:KIV524402 KSM524402:KSR524402 LCI524402:LCN524402 LME524402:LMJ524402 LWA524402:LWF524402 MFW524402:MGB524402 MPS524402:MPX524402 MZO524402:MZT524402 NJK524402:NJP524402 NTG524402:NTL524402 ODC524402:ODH524402 OMY524402:OND524402 OWU524402:OWZ524402 PGQ524402:PGV524402 PQM524402:PQR524402 QAI524402:QAN524402 QKE524402:QKJ524402 QUA524402:QUF524402 RDW524402:REB524402 RNS524402:RNX524402 RXO524402:RXT524402 SHK524402:SHP524402 SRG524402:SRL524402 TBC524402:TBH524402 TKY524402:TLD524402 TUU524402:TUZ524402 UEQ524402:UEV524402 UOM524402:UOR524402 UYI524402:UYN524402 VIE524402:VIJ524402 VSA524402:VSF524402 WBW524402:WCB524402 WLS524402:WLX524402 WVO524402:WVT524402 G589938:L589938 JC589938:JH589938 SY589938:TD589938 ACU589938:ACZ589938 AMQ589938:AMV589938 AWM589938:AWR589938 BGI589938:BGN589938 BQE589938:BQJ589938 CAA589938:CAF589938 CJW589938:CKB589938 CTS589938:CTX589938 DDO589938:DDT589938 DNK589938:DNP589938 DXG589938:DXL589938 EHC589938:EHH589938 EQY589938:ERD589938 FAU589938:FAZ589938 FKQ589938:FKV589938 FUM589938:FUR589938 GEI589938:GEN589938 GOE589938:GOJ589938 GYA589938:GYF589938 HHW589938:HIB589938 HRS589938:HRX589938 IBO589938:IBT589938 ILK589938:ILP589938 IVG589938:IVL589938 JFC589938:JFH589938 JOY589938:JPD589938 JYU589938:JYZ589938 KIQ589938:KIV589938 KSM589938:KSR589938 LCI589938:LCN589938 LME589938:LMJ589938 LWA589938:LWF589938 MFW589938:MGB589938 MPS589938:MPX589938 MZO589938:MZT589938 NJK589938:NJP589938 NTG589938:NTL589938 ODC589938:ODH589938 OMY589938:OND589938 OWU589938:OWZ589938 PGQ589938:PGV589938 PQM589938:PQR589938 QAI589938:QAN589938 QKE589938:QKJ589938 QUA589938:QUF589938 RDW589938:REB589938 RNS589938:RNX589938 RXO589938:RXT589938 SHK589938:SHP589938 SRG589938:SRL589938 TBC589938:TBH589938 TKY589938:TLD589938 TUU589938:TUZ589938 UEQ589938:UEV589938 UOM589938:UOR589938 UYI589938:UYN589938 VIE589938:VIJ589938 VSA589938:VSF589938 WBW589938:WCB589938 WLS589938:WLX589938 WVO589938:WVT589938 G655474:L655474 JC655474:JH655474 SY655474:TD655474 ACU655474:ACZ655474 AMQ655474:AMV655474 AWM655474:AWR655474 BGI655474:BGN655474 BQE655474:BQJ655474 CAA655474:CAF655474 CJW655474:CKB655474 CTS655474:CTX655474 DDO655474:DDT655474 DNK655474:DNP655474 DXG655474:DXL655474 EHC655474:EHH655474 EQY655474:ERD655474 FAU655474:FAZ655474 FKQ655474:FKV655474 FUM655474:FUR655474 GEI655474:GEN655474 GOE655474:GOJ655474 GYA655474:GYF655474 HHW655474:HIB655474 HRS655474:HRX655474 IBO655474:IBT655474 ILK655474:ILP655474 IVG655474:IVL655474 JFC655474:JFH655474 JOY655474:JPD655474 JYU655474:JYZ655474 KIQ655474:KIV655474 KSM655474:KSR655474 LCI655474:LCN655474 LME655474:LMJ655474 LWA655474:LWF655474 MFW655474:MGB655474 MPS655474:MPX655474 MZO655474:MZT655474 NJK655474:NJP655474 NTG655474:NTL655474 ODC655474:ODH655474 OMY655474:OND655474 OWU655474:OWZ655474 PGQ655474:PGV655474 PQM655474:PQR655474 QAI655474:QAN655474 QKE655474:QKJ655474 QUA655474:QUF655474 RDW655474:REB655474 RNS655474:RNX655474 RXO655474:RXT655474 SHK655474:SHP655474 SRG655474:SRL655474 TBC655474:TBH655474 TKY655474:TLD655474 TUU655474:TUZ655474 UEQ655474:UEV655474 UOM655474:UOR655474 UYI655474:UYN655474 VIE655474:VIJ655474 VSA655474:VSF655474 WBW655474:WCB655474 WLS655474:WLX655474 WVO655474:WVT655474 G721010:L721010 JC721010:JH721010 SY721010:TD721010 ACU721010:ACZ721010 AMQ721010:AMV721010 AWM721010:AWR721010 BGI721010:BGN721010 BQE721010:BQJ721010 CAA721010:CAF721010 CJW721010:CKB721010 CTS721010:CTX721010 DDO721010:DDT721010 DNK721010:DNP721010 DXG721010:DXL721010 EHC721010:EHH721010 EQY721010:ERD721010 FAU721010:FAZ721010 FKQ721010:FKV721010 FUM721010:FUR721010 GEI721010:GEN721010 GOE721010:GOJ721010 GYA721010:GYF721010 HHW721010:HIB721010 HRS721010:HRX721010 IBO721010:IBT721010 ILK721010:ILP721010 IVG721010:IVL721010 JFC721010:JFH721010 JOY721010:JPD721010 JYU721010:JYZ721010 KIQ721010:KIV721010 KSM721010:KSR721010 LCI721010:LCN721010 LME721010:LMJ721010 LWA721010:LWF721010 MFW721010:MGB721010 MPS721010:MPX721010 MZO721010:MZT721010 NJK721010:NJP721010 NTG721010:NTL721010 ODC721010:ODH721010 OMY721010:OND721010 OWU721010:OWZ721010 PGQ721010:PGV721010 PQM721010:PQR721010 QAI721010:QAN721010 QKE721010:QKJ721010 QUA721010:QUF721010 RDW721010:REB721010 RNS721010:RNX721010 RXO721010:RXT721010 SHK721010:SHP721010 SRG721010:SRL721010 TBC721010:TBH721010 TKY721010:TLD721010 TUU721010:TUZ721010 UEQ721010:UEV721010 UOM721010:UOR721010 UYI721010:UYN721010 VIE721010:VIJ721010 VSA721010:VSF721010 WBW721010:WCB721010 WLS721010:WLX721010 WVO721010:WVT721010 G786546:L786546 JC786546:JH786546 SY786546:TD786546 ACU786546:ACZ786546 AMQ786546:AMV786546 AWM786546:AWR786546 BGI786546:BGN786546 BQE786546:BQJ786546 CAA786546:CAF786546 CJW786546:CKB786546 CTS786546:CTX786546 DDO786546:DDT786546 DNK786546:DNP786546 DXG786546:DXL786546 EHC786546:EHH786546 EQY786546:ERD786546 FAU786546:FAZ786546 FKQ786546:FKV786546 FUM786546:FUR786546 GEI786546:GEN786546 GOE786546:GOJ786546 GYA786546:GYF786546 HHW786546:HIB786546 HRS786546:HRX786546 IBO786546:IBT786546 ILK786546:ILP786546 IVG786546:IVL786546 JFC786546:JFH786546 JOY786546:JPD786546 JYU786546:JYZ786546 KIQ786546:KIV786546 KSM786546:KSR786546 LCI786546:LCN786546 LME786546:LMJ786546 LWA786546:LWF786546 MFW786546:MGB786546 MPS786546:MPX786546 MZO786546:MZT786546 NJK786546:NJP786546 NTG786546:NTL786546 ODC786546:ODH786546 OMY786546:OND786546 OWU786546:OWZ786546 PGQ786546:PGV786546 PQM786546:PQR786546 QAI786546:QAN786546 QKE786546:QKJ786546 QUA786546:QUF786546 RDW786546:REB786546 RNS786546:RNX786546 RXO786546:RXT786546 SHK786546:SHP786546 SRG786546:SRL786546 TBC786546:TBH786546 TKY786546:TLD786546 TUU786546:TUZ786546 UEQ786546:UEV786546 UOM786546:UOR786546 UYI786546:UYN786546 VIE786546:VIJ786546 VSA786546:VSF786546 WBW786546:WCB786546 WLS786546:WLX786546 WVO786546:WVT786546 G852082:L852082 JC852082:JH852082 SY852082:TD852082 ACU852082:ACZ852082 AMQ852082:AMV852082 AWM852082:AWR852082 BGI852082:BGN852082 BQE852082:BQJ852082 CAA852082:CAF852082 CJW852082:CKB852082 CTS852082:CTX852082 DDO852082:DDT852082 DNK852082:DNP852082 DXG852082:DXL852082 EHC852082:EHH852082 EQY852082:ERD852082 FAU852082:FAZ852082 FKQ852082:FKV852082 FUM852082:FUR852082 GEI852082:GEN852082 GOE852082:GOJ852082 GYA852082:GYF852082 HHW852082:HIB852082 HRS852082:HRX852082 IBO852082:IBT852082 ILK852082:ILP852082 IVG852082:IVL852082 JFC852082:JFH852082 JOY852082:JPD852082 JYU852082:JYZ852082 KIQ852082:KIV852082 KSM852082:KSR852082 LCI852082:LCN852082 LME852082:LMJ852082 LWA852082:LWF852082 MFW852082:MGB852082 MPS852082:MPX852082 MZO852082:MZT852082 NJK852082:NJP852082 NTG852082:NTL852082 ODC852082:ODH852082 OMY852082:OND852082 OWU852082:OWZ852082 PGQ852082:PGV852082 PQM852082:PQR852082 QAI852082:QAN852082 QKE852082:QKJ852082 QUA852082:QUF852082 RDW852082:REB852082 RNS852082:RNX852082 RXO852082:RXT852082 SHK852082:SHP852082 SRG852082:SRL852082 TBC852082:TBH852082 TKY852082:TLD852082 TUU852082:TUZ852082 UEQ852082:UEV852082 UOM852082:UOR852082 UYI852082:UYN852082 VIE852082:VIJ852082 VSA852082:VSF852082 WBW852082:WCB852082 WLS852082:WLX852082 WVO852082:WVT852082 G917618:L917618 JC917618:JH917618 SY917618:TD917618 ACU917618:ACZ917618 AMQ917618:AMV917618 AWM917618:AWR917618 BGI917618:BGN917618 BQE917618:BQJ917618 CAA917618:CAF917618 CJW917618:CKB917618 CTS917618:CTX917618 DDO917618:DDT917618 DNK917618:DNP917618 DXG917618:DXL917618 EHC917618:EHH917618 EQY917618:ERD917618 FAU917618:FAZ917618 FKQ917618:FKV917618 FUM917618:FUR917618 GEI917618:GEN917618 GOE917618:GOJ917618 GYA917618:GYF917618 HHW917618:HIB917618 HRS917618:HRX917618 IBO917618:IBT917618 ILK917618:ILP917618 IVG917618:IVL917618 JFC917618:JFH917618 JOY917618:JPD917618 JYU917618:JYZ917618 KIQ917618:KIV917618 KSM917618:KSR917618 LCI917618:LCN917618 LME917618:LMJ917618 LWA917618:LWF917618 MFW917618:MGB917618 MPS917618:MPX917618 MZO917618:MZT917618 NJK917618:NJP917618 NTG917618:NTL917618 ODC917618:ODH917618 OMY917618:OND917618 OWU917618:OWZ917618 PGQ917618:PGV917618 PQM917618:PQR917618 QAI917618:QAN917618 QKE917618:QKJ917618 QUA917618:QUF917618 RDW917618:REB917618 RNS917618:RNX917618 RXO917618:RXT917618 SHK917618:SHP917618 SRG917618:SRL917618 TBC917618:TBH917618 TKY917618:TLD917618 TUU917618:TUZ917618 UEQ917618:UEV917618 UOM917618:UOR917618 UYI917618:UYN917618 VIE917618:VIJ917618 VSA917618:VSF917618 WBW917618:WCB917618 WLS917618:WLX917618 WVO917618:WVT917618 G983154:L983154 JC983154:JH983154 SY983154:TD983154 ACU983154:ACZ983154 AMQ983154:AMV983154 AWM983154:AWR983154 BGI983154:BGN983154 BQE983154:BQJ983154 CAA983154:CAF983154 CJW983154:CKB983154 CTS983154:CTX983154 DDO983154:DDT983154 DNK983154:DNP983154 DXG983154:DXL983154 EHC983154:EHH983154 EQY983154:ERD983154 FAU983154:FAZ983154 FKQ983154:FKV983154 FUM983154:FUR983154 GEI983154:GEN983154 GOE983154:GOJ983154 GYA983154:GYF983154 HHW983154:HIB983154 HRS983154:HRX983154 IBO983154:IBT983154 ILK983154:ILP983154 IVG983154:IVL983154 JFC983154:JFH983154 JOY983154:JPD983154 JYU983154:JYZ983154 KIQ983154:KIV983154 KSM983154:KSR983154 LCI983154:LCN983154 LME983154:LMJ983154 LWA983154:LWF983154 MFW983154:MGB983154 MPS983154:MPX983154 MZO983154:MZT983154 NJK983154:NJP983154 NTG983154:NTL983154 ODC983154:ODH983154 OMY983154:OND983154 OWU983154:OWZ983154 PGQ983154:PGV983154 PQM983154:PQR983154 QAI983154:QAN983154 QKE983154:QKJ983154 QUA983154:QUF983154 RDW983154:REB983154 RNS983154:RNX983154 RXO983154:RXT983154 SHK983154:SHP983154 SRG983154:SRL983154 TBC983154:TBH983154 TKY983154:TLD983154 TUU983154:TUZ983154 UEQ983154:UEV983154 UOM983154:UOR983154 UYI983154:UYN983154 VIE983154:VIJ983154 VSA983154:VSF983154 WBW983154:WCB983154 WLS983154:WLX983154 WVO983154:WVT983154 G45:K89 JC45:JG89 SY45:TC89 ACU45:ACY89 AMQ45:AMU89 AWM45:AWQ89 BGI45:BGM89 BQE45:BQI89 CAA45:CAE89 CJW45:CKA89 CTS45:CTW89 DDO45:DDS89 DNK45:DNO89 DXG45:DXK89 EHC45:EHG89 EQY45:ERC89 FAU45:FAY89 FKQ45:FKU89 FUM45:FUQ89 GEI45:GEM89 GOE45:GOI89 GYA45:GYE89 HHW45:HIA89 HRS45:HRW89 IBO45:IBS89 ILK45:ILO89 IVG45:IVK89 JFC45:JFG89 JOY45:JPC89 JYU45:JYY89 KIQ45:KIU89 KSM45:KSQ89 LCI45:LCM89 LME45:LMI89 LWA45:LWE89 MFW45:MGA89 MPS45:MPW89 MZO45:MZS89 NJK45:NJO89 NTG45:NTK89 ODC45:ODG89 OMY45:ONC89 OWU45:OWY89 PGQ45:PGU89 PQM45:PQQ89 QAI45:QAM89 QKE45:QKI89 QUA45:QUE89 RDW45:REA89 RNS45:RNW89 RXO45:RXS89 SHK45:SHO89 SRG45:SRK89 TBC45:TBG89 TKY45:TLC89 TUU45:TUY89 UEQ45:UEU89 UOM45:UOQ89 UYI45:UYM89 VIE45:VII89 VSA45:VSE89 WBW45:WCA89 WLS45:WLW89 WVO45:WVS89 G65581:K65625 JC65581:JG65625 SY65581:TC65625 ACU65581:ACY65625 AMQ65581:AMU65625 AWM65581:AWQ65625 BGI65581:BGM65625 BQE65581:BQI65625 CAA65581:CAE65625 CJW65581:CKA65625 CTS65581:CTW65625 DDO65581:DDS65625 DNK65581:DNO65625 DXG65581:DXK65625 EHC65581:EHG65625 EQY65581:ERC65625 FAU65581:FAY65625 FKQ65581:FKU65625 FUM65581:FUQ65625 GEI65581:GEM65625 GOE65581:GOI65625 GYA65581:GYE65625 HHW65581:HIA65625 HRS65581:HRW65625 IBO65581:IBS65625 ILK65581:ILO65625 IVG65581:IVK65625 JFC65581:JFG65625 JOY65581:JPC65625 JYU65581:JYY65625 KIQ65581:KIU65625 KSM65581:KSQ65625 LCI65581:LCM65625 LME65581:LMI65625 LWA65581:LWE65625 MFW65581:MGA65625 MPS65581:MPW65625 MZO65581:MZS65625 NJK65581:NJO65625 NTG65581:NTK65625 ODC65581:ODG65625 OMY65581:ONC65625 OWU65581:OWY65625 PGQ65581:PGU65625 PQM65581:PQQ65625 QAI65581:QAM65625 QKE65581:QKI65625 QUA65581:QUE65625 RDW65581:REA65625 RNS65581:RNW65625 RXO65581:RXS65625 SHK65581:SHO65625 SRG65581:SRK65625 TBC65581:TBG65625 TKY65581:TLC65625 TUU65581:TUY65625 UEQ65581:UEU65625 UOM65581:UOQ65625 UYI65581:UYM65625 VIE65581:VII65625 VSA65581:VSE65625 WBW65581:WCA65625 WLS65581:WLW65625 WVO65581:WVS65625 G131117:K131161 JC131117:JG131161 SY131117:TC131161 ACU131117:ACY131161 AMQ131117:AMU131161 AWM131117:AWQ131161 BGI131117:BGM131161 BQE131117:BQI131161 CAA131117:CAE131161 CJW131117:CKA131161 CTS131117:CTW131161 DDO131117:DDS131161 DNK131117:DNO131161 DXG131117:DXK131161 EHC131117:EHG131161 EQY131117:ERC131161 FAU131117:FAY131161 FKQ131117:FKU131161 FUM131117:FUQ131161 GEI131117:GEM131161 GOE131117:GOI131161 GYA131117:GYE131161 HHW131117:HIA131161 HRS131117:HRW131161 IBO131117:IBS131161 ILK131117:ILO131161 IVG131117:IVK131161 JFC131117:JFG131161 JOY131117:JPC131161 JYU131117:JYY131161 KIQ131117:KIU131161 KSM131117:KSQ131161 LCI131117:LCM131161 LME131117:LMI131161 LWA131117:LWE131161 MFW131117:MGA131161 MPS131117:MPW131161 MZO131117:MZS131161 NJK131117:NJO131161 NTG131117:NTK131161 ODC131117:ODG131161 OMY131117:ONC131161 OWU131117:OWY131161 PGQ131117:PGU131161 PQM131117:PQQ131161 QAI131117:QAM131161 QKE131117:QKI131161 QUA131117:QUE131161 RDW131117:REA131161 RNS131117:RNW131161 RXO131117:RXS131161 SHK131117:SHO131161 SRG131117:SRK131161 TBC131117:TBG131161 TKY131117:TLC131161 TUU131117:TUY131161 UEQ131117:UEU131161 UOM131117:UOQ131161 UYI131117:UYM131161 VIE131117:VII131161 VSA131117:VSE131161 WBW131117:WCA131161 WLS131117:WLW131161 WVO131117:WVS131161 G196653:K196697 JC196653:JG196697 SY196653:TC196697 ACU196653:ACY196697 AMQ196653:AMU196697 AWM196653:AWQ196697 BGI196653:BGM196697 BQE196653:BQI196697 CAA196653:CAE196697 CJW196653:CKA196697 CTS196653:CTW196697 DDO196653:DDS196697 DNK196653:DNO196697 DXG196653:DXK196697 EHC196653:EHG196697 EQY196653:ERC196697 FAU196653:FAY196697 FKQ196653:FKU196697 FUM196653:FUQ196697 GEI196653:GEM196697 GOE196653:GOI196697 GYA196653:GYE196697 HHW196653:HIA196697 HRS196653:HRW196697 IBO196653:IBS196697 ILK196653:ILO196697 IVG196653:IVK196697 JFC196653:JFG196697 JOY196653:JPC196697 JYU196653:JYY196697 KIQ196653:KIU196697 KSM196653:KSQ196697 LCI196653:LCM196697 LME196653:LMI196697 LWA196653:LWE196697 MFW196653:MGA196697 MPS196653:MPW196697 MZO196653:MZS196697 NJK196653:NJO196697 NTG196653:NTK196697 ODC196653:ODG196697 OMY196653:ONC196697 OWU196653:OWY196697 PGQ196653:PGU196697 PQM196653:PQQ196697 QAI196653:QAM196697 QKE196653:QKI196697 QUA196653:QUE196697 RDW196653:REA196697 RNS196653:RNW196697 RXO196653:RXS196697 SHK196653:SHO196697 SRG196653:SRK196697 TBC196653:TBG196697 TKY196653:TLC196697 TUU196653:TUY196697 UEQ196653:UEU196697 UOM196653:UOQ196697 UYI196653:UYM196697 VIE196653:VII196697 VSA196653:VSE196697 WBW196653:WCA196697 WLS196653:WLW196697 WVO196653:WVS196697 G262189:K262233 JC262189:JG262233 SY262189:TC262233 ACU262189:ACY262233 AMQ262189:AMU262233 AWM262189:AWQ262233 BGI262189:BGM262233 BQE262189:BQI262233 CAA262189:CAE262233 CJW262189:CKA262233 CTS262189:CTW262233 DDO262189:DDS262233 DNK262189:DNO262233 DXG262189:DXK262233 EHC262189:EHG262233 EQY262189:ERC262233 FAU262189:FAY262233 FKQ262189:FKU262233 FUM262189:FUQ262233 GEI262189:GEM262233 GOE262189:GOI262233 GYA262189:GYE262233 HHW262189:HIA262233 HRS262189:HRW262233 IBO262189:IBS262233 ILK262189:ILO262233 IVG262189:IVK262233 JFC262189:JFG262233 JOY262189:JPC262233 JYU262189:JYY262233 KIQ262189:KIU262233 KSM262189:KSQ262233 LCI262189:LCM262233 LME262189:LMI262233 LWA262189:LWE262233 MFW262189:MGA262233 MPS262189:MPW262233 MZO262189:MZS262233 NJK262189:NJO262233 NTG262189:NTK262233 ODC262189:ODG262233 OMY262189:ONC262233 OWU262189:OWY262233 PGQ262189:PGU262233 PQM262189:PQQ262233 QAI262189:QAM262233 QKE262189:QKI262233 QUA262189:QUE262233 RDW262189:REA262233 RNS262189:RNW262233 RXO262189:RXS262233 SHK262189:SHO262233 SRG262189:SRK262233 TBC262189:TBG262233 TKY262189:TLC262233 TUU262189:TUY262233 UEQ262189:UEU262233 UOM262189:UOQ262233 UYI262189:UYM262233 VIE262189:VII262233 VSA262189:VSE262233 WBW262189:WCA262233 WLS262189:WLW262233 WVO262189:WVS262233 G327725:K327769 JC327725:JG327769 SY327725:TC327769 ACU327725:ACY327769 AMQ327725:AMU327769 AWM327725:AWQ327769 BGI327725:BGM327769 BQE327725:BQI327769 CAA327725:CAE327769 CJW327725:CKA327769 CTS327725:CTW327769 DDO327725:DDS327769 DNK327725:DNO327769 DXG327725:DXK327769 EHC327725:EHG327769 EQY327725:ERC327769 FAU327725:FAY327769 FKQ327725:FKU327769 FUM327725:FUQ327769 GEI327725:GEM327769 GOE327725:GOI327769 GYA327725:GYE327769 HHW327725:HIA327769 HRS327725:HRW327769 IBO327725:IBS327769 ILK327725:ILO327769 IVG327725:IVK327769 JFC327725:JFG327769 JOY327725:JPC327769 JYU327725:JYY327769 KIQ327725:KIU327769 KSM327725:KSQ327769 LCI327725:LCM327769 LME327725:LMI327769 LWA327725:LWE327769 MFW327725:MGA327769 MPS327725:MPW327769 MZO327725:MZS327769 NJK327725:NJO327769 NTG327725:NTK327769 ODC327725:ODG327769 OMY327725:ONC327769 OWU327725:OWY327769 PGQ327725:PGU327769 PQM327725:PQQ327769 QAI327725:QAM327769 QKE327725:QKI327769 QUA327725:QUE327769 RDW327725:REA327769 RNS327725:RNW327769 RXO327725:RXS327769 SHK327725:SHO327769 SRG327725:SRK327769 TBC327725:TBG327769 TKY327725:TLC327769 TUU327725:TUY327769 UEQ327725:UEU327769 UOM327725:UOQ327769 UYI327725:UYM327769 VIE327725:VII327769 VSA327725:VSE327769 WBW327725:WCA327769 WLS327725:WLW327769 WVO327725:WVS327769 G393261:K393305 JC393261:JG393305 SY393261:TC393305 ACU393261:ACY393305 AMQ393261:AMU393305 AWM393261:AWQ393305 BGI393261:BGM393305 BQE393261:BQI393305 CAA393261:CAE393305 CJW393261:CKA393305 CTS393261:CTW393305 DDO393261:DDS393305 DNK393261:DNO393305 DXG393261:DXK393305 EHC393261:EHG393305 EQY393261:ERC393305 FAU393261:FAY393305 FKQ393261:FKU393305 FUM393261:FUQ393305 GEI393261:GEM393305 GOE393261:GOI393305 GYA393261:GYE393305 HHW393261:HIA393305 HRS393261:HRW393305 IBO393261:IBS393305 ILK393261:ILO393305 IVG393261:IVK393305 JFC393261:JFG393305 JOY393261:JPC393305 JYU393261:JYY393305 KIQ393261:KIU393305 KSM393261:KSQ393305 LCI393261:LCM393305 LME393261:LMI393305 LWA393261:LWE393305 MFW393261:MGA393305 MPS393261:MPW393305 MZO393261:MZS393305 NJK393261:NJO393305 NTG393261:NTK393305 ODC393261:ODG393305 OMY393261:ONC393305 OWU393261:OWY393305 PGQ393261:PGU393305 PQM393261:PQQ393305 QAI393261:QAM393305 QKE393261:QKI393305 QUA393261:QUE393305 RDW393261:REA393305 RNS393261:RNW393305 RXO393261:RXS393305 SHK393261:SHO393305 SRG393261:SRK393305 TBC393261:TBG393305 TKY393261:TLC393305 TUU393261:TUY393305 UEQ393261:UEU393305 UOM393261:UOQ393305 UYI393261:UYM393305 VIE393261:VII393305 VSA393261:VSE393305 WBW393261:WCA393305 WLS393261:WLW393305 WVO393261:WVS393305 G458797:K458841 JC458797:JG458841 SY458797:TC458841 ACU458797:ACY458841 AMQ458797:AMU458841 AWM458797:AWQ458841 BGI458797:BGM458841 BQE458797:BQI458841 CAA458797:CAE458841 CJW458797:CKA458841 CTS458797:CTW458841 DDO458797:DDS458841 DNK458797:DNO458841 DXG458797:DXK458841 EHC458797:EHG458841 EQY458797:ERC458841 FAU458797:FAY458841 FKQ458797:FKU458841 FUM458797:FUQ458841 GEI458797:GEM458841 GOE458797:GOI458841 GYA458797:GYE458841 HHW458797:HIA458841 HRS458797:HRW458841 IBO458797:IBS458841 ILK458797:ILO458841 IVG458797:IVK458841 JFC458797:JFG458841 JOY458797:JPC458841 JYU458797:JYY458841 KIQ458797:KIU458841 KSM458797:KSQ458841 LCI458797:LCM458841 LME458797:LMI458841 LWA458797:LWE458841 MFW458797:MGA458841 MPS458797:MPW458841 MZO458797:MZS458841 NJK458797:NJO458841 NTG458797:NTK458841 ODC458797:ODG458841 OMY458797:ONC458841 OWU458797:OWY458841 PGQ458797:PGU458841 PQM458797:PQQ458841 QAI458797:QAM458841 QKE458797:QKI458841 QUA458797:QUE458841 RDW458797:REA458841 RNS458797:RNW458841 RXO458797:RXS458841 SHK458797:SHO458841 SRG458797:SRK458841 TBC458797:TBG458841 TKY458797:TLC458841 TUU458797:TUY458841 UEQ458797:UEU458841 UOM458797:UOQ458841 UYI458797:UYM458841 VIE458797:VII458841 VSA458797:VSE458841 WBW458797:WCA458841 WLS458797:WLW458841 WVO458797:WVS458841 G524333:K524377 JC524333:JG524377 SY524333:TC524377 ACU524333:ACY524377 AMQ524333:AMU524377 AWM524333:AWQ524377 BGI524333:BGM524377 BQE524333:BQI524377 CAA524333:CAE524377 CJW524333:CKA524377 CTS524333:CTW524377 DDO524333:DDS524377 DNK524333:DNO524377 DXG524333:DXK524377 EHC524333:EHG524377 EQY524333:ERC524377 FAU524333:FAY524377 FKQ524333:FKU524377 FUM524333:FUQ524377 GEI524333:GEM524377 GOE524333:GOI524377 GYA524333:GYE524377 HHW524333:HIA524377 HRS524333:HRW524377 IBO524333:IBS524377 ILK524333:ILO524377 IVG524333:IVK524377 JFC524333:JFG524377 JOY524333:JPC524377 JYU524333:JYY524377 KIQ524333:KIU524377 KSM524333:KSQ524377 LCI524333:LCM524377 LME524333:LMI524377 LWA524333:LWE524377 MFW524333:MGA524377 MPS524333:MPW524377 MZO524333:MZS524377 NJK524333:NJO524377 NTG524333:NTK524377 ODC524333:ODG524377 OMY524333:ONC524377 OWU524333:OWY524377 PGQ524333:PGU524377 PQM524333:PQQ524377 QAI524333:QAM524377 QKE524333:QKI524377 QUA524333:QUE524377 RDW524333:REA524377 RNS524333:RNW524377 RXO524333:RXS524377 SHK524333:SHO524377 SRG524333:SRK524377 TBC524333:TBG524377 TKY524333:TLC524377 TUU524333:TUY524377 UEQ524333:UEU524377 UOM524333:UOQ524377 UYI524333:UYM524377 VIE524333:VII524377 VSA524333:VSE524377 WBW524333:WCA524377 WLS524333:WLW524377 WVO524333:WVS524377 G589869:K589913 JC589869:JG589913 SY589869:TC589913 ACU589869:ACY589913 AMQ589869:AMU589913 AWM589869:AWQ589913 BGI589869:BGM589913 BQE589869:BQI589913 CAA589869:CAE589913 CJW589869:CKA589913 CTS589869:CTW589913 DDO589869:DDS589913 DNK589869:DNO589913 DXG589869:DXK589913 EHC589869:EHG589913 EQY589869:ERC589913 FAU589869:FAY589913 FKQ589869:FKU589913 FUM589869:FUQ589913 GEI589869:GEM589913 GOE589869:GOI589913 GYA589869:GYE589913 HHW589869:HIA589913 HRS589869:HRW589913 IBO589869:IBS589913 ILK589869:ILO589913 IVG589869:IVK589913 JFC589869:JFG589913 JOY589869:JPC589913 JYU589869:JYY589913 KIQ589869:KIU589913 KSM589869:KSQ589913 LCI589869:LCM589913 LME589869:LMI589913 LWA589869:LWE589913 MFW589869:MGA589913 MPS589869:MPW589913 MZO589869:MZS589913 NJK589869:NJO589913 NTG589869:NTK589913 ODC589869:ODG589913 OMY589869:ONC589913 OWU589869:OWY589913 PGQ589869:PGU589913 PQM589869:PQQ589913 QAI589869:QAM589913 QKE589869:QKI589913 QUA589869:QUE589913 RDW589869:REA589913 RNS589869:RNW589913 RXO589869:RXS589913 SHK589869:SHO589913 SRG589869:SRK589913 TBC589869:TBG589913 TKY589869:TLC589913 TUU589869:TUY589913 UEQ589869:UEU589913 UOM589869:UOQ589913 UYI589869:UYM589913 VIE589869:VII589913 VSA589869:VSE589913 WBW589869:WCA589913 WLS589869:WLW589913 WVO589869:WVS589913 G655405:K655449 JC655405:JG655449 SY655405:TC655449 ACU655405:ACY655449 AMQ655405:AMU655449 AWM655405:AWQ655449 BGI655405:BGM655449 BQE655405:BQI655449 CAA655405:CAE655449 CJW655405:CKA655449 CTS655405:CTW655449 DDO655405:DDS655449 DNK655405:DNO655449 DXG655405:DXK655449 EHC655405:EHG655449 EQY655405:ERC655449 FAU655405:FAY655449 FKQ655405:FKU655449 FUM655405:FUQ655449 GEI655405:GEM655449 GOE655405:GOI655449 GYA655405:GYE655449 HHW655405:HIA655449 HRS655405:HRW655449 IBO655405:IBS655449 ILK655405:ILO655449 IVG655405:IVK655449 JFC655405:JFG655449 JOY655405:JPC655449 JYU655405:JYY655449 KIQ655405:KIU655449 KSM655405:KSQ655449 LCI655405:LCM655449 LME655405:LMI655449 LWA655405:LWE655449 MFW655405:MGA655449 MPS655405:MPW655449 MZO655405:MZS655449 NJK655405:NJO655449 NTG655405:NTK655449 ODC655405:ODG655449 OMY655405:ONC655449 OWU655405:OWY655449 PGQ655405:PGU655449 PQM655405:PQQ655449 QAI655405:QAM655449 QKE655405:QKI655449 QUA655405:QUE655449 RDW655405:REA655449 RNS655405:RNW655449 RXO655405:RXS655449 SHK655405:SHO655449 SRG655405:SRK655449 TBC655405:TBG655449 TKY655405:TLC655449 TUU655405:TUY655449 UEQ655405:UEU655449 UOM655405:UOQ655449 UYI655405:UYM655449 VIE655405:VII655449 VSA655405:VSE655449 WBW655405:WCA655449 WLS655405:WLW655449 WVO655405:WVS655449 G720941:K720985 JC720941:JG720985 SY720941:TC720985 ACU720941:ACY720985 AMQ720941:AMU720985 AWM720941:AWQ720985 BGI720941:BGM720985 BQE720941:BQI720985 CAA720941:CAE720985 CJW720941:CKA720985 CTS720941:CTW720985 DDO720941:DDS720985 DNK720941:DNO720985 DXG720941:DXK720985 EHC720941:EHG720985 EQY720941:ERC720985 FAU720941:FAY720985 FKQ720941:FKU720985 FUM720941:FUQ720985 GEI720941:GEM720985 GOE720941:GOI720985 GYA720941:GYE720985 HHW720941:HIA720985 HRS720941:HRW720985 IBO720941:IBS720985 ILK720941:ILO720985 IVG720941:IVK720985 JFC720941:JFG720985 JOY720941:JPC720985 JYU720941:JYY720985 KIQ720941:KIU720985 KSM720941:KSQ720985 LCI720941:LCM720985 LME720941:LMI720985 LWA720941:LWE720985 MFW720941:MGA720985 MPS720941:MPW720985 MZO720941:MZS720985 NJK720941:NJO720985 NTG720941:NTK720985 ODC720941:ODG720985 OMY720941:ONC720985 OWU720941:OWY720985 PGQ720941:PGU720985 PQM720941:PQQ720985 QAI720941:QAM720985 QKE720941:QKI720985 QUA720941:QUE720985 RDW720941:REA720985 RNS720941:RNW720985 RXO720941:RXS720985 SHK720941:SHO720985 SRG720941:SRK720985 TBC720941:TBG720985 TKY720941:TLC720985 TUU720941:TUY720985 UEQ720941:UEU720985 UOM720941:UOQ720985 UYI720941:UYM720985 VIE720941:VII720985 VSA720941:VSE720985 WBW720941:WCA720985 WLS720941:WLW720985 WVO720941:WVS720985 G786477:K786521 JC786477:JG786521 SY786477:TC786521 ACU786477:ACY786521 AMQ786477:AMU786521 AWM786477:AWQ786521 BGI786477:BGM786521 BQE786477:BQI786521 CAA786477:CAE786521 CJW786477:CKA786521 CTS786477:CTW786521 DDO786477:DDS786521 DNK786477:DNO786521 DXG786477:DXK786521 EHC786477:EHG786521 EQY786477:ERC786521 FAU786477:FAY786521 FKQ786477:FKU786521 FUM786477:FUQ786521 GEI786477:GEM786521 GOE786477:GOI786521 GYA786477:GYE786521 HHW786477:HIA786521 HRS786477:HRW786521 IBO786477:IBS786521 ILK786477:ILO786521 IVG786477:IVK786521 JFC786477:JFG786521 JOY786477:JPC786521 JYU786477:JYY786521 KIQ786477:KIU786521 KSM786477:KSQ786521 LCI786477:LCM786521 LME786477:LMI786521 LWA786477:LWE786521 MFW786477:MGA786521 MPS786477:MPW786521 MZO786477:MZS786521 NJK786477:NJO786521 NTG786477:NTK786521 ODC786477:ODG786521 OMY786477:ONC786521 OWU786477:OWY786521 PGQ786477:PGU786521 PQM786477:PQQ786521 QAI786477:QAM786521 QKE786477:QKI786521 QUA786477:QUE786521 RDW786477:REA786521 RNS786477:RNW786521 RXO786477:RXS786521 SHK786477:SHO786521 SRG786477:SRK786521 TBC786477:TBG786521 TKY786477:TLC786521 TUU786477:TUY786521 UEQ786477:UEU786521 UOM786477:UOQ786521 UYI786477:UYM786521 VIE786477:VII786521 VSA786477:VSE786521 WBW786477:WCA786521 WLS786477:WLW786521 WVO786477:WVS786521 G852013:K852057 JC852013:JG852057 SY852013:TC852057 ACU852013:ACY852057 AMQ852013:AMU852057 AWM852013:AWQ852057 BGI852013:BGM852057 BQE852013:BQI852057 CAA852013:CAE852057 CJW852013:CKA852057 CTS852013:CTW852057 DDO852013:DDS852057 DNK852013:DNO852057 DXG852013:DXK852057 EHC852013:EHG852057 EQY852013:ERC852057 FAU852013:FAY852057 FKQ852013:FKU852057 FUM852013:FUQ852057 GEI852013:GEM852057 GOE852013:GOI852057 GYA852013:GYE852057 HHW852013:HIA852057 HRS852013:HRW852057 IBO852013:IBS852057 ILK852013:ILO852057 IVG852013:IVK852057 JFC852013:JFG852057 JOY852013:JPC852057 JYU852013:JYY852057 KIQ852013:KIU852057 KSM852013:KSQ852057 LCI852013:LCM852057 LME852013:LMI852057 LWA852013:LWE852057 MFW852013:MGA852057 MPS852013:MPW852057 MZO852013:MZS852057 NJK852013:NJO852057 NTG852013:NTK852057 ODC852013:ODG852057 OMY852013:ONC852057 OWU852013:OWY852057 PGQ852013:PGU852057 PQM852013:PQQ852057 QAI852013:QAM852057 QKE852013:QKI852057 QUA852013:QUE852057 RDW852013:REA852057 RNS852013:RNW852057 RXO852013:RXS852057 SHK852013:SHO852057 SRG852013:SRK852057 TBC852013:TBG852057 TKY852013:TLC852057 TUU852013:TUY852057 UEQ852013:UEU852057 UOM852013:UOQ852057 UYI852013:UYM852057 VIE852013:VII852057 VSA852013:VSE852057 WBW852013:WCA852057 WLS852013:WLW852057 WVO852013:WVS852057 G917549:K917593 JC917549:JG917593 SY917549:TC917593 ACU917549:ACY917593 AMQ917549:AMU917593 AWM917549:AWQ917593 BGI917549:BGM917593 BQE917549:BQI917593 CAA917549:CAE917593 CJW917549:CKA917593 CTS917549:CTW917593 DDO917549:DDS917593 DNK917549:DNO917593 DXG917549:DXK917593 EHC917549:EHG917593 EQY917549:ERC917593 FAU917549:FAY917593 FKQ917549:FKU917593 FUM917549:FUQ917593 GEI917549:GEM917593 GOE917549:GOI917593 GYA917549:GYE917593 HHW917549:HIA917593 HRS917549:HRW917593 IBO917549:IBS917593 ILK917549:ILO917593 IVG917549:IVK917593 JFC917549:JFG917593 JOY917549:JPC917593 JYU917549:JYY917593 KIQ917549:KIU917593 KSM917549:KSQ917593 LCI917549:LCM917593 LME917549:LMI917593 LWA917549:LWE917593 MFW917549:MGA917593 MPS917549:MPW917593 MZO917549:MZS917593 NJK917549:NJO917593 NTG917549:NTK917593 ODC917549:ODG917593 OMY917549:ONC917593 OWU917549:OWY917593 PGQ917549:PGU917593 PQM917549:PQQ917593 QAI917549:QAM917593 QKE917549:QKI917593 QUA917549:QUE917593 RDW917549:REA917593 RNS917549:RNW917593 RXO917549:RXS917593 SHK917549:SHO917593 SRG917549:SRK917593 TBC917549:TBG917593 TKY917549:TLC917593 TUU917549:TUY917593 UEQ917549:UEU917593 UOM917549:UOQ917593 UYI917549:UYM917593 VIE917549:VII917593 VSA917549:VSE917593 WBW917549:WCA917593 WLS917549:WLW917593 WVO917549:WVS917593 G983085:K983129 JC983085:JG983129 SY983085:TC983129 ACU983085:ACY983129 AMQ983085:AMU983129 AWM983085:AWQ983129 BGI983085:BGM983129 BQE983085:BQI983129 CAA983085:CAE983129 CJW983085:CKA983129 CTS983085:CTW983129 DDO983085:DDS983129 DNK983085:DNO983129 DXG983085:DXK983129 EHC983085:EHG983129 EQY983085:ERC983129 FAU983085:FAY983129 FKQ983085:FKU983129 FUM983085:FUQ983129 GEI983085:GEM983129 GOE983085:GOI983129 GYA983085:GYE983129 HHW983085:HIA983129 HRS983085:HRW983129 IBO983085:IBS983129 ILK983085:ILO983129 IVG983085:IVK983129 JFC983085:JFG983129 JOY983085:JPC983129 JYU983085:JYY983129 KIQ983085:KIU983129 KSM983085:KSQ983129 LCI983085:LCM983129 LME983085:LMI983129 LWA983085:LWE983129 MFW983085:MGA983129 MPS983085:MPW983129 MZO983085:MZS983129 NJK983085:NJO983129 NTG983085:NTK983129 ODC983085:ODG983129 OMY983085:ONC983129 OWU983085:OWY983129 PGQ983085:PGU983129 PQM983085:PQQ983129 QAI983085:QAM983129 QKE983085:QKI983129 QUA983085:QUE983129 RDW983085:REA983129 RNS983085:RNW983129 RXO983085:RXS983129 SHK983085:SHO983129 SRG983085:SRK983129 TBC983085:TBG983129 TKY983085:TLC983129 TUU983085:TUY983129 UEQ983085:UEU983129 UOM983085:UOQ983129 UYI983085:UYM983129 VIE983085:VII983129 VSA983085:VSE983129 WBW983085:WCA983129 WLS983085:WLW983129 WVO983085:WVS983129 S44:X89 JO44:JT89 TK44:TP89 ADG44:ADL89 ANC44:ANH89 AWY44:AXD89 BGU44:BGZ89 BQQ44:BQV89 CAM44:CAR89 CKI44:CKN89 CUE44:CUJ89 DEA44:DEF89 DNW44:DOB89 DXS44:DXX89 EHO44:EHT89 ERK44:ERP89 FBG44:FBL89 FLC44:FLH89 FUY44:FVD89 GEU44:GEZ89 GOQ44:GOV89 GYM44:GYR89 HII44:HIN89 HSE44:HSJ89 ICA44:ICF89 ILW44:IMB89 IVS44:IVX89 JFO44:JFT89 JPK44:JPP89 JZG44:JZL89 KJC44:KJH89 KSY44:KTD89 LCU44:LCZ89 LMQ44:LMV89 LWM44:LWR89 MGI44:MGN89 MQE44:MQJ89 NAA44:NAF89 NJW44:NKB89 NTS44:NTX89 ODO44:ODT89 ONK44:ONP89 OXG44:OXL89 PHC44:PHH89 PQY44:PRD89 QAU44:QAZ89 QKQ44:QKV89 QUM44:QUR89 REI44:REN89 ROE44:ROJ89 RYA44:RYF89 SHW44:SIB89 SRS44:SRX89 TBO44:TBT89 TLK44:TLP89 TVG44:TVL89 UFC44:UFH89 UOY44:UPD89 UYU44:UYZ89 VIQ44:VIV89 VSM44:VSR89 WCI44:WCN89 WME44:WMJ89 WWA44:WWF89 S65580:X65625 JO65580:JT65625 TK65580:TP65625 ADG65580:ADL65625 ANC65580:ANH65625 AWY65580:AXD65625 BGU65580:BGZ65625 BQQ65580:BQV65625 CAM65580:CAR65625 CKI65580:CKN65625 CUE65580:CUJ65625 DEA65580:DEF65625 DNW65580:DOB65625 DXS65580:DXX65625 EHO65580:EHT65625 ERK65580:ERP65625 FBG65580:FBL65625 FLC65580:FLH65625 FUY65580:FVD65625 GEU65580:GEZ65625 GOQ65580:GOV65625 GYM65580:GYR65625 HII65580:HIN65625 HSE65580:HSJ65625 ICA65580:ICF65625 ILW65580:IMB65625 IVS65580:IVX65625 JFO65580:JFT65625 JPK65580:JPP65625 JZG65580:JZL65625 KJC65580:KJH65625 KSY65580:KTD65625 LCU65580:LCZ65625 LMQ65580:LMV65625 LWM65580:LWR65625 MGI65580:MGN65625 MQE65580:MQJ65625 NAA65580:NAF65625 NJW65580:NKB65625 NTS65580:NTX65625 ODO65580:ODT65625 ONK65580:ONP65625 OXG65580:OXL65625 PHC65580:PHH65625 PQY65580:PRD65625 QAU65580:QAZ65625 QKQ65580:QKV65625 QUM65580:QUR65625 REI65580:REN65625 ROE65580:ROJ65625 RYA65580:RYF65625 SHW65580:SIB65625 SRS65580:SRX65625 TBO65580:TBT65625 TLK65580:TLP65625 TVG65580:TVL65625 UFC65580:UFH65625 UOY65580:UPD65625 UYU65580:UYZ65625 VIQ65580:VIV65625 VSM65580:VSR65625 WCI65580:WCN65625 WME65580:WMJ65625 WWA65580:WWF65625 S131116:X131161 JO131116:JT131161 TK131116:TP131161 ADG131116:ADL131161 ANC131116:ANH131161 AWY131116:AXD131161 BGU131116:BGZ131161 BQQ131116:BQV131161 CAM131116:CAR131161 CKI131116:CKN131161 CUE131116:CUJ131161 DEA131116:DEF131161 DNW131116:DOB131161 DXS131116:DXX131161 EHO131116:EHT131161 ERK131116:ERP131161 FBG131116:FBL131161 FLC131116:FLH131161 FUY131116:FVD131161 GEU131116:GEZ131161 GOQ131116:GOV131161 GYM131116:GYR131161 HII131116:HIN131161 HSE131116:HSJ131161 ICA131116:ICF131161 ILW131116:IMB131161 IVS131116:IVX131161 JFO131116:JFT131161 JPK131116:JPP131161 JZG131116:JZL131161 KJC131116:KJH131161 KSY131116:KTD131161 LCU131116:LCZ131161 LMQ131116:LMV131161 LWM131116:LWR131161 MGI131116:MGN131161 MQE131116:MQJ131161 NAA131116:NAF131161 NJW131116:NKB131161 NTS131116:NTX131161 ODO131116:ODT131161 ONK131116:ONP131161 OXG131116:OXL131161 PHC131116:PHH131161 PQY131116:PRD131161 QAU131116:QAZ131161 QKQ131116:QKV131161 QUM131116:QUR131161 REI131116:REN131161 ROE131116:ROJ131161 RYA131116:RYF131161 SHW131116:SIB131161 SRS131116:SRX131161 TBO131116:TBT131161 TLK131116:TLP131161 TVG131116:TVL131161 UFC131116:UFH131161 UOY131116:UPD131161 UYU131116:UYZ131161 VIQ131116:VIV131161 VSM131116:VSR131161 WCI131116:WCN131161 WME131116:WMJ131161 WWA131116:WWF131161 S196652:X196697 JO196652:JT196697 TK196652:TP196697 ADG196652:ADL196697 ANC196652:ANH196697 AWY196652:AXD196697 BGU196652:BGZ196697 BQQ196652:BQV196697 CAM196652:CAR196697 CKI196652:CKN196697 CUE196652:CUJ196697 DEA196652:DEF196697 DNW196652:DOB196697 DXS196652:DXX196697 EHO196652:EHT196697 ERK196652:ERP196697 FBG196652:FBL196697 FLC196652:FLH196697 FUY196652:FVD196697 GEU196652:GEZ196697 GOQ196652:GOV196697 GYM196652:GYR196697 HII196652:HIN196697 HSE196652:HSJ196697 ICA196652:ICF196697 ILW196652:IMB196697 IVS196652:IVX196697 JFO196652:JFT196697 JPK196652:JPP196697 JZG196652:JZL196697 KJC196652:KJH196697 KSY196652:KTD196697 LCU196652:LCZ196697 LMQ196652:LMV196697 LWM196652:LWR196697 MGI196652:MGN196697 MQE196652:MQJ196697 NAA196652:NAF196697 NJW196652:NKB196697 NTS196652:NTX196697 ODO196652:ODT196697 ONK196652:ONP196697 OXG196652:OXL196697 PHC196652:PHH196697 PQY196652:PRD196697 QAU196652:QAZ196697 QKQ196652:QKV196697 QUM196652:QUR196697 REI196652:REN196697 ROE196652:ROJ196697 RYA196652:RYF196697 SHW196652:SIB196697 SRS196652:SRX196697 TBO196652:TBT196697 TLK196652:TLP196697 TVG196652:TVL196697 UFC196652:UFH196697 UOY196652:UPD196697 UYU196652:UYZ196697 VIQ196652:VIV196697 VSM196652:VSR196697 WCI196652:WCN196697 WME196652:WMJ196697 WWA196652:WWF196697 S262188:X262233 JO262188:JT262233 TK262188:TP262233 ADG262188:ADL262233 ANC262188:ANH262233 AWY262188:AXD262233 BGU262188:BGZ262233 BQQ262188:BQV262233 CAM262188:CAR262233 CKI262188:CKN262233 CUE262188:CUJ262233 DEA262188:DEF262233 DNW262188:DOB262233 DXS262188:DXX262233 EHO262188:EHT262233 ERK262188:ERP262233 FBG262188:FBL262233 FLC262188:FLH262233 FUY262188:FVD262233 GEU262188:GEZ262233 GOQ262188:GOV262233 GYM262188:GYR262233 HII262188:HIN262233 HSE262188:HSJ262233 ICA262188:ICF262233 ILW262188:IMB262233 IVS262188:IVX262233 JFO262188:JFT262233 JPK262188:JPP262233 JZG262188:JZL262233 KJC262188:KJH262233 KSY262188:KTD262233 LCU262188:LCZ262233 LMQ262188:LMV262233 LWM262188:LWR262233 MGI262188:MGN262233 MQE262188:MQJ262233 NAA262188:NAF262233 NJW262188:NKB262233 NTS262188:NTX262233 ODO262188:ODT262233 ONK262188:ONP262233 OXG262188:OXL262233 PHC262188:PHH262233 PQY262188:PRD262233 QAU262188:QAZ262233 QKQ262188:QKV262233 QUM262188:QUR262233 REI262188:REN262233 ROE262188:ROJ262233 RYA262188:RYF262233 SHW262188:SIB262233 SRS262188:SRX262233 TBO262188:TBT262233 TLK262188:TLP262233 TVG262188:TVL262233 UFC262188:UFH262233 UOY262188:UPD262233 UYU262188:UYZ262233 VIQ262188:VIV262233 VSM262188:VSR262233 WCI262188:WCN262233 WME262188:WMJ262233 WWA262188:WWF262233 S327724:X327769 JO327724:JT327769 TK327724:TP327769 ADG327724:ADL327769 ANC327724:ANH327769 AWY327724:AXD327769 BGU327724:BGZ327769 BQQ327724:BQV327769 CAM327724:CAR327769 CKI327724:CKN327769 CUE327724:CUJ327769 DEA327724:DEF327769 DNW327724:DOB327769 DXS327724:DXX327769 EHO327724:EHT327769 ERK327724:ERP327769 FBG327724:FBL327769 FLC327724:FLH327769 FUY327724:FVD327769 GEU327724:GEZ327769 GOQ327724:GOV327769 GYM327724:GYR327769 HII327724:HIN327769 HSE327724:HSJ327769 ICA327724:ICF327769 ILW327724:IMB327769 IVS327724:IVX327769 JFO327724:JFT327769 JPK327724:JPP327769 JZG327724:JZL327769 KJC327724:KJH327769 KSY327724:KTD327769 LCU327724:LCZ327769 LMQ327724:LMV327769 LWM327724:LWR327769 MGI327724:MGN327769 MQE327724:MQJ327769 NAA327724:NAF327769 NJW327724:NKB327769 NTS327724:NTX327769 ODO327724:ODT327769 ONK327724:ONP327769 OXG327724:OXL327769 PHC327724:PHH327769 PQY327724:PRD327769 QAU327724:QAZ327769 QKQ327724:QKV327769 QUM327724:QUR327769 REI327724:REN327769 ROE327724:ROJ327769 RYA327724:RYF327769 SHW327724:SIB327769 SRS327724:SRX327769 TBO327724:TBT327769 TLK327724:TLP327769 TVG327724:TVL327769 UFC327724:UFH327769 UOY327724:UPD327769 UYU327724:UYZ327769 VIQ327724:VIV327769 VSM327724:VSR327769 WCI327724:WCN327769 WME327724:WMJ327769 WWA327724:WWF327769 S393260:X393305 JO393260:JT393305 TK393260:TP393305 ADG393260:ADL393305 ANC393260:ANH393305 AWY393260:AXD393305 BGU393260:BGZ393305 BQQ393260:BQV393305 CAM393260:CAR393305 CKI393260:CKN393305 CUE393260:CUJ393305 DEA393260:DEF393305 DNW393260:DOB393305 DXS393260:DXX393305 EHO393260:EHT393305 ERK393260:ERP393305 FBG393260:FBL393305 FLC393260:FLH393305 FUY393260:FVD393305 GEU393260:GEZ393305 GOQ393260:GOV393305 GYM393260:GYR393305 HII393260:HIN393305 HSE393260:HSJ393305 ICA393260:ICF393305 ILW393260:IMB393305 IVS393260:IVX393305 JFO393260:JFT393305 JPK393260:JPP393305 JZG393260:JZL393305 KJC393260:KJH393305 KSY393260:KTD393305 LCU393260:LCZ393305 LMQ393260:LMV393305 LWM393260:LWR393305 MGI393260:MGN393305 MQE393260:MQJ393305 NAA393260:NAF393305 NJW393260:NKB393305 NTS393260:NTX393305 ODO393260:ODT393305 ONK393260:ONP393305 OXG393260:OXL393305 PHC393260:PHH393305 PQY393260:PRD393305 QAU393260:QAZ393305 QKQ393260:QKV393305 QUM393260:QUR393305 REI393260:REN393305 ROE393260:ROJ393305 RYA393260:RYF393305 SHW393260:SIB393305 SRS393260:SRX393305 TBO393260:TBT393305 TLK393260:TLP393305 TVG393260:TVL393305 UFC393260:UFH393305 UOY393260:UPD393305 UYU393260:UYZ393305 VIQ393260:VIV393305 VSM393260:VSR393305 WCI393260:WCN393305 WME393260:WMJ393305 WWA393260:WWF393305 S458796:X458841 JO458796:JT458841 TK458796:TP458841 ADG458796:ADL458841 ANC458796:ANH458841 AWY458796:AXD458841 BGU458796:BGZ458841 BQQ458796:BQV458841 CAM458796:CAR458841 CKI458796:CKN458841 CUE458796:CUJ458841 DEA458796:DEF458841 DNW458796:DOB458841 DXS458796:DXX458841 EHO458796:EHT458841 ERK458796:ERP458841 FBG458796:FBL458841 FLC458796:FLH458841 FUY458796:FVD458841 GEU458796:GEZ458841 GOQ458796:GOV458841 GYM458796:GYR458841 HII458796:HIN458841 HSE458796:HSJ458841 ICA458796:ICF458841 ILW458796:IMB458841 IVS458796:IVX458841 JFO458796:JFT458841 JPK458796:JPP458841 JZG458796:JZL458841 KJC458796:KJH458841 KSY458796:KTD458841 LCU458796:LCZ458841 LMQ458796:LMV458841 LWM458796:LWR458841 MGI458796:MGN458841 MQE458796:MQJ458841 NAA458796:NAF458841 NJW458796:NKB458841 NTS458796:NTX458841 ODO458796:ODT458841 ONK458796:ONP458841 OXG458796:OXL458841 PHC458796:PHH458841 PQY458796:PRD458841 QAU458796:QAZ458841 QKQ458796:QKV458841 QUM458796:QUR458841 REI458796:REN458841 ROE458796:ROJ458841 RYA458796:RYF458841 SHW458796:SIB458841 SRS458796:SRX458841 TBO458796:TBT458841 TLK458796:TLP458841 TVG458796:TVL458841 UFC458796:UFH458841 UOY458796:UPD458841 UYU458796:UYZ458841 VIQ458796:VIV458841 VSM458796:VSR458841 WCI458796:WCN458841 WME458796:WMJ458841 WWA458796:WWF458841 S524332:X524377 JO524332:JT524377 TK524332:TP524377 ADG524332:ADL524377 ANC524332:ANH524377 AWY524332:AXD524377 BGU524332:BGZ524377 BQQ524332:BQV524377 CAM524332:CAR524377 CKI524332:CKN524377 CUE524332:CUJ524377 DEA524332:DEF524377 DNW524332:DOB524377 DXS524332:DXX524377 EHO524332:EHT524377 ERK524332:ERP524377 FBG524332:FBL524377 FLC524332:FLH524377 FUY524332:FVD524377 GEU524332:GEZ524377 GOQ524332:GOV524377 GYM524332:GYR524377 HII524332:HIN524377 HSE524332:HSJ524377 ICA524332:ICF524377 ILW524332:IMB524377 IVS524332:IVX524377 JFO524332:JFT524377 JPK524332:JPP524377 JZG524332:JZL524377 KJC524332:KJH524377 KSY524332:KTD524377 LCU524332:LCZ524377 LMQ524332:LMV524377 LWM524332:LWR524377 MGI524332:MGN524377 MQE524332:MQJ524377 NAA524332:NAF524377 NJW524332:NKB524377 NTS524332:NTX524377 ODO524332:ODT524377 ONK524332:ONP524377 OXG524332:OXL524377 PHC524332:PHH524377 PQY524332:PRD524377 QAU524332:QAZ524377 QKQ524332:QKV524377 QUM524332:QUR524377 REI524332:REN524377 ROE524332:ROJ524377 RYA524332:RYF524377 SHW524332:SIB524377 SRS524332:SRX524377 TBO524332:TBT524377 TLK524332:TLP524377 TVG524332:TVL524377 UFC524332:UFH524377 UOY524332:UPD524377 UYU524332:UYZ524377 VIQ524332:VIV524377 VSM524332:VSR524377 WCI524332:WCN524377 WME524332:WMJ524377 WWA524332:WWF524377 S589868:X589913 JO589868:JT589913 TK589868:TP589913 ADG589868:ADL589913 ANC589868:ANH589913 AWY589868:AXD589913 BGU589868:BGZ589913 BQQ589868:BQV589913 CAM589868:CAR589913 CKI589868:CKN589913 CUE589868:CUJ589913 DEA589868:DEF589913 DNW589868:DOB589913 DXS589868:DXX589913 EHO589868:EHT589913 ERK589868:ERP589913 FBG589868:FBL589913 FLC589868:FLH589913 FUY589868:FVD589913 GEU589868:GEZ589913 GOQ589868:GOV589913 GYM589868:GYR589913 HII589868:HIN589913 HSE589868:HSJ589913 ICA589868:ICF589913 ILW589868:IMB589913 IVS589868:IVX589913 JFO589868:JFT589913 JPK589868:JPP589913 JZG589868:JZL589913 KJC589868:KJH589913 KSY589868:KTD589913 LCU589868:LCZ589913 LMQ589868:LMV589913 LWM589868:LWR589913 MGI589868:MGN589913 MQE589868:MQJ589913 NAA589868:NAF589913 NJW589868:NKB589913 NTS589868:NTX589913 ODO589868:ODT589913 ONK589868:ONP589913 OXG589868:OXL589913 PHC589868:PHH589913 PQY589868:PRD589913 QAU589868:QAZ589913 QKQ589868:QKV589913 QUM589868:QUR589913 REI589868:REN589913 ROE589868:ROJ589913 RYA589868:RYF589913 SHW589868:SIB589913 SRS589868:SRX589913 TBO589868:TBT589913 TLK589868:TLP589913 TVG589868:TVL589913 UFC589868:UFH589913 UOY589868:UPD589913 UYU589868:UYZ589913 VIQ589868:VIV589913 VSM589868:VSR589913 WCI589868:WCN589913 WME589868:WMJ589913 WWA589868:WWF589913 S655404:X655449 JO655404:JT655449 TK655404:TP655449 ADG655404:ADL655449 ANC655404:ANH655449 AWY655404:AXD655449 BGU655404:BGZ655449 BQQ655404:BQV655449 CAM655404:CAR655449 CKI655404:CKN655449 CUE655404:CUJ655449 DEA655404:DEF655449 DNW655404:DOB655449 DXS655404:DXX655449 EHO655404:EHT655449 ERK655404:ERP655449 FBG655404:FBL655449 FLC655404:FLH655449 FUY655404:FVD655449 GEU655404:GEZ655449 GOQ655404:GOV655449 GYM655404:GYR655449 HII655404:HIN655449 HSE655404:HSJ655449 ICA655404:ICF655449 ILW655404:IMB655449 IVS655404:IVX655449 JFO655404:JFT655449 JPK655404:JPP655449 JZG655404:JZL655449 KJC655404:KJH655449 KSY655404:KTD655449 LCU655404:LCZ655449 LMQ655404:LMV655449 LWM655404:LWR655449 MGI655404:MGN655449 MQE655404:MQJ655449 NAA655404:NAF655449 NJW655404:NKB655449 NTS655404:NTX655449 ODO655404:ODT655449 ONK655404:ONP655449 OXG655404:OXL655449 PHC655404:PHH655449 PQY655404:PRD655449 QAU655404:QAZ655449 QKQ655404:QKV655449 QUM655404:QUR655449 REI655404:REN655449 ROE655404:ROJ655449 RYA655404:RYF655449 SHW655404:SIB655449 SRS655404:SRX655449 TBO655404:TBT655449 TLK655404:TLP655449 TVG655404:TVL655449 UFC655404:UFH655449 UOY655404:UPD655449 UYU655404:UYZ655449 VIQ655404:VIV655449 VSM655404:VSR655449 WCI655404:WCN655449 WME655404:WMJ655449 WWA655404:WWF655449 S720940:X720985 JO720940:JT720985 TK720940:TP720985 ADG720940:ADL720985 ANC720940:ANH720985 AWY720940:AXD720985 BGU720940:BGZ720985 BQQ720940:BQV720985 CAM720940:CAR720985 CKI720940:CKN720985 CUE720940:CUJ720985 DEA720940:DEF720985 DNW720940:DOB720985 DXS720940:DXX720985 EHO720940:EHT720985 ERK720940:ERP720985 FBG720940:FBL720985 FLC720940:FLH720985 FUY720940:FVD720985 GEU720940:GEZ720985 GOQ720940:GOV720985 GYM720940:GYR720985 HII720940:HIN720985 HSE720940:HSJ720985 ICA720940:ICF720985 ILW720940:IMB720985 IVS720940:IVX720985 JFO720940:JFT720985 JPK720940:JPP720985 JZG720940:JZL720985 KJC720940:KJH720985 KSY720940:KTD720985 LCU720940:LCZ720985 LMQ720940:LMV720985 LWM720940:LWR720985 MGI720940:MGN720985 MQE720940:MQJ720985 NAA720940:NAF720985 NJW720940:NKB720985 NTS720940:NTX720985 ODO720940:ODT720985 ONK720940:ONP720985 OXG720940:OXL720985 PHC720940:PHH720985 PQY720940:PRD720985 QAU720940:QAZ720985 QKQ720940:QKV720985 QUM720940:QUR720985 REI720940:REN720985 ROE720940:ROJ720985 RYA720940:RYF720985 SHW720940:SIB720985 SRS720940:SRX720985 TBO720940:TBT720985 TLK720940:TLP720985 TVG720940:TVL720985 UFC720940:UFH720985 UOY720940:UPD720985 UYU720940:UYZ720985 VIQ720940:VIV720985 VSM720940:VSR720985 WCI720940:WCN720985 WME720940:WMJ720985 WWA720940:WWF720985 S786476:X786521 JO786476:JT786521 TK786476:TP786521 ADG786476:ADL786521 ANC786476:ANH786521 AWY786476:AXD786521 BGU786476:BGZ786521 BQQ786476:BQV786521 CAM786476:CAR786521 CKI786476:CKN786521 CUE786476:CUJ786521 DEA786476:DEF786521 DNW786476:DOB786521 DXS786476:DXX786521 EHO786476:EHT786521 ERK786476:ERP786521 FBG786476:FBL786521 FLC786476:FLH786521 FUY786476:FVD786521 GEU786476:GEZ786521 GOQ786476:GOV786521 GYM786476:GYR786521 HII786476:HIN786521 HSE786476:HSJ786521 ICA786476:ICF786521 ILW786476:IMB786521 IVS786476:IVX786521 JFO786476:JFT786521 JPK786476:JPP786521 JZG786476:JZL786521 KJC786476:KJH786521 KSY786476:KTD786521 LCU786476:LCZ786521 LMQ786476:LMV786521 LWM786476:LWR786521 MGI786476:MGN786521 MQE786476:MQJ786521 NAA786476:NAF786521 NJW786476:NKB786521 NTS786476:NTX786521 ODO786476:ODT786521 ONK786476:ONP786521 OXG786476:OXL786521 PHC786476:PHH786521 PQY786476:PRD786521 QAU786476:QAZ786521 QKQ786476:QKV786521 QUM786476:QUR786521 REI786476:REN786521 ROE786476:ROJ786521 RYA786476:RYF786521 SHW786476:SIB786521 SRS786476:SRX786521 TBO786476:TBT786521 TLK786476:TLP786521 TVG786476:TVL786521 UFC786476:UFH786521 UOY786476:UPD786521 UYU786476:UYZ786521 VIQ786476:VIV786521 VSM786476:VSR786521 WCI786476:WCN786521 WME786476:WMJ786521 WWA786476:WWF786521 S852012:X852057 JO852012:JT852057 TK852012:TP852057 ADG852012:ADL852057 ANC852012:ANH852057 AWY852012:AXD852057 BGU852012:BGZ852057 BQQ852012:BQV852057 CAM852012:CAR852057 CKI852012:CKN852057 CUE852012:CUJ852057 DEA852012:DEF852057 DNW852012:DOB852057 DXS852012:DXX852057 EHO852012:EHT852057 ERK852012:ERP852057 FBG852012:FBL852057 FLC852012:FLH852057 FUY852012:FVD852057 GEU852012:GEZ852057 GOQ852012:GOV852057 GYM852012:GYR852057 HII852012:HIN852057 HSE852012:HSJ852057 ICA852012:ICF852057 ILW852012:IMB852057 IVS852012:IVX852057 JFO852012:JFT852057 JPK852012:JPP852057 JZG852012:JZL852057 KJC852012:KJH852057 KSY852012:KTD852057 LCU852012:LCZ852057 LMQ852012:LMV852057 LWM852012:LWR852057 MGI852012:MGN852057 MQE852012:MQJ852057 NAA852012:NAF852057 NJW852012:NKB852057 NTS852012:NTX852057 ODO852012:ODT852057 ONK852012:ONP852057 OXG852012:OXL852057 PHC852012:PHH852057 PQY852012:PRD852057 QAU852012:QAZ852057 QKQ852012:QKV852057 QUM852012:QUR852057 REI852012:REN852057 ROE852012:ROJ852057 RYA852012:RYF852057 SHW852012:SIB852057 SRS852012:SRX852057 TBO852012:TBT852057 TLK852012:TLP852057 TVG852012:TVL852057 UFC852012:UFH852057 UOY852012:UPD852057 UYU852012:UYZ852057 VIQ852012:VIV852057 VSM852012:VSR852057 WCI852012:WCN852057 WME852012:WMJ852057 WWA852012:WWF852057 S917548:X917593 JO917548:JT917593 TK917548:TP917593 ADG917548:ADL917593 ANC917548:ANH917593 AWY917548:AXD917593 BGU917548:BGZ917593 BQQ917548:BQV917593 CAM917548:CAR917593 CKI917548:CKN917593 CUE917548:CUJ917593 DEA917548:DEF917593 DNW917548:DOB917593 DXS917548:DXX917593 EHO917548:EHT917593 ERK917548:ERP917593 FBG917548:FBL917593 FLC917548:FLH917593 FUY917548:FVD917593 GEU917548:GEZ917593 GOQ917548:GOV917593 GYM917548:GYR917593 HII917548:HIN917593 HSE917548:HSJ917593 ICA917548:ICF917593 ILW917548:IMB917593 IVS917548:IVX917593 JFO917548:JFT917593 JPK917548:JPP917593 JZG917548:JZL917593 KJC917548:KJH917593 KSY917548:KTD917593 LCU917548:LCZ917593 LMQ917548:LMV917593 LWM917548:LWR917593 MGI917548:MGN917593 MQE917548:MQJ917593 NAA917548:NAF917593 NJW917548:NKB917593 NTS917548:NTX917593 ODO917548:ODT917593 ONK917548:ONP917593 OXG917548:OXL917593 PHC917548:PHH917593 PQY917548:PRD917593 QAU917548:QAZ917593 QKQ917548:QKV917593 QUM917548:QUR917593 REI917548:REN917593 ROE917548:ROJ917593 RYA917548:RYF917593 SHW917548:SIB917593 SRS917548:SRX917593 TBO917548:TBT917593 TLK917548:TLP917593 TVG917548:TVL917593 UFC917548:UFH917593 UOY917548:UPD917593 UYU917548:UYZ917593 VIQ917548:VIV917593 VSM917548:VSR917593 WCI917548:WCN917593 WME917548:WMJ917593 WWA917548:WWF917593 S983084:X983129 JO983084:JT983129 TK983084:TP983129 ADG983084:ADL983129 ANC983084:ANH983129 AWY983084:AXD983129 BGU983084:BGZ983129 BQQ983084:BQV983129 CAM983084:CAR983129 CKI983084:CKN983129 CUE983084:CUJ983129 DEA983084:DEF983129 DNW983084:DOB983129 DXS983084:DXX983129 EHO983084:EHT983129 ERK983084:ERP983129 FBG983084:FBL983129 FLC983084:FLH983129 FUY983084:FVD983129 GEU983084:GEZ983129 GOQ983084:GOV983129 GYM983084:GYR983129 HII983084:HIN983129 HSE983084:HSJ983129 ICA983084:ICF983129 ILW983084:IMB983129 IVS983084:IVX983129 JFO983084:JFT983129 JPK983084:JPP983129 JZG983084:JZL983129 KJC983084:KJH983129 KSY983084:KTD983129 LCU983084:LCZ983129 LMQ983084:LMV983129 LWM983084:LWR983129 MGI983084:MGN983129 MQE983084:MQJ983129 NAA983084:NAF983129 NJW983084:NKB983129 NTS983084:NTX983129 ODO983084:ODT983129 ONK983084:ONP983129 OXG983084:OXL983129 PHC983084:PHH983129 PQY983084:PRD983129 QAU983084:QAZ983129 QKQ983084:QKV983129 QUM983084:QUR983129 REI983084:REN983129 ROE983084:ROJ983129 RYA983084:RYF983129 SHW983084:SIB983129 SRS983084:SRX983129 TBO983084:TBT983129 TLK983084:TLP983129 TVG983084:TVL983129 UFC983084:UFH983129 UOY983084:UPD983129 UYU983084:UYZ983129 VIQ983084:VIV983129 VSM983084:VSR983129 WCI983084:WCN983129 WME983084:WMJ983129 WWA983084:WWF983129 N83:Q83 JJ83:JM83 TF83:TI83 ADB83:ADE83 AMX83:ANA83 AWT83:AWW83 BGP83:BGS83 BQL83:BQO83 CAH83:CAK83 CKD83:CKG83 CTZ83:CUC83 DDV83:DDY83 DNR83:DNU83 DXN83:DXQ83 EHJ83:EHM83 ERF83:ERI83 FBB83:FBE83 FKX83:FLA83 FUT83:FUW83 GEP83:GES83 GOL83:GOO83 GYH83:GYK83 HID83:HIG83 HRZ83:HSC83 IBV83:IBY83 ILR83:ILU83 IVN83:IVQ83 JFJ83:JFM83 JPF83:JPI83 JZB83:JZE83 KIX83:KJA83 KST83:KSW83 LCP83:LCS83 LML83:LMO83 LWH83:LWK83 MGD83:MGG83 MPZ83:MQC83 MZV83:MZY83 NJR83:NJU83 NTN83:NTQ83 ODJ83:ODM83 ONF83:ONI83 OXB83:OXE83 PGX83:PHA83 PQT83:PQW83 QAP83:QAS83 QKL83:QKO83 QUH83:QUK83 RED83:REG83 RNZ83:ROC83 RXV83:RXY83 SHR83:SHU83 SRN83:SRQ83 TBJ83:TBM83 TLF83:TLI83 TVB83:TVE83 UEX83:UFA83 UOT83:UOW83 UYP83:UYS83 VIL83:VIO83 VSH83:VSK83 WCD83:WCG83 WLZ83:WMC83 WVV83:WVY83 N65619:Q65619 JJ65619:JM65619 TF65619:TI65619 ADB65619:ADE65619 AMX65619:ANA65619 AWT65619:AWW65619 BGP65619:BGS65619 BQL65619:BQO65619 CAH65619:CAK65619 CKD65619:CKG65619 CTZ65619:CUC65619 DDV65619:DDY65619 DNR65619:DNU65619 DXN65619:DXQ65619 EHJ65619:EHM65619 ERF65619:ERI65619 FBB65619:FBE65619 FKX65619:FLA65619 FUT65619:FUW65619 GEP65619:GES65619 GOL65619:GOO65619 GYH65619:GYK65619 HID65619:HIG65619 HRZ65619:HSC65619 IBV65619:IBY65619 ILR65619:ILU65619 IVN65619:IVQ65619 JFJ65619:JFM65619 JPF65619:JPI65619 JZB65619:JZE65619 KIX65619:KJA65619 KST65619:KSW65619 LCP65619:LCS65619 LML65619:LMO65619 LWH65619:LWK65619 MGD65619:MGG65619 MPZ65619:MQC65619 MZV65619:MZY65619 NJR65619:NJU65619 NTN65619:NTQ65619 ODJ65619:ODM65619 ONF65619:ONI65619 OXB65619:OXE65619 PGX65619:PHA65619 PQT65619:PQW65619 QAP65619:QAS65619 QKL65619:QKO65619 QUH65619:QUK65619 RED65619:REG65619 RNZ65619:ROC65619 RXV65619:RXY65619 SHR65619:SHU65619 SRN65619:SRQ65619 TBJ65619:TBM65619 TLF65619:TLI65619 TVB65619:TVE65619 UEX65619:UFA65619 UOT65619:UOW65619 UYP65619:UYS65619 VIL65619:VIO65619 VSH65619:VSK65619 WCD65619:WCG65619 WLZ65619:WMC65619 WVV65619:WVY65619 N131155:Q131155 JJ131155:JM131155 TF131155:TI131155 ADB131155:ADE131155 AMX131155:ANA131155 AWT131155:AWW131155 BGP131155:BGS131155 BQL131155:BQO131155 CAH131155:CAK131155 CKD131155:CKG131155 CTZ131155:CUC131155 DDV131155:DDY131155 DNR131155:DNU131155 DXN131155:DXQ131155 EHJ131155:EHM131155 ERF131155:ERI131155 FBB131155:FBE131155 FKX131155:FLA131155 FUT131155:FUW131155 GEP131155:GES131155 GOL131155:GOO131155 GYH131155:GYK131155 HID131155:HIG131155 HRZ131155:HSC131155 IBV131155:IBY131155 ILR131155:ILU131155 IVN131155:IVQ131155 JFJ131155:JFM131155 JPF131155:JPI131155 JZB131155:JZE131155 KIX131155:KJA131155 KST131155:KSW131155 LCP131155:LCS131155 LML131155:LMO131155 LWH131155:LWK131155 MGD131155:MGG131155 MPZ131155:MQC131155 MZV131155:MZY131155 NJR131155:NJU131155 NTN131155:NTQ131155 ODJ131155:ODM131155 ONF131155:ONI131155 OXB131155:OXE131155 PGX131155:PHA131155 PQT131155:PQW131155 QAP131155:QAS131155 QKL131155:QKO131155 QUH131155:QUK131155 RED131155:REG131155 RNZ131155:ROC131155 RXV131155:RXY131155 SHR131155:SHU131155 SRN131155:SRQ131155 TBJ131155:TBM131155 TLF131155:TLI131155 TVB131155:TVE131155 UEX131155:UFA131155 UOT131155:UOW131155 UYP131155:UYS131155 VIL131155:VIO131155 VSH131155:VSK131155 WCD131155:WCG131155 WLZ131155:WMC131155 WVV131155:WVY131155 N196691:Q196691 JJ196691:JM196691 TF196691:TI196691 ADB196691:ADE196691 AMX196691:ANA196691 AWT196691:AWW196691 BGP196691:BGS196691 BQL196691:BQO196691 CAH196691:CAK196691 CKD196691:CKG196691 CTZ196691:CUC196691 DDV196691:DDY196691 DNR196691:DNU196691 DXN196691:DXQ196691 EHJ196691:EHM196691 ERF196691:ERI196691 FBB196691:FBE196691 FKX196691:FLA196691 FUT196691:FUW196691 GEP196691:GES196691 GOL196691:GOO196691 GYH196691:GYK196691 HID196691:HIG196691 HRZ196691:HSC196691 IBV196691:IBY196691 ILR196691:ILU196691 IVN196691:IVQ196691 JFJ196691:JFM196691 JPF196691:JPI196691 JZB196691:JZE196691 KIX196691:KJA196691 KST196691:KSW196691 LCP196691:LCS196691 LML196691:LMO196691 LWH196691:LWK196691 MGD196691:MGG196691 MPZ196691:MQC196691 MZV196691:MZY196691 NJR196691:NJU196691 NTN196691:NTQ196691 ODJ196691:ODM196691 ONF196691:ONI196691 OXB196691:OXE196691 PGX196691:PHA196691 PQT196691:PQW196691 QAP196691:QAS196691 QKL196691:QKO196691 QUH196691:QUK196691 RED196691:REG196691 RNZ196691:ROC196691 RXV196691:RXY196691 SHR196691:SHU196691 SRN196691:SRQ196691 TBJ196691:TBM196691 TLF196691:TLI196691 TVB196691:TVE196691 UEX196691:UFA196691 UOT196691:UOW196691 UYP196691:UYS196691 VIL196691:VIO196691 VSH196691:VSK196691 WCD196691:WCG196691 WLZ196691:WMC196691 WVV196691:WVY196691 N262227:Q262227 JJ262227:JM262227 TF262227:TI262227 ADB262227:ADE262227 AMX262227:ANA262227 AWT262227:AWW262227 BGP262227:BGS262227 BQL262227:BQO262227 CAH262227:CAK262227 CKD262227:CKG262227 CTZ262227:CUC262227 DDV262227:DDY262227 DNR262227:DNU262227 DXN262227:DXQ262227 EHJ262227:EHM262227 ERF262227:ERI262227 FBB262227:FBE262227 FKX262227:FLA262227 FUT262227:FUW262227 GEP262227:GES262227 GOL262227:GOO262227 GYH262227:GYK262227 HID262227:HIG262227 HRZ262227:HSC262227 IBV262227:IBY262227 ILR262227:ILU262227 IVN262227:IVQ262227 JFJ262227:JFM262227 JPF262227:JPI262227 JZB262227:JZE262227 KIX262227:KJA262227 KST262227:KSW262227 LCP262227:LCS262227 LML262227:LMO262227 LWH262227:LWK262227 MGD262227:MGG262227 MPZ262227:MQC262227 MZV262227:MZY262227 NJR262227:NJU262227 NTN262227:NTQ262227 ODJ262227:ODM262227 ONF262227:ONI262227 OXB262227:OXE262227 PGX262227:PHA262227 PQT262227:PQW262227 QAP262227:QAS262227 QKL262227:QKO262227 QUH262227:QUK262227 RED262227:REG262227 RNZ262227:ROC262227 RXV262227:RXY262227 SHR262227:SHU262227 SRN262227:SRQ262227 TBJ262227:TBM262227 TLF262227:TLI262227 TVB262227:TVE262227 UEX262227:UFA262227 UOT262227:UOW262227 UYP262227:UYS262227 VIL262227:VIO262227 VSH262227:VSK262227 WCD262227:WCG262227 WLZ262227:WMC262227 WVV262227:WVY262227 N327763:Q327763 JJ327763:JM327763 TF327763:TI327763 ADB327763:ADE327763 AMX327763:ANA327763 AWT327763:AWW327763 BGP327763:BGS327763 BQL327763:BQO327763 CAH327763:CAK327763 CKD327763:CKG327763 CTZ327763:CUC327763 DDV327763:DDY327763 DNR327763:DNU327763 DXN327763:DXQ327763 EHJ327763:EHM327763 ERF327763:ERI327763 FBB327763:FBE327763 FKX327763:FLA327763 FUT327763:FUW327763 GEP327763:GES327763 GOL327763:GOO327763 GYH327763:GYK327763 HID327763:HIG327763 HRZ327763:HSC327763 IBV327763:IBY327763 ILR327763:ILU327763 IVN327763:IVQ327763 JFJ327763:JFM327763 JPF327763:JPI327763 JZB327763:JZE327763 KIX327763:KJA327763 KST327763:KSW327763 LCP327763:LCS327763 LML327763:LMO327763 LWH327763:LWK327763 MGD327763:MGG327763 MPZ327763:MQC327763 MZV327763:MZY327763 NJR327763:NJU327763 NTN327763:NTQ327763 ODJ327763:ODM327763 ONF327763:ONI327763 OXB327763:OXE327763 PGX327763:PHA327763 PQT327763:PQW327763 QAP327763:QAS327763 QKL327763:QKO327763 QUH327763:QUK327763 RED327763:REG327763 RNZ327763:ROC327763 RXV327763:RXY327763 SHR327763:SHU327763 SRN327763:SRQ327763 TBJ327763:TBM327763 TLF327763:TLI327763 TVB327763:TVE327763 UEX327763:UFA327763 UOT327763:UOW327763 UYP327763:UYS327763 VIL327763:VIO327763 VSH327763:VSK327763 WCD327763:WCG327763 WLZ327763:WMC327763 WVV327763:WVY327763 N393299:Q393299 JJ393299:JM393299 TF393299:TI393299 ADB393299:ADE393299 AMX393299:ANA393299 AWT393299:AWW393299 BGP393299:BGS393299 BQL393299:BQO393299 CAH393299:CAK393299 CKD393299:CKG393299 CTZ393299:CUC393299 DDV393299:DDY393299 DNR393299:DNU393299 DXN393299:DXQ393299 EHJ393299:EHM393299 ERF393299:ERI393299 FBB393299:FBE393299 FKX393299:FLA393299 FUT393299:FUW393299 GEP393299:GES393299 GOL393299:GOO393299 GYH393299:GYK393299 HID393299:HIG393299 HRZ393299:HSC393299 IBV393299:IBY393299 ILR393299:ILU393299 IVN393299:IVQ393299 JFJ393299:JFM393299 JPF393299:JPI393299 JZB393299:JZE393299 KIX393299:KJA393299 KST393299:KSW393299 LCP393299:LCS393299 LML393299:LMO393299 LWH393299:LWK393299 MGD393299:MGG393299 MPZ393299:MQC393299 MZV393299:MZY393299 NJR393299:NJU393299 NTN393299:NTQ393299 ODJ393299:ODM393299 ONF393299:ONI393299 OXB393299:OXE393299 PGX393299:PHA393299 PQT393299:PQW393299 QAP393299:QAS393299 QKL393299:QKO393299 QUH393299:QUK393299 RED393299:REG393299 RNZ393299:ROC393299 RXV393299:RXY393299 SHR393299:SHU393299 SRN393299:SRQ393299 TBJ393299:TBM393299 TLF393299:TLI393299 TVB393299:TVE393299 UEX393299:UFA393299 UOT393299:UOW393299 UYP393299:UYS393299 VIL393299:VIO393299 VSH393299:VSK393299 WCD393299:WCG393299 WLZ393299:WMC393299 WVV393299:WVY393299 N458835:Q458835 JJ458835:JM458835 TF458835:TI458835 ADB458835:ADE458835 AMX458835:ANA458835 AWT458835:AWW458835 BGP458835:BGS458835 BQL458835:BQO458835 CAH458835:CAK458835 CKD458835:CKG458835 CTZ458835:CUC458835 DDV458835:DDY458835 DNR458835:DNU458835 DXN458835:DXQ458835 EHJ458835:EHM458835 ERF458835:ERI458835 FBB458835:FBE458835 FKX458835:FLA458835 FUT458835:FUW458835 GEP458835:GES458835 GOL458835:GOO458835 GYH458835:GYK458835 HID458835:HIG458835 HRZ458835:HSC458835 IBV458835:IBY458835 ILR458835:ILU458835 IVN458835:IVQ458835 JFJ458835:JFM458835 JPF458835:JPI458835 JZB458835:JZE458835 KIX458835:KJA458835 KST458835:KSW458835 LCP458835:LCS458835 LML458835:LMO458835 LWH458835:LWK458835 MGD458835:MGG458835 MPZ458835:MQC458835 MZV458835:MZY458835 NJR458835:NJU458835 NTN458835:NTQ458835 ODJ458835:ODM458835 ONF458835:ONI458835 OXB458835:OXE458835 PGX458835:PHA458835 PQT458835:PQW458835 QAP458835:QAS458835 QKL458835:QKO458835 QUH458835:QUK458835 RED458835:REG458835 RNZ458835:ROC458835 RXV458835:RXY458835 SHR458835:SHU458835 SRN458835:SRQ458835 TBJ458835:TBM458835 TLF458835:TLI458835 TVB458835:TVE458835 UEX458835:UFA458835 UOT458835:UOW458835 UYP458835:UYS458835 VIL458835:VIO458835 VSH458835:VSK458835 WCD458835:WCG458835 WLZ458835:WMC458835 WVV458835:WVY458835 N524371:Q524371 JJ524371:JM524371 TF524371:TI524371 ADB524371:ADE524371 AMX524371:ANA524371 AWT524371:AWW524371 BGP524371:BGS524371 BQL524371:BQO524371 CAH524371:CAK524371 CKD524371:CKG524371 CTZ524371:CUC524371 DDV524371:DDY524371 DNR524371:DNU524371 DXN524371:DXQ524371 EHJ524371:EHM524371 ERF524371:ERI524371 FBB524371:FBE524371 FKX524371:FLA524371 FUT524371:FUW524371 GEP524371:GES524371 GOL524371:GOO524371 GYH524371:GYK524371 HID524371:HIG524371 HRZ524371:HSC524371 IBV524371:IBY524371 ILR524371:ILU524371 IVN524371:IVQ524371 JFJ524371:JFM524371 JPF524371:JPI524371 JZB524371:JZE524371 KIX524371:KJA524371 KST524371:KSW524371 LCP524371:LCS524371 LML524371:LMO524371 LWH524371:LWK524371 MGD524371:MGG524371 MPZ524371:MQC524371 MZV524371:MZY524371 NJR524371:NJU524371 NTN524371:NTQ524371 ODJ524371:ODM524371 ONF524371:ONI524371 OXB524371:OXE524371 PGX524371:PHA524371 PQT524371:PQW524371 QAP524371:QAS524371 QKL524371:QKO524371 QUH524371:QUK524371 RED524371:REG524371 RNZ524371:ROC524371 RXV524371:RXY524371 SHR524371:SHU524371 SRN524371:SRQ524371 TBJ524371:TBM524371 TLF524371:TLI524371 TVB524371:TVE524371 UEX524371:UFA524371 UOT524371:UOW524371 UYP524371:UYS524371 VIL524371:VIO524371 VSH524371:VSK524371 WCD524371:WCG524371 WLZ524371:WMC524371 WVV524371:WVY524371 N589907:Q589907 JJ589907:JM589907 TF589907:TI589907 ADB589907:ADE589907 AMX589907:ANA589907 AWT589907:AWW589907 BGP589907:BGS589907 BQL589907:BQO589907 CAH589907:CAK589907 CKD589907:CKG589907 CTZ589907:CUC589907 DDV589907:DDY589907 DNR589907:DNU589907 DXN589907:DXQ589907 EHJ589907:EHM589907 ERF589907:ERI589907 FBB589907:FBE589907 FKX589907:FLA589907 FUT589907:FUW589907 GEP589907:GES589907 GOL589907:GOO589907 GYH589907:GYK589907 HID589907:HIG589907 HRZ589907:HSC589907 IBV589907:IBY589907 ILR589907:ILU589907 IVN589907:IVQ589907 JFJ589907:JFM589907 JPF589907:JPI589907 JZB589907:JZE589907 KIX589907:KJA589907 KST589907:KSW589907 LCP589907:LCS589907 LML589907:LMO589907 LWH589907:LWK589907 MGD589907:MGG589907 MPZ589907:MQC589907 MZV589907:MZY589907 NJR589907:NJU589907 NTN589907:NTQ589907 ODJ589907:ODM589907 ONF589907:ONI589907 OXB589907:OXE589907 PGX589907:PHA589907 PQT589907:PQW589907 QAP589907:QAS589907 QKL589907:QKO589907 QUH589907:QUK589907 RED589907:REG589907 RNZ589907:ROC589907 RXV589907:RXY589907 SHR589907:SHU589907 SRN589907:SRQ589907 TBJ589907:TBM589907 TLF589907:TLI589907 TVB589907:TVE589907 UEX589907:UFA589907 UOT589907:UOW589907 UYP589907:UYS589907 VIL589907:VIO589907 VSH589907:VSK589907 WCD589907:WCG589907 WLZ589907:WMC589907 WVV589907:WVY589907 N655443:Q655443 JJ655443:JM655443 TF655443:TI655443 ADB655443:ADE655443 AMX655443:ANA655443 AWT655443:AWW655443 BGP655443:BGS655443 BQL655443:BQO655443 CAH655443:CAK655443 CKD655443:CKG655443 CTZ655443:CUC655443 DDV655443:DDY655443 DNR655443:DNU655443 DXN655443:DXQ655443 EHJ655443:EHM655443 ERF655443:ERI655443 FBB655443:FBE655443 FKX655443:FLA655443 FUT655443:FUW655443 GEP655443:GES655443 GOL655443:GOO655443 GYH655443:GYK655443 HID655443:HIG655443 HRZ655443:HSC655443 IBV655443:IBY655443 ILR655443:ILU655443 IVN655443:IVQ655443 JFJ655443:JFM655443 JPF655443:JPI655443 JZB655443:JZE655443 KIX655443:KJA655443 KST655443:KSW655443 LCP655443:LCS655443 LML655443:LMO655443 LWH655443:LWK655443 MGD655443:MGG655443 MPZ655443:MQC655443 MZV655443:MZY655443 NJR655443:NJU655443 NTN655443:NTQ655443 ODJ655443:ODM655443 ONF655443:ONI655443 OXB655443:OXE655443 PGX655443:PHA655443 PQT655443:PQW655443 QAP655443:QAS655443 QKL655443:QKO655443 QUH655443:QUK655443 RED655443:REG655443 RNZ655443:ROC655443 RXV655443:RXY655443 SHR655443:SHU655443 SRN655443:SRQ655443 TBJ655443:TBM655443 TLF655443:TLI655443 TVB655443:TVE655443 UEX655443:UFA655443 UOT655443:UOW655443 UYP655443:UYS655443 VIL655443:VIO655443 VSH655443:VSK655443 WCD655443:WCG655443 WLZ655443:WMC655443 WVV655443:WVY655443 N720979:Q720979 JJ720979:JM720979 TF720979:TI720979 ADB720979:ADE720979 AMX720979:ANA720979 AWT720979:AWW720979 BGP720979:BGS720979 BQL720979:BQO720979 CAH720979:CAK720979 CKD720979:CKG720979 CTZ720979:CUC720979 DDV720979:DDY720979 DNR720979:DNU720979 DXN720979:DXQ720979 EHJ720979:EHM720979 ERF720979:ERI720979 FBB720979:FBE720979 FKX720979:FLA720979 FUT720979:FUW720979 GEP720979:GES720979 GOL720979:GOO720979 GYH720979:GYK720979 HID720979:HIG720979 HRZ720979:HSC720979 IBV720979:IBY720979 ILR720979:ILU720979 IVN720979:IVQ720979 JFJ720979:JFM720979 JPF720979:JPI720979 JZB720979:JZE720979 KIX720979:KJA720979 KST720979:KSW720979 LCP720979:LCS720979 LML720979:LMO720979 LWH720979:LWK720979 MGD720979:MGG720979 MPZ720979:MQC720979 MZV720979:MZY720979 NJR720979:NJU720979 NTN720979:NTQ720979 ODJ720979:ODM720979 ONF720979:ONI720979 OXB720979:OXE720979 PGX720979:PHA720979 PQT720979:PQW720979 QAP720979:QAS720979 QKL720979:QKO720979 QUH720979:QUK720979 RED720979:REG720979 RNZ720979:ROC720979 RXV720979:RXY720979 SHR720979:SHU720979 SRN720979:SRQ720979 TBJ720979:TBM720979 TLF720979:TLI720979 TVB720979:TVE720979 UEX720979:UFA720979 UOT720979:UOW720979 UYP720979:UYS720979 VIL720979:VIO720979 VSH720979:VSK720979 WCD720979:WCG720979 WLZ720979:WMC720979 WVV720979:WVY720979 N786515:Q786515 JJ786515:JM786515 TF786515:TI786515 ADB786515:ADE786515 AMX786515:ANA786515 AWT786515:AWW786515 BGP786515:BGS786515 BQL786515:BQO786515 CAH786515:CAK786515 CKD786515:CKG786515 CTZ786515:CUC786515 DDV786515:DDY786515 DNR786515:DNU786515 DXN786515:DXQ786515 EHJ786515:EHM786515 ERF786515:ERI786515 FBB786515:FBE786515 FKX786515:FLA786515 FUT786515:FUW786515 GEP786515:GES786515 GOL786515:GOO786515 GYH786515:GYK786515 HID786515:HIG786515 HRZ786515:HSC786515 IBV786515:IBY786515 ILR786515:ILU786515 IVN786515:IVQ786515 JFJ786515:JFM786515 JPF786515:JPI786515 JZB786515:JZE786515 KIX786515:KJA786515 KST786515:KSW786515 LCP786515:LCS786515 LML786515:LMO786515 LWH786515:LWK786515 MGD786515:MGG786515 MPZ786515:MQC786515 MZV786515:MZY786515 NJR786515:NJU786515 NTN786515:NTQ786515 ODJ786515:ODM786515 ONF786515:ONI786515 OXB786515:OXE786515 PGX786515:PHA786515 PQT786515:PQW786515 QAP786515:QAS786515 QKL786515:QKO786515 QUH786515:QUK786515 RED786515:REG786515 RNZ786515:ROC786515 RXV786515:RXY786515 SHR786515:SHU786515 SRN786515:SRQ786515 TBJ786515:TBM786515 TLF786515:TLI786515 TVB786515:TVE786515 UEX786515:UFA786515 UOT786515:UOW786515 UYP786515:UYS786515 VIL786515:VIO786515 VSH786515:VSK786515 WCD786515:WCG786515 WLZ786515:WMC786515 WVV786515:WVY786515 N852051:Q852051 JJ852051:JM852051 TF852051:TI852051 ADB852051:ADE852051 AMX852051:ANA852051 AWT852051:AWW852051 BGP852051:BGS852051 BQL852051:BQO852051 CAH852051:CAK852051 CKD852051:CKG852051 CTZ852051:CUC852051 DDV852051:DDY852051 DNR852051:DNU852051 DXN852051:DXQ852051 EHJ852051:EHM852051 ERF852051:ERI852051 FBB852051:FBE852051 FKX852051:FLA852051 FUT852051:FUW852051 GEP852051:GES852051 GOL852051:GOO852051 GYH852051:GYK852051 HID852051:HIG852051 HRZ852051:HSC852051 IBV852051:IBY852051 ILR852051:ILU852051 IVN852051:IVQ852051 JFJ852051:JFM852051 JPF852051:JPI852051 JZB852051:JZE852051 KIX852051:KJA852051 KST852051:KSW852051 LCP852051:LCS852051 LML852051:LMO852051 LWH852051:LWK852051 MGD852051:MGG852051 MPZ852051:MQC852051 MZV852051:MZY852051 NJR852051:NJU852051 NTN852051:NTQ852051 ODJ852051:ODM852051 ONF852051:ONI852051 OXB852051:OXE852051 PGX852051:PHA852051 PQT852051:PQW852051 QAP852051:QAS852051 QKL852051:QKO852051 QUH852051:QUK852051 RED852051:REG852051 RNZ852051:ROC852051 RXV852051:RXY852051 SHR852051:SHU852051 SRN852051:SRQ852051 TBJ852051:TBM852051 TLF852051:TLI852051 TVB852051:TVE852051 UEX852051:UFA852051 UOT852051:UOW852051 UYP852051:UYS852051 VIL852051:VIO852051 VSH852051:VSK852051 WCD852051:WCG852051 WLZ852051:WMC852051 WVV852051:WVY852051 N917587:Q917587 JJ917587:JM917587 TF917587:TI917587 ADB917587:ADE917587 AMX917587:ANA917587 AWT917587:AWW917587 BGP917587:BGS917587 BQL917587:BQO917587 CAH917587:CAK917587 CKD917587:CKG917587 CTZ917587:CUC917587 DDV917587:DDY917587 DNR917587:DNU917587 DXN917587:DXQ917587 EHJ917587:EHM917587 ERF917587:ERI917587 FBB917587:FBE917587 FKX917587:FLA917587 FUT917587:FUW917587 GEP917587:GES917587 GOL917587:GOO917587 GYH917587:GYK917587 HID917587:HIG917587 HRZ917587:HSC917587 IBV917587:IBY917587 ILR917587:ILU917587 IVN917587:IVQ917587 JFJ917587:JFM917587 JPF917587:JPI917587 JZB917587:JZE917587 KIX917587:KJA917587 KST917587:KSW917587 LCP917587:LCS917587 LML917587:LMO917587 LWH917587:LWK917587 MGD917587:MGG917587 MPZ917587:MQC917587 MZV917587:MZY917587 NJR917587:NJU917587 NTN917587:NTQ917587 ODJ917587:ODM917587 ONF917587:ONI917587 OXB917587:OXE917587 PGX917587:PHA917587 PQT917587:PQW917587 QAP917587:QAS917587 QKL917587:QKO917587 QUH917587:QUK917587 RED917587:REG917587 RNZ917587:ROC917587 RXV917587:RXY917587 SHR917587:SHU917587 SRN917587:SRQ917587 TBJ917587:TBM917587 TLF917587:TLI917587 TVB917587:TVE917587 UEX917587:UFA917587 UOT917587:UOW917587 UYP917587:UYS917587 VIL917587:VIO917587 VSH917587:VSK917587 WCD917587:WCG917587 WLZ917587:WMC917587 WVV917587:WVY917587 N983123:Q983123 JJ983123:JM983123 TF983123:TI983123 ADB983123:ADE983123 AMX983123:ANA983123 AWT983123:AWW983123 BGP983123:BGS983123 BQL983123:BQO983123 CAH983123:CAK983123 CKD983123:CKG983123 CTZ983123:CUC983123 DDV983123:DDY983123 DNR983123:DNU983123 DXN983123:DXQ983123 EHJ983123:EHM983123 ERF983123:ERI983123 FBB983123:FBE983123 FKX983123:FLA983123 FUT983123:FUW983123 GEP983123:GES983123 GOL983123:GOO983123 GYH983123:GYK983123 HID983123:HIG983123 HRZ983123:HSC983123 IBV983123:IBY983123 ILR983123:ILU983123 IVN983123:IVQ983123 JFJ983123:JFM983123 JPF983123:JPI983123 JZB983123:JZE983123 KIX983123:KJA983123 KST983123:KSW983123 LCP983123:LCS983123 LML983123:LMO983123 LWH983123:LWK983123 MGD983123:MGG983123 MPZ983123:MQC983123 MZV983123:MZY983123 NJR983123:NJU983123 NTN983123:NTQ983123 ODJ983123:ODM983123 ONF983123:ONI983123 OXB983123:OXE983123 PGX983123:PHA983123 PQT983123:PQW983123 QAP983123:QAS983123 QKL983123:QKO983123 QUH983123:QUK983123 RED983123:REG983123 RNZ983123:ROC983123 RXV983123:RXY983123 SHR983123:SHU983123 SRN983123:SRQ983123 TBJ983123:TBM983123 TLF983123:TLI983123 TVB983123:TVE983123 UEX983123:UFA983123 UOT983123:UOW983123 UYP983123:UYS983123 VIL983123:VIO983123 VSH983123:VSK983123 WCD983123:WCG983123 WLZ983123:WMC983123 WVV983123:WVY983123 N86:Q86 JJ86:JM86 TF86:TI86 ADB86:ADE86 AMX86:ANA86 AWT86:AWW86 BGP86:BGS86 BQL86:BQO86 CAH86:CAK86 CKD86:CKG86 CTZ86:CUC86 DDV86:DDY86 DNR86:DNU86 DXN86:DXQ86 EHJ86:EHM86 ERF86:ERI86 FBB86:FBE86 FKX86:FLA86 FUT86:FUW86 GEP86:GES86 GOL86:GOO86 GYH86:GYK86 HID86:HIG86 HRZ86:HSC86 IBV86:IBY86 ILR86:ILU86 IVN86:IVQ86 JFJ86:JFM86 JPF86:JPI86 JZB86:JZE86 KIX86:KJA86 KST86:KSW86 LCP86:LCS86 LML86:LMO86 LWH86:LWK86 MGD86:MGG86 MPZ86:MQC86 MZV86:MZY86 NJR86:NJU86 NTN86:NTQ86 ODJ86:ODM86 ONF86:ONI86 OXB86:OXE86 PGX86:PHA86 PQT86:PQW86 QAP86:QAS86 QKL86:QKO86 QUH86:QUK86 RED86:REG86 RNZ86:ROC86 RXV86:RXY86 SHR86:SHU86 SRN86:SRQ86 TBJ86:TBM86 TLF86:TLI86 TVB86:TVE86 UEX86:UFA86 UOT86:UOW86 UYP86:UYS86 VIL86:VIO86 VSH86:VSK86 WCD86:WCG86 WLZ86:WMC86 WVV86:WVY86 N65622:Q65622 JJ65622:JM65622 TF65622:TI65622 ADB65622:ADE65622 AMX65622:ANA65622 AWT65622:AWW65622 BGP65622:BGS65622 BQL65622:BQO65622 CAH65622:CAK65622 CKD65622:CKG65622 CTZ65622:CUC65622 DDV65622:DDY65622 DNR65622:DNU65622 DXN65622:DXQ65622 EHJ65622:EHM65622 ERF65622:ERI65622 FBB65622:FBE65622 FKX65622:FLA65622 FUT65622:FUW65622 GEP65622:GES65622 GOL65622:GOO65622 GYH65622:GYK65622 HID65622:HIG65622 HRZ65622:HSC65622 IBV65622:IBY65622 ILR65622:ILU65622 IVN65622:IVQ65622 JFJ65622:JFM65622 JPF65622:JPI65622 JZB65622:JZE65622 KIX65622:KJA65622 KST65622:KSW65622 LCP65622:LCS65622 LML65622:LMO65622 LWH65622:LWK65622 MGD65622:MGG65622 MPZ65622:MQC65622 MZV65622:MZY65622 NJR65622:NJU65622 NTN65622:NTQ65622 ODJ65622:ODM65622 ONF65622:ONI65622 OXB65622:OXE65622 PGX65622:PHA65622 PQT65622:PQW65622 QAP65622:QAS65622 QKL65622:QKO65622 QUH65622:QUK65622 RED65622:REG65622 RNZ65622:ROC65622 RXV65622:RXY65622 SHR65622:SHU65622 SRN65622:SRQ65622 TBJ65622:TBM65622 TLF65622:TLI65622 TVB65622:TVE65622 UEX65622:UFA65622 UOT65622:UOW65622 UYP65622:UYS65622 VIL65622:VIO65622 VSH65622:VSK65622 WCD65622:WCG65622 WLZ65622:WMC65622 WVV65622:WVY65622 N131158:Q131158 JJ131158:JM131158 TF131158:TI131158 ADB131158:ADE131158 AMX131158:ANA131158 AWT131158:AWW131158 BGP131158:BGS131158 BQL131158:BQO131158 CAH131158:CAK131158 CKD131158:CKG131158 CTZ131158:CUC131158 DDV131158:DDY131158 DNR131158:DNU131158 DXN131158:DXQ131158 EHJ131158:EHM131158 ERF131158:ERI131158 FBB131158:FBE131158 FKX131158:FLA131158 FUT131158:FUW131158 GEP131158:GES131158 GOL131158:GOO131158 GYH131158:GYK131158 HID131158:HIG131158 HRZ131158:HSC131158 IBV131158:IBY131158 ILR131158:ILU131158 IVN131158:IVQ131158 JFJ131158:JFM131158 JPF131158:JPI131158 JZB131158:JZE131158 KIX131158:KJA131158 KST131158:KSW131158 LCP131158:LCS131158 LML131158:LMO131158 LWH131158:LWK131158 MGD131158:MGG131158 MPZ131158:MQC131158 MZV131158:MZY131158 NJR131158:NJU131158 NTN131158:NTQ131158 ODJ131158:ODM131158 ONF131158:ONI131158 OXB131158:OXE131158 PGX131158:PHA131158 PQT131158:PQW131158 QAP131158:QAS131158 QKL131158:QKO131158 QUH131158:QUK131158 RED131158:REG131158 RNZ131158:ROC131158 RXV131158:RXY131158 SHR131158:SHU131158 SRN131158:SRQ131158 TBJ131158:TBM131158 TLF131158:TLI131158 TVB131158:TVE131158 UEX131158:UFA131158 UOT131158:UOW131158 UYP131158:UYS131158 VIL131158:VIO131158 VSH131158:VSK131158 WCD131158:WCG131158 WLZ131158:WMC131158 WVV131158:WVY131158 N196694:Q196694 JJ196694:JM196694 TF196694:TI196694 ADB196694:ADE196694 AMX196694:ANA196694 AWT196694:AWW196694 BGP196694:BGS196694 BQL196694:BQO196694 CAH196694:CAK196694 CKD196694:CKG196694 CTZ196694:CUC196694 DDV196694:DDY196694 DNR196694:DNU196694 DXN196694:DXQ196694 EHJ196694:EHM196694 ERF196694:ERI196694 FBB196694:FBE196694 FKX196694:FLA196694 FUT196694:FUW196694 GEP196694:GES196694 GOL196694:GOO196694 GYH196694:GYK196694 HID196694:HIG196694 HRZ196694:HSC196694 IBV196694:IBY196694 ILR196694:ILU196694 IVN196694:IVQ196694 JFJ196694:JFM196694 JPF196694:JPI196694 JZB196694:JZE196694 KIX196694:KJA196694 KST196694:KSW196694 LCP196694:LCS196694 LML196694:LMO196694 LWH196694:LWK196694 MGD196694:MGG196694 MPZ196694:MQC196694 MZV196694:MZY196694 NJR196694:NJU196694 NTN196694:NTQ196694 ODJ196694:ODM196694 ONF196694:ONI196694 OXB196694:OXE196694 PGX196694:PHA196694 PQT196694:PQW196694 QAP196694:QAS196694 QKL196694:QKO196694 QUH196694:QUK196694 RED196694:REG196694 RNZ196694:ROC196694 RXV196694:RXY196694 SHR196694:SHU196694 SRN196694:SRQ196694 TBJ196694:TBM196694 TLF196694:TLI196694 TVB196694:TVE196694 UEX196694:UFA196694 UOT196694:UOW196694 UYP196694:UYS196694 VIL196694:VIO196694 VSH196694:VSK196694 WCD196694:WCG196694 WLZ196694:WMC196694 WVV196694:WVY196694 N262230:Q262230 JJ262230:JM262230 TF262230:TI262230 ADB262230:ADE262230 AMX262230:ANA262230 AWT262230:AWW262230 BGP262230:BGS262230 BQL262230:BQO262230 CAH262230:CAK262230 CKD262230:CKG262230 CTZ262230:CUC262230 DDV262230:DDY262230 DNR262230:DNU262230 DXN262230:DXQ262230 EHJ262230:EHM262230 ERF262230:ERI262230 FBB262230:FBE262230 FKX262230:FLA262230 FUT262230:FUW262230 GEP262230:GES262230 GOL262230:GOO262230 GYH262230:GYK262230 HID262230:HIG262230 HRZ262230:HSC262230 IBV262230:IBY262230 ILR262230:ILU262230 IVN262230:IVQ262230 JFJ262230:JFM262230 JPF262230:JPI262230 JZB262230:JZE262230 KIX262230:KJA262230 KST262230:KSW262230 LCP262230:LCS262230 LML262230:LMO262230 LWH262230:LWK262230 MGD262230:MGG262230 MPZ262230:MQC262230 MZV262230:MZY262230 NJR262230:NJU262230 NTN262230:NTQ262230 ODJ262230:ODM262230 ONF262230:ONI262230 OXB262230:OXE262230 PGX262230:PHA262230 PQT262230:PQW262230 QAP262230:QAS262230 QKL262230:QKO262230 QUH262230:QUK262230 RED262230:REG262230 RNZ262230:ROC262230 RXV262230:RXY262230 SHR262230:SHU262230 SRN262230:SRQ262230 TBJ262230:TBM262230 TLF262230:TLI262230 TVB262230:TVE262230 UEX262230:UFA262230 UOT262230:UOW262230 UYP262230:UYS262230 VIL262230:VIO262230 VSH262230:VSK262230 WCD262230:WCG262230 WLZ262230:WMC262230 WVV262230:WVY262230 N327766:Q327766 JJ327766:JM327766 TF327766:TI327766 ADB327766:ADE327766 AMX327766:ANA327766 AWT327766:AWW327766 BGP327766:BGS327766 BQL327766:BQO327766 CAH327766:CAK327766 CKD327766:CKG327766 CTZ327766:CUC327766 DDV327766:DDY327766 DNR327766:DNU327766 DXN327766:DXQ327766 EHJ327766:EHM327766 ERF327766:ERI327766 FBB327766:FBE327766 FKX327766:FLA327766 FUT327766:FUW327766 GEP327766:GES327766 GOL327766:GOO327766 GYH327766:GYK327766 HID327766:HIG327766 HRZ327766:HSC327766 IBV327766:IBY327766 ILR327766:ILU327766 IVN327766:IVQ327766 JFJ327766:JFM327766 JPF327766:JPI327766 JZB327766:JZE327766 KIX327766:KJA327766 KST327766:KSW327766 LCP327766:LCS327766 LML327766:LMO327766 LWH327766:LWK327766 MGD327766:MGG327766 MPZ327766:MQC327766 MZV327766:MZY327766 NJR327766:NJU327766 NTN327766:NTQ327766 ODJ327766:ODM327766 ONF327766:ONI327766 OXB327766:OXE327766 PGX327766:PHA327766 PQT327766:PQW327766 QAP327766:QAS327766 QKL327766:QKO327766 QUH327766:QUK327766 RED327766:REG327766 RNZ327766:ROC327766 RXV327766:RXY327766 SHR327766:SHU327766 SRN327766:SRQ327766 TBJ327766:TBM327766 TLF327766:TLI327766 TVB327766:TVE327766 UEX327766:UFA327766 UOT327766:UOW327766 UYP327766:UYS327766 VIL327766:VIO327766 VSH327766:VSK327766 WCD327766:WCG327766 WLZ327766:WMC327766 WVV327766:WVY327766 N393302:Q393302 JJ393302:JM393302 TF393302:TI393302 ADB393302:ADE393302 AMX393302:ANA393302 AWT393302:AWW393302 BGP393302:BGS393302 BQL393302:BQO393302 CAH393302:CAK393302 CKD393302:CKG393302 CTZ393302:CUC393302 DDV393302:DDY393302 DNR393302:DNU393302 DXN393302:DXQ393302 EHJ393302:EHM393302 ERF393302:ERI393302 FBB393302:FBE393302 FKX393302:FLA393302 FUT393302:FUW393302 GEP393302:GES393302 GOL393302:GOO393302 GYH393302:GYK393302 HID393302:HIG393302 HRZ393302:HSC393302 IBV393302:IBY393302 ILR393302:ILU393302 IVN393302:IVQ393302 JFJ393302:JFM393302 JPF393302:JPI393302 JZB393302:JZE393302 KIX393302:KJA393302 KST393302:KSW393302 LCP393302:LCS393302 LML393302:LMO393302 LWH393302:LWK393302 MGD393302:MGG393302 MPZ393302:MQC393302 MZV393302:MZY393302 NJR393302:NJU393302 NTN393302:NTQ393302 ODJ393302:ODM393302 ONF393302:ONI393302 OXB393302:OXE393302 PGX393302:PHA393302 PQT393302:PQW393302 QAP393302:QAS393302 QKL393302:QKO393302 QUH393302:QUK393302 RED393302:REG393302 RNZ393302:ROC393302 RXV393302:RXY393302 SHR393302:SHU393302 SRN393302:SRQ393302 TBJ393302:TBM393302 TLF393302:TLI393302 TVB393302:TVE393302 UEX393302:UFA393302 UOT393302:UOW393302 UYP393302:UYS393302 VIL393302:VIO393302 VSH393302:VSK393302 WCD393302:WCG393302 WLZ393302:WMC393302 WVV393302:WVY393302 N458838:Q458838 JJ458838:JM458838 TF458838:TI458838 ADB458838:ADE458838 AMX458838:ANA458838 AWT458838:AWW458838 BGP458838:BGS458838 BQL458838:BQO458838 CAH458838:CAK458838 CKD458838:CKG458838 CTZ458838:CUC458838 DDV458838:DDY458838 DNR458838:DNU458838 DXN458838:DXQ458838 EHJ458838:EHM458838 ERF458838:ERI458838 FBB458838:FBE458838 FKX458838:FLA458838 FUT458838:FUW458838 GEP458838:GES458838 GOL458838:GOO458838 GYH458838:GYK458838 HID458838:HIG458838 HRZ458838:HSC458838 IBV458838:IBY458838 ILR458838:ILU458838 IVN458838:IVQ458838 JFJ458838:JFM458838 JPF458838:JPI458838 JZB458838:JZE458838 KIX458838:KJA458838 KST458838:KSW458838 LCP458838:LCS458838 LML458838:LMO458838 LWH458838:LWK458838 MGD458838:MGG458838 MPZ458838:MQC458838 MZV458838:MZY458838 NJR458838:NJU458838 NTN458838:NTQ458838 ODJ458838:ODM458838 ONF458838:ONI458838 OXB458838:OXE458838 PGX458838:PHA458838 PQT458838:PQW458838 QAP458838:QAS458838 QKL458838:QKO458838 QUH458838:QUK458838 RED458838:REG458838 RNZ458838:ROC458838 RXV458838:RXY458838 SHR458838:SHU458838 SRN458838:SRQ458838 TBJ458838:TBM458838 TLF458838:TLI458838 TVB458838:TVE458838 UEX458838:UFA458838 UOT458838:UOW458838 UYP458838:UYS458838 VIL458838:VIO458838 VSH458838:VSK458838 WCD458838:WCG458838 WLZ458838:WMC458838 WVV458838:WVY458838 N524374:Q524374 JJ524374:JM524374 TF524374:TI524374 ADB524374:ADE524374 AMX524374:ANA524374 AWT524374:AWW524374 BGP524374:BGS524374 BQL524374:BQO524374 CAH524374:CAK524374 CKD524374:CKG524374 CTZ524374:CUC524374 DDV524374:DDY524374 DNR524374:DNU524374 DXN524374:DXQ524374 EHJ524374:EHM524374 ERF524374:ERI524374 FBB524374:FBE524374 FKX524374:FLA524374 FUT524374:FUW524374 GEP524374:GES524374 GOL524374:GOO524374 GYH524374:GYK524374 HID524374:HIG524374 HRZ524374:HSC524374 IBV524374:IBY524374 ILR524374:ILU524374 IVN524374:IVQ524374 JFJ524374:JFM524374 JPF524374:JPI524374 JZB524374:JZE524374 KIX524374:KJA524374 KST524374:KSW524374 LCP524374:LCS524374 LML524374:LMO524374 LWH524374:LWK524374 MGD524374:MGG524374 MPZ524374:MQC524374 MZV524374:MZY524374 NJR524374:NJU524374 NTN524374:NTQ524374 ODJ524374:ODM524374 ONF524374:ONI524374 OXB524374:OXE524374 PGX524374:PHA524374 PQT524374:PQW524374 QAP524374:QAS524374 QKL524374:QKO524374 QUH524374:QUK524374 RED524374:REG524374 RNZ524374:ROC524374 RXV524374:RXY524374 SHR524374:SHU524374 SRN524374:SRQ524374 TBJ524374:TBM524374 TLF524374:TLI524374 TVB524374:TVE524374 UEX524374:UFA524374 UOT524374:UOW524374 UYP524374:UYS524374 VIL524374:VIO524374 VSH524374:VSK524374 WCD524374:WCG524374 WLZ524374:WMC524374 WVV524374:WVY524374 N589910:Q589910 JJ589910:JM589910 TF589910:TI589910 ADB589910:ADE589910 AMX589910:ANA589910 AWT589910:AWW589910 BGP589910:BGS589910 BQL589910:BQO589910 CAH589910:CAK589910 CKD589910:CKG589910 CTZ589910:CUC589910 DDV589910:DDY589910 DNR589910:DNU589910 DXN589910:DXQ589910 EHJ589910:EHM589910 ERF589910:ERI589910 FBB589910:FBE589910 FKX589910:FLA589910 FUT589910:FUW589910 GEP589910:GES589910 GOL589910:GOO589910 GYH589910:GYK589910 HID589910:HIG589910 HRZ589910:HSC589910 IBV589910:IBY589910 ILR589910:ILU589910 IVN589910:IVQ589910 JFJ589910:JFM589910 JPF589910:JPI589910 JZB589910:JZE589910 KIX589910:KJA589910 KST589910:KSW589910 LCP589910:LCS589910 LML589910:LMO589910 LWH589910:LWK589910 MGD589910:MGG589910 MPZ589910:MQC589910 MZV589910:MZY589910 NJR589910:NJU589910 NTN589910:NTQ589910 ODJ589910:ODM589910 ONF589910:ONI589910 OXB589910:OXE589910 PGX589910:PHA589910 PQT589910:PQW589910 QAP589910:QAS589910 QKL589910:QKO589910 QUH589910:QUK589910 RED589910:REG589910 RNZ589910:ROC589910 RXV589910:RXY589910 SHR589910:SHU589910 SRN589910:SRQ589910 TBJ589910:TBM589910 TLF589910:TLI589910 TVB589910:TVE589910 UEX589910:UFA589910 UOT589910:UOW589910 UYP589910:UYS589910 VIL589910:VIO589910 VSH589910:VSK589910 WCD589910:WCG589910 WLZ589910:WMC589910 WVV589910:WVY589910 N655446:Q655446 JJ655446:JM655446 TF655446:TI655446 ADB655446:ADE655446 AMX655446:ANA655446 AWT655446:AWW655446 BGP655446:BGS655446 BQL655446:BQO655446 CAH655446:CAK655446 CKD655446:CKG655446 CTZ655446:CUC655446 DDV655446:DDY655446 DNR655446:DNU655446 DXN655446:DXQ655446 EHJ655446:EHM655446 ERF655446:ERI655446 FBB655446:FBE655446 FKX655446:FLA655446 FUT655446:FUW655446 GEP655446:GES655446 GOL655446:GOO655446 GYH655446:GYK655446 HID655446:HIG655446 HRZ655446:HSC655446 IBV655446:IBY655446 ILR655446:ILU655446 IVN655446:IVQ655446 JFJ655446:JFM655446 JPF655446:JPI655446 JZB655446:JZE655446 KIX655446:KJA655446 KST655446:KSW655446 LCP655446:LCS655446 LML655446:LMO655446 LWH655446:LWK655446 MGD655446:MGG655446 MPZ655446:MQC655446 MZV655446:MZY655446 NJR655446:NJU655446 NTN655446:NTQ655446 ODJ655446:ODM655446 ONF655446:ONI655446 OXB655446:OXE655446 PGX655446:PHA655446 PQT655446:PQW655446 QAP655446:QAS655446 QKL655446:QKO655446 QUH655446:QUK655446 RED655446:REG655446 RNZ655446:ROC655446 RXV655446:RXY655446 SHR655446:SHU655446 SRN655446:SRQ655446 TBJ655446:TBM655446 TLF655446:TLI655446 TVB655446:TVE655446 UEX655446:UFA655446 UOT655446:UOW655446 UYP655446:UYS655446 VIL655446:VIO655446 VSH655446:VSK655446 WCD655446:WCG655446 WLZ655446:WMC655446 WVV655446:WVY655446 N720982:Q720982 JJ720982:JM720982 TF720982:TI720982 ADB720982:ADE720982 AMX720982:ANA720982 AWT720982:AWW720982 BGP720982:BGS720982 BQL720982:BQO720982 CAH720982:CAK720982 CKD720982:CKG720982 CTZ720982:CUC720982 DDV720982:DDY720982 DNR720982:DNU720982 DXN720982:DXQ720982 EHJ720982:EHM720982 ERF720982:ERI720982 FBB720982:FBE720982 FKX720982:FLA720982 FUT720982:FUW720982 GEP720982:GES720982 GOL720982:GOO720982 GYH720982:GYK720982 HID720982:HIG720982 HRZ720982:HSC720982 IBV720982:IBY720982 ILR720982:ILU720982 IVN720982:IVQ720982 JFJ720982:JFM720982 JPF720982:JPI720982 JZB720982:JZE720982 KIX720982:KJA720982 KST720982:KSW720982 LCP720982:LCS720982 LML720982:LMO720982 LWH720982:LWK720982 MGD720982:MGG720982 MPZ720982:MQC720982 MZV720982:MZY720982 NJR720982:NJU720982 NTN720982:NTQ720982 ODJ720982:ODM720982 ONF720982:ONI720982 OXB720982:OXE720982 PGX720982:PHA720982 PQT720982:PQW720982 QAP720982:QAS720982 QKL720982:QKO720982 QUH720982:QUK720982 RED720982:REG720982 RNZ720982:ROC720982 RXV720982:RXY720982 SHR720982:SHU720982 SRN720982:SRQ720982 TBJ720982:TBM720982 TLF720982:TLI720982 TVB720982:TVE720982 UEX720982:UFA720982 UOT720982:UOW720982 UYP720982:UYS720982 VIL720982:VIO720982 VSH720982:VSK720982 WCD720982:WCG720982 WLZ720982:WMC720982 WVV720982:WVY720982 N786518:Q786518 JJ786518:JM786518 TF786518:TI786518 ADB786518:ADE786518 AMX786518:ANA786518 AWT786518:AWW786518 BGP786518:BGS786518 BQL786518:BQO786518 CAH786518:CAK786518 CKD786518:CKG786518 CTZ786518:CUC786518 DDV786518:DDY786518 DNR786518:DNU786518 DXN786518:DXQ786518 EHJ786518:EHM786518 ERF786518:ERI786518 FBB786518:FBE786518 FKX786518:FLA786518 FUT786518:FUW786518 GEP786518:GES786518 GOL786518:GOO786518 GYH786518:GYK786518 HID786518:HIG786518 HRZ786518:HSC786518 IBV786518:IBY786518 ILR786518:ILU786518 IVN786518:IVQ786518 JFJ786518:JFM786518 JPF786518:JPI786518 JZB786518:JZE786518 KIX786518:KJA786518 KST786518:KSW786518 LCP786518:LCS786518 LML786518:LMO786518 LWH786518:LWK786518 MGD786518:MGG786518 MPZ786518:MQC786518 MZV786518:MZY786518 NJR786518:NJU786518 NTN786518:NTQ786518 ODJ786518:ODM786518 ONF786518:ONI786518 OXB786518:OXE786518 PGX786518:PHA786518 PQT786518:PQW786518 QAP786518:QAS786518 QKL786518:QKO786518 QUH786518:QUK786518 RED786518:REG786518 RNZ786518:ROC786518 RXV786518:RXY786518 SHR786518:SHU786518 SRN786518:SRQ786518 TBJ786518:TBM786518 TLF786518:TLI786518 TVB786518:TVE786518 UEX786518:UFA786518 UOT786518:UOW786518 UYP786518:UYS786518 VIL786518:VIO786518 VSH786518:VSK786518 WCD786518:WCG786518 WLZ786518:WMC786518 WVV786518:WVY786518 N852054:Q852054 JJ852054:JM852054 TF852054:TI852054 ADB852054:ADE852054 AMX852054:ANA852054 AWT852054:AWW852054 BGP852054:BGS852054 BQL852054:BQO852054 CAH852054:CAK852054 CKD852054:CKG852054 CTZ852054:CUC852054 DDV852054:DDY852054 DNR852054:DNU852054 DXN852054:DXQ852054 EHJ852054:EHM852054 ERF852054:ERI852054 FBB852054:FBE852054 FKX852054:FLA852054 FUT852054:FUW852054 GEP852054:GES852054 GOL852054:GOO852054 GYH852054:GYK852054 HID852054:HIG852054 HRZ852054:HSC852054 IBV852054:IBY852054 ILR852054:ILU852054 IVN852054:IVQ852054 JFJ852054:JFM852054 JPF852054:JPI852054 JZB852054:JZE852054 KIX852054:KJA852054 KST852054:KSW852054 LCP852054:LCS852054 LML852054:LMO852054 LWH852054:LWK852054 MGD852054:MGG852054 MPZ852054:MQC852054 MZV852054:MZY852054 NJR852054:NJU852054 NTN852054:NTQ852054 ODJ852054:ODM852054 ONF852054:ONI852054 OXB852054:OXE852054 PGX852054:PHA852054 PQT852054:PQW852054 QAP852054:QAS852054 QKL852054:QKO852054 QUH852054:QUK852054 RED852054:REG852054 RNZ852054:ROC852054 RXV852054:RXY852054 SHR852054:SHU852054 SRN852054:SRQ852054 TBJ852054:TBM852054 TLF852054:TLI852054 TVB852054:TVE852054 UEX852054:UFA852054 UOT852054:UOW852054 UYP852054:UYS852054 VIL852054:VIO852054 VSH852054:VSK852054 WCD852054:WCG852054 WLZ852054:WMC852054 WVV852054:WVY852054 N917590:Q917590 JJ917590:JM917590 TF917590:TI917590 ADB917590:ADE917590 AMX917590:ANA917590 AWT917590:AWW917590 BGP917590:BGS917590 BQL917590:BQO917590 CAH917590:CAK917590 CKD917590:CKG917590 CTZ917590:CUC917590 DDV917590:DDY917590 DNR917590:DNU917590 DXN917590:DXQ917590 EHJ917590:EHM917590 ERF917590:ERI917590 FBB917590:FBE917590 FKX917590:FLA917590 FUT917590:FUW917590 GEP917590:GES917590 GOL917590:GOO917590 GYH917590:GYK917590 HID917590:HIG917590 HRZ917590:HSC917590 IBV917590:IBY917590 ILR917590:ILU917590 IVN917590:IVQ917590 JFJ917590:JFM917590 JPF917590:JPI917590 JZB917590:JZE917590 KIX917590:KJA917590 KST917590:KSW917590 LCP917590:LCS917590 LML917590:LMO917590 LWH917590:LWK917590 MGD917590:MGG917590 MPZ917590:MQC917590 MZV917590:MZY917590 NJR917590:NJU917590 NTN917590:NTQ917590 ODJ917590:ODM917590 ONF917590:ONI917590 OXB917590:OXE917590 PGX917590:PHA917590 PQT917590:PQW917590 QAP917590:QAS917590 QKL917590:QKO917590 QUH917590:QUK917590 RED917590:REG917590 RNZ917590:ROC917590 RXV917590:RXY917590 SHR917590:SHU917590 SRN917590:SRQ917590 TBJ917590:TBM917590 TLF917590:TLI917590 TVB917590:TVE917590 UEX917590:UFA917590 UOT917590:UOW917590 UYP917590:UYS917590 VIL917590:VIO917590 VSH917590:VSK917590 WCD917590:WCG917590 WLZ917590:WMC917590 WVV917590:WVY917590 N983126:Q983126 JJ983126:JM983126 TF983126:TI983126 ADB983126:ADE983126 AMX983126:ANA983126 AWT983126:AWW983126 BGP983126:BGS983126 BQL983126:BQO983126 CAH983126:CAK983126 CKD983126:CKG983126 CTZ983126:CUC983126 DDV983126:DDY983126 DNR983126:DNU983126 DXN983126:DXQ983126 EHJ983126:EHM983126 ERF983126:ERI983126 FBB983126:FBE983126 FKX983126:FLA983126 FUT983126:FUW983126 GEP983126:GES983126 GOL983126:GOO983126 GYH983126:GYK983126 HID983126:HIG983126 HRZ983126:HSC983126 IBV983126:IBY983126 ILR983126:ILU983126 IVN983126:IVQ983126 JFJ983126:JFM983126 JPF983126:JPI983126 JZB983126:JZE983126 KIX983126:KJA983126 KST983126:KSW983126 LCP983126:LCS983126 LML983126:LMO983126 LWH983126:LWK983126 MGD983126:MGG983126 MPZ983126:MQC983126 MZV983126:MZY983126 NJR983126:NJU983126 NTN983126:NTQ983126 ODJ983126:ODM983126 ONF983126:ONI983126 OXB983126:OXE983126 PGX983126:PHA983126 PQT983126:PQW983126 QAP983126:QAS983126 QKL983126:QKO983126 QUH983126:QUK983126 RED983126:REG983126 RNZ983126:ROC983126 RXV983126:RXY983126 SHR983126:SHU983126 SRN983126:SRQ983126 TBJ983126:TBM983126 TLF983126:TLI983126 TVB983126:TVE983126 UEX983126:UFA983126 UOT983126:UOW983126 UYP983126:UYS983126 VIL983126:VIO983126 VSH983126:VSK983126 WCD983126:WCG983126 WLZ983126:WMC983126 WVV983126:WVY983126 S40:X40 JO40:JT40 TK40:TP40 ADG40:ADL40 ANC40:ANH40 AWY40:AXD40 BGU40:BGZ40 BQQ40:BQV40 CAM40:CAR40 CKI40:CKN40 CUE40:CUJ40 DEA40:DEF40 DNW40:DOB40 DXS40:DXX40 EHO40:EHT40 ERK40:ERP40 FBG40:FBL40 FLC40:FLH40 FUY40:FVD40 GEU40:GEZ40 GOQ40:GOV40 GYM40:GYR40 HII40:HIN40 HSE40:HSJ40 ICA40:ICF40 ILW40:IMB40 IVS40:IVX40 JFO40:JFT40 JPK40:JPP40 JZG40:JZL40 KJC40:KJH40 KSY40:KTD40 LCU40:LCZ40 LMQ40:LMV40 LWM40:LWR40 MGI40:MGN40 MQE40:MQJ40 NAA40:NAF40 NJW40:NKB40 NTS40:NTX40 ODO40:ODT40 ONK40:ONP40 OXG40:OXL40 PHC40:PHH40 PQY40:PRD40 QAU40:QAZ40 QKQ40:QKV40 QUM40:QUR40 REI40:REN40 ROE40:ROJ40 RYA40:RYF40 SHW40:SIB40 SRS40:SRX40 TBO40:TBT40 TLK40:TLP40 TVG40:TVL40 UFC40:UFH40 UOY40:UPD40 UYU40:UYZ40 VIQ40:VIV40 VSM40:VSR40 WCI40:WCN40 WME40:WMJ40 WWA40:WWF40 S65576:X65576 JO65576:JT65576 TK65576:TP65576 ADG65576:ADL65576 ANC65576:ANH65576 AWY65576:AXD65576 BGU65576:BGZ65576 BQQ65576:BQV65576 CAM65576:CAR65576 CKI65576:CKN65576 CUE65576:CUJ65576 DEA65576:DEF65576 DNW65576:DOB65576 DXS65576:DXX65576 EHO65576:EHT65576 ERK65576:ERP65576 FBG65576:FBL65576 FLC65576:FLH65576 FUY65576:FVD65576 GEU65576:GEZ65576 GOQ65576:GOV65576 GYM65576:GYR65576 HII65576:HIN65576 HSE65576:HSJ65576 ICA65576:ICF65576 ILW65576:IMB65576 IVS65576:IVX65576 JFO65576:JFT65576 JPK65576:JPP65576 JZG65576:JZL65576 KJC65576:KJH65576 KSY65576:KTD65576 LCU65576:LCZ65576 LMQ65576:LMV65576 LWM65576:LWR65576 MGI65576:MGN65576 MQE65576:MQJ65576 NAA65576:NAF65576 NJW65576:NKB65576 NTS65576:NTX65576 ODO65576:ODT65576 ONK65576:ONP65576 OXG65576:OXL65576 PHC65576:PHH65576 PQY65576:PRD65576 QAU65576:QAZ65576 QKQ65576:QKV65576 QUM65576:QUR65576 REI65576:REN65576 ROE65576:ROJ65576 RYA65576:RYF65576 SHW65576:SIB65576 SRS65576:SRX65576 TBO65576:TBT65576 TLK65576:TLP65576 TVG65576:TVL65576 UFC65576:UFH65576 UOY65576:UPD65576 UYU65576:UYZ65576 VIQ65576:VIV65576 VSM65576:VSR65576 WCI65576:WCN65576 WME65576:WMJ65576 WWA65576:WWF65576 S131112:X131112 JO131112:JT131112 TK131112:TP131112 ADG131112:ADL131112 ANC131112:ANH131112 AWY131112:AXD131112 BGU131112:BGZ131112 BQQ131112:BQV131112 CAM131112:CAR131112 CKI131112:CKN131112 CUE131112:CUJ131112 DEA131112:DEF131112 DNW131112:DOB131112 DXS131112:DXX131112 EHO131112:EHT131112 ERK131112:ERP131112 FBG131112:FBL131112 FLC131112:FLH131112 FUY131112:FVD131112 GEU131112:GEZ131112 GOQ131112:GOV131112 GYM131112:GYR131112 HII131112:HIN131112 HSE131112:HSJ131112 ICA131112:ICF131112 ILW131112:IMB131112 IVS131112:IVX131112 JFO131112:JFT131112 JPK131112:JPP131112 JZG131112:JZL131112 KJC131112:KJH131112 KSY131112:KTD131112 LCU131112:LCZ131112 LMQ131112:LMV131112 LWM131112:LWR131112 MGI131112:MGN131112 MQE131112:MQJ131112 NAA131112:NAF131112 NJW131112:NKB131112 NTS131112:NTX131112 ODO131112:ODT131112 ONK131112:ONP131112 OXG131112:OXL131112 PHC131112:PHH131112 PQY131112:PRD131112 QAU131112:QAZ131112 QKQ131112:QKV131112 QUM131112:QUR131112 REI131112:REN131112 ROE131112:ROJ131112 RYA131112:RYF131112 SHW131112:SIB131112 SRS131112:SRX131112 TBO131112:TBT131112 TLK131112:TLP131112 TVG131112:TVL131112 UFC131112:UFH131112 UOY131112:UPD131112 UYU131112:UYZ131112 VIQ131112:VIV131112 VSM131112:VSR131112 WCI131112:WCN131112 WME131112:WMJ131112 WWA131112:WWF131112 S196648:X196648 JO196648:JT196648 TK196648:TP196648 ADG196648:ADL196648 ANC196648:ANH196648 AWY196648:AXD196648 BGU196648:BGZ196648 BQQ196648:BQV196648 CAM196648:CAR196648 CKI196648:CKN196648 CUE196648:CUJ196648 DEA196648:DEF196648 DNW196648:DOB196648 DXS196648:DXX196648 EHO196648:EHT196648 ERK196648:ERP196648 FBG196648:FBL196648 FLC196648:FLH196648 FUY196648:FVD196648 GEU196648:GEZ196648 GOQ196648:GOV196648 GYM196648:GYR196648 HII196648:HIN196648 HSE196648:HSJ196648 ICA196648:ICF196648 ILW196648:IMB196648 IVS196648:IVX196648 JFO196648:JFT196648 JPK196648:JPP196648 JZG196648:JZL196648 KJC196648:KJH196648 KSY196648:KTD196648 LCU196648:LCZ196648 LMQ196648:LMV196648 LWM196648:LWR196648 MGI196648:MGN196648 MQE196648:MQJ196648 NAA196648:NAF196648 NJW196648:NKB196648 NTS196648:NTX196648 ODO196648:ODT196648 ONK196648:ONP196648 OXG196648:OXL196648 PHC196648:PHH196648 PQY196648:PRD196648 QAU196648:QAZ196648 QKQ196648:QKV196648 QUM196648:QUR196648 REI196648:REN196648 ROE196648:ROJ196648 RYA196648:RYF196648 SHW196648:SIB196648 SRS196648:SRX196648 TBO196648:TBT196648 TLK196648:TLP196648 TVG196648:TVL196648 UFC196648:UFH196648 UOY196648:UPD196648 UYU196648:UYZ196648 VIQ196648:VIV196648 VSM196648:VSR196648 WCI196648:WCN196648 WME196648:WMJ196648 WWA196648:WWF196648 S262184:X262184 JO262184:JT262184 TK262184:TP262184 ADG262184:ADL262184 ANC262184:ANH262184 AWY262184:AXD262184 BGU262184:BGZ262184 BQQ262184:BQV262184 CAM262184:CAR262184 CKI262184:CKN262184 CUE262184:CUJ262184 DEA262184:DEF262184 DNW262184:DOB262184 DXS262184:DXX262184 EHO262184:EHT262184 ERK262184:ERP262184 FBG262184:FBL262184 FLC262184:FLH262184 FUY262184:FVD262184 GEU262184:GEZ262184 GOQ262184:GOV262184 GYM262184:GYR262184 HII262184:HIN262184 HSE262184:HSJ262184 ICA262184:ICF262184 ILW262184:IMB262184 IVS262184:IVX262184 JFO262184:JFT262184 JPK262184:JPP262184 JZG262184:JZL262184 KJC262184:KJH262184 KSY262184:KTD262184 LCU262184:LCZ262184 LMQ262184:LMV262184 LWM262184:LWR262184 MGI262184:MGN262184 MQE262184:MQJ262184 NAA262184:NAF262184 NJW262184:NKB262184 NTS262184:NTX262184 ODO262184:ODT262184 ONK262184:ONP262184 OXG262184:OXL262184 PHC262184:PHH262184 PQY262184:PRD262184 QAU262184:QAZ262184 QKQ262184:QKV262184 QUM262184:QUR262184 REI262184:REN262184 ROE262184:ROJ262184 RYA262184:RYF262184 SHW262184:SIB262184 SRS262184:SRX262184 TBO262184:TBT262184 TLK262184:TLP262184 TVG262184:TVL262184 UFC262184:UFH262184 UOY262184:UPD262184 UYU262184:UYZ262184 VIQ262184:VIV262184 VSM262184:VSR262184 WCI262184:WCN262184 WME262184:WMJ262184 WWA262184:WWF262184 S327720:X327720 JO327720:JT327720 TK327720:TP327720 ADG327720:ADL327720 ANC327720:ANH327720 AWY327720:AXD327720 BGU327720:BGZ327720 BQQ327720:BQV327720 CAM327720:CAR327720 CKI327720:CKN327720 CUE327720:CUJ327720 DEA327720:DEF327720 DNW327720:DOB327720 DXS327720:DXX327720 EHO327720:EHT327720 ERK327720:ERP327720 FBG327720:FBL327720 FLC327720:FLH327720 FUY327720:FVD327720 GEU327720:GEZ327720 GOQ327720:GOV327720 GYM327720:GYR327720 HII327720:HIN327720 HSE327720:HSJ327720 ICA327720:ICF327720 ILW327720:IMB327720 IVS327720:IVX327720 JFO327720:JFT327720 JPK327720:JPP327720 JZG327720:JZL327720 KJC327720:KJH327720 KSY327720:KTD327720 LCU327720:LCZ327720 LMQ327720:LMV327720 LWM327720:LWR327720 MGI327720:MGN327720 MQE327720:MQJ327720 NAA327720:NAF327720 NJW327720:NKB327720 NTS327720:NTX327720 ODO327720:ODT327720 ONK327720:ONP327720 OXG327720:OXL327720 PHC327720:PHH327720 PQY327720:PRD327720 QAU327720:QAZ327720 QKQ327720:QKV327720 QUM327720:QUR327720 REI327720:REN327720 ROE327720:ROJ327720 RYA327720:RYF327720 SHW327720:SIB327720 SRS327720:SRX327720 TBO327720:TBT327720 TLK327720:TLP327720 TVG327720:TVL327720 UFC327720:UFH327720 UOY327720:UPD327720 UYU327720:UYZ327720 VIQ327720:VIV327720 VSM327720:VSR327720 WCI327720:WCN327720 WME327720:WMJ327720 WWA327720:WWF327720 S393256:X393256 JO393256:JT393256 TK393256:TP393256 ADG393256:ADL393256 ANC393256:ANH393256 AWY393256:AXD393256 BGU393256:BGZ393256 BQQ393256:BQV393256 CAM393256:CAR393256 CKI393256:CKN393256 CUE393256:CUJ393256 DEA393256:DEF393256 DNW393256:DOB393256 DXS393256:DXX393256 EHO393256:EHT393256 ERK393256:ERP393256 FBG393256:FBL393256 FLC393256:FLH393256 FUY393256:FVD393256 GEU393256:GEZ393256 GOQ393256:GOV393256 GYM393256:GYR393256 HII393256:HIN393256 HSE393256:HSJ393256 ICA393256:ICF393256 ILW393256:IMB393256 IVS393256:IVX393256 JFO393256:JFT393256 JPK393256:JPP393256 JZG393256:JZL393256 KJC393256:KJH393256 KSY393256:KTD393256 LCU393256:LCZ393256 LMQ393256:LMV393256 LWM393256:LWR393256 MGI393256:MGN393256 MQE393256:MQJ393256 NAA393256:NAF393256 NJW393256:NKB393256 NTS393256:NTX393256 ODO393256:ODT393256 ONK393256:ONP393256 OXG393256:OXL393256 PHC393256:PHH393256 PQY393256:PRD393256 QAU393256:QAZ393256 QKQ393256:QKV393256 QUM393256:QUR393256 REI393256:REN393256 ROE393256:ROJ393256 RYA393256:RYF393256 SHW393256:SIB393256 SRS393256:SRX393256 TBO393256:TBT393256 TLK393256:TLP393256 TVG393256:TVL393256 UFC393256:UFH393256 UOY393256:UPD393256 UYU393256:UYZ393256 VIQ393256:VIV393256 VSM393256:VSR393256 WCI393256:WCN393256 WME393256:WMJ393256 WWA393256:WWF393256 S458792:X458792 JO458792:JT458792 TK458792:TP458792 ADG458792:ADL458792 ANC458792:ANH458792 AWY458792:AXD458792 BGU458792:BGZ458792 BQQ458792:BQV458792 CAM458792:CAR458792 CKI458792:CKN458792 CUE458792:CUJ458792 DEA458792:DEF458792 DNW458792:DOB458792 DXS458792:DXX458792 EHO458792:EHT458792 ERK458792:ERP458792 FBG458792:FBL458792 FLC458792:FLH458792 FUY458792:FVD458792 GEU458792:GEZ458792 GOQ458792:GOV458792 GYM458792:GYR458792 HII458792:HIN458792 HSE458792:HSJ458792 ICA458792:ICF458792 ILW458792:IMB458792 IVS458792:IVX458792 JFO458792:JFT458792 JPK458792:JPP458792 JZG458792:JZL458792 KJC458792:KJH458792 KSY458792:KTD458792 LCU458792:LCZ458792 LMQ458792:LMV458792 LWM458792:LWR458792 MGI458792:MGN458792 MQE458792:MQJ458792 NAA458792:NAF458792 NJW458792:NKB458792 NTS458792:NTX458792 ODO458792:ODT458792 ONK458792:ONP458792 OXG458792:OXL458792 PHC458792:PHH458792 PQY458792:PRD458792 QAU458792:QAZ458792 QKQ458792:QKV458792 QUM458792:QUR458792 REI458792:REN458792 ROE458792:ROJ458792 RYA458792:RYF458792 SHW458792:SIB458792 SRS458792:SRX458792 TBO458792:TBT458792 TLK458792:TLP458792 TVG458792:TVL458792 UFC458792:UFH458792 UOY458792:UPD458792 UYU458792:UYZ458792 VIQ458792:VIV458792 VSM458792:VSR458792 WCI458792:WCN458792 WME458792:WMJ458792 WWA458792:WWF458792 S524328:X524328 JO524328:JT524328 TK524328:TP524328 ADG524328:ADL524328 ANC524328:ANH524328 AWY524328:AXD524328 BGU524328:BGZ524328 BQQ524328:BQV524328 CAM524328:CAR524328 CKI524328:CKN524328 CUE524328:CUJ524328 DEA524328:DEF524328 DNW524328:DOB524328 DXS524328:DXX524328 EHO524328:EHT524328 ERK524328:ERP524328 FBG524328:FBL524328 FLC524328:FLH524328 FUY524328:FVD524328 GEU524328:GEZ524328 GOQ524328:GOV524328 GYM524328:GYR524328 HII524328:HIN524328 HSE524328:HSJ524328 ICA524328:ICF524328 ILW524328:IMB524328 IVS524328:IVX524328 JFO524328:JFT524328 JPK524328:JPP524328 JZG524328:JZL524328 KJC524328:KJH524328 KSY524328:KTD524328 LCU524328:LCZ524328 LMQ524328:LMV524328 LWM524328:LWR524328 MGI524328:MGN524328 MQE524328:MQJ524328 NAA524328:NAF524328 NJW524328:NKB524328 NTS524328:NTX524328 ODO524328:ODT524328 ONK524328:ONP524328 OXG524328:OXL524328 PHC524328:PHH524328 PQY524328:PRD524328 QAU524328:QAZ524328 QKQ524328:QKV524328 QUM524328:QUR524328 REI524328:REN524328 ROE524328:ROJ524328 RYA524328:RYF524328 SHW524328:SIB524328 SRS524328:SRX524328 TBO524328:TBT524328 TLK524328:TLP524328 TVG524328:TVL524328 UFC524328:UFH524328 UOY524328:UPD524328 UYU524328:UYZ524328 VIQ524328:VIV524328 VSM524328:VSR524328 WCI524328:WCN524328 WME524328:WMJ524328 WWA524328:WWF524328 S589864:X589864 JO589864:JT589864 TK589864:TP589864 ADG589864:ADL589864 ANC589864:ANH589864 AWY589864:AXD589864 BGU589864:BGZ589864 BQQ589864:BQV589864 CAM589864:CAR589864 CKI589864:CKN589864 CUE589864:CUJ589864 DEA589864:DEF589864 DNW589864:DOB589864 DXS589864:DXX589864 EHO589864:EHT589864 ERK589864:ERP589864 FBG589864:FBL589864 FLC589864:FLH589864 FUY589864:FVD589864 GEU589864:GEZ589864 GOQ589864:GOV589864 GYM589864:GYR589864 HII589864:HIN589864 HSE589864:HSJ589864 ICA589864:ICF589864 ILW589864:IMB589864 IVS589864:IVX589864 JFO589864:JFT589864 JPK589864:JPP589864 JZG589864:JZL589864 KJC589864:KJH589864 KSY589864:KTD589864 LCU589864:LCZ589864 LMQ589864:LMV589864 LWM589864:LWR589864 MGI589864:MGN589864 MQE589864:MQJ589864 NAA589864:NAF589864 NJW589864:NKB589864 NTS589864:NTX589864 ODO589864:ODT589864 ONK589864:ONP589864 OXG589864:OXL589864 PHC589864:PHH589864 PQY589864:PRD589864 QAU589864:QAZ589864 QKQ589864:QKV589864 QUM589864:QUR589864 REI589864:REN589864 ROE589864:ROJ589864 RYA589864:RYF589864 SHW589864:SIB589864 SRS589864:SRX589864 TBO589864:TBT589864 TLK589864:TLP589864 TVG589864:TVL589864 UFC589864:UFH589864 UOY589864:UPD589864 UYU589864:UYZ589864 VIQ589864:VIV589864 VSM589864:VSR589864 WCI589864:WCN589864 WME589864:WMJ589864 WWA589864:WWF589864 S655400:X655400 JO655400:JT655400 TK655400:TP655400 ADG655400:ADL655400 ANC655400:ANH655400 AWY655400:AXD655400 BGU655400:BGZ655400 BQQ655400:BQV655400 CAM655400:CAR655400 CKI655400:CKN655400 CUE655400:CUJ655400 DEA655400:DEF655400 DNW655400:DOB655400 DXS655400:DXX655400 EHO655400:EHT655400 ERK655400:ERP655400 FBG655400:FBL655400 FLC655400:FLH655400 FUY655400:FVD655400 GEU655400:GEZ655400 GOQ655400:GOV655400 GYM655400:GYR655400 HII655400:HIN655400 HSE655400:HSJ655400 ICA655400:ICF655400 ILW655400:IMB655400 IVS655400:IVX655400 JFO655400:JFT655400 JPK655400:JPP655400 JZG655400:JZL655400 KJC655400:KJH655400 KSY655400:KTD655400 LCU655400:LCZ655400 LMQ655400:LMV655400 LWM655400:LWR655400 MGI655400:MGN655400 MQE655400:MQJ655400 NAA655400:NAF655400 NJW655400:NKB655400 NTS655400:NTX655400 ODO655400:ODT655400 ONK655400:ONP655400 OXG655400:OXL655400 PHC655400:PHH655400 PQY655400:PRD655400 QAU655400:QAZ655400 QKQ655400:QKV655400 QUM655400:QUR655400 REI655400:REN655400 ROE655400:ROJ655400 RYA655400:RYF655400 SHW655400:SIB655400 SRS655400:SRX655400 TBO655400:TBT655400 TLK655400:TLP655400 TVG655400:TVL655400 UFC655400:UFH655400 UOY655400:UPD655400 UYU655400:UYZ655400 VIQ655400:VIV655400 VSM655400:VSR655400 WCI655400:WCN655400 WME655400:WMJ655400 WWA655400:WWF655400 S720936:X720936 JO720936:JT720936 TK720936:TP720936 ADG720936:ADL720936 ANC720936:ANH720936 AWY720936:AXD720936 BGU720936:BGZ720936 BQQ720936:BQV720936 CAM720936:CAR720936 CKI720936:CKN720936 CUE720936:CUJ720936 DEA720936:DEF720936 DNW720936:DOB720936 DXS720936:DXX720936 EHO720936:EHT720936 ERK720936:ERP720936 FBG720936:FBL720936 FLC720936:FLH720936 FUY720936:FVD720936 GEU720936:GEZ720936 GOQ720936:GOV720936 GYM720936:GYR720936 HII720936:HIN720936 HSE720936:HSJ720936 ICA720936:ICF720936 ILW720936:IMB720936 IVS720936:IVX720936 JFO720936:JFT720936 JPK720936:JPP720936 JZG720936:JZL720936 KJC720936:KJH720936 KSY720936:KTD720936 LCU720936:LCZ720936 LMQ720936:LMV720936 LWM720936:LWR720936 MGI720936:MGN720936 MQE720936:MQJ720936 NAA720936:NAF720936 NJW720936:NKB720936 NTS720936:NTX720936 ODO720936:ODT720936 ONK720936:ONP720936 OXG720936:OXL720936 PHC720936:PHH720936 PQY720936:PRD720936 QAU720936:QAZ720936 QKQ720936:QKV720936 QUM720936:QUR720936 REI720936:REN720936 ROE720936:ROJ720936 RYA720936:RYF720936 SHW720936:SIB720936 SRS720936:SRX720936 TBO720936:TBT720936 TLK720936:TLP720936 TVG720936:TVL720936 UFC720936:UFH720936 UOY720936:UPD720936 UYU720936:UYZ720936 VIQ720936:VIV720936 VSM720936:VSR720936 WCI720936:WCN720936 WME720936:WMJ720936 WWA720936:WWF720936 S786472:X786472 JO786472:JT786472 TK786472:TP786472 ADG786472:ADL786472 ANC786472:ANH786472 AWY786472:AXD786472 BGU786472:BGZ786472 BQQ786472:BQV786472 CAM786472:CAR786472 CKI786472:CKN786472 CUE786472:CUJ786472 DEA786472:DEF786472 DNW786472:DOB786472 DXS786472:DXX786472 EHO786472:EHT786472 ERK786472:ERP786472 FBG786472:FBL786472 FLC786472:FLH786472 FUY786472:FVD786472 GEU786472:GEZ786472 GOQ786472:GOV786472 GYM786472:GYR786472 HII786472:HIN786472 HSE786472:HSJ786472 ICA786472:ICF786472 ILW786472:IMB786472 IVS786472:IVX786472 JFO786472:JFT786472 JPK786472:JPP786472 JZG786472:JZL786472 KJC786472:KJH786472 KSY786472:KTD786472 LCU786472:LCZ786472 LMQ786472:LMV786472 LWM786472:LWR786472 MGI786472:MGN786472 MQE786472:MQJ786472 NAA786472:NAF786472 NJW786472:NKB786472 NTS786472:NTX786472 ODO786472:ODT786472 ONK786472:ONP786472 OXG786472:OXL786472 PHC786472:PHH786472 PQY786472:PRD786472 QAU786472:QAZ786472 QKQ786472:QKV786472 QUM786472:QUR786472 REI786472:REN786472 ROE786472:ROJ786472 RYA786472:RYF786472 SHW786472:SIB786472 SRS786472:SRX786472 TBO786472:TBT786472 TLK786472:TLP786472 TVG786472:TVL786472 UFC786472:UFH786472 UOY786472:UPD786472 UYU786472:UYZ786472 VIQ786472:VIV786472 VSM786472:VSR786472 WCI786472:WCN786472 WME786472:WMJ786472 WWA786472:WWF786472 S852008:X852008 JO852008:JT852008 TK852008:TP852008 ADG852008:ADL852008 ANC852008:ANH852008 AWY852008:AXD852008 BGU852008:BGZ852008 BQQ852008:BQV852008 CAM852008:CAR852008 CKI852008:CKN852008 CUE852008:CUJ852008 DEA852008:DEF852008 DNW852008:DOB852008 DXS852008:DXX852008 EHO852008:EHT852008 ERK852008:ERP852008 FBG852008:FBL852008 FLC852008:FLH852008 FUY852008:FVD852008 GEU852008:GEZ852008 GOQ852008:GOV852008 GYM852008:GYR852008 HII852008:HIN852008 HSE852008:HSJ852008 ICA852008:ICF852008 ILW852008:IMB852008 IVS852008:IVX852008 JFO852008:JFT852008 JPK852008:JPP852008 JZG852008:JZL852008 KJC852008:KJH852008 KSY852008:KTD852008 LCU852008:LCZ852008 LMQ852008:LMV852008 LWM852008:LWR852008 MGI852008:MGN852008 MQE852008:MQJ852008 NAA852008:NAF852008 NJW852008:NKB852008 NTS852008:NTX852008 ODO852008:ODT852008 ONK852008:ONP852008 OXG852008:OXL852008 PHC852008:PHH852008 PQY852008:PRD852008 QAU852008:QAZ852008 QKQ852008:QKV852008 QUM852008:QUR852008 REI852008:REN852008 ROE852008:ROJ852008 RYA852008:RYF852008 SHW852008:SIB852008 SRS852008:SRX852008 TBO852008:TBT852008 TLK852008:TLP852008 TVG852008:TVL852008 UFC852008:UFH852008 UOY852008:UPD852008 UYU852008:UYZ852008 VIQ852008:VIV852008 VSM852008:VSR852008 WCI852008:WCN852008 WME852008:WMJ852008 WWA852008:WWF852008 S917544:X917544 JO917544:JT917544 TK917544:TP917544 ADG917544:ADL917544 ANC917544:ANH917544 AWY917544:AXD917544 BGU917544:BGZ917544 BQQ917544:BQV917544 CAM917544:CAR917544 CKI917544:CKN917544 CUE917544:CUJ917544 DEA917544:DEF917544 DNW917544:DOB917544 DXS917544:DXX917544 EHO917544:EHT917544 ERK917544:ERP917544 FBG917544:FBL917544 FLC917544:FLH917544 FUY917544:FVD917544 GEU917544:GEZ917544 GOQ917544:GOV917544 GYM917544:GYR917544 HII917544:HIN917544 HSE917544:HSJ917544 ICA917544:ICF917544 ILW917544:IMB917544 IVS917544:IVX917544 JFO917544:JFT917544 JPK917544:JPP917544 JZG917544:JZL917544 KJC917544:KJH917544 KSY917544:KTD917544 LCU917544:LCZ917544 LMQ917544:LMV917544 LWM917544:LWR917544 MGI917544:MGN917544 MQE917544:MQJ917544 NAA917544:NAF917544 NJW917544:NKB917544 NTS917544:NTX917544 ODO917544:ODT917544 ONK917544:ONP917544 OXG917544:OXL917544 PHC917544:PHH917544 PQY917544:PRD917544 QAU917544:QAZ917544 QKQ917544:QKV917544 QUM917544:QUR917544 REI917544:REN917544 ROE917544:ROJ917544 RYA917544:RYF917544 SHW917544:SIB917544 SRS917544:SRX917544 TBO917544:TBT917544 TLK917544:TLP917544 TVG917544:TVL917544 UFC917544:UFH917544 UOY917544:UPD917544 UYU917544:UYZ917544 VIQ917544:VIV917544 VSM917544:VSR917544 WCI917544:WCN917544 WME917544:WMJ917544 WWA917544:WWF917544 S983080:X983080 JO983080:JT983080 TK983080:TP983080 ADG983080:ADL983080 ANC983080:ANH983080 AWY983080:AXD983080 BGU983080:BGZ983080 BQQ983080:BQV983080 CAM983080:CAR983080 CKI983080:CKN983080 CUE983080:CUJ983080 DEA983080:DEF983080 DNW983080:DOB983080 DXS983080:DXX983080 EHO983080:EHT983080 ERK983080:ERP983080 FBG983080:FBL983080 FLC983080:FLH983080 FUY983080:FVD983080 GEU983080:GEZ983080 GOQ983080:GOV983080 GYM983080:GYR983080 HII983080:HIN983080 HSE983080:HSJ983080 ICA983080:ICF983080 ILW983080:IMB983080 IVS983080:IVX983080 JFO983080:JFT983080 JPK983080:JPP983080 JZG983080:JZL983080 KJC983080:KJH983080 KSY983080:KTD983080 LCU983080:LCZ983080 LMQ983080:LMV983080 LWM983080:LWR983080 MGI983080:MGN983080 MQE983080:MQJ983080 NAA983080:NAF983080 NJW983080:NKB983080 NTS983080:NTX983080 ODO983080:ODT983080 ONK983080:ONP983080 OXG983080:OXL983080 PHC983080:PHH983080 PQY983080:PRD983080 QAU983080:QAZ983080 QKQ983080:QKV983080 QUM983080:QUR983080 REI983080:REN983080 ROE983080:ROJ983080 RYA983080:RYF983080 SHW983080:SIB983080 SRS983080:SRX983080 TBO983080:TBT983080 TLK983080:TLP983080 TVG983080:TVL983080 UFC983080:UFH983080 UOY983080:UPD983080 UYU983080:UYZ983080 VIQ983080:VIV983080 VSM983080:VSR983080 WCI983080:WCN983080 WME983080:WMJ983080 WWA983080:WWF983080 S42:X42 JO42:JT42 TK42:TP42 ADG42:ADL42 ANC42:ANH42 AWY42:AXD42 BGU42:BGZ42 BQQ42:BQV42 CAM42:CAR42 CKI42:CKN42 CUE42:CUJ42 DEA42:DEF42 DNW42:DOB42 DXS42:DXX42 EHO42:EHT42 ERK42:ERP42 FBG42:FBL42 FLC42:FLH42 FUY42:FVD42 GEU42:GEZ42 GOQ42:GOV42 GYM42:GYR42 HII42:HIN42 HSE42:HSJ42 ICA42:ICF42 ILW42:IMB42 IVS42:IVX42 JFO42:JFT42 JPK42:JPP42 JZG42:JZL42 KJC42:KJH42 KSY42:KTD42 LCU42:LCZ42 LMQ42:LMV42 LWM42:LWR42 MGI42:MGN42 MQE42:MQJ42 NAA42:NAF42 NJW42:NKB42 NTS42:NTX42 ODO42:ODT42 ONK42:ONP42 OXG42:OXL42 PHC42:PHH42 PQY42:PRD42 QAU42:QAZ42 QKQ42:QKV42 QUM42:QUR42 REI42:REN42 ROE42:ROJ42 RYA42:RYF42 SHW42:SIB42 SRS42:SRX42 TBO42:TBT42 TLK42:TLP42 TVG42:TVL42 UFC42:UFH42 UOY42:UPD42 UYU42:UYZ42 VIQ42:VIV42 VSM42:VSR42 WCI42:WCN42 WME42:WMJ42 WWA42:WWF42 S65578:X65578 JO65578:JT65578 TK65578:TP65578 ADG65578:ADL65578 ANC65578:ANH65578 AWY65578:AXD65578 BGU65578:BGZ65578 BQQ65578:BQV65578 CAM65578:CAR65578 CKI65578:CKN65578 CUE65578:CUJ65578 DEA65578:DEF65578 DNW65578:DOB65578 DXS65578:DXX65578 EHO65578:EHT65578 ERK65578:ERP65578 FBG65578:FBL65578 FLC65578:FLH65578 FUY65578:FVD65578 GEU65578:GEZ65578 GOQ65578:GOV65578 GYM65578:GYR65578 HII65578:HIN65578 HSE65578:HSJ65578 ICA65578:ICF65578 ILW65578:IMB65578 IVS65578:IVX65578 JFO65578:JFT65578 JPK65578:JPP65578 JZG65578:JZL65578 KJC65578:KJH65578 KSY65578:KTD65578 LCU65578:LCZ65578 LMQ65578:LMV65578 LWM65578:LWR65578 MGI65578:MGN65578 MQE65578:MQJ65578 NAA65578:NAF65578 NJW65578:NKB65578 NTS65578:NTX65578 ODO65578:ODT65578 ONK65578:ONP65578 OXG65578:OXL65578 PHC65578:PHH65578 PQY65578:PRD65578 QAU65578:QAZ65578 QKQ65578:QKV65578 QUM65578:QUR65578 REI65578:REN65578 ROE65578:ROJ65578 RYA65578:RYF65578 SHW65578:SIB65578 SRS65578:SRX65578 TBO65578:TBT65578 TLK65578:TLP65578 TVG65578:TVL65578 UFC65578:UFH65578 UOY65578:UPD65578 UYU65578:UYZ65578 VIQ65578:VIV65578 VSM65578:VSR65578 WCI65578:WCN65578 WME65578:WMJ65578 WWA65578:WWF65578 S131114:X131114 JO131114:JT131114 TK131114:TP131114 ADG131114:ADL131114 ANC131114:ANH131114 AWY131114:AXD131114 BGU131114:BGZ131114 BQQ131114:BQV131114 CAM131114:CAR131114 CKI131114:CKN131114 CUE131114:CUJ131114 DEA131114:DEF131114 DNW131114:DOB131114 DXS131114:DXX131114 EHO131114:EHT131114 ERK131114:ERP131114 FBG131114:FBL131114 FLC131114:FLH131114 FUY131114:FVD131114 GEU131114:GEZ131114 GOQ131114:GOV131114 GYM131114:GYR131114 HII131114:HIN131114 HSE131114:HSJ131114 ICA131114:ICF131114 ILW131114:IMB131114 IVS131114:IVX131114 JFO131114:JFT131114 JPK131114:JPP131114 JZG131114:JZL131114 KJC131114:KJH131114 KSY131114:KTD131114 LCU131114:LCZ131114 LMQ131114:LMV131114 LWM131114:LWR131114 MGI131114:MGN131114 MQE131114:MQJ131114 NAA131114:NAF131114 NJW131114:NKB131114 NTS131114:NTX131114 ODO131114:ODT131114 ONK131114:ONP131114 OXG131114:OXL131114 PHC131114:PHH131114 PQY131114:PRD131114 QAU131114:QAZ131114 QKQ131114:QKV131114 QUM131114:QUR131114 REI131114:REN131114 ROE131114:ROJ131114 RYA131114:RYF131114 SHW131114:SIB131114 SRS131114:SRX131114 TBO131114:TBT131114 TLK131114:TLP131114 TVG131114:TVL131114 UFC131114:UFH131114 UOY131114:UPD131114 UYU131114:UYZ131114 VIQ131114:VIV131114 VSM131114:VSR131114 WCI131114:WCN131114 WME131114:WMJ131114 WWA131114:WWF131114 S196650:X196650 JO196650:JT196650 TK196650:TP196650 ADG196650:ADL196650 ANC196650:ANH196650 AWY196650:AXD196650 BGU196650:BGZ196650 BQQ196650:BQV196650 CAM196650:CAR196650 CKI196650:CKN196650 CUE196650:CUJ196650 DEA196650:DEF196650 DNW196650:DOB196650 DXS196650:DXX196650 EHO196650:EHT196650 ERK196650:ERP196650 FBG196650:FBL196650 FLC196650:FLH196650 FUY196650:FVD196650 GEU196650:GEZ196650 GOQ196650:GOV196650 GYM196650:GYR196650 HII196650:HIN196650 HSE196650:HSJ196650 ICA196650:ICF196650 ILW196650:IMB196650 IVS196650:IVX196650 JFO196650:JFT196650 JPK196650:JPP196650 JZG196650:JZL196650 KJC196650:KJH196650 KSY196650:KTD196650 LCU196650:LCZ196650 LMQ196650:LMV196650 LWM196650:LWR196650 MGI196650:MGN196650 MQE196650:MQJ196650 NAA196650:NAF196650 NJW196650:NKB196650 NTS196650:NTX196650 ODO196650:ODT196650 ONK196650:ONP196650 OXG196650:OXL196650 PHC196650:PHH196650 PQY196650:PRD196650 QAU196650:QAZ196650 QKQ196650:QKV196650 QUM196650:QUR196650 REI196650:REN196650 ROE196650:ROJ196650 RYA196650:RYF196650 SHW196650:SIB196650 SRS196650:SRX196650 TBO196650:TBT196650 TLK196650:TLP196650 TVG196650:TVL196650 UFC196650:UFH196650 UOY196650:UPD196650 UYU196650:UYZ196650 VIQ196650:VIV196650 VSM196650:VSR196650 WCI196650:WCN196650 WME196650:WMJ196650 WWA196650:WWF196650 S262186:X262186 JO262186:JT262186 TK262186:TP262186 ADG262186:ADL262186 ANC262186:ANH262186 AWY262186:AXD262186 BGU262186:BGZ262186 BQQ262186:BQV262186 CAM262186:CAR262186 CKI262186:CKN262186 CUE262186:CUJ262186 DEA262186:DEF262186 DNW262186:DOB262186 DXS262186:DXX262186 EHO262186:EHT262186 ERK262186:ERP262186 FBG262186:FBL262186 FLC262186:FLH262186 FUY262186:FVD262186 GEU262186:GEZ262186 GOQ262186:GOV262186 GYM262186:GYR262186 HII262186:HIN262186 HSE262186:HSJ262186 ICA262186:ICF262186 ILW262186:IMB262186 IVS262186:IVX262186 JFO262186:JFT262186 JPK262186:JPP262186 JZG262186:JZL262186 KJC262186:KJH262186 KSY262186:KTD262186 LCU262186:LCZ262186 LMQ262186:LMV262186 LWM262186:LWR262186 MGI262186:MGN262186 MQE262186:MQJ262186 NAA262186:NAF262186 NJW262186:NKB262186 NTS262186:NTX262186 ODO262186:ODT262186 ONK262186:ONP262186 OXG262186:OXL262186 PHC262186:PHH262186 PQY262186:PRD262186 QAU262186:QAZ262186 QKQ262186:QKV262186 QUM262186:QUR262186 REI262186:REN262186 ROE262186:ROJ262186 RYA262186:RYF262186 SHW262186:SIB262186 SRS262186:SRX262186 TBO262186:TBT262186 TLK262186:TLP262186 TVG262186:TVL262186 UFC262186:UFH262186 UOY262186:UPD262186 UYU262186:UYZ262186 VIQ262186:VIV262186 VSM262186:VSR262186 WCI262186:WCN262186 WME262186:WMJ262186 WWA262186:WWF262186 S327722:X327722 JO327722:JT327722 TK327722:TP327722 ADG327722:ADL327722 ANC327722:ANH327722 AWY327722:AXD327722 BGU327722:BGZ327722 BQQ327722:BQV327722 CAM327722:CAR327722 CKI327722:CKN327722 CUE327722:CUJ327722 DEA327722:DEF327722 DNW327722:DOB327722 DXS327722:DXX327722 EHO327722:EHT327722 ERK327722:ERP327722 FBG327722:FBL327722 FLC327722:FLH327722 FUY327722:FVD327722 GEU327722:GEZ327722 GOQ327722:GOV327722 GYM327722:GYR327722 HII327722:HIN327722 HSE327722:HSJ327722 ICA327722:ICF327722 ILW327722:IMB327722 IVS327722:IVX327722 JFO327722:JFT327722 JPK327722:JPP327722 JZG327722:JZL327722 KJC327722:KJH327722 KSY327722:KTD327722 LCU327722:LCZ327722 LMQ327722:LMV327722 LWM327722:LWR327722 MGI327722:MGN327722 MQE327722:MQJ327722 NAA327722:NAF327722 NJW327722:NKB327722 NTS327722:NTX327722 ODO327722:ODT327722 ONK327722:ONP327722 OXG327722:OXL327722 PHC327722:PHH327722 PQY327722:PRD327722 QAU327722:QAZ327722 QKQ327722:QKV327722 QUM327722:QUR327722 REI327722:REN327722 ROE327722:ROJ327722 RYA327722:RYF327722 SHW327722:SIB327722 SRS327722:SRX327722 TBO327722:TBT327722 TLK327722:TLP327722 TVG327722:TVL327722 UFC327722:UFH327722 UOY327722:UPD327722 UYU327722:UYZ327722 VIQ327722:VIV327722 VSM327722:VSR327722 WCI327722:WCN327722 WME327722:WMJ327722 WWA327722:WWF327722 S393258:X393258 JO393258:JT393258 TK393258:TP393258 ADG393258:ADL393258 ANC393258:ANH393258 AWY393258:AXD393258 BGU393258:BGZ393258 BQQ393258:BQV393258 CAM393258:CAR393258 CKI393258:CKN393258 CUE393258:CUJ393258 DEA393258:DEF393258 DNW393258:DOB393258 DXS393258:DXX393258 EHO393258:EHT393258 ERK393258:ERP393258 FBG393258:FBL393258 FLC393258:FLH393258 FUY393258:FVD393258 GEU393258:GEZ393258 GOQ393258:GOV393258 GYM393258:GYR393258 HII393258:HIN393258 HSE393258:HSJ393258 ICA393258:ICF393258 ILW393258:IMB393258 IVS393258:IVX393258 JFO393258:JFT393258 JPK393258:JPP393258 JZG393258:JZL393258 KJC393258:KJH393258 KSY393258:KTD393258 LCU393258:LCZ393258 LMQ393258:LMV393258 LWM393258:LWR393258 MGI393258:MGN393258 MQE393258:MQJ393258 NAA393258:NAF393258 NJW393258:NKB393258 NTS393258:NTX393258 ODO393258:ODT393258 ONK393258:ONP393258 OXG393258:OXL393258 PHC393258:PHH393258 PQY393258:PRD393258 QAU393258:QAZ393258 QKQ393258:QKV393258 QUM393258:QUR393258 REI393258:REN393258 ROE393258:ROJ393258 RYA393258:RYF393258 SHW393258:SIB393258 SRS393258:SRX393258 TBO393258:TBT393258 TLK393258:TLP393258 TVG393258:TVL393258 UFC393258:UFH393258 UOY393258:UPD393258 UYU393258:UYZ393258 VIQ393258:VIV393258 VSM393258:VSR393258 WCI393258:WCN393258 WME393258:WMJ393258 WWA393258:WWF393258 S458794:X458794 JO458794:JT458794 TK458794:TP458794 ADG458794:ADL458794 ANC458794:ANH458794 AWY458794:AXD458794 BGU458794:BGZ458794 BQQ458794:BQV458794 CAM458794:CAR458794 CKI458794:CKN458794 CUE458794:CUJ458794 DEA458794:DEF458794 DNW458794:DOB458794 DXS458794:DXX458794 EHO458794:EHT458794 ERK458794:ERP458794 FBG458794:FBL458794 FLC458794:FLH458794 FUY458794:FVD458794 GEU458794:GEZ458794 GOQ458794:GOV458794 GYM458794:GYR458794 HII458794:HIN458794 HSE458794:HSJ458794 ICA458794:ICF458794 ILW458794:IMB458794 IVS458794:IVX458794 JFO458794:JFT458794 JPK458794:JPP458794 JZG458794:JZL458794 KJC458794:KJH458794 KSY458794:KTD458794 LCU458794:LCZ458794 LMQ458794:LMV458794 LWM458794:LWR458794 MGI458794:MGN458794 MQE458794:MQJ458794 NAA458794:NAF458794 NJW458794:NKB458794 NTS458794:NTX458794 ODO458794:ODT458794 ONK458794:ONP458794 OXG458794:OXL458794 PHC458794:PHH458794 PQY458794:PRD458794 QAU458794:QAZ458794 QKQ458794:QKV458794 QUM458794:QUR458794 REI458794:REN458794 ROE458794:ROJ458794 RYA458794:RYF458794 SHW458794:SIB458794 SRS458794:SRX458794 TBO458794:TBT458794 TLK458794:TLP458794 TVG458794:TVL458794 UFC458794:UFH458794 UOY458794:UPD458794 UYU458794:UYZ458794 VIQ458794:VIV458794 VSM458794:VSR458794 WCI458794:WCN458794 WME458794:WMJ458794 WWA458794:WWF458794 S524330:X524330 JO524330:JT524330 TK524330:TP524330 ADG524330:ADL524330 ANC524330:ANH524330 AWY524330:AXD524330 BGU524330:BGZ524330 BQQ524330:BQV524330 CAM524330:CAR524330 CKI524330:CKN524330 CUE524330:CUJ524330 DEA524330:DEF524330 DNW524330:DOB524330 DXS524330:DXX524330 EHO524330:EHT524330 ERK524330:ERP524330 FBG524330:FBL524330 FLC524330:FLH524330 FUY524330:FVD524330 GEU524330:GEZ524330 GOQ524330:GOV524330 GYM524330:GYR524330 HII524330:HIN524330 HSE524330:HSJ524330 ICA524330:ICF524330 ILW524330:IMB524330 IVS524330:IVX524330 JFO524330:JFT524330 JPK524330:JPP524330 JZG524330:JZL524330 KJC524330:KJH524330 KSY524330:KTD524330 LCU524330:LCZ524330 LMQ524330:LMV524330 LWM524330:LWR524330 MGI524330:MGN524330 MQE524330:MQJ524330 NAA524330:NAF524330 NJW524330:NKB524330 NTS524330:NTX524330 ODO524330:ODT524330 ONK524330:ONP524330 OXG524330:OXL524330 PHC524330:PHH524330 PQY524330:PRD524330 QAU524330:QAZ524330 QKQ524330:QKV524330 QUM524330:QUR524330 REI524330:REN524330 ROE524330:ROJ524330 RYA524330:RYF524330 SHW524330:SIB524330 SRS524330:SRX524330 TBO524330:TBT524330 TLK524330:TLP524330 TVG524330:TVL524330 UFC524330:UFH524330 UOY524330:UPD524330 UYU524330:UYZ524330 VIQ524330:VIV524330 VSM524330:VSR524330 WCI524330:WCN524330 WME524330:WMJ524330 WWA524330:WWF524330 S589866:X589866 JO589866:JT589866 TK589866:TP589866 ADG589866:ADL589866 ANC589866:ANH589866 AWY589866:AXD589866 BGU589866:BGZ589866 BQQ589866:BQV589866 CAM589866:CAR589866 CKI589866:CKN589866 CUE589866:CUJ589866 DEA589866:DEF589866 DNW589866:DOB589866 DXS589866:DXX589866 EHO589866:EHT589866 ERK589866:ERP589866 FBG589866:FBL589866 FLC589866:FLH589866 FUY589866:FVD589866 GEU589866:GEZ589866 GOQ589866:GOV589866 GYM589866:GYR589866 HII589866:HIN589866 HSE589866:HSJ589866 ICA589866:ICF589866 ILW589866:IMB589866 IVS589866:IVX589866 JFO589866:JFT589866 JPK589866:JPP589866 JZG589866:JZL589866 KJC589866:KJH589866 KSY589866:KTD589866 LCU589866:LCZ589866 LMQ589866:LMV589866 LWM589866:LWR589866 MGI589866:MGN589866 MQE589866:MQJ589866 NAA589866:NAF589866 NJW589866:NKB589866 NTS589866:NTX589866 ODO589866:ODT589866 ONK589866:ONP589866 OXG589866:OXL589866 PHC589866:PHH589866 PQY589866:PRD589866 QAU589866:QAZ589866 QKQ589866:QKV589866 QUM589866:QUR589866 REI589866:REN589866 ROE589866:ROJ589866 RYA589866:RYF589866 SHW589866:SIB589866 SRS589866:SRX589866 TBO589866:TBT589866 TLK589866:TLP589866 TVG589866:TVL589866 UFC589866:UFH589866 UOY589866:UPD589866 UYU589866:UYZ589866 VIQ589866:VIV589866 VSM589866:VSR589866 WCI589866:WCN589866 WME589866:WMJ589866 WWA589866:WWF589866 S655402:X655402 JO655402:JT655402 TK655402:TP655402 ADG655402:ADL655402 ANC655402:ANH655402 AWY655402:AXD655402 BGU655402:BGZ655402 BQQ655402:BQV655402 CAM655402:CAR655402 CKI655402:CKN655402 CUE655402:CUJ655402 DEA655402:DEF655402 DNW655402:DOB655402 DXS655402:DXX655402 EHO655402:EHT655402 ERK655402:ERP655402 FBG655402:FBL655402 FLC655402:FLH655402 FUY655402:FVD655402 GEU655402:GEZ655402 GOQ655402:GOV655402 GYM655402:GYR655402 HII655402:HIN655402 HSE655402:HSJ655402 ICA655402:ICF655402 ILW655402:IMB655402 IVS655402:IVX655402 JFO655402:JFT655402 JPK655402:JPP655402 JZG655402:JZL655402 KJC655402:KJH655402 KSY655402:KTD655402 LCU655402:LCZ655402 LMQ655402:LMV655402 LWM655402:LWR655402 MGI655402:MGN655402 MQE655402:MQJ655402 NAA655402:NAF655402 NJW655402:NKB655402 NTS655402:NTX655402 ODO655402:ODT655402 ONK655402:ONP655402 OXG655402:OXL655402 PHC655402:PHH655402 PQY655402:PRD655402 QAU655402:QAZ655402 QKQ655402:QKV655402 QUM655402:QUR655402 REI655402:REN655402 ROE655402:ROJ655402 RYA655402:RYF655402 SHW655402:SIB655402 SRS655402:SRX655402 TBO655402:TBT655402 TLK655402:TLP655402 TVG655402:TVL655402 UFC655402:UFH655402 UOY655402:UPD655402 UYU655402:UYZ655402 VIQ655402:VIV655402 VSM655402:VSR655402 WCI655402:WCN655402 WME655402:WMJ655402 WWA655402:WWF655402 S720938:X720938 JO720938:JT720938 TK720938:TP720938 ADG720938:ADL720938 ANC720938:ANH720938 AWY720938:AXD720938 BGU720938:BGZ720938 BQQ720938:BQV720938 CAM720938:CAR720938 CKI720938:CKN720938 CUE720938:CUJ720938 DEA720938:DEF720938 DNW720938:DOB720938 DXS720938:DXX720938 EHO720938:EHT720938 ERK720938:ERP720938 FBG720938:FBL720938 FLC720938:FLH720938 FUY720938:FVD720938 GEU720938:GEZ720938 GOQ720938:GOV720938 GYM720938:GYR720938 HII720938:HIN720938 HSE720938:HSJ720938 ICA720938:ICF720938 ILW720938:IMB720938 IVS720938:IVX720938 JFO720938:JFT720938 JPK720938:JPP720938 JZG720938:JZL720938 KJC720938:KJH720938 KSY720938:KTD720938 LCU720938:LCZ720938 LMQ720938:LMV720938 LWM720938:LWR720938 MGI720938:MGN720938 MQE720938:MQJ720938 NAA720938:NAF720938 NJW720938:NKB720938 NTS720938:NTX720938 ODO720938:ODT720938 ONK720938:ONP720938 OXG720938:OXL720938 PHC720938:PHH720938 PQY720938:PRD720938 QAU720938:QAZ720938 QKQ720938:QKV720938 QUM720938:QUR720938 REI720938:REN720938 ROE720938:ROJ720938 RYA720938:RYF720938 SHW720938:SIB720938 SRS720938:SRX720938 TBO720938:TBT720938 TLK720938:TLP720938 TVG720938:TVL720938 UFC720938:UFH720938 UOY720938:UPD720938 UYU720938:UYZ720938 VIQ720938:VIV720938 VSM720938:VSR720938 WCI720938:WCN720938 WME720938:WMJ720938 WWA720938:WWF720938 S786474:X786474 JO786474:JT786474 TK786474:TP786474 ADG786474:ADL786474 ANC786474:ANH786474 AWY786474:AXD786474 BGU786474:BGZ786474 BQQ786474:BQV786474 CAM786474:CAR786474 CKI786474:CKN786474 CUE786474:CUJ786474 DEA786474:DEF786474 DNW786474:DOB786474 DXS786474:DXX786474 EHO786474:EHT786474 ERK786474:ERP786474 FBG786474:FBL786474 FLC786474:FLH786474 FUY786474:FVD786474 GEU786474:GEZ786474 GOQ786474:GOV786474 GYM786474:GYR786474 HII786474:HIN786474 HSE786474:HSJ786474 ICA786474:ICF786474 ILW786474:IMB786474 IVS786474:IVX786474 JFO786474:JFT786474 JPK786474:JPP786474 JZG786474:JZL786474 KJC786474:KJH786474 KSY786474:KTD786474 LCU786474:LCZ786474 LMQ786474:LMV786474 LWM786474:LWR786474 MGI786474:MGN786474 MQE786474:MQJ786474 NAA786474:NAF786474 NJW786474:NKB786474 NTS786474:NTX786474 ODO786474:ODT786474 ONK786474:ONP786474 OXG786474:OXL786474 PHC786474:PHH786474 PQY786474:PRD786474 QAU786474:QAZ786474 QKQ786474:QKV786474 QUM786474:QUR786474 REI786474:REN786474 ROE786474:ROJ786474 RYA786474:RYF786474 SHW786474:SIB786474 SRS786474:SRX786474 TBO786474:TBT786474 TLK786474:TLP786474 TVG786474:TVL786474 UFC786474:UFH786474 UOY786474:UPD786474 UYU786474:UYZ786474 VIQ786474:VIV786474 VSM786474:VSR786474 WCI786474:WCN786474 WME786474:WMJ786474 WWA786474:WWF786474 S852010:X852010 JO852010:JT852010 TK852010:TP852010 ADG852010:ADL852010 ANC852010:ANH852010 AWY852010:AXD852010 BGU852010:BGZ852010 BQQ852010:BQV852010 CAM852010:CAR852010 CKI852010:CKN852010 CUE852010:CUJ852010 DEA852010:DEF852010 DNW852010:DOB852010 DXS852010:DXX852010 EHO852010:EHT852010 ERK852010:ERP852010 FBG852010:FBL852010 FLC852010:FLH852010 FUY852010:FVD852010 GEU852010:GEZ852010 GOQ852010:GOV852010 GYM852010:GYR852010 HII852010:HIN852010 HSE852010:HSJ852010 ICA852010:ICF852010 ILW852010:IMB852010 IVS852010:IVX852010 JFO852010:JFT852010 JPK852010:JPP852010 JZG852010:JZL852010 KJC852010:KJH852010 KSY852010:KTD852010 LCU852010:LCZ852010 LMQ852010:LMV852010 LWM852010:LWR852010 MGI852010:MGN852010 MQE852010:MQJ852010 NAA852010:NAF852010 NJW852010:NKB852010 NTS852010:NTX852010 ODO852010:ODT852010 ONK852010:ONP852010 OXG852010:OXL852010 PHC852010:PHH852010 PQY852010:PRD852010 QAU852010:QAZ852010 QKQ852010:QKV852010 QUM852010:QUR852010 REI852010:REN852010 ROE852010:ROJ852010 RYA852010:RYF852010 SHW852010:SIB852010 SRS852010:SRX852010 TBO852010:TBT852010 TLK852010:TLP852010 TVG852010:TVL852010 UFC852010:UFH852010 UOY852010:UPD852010 UYU852010:UYZ852010 VIQ852010:VIV852010 VSM852010:VSR852010 WCI852010:WCN852010 WME852010:WMJ852010 WWA852010:WWF852010 S917546:X917546 JO917546:JT917546 TK917546:TP917546 ADG917546:ADL917546 ANC917546:ANH917546 AWY917546:AXD917546 BGU917546:BGZ917546 BQQ917546:BQV917546 CAM917546:CAR917546 CKI917546:CKN917546 CUE917546:CUJ917546 DEA917546:DEF917546 DNW917546:DOB917546 DXS917546:DXX917546 EHO917546:EHT917546 ERK917546:ERP917546 FBG917546:FBL917546 FLC917546:FLH917546 FUY917546:FVD917546 GEU917546:GEZ917546 GOQ917546:GOV917546 GYM917546:GYR917546 HII917546:HIN917546 HSE917546:HSJ917546 ICA917546:ICF917546 ILW917546:IMB917546 IVS917546:IVX917546 JFO917546:JFT917546 JPK917546:JPP917546 JZG917546:JZL917546 KJC917546:KJH917546 KSY917546:KTD917546 LCU917546:LCZ917546 LMQ917546:LMV917546 LWM917546:LWR917546 MGI917546:MGN917546 MQE917546:MQJ917546 NAA917546:NAF917546 NJW917546:NKB917546 NTS917546:NTX917546 ODO917546:ODT917546 ONK917546:ONP917546 OXG917546:OXL917546 PHC917546:PHH917546 PQY917546:PRD917546 QAU917546:QAZ917546 QKQ917546:QKV917546 QUM917546:QUR917546 REI917546:REN917546 ROE917546:ROJ917546 RYA917546:RYF917546 SHW917546:SIB917546 SRS917546:SRX917546 TBO917546:TBT917546 TLK917546:TLP917546 TVG917546:TVL917546 UFC917546:UFH917546 UOY917546:UPD917546 UYU917546:UYZ917546 VIQ917546:VIV917546 VSM917546:VSR917546 WCI917546:WCN917546 WME917546:WMJ917546 WWA917546:WWF917546 S983082:X983082 JO983082:JT983082 TK983082:TP983082 ADG983082:ADL983082 ANC983082:ANH983082 AWY983082:AXD983082 BGU983082:BGZ983082 BQQ983082:BQV983082 CAM983082:CAR983082 CKI983082:CKN983082 CUE983082:CUJ983082 DEA983082:DEF983082 DNW983082:DOB983082 DXS983082:DXX983082 EHO983082:EHT983082 ERK983082:ERP983082 FBG983082:FBL983082 FLC983082:FLH983082 FUY983082:FVD983082 GEU983082:GEZ983082 GOQ983082:GOV983082 GYM983082:GYR983082 HII983082:HIN983082 HSE983082:HSJ983082 ICA983082:ICF983082 ILW983082:IMB983082 IVS983082:IVX983082 JFO983082:JFT983082 JPK983082:JPP983082 JZG983082:JZL983082 KJC983082:KJH983082 KSY983082:KTD983082 LCU983082:LCZ983082 LMQ983082:LMV983082 LWM983082:LWR983082 MGI983082:MGN983082 MQE983082:MQJ983082 NAA983082:NAF983082 NJW983082:NKB983082 NTS983082:NTX983082 ODO983082:ODT983082 ONK983082:ONP983082 OXG983082:OXL983082 PHC983082:PHH983082 PQY983082:PRD983082 QAU983082:QAZ983082 QKQ983082:QKV983082 QUM983082:QUR983082 REI983082:REN983082 ROE983082:ROJ983082 RYA983082:RYF983082 SHW983082:SIB983082 SRS983082:SRX983082 TBO983082:TBT983082 TLK983082:TLP983082 TVG983082:TVL983082 UFC983082:UFH983082 UOY983082:UPD983082 UYU983082:UYZ983082 VIQ983082:VIV983082 VSM983082:VSR983082 WCI983082:WCN983082 WME983082:WMJ983082 WWA983082:WWF983082 G42:L42 JC42:JH42 SY42:TD42 ACU42:ACZ42 AMQ42:AMV42 AWM42:AWR42 BGI42:BGN42 BQE42:BQJ42 CAA42:CAF42 CJW42:CKB42 CTS42:CTX42 DDO42:DDT42 DNK42:DNP42 DXG42:DXL42 EHC42:EHH42 EQY42:ERD42 FAU42:FAZ42 FKQ42:FKV42 FUM42:FUR42 GEI42:GEN42 GOE42:GOJ42 GYA42:GYF42 HHW42:HIB42 HRS42:HRX42 IBO42:IBT42 ILK42:ILP42 IVG42:IVL42 JFC42:JFH42 JOY42:JPD42 JYU42:JYZ42 KIQ42:KIV42 KSM42:KSR42 LCI42:LCN42 LME42:LMJ42 LWA42:LWF42 MFW42:MGB42 MPS42:MPX42 MZO42:MZT42 NJK42:NJP42 NTG42:NTL42 ODC42:ODH42 OMY42:OND42 OWU42:OWZ42 PGQ42:PGV42 PQM42:PQR42 QAI42:QAN42 QKE42:QKJ42 QUA42:QUF42 RDW42:REB42 RNS42:RNX42 RXO42:RXT42 SHK42:SHP42 SRG42:SRL42 TBC42:TBH42 TKY42:TLD42 TUU42:TUZ42 UEQ42:UEV42 UOM42:UOR42 UYI42:UYN42 VIE42:VIJ42 VSA42:VSF42 WBW42:WCB42 WLS42:WLX42 WVO42:WVT42 G65578:L65578 JC65578:JH65578 SY65578:TD65578 ACU65578:ACZ65578 AMQ65578:AMV65578 AWM65578:AWR65578 BGI65578:BGN65578 BQE65578:BQJ65578 CAA65578:CAF65578 CJW65578:CKB65578 CTS65578:CTX65578 DDO65578:DDT65578 DNK65578:DNP65578 DXG65578:DXL65578 EHC65578:EHH65578 EQY65578:ERD65578 FAU65578:FAZ65578 FKQ65578:FKV65578 FUM65578:FUR65578 GEI65578:GEN65578 GOE65578:GOJ65578 GYA65578:GYF65578 HHW65578:HIB65578 HRS65578:HRX65578 IBO65578:IBT65578 ILK65578:ILP65578 IVG65578:IVL65578 JFC65578:JFH65578 JOY65578:JPD65578 JYU65578:JYZ65578 KIQ65578:KIV65578 KSM65578:KSR65578 LCI65578:LCN65578 LME65578:LMJ65578 LWA65578:LWF65578 MFW65578:MGB65578 MPS65578:MPX65578 MZO65578:MZT65578 NJK65578:NJP65578 NTG65578:NTL65578 ODC65578:ODH65578 OMY65578:OND65578 OWU65578:OWZ65578 PGQ65578:PGV65578 PQM65578:PQR65578 QAI65578:QAN65578 QKE65578:QKJ65578 QUA65578:QUF65578 RDW65578:REB65578 RNS65578:RNX65578 RXO65578:RXT65578 SHK65578:SHP65578 SRG65578:SRL65578 TBC65578:TBH65578 TKY65578:TLD65578 TUU65578:TUZ65578 UEQ65578:UEV65578 UOM65578:UOR65578 UYI65578:UYN65578 VIE65578:VIJ65578 VSA65578:VSF65578 WBW65578:WCB65578 WLS65578:WLX65578 WVO65578:WVT65578 G131114:L131114 JC131114:JH131114 SY131114:TD131114 ACU131114:ACZ131114 AMQ131114:AMV131114 AWM131114:AWR131114 BGI131114:BGN131114 BQE131114:BQJ131114 CAA131114:CAF131114 CJW131114:CKB131114 CTS131114:CTX131114 DDO131114:DDT131114 DNK131114:DNP131114 DXG131114:DXL131114 EHC131114:EHH131114 EQY131114:ERD131114 FAU131114:FAZ131114 FKQ131114:FKV131114 FUM131114:FUR131114 GEI131114:GEN131114 GOE131114:GOJ131114 GYA131114:GYF131114 HHW131114:HIB131114 HRS131114:HRX131114 IBO131114:IBT131114 ILK131114:ILP131114 IVG131114:IVL131114 JFC131114:JFH131114 JOY131114:JPD131114 JYU131114:JYZ131114 KIQ131114:KIV131114 KSM131114:KSR131114 LCI131114:LCN131114 LME131114:LMJ131114 LWA131114:LWF131114 MFW131114:MGB131114 MPS131114:MPX131114 MZO131114:MZT131114 NJK131114:NJP131114 NTG131114:NTL131114 ODC131114:ODH131114 OMY131114:OND131114 OWU131114:OWZ131114 PGQ131114:PGV131114 PQM131114:PQR131114 QAI131114:QAN131114 QKE131114:QKJ131114 QUA131114:QUF131114 RDW131114:REB131114 RNS131114:RNX131114 RXO131114:RXT131114 SHK131114:SHP131114 SRG131114:SRL131114 TBC131114:TBH131114 TKY131114:TLD131114 TUU131114:TUZ131114 UEQ131114:UEV131114 UOM131114:UOR131114 UYI131114:UYN131114 VIE131114:VIJ131114 VSA131114:VSF131114 WBW131114:WCB131114 WLS131114:WLX131114 WVO131114:WVT131114 G196650:L196650 JC196650:JH196650 SY196650:TD196650 ACU196650:ACZ196650 AMQ196650:AMV196650 AWM196650:AWR196650 BGI196650:BGN196650 BQE196650:BQJ196650 CAA196650:CAF196650 CJW196650:CKB196650 CTS196650:CTX196650 DDO196650:DDT196650 DNK196650:DNP196650 DXG196650:DXL196650 EHC196650:EHH196650 EQY196650:ERD196650 FAU196650:FAZ196650 FKQ196650:FKV196650 FUM196650:FUR196650 GEI196650:GEN196650 GOE196650:GOJ196650 GYA196650:GYF196650 HHW196650:HIB196650 HRS196650:HRX196650 IBO196650:IBT196650 ILK196650:ILP196650 IVG196650:IVL196650 JFC196650:JFH196650 JOY196650:JPD196650 JYU196650:JYZ196650 KIQ196650:KIV196650 KSM196650:KSR196650 LCI196650:LCN196650 LME196650:LMJ196650 LWA196650:LWF196650 MFW196650:MGB196650 MPS196650:MPX196650 MZO196650:MZT196650 NJK196650:NJP196650 NTG196650:NTL196650 ODC196650:ODH196650 OMY196650:OND196650 OWU196650:OWZ196650 PGQ196650:PGV196650 PQM196650:PQR196650 QAI196650:QAN196650 QKE196650:QKJ196650 QUA196650:QUF196650 RDW196650:REB196650 RNS196650:RNX196650 RXO196650:RXT196650 SHK196650:SHP196650 SRG196650:SRL196650 TBC196650:TBH196650 TKY196650:TLD196650 TUU196650:TUZ196650 UEQ196650:UEV196650 UOM196650:UOR196650 UYI196650:UYN196650 VIE196650:VIJ196650 VSA196650:VSF196650 WBW196650:WCB196650 WLS196650:WLX196650 WVO196650:WVT196650 G262186:L262186 JC262186:JH262186 SY262186:TD262186 ACU262186:ACZ262186 AMQ262186:AMV262186 AWM262186:AWR262186 BGI262186:BGN262186 BQE262186:BQJ262186 CAA262186:CAF262186 CJW262186:CKB262186 CTS262186:CTX262186 DDO262186:DDT262186 DNK262186:DNP262186 DXG262186:DXL262186 EHC262186:EHH262186 EQY262186:ERD262186 FAU262186:FAZ262186 FKQ262186:FKV262186 FUM262186:FUR262186 GEI262186:GEN262186 GOE262186:GOJ262186 GYA262186:GYF262186 HHW262186:HIB262186 HRS262186:HRX262186 IBO262186:IBT262186 ILK262186:ILP262186 IVG262186:IVL262186 JFC262186:JFH262186 JOY262186:JPD262186 JYU262186:JYZ262186 KIQ262186:KIV262186 KSM262186:KSR262186 LCI262186:LCN262186 LME262186:LMJ262186 LWA262186:LWF262186 MFW262186:MGB262186 MPS262186:MPX262186 MZO262186:MZT262186 NJK262186:NJP262186 NTG262186:NTL262186 ODC262186:ODH262186 OMY262186:OND262186 OWU262186:OWZ262186 PGQ262186:PGV262186 PQM262186:PQR262186 QAI262186:QAN262186 QKE262186:QKJ262186 QUA262186:QUF262186 RDW262186:REB262186 RNS262186:RNX262186 RXO262186:RXT262186 SHK262186:SHP262186 SRG262186:SRL262186 TBC262186:TBH262186 TKY262186:TLD262186 TUU262186:TUZ262186 UEQ262186:UEV262186 UOM262186:UOR262186 UYI262186:UYN262186 VIE262186:VIJ262186 VSA262186:VSF262186 WBW262186:WCB262186 WLS262186:WLX262186 WVO262186:WVT262186 G327722:L327722 JC327722:JH327722 SY327722:TD327722 ACU327722:ACZ327722 AMQ327722:AMV327722 AWM327722:AWR327722 BGI327722:BGN327722 BQE327722:BQJ327722 CAA327722:CAF327722 CJW327722:CKB327722 CTS327722:CTX327722 DDO327722:DDT327722 DNK327722:DNP327722 DXG327722:DXL327722 EHC327722:EHH327722 EQY327722:ERD327722 FAU327722:FAZ327722 FKQ327722:FKV327722 FUM327722:FUR327722 GEI327722:GEN327722 GOE327722:GOJ327722 GYA327722:GYF327722 HHW327722:HIB327722 HRS327722:HRX327722 IBO327722:IBT327722 ILK327722:ILP327722 IVG327722:IVL327722 JFC327722:JFH327722 JOY327722:JPD327722 JYU327722:JYZ327722 KIQ327722:KIV327722 KSM327722:KSR327722 LCI327722:LCN327722 LME327722:LMJ327722 LWA327722:LWF327722 MFW327722:MGB327722 MPS327722:MPX327722 MZO327722:MZT327722 NJK327722:NJP327722 NTG327722:NTL327722 ODC327722:ODH327722 OMY327722:OND327722 OWU327722:OWZ327722 PGQ327722:PGV327722 PQM327722:PQR327722 QAI327722:QAN327722 QKE327722:QKJ327722 QUA327722:QUF327722 RDW327722:REB327722 RNS327722:RNX327722 RXO327722:RXT327722 SHK327722:SHP327722 SRG327722:SRL327722 TBC327722:TBH327722 TKY327722:TLD327722 TUU327722:TUZ327722 UEQ327722:UEV327722 UOM327722:UOR327722 UYI327722:UYN327722 VIE327722:VIJ327722 VSA327722:VSF327722 WBW327722:WCB327722 WLS327722:WLX327722 WVO327722:WVT327722 G393258:L393258 JC393258:JH393258 SY393258:TD393258 ACU393258:ACZ393258 AMQ393258:AMV393258 AWM393258:AWR393258 BGI393258:BGN393258 BQE393258:BQJ393258 CAA393258:CAF393258 CJW393258:CKB393258 CTS393258:CTX393258 DDO393258:DDT393258 DNK393258:DNP393258 DXG393258:DXL393258 EHC393258:EHH393258 EQY393258:ERD393258 FAU393258:FAZ393258 FKQ393258:FKV393258 FUM393258:FUR393258 GEI393258:GEN393258 GOE393258:GOJ393258 GYA393258:GYF393258 HHW393258:HIB393258 HRS393258:HRX393258 IBO393258:IBT393258 ILK393258:ILP393258 IVG393258:IVL393258 JFC393258:JFH393258 JOY393258:JPD393258 JYU393258:JYZ393258 KIQ393258:KIV393258 KSM393258:KSR393258 LCI393258:LCN393258 LME393258:LMJ393258 LWA393258:LWF393258 MFW393258:MGB393258 MPS393258:MPX393258 MZO393258:MZT393258 NJK393258:NJP393258 NTG393258:NTL393258 ODC393258:ODH393258 OMY393258:OND393258 OWU393258:OWZ393258 PGQ393258:PGV393258 PQM393258:PQR393258 QAI393258:QAN393258 QKE393258:QKJ393258 QUA393258:QUF393258 RDW393258:REB393258 RNS393258:RNX393258 RXO393258:RXT393258 SHK393258:SHP393258 SRG393258:SRL393258 TBC393258:TBH393258 TKY393258:TLD393258 TUU393258:TUZ393258 UEQ393258:UEV393258 UOM393258:UOR393258 UYI393258:UYN393258 VIE393258:VIJ393258 VSA393258:VSF393258 WBW393258:WCB393258 WLS393258:WLX393258 WVO393258:WVT393258 G458794:L458794 JC458794:JH458794 SY458794:TD458794 ACU458794:ACZ458794 AMQ458794:AMV458794 AWM458794:AWR458794 BGI458794:BGN458794 BQE458794:BQJ458794 CAA458794:CAF458794 CJW458794:CKB458794 CTS458794:CTX458794 DDO458794:DDT458794 DNK458794:DNP458794 DXG458794:DXL458794 EHC458794:EHH458794 EQY458794:ERD458794 FAU458794:FAZ458794 FKQ458794:FKV458794 FUM458794:FUR458794 GEI458794:GEN458794 GOE458794:GOJ458794 GYA458794:GYF458794 HHW458794:HIB458794 HRS458794:HRX458794 IBO458794:IBT458794 ILK458794:ILP458794 IVG458794:IVL458794 JFC458794:JFH458794 JOY458794:JPD458794 JYU458794:JYZ458794 KIQ458794:KIV458794 KSM458794:KSR458794 LCI458794:LCN458794 LME458794:LMJ458794 LWA458794:LWF458794 MFW458794:MGB458794 MPS458794:MPX458794 MZO458794:MZT458794 NJK458794:NJP458794 NTG458794:NTL458794 ODC458794:ODH458794 OMY458794:OND458794 OWU458794:OWZ458794 PGQ458794:PGV458794 PQM458794:PQR458794 QAI458794:QAN458794 QKE458794:QKJ458794 QUA458794:QUF458794 RDW458794:REB458794 RNS458794:RNX458794 RXO458794:RXT458794 SHK458794:SHP458794 SRG458794:SRL458794 TBC458794:TBH458794 TKY458794:TLD458794 TUU458794:TUZ458794 UEQ458794:UEV458794 UOM458794:UOR458794 UYI458794:UYN458794 VIE458794:VIJ458794 VSA458794:VSF458794 WBW458794:WCB458794 WLS458794:WLX458794 WVO458794:WVT458794 G524330:L524330 JC524330:JH524330 SY524330:TD524330 ACU524330:ACZ524330 AMQ524330:AMV524330 AWM524330:AWR524330 BGI524330:BGN524330 BQE524330:BQJ524330 CAA524330:CAF524330 CJW524330:CKB524330 CTS524330:CTX524330 DDO524330:DDT524330 DNK524330:DNP524330 DXG524330:DXL524330 EHC524330:EHH524330 EQY524330:ERD524330 FAU524330:FAZ524330 FKQ524330:FKV524330 FUM524330:FUR524330 GEI524330:GEN524330 GOE524330:GOJ524330 GYA524330:GYF524330 HHW524330:HIB524330 HRS524330:HRX524330 IBO524330:IBT524330 ILK524330:ILP524330 IVG524330:IVL524330 JFC524330:JFH524330 JOY524330:JPD524330 JYU524330:JYZ524330 KIQ524330:KIV524330 KSM524330:KSR524330 LCI524330:LCN524330 LME524330:LMJ524330 LWA524330:LWF524330 MFW524330:MGB524330 MPS524330:MPX524330 MZO524330:MZT524330 NJK524330:NJP524330 NTG524330:NTL524330 ODC524330:ODH524330 OMY524330:OND524330 OWU524330:OWZ524330 PGQ524330:PGV524330 PQM524330:PQR524330 QAI524330:QAN524330 QKE524330:QKJ524330 QUA524330:QUF524330 RDW524330:REB524330 RNS524330:RNX524330 RXO524330:RXT524330 SHK524330:SHP524330 SRG524330:SRL524330 TBC524330:TBH524330 TKY524330:TLD524330 TUU524330:TUZ524330 UEQ524330:UEV524330 UOM524330:UOR524330 UYI524330:UYN524330 VIE524330:VIJ524330 VSA524330:VSF524330 WBW524330:WCB524330 WLS524330:WLX524330 WVO524330:WVT524330 G589866:L589866 JC589866:JH589866 SY589866:TD589866 ACU589866:ACZ589866 AMQ589866:AMV589866 AWM589866:AWR589866 BGI589866:BGN589866 BQE589866:BQJ589866 CAA589866:CAF589866 CJW589866:CKB589866 CTS589866:CTX589866 DDO589866:DDT589866 DNK589866:DNP589866 DXG589866:DXL589866 EHC589866:EHH589866 EQY589866:ERD589866 FAU589866:FAZ589866 FKQ589866:FKV589866 FUM589866:FUR589866 GEI589866:GEN589866 GOE589866:GOJ589866 GYA589866:GYF589866 HHW589866:HIB589866 HRS589866:HRX589866 IBO589866:IBT589866 ILK589866:ILP589866 IVG589866:IVL589866 JFC589866:JFH589866 JOY589866:JPD589866 JYU589866:JYZ589866 KIQ589866:KIV589866 KSM589866:KSR589866 LCI589866:LCN589866 LME589866:LMJ589866 LWA589866:LWF589866 MFW589866:MGB589866 MPS589866:MPX589866 MZO589866:MZT589866 NJK589866:NJP589866 NTG589866:NTL589866 ODC589866:ODH589866 OMY589866:OND589866 OWU589866:OWZ589866 PGQ589866:PGV589866 PQM589866:PQR589866 QAI589866:QAN589866 QKE589866:QKJ589866 QUA589866:QUF589866 RDW589866:REB589866 RNS589866:RNX589866 RXO589866:RXT589866 SHK589866:SHP589866 SRG589866:SRL589866 TBC589866:TBH589866 TKY589866:TLD589866 TUU589866:TUZ589866 UEQ589866:UEV589866 UOM589866:UOR589866 UYI589866:UYN589866 VIE589866:VIJ589866 VSA589866:VSF589866 WBW589866:WCB589866 WLS589866:WLX589866 WVO589866:WVT589866 G655402:L655402 JC655402:JH655402 SY655402:TD655402 ACU655402:ACZ655402 AMQ655402:AMV655402 AWM655402:AWR655402 BGI655402:BGN655402 BQE655402:BQJ655402 CAA655402:CAF655402 CJW655402:CKB655402 CTS655402:CTX655402 DDO655402:DDT655402 DNK655402:DNP655402 DXG655402:DXL655402 EHC655402:EHH655402 EQY655402:ERD655402 FAU655402:FAZ655402 FKQ655402:FKV655402 FUM655402:FUR655402 GEI655402:GEN655402 GOE655402:GOJ655402 GYA655402:GYF655402 HHW655402:HIB655402 HRS655402:HRX655402 IBO655402:IBT655402 ILK655402:ILP655402 IVG655402:IVL655402 JFC655402:JFH655402 JOY655402:JPD655402 JYU655402:JYZ655402 KIQ655402:KIV655402 KSM655402:KSR655402 LCI655402:LCN655402 LME655402:LMJ655402 LWA655402:LWF655402 MFW655402:MGB655402 MPS655402:MPX655402 MZO655402:MZT655402 NJK655402:NJP655402 NTG655402:NTL655402 ODC655402:ODH655402 OMY655402:OND655402 OWU655402:OWZ655402 PGQ655402:PGV655402 PQM655402:PQR655402 QAI655402:QAN655402 QKE655402:QKJ655402 QUA655402:QUF655402 RDW655402:REB655402 RNS655402:RNX655402 RXO655402:RXT655402 SHK655402:SHP655402 SRG655402:SRL655402 TBC655402:TBH655402 TKY655402:TLD655402 TUU655402:TUZ655402 UEQ655402:UEV655402 UOM655402:UOR655402 UYI655402:UYN655402 VIE655402:VIJ655402 VSA655402:VSF655402 WBW655402:WCB655402 WLS655402:WLX655402 WVO655402:WVT655402 G720938:L720938 JC720938:JH720938 SY720938:TD720938 ACU720938:ACZ720938 AMQ720938:AMV720938 AWM720938:AWR720938 BGI720938:BGN720938 BQE720938:BQJ720938 CAA720938:CAF720938 CJW720938:CKB720938 CTS720938:CTX720938 DDO720938:DDT720938 DNK720938:DNP720938 DXG720938:DXL720938 EHC720938:EHH720938 EQY720938:ERD720938 FAU720938:FAZ720938 FKQ720938:FKV720938 FUM720938:FUR720938 GEI720938:GEN720938 GOE720938:GOJ720938 GYA720938:GYF720938 HHW720938:HIB720938 HRS720938:HRX720938 IBO720938:IBT720938 ILK720938:ILP720938 IVG720938:IVL720938 JFC720938:JFH720938 JOY720938:JPD720938 JYU720938:JYZ720938 KIQ720938:KIV720938 KSM720938:KSR720938 LCI720938:LCN720938 LME720938:LMJ720938 LWA720938:LWF720938 MFW720938:MGB720938 MPS720938:MPX720938 MZO720938:MZT720938 NJK720938:NJP720938 NTG720938:NTL720938 ODC720938:ODH720938 OMY720938:OND720938 OWU720938:OWZ720938 PGQ720938:PGV720938 PQM720938:PQR720938 QAI720938:QAN720938 QKE720938:QKJ720938 QUA720938:QUF720938 RDW720938:REB720938 RNS720938:RNX720938 RXO720938:RXT720938 SHK720938:SHP720938 SRG720938:SRL720938 TBC720938:TBH720938 TKY720938:TLD720938 TUU720938:TUZ720938 UEQ720938:UEV720938 UOM720938:UOR720938 UYI720938:UYN720938 VIE720938:VIJ720938 VSA720938:VSF720938 WBW720938:WCB720938 WLS720938:WLX720938 WVO720938:WVT720938 G786474:L786474 JC786474:JH786474 SY786474:TD786474 ACU786474:ACZ786474 AMQ786474:AMV786474 AWM786474:AWR786474 BGI786474:BGN786474 BQE786474:BQJ786474 CAA786474:CAF786474 CJW786474:CKB786474 CTS786474:CTX786474 DDO786474:DDT786474 DNK786474:DNP786474 DXG786474:DXL786474 EHC786474:EHH786474 EQY786474:ERD786474 FAU786474:FAZ786474 FKQ786474:FKV786474 FUM786474:FUR786474 GEI786474:GEN786474 GOE786474:GOJ786474 GYA786474:GYF786474 HHW786474:HIB786474 HRS786474:HRX786474 IBO786474:IBT786474 ILK786474:ILP786474 IVG786474:IVL786474 JFC786474:JFH786474 JOY786474:JPD786474 JYU786474:JYZ786474 KIQ786474:KIV786474 KSM786474:KSR786474 LCI786474:LCN786474 LME786474:LMJ786474 LWA786474:LWF786474 MFW786474:MGB786474 MPS786474:MPX786474 MZO786474:MZT786474 NJK786474:NJP786474 NTG786474:NTL786474 ODC786474:ODH786474 OMY786474:OND786474 OWU786474:OWZ786474 PGQ786474:PGV786474 PQM786474:PQR786474 QAI786474:QAN786474 QKE786474:QKJ786474 QUA786474:QUF786474 RDW786474:REB786474 RNS786474:RNX786474 RXO786474:RXT786474 SHK786474:SHP786474 SRG786474:SRL786474 TBC786474:TBH786474 TKY786474:TLD786474 TUU786474:TUZ786474 UEQ786474:UEV786474 UOM786474:UOR786474 UYI786474:UYN786474 VIE786474:VIJ786474 VSA786474:VSF786474 WBW786474:WCB786474 WLS786474:WLX786474 WVO786474:WVT786474 G852010:L852010 JC852010:JH852010 SY852010:TD852010 ACU852010:ACZ852010 AMQ852010:AMV852010 AWM852010:AWR852010 BGI852010:BGN852010 BQE852010:BQJ852010 CAA852010:CAF852010 CJW852010:CKB852010 CTS852010:CTX852010 DDO852010:DDT852010 DNK852010:DNP852010 DXG852010:DXL852010 EHC852010:EHH852010 EQY852010:ERD852010 FAU852010:FAZ852010 FKQ852010:FKV852010 FUM852010:FUR852010 GEI852010:GEN852010 GOE852010:GOJ852010 GYA852010:GYF852010 HHW852010:HIB852010 HRS852010:HRX852010 IBO852010:IBT852010 ILK852010:ILP852010 IVG852010:IVL852010 JFC852010:JFH852010 JOY852010:JPD852010 JYU852010:JYZ852010 KIQ852010:KIV852010 KSM852010:KSR852010 LCI852010:LCN852010 LME852010:LMJ852010 LWA852010:LWF852010 MFW852010:MGB852010 MPS852010:MPX852010 MZO852010:MZT852010 NJK852010:NJP852010 NTG852010:NTL852010 ODC852010:ODH852010 OMY852010:OND852010 OWU852010:OWZ852010 PGQ852010:PGV852010 PQM852010:PQR852010 QAI852010:QAN852010 QKE852010:QKJ852010 QUA852010:QUF852010 RDW852010:REB852010 RNS852010:RNX852010 RXO852010:RXT852010 SHK852010:SHP852010 SRG852010:SRL852010 TBC852010:TBH852010 TKY852010:TLD852010 TUU852010:TUZ852010 UEQ852010:UEV852010 UOM852010:UOR852010 UYI852010:UYN852010 VIE852010:VIJ852010 VSA852010:VSF852010 WBW852010:WCB852010 WLS852010:WLX852010 WVO852010:WVT852010 G917546:L917546 JC917546:JH917546 SY917546:TD917546 ACU917546:ACZ917546 AMQ917546:AMV917546 AWM917546:AWR917546 BGI917546:BGN917546 BQE917546:BQJ917546 CAA917546:CAF917546 CJW917546:CKB917546 CTS917546:CTX917546 DDO917546:DDT917546 DNK917546:DNP917546 DXG917546:DXL917546 EHC917546:EHH917546 EQY917546:ERD917546 FAU917546:FAZ917546 FKQ917546:FKV917546 FUM917546:FUR917546 GEI917546:GEN917546 GOE917546:GOJ917546 GYA917546:GYF917546 HHW917546:HIB917546 HRS917546:HRX917546 IBO917546:IBT917546 ILK917546:ILP917546 IVG917546:IVL917546 JFC917546:JFH917546 JOY917546:JPD917546 JYU917546:JYZ917546 KIQ917546:KIV917546 KSM917546:KSR917546 LCI917546:LCN917546 LME917546:LMJ917546 LWA917546:LWF917546 MFW917546:MGB917546 MPS917546:MPX917546 MZO917546:MZT917546 NJK917546:NJP917546 NTG917546:NTL917546 ODC917546:ODH917546 OMY917546:OND917546 OWU917546:OWZ917546 PGQ917546:PGV917546 PQM917546:PQR917546 QAI917546:QAN917546 QKE917546:QKJ917546 QUA917546:QUF917546 RDW917546:REB917546 RNS917546:RNX917546 RXO917546:RXT917546 SHK917546:SHP917546 SRG917546:SRL917546 TBC917546:TBH917546 TKY917546:TLD917546 TUU917546:TUZ917546 UEQ917546:UEV917546 UOM917546:UOR917546 UYI917546:UYN917546 VIE917546:VIJ917546 VSA917546:VSF917546 WBW917546:WCB917546 WLS917546:WLX917546 WVO917546:WVT917546 G983082:L983082 JC983082:JH983082 SY983082:TD983082 ACU983082:ACZ983082 AMQ983082:AMV983082 AWM983082:AWR983082 BGI983082:BGN983082 BQE983082:BQJ983082 CAA983082:CAF983082 CJW983082:CKB983082 CTS983082:CTX983082 DDO983082:DDT983082 DNK983082:DNP983082 DXG983082:DXL983082 EHC983082:EHH983082 EQY983082:ERD983082 FAU983082:FAZ983082 FKQ983082:FKV983082 FUM983082:FUR983082 GEI983082:GEN983082 GOE983082:GOJ983082 GYA983082:GYF983082 HHW983082:HIB983082 HRS983082:HRX983082 IBO983082:IBT983082 ILK983082:ILP983082 IVG983082:IVL983082 JFC983082:JFH983082 JOY983082:JPD983082 JYU983082:JYZ983082 KIQ983082:KIV983082 KSM983082:KSR983082 LCI983082:LCN983082 LME983082:LMJ983082 LWA983082:LWF983082 MFW983082:MGB983082 MPS983082:MPX983082 MZO983082:MZT983082 NJK983082:NJP983082 NTG983082:NTL983082 ODC983082:ODH983082 OMY983082:OND983082 OWU983082:OWZ983082 PGQ983082:PGV983082 PQM983082:PQR983082 QAI983082:QAN983082 QKE983082:QKJ983082 QUA983082:QUF983082 RDW983082:REB983082 RNS983082:RNX983082 RXO983082:RXT983082 SHK983082:SHP983082 SRG983082:SRL983082 TBC983082:TBH983082 TKY983082:TLD983082 TUU983082:TUZ983082 UEQ983082:UEV983082 UOM983082:UOR983082 UYI983082:UYN983082 VIE983082:VIJ983082 VSA983082:VSF983082 WBW983082:WCB983082 WLS983082:WLX983082 WVO983082:WVT983082 S23:X23 JO23:JT23 TK23:TP23 ADG23:ADL23 ANC23:ANH23 AWY23:AXD23 BGU23:BGZ23 BQQ23:BQV23 CAM23:CAR23 CKI23:CKN23 CUE23:CUJ23 DEA23:DEF23 DNW23:DOB23 DXS23:DXX23 EHO23:EHT23 ERK23:ERP23 FBG23:FBL23 FLC23:FLH23 FUY23:FVD23 GEU23:GEZ23 GOQ23:GOV23 GYM23:GYR23 HII23:HIN23 HSE23:HSJ23 ICA23:ICF23 ILW23:IMB23 IVS23:IVX23 JFO23:JFT23 JPK23:JPP23 JZG23:JZL23 KJC23:KJH23 KSY23:KTD23 LCU23:LCZ23 LMQ23:LMV23 LWM23:LWR23 MGI23:MGN23 MQE23:MQJ23 NAA23:NAF23 NJW23:NKB23 NTS23:NTX23 ODO23:ODT23 ONK23:ONP23 OXG23:OXL23 PHC23:PHH23 PQY23:PRD23 QAU23:QAZ23 QKQ23:QKV23 QUM23:QUR23 REI23:REN23 ROE23:ROJ23 RYA23:RYF23 SHW23:SIB23 SRS23:SRX23 TBO23:TBT23 TLK23:TLP23 TVG23:TVL23 UFC23:UFH23 UOY23:UPD23 UYU23:UYZ23 VIQ23:VIV23 VSM23:VSR23 WCI23:WCN23 WME23:WMJ23 WWA23:WWF23 S65559:X65559 JO65559:JT65559 TK65559:TP65559 ADG65559:ADL65559 ANC65559:ANH65559 AWY65559:AXD65559 BGU65559:BGZ65559 BQQ65559:BQV65559 CAM65559:CAR65559 CKI65559:CKN65559 CUE65559:CUJ65559 DEA65559:DEF65559 DNW65559:DOB65559 DXS65559:DXX65559 EHO65559:EHT65559 ERK65559:ERP65559 FBG65559:FBL65559 FLC65559:FLH65559 FUY65559:FVD65559 GEU65559:GEZ65559 GOQ65559:GOV65559 GYM65559:GYR65559 HII65559:HIN65559 HSE65559:HSJ65559 ICA65559:ICF65559 ILW65559:IMB65559 IVS65559:IVX65559 JFO65559:JFT65559 JPK65559:JPP65559 JZG65559:JZL65559 KJC65559:KJH65559 KSY65559:KTD65559 LCU65559:LCZ65559 LMQ65559:LMV65559 LWM65559:LWR65559 MGI65559:MGN65559 MQE65559:MQJ65559 NAA65559:NAF65559 NJW65559:NKB65559 NTS65559:NTX65559 ODO65559:ODT65559 ONK65559:ONP65559 OXG65559:OXL65559 PHC65559:PHH65559 PQY65559:PRD65559 QAU65559:QAZ65559 QKQ65559:QKV65559 QUM65559:QUR65559 REI65559:REN65559 ROE65559:ROJ65559 RYA65559:RYF65559 SHW65559:SIB65559 SRS65559:SRX65559 TBO65559:TBT65559 TLK65559:TLP65559 TVG65559:TVL65559 UFC65559:UFH65559 UOY65559:UPD65559 UYU65559:UYZ65559 VIQ65559:VIV65559 VSM65559:VSR65559 WCI65559:WCN65559 WME65559:WMJ65559 WWA65559:WWF65559 S131095:X131095 JO131095:JT131095 TK131095:TP131095 ADG131095:ADL131095 ANC131095:ANH131095 AWY131095:AXD131095 BGU131095:BGZ131095 BQQ131095:BQV131095 CAM131095:CAR131095 CKI131095:CKN131095 CUE131095:CUJ131095 DEA131095:DEF131095 DNW131095:DOB131095 DXS131095:DXX131095 EHO131095:EHT131095 ERK131095:ERP131095 FBG131095:FBL131095 FLC131095:FLH131095 FUY131095:FVD131095 GEU131095:GEZ131095 GOQ131095:GOV131095 GYM131095:GYR131095 HII131095:HIN131095 HSE131095:HSJ131095 ICA131095:ICF131095 ILW131095:IMB131095 IVS131095:IVX131095 JFO131095:JFT131095 JPK131095:JPP131095 JZG131095:JZL131095 KJC131095:KJH131095 KSY131095:KTD131095 LCU131095:LCZ131095 LMQ131095:LMV131095 LWM131095:LWR131095 MGI131095:MGN131095 MQE131095:MQJ131095 NAA131095:NAF131095 NJW131095:NKB131095 NTS131095:NTX131095 ODO131095:ODT131095 ONK131095:ONP131095 OXG131095:OXL131095 PHC131095:PHH131095 PQY131095:PRD131095 QAU131095:QAZ131095 QKQ131095:QKV131095 QUM131095:QUR131095 REI131095:REN131095 ROE131095:ROJ131095 RYA131095:RYF131095 SHW131095:SIB131095 SRS131095:SRX131095 TBO131095:TBT131095 TLK131095:TLP131095 TVG131095:TVL131095 UFC131095:UFH131095 UOY131095:UPD131095 UYU131095:UYZ131095 VIQ131095:VIV131095 VSM131095:VSR131095 WCI131095:WCN131095 WME131095:WMJ131095 WWA131095:WWF131095 S196631:X196631 JO196631:JT196631 TK196631:TP196631 ADG196631:ADL196631 ANC196631:ANH196631 AWY196631:AXD196631 BGU196631:BGZ196631 BQQ196631:BQV196631 CAM196631:CAR196631 CKI196631:CKN196631 CUE196631:CUJ196631 DEA196631:DEF196631 DNW196631:DOB196631 DXS196631:DXX196631 EHO196631:EHT196631 ERK196631:ERP196631 FBG196631:FBL196631 FLC196631:FLH196631 FUY196631:FVD196631 GEU196631:GEZ196631 GOQ196631:GOV196631 GYM196631:GYR196631 HII196631:HIN196631 HSE196631:HSJ196631 ICA196631:ICF196631 ILW196631:IMB196631 IVS196631:IVX196631 JFO196631:JFT196631 JPK196631:JPP196631 JZG196631:JZL196631 KJC196631:KJH196631 KSY196631:KTD196631 LCU196631:LCZ196631 LMQ196631:LMV196631 LWM196631:LWR196631 MGI196631:MGN196631 MQE196631:MQJ196631 NAA196631:NAF196631 NJW196631:NKB196631 NTS196631:NTX196631 ODO196631:ODT196631 ONK196631:ONP196631 OXG196631:OXL196631 PHC196631:PHH196631 PQY196631:PRD196631 QAU196631:QAZ196631 QKQ196631:QKV196631 QUM196631:QUR196631 REI196631:REN196631 ROE196631:ROJ196631 RYA196631:RYF196631 SHW196631:SIB196631 SRS196631:SRX196631 TBO196631:TBT196631 TLK196631:TLP196631 TVG196631:TVL196631 UFC196631:UFH196631 UOY196631:UPD196631 UYU196631:UYZ196631 VIQ196631:VIV196631 VSM196631:VSR196631 WCI196631:WCN196631 WME196631:WMJ196631 WWA196631:WWF196631 S262167:X262167 JO262167:JT262167 TK262167:TP262167 ADG262167:ADL262167 ANC262167:ANH262167 AWY262167:AXD262167 BGU262167:BGZ262167 BQQ262167:BQV262167 CAM262167:CAR262167 CKI262167:CKN262167 CUE262167:CUJ262167 DEA262167:DEF262167 DNW262167:DOB262167 DXS262167:DXX262167 EHO262167:EHT262167 ERK262167:ERP262167 FBG262167:FBL262167 FLC262167:FLH262167 FUY262167:FVD262167 GEU262167:GEZ262167 GOQ262167:GOV262167 GYM262167:GYR262167 HII262167:HIN262167 HSE262167:HSJ262167 ICA262167:ICF262167 ILW262167:IMB262167 IVS262167:IVX262167 JFO262167:JFT262167 JPK262167:JPP262167 JZG262167:JZL262167 KJC262167:KJH262167 KSY262167:KTD262167 LCU262167:LCZ262167 LMQ262167:LMV262167 LWM262167:LWR262167 MGI262167:MGN262167 MQE262167:MQJ262167 NAA262167:NAF262167 NJW262167:NKB262167 NTS262167:NTX262167 ODO262167:ODT262167 ONK262167:ONP262167 OXG262167:OXL262167 PHC262167:PHH262167 PQY262167:PRD262167 QAU262167:QAZ262167 QKQ262167:QKV262167 QUM262167:QUR262167 REI262167:REN262167 ROE262167:ROJ262167 RYA262167:RYF262167 SHW262167:SIB262167 SRS262167:SRX262167 TBO262167:TBT262167 TLK262167:TLP262167 TVG262167:TVL262167 UFC262167:UFH262167 UOY262167:UPD262167 UYU262167:UYZ262167 VIQ262167:VIV262167 VSM262167:VSR262167 WCI262167:WCN262167 WME262167:WMJ262167 WWA262167:WWF262167 S327703:X327703 JO327703:JT327703 TK327703:TP327703 ADG327703:ADL327703 ANC327703:ANH327703 AWY327703:AXD327703 BGU327703:BGZ327703 BQQ327703:BQV327703 CAM327703:CAR327703 CKI327703:CKN327703 CUE327703:CUJ327703 DEA327703:DEF327703 DNW327703:DOB327703 DXS327703:DXX327703 EHO327703:EHT327703 ERK327703:ERP327703 FBG327703:FBL327703 FLC327703:FLH327703 FUY327703:FVD327703 GEU327703:GEZ327703 GOQ327703:GOV327703 GYM327703:GYR327703 HII327703:HIN327703 HSE327703:HSJ327703 ICA327703:ICF327703 ILW327703:IMB327703 IVS327703:IVX327703 JFO327703:JFT327703 JPK327703:JPP327703 JZG327703:JZL327703 KJC327703:KJH327703 KSY327703:KTD327703 LCU327703:LCZ327703 LMQ327703:LMV327703 LWM327703:LWR327703 MGI327703:MGN327703 MQE327703:MQJ327703 NAA327703:NAF327703 NJW327703:NKB327703 NTS327703:NTX327703 ODO327703:ODT327703 ONK327703:ONP327703 OXG327703:OXL327703 PHC327703:PHH327703 PQY327703:PRD327703 QAU327703:QAZ327703 QKQ327703:QKV327703 QUM327703:QUR327703 REI327703:REN327703 ROE327703:ROJ327703 RYA327703:RYF327703 SHW327703:SIB327703 SRS327703:SRX327703 TBO327703:TBT327703 TLK327703:TLP327703 TVG327703:TVL327703 UFC327703:UFH327703 UOY327703:UPD327703 UYU327703:UYZ327703 VIQ327703:VIV327703 VSM327703:VSR327703 WCI327703:WCN327703 WME327703:WMJ327703 WWA327703:WWF327703 S393239:X393239 JO393239:JT393239 TK393239:TP393239 ADG393239:ADL393239 ANC393239:ANH393239 AWY393239:AXD393239 BGU393239:BGZ393239 BQQ393239:BQV393239 CAM393239:CAR393239 CKI393239:CKN393239 CUE393239:CUJ393239 DEA393239:DEF393239 DNW393239:DOB393239 DXS393239:DXX393239 EHO393239:EHT393239 ERK393239:ERP393239 FBG393239:FBL393239 FLC393239:FLH393239 FUY393239:FVD393239 GEU393239:GEZ393239 GOQ393239:GOV393239 GYM393239:GYR393239 HII393239:HIN393239 HSE393239:HSJ393239 ICA393239:ICF393239 ILW393239:IMB393239 IVS393239:IVX393239 JFO393239:JFT393239 JPK393239:JPP393239 JZG393239:JZL393239 KJC393239:KJH393239 KSY393239:KTD393239 LCU393239:LCZ393239 LMQ393239:LMV393239 LWM393239:LWR393239 MGI393239:MGN393239 MQE393239:MQJ393239 NAA393239:NAF393239 NJW393239:NKB393239 NTS393239:NTX393239 ODO393239:ODT393239 ONK393239:ONP393239 OXG393239:OXL393239 PHC393239:PHH393239 PQY393239:PRD393239 QAU393239:QAZ393239 QKQ393239:QKV393239 QUM393239:QUR393239 REI393239:REN393239 ROE393239:ROJ393239 RYA393239:RYF393239 SHW393239:SIB393239 SRS393239:SRX393239 TBO393239:TBT393239 TLK393239:TLP393239 TVG393239:TVL393239 UFC393239:UFH393239 UOY393239:UPD393239 UYU393239:UYZ393239 VIQ393239:VIV393239 VSM393239:VSR393239 WCI393239:WCN393239 WME393239:WMJ393239 WWA393239:WWF393239 S458775:X458775 JO458775:JT458775 TK458775:TP458775 ADG458775:ADL458775 ANC458775:ANH458775 AWY458775:AXD458775 BGU458775:BGZ458775 BQQ458775:BQV458775 CAM458775:CAR458775 CKI458775:CKN458775 CUE458775:CUJ458775 DEA458775:DEF458775 DNW458775:DOB458775 DXS458775:DXX458775 EHO458775:EHT458775 ERK458775:ERP458775 FBG458775:FBL458775 FLC458775:FLH458775 FUY458775:FVD458775 GEU458775:GEZ458775 GOQ458775:GOV458775 GYM458775:GYR458775 HII458775:HIN458775 HSE458775:HSJ458775 ICA458775:ICF458775 ILW458775:IMB458775 IVS458775:IVX458775 JFO458775:JFT458775 JPK458775:JPP458775 JZG458775:JZL458775 KJC458775:KJH458775 KSY458775:KTD458775 LCU458775:LCZ458775 LMQ458775:LMV458775 LWM458775:LWR458775 MGI458775:MGN458775 MQE458775:MQJ458775 NAA458775:NAF458775 NJW458775:NKB458775 NTS458775:NTX458775 ODO458775:ODT458775 ONK458775:ONP458775 OXG458775:OXL458775 PHC458775:PHH458775 PQY458775:PRD458775 QAU458775:QAZ458775 QKQ458775:QKV458775 QUM458775:QUR458775 REI458775:REN458775 ROE458775:ROJ458775 RYA458775:RYF458775 SHW458775:SIB458775 SRS458775:SRX458775 TBO458775:TBT458775 TLK458775:TLP458775 TVG458775:TVL458775 UFC458775:UFH458775 UOY458775:UPD458775 UYU458775:UYZ458775 VIQ458775:VIV458775 VSM458775:VSR458775 WCI458775:WCN458775 WME458775:WMJ458775 WWA458775:WWF458775 S524311:X524311 JO524311:JT524311 TK524311:TP524311 ADG524311:ADL524311 ANC524311:ANH524311 AWY524311:AXD524311 BGU524311:BGZ524311 BQQ524311:BQV524311 CAM524311:CAR524311 CKI524311:CKN524311 CUE524311:CUJ524311 DEA524311:DEF524311 DNW524311:DOB524311 DXS524311:DXX524311 EHO524311:EHT524311 ERK524311:ERP524311 FBG524311:FBL524311 FLC524311:FLH524311 FUY524311:FVD524311 GEU524311:GEZ524311 GOQ524311:GOV524311 GYM524311:GYR524311 HII524311:HIN524311 HSE524311:HSJ524311 ICA524311:ICF524311 ILW524311:IMB524311 IVS524311:IVX524311 JFO524311:JFT524311 JPK524311:JPP524311 JZG524311:JZL524311 KJC524311:KJH524311 KSY524311:KTD524311 LCU524311:LCZ524311 LMQ524311:LMV524311 LWM524311:LWR524311 MGI524311:MGN524311 MQE524311:MQJ524311 NAA524311:NAF524311 NJW524311:NKB524311 NTS524311:NTX524311 ODO524311:ODT524311 ONK524311:ONP524311 OXG524311:OXL524311 PHC524311:PHH524311 PQY524311:PRD524311 QAU524311:QAZ524311 QKQ524311:QKV524311 QUM524311:QUR524311 REI524311:REN524311 ROE524311:ROJ524311 RYA524311:RYF524311 SHW524311:SIB524311 SRS524311:SRX524311 TBO524311:TBT524311 TLK524311:TLP524311 TVG524311:TVL524311 UFC524311:UFH524311 UOY524311:UPD524311 UYU524311:UYZ524311 VIQ524311:VIV524311 VSM524311:VSR524311 WCI524311:WCN524311 WME524311:WMJ524311 WWA524311:WWF524311 S589847:X589847 JO589847:JT589847 TK589847:TP589847 ADG589847:ADL589847 ANC589847:ANH589847 AWY589847:AXD589847 BGU589847:BGZ589847 BQQ589847:BQV589847 CAM589847:CAR589847 CKI589847:CKN589847 CUE589847:CUJ589847 DEA589847:DEF589847 DNW589847:DOB589847 DXS589847:DXX589847 EHO589847:EHT589847 ERK589847:ERP589847 FBG589847:FBL589847 FLC589847:FLH589847 FUY589847:FVD589847 GEU589847:GEZ589847 GOQ589847:GOV589847 GYM589847:GYR589847 HII589847:HIN589847 HSE589847:HSJ589847 ICA589847:ICF589847 ILW589847:IMB589847 IVS589847:IVX589847 JFO589847:JFT589847 JPK589847:JPP589847 JZG589847:JZL589847 KJC589847:KJH589847 KSY589847:KTD589847 LCU589847:LCZ589847 LMQ589847:LMV589847 LWM589847:LWR589847 MGI589847:MGN589847 MQE589847:MQJ589847 NAA589847:NAF589847 NJW589847:NKB589847 NTS589847:NTX589847 ODO589847:ODT589847 ONK589847:ONP589847 OXG589847:OXL589847 PHC589847:PHH589847 PQY589847:PRD589847 QAU589847:QAZ589847 QKQ589847:QKV589847 QUM589847:QUR589847 REI589847:REN589847 ROE589847:ROJ589847 RYA589847:RYF589847 SHW589847:SIB589847 SRS589847:SRX589847 TBO589847:TBT589847 TLK589847:TLP589847 TVG589847:TVL589847 UFC589847:UFH589847 UOY589847:UPD589847 UYU589847:UYZ589847 VIQ589847:VIV589847 VSM589847:VSR589847 WCI589847:WCN589847 WME589847:WMJ589847 WWA589847:WWF589847 S655383:X655383 JO655383:JT655383 TK655383:TP655383 ADG655383:ADL655383 ANC655383:ANH655383 AWY655383:AXD655383 BGU655383:BGZ655383 BQQ655383:BQV655383 CAM655383:CAR655383 CKI655383:CKN655383 CUE655383:CUJ655383 DEA655383:DEF655383 DNW655383:DOB655383 DXS655383:DXX655383 EHO655383:EHT655383 ERK655383:ERP655383 FBG655383:FBL655383 FLC655383:FLH655383 FUY655383:FVD655383 GEU655383:GEZ655383 GOQ655383:GOV655383 GYM655383:GYR655383 HII655383:HIN655383 HSE655383:HSJ655383 ICA655383:ICF655383 ILW655383:IMB655383 IVS655383:IVX655383 JFO655383:JFT655383 JPK655383:JPP655383 JZG655383:JZL655383 KJC655383:KJH655383 KSY655383:KTD655383 LCU655383:LCZ655383 LMQ655383:LMV655383 LWM655383:LWR655383 MGI655383:MGN655383 MQE655383:MQJ655383 NAA655383:NAF655383 NJW655383:NKB655383 NTS655383:NTX655383 ODO655383:ODT655383 ONK655383:ONP655383 OXG655383:OXL655383 PHC655383:PHH655383 PQY655383:PRD655383 QAU655383:QAZ655383 QKQ655383:QKV655383 QUM655383:QUR655383 REI655383:REN655383 ROE655383:ROJ655383 RYA655383:RYF655383 SHW655383:SIB655383 SRS655383:SRX655383 TBO655383:TBT655383 TLK655383:TLP655383 TVG655383:TVL655383 UFC655383:UFH655383 UOY655383:UPD655383 UYU655383:UYZ655383 VIQ655383:VIV655383 VSM655383:VSR655383 WCI655383:WCN655383 WME655383:WMJ655383 WWA655383:WWF655383 S720919:X720919 JO720919:JT720919 TK720919:TP720919 ADG720919:ADL720919 ANC720919:ANH720919 AWY720919:AXD720919 BGU720919:BGZ720919 BQQ720919:BQV720919 CAM720919:CAR720919 CKI720919:CKN720919 CUE720919:CUJ720919 DEA720919:DEF720919 DNW720919:DOB720919 DXS720919:DXX720919 EHO720919:EHT720919 ERK720919:ERP720919 FBG720919:FBL720919 FLC720919:FLH720919 FUY720919:FVD720919 GEU720919:GEZ720919 GOQ720919:GOV720919 GYM720919:GYR720919 HII720919:HIN720919 HSE720919:HSJ720919 ICA720919:ICF720919 ILW720919:IMB720919 IVS720919:IVX720919 JFO720919:JFT720919 JPK720919:JPP720919 JZG720919:JZL720919 KJC720919:KJH720919 KSY720919:KTD720919 LCU720919:LCZ720919 LMQ720919:LMV720919 LWM720919:LWR720919 MGI720919:MGN720919 MQE720919:MQJ720919 NAA720919:NAF720919 NJW720919:NKB720919 NTS720919:NTX720919 ODO720919:ODT720919 ONK720919:ONP720919 OXG720919:OXL720919 PHC720919:PHH720919 PQY720919:PRD720919 QAU720919:QAZ720919 QKQ720919:QKV720919 QUM720919:QUR720919 REI720919:REN720919 ROE720919:ROJ720919 RYA720919:RYF720919 SHW720919:SIB720919 SRS720919:SRX720919 TBO720919:TBT720919 TLK720919:TLP720919 TVG720919:TVL720919 UFC720919:UFH720919 UOY720919:UPD720919 UYU720919:UYZ720919 VIQ720919:VIV720919 VSM720919:VSR720919 WCI720919:WCN720919 WME720919:WMJ720919 WWA720919:WWF720919 S786455:X786455 JO786455:JT786455 TK786455:TP786455 ADG786455:ADL786455 ANC786455:ANH786455 AWY786455:AXD786455 BGU786455:BGZ786455 BQQ786455:BQV786455 CAM786455:CAR786455 CKI786455:CKN786455 CUE786455:CUJ786455 DEA786455:DEF786455 DNW786455:DOB786455 DXS786455:DXX786455 EHO786455:EHT786455 ERK786455:ERP786455 FBG786455:FBL786455 FLC786455:FLH786455 FUY786455:FVD786455 GEU786455:GEZ786455 GOQ786455:GOV786455 GYM786455:GYR786455 HII786455:HIN786455 HSE786455:HSJ786455 ICA786455:ICF786455 ILW786455:IMB786455 IVS786455:IVX786455 JFO786455:JFT786455 JPK786455:JPP786455 JZG786455:JZL786455 KJC786455:KJH786455 KSY786455:KTD786455 LCU786455:LCZ786455 LMQ786455:LMV786455 LWM786455:LWR786455 MGI786455:MGN786455 MQE786455:MQJ786455 NAA786455:NAF786455 NJW786455:NKB786455 NTS786455:NTX786455 ODO786455:ODT786455 ONK786455:ONP786455 OXG786455:OXL786455 PHC786455:PHH786455 PQY786455:PRD786455 QAU786455:QAZ786455 QKQ786455:QKV786455 QUM786455:QUR786455 REI786455:REN786455 ROE786455:ROJ786455 RYA786455:RYF786455 SHW786455:SIB786455 SRS786455:SRX786455 TBO786455:TBT786455 TLK786455:TLP786455 TVG786455:TVL786455 UFC786455:UFH786455 UOY786455:UPD786455 UYU786455:UYZ786455 VIQ786455:VIV786455 VSM786455:VSR786455 WCI786455:WCN786455 WME786455:WMJ786455 WWA786455:WWF786455 S851991:X851991 JO851991:JT851991 TK851991:TP851991 ADG851991:ADL851991 ANC851991:ANH851991 AWY851991:AXD851991 BGU851991:BGZ851991 BQQ851991:BQV851991 CAM851991:CAR851991 CKI851991:CKN851991 CUE851991:CUJ851991 DEA851991:DEF851991 DNW851991:DOB851991 DXS851991:DXX851991 EHO851991:EHT851991 ERK851991:ERP851991 FBG851991:FBL851991 FLC851991:FLH851991 FUY851991:FVD851991 GEU851991:GEZ851991 GOQ851991:GOV851991 GYM851991:GYR851991 HII851991:HIN851991 HSE851991:HSJ851991 ICA851991:ICF851991 ILW851991:IMB851991 IVS851991:IVX851991 JFO851991:JFT851991 JPK851991:JPP851991 JZG851991:JZL851991 KJC851991:KJH851991 KSY851991:KTD851991 LCU851991:LCZ851991 LMQ851991:LMV851991 LWM851991:LWR851991 MGI851991:MGN851991 MQE851991:MQJ851991 NAA851991:NAF851991 NJW851991:NKB851991 NTS851991:NTX851991 ODO851991:ODT851991 ONK851991:ONP851991 OXG851991:OXL851991 PHC851991:PHH851991 PQY851991:PRD851991 QAU851991:QAZ851991 QKQ851991:QKV851991 QUM851991:QUR851991 REI851991:REN851991 ROE851991:ROJ851991 RYA851991:RYF851991 SHW851991:SIB851991 SRS851991:SRX851991 TBO851991:TBT851991 TLK851991:TLP851991 TVG851991:TVL851991 UFC851991:UFH851991 UOY851991:UPD851991 UYU851991:UYZ851991 VIQ851991:VIV851991 VSM851991:VSR851991 WCI851991:WCN851991 WME851991:WMJ851991 WWA851991:WWF851991 S917527:X917527 JO917527:JT917527 TK917527:TP917527 ADG917527:ADL917527 ANC917527:ANH917527 AWY917527:AXD917527 BGU917527:BGZ917527 BQQ917527:BQV917527 CAM917527:CAR917527 CKI917527:CKN917527 CUE917527:CUJ917527 DEA917527:DEF917527 DNW917527:DOB917527 DXS917527:DXX917527 EHO917527:EHT917527 ERK917527:ERP917527 FBG917527:FBL917527 FLC917527:FLH917527 FUY917527:FVD917527 GEU917527:GEZ917527 GOQ917527:GOV917527 GYM917527:GYR917527 HII917527:HIN917527 HSE917527:HSJ917527 ICA917527:ICF917527 ILW917527:IMB917527 IVS917527:IVX917527 JFO917527:JFT917527 JPK917527:JPP917527 JZG917527:JZL917527 KJC917527:KJH917527 KSY917527:KTD917527 LCU917527:LCZ917527 LMQ917527:LMV917527 LWM917527:LWR917527 MGI917527:MGN917527 MQE917527:MQJ917527 NAA917527:NAF917527 NJW917527:NKB917527 NTS917527:NTX917527 ODO917527:ODT917527 ONK917527:ONP917527 OXG917527:OXL917527 PHC917527:PHH917527 PQY917527:PRD917527 QAU917527:QAZ917527 QKQ917527:QKV917527 QUM917527:QUR917527 REI917527:REN917527 ROE917527:ROJ917527 RYA917527:RYF917527 SHW917527:SIB917527 SRS917527:SRX917527 TBO917527:TBT917527 TLK917527:TLP917527 TVG917527:TVL917527 UFC917527:UFH917527 UOY917527:UPD917527 UYU917527:UYZ917527 VIQ917527:VIV917527 VSM917527:VSR917527 WCI917527:WCN917527 WME917527:WMJ917527 WWA917527:WWF917527 S983063:X983063 JO983063:JT983063 TK983063:TP983063 ADG983063:ADL983063 ANC983063:ANH983063 AWY983063:AXD983063 BGU983063:BGZ983063 BQQ983063:BQV983063 CAM983063:CAR983063 CKI983063:CKN983063 CUE983063:CUJ983063 DEA983063:DEF983063 DNW983063:DOB983063 DXS983063:DXX983063 EHO983063:EHT983063 ERK983063:ERP983063 FBG983063:FBL983063 FLC983063:FLH983063 FUY983063:FVD983063 GEU983063:GEZ983063 GOQ983063:GOV983063 GYM983063:GYR983063 HII983063:HIN983063 HSE983063:HSJ983063 ICA983063:ICF983063 ILW983063:IMB983063 IVS983063:IVX983063 JFO983063:JFT983063 JPK983063:JPP983063 JZG983063:JZL983063 KJC983063:KJH983063 KSY983063:KTD983063 LCU983063:LCZ983063 LMQ983063:LMV983063 LWM983063:LWR983063 MGI983063:MGN983063 MQE983063:MQJ983063 NAA983063:NAF983063 NJW983063:NKB983063 NTS983063:NTX983063 ODO983063:ODT983063 ONK983063:ONP983063 OXG983063:OXL983063 PHC983063:PHH983063 PQY983063:PRD983063 QAU983063:QAZ983063 QKQ983063:QKV983063 QUM983063:QUR983063 REI983063:REN983063 ROE983063:ROJ983063 RYA983063:RYF983063 SHW983063:SIB983063 SRS983063:SRX983063 TBO983063:TBT983063 TLK983063:TLP983063 TVG983063:TVL983063 UFC983063:UFH983063 UOY983063:UPD983063 UYU983063:UYZ983063 VIQ983063:VIV983063 VSM983063:VSR983063 WCI983063:WCN983063 WME983063:WMJ983063 WWA983063:WWF983063 G23:L23 JC23:JH23 SY23:TD23 ACU23:ACZ23 AMQ23:AMV23 AWM23:AWR23 BGI23:BGN23 BQE23:BQJ23 CAA23:CAF23 CJW23:CKB23 CTS23:CTX23 DDO23:DDT23 DNK23:DNP23 DXG23:DXL23 EHC23:EHH23 EQY23:ERD23 FAU23:FAZ23 FKQ23:FKV23 FUM23:FUR23 GEI23:GEN23 GOE23:GOJ23 GYA23:GYF23 HHW23:HIB23 HRS23:HRX23 IBO23:IBT23 ILK23:ILP23 IVG23:IVL23 JFC23:JFH23 JOY23:JPD23 JYU23:JYZ23 KIQ23:KIV23 KSM23:KSR23 LCI23:LCN23 LME23:LMJ23 LWA23:LWF23 MFW23:MGB23 MPS23:MPX23 MZO23:MZT23 NJK23:NJP23 NTG23:NTL23 ODC23:ODH23 OMY23:OND23 OWU23:OWZ23 PGQ23:PGV23 PQM23:PQR23 QAI23:QAN23 QKE23:QKJ23 QUA23:QUF23 RDW23:REB23 RNS23:RNX23 RXO23:RXT23 SHK23:SHP23 SRG23:SRL23 TBC23:TBH23 TKY23:TLD23 TUU23:TUZ23 UEQ23:UEV23 UOM23:UOR23 UYI23:UYN23 VIE23:VIJ23 VSA23:VSF23 WBW23:WCB23 WLS23:WLX23 WVO23:WVT23 G65559:L65559 JC65559:JH65559 SY65559:TD65559 ACU65559:ACZ65559 AMQ65559:AMV65559 AWM65559:AWR65559 BGI65559:BGN65559 BQE65559:BQJ65559 CAA65559:CAF65559 CJW65559:CKB65559 CTS65559:CTX65559 DDO65559:DDT65559 DNK65559:DNP65559 DXG65559:DXL65559 EHC65559:EHH65559 EQY65559:ERD65559 FAU65559:FAZ65559 FKQ65559:FKV65559 FUM65559:FUR65559 GEI65559:GEN65559 GOE65559:GOJ65559 GYA65559:GYF65559 HHW65559:HIB65559 HRS65559:HRX65559 IBO65559:IBT65559 ILK65559:ILP65559 IVG65559:IVL65559 JFC65559:JFH65559 JOY65559:JPD65559 JYU65559:JYZ65559 KIQ65559:KIV65559 KSM65559:KSR65559 LCI65559:LCN65559 LME65559:LMJ65559 LWA65559:LWF65559 MFW65559:MGB65559 MPS65559:MPX65559 MZO65559:MZT65559 NJK65559:NJP65559 NTG65559:NTL65559 ODC65559:ODH65559 OMY65559:OND65559 OWU65559:OWZ65559 PGQ65559:PGV65559 PQM65559:PQR65559 QAI65559:QAN65559 QKE65559:QKJ65559 QUA65559:QUF65559 RDW65559:REB65559 RNS65559:RNX65559 RXO65559:RXT65559 SHK65559:SHP65559 SRG65559:SRL65559 TBC65559:TBH65559 TKY65559:TLD65559 TUU65559:TUZ65559 UEQ65559:UEV65559 UOM65559:UOR65559 UYI65559:UYN65559 VIE65559:VIJ65559 VSA65559:VSF65559 WBW65559:WCB65559 WLS65559:WLX65559 WVO65559:WVT65559 G131095:L131095 JC131095:JH131095 SY131095:TD131095 ACU131095:ACZ131095 AMQ131095:AMV131095 AWM131095:AWR131095 BGI131095:BGN131095 BQE131095:BQJ131095 CAA131095:CAF131095 CJW131095:CKB131095 CTS131095:CTX131095 DDO131095:DDT131095 DNK131095:DNP131095 DXG131095:DXL131095 EHC131095:EHH131095 EQY131095:ERD131095 FAU131095:FAZ131095 FKQ131095:FKV131095 FUM131095:FUR131095 GEI131095:GEN131095 GOE131095:GOJ131095 GYA131095:GYF131095 HHW131095:HIB131095 HRS131095:HRX131095 IBO131095:IBT131095 ILK131095:ILP131095 IVG131095:IVL131095 JFC131095:JFH131095 JOY131095:JPD131095 JYU131095:JYZ131095 KIQ131095:KIV131095 KSM131095:KSR131095 LCI131095:LCN131095 LME131095:LMJ131095 LWA131095:LWF131095 MFW131095:MGB131095 MPS131095:MPX131095 MZO131095:MZT131095 NJK131095:NJP131095 NTG131095:NTL131095 ODC131095:ODH131095 OMY131095:OND131095 OWU131095:OWZ131095 PGQ131095:PGV131095 PQM131095:PQR131095 QAI131095:QAN131095 QKE131095:QKJ131095 QUA131095:QUF131095 RDW131095:REB131095 RNS131095:RNX131095 RXO131095:RXT131095 SHK131095:SHP131095 SRG131095:SRL131095 TBC131095:TBH131095 TKY131095:TLD131095 TUU131095:TUZ131095 UEQ131095:UEV131095 UOM131095:UOR131095 UYI131095:UYN131095 VIE131095:VIJ131095 VSA131095:VSF131095 WBW131095:WCB131095 WLS131095:WLX131095 WVO131095:WVT131095 G196631:L196631 JC196631:JH196631 SY196631:TD196631 ACU196631:ACZ196631 AMQ196631:AMV196631 AWM196631:AWR196631 BGI196631:BGN196631 BQE196631:BQJ196631 CAA196631:CAF196631 CJW196631:CKB196631 CTS196631:CTX196631 DDO196631:DDT196631 DNK196631:DNP196631 DXG196631:DXL196631 EHC196631:EHH196631 EQY196631:ERD196631 FAU196631:FAZ196631 FKQ196631:FKV196631 FUM196631:FUR196631 GEI196631:GEN196631 GOE196631:GOJ196631 GYA196631:GYF196631 HHW196631:HIB196631 HRS196631:HRX196631 IBO196631:IBT196631 ILK196631:ILP196631 IVG196631:IVL196631 JFC196631:JFH196631 JOY196631:JPD196631 JYU196631:JYZ196631 KIQ196631:KIV196631 KSM196631:KSR196631 LCI196631:LCN196631 LME196631:LMJ196631 LWA196631:LWF196631 MFW196631:MGB196631 MPS196631:MPX196631 MZO196631:MZT196631 NJK196631:NJP196631 NTG196631:NTL196631 ODC196631:ODH196631 OMY196631:OND196631 OWU196631:OWZ196631 PGQ196631:PGV196631 PQM196631:PQR196631 QAI196631:QAN196631 QKE196631:QKJ196631 QUA196631:QUF196631 RDW196631:REB196631 RNS196631:RNX196631 RXO196631:RXT196631 SHK196631:SHP196631 SRG196631:SRL196631 TBC196631:TBH196631 TKY196631:TLD196631 TUU196631:TUZ196631 UEQ196631:UEV196631 UOM196631:UOR196631 UYI196631:UYN196631 VIE196631:VIJ196631 VSA196631:VSF196631 WBW196631:WCB196631 WLS196631:WLX196631 WVO196631:WVT196631 G262167:L262167 JC262167:JH262167 SY262167:TD262167 ACU262167:ACZ262167 AMQ262167:AMV262167 AWM262167:AWR262167 BGI262167:BGN262167 BQE262167:BQJ262167 CAA262167:CAF262167 CJW262167:CKB262167 CTS262167:CTX262167 DDO262167:DDT262167 DNK262167:DNP262167 DXG262167:DXL262167 EHC262167:EHH262167 EQY262167:ERD262167 FAU262167:FAZ262167 FKQ262167:FKV262167 FUM262167:FUR262167 GEI262167:GEN262167 GOE262167:GOJ262167 GYA262167:GYF262167 HHW262167:HIB262167 HRS262167:HRX262167 IBO262167:IBT262167 ILK262167:ILP262167 IVG262167:IVL262167 JFC262167:JFH262167 JOY262167:JPD262167 JYU262167:JYZ262167 KIQ262167:KIV262167 KSM262167:KSR262167 LCI262167:LCN262167 LME262167:LMJ262167 LWA262167:LWF262167 MFW262167:MGB262167 MPS262167:MPX262167 MZO262167:MZT262167 NJK262167:NJP262167 NTG262167:NTL262167 ODC262167:ODH262167 OMY262167:OND262167 OWU262167:OWZ262167 PGQ262167:PGV262167 PQM262167:PQR262167 QAI262167:QAN262167 QKE262167:QKJ262167 QUA262167:QUF262167 RDW262167:REB262167 RNS262167:RNX262167 RXO262167:RXT262167 SHK262167:SHP262167 SRG262167:SRL262167 TBC262167:TBH262167 TKY262167:TLD262167 TUU262167:TUZ262167 UEQ262167:UEV262167 UOM262167:UOR262167 UYI262167:UYN262167 VIE262167:VIJ262167 VSA262167:VSF262167 WBW262167:WCB262167 WLS262167:WLX262167 WVO262167:WVT262167 G327703:L327703 JC327703:JH327703 SY327703:TD327703 ACU327703:ACZ327703 AMQ327703:AMV327703 AWM327703:AWR327703 BGI327703:BGN327703 BQE327703:BQJ327703 CAA327703:CAF327703 CJW327703:CKB327703 CTS327703:CTX327703 DDO327703:DDT327703 DNK327703:DNP327703 DXG327703:DXL327703 EHC327703:EHH327703 EQY327703:ERD327703 FAU327703:FAZ327703 FKQ327703:FKV327703 FUM327703:FUR327703 GEI327703:GEN327703 GOE327703:GOJ327703 GYA327703:GYF327703 HHW327703:HIB327703 HRS327703:HRX327703 IBO327703:IBT327703 ILK327703:ILP327703 IVG327703:IVL327703 JFC327703:JFH327703 JOY327703:JPD327703 JYU327703:JYZ327703 KIQ327703:KIV327703 KSM327703:KSR327703 LCI327703:LCN327703 LME327703:LMJ327703 LWA327703:LWF327703 MFW327703:MGB327703 MPS327703:MPX327703 MZO327703:MZT327703 NJK327703:NJP327703 NTG327703:NTL327703 ODC327703:ODH327703 OMY327703:OND327703 OWU327703:OWZ327703 PGQ327703:PGV327703 PQM327703:PQR327703 QAI327703:QAN327703 QKE327703:QKJ327703 QUA327703:QUF327703 RDW327703:REB327703 RNS327703:RNX327703 RXO327703:RXT327703 SHK327703:SHP327703 SRG327703:SRL327703 TBC327703:TBH327703 TKY327703:TLD327703 TUU327703:TUZ327703 UEQ327703:UEV327703 UOM327703:UOR327703 UYI327703:UYN327703 VIE327703:VIJ327703 VSA327703:VSF327703 WBW327703:WCB327703 WLS327703:WLX327703 WVO327703:WVT327703 G393239:L393239 JC393239:JH393239 SY393239:TD393239 ACU393239:ACZ393239 AMQ393239:AMV393239 AWM393239:AWR393239 BGI393239:BGN393239 BQE393239:BQJ393239 CAA393239:CAF393239 CJW393239:CKB393239 CTS393239:CTX393239 DDO393239:DDT393239 DNK393239:DNP393239 DXG393239:DXL393239 EHC393239:EHH393239 EQY393239:ERD393239 FAU393239:FAZ393239 FKQ393239:FKV393239 FUM393239:FUR393239 GEI393239:GEN393239 GOE393239:GOJ393239 GYA393239:GYF393239 HHW393239:HIB393239 HRS393239:HRX393239 IBO393239:IBT393239 ILK393239:ILP393239 IVG393239:IVL393239 JFC393239:JFH393239 JOY393239:JPD393239 JYU393239:JYZ393239 KIQ393239:KIV393239 KSM393239:KSR393239 LCI393239:LCN393239 LME393239:LMJ393239 LWA393239:LWF393239 MFW393239:MGB393239 MPS393239:MPX393239 MZO393239:MZT393239 NJK393239:NJP393239 NTG393239:NTL393239 ODC393239:ODH393239 OMY393239:OND393239 OWU393239:OWZ393239 PGQ393239:PGV393239 PQM393239:PQR393239 QAI393239:QAN393239 QKE393239:QKJ393239 QUA393239:QUF393239 RDW393239:REB393239 RNS393239:RNX393239 RXO393239:RXT393239 SHK393239:SHP393239 SRG393239:SRL393239 TBC393239:TBH393239 TKY393239:TLD393239 TUU393239:TUZ393239 UEQ393239:UEV393239 UOM393239:UOR393239 UYI393239:UYN393239 VIE393239:VIJ393239 VSA393239:VSF393239 WBW393239:WCB393239 WLS393239:WLX393239 WVO393239:WVT393239 G458775:L458775 JC458775:JH458775 SY458775:TD458775 ACU458775:ACZ458775 AMQ458775:AMV458775 AWM458775:AWR458775 BGI458775:BGN458775 BQE458775:BQJ458775 CAA458775:CAF458775 CJW458775:CKB458775 CTS458775:CTX458775 DDO458775:DDT458775 DNK458775:DNP458775 DXG458775:DXL458775 EHC458775:EHH458775 EQY458775:ERD458775 FAU458775:FAZ458775 FKQ458775:FKV458775 FUM458775:FUR458775 GEI458775:GEN458775 GOE458775:GOJ458775 GYA458775:GYF458775 HHW458775:HIB458775 HRS458775:HRX458775 IBO458775:IBT458775 ILK458775:ILP458775 IVG458775:IVL458775 JFC458775:JFH458775 JOY458775:JPD458775 JYU458775:JYZ458775 KIQ458775:KIV458775 KSM458775:KSR458775 LCI458775:LCN458775 LME458775:LMJ458775 LWA458775:LWF458775 MFW458775:MGB458775 MPS458775:MPX458775 MZO458775:MZT458775 NJK458775:NJP458775 NTG458775:NTL458775 ODC458775:ODH458775 OMY458775:OND458775 OWU458775:OWZ458775 PGQ458775:PGV458775 PQM458775:PQR458775 QAI458775:QAN458775 QKE458775:QKJ458775 QUA458775:QUF458775 RDW458775:REB458775 RNS458775:RNX458775 RXO458775:RXT458775 SHK458775:SHP458775 SRG458775:SRL458775 TBC458775:TBH458775 TKY458775:TLD458775 TUU458775:TUZ458775 UEQ458775:UEV458775 UOM458775:UOR458775 UYI458775:UYN458775 VIE458775:VIJ458775 VSA458775:VSF458775 WBW458775:WCB458775 WLS458775:WLX458775 WVO458775:WVT458775 G524311:L524311 JC524311:JH524311 SY524311:TD524311 ACU524311:ACZ524311 AMQ524311:AMV524311 AWM524311:AWR524311 BGI524311:BGN524311 BQE524311:BQJ524311 CAA524311:CAF524311 CJW524311:CKB524311 CTS524311:CTX524311 DDO524311:DDT524311 DNK524311:DNP524311 DXG524311:DXL524311 EHC524311:EHH524311 EQY524311:ERD524311 FAU524311:FAZ524311 FKQ524311:FKV524311 FUM524311:FUR524311 GEI524311:GEN524311 GOE524311:GOJ524311 GYA524311:GYF524311 HHW524311:HIB524311 HRS524311:HRX524311 IBO524311:IBT524311 ILK524311:ILP524311 IVG524311:IVL524311 JFC524311:JFH524311 JOY524311:JPD524311 JYU524311:JYZ524311 KIQ524311:KIV524311 KSM524311:KSR524311 LCI524311:LCN524311 LME524311:LMJ524311 LWA524311:LWF524311 MFW524311:MGB524311 MPS524311:MPX524311 MZO524311:MZT524311 NJK524311:NJP524311 NTG524311:NTL524311 ODC524311:ODH524311 OMY524311:OND524311 OWU524311:OWZ524311 PGQ524311:PGV524311 PQM524311:PQR524311 QAI524311:QAN524311 QKE524311:QKJ524311 QUA524311:QUF524311 RDW524311:REB524311 RNS524311:RNX524311 RXO524311:RXT524311 SHK524311:SHP524311 SRG524311:SRL524311 TBC524311:TBH524311 TKY524311:TLD524311 TUU524311:TUZ524311 UEQ524311:UEV524311 UOM524311:UOR524311 UYI524311:UYN524311 VIE524311:VIJ524311 VSA524311:VSF524311 WBW524311:WCB524311 WLS524311:WLX524311 WVO524311:WVT524311 G589847:L589847 JC589847:JH589847 SY589847:TD589847 ACU589847:ACZ589847 AMQ589847:AMV589847 AWM589847:AWR589847 BGI589847:BGN589847 BQE589847:BQJ589847 CAA589847:CAF589847 CJW589847:CKB589847 CTS589847:CTX589847 DDO589847:DDT589847 DNK589847:DNP589847 DXG589847:DXL589847 EHC589847:EHH589847 EQY589847:ERD589847 FAU589847:FAZ589847 FKQ589847:FKV589847 FUM589847:FUR589847 GEI589847:GEN589847 GOE589847:GOJ589847 GYA589847:GYF589847 HHW589847:HIB589847 HRS589847:HRX589847 IBO589847:IBT589847 ILK589847:ILP589847 IVG589847:IVL589847 JFC589847:JFH589847 JOY589847:JPD589847 JYU589847:JYZ589847 KIQ589847:KIV589847 KSM589847:KSR589847 LCI589847:LCN589847 LME589847:LMJ589847 LWA589847:LWF589847 MFW589847:MGB589847 MPS589847:MPX589847 MZO589847:MZT589847 NJK589847:NJP589847 NTG589847:NTL589847 ODC589847:ODH589847 OMY589847:OND589847 OWU589847:OWZ589847 PGQ589847:PGV589847 PQM589847:PQR589847 QAI589847:QAN589847 QKE589847:QKJ589847 QUA589847:QUF589847 RDW589847:REB589847 RNS589847:RNX589847 RXO589847:RXT589847 SHK589847:SHP589847 SRG589847:SRL589847 TBC589847:TBH589847 TKY589847:TLD589847 TUU589847:TUZ589847 UEQ589847:UEV589847 UOM589847:UOR589847 UYI589847:UYN589847 VIE589847:VIJ589847 VSA589847:VSF589847 WBW589847:WCB589847 WLS589847:WLX589847 WVO589847:WVT589847 G655383:L655383 JC655383:JH655383 SY655383:TD655383 ACU655383:ACZ655383 AMQ655383:AMV655383 AWM655383:AWR655383 BGI655383:BGN655383 BQE655383:BQJ655383 CAA655383:CAF655383 CJW655383:CKB655383 CTS655383:CTX655383 DDO655383:DDT655383 DNK655383:DNP655383 DXG655383:DXL655383 EHC655383:EHH655383 EQY655383:ERD655383 FAU655383:FAZ655383 FKQ655383:FKV655383 FUM655383:FUR655383 GEI655383:GEN655383 GOE655383:GOJ655383 GYA655383:GYF655383 HHW655383:HIB655383 HRS655383:HRX655383 IBO655383:IBT655383 ILK655383:ILP655383 IVG655383:IVL655383 JFC655383:JFH655383 JOY655383:JPD655383 JYU655383:JYZ655383 KIQ655383:KIV655383 KSM655383:KSR655383 LCI655383:LCN655383 LME655383:LMJ655383 LWA655383:LWF655383 MFW655383:MGB655383 MPS655383:MPX655383 MZO655383:MZT655383 NJK655383:NJP655383 NTG655383:NTL655383 ODC655383:ODH655383 OMY655383:OND655383 OWU655383:OWZ655383 PGQ655383:PGV655383 PQM655383:PQR655383 QAI655383:QAN655383 QKE655383:QKJ655383 QUA655383:QUF655383 RDW655383:REB655383 RNS655383:RNX655383 RXO655383:RXT655383 SHK655383:SHP655383 SRG655383:SRL655383 TBC655383:TBH655383 TKY655383:TLD655383 TUU655383:TUZ655383 UEQ655383:UEV655383 UOM655383:UOR655383 UYI655383:UYN655383 VIE655383:VIJ655383 VSA655383:VSF655383 WBW655383:WCB655383 WLS655383:WLX655383 WVO655383:WVT655383 G720919:L720919 JC720919:JH720919 SY720919:TD720919 ACU720919:ACZ720919 AMQ720919:AMV720919 AWM720919:AWR720919 BGI720919:BGN720919 BQE720919:BQJ720919 CAA720919:CAF720919 CJW720919:CKB720919 CTS720919:CTX720919 DDO720919:DDT720919 DNK720919:DNP720919 DXG720919:DXL720919 EHC720919:EHH720919 EQY720919:ERD720919 FAU720919:FAZ720919 FKQ720919:FKV720919 FUM720919:FUR720919 GEI720919:GEN720919 GOE720919:GOJ720919 GYA720919:GYF720919 HHW720919:HIB720919 HRS720919:HRX720919 IBO720919:IBT720919 ILK720919:ILP720919 IVG720919:IVL720919 JFC720919:JFH720919 JOY720919:JPD720919 JYU720919:JYZ720919 KIQ720919:KIV720919 KSM720919:KSR720919 LCI720919:LCN720919 LME720919:LMJ720919 LWA720919:LWF720919 MFW720919:MGB720919 MPS720919:MPX720919 MZO720919:MZT720919 NJK720919:NJP720919 NTG720919:NTL720919 ODC720919:ODH720919 OMY720919:OND720919 OWU720919:OWZ720919 PGQ720919:PGV720919 PQM720919:PQR720919 QAI720919:QAN720919 QKE720919:QKJ720919 QUA720919:QUF720919 RDW720919:REB720919 RNS720919:RNX720919 RXO720919:RXT720919 SHK720919:SHP720919 SRG720919:SRL720919 TBC720919:TBH720919 TKY720919:TLD720919 TUU720919:TUZ720919 UEQ720919:UEV720919 UOM720919:UOR720919 UYI720919:UYN720919 VIE720919:VIJ720919 VSA720919:VSF720919 WBW720919:WCB720919 WLS720919:WLX720919 WVO720919:WVT720919 G786455:L786455 JC786455:JH786455 SY786455:TD786455 ACU786455:ACZ786455 AMQ786455:AMV786455 AWM786455:AWR786455 BGI786455:BGN786455 BQE786455:BQJ786455 CAA786455:CAF786455 CJW786455:CKB786455 CTS786455:CTX786455 DDO786455:DDT786455 DNK786455:DNP786455 DXG786455:DXL786455 EHC786455:EHH786455 EQY786455:ERD786455 FAU786455:FAZ786455 FKQ786455:FKV786455 FUM786455:FUR786455 GEI786455:GEN786455 GOE786455:GOJ786455 GYA786455:GYF786455 HHW786455:HIB786455 HRS786455:HRX786455 IBO786455:IBT786455 ILK786455:ILP786455 IVG786455:IVL786455 JFC786455:JFH786455 JOY786455:JPD786455 JYU786455:JYZ786455 KIQ786455:KIV786455 KSM786455:KSR786455 LCI786455:LCN786455 LME786455:LMJ786455 LWA786455:LWF786455 MFW786455:MGB786455 MPS786455:MPX786455 MZO786455:MZT786455 NJK786455:NJP786455 NTG786455:NTL786455 ODC786455:ODH786455 OMY786455:OND786455 OWU786455:OWZ786455 PGQ786455:PGV786455 PQM786455:PQR786455 QAI786455:QAN786455 QKE786455:QKJ786455 QUA786455:QUF786455 RDW786455:REB786455 RNS786455:RNX786455 RXO786455:RXT786455 SHK786455:SHP786455 SRG786455:SRL786455 TBC786455:TBH786455 TKY786455:TLD786455 TUU786455:TUZ786455 UEQ786455:UEV786455 UOM786455:UOR786455 UYI786455:UYN786455 VIE786455:VIJ786455 VSA786455:VSF786455 WBW786455:WCB786455 WLS786455:WLX786455 WVO786455:WVT786455 G851991:L851991 JC851991:JH851991 SY851991:TD851991 ACU851991:ACZ851991 AMQ851991:AMV851991 AWM851991:AWR851991 BGI851991:BGN851991 BQE851991:BQJ851991 CAA851991:CAF851991 CJW851991:CKB851991 CTS851991:CTX851991 DDO851991:DDT851991 DNK851991:DNP851991 DXG851991:DXL851991 EHC851991:EHH851991 EQY851991:ERD851991 FAU851991:FAZ851991 FKQ851991:FKV851991 FUM851991:FUR851991 GEI851991:GEN851991 GOE851991:GOJ851991 GYA851991:GYF851991 HHW851991:HIB851991 HRS851991:HRX851991 IBO851991:IBT851991 ILK851991:ILP851991 IVG851991:IVL851991 JFC851991:JFH851991 JOY851991:JPD851991 JYU851991:JYZ851991 KIQ851991:KIV851991 KSM851991:KSR851991 LCI851991:LCN851991 LME851991:LMJ851991 LWA851991:LWF851991 MFW851991:MGB851991 MPS851991:MPX851991 MZO851991:MZT851991 NJK851991:NJP851991 NTG851991:NTL851991 ODC851991:ODH851991 OMY851991:OND851991 OWU851991:OWZ851991 PGQ851991:PGV851991 PQM851991:PQR851991 QAI851991:QAN851991 QKE851991:QKJ851991 QUA851991:QUF851991 RDW851991:REB851991 RNS851991:RNX851991 RXO851991:RXT851991 SHK851991:SHP851991 SRG851991:SRL851991 TBC851991:TBH851991 TKY851991:TLD851991 TUU851991:TUZ851991 UEQ851991:UEV851991 UOM851991:UOR851991 UYI851991:UYN851991 VIE851991:VIJ851991 VSA851991:VSF851991 WBW851991:WCB851991 WLS851991:WLX851991 WVO851991:WVT851991 G917527:L917527 JC917527:JH917527 SY917527:TD917527 ACU917527:ACZ917527 AMQ917527:AMV917527 AWM917527:AWR917527 BGI917527:BGN917527 BQE917527:BQJ917527 CAA917527:CAF917527 CJW917527:CKB917527 CTS917527:CTX917527 DDO917527:DDT917527 DNK917527:DNP917527 DXG917527:DXL917527 EHC917527:EHH917527 EQY917527:ERD917527 FAU917527:FAZ917527 FKQ917527:FKV917527 FUM917527:FUR917527 GEI917527:GEN917527 GOE917527:GOJ917527 GYA917527:GYF917527 HHW917527:HIB917527 HRS917527:HRX917527 IBO917527:IBT917527 ILK917527:ILP917527 IVG917527:IVL917527 JFC917527:JFH917527 JOY917527:JPD917527 JYU917527:JYZ917527 KIQ917527:KIV917527 KSM917527:KSR917527 LCI917527:LCN917527 LME917527:LMJ917527 LWA917527:LWF917527 MFW917527:MGB917527 MPS917527:MPX917527 MZO917527:MZT917527 NJK917527:NJP917527 NTG917527:NTL917527 ODC917527:ODH917527 OMY917527:OND917527 OWU917527:OWZ917527 PGQ917527:PGV917527 PQM917527:PQR917527 QAI917527:QAN917527 QKE917527:QKJ917527 QUA917527:QUF917527 RDW917527:REB917527 RNS917527:RNX917527 RXO917527:RXT917527 SHK917527:SHP917527 SRG917527:SRL917527 TBC917527:TBH917527 TKY917527:TLD917527 TUU917527:TUZ917527 UEQ917527:UEV917527 UOM917527:UOR917527 UYI917527:UYN917527 VIE917527:VIJ917527 VSA917527:VSF917527 WBW917527:WCB917527 WLS917527:WLX917527 WVO917527:WVT917527 G983063:L983063 JC983063:JH983063 SY983063:TD983063 ACU983063:ACZ983063 AMQ983063:AMV983063 AWM983063:AWR983063 BGI983063:BGN983063 BQE983063:BQJ983063 CAA983063:CAF983063 CJW983063:CKB983063 CTS983063:CTX983063 DDO983063:DDT983063 DNK983063:DNP983063 DXG983063:DXL983063 EHC983063:EHH983063 EQY983063:ERD983063 FAU983063:FAZ983063 FKQ983063:FKV983063 FUM983063:FUR983063 GEI983063:GEN983063 GOE983063:GOJ983063 GYA983063:GYF983063 HHW983063:HIB983063 HRS983063:HRX983063 IBO983063:IBT983063 ILK983063:ILP983063 IVG983063:IVL983063 JFC983063:JFH983063 JOY983063:JPD983063 JYU983063:JYZ983063 KIQ983063:KIV983063 KSM983063:KSR983063 LCI983063:LCN983063 LME983063:LMJ983063 LWA983063:LWF983063 MFW983063:MGB983063 MPS983063:MPX983063 MZO983063:MZT983063 NJK983063:NJP983063 NTG983063:NTL983063 ODC983063:ODH983063 OMY983063:OND983063 OWU983063:OWZ983063 PGQ983063:PGV983063 PQM983063:PQR983063 QAI983063:QAN983063 QKE983063:QKJ983063 QUA983063:QUF983063 RDW983063:REB983063 RNS983063:RNX983063 RXO983063:RXT983063 SHK983063:SHP983063 SRG983063:SRL983063 TBC983063:TBH983063 TKY983063:TLD983063 TUU983063:TUZ983063 UEQ983063:UEV983063 UOM983063:UOR983063 UYI983063:UYN983063 VIE983063:VIJ983063 VSA983063:VSF983063 WBW983063:WCB983063 WLS983063:WLX983063 WVO983063:WVT983063 G25:L25 JC25:JH25 SY25:TD25 ACU25:ACZ25 AMQ25:AMV25 AWM25:AWR25 BGI25:BGN25 BQE25:BQJ25 CAA25:CAF25 CJW25:CKB25 CTS25:CTX25 DDO25:DDT25 DNK25:DNP25 DXG25:DXL25 EHC25:EHH25 EQY25:ERD25 FAU25:FAZ25 FKQ25:FKV25 FUM25:FUR25 GEI25:GEN25 GOE25:GOJ25 GYA25:GYF25 HHW25:HIB25 HRS25:HRX25 IBO25:IBT25 ILK25:ILP25 IVG25:IVL25 JFC25:JFH25 JOY25:JPD25 JYU25:JYZ25 KIQ25:KIV25 KSM25:KSR25 LCI25:LCN25 LME25:LMJ25 LWA25:LWF25 MFW25:MGB25 MPS25:MPX25 MZO25:MZT25 NJK25:NJP25 NTG25:NTL25 ODC25:ODH25 OMY25:OND25 OWU25:OWZ25 PGQ25:PGV25 PQM25:PQR25 QAI25:QAN25 QKE25:QKJ25 QUA25:QUF25 RDW25:REB25 RNS25:RNX25 RXO25:RXT25 SHK25:SHP25 SRG25:SRL25 TBC25:TBH25 TKY25:TLD25 TUU25:TUZ25 UEQ25:UEV25 UOM25:UOR25 UYI25:UYN25 VIE25:VIJ25 VSA25:VSF25 WBW25:WCB25 WLS25:WLX25 WVO25:WVT25 G65561:L65561 JC65561:JH65561 SY65561:TD65561 ACU65561:ACZ65561 AMQ65561:AMV65561 AWM65561:AWR65561 BGI65561:BGN65561 BQE65561:BQJ65561 CAA65561:CAF65561 CJW65561:CKB65561 CTS65561:CTX65561 DDO65561:DDT65561 DNK65561:DNP65561 DXG65561:DXL65561 EHC65561:EHH65561 EQY65561:ERD65561 FAU65561:FAZ65561 FKQ65561:FKV65561 FUM65561:FUR65561 GEI65561:GEN65561 GOE65561:GOJ65561 GYA65561:GYF65561 HHW65561:HIB65561 HRS65561:HRX65561 IBO65561:IBT65561 ILK65561:ILP65561 IVG65561:IVL65561 JFC65561:JFH65561 JOY65561:JPD65561 JYU65561:JYZ65561 KIQ65561:KIV65561 KSM65561:KSR65561 LCI65561:LCN65561 LME65561:LMJ65561 LWA65561:LWF65561 MFW65561:MGB65561 MPS65561:MPX65561 MZO65561:MZT65561 NJK65561:NJP65561 NTG65561:NTL65561 ODC65561:ODH65561 OMY65561:OND65561 OWU65561:OWZ65561 PGQ65561:PGV65561 PQM65561:PQR65561 QAI65561:QAN65561 QKE65561:QKJ65561 QUA65561:QUF65561 RDW65561:REB65561 RNS65561:RNX65561 RXO65561:RXT65561 SHK65561:SHP65561 SRG65561:SRL65561 TBC65561:TBH65561 TKY65561:TLD65561 TUU65561:TUZ65561 UEQ65561:UEV65561 UOM65561:UOR65561 UYI65561:UYN65561 VIE65561:VIJ65561 VSA65561:VSF65561 WBW65561:WCB65561 WLS65561:WLX65561 WVO65561:WVT65561 G131097:L131097 JC131097:JH131097 SY131097:TD131097 ACU131097:ACZ131097 AMQ131097:AMV131097 AWM131097:AWR131097 BGI131097:BGN131097 BQE131097:BQJ131097 CAA131097:CAF131097 CJW131097:CKB131097 CTS131097:CTX131097 DDO131097:DDT131097 DNK131097:DNP131097 DXG131097:DXL131097 EHC131097:EHH131097 EQY131097:ERD131097 FAU131097:FAZ131097 FKQ131097:FKV131097 FUM131097:FUR131097 GEI131097:GEN131097 GOE131097:GOJ131097 GYA131097:GYF131097 HHW131097:HIB131097 HRS131097:HRX131097 IBO131097:IBT131097 ILK131097:ILP131097 IVG131097:IVL131097 JFC131097:JFH131097 JOY131097:JPD131097 JYU131097:JYZ131097 KIQ131097:KIV131097 KSM131097:KSR131097 LCI131097:LCN131097 LME131097:LMJ131097 LWA131097:LWF131097 MFW131097:MGB131097 MPS131097:MPX131097 MZO131097:MZT131097 NJK131097:NJP131097 NTG131097:NTL131097 ODC131097:ODH131097 OMY131097:OND131097 OWU131097:OWZ131097 PGQ131097:PGV131097 PQM131097:PQR131097 QAI131097:QAN131097 QKE131097:QKJ131097 QUA131097:QUF131097 RDW131097:REB131097 RNS131097:RNX131097 RXO131097:RXT131097 SHK131097:SHP131097 SRG131097:SRL131097 TBC131097:TBH131097 TKY131097:TLD131097 TUU131097:TUZ131097 UEQ131097:UEV131097 UOM131097:UOR131097 UYI131097:UYN131097 VIE131097:VIJ131097 VSA131097:VSF131097 WBW131097:WCB131097 WLS131097:WLX131097 WVO131097:WVT131097 G196633:L196633 JC196633:JH196633 SY196633:TD196633 ACU196633:ACZ196633 AMQ196633:AMV196633 AWM196633:AWR196633 BGI196633:BGN196633 BQE196633:BQJ196633 CAA196633:CAF196633 CJW196633:CKB196633 CTS196633:CTX196633 DDO196633:DDT196633 DNK196633:DNP196633 DXG196633:DXL196633 EHC196633:EHH196633 EQY196633:ERD196633 FAU196633:FAZ196633 FKQ196633:FKV196633 FUM196633:FUR196633 GEI196633:GEN196633 GOE196633:GOJ196633 GYA196633:GYF196633 HHW196633:HIB196633 HRS196633:HRX196633 IBO196633:IBT196633 ILK196633:ILP196633 IVG196633:IVL196633 JFC196633:JFH196633 JOY196633:JPD196633 JYU196633:JYZ196633 KIQ196633:KIV196633 KSM196633:KSR196633 LCI196633:LCN196633 LME196633:LMJ196633 LWA196633:LWF196633 MFW196633:MGB196633 MPS196633:MPX196633 MZO196633:MZT196633 NJK196633:NJP196633 NTG196633:NTL196633 ODC196633:ODH196633 OMY196633:OND196633 OWU196633:OWZ196633 PGQ196633:PGV196633 PQM196633:PQR196633 QAI196633:QAN196633 QKE196633:QKJ196633 QUA196633:QUF196633 RDW196633:REB196633 RNS196633:RNX196633 RXO196633:RXT196633 SHK196633:SHP196633 SRG196633:SRL196633 TBC196633:TBH196633 TKY196633:TLD196633 TUU196633:TUZ196633 UEQ196633:UEV196633 UOM196633:UOR196633 UYI196633:UYN196633 VIE196633:VIJ196633 VSA196633:VSF196633 WBW196633:WCB196633 WLS196633:WLX196633 WVO196633:WVT196633 G262169:L262169 JC262169:JH262169 SY262169:TD262169 ACU262169:ACZ262169 AMQ262169:AMV262169 AWM262169:AWR262169 BGI262169:BGN262169 BQE262169:BQJ262169 CAA262169:CAF262169 CJW262169:CKB262169 CTS262169:CTX262169 DDO262169:DDT262169 DNK262169:DNP262169 DXG262169:DXL262169 EHC262169:EHH262169 EQY262169:ERD262169 FAU262169:FAZ262169 FKQ262169:FKV262169 FUM262169:FUR262169 GEI262169:GEN262169 GOE262169:GOJ262169 GYA262169:GYF262169 HHW262169:HIB262169 HRS262169:HRX262169 IBO262169:IBT262169 ILK262169:ILP262169 IVG262169:IVL262169 JFC262169:JFH262169 JOY262169:JPD262169 JYU262169:JYZ262169 KIQ262169:KIV262169 KSM262169:KSR262169 LCI262169:LCN262169 LME262169:LMJ262169 LWA262169:LWF262169 MFW262169:MGB262169 MPS262169:MPX262169 MZO262169:MZT262169 NJK262169:NJP262169 NTG262169:NTL262169 ODC262169:ODH262169 OMY262169:OND262169 OWU262169:OWZ262169 PGQ262169:PGV262169 PQM262169:PQR262169 QAI262169:QAN262169 QKE262169:QKJ262169 QUA262169:QUF262169 RDW262169:REB262169 RNS262169:RNX262169 RXO262169:RXT262169 SHK262169:SHP262169 SRG262169:SRL262169 TBC262169:TBH262169 TKY262169:TLD262169 TUU262169:TUZ262169 UEQ262169:UEV262169 UOM262169:UOR262169 UYI262169:UYN262169 VIE262169:VIJ262169 VSA262169:VSF262169 WBW262169:WCB262169 WLS262169:WLX262169 WVO262169:WVT262169 G327705:L327705 JC327705:JH327705 SY327705:TD327705 ACU327705:ACZ327705 AMQ327705:AMV327705 AWM327705:AWR327705 BGI327705:BGN327705 BQE327705:BQJ327705 CAA327705:CAF327705 CJW327705:CKB327705 CTS327705:CTX327705 DDO327705:DDT327705 DNK327705:DNP327705 DXG327705:DXL327705 EHC327705:EHH327705 EQY327705:ERD327705 FAU327705:FAZ327705 FKQ327705:FKV327705 FUM327705:FUR327705 GEI327705:GEN327705 GOE327705:GOJ327705 GYA327705:GYF327705 HHW327705:HIB327705 HRS327705:HRX327705 IBO327705:IBT327705 ILK327705:ILP327705 IVG327705:IVL327705 JFC327705:JFH327705 JOY327705:JPD327705 JYU327705:JYZ327705 KIQ327705:KIV327705 KSM327705:KSR327705 LCI327705:LCN327705 LME327705:LMJ327705 LWA327705:LWF327705 MFW327705:MGB327705 MPS327705:MPX327705 MZO327705:MZT327705 NJK327705:NJP327705 NTG327705:NTL327705 ODC327705:ODH327705 OMY327705:OND327705 OWU327705:OWZ327705 PGQ327705:PGV327705 PQM327705:PQR327705 QAI327705:QAN327705 QKE327705:QKJ327705 QUA327705:QUF327705 RDW327705:REB327705 RNS327705:RNX327705 RXO327705:RXT327705 SHK327705:SHP327705 SRG327705:SRL327705 TBC327705:TBH327705 TKY327705:TLD327705 TUU327705:TUZ327705 UEQ327705:UEV327705 UOM327705:UOR327705 UYI327705:UYN327705 VIE327705:VIJ327705 VSA327705:VSF327705 WBW327705:WCB327705 WLS327705:WLX327705 WVO327705:WVT327705 G393241:L393241 JC393241:JH393241 SY393241:TD393241 ACU393241:ACZ393241 AMQ393241:AMV393241 AWM393241:AWR393241 BGI393241:BGN393241 BQE393241:BQJ393241 CAA393241:CAF393241 CJW393241:CKB393241 CTS393241:CTX393241 DDO393241:DDT393241 DNK393241:DNP393241 DXG393241:DXL393241 EHC393241:EHH393241 EQY393241:ERD393241 FAU393241:FAZ393241 FKQ393241:FKV393241 FUM393241:FUR393241 GEI393241:GEN393241 GOE393241:GOJ393241 GYA393241:GYF393241 HHW393241:HIB393241 HRS393241:HRX393241 IBO393241:IBT393241 ILK393241:ILP393241 IVG393241:IVL393241 JFC393241:JFH393241 JOY393241:JPD393241 JYU393241:JYZ393241 KIQ393241:KIV393241 KSM393241:KSR393241 LCI393241:LCN393241 LME393241:LMJ393241 LWA393241:LWF393241 MFW393241:MGB393241 MPS393241:MPX393241 MZO393241:MZT393241 NJK393241:NJP393241 NTG393241:NTL393241 ODC393241:ODH393241 OMY393241:OND393241 OWU393241:OWZ393241 PGQ393241:PGV393241 PQM393241:PQR393241 QAI393241:QAN393241 QKE393241:QKJ393241 QUA393241:QUF393241 RDW393241:REB393241 RNS393241:RNX393241 RXO393241:RXT393241 SHK393241:SHP393241 SRG393241:SRL393241 TBC393241:TBH393241 TKY393241:TLD393241 TUU393241:TUZ393241 UEQ393241:UEV393241 UOM393241:UOR393241 UYI393241:UYN393241 VIE393241:VIJ393241 VSA393241:VSF393241 WBW393241:WCB393241 WLS393241:WLX393241 WVO393241:WVT393241 G458777:L458777 JC458777:JH458777 SY458777:TD458777 ACU458777:ACZ458777 AMQ458777:AMV458777 AWM458777:AWR458777 BGI458777:BGN458777 BQE458777:BQJ458777 CAA458777:CAF458777 CJW458777:CKB458777 CTS458777:CTX458777 DDO458777:DDT458777 DNK458777:DNP458777 DXG458777:DXL458777 EHC458777:EHH458777 EQY458777:ERD458777 FAU458777:FAZ458777 FKQ458777:FKV458777 FUM458777:FUR458777 GEI458777:GEN458777 GOE458777:GOJ458777 GYA458777:GYF458777 HHW458777:HIB458777 HRS458777:HRX458777 IBO458777:IBT458777 ILK458777:ILP458777 IVG458777:IVL458777 JFC458777:JFH458777 JOY458777:JPD458777 JYU458777:JYZ458777 KIQ458777:KIV458777 KSM458777:KSR458777 LCI458777:LCN458777 LME458777:LMJ458777 LWA458777:LWF458777 MFW458777:MGB458777 MPS458777:MPX458777 MZO458777:MZT458777 NJK458777:NJP458777 NTG458777:NTL458777 ODC458777:ODH458777 OMY458777:OND458777 OWU458777:OWZ458777 PGQ458777:PGV458777 PQM458777:PQR458777 QAI458777:QAN458777 QKE458777:QKJ458777 QUA458777:QUF458777 RDW458777:REB458777 RNS458777:RNX458777 RXO458777:RXT458777 SHK458777:SHP458777 SRG458777:SRL458777 TBC458777:TBH458777 TKY458777:TLD458777 TUU458777:TUZ458777 UEQ458777:UEV458777 UOM458777:UOR458777 UYI458777:UYN458777 VIE458777:VIJ458777 VSA458777:VSF458777 WBW458777:WCB458777 WLS458777:WLX458777 WVO458777:WVT458777 G524313:L524313 JC524313:JH524313 SY524313:TD524313 ACU524313:ACZ524313 AMQ524313:AMV524313 AWM524313:AWR524313 BGI524313:BGN524313 BQE524313:BQJ524313 CAA524313:CAF524313 CJW524313:CKB524313 CTS524313:CTX524313 DDO524313:DDT524313 DNK524313:DNP524313 DXG524313:DXL524313 EHC524313:EHH524313 EQY524313:ERD524313 FAU524313:FAZ524313 FKQ524313:FKV524313 FUM524313:FUR524313 GEI524313:GEN524313 GOE524313:GOJ524313 GYA524313:GYF524313 HHW524313:HIB524313 HRS524313:HRX524313 IBO524313:IBT524313 ILK524313:ILP524313 IVG524313:IVL524313 JFC524313:JFH524313 JOY524313:JPD524313 JYU524313:JYZ524313 KIQ524313:KIV524313 KSM524313:KSR524313 LCI524313:LCN524313 LME524313:LMJ524313 LWA524313:LWF524313 MFW524313:MGB524313 MPS524313:MPX524313 MZO524313:MZT524313 NJK524313:NJP524313 NTG524313:NTL524313 ODC524313:ODH524313 OMY524313:OND524313 OWU524313:OWZ524313 PGQ524313:PGV524313 PQM524313:PQR524313 QAI524313:QAN524313 QKE524313:QKJ524313 QUA524313:QUF524313 RDW524313:REB524313 RNS524313:RNX524313 RXO524313:RXT524313 SHK524313:SHP524313 SRG524313:SRL524313 TBC524313:TBH524313 TKY524313:TLD524313 TUU524313:TUZ524313 UEQ524313:UEV524313 UOM524313:UOR524313 UYI524313:UYN524313 VIE524313:VIJ524313 VSA524313:VSF524313 WBW524313:WCB524313 WLS524313:WLX524313 WVO524313:WVT524313 G589849:L589849 JC589849:JH589849 SY589849:TD589849 ACU589849:ACZ589849 AMQ589849:AMV589849 AWM589849:AWR589849 BGI589849:BGN589849 BQE589849:BQJ589849 CAA589849:CAF589849 CJW589849:CKB589849 CTS589849:CTX589849 DDO589849:DDT589849 DNK589849:DNP589849 DXG589849:DXL589849 EHC589849:EHH589849 EQY589849:ERD589849 FAU589849:FAZ589849 FKQ589849:FKV589849 FUM589849:FUR589849 GEI589849:GEN589849 GOE589849:GOJ589849 GYA589849:GYF589849 HHW589849:HIB589849 HRS589849:HRX589849 IBO589849:IBT589849 ILK589849:ILP589849 IVG589849:IVL589849 JFC589849:JFH589849 JOY589849:JPD589849 JYU589849:JYZ589849 KIQ589849:KIV589849 KSM589849:KSR589849 LCI589849:LCN589849 LME589849:LMJ589849 LWA589849:LWF589849 MFW589849:MGB589849 MPS589849:MPX589849 MZO589849:MZT589849 NJK589849:NJP589849 NTG589849:NTL589849 ODC589849:ODH589849 OMY589849:OND589849 OWU589849:OWZ589849 PGQ589849:PGV589849 PQM589849:PQR589849 QAI589849:QAN589849 QKE589849:QKJ589849 QUA589849:QUF589849 RDW589849:REB589849 RNS589849:RNX589849 RXO589849:RXT589849 SHK589849:SHP589849 SRG589849:SRL589849 TBC589849:TBH589849 TKY589849:TLD589849 TUU589849:TUZ589849 UEQ589849:UEV589849 UOM589849:UOR589849 UYI589849:UYN589849 VIE589849:VIJ589849 VSA589849:VSF589849 WBW589849:WCB589849 WLS589849:WLX589849 WVO589849:WVT589849 G655385:L655385 JC655385:JH655385 SY655385:TD655385 ACU655385:ACZ655385 AMQ655385:AMV655385 AWM655385:AWR655385 BGI655385:BGN655385 BQE655385:BQJ655385 CAA655385:CAF655385 CJW655385:CKB655385 CTS655385:CTX655385 DDO655385:DDT655385 DNK655385:DNP655385 DXG655385:DXL655385 EHC655385:EHH655385 EQY655385:ERD655385 FAU655385:FAZ655385 FKQ655385:FKV655385 FUM655385:FUR655385 GEI655385:GEN655385 GOE655385:GOJ655385 GYA655385:GYF655385 HHW655385:HIB655385 HRS655385:HRX655385 IBO655385:IBT655385 ILK655385:ILP655385 IVG655385:IVL655385 JFC655385:JFH655385 JOY655385:JPD655385 JYU655385:JYZ655385 KIQ655385:KIV655385 KSM655385:KSR655385 LCI655385:LCN655385 LME655385:LMJ655385 LWA655385:LWF655385 MFW655385:MGB655385 MPS655385:MPX655385 MZO655385:MZT655385 NJK655385:NJP655385 NTG655385:NTL655385 ODC655385:ODH655385 OMY655385:OND655385 OWU655385:OWZ655385 PGQ655385:PGV655385 PQM655385:PQR655385 QAI655385:QAN655385 QKE655385:QKJ655385 QUA655385:QUF655385 RDW655385:REB655385 RNS655385:RNX655385 RXO655385:RXT655385 SHK655385:SHP655385 SRG655385:SRL655385 TBC655385:TBH655385 TKY655385:TLD655385 TUU655385:TUZ655385 UEQ655385:UEV655385 UOM655385:UOR655385 UYI655385:UYN655385 VIE655385:VIJ655385 VSA655385:VSF655385 WBW655385:WCB655385 WLS655385:WLX655385 WVO655385:WVT655385 G720921:L720921 JC720921:JH720921 SY720921:TD720921 ACU720921:ACZ720921 AMQ720921:AMV720921 AWM720921:AWR720921 BGI720921:BGN720921 BQE720921:BQJ720921 CAA720921:CAF720921 CJW720921:CKB720921 CTS720921:CTX720921 DDO720921:DDT720921 DNK720921:DNP720921 DXG720921:DXL720921 EHC720921:EHH720921 EQY720921:ERD720921 FAU720921:FAZ720921 FKQ720921:FKV720921 FUM720921:FUR720921 GEI720921:GEN720921 GOE720921:GOJ720921 GYA720921:GYF720921 HHW720921:HIB720921 HRS720921:HRX720921 IBO720921:IBT720921 ILK720921:ILP720921 IVG720921:IVL720921 JFC720921:JFH720921 JOY720921:JPD720921 JYU720921:JYZ720921 KIQ720921:KIV720921 KSM720921:KSR720921 LCI720921:LCN720921 LME720921:LMJ720921 LWA720921:LWF720921 MFW720921:MGB720921 MPS720921:MPX720921 MZO720921:MZT720921 NJK720921:NJP720921 NTG720921:NTL720921 ODC720921:ODH720921 OMY720921:OND720921 OWU720921:OWZ720921 PGQ720921:PGV720921 PQM720921:PQR720921 QAI720921:QAN720921 QKE720921:QKJ720921 QUA720921:QUF720921 RDW720921:REB720921 RNS720921:RNX720921 RXO720921:RXT720921 SHK720921:SHP720921 SRG720921:SRL720921 TBC720921:TBH720921 TKY720921:TLD720921 TUU720921:TUZ720921 UEQ720921:UEV720921 UOM720921:UOR720921 UYI720921:UYN720921 VIE720921:VIJ720921 VSA720921:VSF720921 WBW720921:WCB720921 WLS720921:WLX720921 WVO720921:WVT720921 G786457:L786457 JC786457:JH786457 SY786457:TD786457 ACU786457:ACZ786457 AMQ786457:AMV786457 AWM786457:AWR786457 BGI786457:BGN786457 BQE786457:BQJ786457 CAA786457:CAF786457 CJW786457:CKB786457 CTS786457:CTX786457 DDO786457:DDT786457 DNK786457:DNP786457 DXG786457:DXL786457 EHC786457:EHH786457 EQY786457:ERD786457 FAU786457:FAZ786457 FKQ786457:FKV786457 FUM786457:FUR786457 GEI786457:GEN786457 GOE786457:GOJ786457 GYA786457:GYF786457 HHW786457:HIB786457 HRS786457:HRX786457 IBO786457:IBT786457 ILK786457:ILP786457 IVG786457:IVL786457 JFC786457:JFH786457 JOY786457:JPD786457 JYU786457:JYZ786457 KIQ786457:KIV786457 KSM786457:KSR786457 LCI786457:LCN786457 LME786457:LMJ786457 LWA786457:LWF786457 MFW786457:MGB786457 MPS786457:MPX786457 MZO786457:MZT786457 NJK786457:NJP786457 NTG786457:NTL786457 ODC786457:ODH786457 OMY786457:OND786457 OWU786457:OWZ786457 PGQ786457:PGV786457 PQM786457:PQR786457 QAI786457:QAN786457 QKE786457:QKJ786457 QUA786457:QUF786457 RDW786457:REB786457 RNS786457:RNX786457 RXO786457:RXT786457 SHK786457:SHP786457 SRG786457:SRL786457 TBC786457:TBH786457 TKY786457:TLD786457 TUU786457:TUZ786457 UEQ786457:UEV786457 UOM786457:UOR786457 UYI786457:UYN786457 VIE786457:VIJ786457 VSA786457:VSF786457 WBW786457:WCB786457 WLS786457:WLX786457 WVO786457:WVT786457 G851993:L851993 JC851993:JH851993 SY851993:TD851993 ACU851993:ACZ851993 AMQ851993:AMV851993 AWM851993:AWR851993 BGI851993:BGN851993 BQE851993:BQJ851993 CAA851993:CAF851993 CJW851993:CKB851993 CTS851993:CTX851993 DDO851993:DDT851993 DNK851993:DNP851993 DXG851993:DXL851993 EHC851993:EHH851993 EQY851993:ERD851993 FAU851993:FAZ851993 FKQ851993:FKV851993 FUM851993:FUR851993 GEI851993:GEN851993 GOE851993:GOJ851993 GYA851993:GYF851993 HHW851993:HIB851993 HRS851993:HRX851993 IBO851993:IBT851993 ILK851993:ILP851993 IVG851993:IVL851993 JFC851993:JFH851993 JOY851993:JPD851993 JYU851993:JYZ851993 KIQ851993:KIV851993 KSM851993:KSR851993 LCI851993:LCN851993 LME851993:LMJ851993 LWA851993:LWF851993 MFW851993:MGB851993 MPS851993:MPX851993 MZO851993:MZT851993 NJK851993:NJP851993 NTG851993:NTL851993 ODC851993:ODH851993 OMY851993:OND851993 OWU851993:OWZ851993 PGQ851993:PGV851993 PQM851993:PQR851993 QAI851993:QAN851993 QKE851993:QKJ851993 QUA851993:QUF851993 RDW851993:REB851993 RNS851993:RNX851993 RXO851993:RXT851993 SHK851993:SHP851993 SRG851993:SRL851993 TBC851993:TBH851993 TKY851993:TLD851993 TUU851993:TUZ851993 UEQ851993:UEV851993 UOM851993:UOR851993 UYI851993:UYN851993 VIE851993:VIJ851993 VSA851993:VSF851993 WBW851993:WCB851993 WLS851993:WLX851993 WVO851993:WVT851993 G917529:L917529 JC917529:JH917529 SY917529:TD917529 ACU917529:ACZ917529 AMQ917529:AMV917529 AWM917529:AWR917529 BGI917529:BGN917529 BQE917529:BQJ917529 CAA917529:CAF917529 CJW917529:CKB917529 CTS917529:CTX917529 DDO917529:DDT917529 DNK917529:DNP917529 DXG917529:DXL917529 EHC917529:EHH917529 EQY917529:ERD917529 FAU917529:FAZ917529 FKQ917529:FKV917529 FUM917529:FUR917529 GEI917529:GEN917529 GOE917529:GOJ917529 GYA917529:GYF917529 HHW917529:HIB917529 HRS917529:HRX917529 IBO917529:IBT917529 ILK917529:ILP917529 IVG917529:IVL917529 JFC917529:JFH917529 JOY917529:JPD917529 JYU917529:JYZ917529 KIQ917529:KIV917529 KSM917529:KSR917529 LCI917529:LCN917529 LME917529:LMJ917529 LWA917529:LWF917529 MFW917529:MGB917529 MPS917529:MPX917529 MZO917529:MZT917529 NJK917529:NJP917529 NTG917529:NTL917529 ODC917529:ODH917529 OMY917529:OND917529 OWU917529:OWZ917529 PGQ917529:PGV917529 PQM917529:PQR917529 QAI917529:QAN917529 QKE917529:QKJ917529 QUA917529:QUF917529 RDW917529:REB917529 RNS917529:RNX917529 RXO917529:RXT917529 SHK917529:SHP917529 SRG917529:SRL917529 TBC917529:TBH917529 TKY917529:TLD917529 TUU917529:TUZ917529 UEQ917529:UEV917529 UOM917529:UOR917529 UYI917529:UYN917529 VIE917529:VIJ917529 VSA917529:VSF917529 WBW917529:WCB917529 WLS917529:WLX917529 WVO917529:WVT917529 G983065:L983065 JC983065:JH983065 SY983065:TD983065 ACU983065:ACZ983065 AMQ983065:AMV983065 AWM983065:AWR983065 BGI983065:BGN983065 BQE983065:BQJ983065 CAA983065:CAF983065 CJW983065:CKB983065 CTS983065:CTX983065 DDO983065:DDT983065 DNK983065:DNP983065 DXG983065:DXL983065 EHC983065:EHH983065 EQY983065:ERD983065 FAU983065:FAZ983065 FKQ983065:FKV983065 FUM983065:FUR983065 GEI983065:GEN983065 GOE983065:GOJ983065 GYA983065:GYF983065 HHW983065:HIB983065 HRS983065:HRX983065 IBO983065:IBT983065 ILK983065:ILP983065 IVG983065:IVL983065 JFC983065:JFH983065 JOY983065:JPD983065 JYU983065:JYZ983065 KIQ983065:KIV983065 KSM983065:KSR983065 LCI983065:LCN983065 LME983065:LMJ983065 LWA983065:LWF983065 MFW983065:MGB983065 MPS983065:MPX983065 MZO983065:MZT983065 NJK983065:NJP983065 NTG983065:NTL983065 ODC983065:ODH983065 OMY983065:OND983065 OWU983065:OWZ983065 PGQ983065:PGV983065 PQM983065:PQR983065 QAI983065:QAN983065 QKE983065:QKJ983065 QUA983065:QUF983065 RDW983065:REB983065 RNS983065:RNX983065 RXO983065:RXT983065 SHK983065:SHP983065 SRG983065:SRL983065 TBC983065:TBH983065 TKY983065:TLD983065 TUU983065:TUZ983065 UEQ983065:UEV983065 UOM983065:UOR983065 UYI983065:UYN983065 VIE983065:VIJ983065 VSA983065:VSF983065 WBW983065:WCB983065 WLS983065:WLX983065 WVO983065:WVT983065 S25:X25 JO25:JT25 TK25:TP25 ADG25:ADL25 ANC25:ANH25 AWY25:AXD25 BGU25:BGZ25 BQQ25:BQV25 CAM25:CAR25 CKI25:CKN25 CUE25:CUJ25 DEA25:DEF25 DNW25:DOB25 DXS25:DXX25 EHO25:EHT25 ERK25:ERP25 FBG25:FBL25 FLC25:FLH25 FUY25:FVD25 GEU25:GEZ25 GOQ25:GOV25 GYM25:GYR25 HII25:HIN25 HSE25:HSJ25 ICA25:ICF25 ILW25:IMB25 IVS25:IVX25 JFO25:JFT25 JPK25:JPP25 JZG25:JZL25 KJC25:KJH25 KSY25:KTD25 LCU25:LCZ25 LMQ25:LMV25 LWM25:LWR25 MGI25:MGN25 MQE25:MQJ25 NAA25:NAF25 NJW25:NKB25 NTS25:NTX25 ODO25:ODT25 ONK25:ONP25 OXG25:OXL25 PHC25:PHH25 PQY25:PRD25 QAU25:QAZ25 QKQ25:QKV25 QUM25:QUR25 REI25:REN25 ROE25:ROJ25 RYA25:RYF25 SHW25:SIB25 SRS25:SRX25 TBO25:TBT25 TLK25:TLP25 TVG25:TVL25 UFC25:UFH25 UOY25:UPD25 UYU25:UYZ25 VIQ25:VIV25 VSM25:VSR25 WCI25:WCN25 WME25:WMJ25 WWA25:WWF25 S65561:X65561 JO65561:JT65561 TK65561:TP65561 ADG65561:ADL65561 ANC65561:ANH65561 AWY65561:AXD65561 BGU65561:BGZ65561 BQQ65561:BQV65561 CAM65561:CAR65561 CKI65561:CKN65561 CUE65561:CUJ65561 DEA65561:DEF65561 DNW65561:DOB65561 DXS65561:DXX65561 EHO65561:EHT65561 ERK65561:ERP65561 FBG65561:FBL65561 FLC65561:FLH65561 FUY65561:FVD65561 GEU65561:GEZ65561 GOQ65561:GOV65561 GYM65561:GYR65561 HII65561:HIN65561 HSE65561:HSJ65561 ICA65561:ICF65561 ILW65561:IMB65561 IVS65561:IVX65561 JFO65561:JFT65561 JPK65561:JPP65561 JZG65561:JZL65561 KJC65561:KJH65561 KSY65561:KTD65561 LCU65561:LCZ65561 LMQ65561:LMV65561 LWM65561:LWR65561 MGI65561:MGN65561 MQE65561:MQJ65561 NAA65561:NAF65561 NJW65561:NKB65561 NTS65561:NTX65561 ODO65561:ODT65561 ONK65561:ONP65561 OXG65561:OXL65561 PHC65561:PHH65561 PQY65561:PRD65561 QAU65561:QAZ65561 QKQ65561:QKV65561 QUM65561:QUR65561 REI65561:REN65561 ROE65561:ROJ65561 RYA65561:RYF65561 SHW65561:SIB65561 SRS65561:SRX65561 TBO65561:TBT65561 TLK65561:TLP65561 TVG65561:TVL65561 UFC65561:UFH65561 UOY65561:UPD65561 UYU65561:UYZ65561 VIQ65561:VIV65561 VSM65561:VSR65561 WCI65561:WCN65561 WME65561:WMJ65561 WWA65561:WWF65561 S131097:X131097 JO131097:JT131097 TK131097:TP131097 ADG131097:ADL131097 ANC131097:ANH131097 AWY131097:AXD131097 BGU131097:BGZ131097 BQQ131097:BQV131097 CAM131097:CAR131097 CKI131097:CKN131097 CUE131097:CUJ131097 DEA131097:DEF131097 DNW131097:DOB131097 DXS131097:DXX131097 EHO131097:EHT131097 ERK131097:ERP131097 FBG131097:FBL131097 FLC131097:FLH131097 FUY131097:FVD131097 GEU131097:GEZ131097 GOQ131097:GOV131097 GYM131097:GYR131097 HII131097:HIN131097 HSE131097:HSJ131097 ICA131097:ICF131097 ILW131097:IMB131097 IVS131097:IVX131097 JFO131097:JFT131097 JPK131097:JPP131097 JZG131097:JZL131097 KJC131097:KJH131097 KSY131097:KTD131097 LCU131097:LCZ131097 LMQ131097:LMV131097 LWM131097:LWR131097 MGI131097:MGN131097 MQE131097:MQJ131097 NAA131097:NAF131097 NJW131097:NKB131097 NTS131097:NTX131097 ODO131097:ODT131097 ONK131097:ONP131097 OXG131097:OXL131097 PHC131097:PHH131097 PQY131097:PRD131097 QAU131097:QAZ131097 QKQ131097:QKV131097 QUM131097:QUR131097 REI131097:REN131097 ROE131097:ROJ131097 RYA131097:RYF131097 SHW131097:SIB131097 SRS131097:SRX131097 TBO131097:TBT131097 TLK131097:TLP131097 TVG131097:TVL131097 UFC131097:UFH131097 UOY131097:UPD131097 UYU131097:UYZ131097 VIQ131097:VIV131097 VSM131097:VSR131097 WCI131097:WCN131097 WME131097:WMJ131097 WWA131097:WWF131097 S196633:X196633 JO196633:JT196633 TK196633:TP196633 ADG196633:ADL196633 ANC196633:ANH196633 AWY196633:AXD196633 BGU196633:BGZ196633 BQQ196633:BQV196633 CAM196633:CAR196633 CKI196633:CKN196633 CUE196633:CUJ196633 DEA196633:DEF196633 DNW196633:DOB196633 DXS196633:DXX196633 EHO196633:EHT196633 ERK196633:ERP196633 FBG196633:FBL196633 FLC196633:FLH196633 FUY196633:FVD196633 GEU196633:GEZ196633 GOQ196633:GOV196633 GYM196633:GYR196633 HII196633:HIN196633 HSE196633:HSJ196633 ICA196633:ICF196633 ILW196633:IMB196633 IVS196633:IVX196633 JFO196633:JFT196633 JPK196633:JPP196633 JZG196633:JZL196633 KJC196633:KJH196633 KSY196633:KTD196633 LCU196633:LCZ196633 LMQ196633:LMV196633 LWM196633:LWR196633 MGI196633:MGN196633 MQE196633:MQJ196633 NAA196633:NAF196633 NJW196633:NKB196633 NTS196633:NTX196633 ODO196633:ODT196633 ONK196633:ONP196633 OXG196633:OXL196633 PHC196633:PHH196633 PQY196633:PRD196633 QAU196633:QAZ196633 QKQ196633:QKV196633 QUM196633:QUR196633 REI196633:REN196633 ROE196633:ROJ196633 RYA196633:RYF196633 SHW196633:SIB196633 SRS196633:SRX196633 TBO196633:TBT196633 TLK196633:TLP196633 TVG196633:TVL196633 UFC196633:UFH196633 UOY196633:UPD196633 UYU196633:UYZ196633 VIQ196633:VIV196633 VSM196633:VSR196633 WCI196633:WCN196633 WME196633:WMJ196633 WWA196633:WWF196633 S262169:X262169 JO262169:JT262169 TK262169:TP262169 ADG262169:ADL262169 ANC262169:ANH262169 AWY262169:AXD262169 BGU262169:BGZ262169 BQQ262169:BQV262169 CAM262169:CAR262169 CKI262169:CKN262169 CUE262169:CUJ262169 DEA262169:DEF262169 DNW262169:DOB262169 DXS262169:DXX262169 EHO262169:EHT262169 ERK262169:ERP262169 FBG262169:FBL262169 FLC262169:FLH262169 FUY262169:FVD262169 GEU262169:GEZ262169 GOQ262169:GOV262169 GYM262169:GYR262169 HII262169:HIN262169 HSE262169:HSJ262169 ICA262169:ICF262169 ILW262169:IMB262169 IVS262169:IVX262169 JFO262169:JFT262169 JPK262169:JPP262169 JZG262169:JZL262169 KJC262169:KJH262169 KSY262169:KTD262169 LCU262169:LCZ262169 LMQ262169:LMV262169 LWM262169:LWR262169 MGI262169:MGN262169 MQE262169:MQJ262169 NAA262169:NAF262169 NJW262169:NKB262169 NTS262169:NTX262169 ODO262169:ODT262169 ONK262169:ONP262169 OXG262169:OXL262169 PHC262169:PHH262169 PQY262169:PRD262169 QAU262169:QAZ262169 QKQ262169:QKV262169 QUM262169:QUR262169 REI262169:REN262169 ROE262169:ROJ262169 RYA262169:RYF262169 SHW262169:SIB262169 SRS262169:SRX262169 TBO262169:TBT262169 TLK262169:TLP262169 TVG262169:TVL262169 UFC262169:UFH262169 UOY262169:UPD262169 UYU262169:UYZ262169 VIQ262169:VIV262169 VSM262169:VSR262169 WCI262169:WCN262169 WME262169:WMJ262169 WWA262169:WWF262169 S327705:X327705 JO327705:JT327705 TK327705:TP327705 ADG327705:ADL327705 ANC327705:ANH327705 AWY327705:AXD327705 BGU327705:BGZ327705 BQQ327705:BQV327705 CAM327705:CAR327705 CKI327705:CKN327705 CUE327705:CUJ327705 DEA327705:DEF327705 DNW327705:DOB327705 DXS327705:DXX327705 EHO327705:EHT327705 ERK327705:ERP327705 FBG327705:FBL327705 FLC327705:FLH327705 FUY327705:FVD327705 GEU327705:GEZ327705 GOQ327705:GOV327705 GYM327705:GYR327705 HII327705:HIN327705 HSE327705:HSJ327705 ICA327705:ICF327705 ILW327705:IMB327705 IVS327705:IVX327705 JFO327705:JFT327705 JPK327705:JPP327705 JZG327705:JZL327705 KJC327705:KJH327705 KSY327705:KTD327705 LCU327705:LCZ327705 LMQ327705:LMV327705 LWM327705:LWR327705 MGI327705:MGN327705 MQE327705:MQJ327705 NAA327705:NAF327705 NJW327705:NKB327705 NTS327705:NTX327705 ODO327705:ODT327705 ONK327705:ONP327705 OXG327705:OXL327705 PHC327705:PHH327705 PQY327705:PRD327705 QAU327705:QAZ327705 QKQ327705:QKV327705 QUM327705:QUR327705 REI327705:REN327705 ROE327705:ROJ327705 RYA327705:RYF327705 SHW327705:SIB327705 SRS327705:SRX327705 TBO327705:TBT327705 TLK327705:TLP327705 TVG327705:TVL327705 UFC327705:UFH327705 UOY327705:UPD327705 UYU327705:UYZ327705 VIQ327705:VIV327705 VSM327705:VSR327705 WCI327705:WCN327705 WME327705:WMJ327705 WWA327705:WWF327705 S393241:X393241 JO393241:JT393241 TK393241:TP393241 ADG393241:ADL393241 ANC393241:ANH393241 AWY393241:AXD393241 BGU393241:BGZ393241 BQQ393241:BQV393241 CAM393241:CAR393241 CKI393241:CKN393241 CUE393241:CUJ393241 DEA393241:DEF393241 DNW393241:DOB393241 DXS393241:DXX393241 EHO393241:EHT393241 ERK393241:ERP393241 FBG393241:FBL393241 FLC393241:FLH393241 FUY393241:FVD393241 GEU393241:GEZ393241 GOQ393241:GOV393241 GYM393241:GYR393241 HII393241:HIN393241 HSE393241:HSJ393241 ICA393241:ICF393241 ILW393241:IMB393241 IVS393241:IVX393241 JFO393241:JFT393241 JPK393241:JPP393241 JZG393241:JZL393241 KJC393241:KJH393241 KSY393241:KTD393241 LCU393241:LCZ393241 LMQ393241:LMV393241 LWM393241:LWR393241 MGI393241:MGN393241 MQE393241:MQJ393241 NAA393241:NAF393241 NJW393241:NKB393241 NTS393241:NTX393241 ODO393241:ODT393241 ONK393241:ONP393241 OXG393241:OXL393241 PHC393241:PHH393241 PQY393241:PRD393241 QAU393241:QAZ393241 QKQ393241:QKV393241 QUM393241:QUR393241 REI393241:REN393241 ROE393241:ROJ393241 RYA393241:RYF393241 SHW393241:SIB393241 SRS393241:SRX393241 TBO393241:TBT393241 TLK393241:TLP393241 TVG393241:TVL393241 UFC393241:UFH393241 UOY393241:UPD393241 UYU393241:UYZ393241 VIQ393241:VIV393241 VSM393241:VSR393241 WCI393241:WCN393241 WME393241:WMJ393241 WWA393241:WWF393241 S458777:X458777 JO458777:JT458777 TK458777:TP458777 ADG458777:ADL458777 ANC458777:ANH458777 AWY458777:AXD458777 BGU458777:BGZ458777 BQQ458777:BQV458777 CAM458777:CAR458777 CKI458777:CKN458777 CUE458777:CUJ458777 DEA458777:DEF458777 DNW458777:DOB458777 DXS458777:DXX458777 EHO458777:EHT458777 ERK458777:ERP458777 FBG458777:FBL458777 FLC458777:FLH458777 FUY458777:FVD458777 GEU458777:GEZ458777 GOQ458777:GOV458777 GYM458777:GYR458777 HII458777:HIN458777 HSE458777:HSJ458777 ICA458777:ICF458777 ILW458777:IMB458777 IVS458777:IVX458777 JFO458777:JFT458777 JPK458777:JPP458777 JZG458777:JZL458777 KJC458777:KJH458777 KSY458777:KTD458777 LCU458777:LCZ458777 LMQ458777:LMV458777 LWM458777:LWR458777 MGI458777:MGN458777 MQE458777:MQJ458777 NAA458777:NAF458777 NJW458777:NKB458777 NTS458777:NTX458777 ODO458777:ODT458777 ONK458777:ONP458777 OXG458777:OXL458777 PHC458777:PHH458777 PQY458777:PRD458777 QAU458777:QAZ458777 QKQ458777:QKV458777 QUM458777:QUR458777 REI458777:REN458777 ROE458777:ROJ458777 RYA458777:RYF458777 SHW458777:SIB458777 SRS458777:SRX458777 TBO458777:TBT458777 TLK458777:TLP458777 TVG458777:TVL458777 UFC458777:UFH458777 UOY458777:UPD458777 UYU458777:UYZ458777 VIQ458777:VIV458777 VSM458777:VSR458777 WCI458777:WCN458777 WME458777:WMJ458777 WWA458777:WWF458777 S524313:X524313 JO524313:JT524313 TK524313:TP524313 ADG524313:ADL524313 ANC524313:ANH524313 AWY524313:AXD524313 BGU524313:BGZ524313 BQQ524313:BQV524313 CAM524313:CAR524313 CKI524313:CKN524313 CUE524313:CUJ524313 DEA524313:DEF524313 DNW524313:DOB524313 DXS524313:DXX524313 EHO524313:EHT524313 ERK524313:ERP524313 FBG524313:FBL524313 FLC524313:FLH524313 FUY524313:FVD524313 GEU524313:GEZ524313 GOQ524313:GOV524313 GYM524313:GYR524313 HII524313:HIN524313 HSE524313:HSJ524313 ICA524313:ICF524313 ILW524313:IMB524313 IVS524313:IVX524313 JFO524313:JFT524313 JPK524313:JPP524313 JZG524313:JZL524313 KJC524313:KJH524313 KSY524313:KTD524313 LCU524313:LCZ524313 LMQ524313:LMV524313 LWM524313:LWR524313 MGI524313:MGN524313 MQE524313:MQJ524313 NAA524313:NAF524313 NJW524313:NKB524313 NTS524313:NTX524313 ODO524313:ODT524313 ONK524313:ONP524313 OXG524313:OXL524313 PHC524313:PHH524313 PQY524313:PRD524313 QAU524313:QAZ524313 QKQ524313:QKV524313 QUM524313:QUR524313 REI524313:REN524313 ROE524313:ROJ524313 RYA524313:RYF524313 SHW524313:SIB524313 SRS524313:SRX524313 TBO524313:TBT524313 TLK524313:TLP524313 TVG524313:TVL524313 UFC524313:UFH524313 UOY524313:UPD524313 UYU524313:UYZ524313 VIQ524313:VIV524313 VSM524313:VSR524313 WCI524313:WCN524313 WME524313:WMJ524313 WWA524313:WWF524313 S589849:X589849 JO589849:JT589849 TK589849:TP589849 ADG589849:ADL589849 ANC589849:ANH589849 AWY589849:AXD589849 BGU589849:BGZ589849 BQQ589849:BQV589849 CAM589849:CAR589849 CKI589849:CKN589849 CUE589849:CUJ589849 DEA589849:DEF589849 DNW589849:DOB589849 DXS589849:DXX589849 EHO589849:EHT589849 ERK589849:ERP589849 FBG589849:FBL589849 FLC589849:FLH589849 FUY589849:FVD589849 GEU589849:GEZ589849 GOQ589849:GOV589849 GYM589849:GYR589849 HII589849:HIN589849 HSE589849:HSJ589849 ICA589849:ICF589849 ILW589849:IMB589849 IVS589849:IVX589849 JFO589849:JFT589849 JPK589849:JPP589849 JZG589849:JZL589849 KJC589849:KJH589849 KSY589849:KTD589849 LCU589849:LCZ589849 LMQ589849:LMV589849 LWM589849:LWR589849 MGI589849:MGN589849 MQE589849:MQJ589849 NAA589849:NAF589849 NJW589849:NKB589849 NTS589849:NTX589849 ODO589849:ODT589849 ONK589849:ONP589849 OXG589849:OXL589849 PHC589849:PHH589849 PQY589849:PRD589849 QAU589849:QAZ589849 QKQ589849:QKV589849 QUM589849:QUR589849 REI589849:REN589849 ROE589849:ROJ589849 RYA589849:RYF589849 SHW589849:SIB589849 SRS589849:SRX589849 TBO589849:TBT589849 TLK589849:TLP589849 TVG589849:TVL589849 UFC589849:UFH589849 UOY589849:UPD589849 UYU589849:UYZ589849 VIQ589849:VIV589849 VSM589849:VSR589849 WCI589849:WCN589849 WME589849:WMJ589849 WWA589849:WWF589849 S655385:X655385 JO655385:JT655385 TK655385:TP655385 ADG655385:ADL655385 ANC655385:ANH655385 AWY655385:AXD655385 BGU655385:BGZ655385 BQQ655385:BQV655385 CAM655385:CAR655385 CKI655385:CKN655385 CUE655385:CUJ655385 DEA655385:DEF655385 DNW655385:DOB655385 DXS655385:DXX655385 EHO655385:EHT655385 ERK655385:ERP655385 FBG655385:FBL655385 FLC655385:FLH655385 FUY655385:FVD655385 GEU655385:GEZ655385 GOQ655385:GOV655385 GYM655385:GYR655385 HII655385:HIN655385 HSE655385:HSJ655385 ICA655385:ICF655385 ILW655385:IMB655385 IVS655385:IVX655385 JFO655385:JFT655385 JPK655385:JPP655385 JZG655385:JZL655385 KJC655385:KJH655385 KSY655385:KTD655385 LCU655385:LCZ655385 LMQ655385:LMV655385 LWM655385:LWR655385 MGI655385:MGN655385 MQE655385:MQJ655385 NAA655385:NAF655385 NJW655385:NKB655385 NTS655385:NTX655385 ODO655385:ODT655385 ONK655385:ONP655385 OXG655385:OXL655385 PHC655385:PHH655385 PQY655385:PRD655385 QAU655385:QAZ655385 QKQ655385:QKV655385 QUM655385:QUR655385 REI655385:REN655385 ROE655385:ROJ655385 RYA655385:RYF655385 SHW655385:SIB655385 SRS655385:SRX655385 TBO655385:TBT655385 TLK655385:TLP655385 TVG655385:TVL655385 UFC655385:UFH655385 UOY655385:UPD655385 UYU655385:UYZ655385 VIQ655385:VIV655385 VSM655385:VSR655385 WCI655385:WCN655385 WME655385:WMJ655385 WWA655385:WWF655385 S720921:X720921 JO720921:JT720921 TK720921:TP720921 ADG720921:ADL720921 ANC720921:ANH720921 AWY720921:AXD720921 BGU720921:BGZ720921 BQQ720921:BQV720921 CAM720921:CAR720921 CKI720921:CKN720921 CUE720921:CUJ720921 DEA720921:DEF720921 DNW720921:DOB720921 DXS720921:DXX720921 EHO720921:EHT720921 ERK720921:ERP720921 FBG720921:FBL720921 FLC720921:FLH720921 FUY720921:FVD720921 GEU720921:GEZ720921 GOQ720921:GOV720921 GYM720921:GYR720921 HII720921:HIN720921 HSE720921:HSJ720921 ICA720921:ICF720921 ILW720921:IMB720921 IVS720921:IVX720921 JFO720921:JFT720921 JPK720921:JPP720921 JZG720921:JZL720921 KJC720921:KJH720921 KSY720921:KTD720921 LCU720921:LCZ720921 LMQ720921:LMV720921 LWM720921:LWR720921 MGI720921:MGN720921 MQE720921:MQJ720921 NAA720921:NAF720921 NJW720921:NKB720921 NTS720921:NTX720921 ODO720921:ODT720921 ONK720921:ONP720921 OXG720921:OXL720921 PHC720921:PHH720921 PQY720921:PRD720921 QAU720921:QAZ720921 QKQ720921:QKV720921 QUM720921:QUR720921 REI720921:REN720921 ROE720921:ROJ720921 RYA720921:RYF720921 SHW720921:SIB720921 SRS720921:SRX720921 TBO720921:TBT720921 TLK720921:TLP720921 TVG720921:TVL720921 UFC720921:UFH720921 UOY720921:UPD720921 UYU720921:UYZ720921 VIQ720921:VIV720921 VSM720921:VSR720921 WCI720921:WCN720921 WME720921:WMJ720921 WWA720921:WWF720921 S786457:X786457 JO786457:JT786457 TK786457:TP786457 ADG786457:ADL786457 ANC786457:ANH786457 AWY786457:AXD786457 BGU786457:BGZ786457 BQQ786457:BQV786457 CAM786457:CAR786457 CKI786457:CKN786457 CUE786457:CUJ786457 DEA786457:DEF786457 DNW786457:DOB786457 DXS786457:DXX786457 EHO786457:EHT786457 ERK786457:ERP786457 FBG786457:FBL786457 FLC786457:FLH786457 FUY786457:FVD786457 GEU786457:GEZ786457 GOQ786457:GOV786457 GYM786457:GYR786457 HII786457:HIN786457 HSE786457:HSJ786457 ICA786457:ICF786457 ILW786457:IMB786457 IVS786457:IVX786457 JFO786457:JFT786457 JPK786457:JPP786457 JZG786457:JZL786457 KJC786457:KJH786457 KSY786457:KTD786457 LCU786457:LCZ786457 LMQ786457:LMV786457 LWM786457:LWR786457 MGI786457:MGN786457 MQE786457:MQJ786457 NAA786457:NAF786457 NJW786457:NKB786457 NTS786457:NTX786457 ODO786457:ODT786457 ONK786457:ONP786457 OXG786457:OXL786457 PHC786457:PHH786457 PQY786457:PRD786457 QAU786457:QAZ786457 QKQ786457:QKV786457 QUM786457:QUR786457 REI786457:REN786457 ROE786457:ROJ786457 RYA786457:RYF786457 SHW786457:SIB786457 SRS786457:SRX786457 TBO786457:TBT786457 TLK786457:TLP786457 TVG786457:TVL786457 UFC786457:UFH786457 UOY786457:UPD786457 UYU786457:UYZ786457 VIQ786457:VIV786457 VSM786457:VSR786457 WCI786457:WCN786457 WME786457:WMJ786457 WWA786457:WWF786457 S851993:X851993 JO851993:JT851993 TK851993:TP851993 ADG851993:ADL851993 ANC851993:ANH851993 AWY851993:AXD851993 BGU851993:BGZ851993 BQQ851993:BQV851993 CAM851993:CAR851993 CKI851993:CKN851993 CUE851993:CUJ851993 DEA851993:DEF851993 DNW851993:DOB851993 DXS851993:DXX851993 EHO851993:EHT851993 ERK851993:ERP851993 FBG851993:FBL851993 FLC851993:FLH851993 FUY851993:FVD851993 GEU851993:GEZ851993 GOQ851993:GOV851993 GYM851993:GYR851993 HII851993:HIN851993 HSE851993:HSJ851993 ICA851993:ICF851993 ILW851993:IMB851993 IVS851993:IVX851993 JFO851993:JFT851993 JPK851993:JPP851993 JZG851993:JZL851993 KJC851993:KJH851993 KSY851993:KTD851993 LCU851993:LCZ851993 LMQ851993:LMV851993 LWM851993:LWR851993 MGI851993:MGN851993 MQE851993:MQJ851993 NAA851993:NAF851993 NJW851993:NKB851993 NTS851993:NTX851993 ODO851993:ODT851993 ONK851993:ONP851993 OXG851993:OXL851993 PHC851993:PHH851993 PQY851993:PRD851993 QAU851993:QAZ851993 QKQ851993:QKV851993 QUM851993:QUR851993 REI851993:REN851993 ROE851993:ROJ851993 RYA851993:RYF851993 SHW851993:SIB851993 SRS851993:SRX851993 TBO851993:TBT851993 TLK851993:TLP851993 TVG851993:TVL851993 UFC851993:UFH851993 UOY851993:UPD851993 UYU851993:UYZ851993 VIQ851993:VIV851993 VSM851993:VSR851993 WCI851993:WCN851993 WME851993:WMJ851993 WWA851993:WWF851993 S917529:X917529 JO917529:JT917529 TK917529:TP917529 ADG917529:ADL917529 ANC917529:ANH917529 AWY917529:AXD917529 BGU917529:BGZ917529 BQQ917529:BQV917529 CAM917529:CAR917529 CKI917529:CKN917529 CUE917529:CUJ917529 DEA917529:DEF917529 DNW917529:DOB917529 DXS917529:DXX917529 EHO917529:EHT917529 ERK917529:ERP917529 FBG917529:FBL917529 FLC917529:FLH917529 FUY917529:FVD917529 GEU917529:GEZ917529 GOQ917529:GOV917529 GYM917529:GYR917529 HII917529:HIN917529 HSE917529:HSJ917529 ICA917529:ICF917529 ILW917529:IMB917529 IVS917529:IVX917529 JFO917529:JFT917529 JPK917529:JPP917529 JZG917529:JZL917529 KJC917529:KJH917529 KSY917529:KTD917529 LCU917529:LCZ917529 LMQ917529:LMV917529 LWM917529:LWR917529 MGI917529:MGN917529 MQE917529:MQJ917529 NAA917529:NAF917529 NJW917529:NKB917529 NTS917529:NTX917529 ODO917529:ODT917529 ONK917529:ONP917529 OXG917529:OXL917529 PHC917529:PHH917529 PQY917529:PRD917529 QAU917529:QAZ917529 QKQ917529:QKV917529 QUM917529:QUR917529 REI917529:REN917529 ROE917529:ROJ917529 RYA917529:RYF917529 SHW917529:SIB917529 SRS917529:SRX917529 TBO917529:TBT917529 TLK917529:TLP917529 TVG917529:TVL917529 UFC917529:UFH917529 UOY917529:UPD917529 UYU917529:UYZ917529 VIQ917529:VIV917529 VSM917529:VSR917529 WCI917529:WCN917529 WME917529:WMJ917529 WWA917529:WWF917529 S983065:X983065 JO983065:JT983065 TK983065:TP983065 ADG983065:ADL983065 ANC983065:ANH983065 AWY983065:AXD983065 BGU983065:BGZ983065 BQQ983065:BQV983065 CAM983065:CAR983065 CKI983065:CKN983065 CUE983065:CUJ983065 DEA983065:DEF983065 DNW983065:DOB983065 DXS983065:DXX983065 EHO983065:EHT983065 ERK983065:ERP983065 FBG983065:FBL983065 FLC983065:FLH983065 FUY983065:FVD983065 GEU983065:GEZ983065 GOQ983065:GOV983065 GYM983065:GYR983065 HII983065:HIN983065 HSE983065:HSJ983065 ICA983065:ICF983065 ILW983065:IMB983065 IVS983065:IVX983065 JFO983065:JFT983065 JPK983065:JPP983065 JZG983065:JZL983065 KJC983065:KJH983065 KSY983065:KTD983065 LCU983065:LCZ983065 LMQ983065:LMV983065 LWM983065:LWR983065 MGI983065:MGN983065 MQE983065:MQJ983065 NAA983065:NAF983065 NJW983065:NKB983065 NTS983065:NTX983065 ODO983065:ODT983065 ONK983065:ONP983065 OXG983065:OXL983065 PHC983065:PHH983065 PQY983065:PRD983065 QAU983065:QAZ983065 QKQ983065:QKV983065 QUM983065:QUR983065 REI983065:REN983065 ROE983065:ROJ983065 RYA983065:RYF983065 SHW983065:SIB983065 SRS983065:SRX983065 TBO983065:TBT983065 TLK983065:TLP983065 TVG983065:TVL983065 UFC983065:UFH983065 UOY983065:UPD983065 UYU983065:UYZ983065 VIQ983065:VIV983065 VSM983065:VSR983065 WCI983065:WCN983065 WME983065:WMJ983065 WWA983065:WWF983065 S27:X30 JO27:JT30 TK27:TP30 ADG27:ADL30 ANC27:ANH30 AWY27:AXD30 BGU27:BGZ30 BQQ27:BQV30 CAM27:CAR30 CKI27:CKN30 CUE27:CUJ30 DEA27:DEF30 DNW27:DOB30 DXS27:DXX30 EHO27:EHT30 ERK27:ERP30 FBG27:FBL30 FLC27:FLH30 FUY27:FVD30 GEU27:GEZ30 GOQ27:GOV30 GYM27:GYR30 HII27:HIN30 HSE27:HSJ30 ICA27:ICF30 ILW27:IMB30 IVS27:IVX30 JFO27:JFT30 JPK27:JPP30 JZG27:JZL30 KJC27:KJH30 KSY27:KTD30 LCU27:LCZ30 LMQ27:LMV30 LWM27:LWR30 MGI27:MGN30 MQE27:MQJ30 NAA27:NAF30 NJW27:NKB30 NTS27:NTX30 ODO27:ODT30 ONK27:ONP30 OXG27:OXL30 PHC27:PHH30 PQY27:PRD30 QAU27:QAZ30 QKQ27:QKV30 QUM27:QUR30 REI27:REN30 ROE27:ROJ30 RYA27:RYF30 SHW27:SIB30 SRS27:SRX30 TBO27:TBT30 TLK27:TLP30 TVG27:TVL30 UFC27:UFH30 UOY27:UPD30 UYU27:UYZ30 VIQ27:VIV30 VSM27:VSR30 WCI27:WCN30 WME27:WMJ30 WWA27:WWF30 S65563:X65566 JO65563:JT65566 TK65563:TP65566 ADG65563:ADL65566 ANC65563:ANH65566 AWY65563:AXD65566 BGU65563:BGZ65566 BQQ65563:BQV65566 CAM65563:CAR65566 CKI65563:CKN65566 CUE65563:CUJ65566 DEA65563:DEF65566 DNW65563:DOB65566 DXS65563:DXX65566 EHO65563:EHT65566 ERK65563:ERP65566 FBG65563:FBL65566 FLC65563:FLH65566 FUY65563:FVD65566 GEU65563:GEZ65566 GOQ65563:GOV65566 GYM65563:GYR65566 HII65563:HIN65566 HSE65563:HSJ65566 ICA65563:ICF65566 ILW65563:IMB65566 IVS65563:IVX65566 JFO65563:JFT65566 JPK65563:JPP65566 JZG65563:JZL65566 KJC65563:KJH65566 KSY65563:KTD65566 LCU65563:LCZ65566 LMQ65563:LMV65566 LWM65563:LWR65566 MGI65563:MGN65566 MQE65563:MQJ65566 NAA65563:NAF65566 NJW65563:NKB65566 NTS65563:NTX65566 ODO65563:ODT65566 ONK65563:ONP65566 OXG65563:OXL65566 PHC65563:PHH65566 PQY65563:PRD65566 QAU65563:QAZ65566 QKQ65563:QKV65566 QUM65563:QUR65566 REI65563:REN65566 ROE65563:ROJ65566 RYA65563:RYF65566 SHW65563:SIB65566 SRS65563:SRX65566 TBO65563:TBT65566 TLK65563:TLP65566 TVG65563:TVL65566 UFC65563:UFH65566 UOY65563:UPD65566 UYU65563:UYZ65566 VIQ65563:VIV65566 VSM65563:VSR65566 WCI65563:WCN65566 WME65563:WMJ65566 WWA65563:WWF65566 S131099:X131102 JO131099:JT131102 TK131099:TP131102 ADG131099:ADL131102 ANC131099:ANH131102 AWY131099:AXD131102 BGU131099:BGZ131102 BQQ131099:BQV131102 CAM131099:CAR131102 CKI131099:CKN131102 CUE131099:CUJ131102 DEA131099:DEF131102 DNW131099:DOB131102 DXS131099:DXX131102 EHO131099:EHT131102 ERK131099:ERP131102 FBG131099:FBL131102 FLC131099:FLH131102 FUY131099:FVD131102 GEU131099:GEZ131102 GOQ131099:GOV131102 GYM131099:GYR131102 HII131099:HIN131102 HSE131099:HSJ131102 ICA131099:ICF131102 ILW131099:IMB131102 IVS131099:IVX131102 JFO131099:JFT131102 JPK131099:JPP131102 JZG131099:JZL131102 KJC131099:KJH131102 KSY131099:KTD131102 LCU131099:LCZ131102 LMQ131099:LMV131102 LWM131099:LWR131102 MGI131099:MGN131102 MQE131099:MQJ131102 NAA131099:NAF131102 NJW131099:NKB131102 NTS131099:NTX131102 ODO131099:ODT131102 ONK131099:ONP131102 OXG131099:OXL131102 PHC131099:PHH131102 PQY131099:PRD131102 QAU131099:QAZ131102 QKQ131099:QKV131102 QUM131099:QUR131102 REI131099:REN131102 ROE131099:ROJ131102 RYA131099:RYF131102 SHW131099:SIB131102 SRS131099:SRX131102 TBO131099:TBT131102 TLK131099:TLP131102 TVG131099:TVL131102 UFC131099:UFH131102 UOY131099:UPD131102 UYU131099:UYZ131102 VIQ131099:VIV131102 VSM131099:VSR131102 WCI131099:WCN131102 WME131099:WMJ131102 WWA131099:WWF131102 S196635:X196638 JO196635:JT196638 TK196635:TP196638 ADG196635:ADL196638 ANC196635:ANH196638 AWY196635:AXD196638 BGU196635:BGZ196638 BQQ196635:BQV196638 CAM196635:CAR196638 CKI196635:CKN196638 CUE196635:CUJ196638 DEA196635:DEF196638 DNW196635:DOB196638 DXS196635:DXX196638 EHO196635:EHT196638 ERK196635:ERP196638 FBG196635:FBL196638 FLC196635:FLH196638 FUY196635:FVD196638 GEU196635:GEZ196638 GOQ196635:GOV196638 GYM196635:GYR196638 HII196635:HIN196638 HSE196635:HSJ196638 ICA196635:ICF196638 ILW196635:IMB196638 IVS196635:IVX196638 JFO196635:JFT196638 JPK196635:JPP196638 JZG196635:JZL196638 KJC196635:KJH196638 KSY196635:KTD196638 LCU196635:LCZ196638 LMQ196635:LMV196638 LWM196635:LWR196638 MGI196635:MGN196638 MQE196635:MQJ196638 NAA196635:NAF196638 NJW196635:NKB196638 NTS196635:NTX196638 ODO196635:ODT196638 ONK196635:ONP196638 OXG196635:OXL196638 PHC196635:PHH196638 PQY196635:PRD196638 QAU196635:QAZ196638 QKQ196635:QKV196638 QUM196635:QUR196638 REI196635:REN196638 ROE196635:ROJ196638 RYA196635:RYF196638 SHW196635:SIB196638 SRS196635:SRX196638 TBO196635:TBT196638 TLK196635:TLP196638 TVG196635:TVL196638 UFC196635:UFH196638 UOY196635:UPD196638 UYU196635:UYZ196638 VIQ196635:VIV196638 VSM196635:VSR196638 WCI196635:WCN196638 WME196635:WMJ196638 WWA196635:WWF196638 S262171:X262174 JO262171:JT262174 TK262171:TP262174 ADG262171:ADL262174 ANC262171:ANH262174 AWY262171:AXD262174 BGU262171:BGZ262174 BQQ262171:BQV262174 CAM262171:CAR262174 CKI262171:CKN262174 CUE262171:CUJ262174 DEA262171:DEF262174 DNW262171:DOB262174 DXS262171:DXX262174 EHO262171:EHT262174 ERK262171:ERP262174 FBG262171:FBL262174 FLC262171:FLH262174 FUY262171:FVD262174 GEU262171:GEZ262174 GOQ262171:GOV262174 GYM262171:GYR262174 HII262171:HIN262174 HSE262171:HSJ262174 ICA262171:ICF262174 ILW262171:IMB262174 IVS262171:IVX262174 JFO262171:JFT262174 JPK262171:JPP262174 JZG262171:JZL262174 KJC262171:KJH262174 KSY262171:KTD262174 LCU262171:LCZ262174 LMQ262171:LMV262174 LWM262171:LWR262174 MGI262171:MGN262174 MQE262171:MQJ262174 NAA262171:NAF262174 NJW262171:NKB262174 NTS262171:NTX262174 ODO262171:ODT262174 ONK262171:ONP262174 OXG262171:OXL262174 PHC262171:PHH262174 PQY262171:PRD262174 QAU262171:QAZ262174 QKQ262171:QKV262174 QUM262171:QUR262174 REI262171:REN262174 ROE262171:ROJ262174 RYA262171:RYF262174 SHW262171:SIB262174 SRS262171:SRX262174 TBO262171:TBT262174 TLK262171:TLP262174 TVG262171:TVL262174 UFC262171:UFH262174 UOY262171:UPD262174 UYU262171:UYZ262174 VIQ262171:VIV262174 VSM262171:VSR262174 WCI262171:WCN262174 WME262171:WMJ262174 WWA262171:WWF262174 S327707:X327710 JO327707:JT327710 TK327707:TP327710 ADG327707:ADL327710 ANC327707:ANH327710 AWY327707:AXD327710 BGU327707:BGZ327710 BQQ327707:BQV327710 CAM327707:CAR327710 CKI327707:CKN327710 CUE327707:CUJ327710 DEA327707:DEF327710 DNW327707:DOB327710 DXS327707:DXX327710 EHO327707:EHT327710 ERK327707:ERP327710 FBG327707:FBL327710 FLC327707:FLH327710 FUY327707:FVD327710 GEU327707:GEZ327710 GOQ327707:GOV327710 GYM327707:GYR327710 HII327707:HIN327710 HSE327707:HSJ327710 ICA327707:ICF327710 ILW327707:IMB327710 IVS327707:IVX327710 JFO327707:JFT327710 JPK327707:JPP327710 JZG327707:JZL327710 KJC327707:KJH327710 KSY327707:KTD327710 LCU327707:LCZ327710 LMQ327707:LMV327710 LWM327707:LWR327710 MGI327707:MGN327710 MQE327707:MQJ327710 NAA327707:NAF327710 NJW327707:NKB327710 NTS327707:NTX327710 ODO327707:ODT327710 ONK327707:ONP327710 OXG327707:OXL327710 PHC327707:PHH327710 PQY327707:PRD327710 QAU327707:QAZ327710 QKQ327707:QKV327710 QUM327707:QUR327710 REI327707:REN327710 ROE327707:ROJ327710 RYA327707:RYF327710 SHW327707:SIB327710 SRS327707:SRX327710 TBO327707:TBT327710 TLK327707:TLP327710 TVG327707:TVL327710 UFC327707:UFH327710 UOY327707:UPD327710 UYU327707:UYZ327710 VIQ327707:VIV327710 VSM327707:VSR327710 WCI327707:WCN327710 WME327707:WMJ327710 WWA327707:WWF327710 S393243:X393246 JO393243:JT393246 TK393243:TP393246 ADG393243:ADL393246 ANC393243:ANH393246 AWY393243:AXD393246 BGU393243:BGZ393246 BQQ393243:BQV393246 CAM393243:CAR393246 CKI393243:CKN393246 CUE393243:CUJ393246 DEA393243:DEF393246 DNW393243:DOB393246 DXS393243:DXX393246 EHO393243:EHT393246 ERK393243:ERP393246 FBG393243:FBL393246 FLC393243:FLH393246 FUY393243:FVD393246 GEU393243:GEZ393246 GOQ393243:GOV393246 GYM393243:GYR393246 HII393243:HIN393246 HSE393243:HSJ393246 ICA393243:ICF393246 ILW393243:IMB393246 IVS393243:IVX393246 JFO393243:JFT393246 JPK393243:JPP393246 JZG393243:JZL393246 KJC393243:KJH393246 KSY393243:KTD393246 LCU393243:LCZ393246 LMQ393243:LMV393246 LWM393243:LWR393246 MGI393243:MGN393246 MQE393243:MQJ393246 NAA393243:NAF393246 NJW393243:NKB393246 NTS393243:NTX393246 ODO393243:ODT393246 ONK393243:ONP393246 OXG393243:OXL393246 PHC393243:PHH393246 PQY393243:PRD393246 QAU393243:QAZ393246 QKQ393243:QKV393246 QUM393243:QUR393246 REI393243:REN393246 ROE393243:ROJ393246 RYA393243:RYF393246 SHW393243:SIB393246 SRS393243:SRX393246 TBO393243:TBT393246 TLK393243:TLP393246 TVG393243:TVL393246 UFC393243:UFH393246 UOY393243:UPD393246 UYU393243:UYZ393246 VIQ393243:VIV393246 VSM393243:VSR393246 WCI393243:WCN393246 WME393243:WMJ393246 WWA393243:WWF393246 S458779:X458782 JO458779:JT458782 TK458779:TP458782 ADG458779:ADL458782 ANC458779:ANH458782 AWY458779:AXD458782 BGU458779:BGZ458782 BQQ458779:BQV458782 CAM458779:CAR458782 CKI458779:CKN458782 CUE458779:CUJ458782 DEA458779:DEF458782 DNW458779:DOB458782 DXS458779:DXX458782 EHO458779:EHT458782 ERK458779:ERP458782 FBG458779:FBL458782 FLC458779:FLH458782 FUY458779:FVD458782 GEU458779:GEZ458782 GOQ458779:GOV458782 GYM458779:GYR458782 HII458779:HIN458782 HSE458779:HSJ458782 ICA458779:ICF458782 ILW458779:IMB458782 IVS458779:IVX458782 JFO458779:JFT458782 JPK458779:JPP458782 JZG458779:JZL458782 KJC458779:KJH458782 KSY458779:KTD458782 LCU458779:LCZ458782 LMQ458779:LMV458782 LWM458779:LWR458782 MGI458779:MGN458782 MQE458779:MQJ458782 NAA458779:NAF458782 NJW458779:NKB458782 NTS458779:NTX458782 ODO458779:ODT458782 ONK458779:ONP458782 OXG458779:OXL458782 PHC458779:PHH458782 PQY458779:PRD458782 QAU458779:QAZ458782 QKQ458779:QKV458782 QUM458779:QUR458782 REI458779:REN458782 ROE458779:ROJ458782 RYA458779:RYF458782 SHW458779:SIB458782 SRS458779:SRX458782 TBO458779:TBT458782 TLK458779:TLP458782 TVG458779:TVL458782 UFC458779:UFH458782 UOY458779:UPD458782 UYU458779:UYZ458782 VIQ458779:VIV458782 VSM458779:VSR458782 WCI458779:WCN458782 WME458779:WMJ458782 WWA458779:WWF458782 S524315:X524318 JO524315:JT524318 TK524315:TP524318 ADG524315:ADL524318 ANC524315:ANH524318 AWY524315:AXD524318 BGU524315:BGZ524318 BQQ524315:BQV524318 CAM524315:CAR524318 CKI524315:CKN524318 CUE524315:CUJ524318 DEA524315:DEF524318 DNW524315:DOB524318 DXS524315:DXX524318 EHO524315:EHT524318 ERK524315:ERP524318 FBG524315:FBL524318 FLC524315:FLH524318 FUY524315:FVD524318 GEU524315:GEZ524318 GOQ524315:GOV524318 GYM524315:GYR524318 HII524315:HIN524318 HSE524315:HSJ524318 ICA524315:ICF524318 ILW524315:IMB524318 IVS524315:IVX524318 JFO524315:JFT524318 JPK524315:JPP524318 JZG524315:JZL524318 KJC524315:KJH524318 KSY524315:KTD524318 LCU524315:LCZ524318 LMQ524315:LMV524318 LWM524315:LWR524318 MGI524315:MGN524318 MQE524315:MQJ524318 NAA524315:NAF524318 NJW524315:NKB524318 NTS524315:NTX524318 ODO524315:ODT524318 ONK524315:ONP524318 OXG524315:OXL524318 PHC524315:PHH524318 PQY524315:PRD524318 QAU524315:QAZ524318 QKQ524315:QKV524318 QUM524315:QUR524318 REI524315:REN524318 ROE524315:ROJ524318 RYA524315:RYF524318 SHW524315:SIB524318 SRS524315:SRX524318 TBO524315:TBT524318 TLK524315:TLP524318 TVG524315:TVL524318 UFC524315:UFH524318 UOY524315:UPD524318 UYU524315:UYZ524318 VIQ524315:VIV524318 VSM524315:VSR524318 WCI524315:WCN524318 WME524315:WMJ524318 WWA524315:WWF524318 S589851:X589854 JO589851:JT589854 TK589851:TP589854 ADG589851:ADL589854 ANC589851:ANH589854 AWY589851:AXD589854 BGU589851:BGZ589854 BQQ589851:BQV589854 CAM589851:CAR589854 CKI589851:CKN589854 CUE589851:CUJ589854 DEA589851:DEF589854 DNW589851:DOB589854 DXS589851:DXX589854 EHO589851:EHT589854 ERK589851:ERP589854 FBG589851:FBL589854 FLC589851:FLH589854 FUY589851:FVD589854 GEU589851:GEZ589854 GOQ589851:GOV589854 GYM589851:GYR589854 HII589851:HIN589854 HSE589851:HSJ589854 ICA589851:ICF589854 ILW589851:IMB589854 IVS589851:IVX589854 JFO589851:JFT589854 JPK589851:JPP589854 JZG589851:JZL589854 KJC589851:KJH589854 KSY589851:KTD589854 LCU589851:LCZ589854 LMQ589851:LMV589854 LWM589851:LWR589854 MGI589851:MGN589854 MQE589851:MQJ589854 NAA589851:NAF589854 NJW589851:NKB589854 NTS589851:NTX589854 ODO589851:ODT589854 ONK589851:ONP589854 OXG589851:OXL589854 PHC589851:PHH589854 PQY589851:PRD589854 QAU589851:QAZ589854 QKQ589851:QKV589854 QUM589851:QUR589854 REI589851:REN589854 ROE589851:ROJ589854 RYA589851:RYF589854 SHW589851:SIB589854 SRS589851:SRX589854 TBO589851:TBT589854 TLK589851:TLP589854 TVG589851:TVL589854 UFC589851:UFH589854 UOY589851:UPD589854 UYU589851:UYZ589854 VIQ589851:VIV589854 VSM589851:VSR589854 WCI589851:WCN589854 WME589851:WMJ589854 WWA589851:WWF589854 S655387:X655390 JO655387:JT655390 TK655387:TP655390 ADG655387:ADL655390 ANC655387:ANH655390 AWY655387:AXD655390 BGU655387:BGZ655390 BQQ655387:BQV655390 CAM655387:CAR655390 CKI655387:CKN655390 CUE655387:CUJ655390 DEA655387:DEF655390 DNW655387:DOB655390 DXS655387:DXX655390 EHO655387:EHT655390 ERK655387:ERP655390 FBG655387:FBL655390 FLC655387:FLH655390 FUY655387:FVD655390 GEU655387:GEZ655390 GOQ655387:GOV655390 GYM655387:GYR655390 HII655387:HIN655390 HSE655387:HSJ655390 ICA655387:ICF655390 ILW655387:IMB655390 IVS655387:IVX655390 JFO655387:JFT655390 JPK655387:JPP655390 JZG655387:JZL655390 KJC655387:KJH655390 KSY655387:KTD655390 LCU655387:LCZ655390 LMQ655387:LMV655390 LWM655387:LWR655390 MGI655387:MGN655390 MQE655387:MQJ655390 NAA655387:NAF655390 NJW655387:NKB655390 NTS655387:NTX655390 ODO655387:ODT655390 ONK655387:ONP655390 OXG655387:OXL655390 PHC655387:PHH655390 PQY655387:PRD655390 QAU655387:QAZ655390 QKQ655387:QKV655390 QUM655387:QUR655390 REI655387:REN655390 ROE655387:ROJ655390 RYA655387:RYF655390 SHW655387:SIB655390 SRS655387:SRX655390 TBO655387:TBT655390 TLK655387:TLP655390 TVG655387:TVL655390 UFC655387:UFH655390 UOY655387:UPD655390 UYU655387:UYZ655390 VIQ655387:VIV655390 VSM655387:VSR655390 WCI655387:WCN655390 WME655387:WMJ655390 WWA655387:WWF655390 S720923:X720926 JO720923:JT720926 TK720923:TP720926 ADG720923:ADL720926 ANC720923:ANH720926 AWY720923:AXD720926 BGU720923:BGZ720926 BQQ720923:BQV720926 CAM720923:CAR720926 CKI720923:CKN720926 CUE720923:CUJ720926 DEA720923:DEF720926 DNW720923:DOB720926 DXS720923:DXX720926 EHO720923:EHT720926 ERK720923:ERP720926 FBG720923:FBL720926 FLC720923:FLH720926 FUY720923:FVD720926 GEU720923:GEZ720926 GOQ720923:GOV720926 GYM720923:GYR720926 HII720923:HIN720926 HSE720923:HSJ720926 ICA720923:ICF720926 ILW720923:IMB720926 IVS720923:IVX720926 JFO720923:JFT720926 JPK720923:JPP720926 JZG720923:JZL720926 KJC720923:KJH720926 KSY720923:KTD720926 LCU720923:LCZ720926 LMQ720923:LMV720926 LWM720923:LWR720926 MGI720923:MGN720926 MQE720923:MQJ720926 NAA720923:NAF720926 NJW720923:NKB720926 NTS720923:NTX720926 ODO720923:ODT720926 ONK720923:ONP720926 OXG720923:OXL720926 PHC720923:PHH720926 PQY720923:PRD720926 QAU720923:QAZ720926 QKQ720923:QKV720926 QUM720923:QUR720926 REI720923:REN720926 ROE720923:ROJ720926 RYA720923:RYF720926 SHW720923:SIB720926 SRS720923:SRX720926 TBO720923:TBT720926 TLK720923:TLP720926 TVG720923:TVL720926 UFC720923:UFH720926 UOY720923:UPD720926 UYU720923:UYZ720926 VIQ720923:VIV720926 VSM720923:VSR720926 WCI720923:WCN720926 WME720923:WMJ720926 WWA720923:WWF720926 S786459:X786462 JO786459:JT786462 TK786459:TP786462 ADG786459:ADL786462 ANC786459:ANH786462 AWY786459:AXD786462 BGU786459:BGZ786462 BQQ786459:BQV786462 CAM786459:CAR786462 CKI786459:CKN786462 CUE786459:CUJ786462 DEA786459:DEF786462 DNW786459:DOB786462 DXS786459:DXX786462 EHO786459:EHT786462 ERK786459:ERP786462 FBG786459:FBL786462 FLC786459:FLH786462 FUY786459:FVD786462 GEU786459:GEZ786462 GOQ786459:GOV786462 GYM786459:GYR786462 HII786459:HIN786462 HSE786459:HSJ786462 ICA786459:ICF786462 ILW786459:IMB786462 IVS786459:IVX786462 JFO786459:JFT786462 JPK786459:JPP786462 JZG786459:JZL786462 KJC786459:KJH786462 KSY786459:KTD786462 LCU786459:LCZ786462 LMQ786459:LMV786462 LWM786459:LWR786462 MGI786459:MGN786462 MQE786459:MQJ786462 NAA786459:NAF786462 NJW786459:NKB786462 NTS786459:NTX786462 ODO786459:ODT786462 ONK786459:ONP786462 OXG786459:OXL786462 PHC786459:PHH786462 PQY786459:PRD786462 QAU786459:QAZ786462 QKQ786459:QKV786462 QUM786459:QUR786462 REI786459:REN786462 ROE786459:ROJ786462 RYA786459:RYF786462 SHW786459:SIB786462 SRS786459:SRX786462 TBO786459:TBT786462 TLK786459:TLP786462 TVG786459:TVL786462 UFC786459:UFH786462 UOY786459:UPD786462 UYU786459:UYZ786462 VIQ786459:VIV786462 VSM786459:VSR786462 WCI786459:WCN786462 WME786459:WMJ786462 WWA786459:WWF786462 S851995:X851998 JO851995:JT851998 TK851995:TP851998 ADG851995:ADL851998 ANC851995:ANH851998 AWY851995:AXD851998 BGU851995:BGZ851998 BQQ851995:BQV851998 CAM851995:CAR851998 CKI851995:CKN851998 CUE851995:CUJ851998 DEA851995:DEF851998 DNW851995:DOB851998 DXS851995:DXX851998 EHO851995:EHT851998 ERK851995:ERP851998 FBG851995:FBL851998 FLC851995:FLH851998 FUY851995:FVD851998 GEU851995:GEZ851998 GOQ851995:GOV851998 GYM851995:GYR851998 HII851995:HIN851998 HSE851995:HSJ851998 ICA851995:ICF851998 ILW851995:IMB851998 IVS851995:IVX851998 JFO851995:JFT851998 JPK851995:JPP851998 JZG851995:JZL851998 KJC851995:KJH851998 KSY851995:KTD851998 LCU851995:LCZ851998 LMQ851995:LMV851998 LWM851995:LWR851998 MGI851995:MGN851998 MQE851995:MQJ851998 NAA851995:NAF851998 NJW851995:NKB851998 NTS851995:NTX851998 ODO851995:ODT851998 ONK851995:ONP851998 OXG851995:OXL851998 PHC851995:PHH851998 PQY851995:PRD851998 QAU851995:QAZ851998 QKQ851995:QKV851998 QUM851995:QUR851998 REI851995:REN851998 ROE851995:ROJ851998 RYA851995:RYF851998 SHW851995:SIB851998 SRS851995:SRX851998 TBO851995:TBT851998 TLK851995:TLP851998 TVG851995:TVL851998 UFC851995:UFH851998 UOY851995:UPD851998 UYU851995:UYZ851998 VIQ851995:VIV851998 VSM851995:VSR851998 WCI851995:WCN851998 WME851995:WMJ851998 WWA851995:WWF851998 S917531:X917534 JO917531:JT917534 TK917531:TP917534 ADG917531:ADL917534 ANC917531:ANH917534 AWY917531:AXD917534 BGU917531:BGZ917534 BQQ917531:BQV917534 CAM917531:CAR917534 CKI917531:CKN917534 CUE917531:CUJ917534 DEA917531:DEF917534 DNW917531:DOB917534 DXS917531:DXX917534 EHO917531:EHT917534 ERK917531:ERP917534 FBG917531:FBL917534 FLC917531:FLH917534 FUY917531:FVD917534 GEU917531:GEZ917534 GOQ917531:GOV917534 GYM917531:GYR917534 HII917531:HIN917534 HSE917531:HSJ917534 ICA917531:ICF917534 ILW917531:IMB917534 IVS917531:IVX917534 JFO917531:JFT917534 JPK917531:JPP917534 JZG917531:JZL917534 KJC917531:KJH917534 KSY917531:KTD917534 LCU917531:LCZ917534 LMQ917531:LMV917534 LWM917531:LWR917534 MGI917531:MGN917534 MQE917531:MQJ917534 NAA917531:NAF917534 NJW917531:NKB917534 NTS917531:NTX917534 ODO917531:ODT917534 ONK917531:ONP917534 OXG917531:OXL917534 PHC917531:PHH917534 PQY917531:PRD917534 QAU917531:QAZ917534 QKQ917531:QKV917534 QUM917531:QUR917534 REI917531:REN917534 ROE917531:ROJ917534 RYA917531:RYF917534 SHW917531:SIB917534 SRS917531:SRX917534 TBO917531:TBT917534 TLK917531:TLP917534 TVG917531:TVL917534 UFC917531:UFH917534 UOY917531:UPD917534 UYU917531:UYZ917534 VIQ917531:VIV917534 VSM917531:VSR917534 WCI917531:WCN917534 WME917531:WMJ917534 WWA917531:WWF917534 S983067:X983070 JO983067:JT983070 TK983067:TP983070 ADG983067:ADL983070 ANC983067:ANH983070 AWY983067:AXD983070 BGU983067:BGZ983070 BQQ983067:BQV983070 CAM983067:CAR983070 CKI983067:CKN983070 CUE983067:CUJ983070 DEA983067:DEF983070 DNW983067:DOB983070 DXS983067:DXX983070 EHO983067:EHT983070 ERK983067:ERP983070 FBG983067:FBL983070 FLC983067:FLH983070 FUY983067:FVD983070 GEU983067:GEZ983070 GOQ983067:GOV983070 GYM983067:GYR983070 HII983067:HIN983070 HSE983067:HSJ983070 ICA983067:ICF983070 ILW983067:IMB983070 IVS983067:IVX983070 JFO983067:JFT983070 JPK983067:JPP983070 JZG983067:JZL983070 KJC983067:KJH983070 KSY983067:KTD983070 LCU983067:LCZ983070 LMQ983067:LMV983070 LWM983067:LWR983070 MGI983067:MGN983070 MQE983067:MQJ983070 NAA983067:NAF983070 NJW983067:NKB983070 NTS983067:NTX983070 ODO983067:ODT983070 ONK983067:ONP983070 OXG983067:OXL983070 PHC983067:PHH983070 PQY983067:PRD983070 QAU983067:QAZ983070 QKQ983067:QKV983070 QUM983067:QUR983070 REI983067:REN983070 ROE983067:ROJ983070 RYA983067:RYF983070 SHW983067:SIB983070 SRS983067:SRX983070 TBO983067:TBT983070 TLK983067:TLP983070 TVG983067:TVL983070 UFC983067:UFH983070 UOY983067:UPD983070 UYU983067:UYZ983070 VIQ983067:VIV983070 VSM983067:VSR983070 WCI983067:WCN983070 WME983067:WMJ983070 WWA983067:WWF983070 G27:L30 JC27:JH30 SY27:TD30 ACU27:ACZ30 AMQ27:AMV30 AWM27:AWR30 BGI27:BGN30 BQE27:BQJ30 CAA27:CAF30 CJW27:CKB30 CTS27:CTX30 DDO27:DDT30 DNK27:DNP30 DXG27:DXL30 EHC27:EHH30 EQY27:ERD30 FAU27:FAZ30 FKQ27:FKV30 FUM27:FUR30 GEI27:GEN30 GOE27:GOJ30 GYA27:GYF30 HHW27:HIB30 HRS27:HRX30 IBO27:IBT30 ILK27:ILP30 IVG27:IVL30 JFC27:JFH30 JOY27:JPD30 JYU27:JYZ30 KIQ27:KIV30 KSM27:KSR30 LCI27:LCN30 LME27:LMJ30 LWA27:LWF30 MFW27:MGB30 MPS27:MPX30 MZO27:MZT30 NJK27:NJP30 NTG27:NTL30 ODC27:ODH30 OMY27:OND30 OWU27:OWZ30 PGQ27:PGV30 PQM27:PQR30 QAI27:QAN30 QKE27:QKJ30 QUA27:QUF30 RDW27:REB30 RNS27:RNX30 RXO27:RXT30 SHK27:SHP30 SRG27:SRL30 TBC27:TBH30 TKY27:TLD30 TUU27:TUZ30 UEQ27:UEV30 UOM27:UOR30 UYI27:UYN30 VIE27:VIJ30 VSA27:VSF30 WBW27:WCB30 WLS27:WLX30 WVO27:WVT30 G65563:L65566 JC65563:JH65566 SY65563:TD65566 ACU65563:ACZ65566 AMQ65563:AMV65566 AWM65563:AWR65566 BGI65563:BGN65566 BQE65563:BQJ65566 CAA65563:CAF65566 CJW65563:CKB65566 CTS65563:CTX65566 DDO65563:DDT65566 DNK65563:DNP65566 DXG65563:DXL65566 EHC65563:EHH65566 EQY65563:ERD65566 FAU65563:FAZ65566 FKQ65563:FKV65566 FUM65563:FUR65566 GEI65563:GEN65566 GOE65563:GOJ65566 GYA65563:GYF65566 HHW65563:HIB65566 HRS65563:HRX65566 IBO65563:IBT65566 ILK65563:ILP65566 IVG65563:IVL65566 JFC65563:JFH65566 JOY65563:JPD65566 JYU65563:JYZ65566 KIQ65563:KIV65566 KSM65563:KSR65566 LCI65563:LCN65566 LME65563:LMJ65566 LWA65563:LWF65566 MFW65563:MGB65566 MPS65563:MPX65566 MZO65563:MZT65566 NJK65563:NJP65566 NTG65563:NTL65566 ODC65563:ODH65566 OMY65563:OND65566 OWU65563:OWZ65566 PGQ65563:PGV65566 PQM65563:PQR65566 QAI65563:QAN65566 QKE65563:QKJ65566 QUA65563:QUF65566 RDW65563:REB65566 RNS65563:RNX65566 RXO65563:RXT65566 SHK65563:SHP65566 SRG65563:SRL65566 TBC65563:TBH65566 TKY65563:TLD65566 TUU65563:TUZ65566 UEQ65563:UEV65566 UOM65563:UOR65566 UYI65563:UYN65566 VIE65563:VIJ65566 VSA65563:VSF65566 WBW65563:WCB65566 WLS65563:WLX65566 WVO65563:WVT65566 G131099:L131102 JC131099:JH131102 SY131099:TD131102 ACU131099:ACZ131102 AMQ131099:AMV131102 AWM131099:AWR131102 BGI131099:BGN131102 BQE131099:BQJ131102 CAA131099:CAF131102 CJW131099:CKB131102 CTS131099:CTX131102 DDO131099:DDT131102 DNK131099:DNP131102 DXG131099:DXL131102 EHC131099:EHH131102 EQY131099:ERD131102 FAU131099:FAZ131102 FKQ131099:FKV131102 FUM131099:FUR131102 GEI131099:GEN131102 GOE131099:GOJ131102 GYA131099:GYF131102 HHW131099:HIB131102 HRS131099:HRX131102 IBO131099:IBT131102 ILK131099:ILP131102 IVG131099:IVL131102 JFC131099:JFH131102 JOY131099:JPD131102 JYU131099:JYZ131102 KIQ131099:KIV131102 KSM131099:KSR131102 LCI131099:LCN131102 LME131099:LMJ131102 LWA131099:LWF131102 MFW131099:MGB131102 MPS131099:MPX131102 MZO131099:MZT131102 NJK131099:NJP131102 NTG131099:NTL131102 ODC131099:ODH131102 OMY131099:OND131102 OWU131099:OWZ131102 PGQ131099:PGV131102 PQM131099:PQR131102 QAI131099:QAN131102 QKE131099:QKJ131102 QUA131099:QUF131102 RDW131099:REB131102 RNS131099:RNX131102 RXO131099:RXT131102 SHK131099:SHP131102 SRG131099:SRL131102 TBC131099:TBH131102 TKY131099:TLD131102 TUU131099:TUZ131102 UEQ131099:UEV131102 UOM131099:UOR131102 UYI131099:UYN131102 VIE131099:VIJ131102 VSA131099:VSF131102 WBW131099:WCB131102 WLS131099:WLX131102 WVO131099:WVT131102 G196635:L196638 JC196635:JH196638 SY196635:TD196638 ACU196635:ACZ196638 AMQ196635:AMV196638 AWM196635:AWR196638 BGI196635:BGN196638 BQE196635:BQJ196638 CAA196635:CAF196638 CJW196635:CKB196638 CTS196635:CTX196638 DDO196635:DDT196638 DNK196635:DNP196638 DXG196635:DXL196638 EHC196635:EHH196638 EQY196635:ERD196638 FAU196635:FAZ196638 FKQ196635:FKV196638 FUM196635:FUR196638 GEI196635:GEN196638 GOE196635:GOJ196638 GYA196635:GYF196638 HHW196635:HIB196638 HRS196635:HRX196638 IBO196635:IBT196638 ILK196635:ILP196638 IVG196635:IVL196638 JFC196635:JFH196638 JOY196635:JPD196638 JYU196635:JYZ196638 KIQ196635:KIV196638 KSM196635:KSR196638 LCI196635:LCN196638 LME196635:LMJ196638 LWA196635:LWF196638 MFW196635:MGB196638 MPS196635:MPX196638 MZO196635:MZT196638 NJK196635:NJP196638 NTG196635:NTL196638 ODC196635:ODH196638 OMY196635:OND196638 OWU196635:OWZ196638 PGQ196635:PGV196638 PQM196635:PQR196638 QAI196635:QAN196638 QKE196635:QKJ196638 QUA196635:QUF196638 RDW196635:REB196638 RNS196635:RNX196638 RXO196635:RXT196638 SHK196635:SHP196638 SRG196635:SRL196638 TBC196635:TBH196638 TKY196635:TLD196638 TUU196635:TUZ196638 UEQ196635:UEV196638 UOM196635:UOR196638 UYI196635:UYN196638 VIE196635:VIJ196638 VSA196635:VSF196638 WBW196635:WCB196638 WLS196635:WLX196638 WVO196635:WVT196638 G262171:L262174 JC262171:JH262174 SY262171:TD262174 ACU262171:ACZ262174 AMQ262171:AMV262174 AWM262171:AWR262174 BGI262171:BGN262174 BQE262171:BQJ262174 CAA262171:CAF262174 CJW262171:CKB262174 CTS262171:CTX262174 DDO262171:DDT262174 DNK262171:DNP262174 DXG262171:DXL262174 EHC262171:EHH262174 EQY262171:ERD262174 FAU262171:FAZ262174 FKQ262171:FKV262174 FUM262171:FUR262174 GEI262171:GEN262174 GOE262171:GOJ262174 GYA262171:GYF262174 HHW262171:HIB262174 HRS262171:HRX262174 IBO262171:IBT262174 ILK262171:ILP262174 IVG262171:IVL262174 JFC262171:JFH262174 JOY262171:JPD262174 JYU262171:JYZ262174 KIQ262171:KIV262174 KSM262171:KSR262174 LCI262171:LCN262174 LME262171:LMJ262174 LWA262171:LWF262174 MFW262171:MGB262174 MPS262171:MPX262174 MZO262171:MZT262174 NJK262171:NJP262174 NTG262171:NTL262174 ODC262171:ODH262174 OMY262171:OND262174 OWU262171:OWZ262174 PGQ262171:PGV262174 PQM262171:PQR262174 QAI262171:QAN262174 QKE262171:QKJ262174 QUA262171:QUF262174 RDW262171:REB262174 RNS262171:RNX262174 RXO262171:RXT262174 SHK262171:SHP262174 SRG262171:SRL262174 TBC262171:TBH262174 TKY262171:TLD262174 TUU262171:TUZ262174 UEQ262171:UEV262174 UOM262171:UOR262174 UYI262171:UYN262174 VIE262171:VIJ262174 VSA262171:VSF262174 WBW262171:WCB262174 WLS262171:WLX262174 WVO262171:WVT262174 G327707:L327710 JC327707:JH327710 SY327707:TD327710 ACU327707:ACZ327710 AMQ327707:AMV327710 AWM327707:AWR327710 BGI327707:BGN327710 BQE327707:BQJ327710 CAA327707:CAF327710 CJW327707:CKB327710 CTS327707:CTX327710 DDO327707:DDT327710 DNK327707:DNP327710 DXG327707:DXL327710 EHC327707:EHH327710 EQY327707:ERD327710 FAU327707:FAZ327710 FKQ327707:FKV327710 FUM327707:FUR327710 GEI327707:GEN327710 GOE327707:GOJ327710 GYA327707:GYF327710 HHW327707:HIB327710 HRS327707:HRX327710 IBO327707:IBT327710 ILK327707:ILP327710 IVG327707:IVL327710 JFC327707:JFH327710 JOY327707:JPD327710 JYU327707:JYZ327710 KIQ327707:KIV327710 KSM327707:KSR327710 LCI327707:LCN327710 LME327707:LMJ327710 LWA327707:LWF327710 MFW327707:MGB327710 MPS327707:MPX327710 MZO327707:MZT327710 NJK327707:NJP327710 NTG327707:NTL327710 ODC327707:ODH327710 OMY327707:OND327710 OWU327707:OWZ327710 PGQ327707:PGV327710 PQM327707:PQR327710 QAI327707:QAN327710 QKE327707:QKJ327710 QUA327707:QUF327710 RDW327707:REB327710 RNS327707:RNX327710 RXO327707:RXT327710 SHK327707:SHP327710 SRG327707:SRL327710 TBC327707:TBH327710 TKY327707:TLD327710 TUU327707:TUZ327710 UEQ327707:UEV327710 UOM327707:UOR327710 UYI327707:UYN327710 VIE327707:VIJ327710 VSA327707:VSF327710 WBW327707:WCB327710 WLS327707:WLX327710 WVO327707:WVT327710 G393243:L393246 JC393243:JH393246 SY393243:TD393246 ACU393243:ACZ393246 AMQ393243:AMV393246 AWM393243:AWR393246 BGI393243:BGN393246 BQE393243:BQJ393246 CAA393243:CAF393246 CJW393243:CKB393246 CTS393243:CTX393246 DDO393243:DDT393246 DNK393243:DNP393246 DXG393243:DXL393246 EHC393243:EHH393246 EQY393243:ERD393246 FAU393243:FAZ393246 FKQ393243:FKV393246 FUM393243:FUR393246 GEI393243:GEN393246 GOE393243:GOJ393246 GYA393243:GYF393246 HHW393243:HIB393246 HRS393243:HRX393246 IBO393243:IBT393246 ILK393243:ILP393246 IVG393243:IVL393246 JFC393243:JFH393246 JOY393243:JPD393246 JYU393243:JYZ393246 KIQ393243:KIV393246 KSM393243:KSR393246 LCI393243:LCN393246 LME393243:LMJ393246 LWA393243:LWF393246 MFW393243:MGB393246 MPS393243:MPX393246 MZO393243:MZT393246 NJK393243:NJP393246 NTG393243:NTL393246 ODC393243:ODH393246 OMY393243:OND393246 OWU393243:OWZ393246 PGQ393243:PGV393246 PQM393243:PQR393246 QAI393243:QAN393246 QKE393243:QKJ393246 QUA393243:QUF393246 RDW393243:REB393246 RNS393243:RNX393246 RXO393243:RXT393246 SHK393243:SHP393246 SRG393243:SRL393246 TBC393243:TBH393246 TKY393243:TLD393246 TUU393243:TUZ393246 UEQ393243:UEV393246 UOM393243:UOR393246 UYI393243:UYN393246 VIE393243:VIJ393246 VSA393243:VSF393246 WBW393243:WCB393246 WLS393243:WLX393246 WVO393243:WVT393246 G458779:L458782 JC458779:JH458782 SY458779:TD458782 ACU458779:ACZ458782 AMQ458779:AMV458782 AWM458779:AWR458782 BGI458779:BGN458782 BQE458779:BQJ458782 CAA458779:CAF458782 CJW458779:CKB458782 CTS458779:CTX458782 DDO458779:DDT458782 DNK458779:DNP458782 DXG458779:DXL458782 EHC458779:EHH458782 EQY458779:ERD458782 FAU458779:FAZ458782 FKQ458779:FKV458782 FUM458779:FUR458782 GEI458779:GEN458782 GOE458779:GOJ458782 GYA458779:GYF458782 HHW458779:HIB458782 HRS458779:HRX458782 IBO458779:IBT458782 ILK458779:ILP458782 IVG458779:IVL458782 JFC458779:JFH458782 JOY458779:JPD458782 JYU458779:JYZ458782 KIQ458779:KIV458782 KSM458779:KSR458782 LCI458779:LCN458782 LME458779:LMJ458782 LWA458779:LWF458782 MFW458779:MGB458782 MPS458779:MPX458782 MZO458779:MZT458782 NJK458779:NJP458782 NTG458779:NTL458782 ODC458779:ODH458782 OMY458779:OND458782 OWU458779:OWZ458782 PGQ458779:PGV458782 PQM458779:PQR458782 QAI458779:QAN458782 QKE458779:QKJ458782 QUA458779:QUF458782 RDW458779:REB458782 RNS458779:RNX458782 RXO458779:RXT458782 SHK458779:SHP458782 SRG458779:SRL458782 TBC458779:TBH458782 TKY458779:TLD458782 TUU458779:TUZ458782 UEQ458779:UEV458782 UOM458779:UOR458782 UYI458779:UYN458782 VIE458779:VIJ458782 VSA458779:VSF458782 WBW458779:WCB458782 WLS458779:WLX458782 WVO458779:WVT458782 G524315:L524318 JC524315:JH524318 SY524315:TD524318 ACU524315:ACZ524318 AMQ524315:AMV524318 AWM524315:AWR524318 BGI524315:BGN524318 BQE524315:BQJ524318 CAA524315:CAF524318 CJW524315:CKB524318 CTS524315:CTX524318 DDO524315:DDT524318 DNK524315:DNP524318 DXG524315:DXL524318 EHC524315:EHH524318 EQY524315:ERD524318 FAU524315:FAZ524318 FKQ524315:FKV524318 FUM524315:FUR524318 GEI524315:GEN524318 GOE524315:GOJ524318 GYA524315:GYF524318 HHW524315:HIB524318 HRS524315:HRX524318 IBO524315:IBT524318 ILK524315:ILP524318 IVG524315:IVL524318 JFC524315:JFH524318 JOY524315:JPD524318 JYU524315:JYZ524318 KIQ524315:KIV524318 KSM524315:KSR524318 LCI524315:LCN524318 LME524315:LMJ524318 LWA524315:LWF524318 MFW524315:MGB524318 MPS524315:MPX524318 MZO524315:MZT524318 NJK524315:NJP524318 NTG524315:NTL524318 ODC524315:ODH524318 OMY524315:OND524318 OWU524315:OWZ524318 PGQ524315:PGV524318 PQM524315:PQR524318 QAI524315:QAN524318 QKE524315:QKJ524318 QUA524315:QUF524318 RDW524315:REB524318 RNS524315:RNX524318 RXO524315:RXT524318 SHK524315:SHP524318 SRG524315:SRL524318 TBC524315:TBH524318 TKY524315:TLD524318 TUU524315:TUZ524318 UEQ524315:UEV524318 UOM524315:UOR524318 UYI524315:UYN524318 VIE524315:VIJ524318 VSA524315:VSF524318 WBW524315:WCB524318 WLS524315:WLX524318 WVO524315:WVT524318 G589851:L589854 JC589851:JH589854 SY589851:TD589854 ACU589851:ACZ589854 AMQ589851:AMV589854 AWM589851:AWR589854 BGI589851:BGN589854 BQE589851:BQJ589854 CAA589851:CAF589854 CJW589851:CKB589854 CTS589851:CTX589854 DDO589851:DDT589854 DNK589851:DNP589854 DXG589851:DXL589854 EHC589851:EHH589854 EQY589851:ERD589854 FAU589851:FAZ589854 FKQ589851:FKV589854 FUM589851:FUR589854 GEI589851:GEN589854 GOE589851:GOJ589854 GYA589851:GYF589854 HHW589851:HIB589854 HRS589851:HRX589854 IBO589851:IBT589854 ILK589851:ILP589854 IVG589851:IVL589854 JFC589851:JFH589854 JOY589851:JPD589854 JYU589851:JYZ589854 KIQ589851:KIV589854 KSM589851:KSR589854 LCI589851:LCN589854 LME589851:LMJ589854 LWA589851:LWF589854 MFW589851:MGB589854 MPS589851:MPX589854 MZO589851:MZT589854 NJK589851:NJP589854 NTG589851:NTL589854 ODC589851:ODH589854 OMY589851:OND589854 OWU589851:OWZ589854 PGQ589851:PGV589854 PQM589851:PQR589854 QAI589851:QAN589854 QKE589851:QKJ589854 QUA589851:QUF589854 RDW589851:REB589854 RNS589851:RNX589854 RXO589851:RXT589854 SHK589851:SHP589854 SRG589851:SRL589854 TBC589851:TBH589854 TKY589851:TLD589854 TUU589851:TUZ589854 UEQ589851:UEV589854 UOM589851:UOR589854 UYI589851:UYN589854 VIE589851:VIJ589854 VSA589851:VSF589854 WBW589851:WCB589854 WLS589851:WLX589854 WVO589851:WVT589854 G655387:L655390 JC655387:JH655390 SY655387:TD655390 ACU655387:ACZ655390 AMQ655387:AMV655390 AWM655387:AWR655390 BGI655387:BGN655390 BQE655387:BQJ655390 CAA655387:CAF655390 CJW655387:CKB655390 CTS655387:CTX655390 DDO655387:DDT655390 DNK655387:DNP655390 DXG655387:DXL655390 EHC655387:EHH655390 EQY655387:ERD655390 FAU655387:FAZ655390 FKQ655387:FKV655390 FUM655387:FUR655390 GEI655387:GEN655390 GOE655387:GOJ655390 GYA655387:GYF655390 HHW655387:HIB655390 HRS655387:HRX655390 IBO655387:IBT655390 ILK655387:ILP655390 IVG655387:IVL655390 JFC655387:JFH655390 JOY655387:JPD655390 JYU655387:JYZ655390 KIQ655387:KIV655390 KSM655387:KSR655390 LCI655387:LCN655390 LME655387:LMJ655390 LWA655387:LWF655390 MFW655387:MGB655390 MPS655387:MPX655390 MZO655387:MZT655390 NJK655387:NJP655390 NTG655387:NTL655390 ODC655387:ODH655390 OMY655387:OND655390 OWU655387:OWZ655390 PGQ655387:PGV655390 PQM655387:PQR655390 QAI655387:QAN655390 QKE655387:QKJ655390 QUA655387:QUF655390 RDW655387:REB655390 RNS655387:RNX655390 RXO655387:RXT655390 SHK655387:SHP655390 SRG655387:SRL655390 TBC655387:TBH655390 TKY655387:TLD655390 TUU655387:TUZ655390 UEQ655387:UEV655390 UOM655387:UOR655390 UYI655387:UYN655390 VIE655387:VIJ655390 VSA655387:VSF655390 WBW655387:WCB655390 WLS655387:WLX655390 WVO655387:WVT655390 G720923:L720926 JC720923:JH720926 SY720923:TD720926 ACU720923:ACZ720926 AMQ720923:AMV720926 AWM720923:AWR720926 BGI720923:BGN720926 BQE720923:BQJ720926 CAA720923:CAF720926 CJW720923:CKB720926 CTS720923:CTX720926 DDO720923:DDT720926 DNK720923:DNP720926 DXG720923:DXL720926 EHC720923:EHH720926 EQY720923:ERD720926 FAU720923:FAZ720926 FKQ720923:FKV720926 FUM720923:FUR720926 GEI720923:GEN720926 GOE720923:GOJ720926 GYA720923:GYF720926 HHW720923:HIB720926 HRS720923:HRX720926 IBO720923:IBT720926 ILK720923:ILP720926 IVG720923:IVL720926 JFC720923:JFH720926 JOY720923:JPD720926 JYU720923:JYZ720926 KIQ720923:KIV720926 KSM720923:KSR720926 LCI720923:LCN720926 LME720923:LMJ720926 LWA720923:LWF720926 MFW720923:MGB720926 MPS720923:MPX720926 MZO720923:MZT720926 NJK720923:NJP720926 NTG720923:NTL720926 ODC720923:ODH720926 OMY720923:OND720926 OWU720923:OWZ720926 PGQ720923:PGV720926 PQM720923:PQR720926 QAI720923:QAN720926 QKE720923:QKJ720926 QUA720923:QUF720926 RDW720923:REB720926 RNS720923:RNX720926 RXO720923:RXT720926 SHK720923:SHP720926 SRG720923:SRL720926 TBC720923:TBH720926 TKY720923:TLD720926 TUU720923:TUZ720926 UEQ720923:UEV720926 UOM720923:UOR720926 UYI720923:UYN720926 VIE720923:VIJ720926 VSA720923:VSF720926 WBW720923:WCB720926 WLS720923:WLX720926 WVO720923:WVT720926 G786459:L786462 JC786459:JH786462 SY786459:TD786462 ACU786459:ACZ786462 AMQ786459:AMV786462 AWM786459:AWR786462 BGI786459:BGN786462 BQE786459:BQJ786462 CAA786459:CAF786462 CJW786459:CKB786462 CTS786459:CTX786462 DDO786459:DDT786462 DNK786459:DNP786462 DXG786459:DXL786462 EHC786459:EHH786462 EQY786459:ERD786462 FAU786459:FAZ786462 FKQ786459:FKV786462 FUM786459:FUR786462 GEI786459:GEN786462 GOE786459:GOJ786462 GYA786459:GYF786462 HHW786459:HIB786462 HRS786459:HRX786462 IBO786459:IBT786462 ILK786459:ILP786462 IVG786459:IVL786462 JFC786459:JFH786462 JOY786459:JPD786462 JYU786459:JYZ786462 KIQ786459:KIV786462 KSM786459:KSR786462 LCI786459:LCN786462 LME786459:LMJ786462 LWA786459:LWF786462 MFW786459:MGB786462 MPS786459:MPX786462 MZO786459:MZT786462 NJK786459:NJP786462 NTG786459:NTL786462 ODC786459:ODH786462 OMY786459:OND786462 OWU786459:OWZ786462 PGQ786459:PGV786462 PQM786459:PQR786462 QAI786459:QAN786462 QKE786459:QKJ786462 QUA786459:QUF786462 RDW786459:REB786462 RNS786459:RNX786462 RXO786459:RXT786462 SHK786459:SHP786462 SRG786459:SRL786462 TBC786459:TBH786462 TKY786459:TLD786462 TUU786459:TUZ786462 UEQ786459:UEV786462 UOM786459:UOR786462 UYI786459:UYN786462 VIE786459:VIJ786462 VSA786459:VSF786462 WBW786459:WCB786462 WLS786459:WLX786462 WVO786459:WVT786462 G851995:L851998 JC851995:JH851998 SY851995:TD851998 ACU851995:ACZ851998 AMQ851995:AMV851998 AWM851995:AWR851998 BGI851995:BGN851998 BQE851995:BQJ851998 CAA851995:CAF851998 CJW851995:CKB851998 CTS851995:CTX851998 DDO851995:DDT851998 DNK851995:DNP851998 DXG851995:DXL851998 EHC851995:EHH851998 EQY851995:ERD851998 FAU851995:FAZ851998 FKQ851995:FKV851998 FUM851995:FUR851998 GEI851995:GEN851998 GOE851995:GOJ851998 GYA851995:GYF851998 HHW851995:HIB851998 HRS851995:HRX851998 IBO851995:IBT851998 ILK851995:ILP851998 IVG851995:IVL851998 JFC851995:JFH851998 JOY851995:JPD851998 JYU851995:JYZ851998 KIQ851995:KIV851998 KSM851995:KSR851998 LCI851995:LCN851998 LME851995:LMJ851998 LWA851995:LWF851998 MFW851995:MGB851998 MPS851995:MPX851998 MZO851995:MZT851998 NJK851995:NJP851998 NTG851995:NTL851998 ODC851995:ODH851998 OMY851995:OND851998 OWU851995:OWZ851998 PGQ851995:PGV851998 PQM851995:PQR851998 QAI851995:QAN851998 QKE851995:QKJ851998 QUA851995:QUF851998 RDW851995:REB851998 RNS851995:RNX851998 RXO851995:RXT851998 SHK851995:SHP851998 SRG851995:SRL851998 TBC851995:TBH851998 TKY851995:TLD851998 TUU851995:TUZ851998 UEQ851995:UEV851998 UOM851995:UOR851998 UYI851995:UYN851998 VIE851995:VIJ851998 VSA851995:VSF851998 WBW851995:WCB851998 WLS851995:WLX851998 WVO851995:WVT851998 G917531:L917534 JC917531:JH917534 SY917531:TD917534 ACU917531:ACZ917534 AMQ917531:AMV917534 AWM917531:AWR917534 BGI917531:BGN917534 BQE917531:BQJ917534 CAA917531:CAF917534 CJW917531:CKB917534 CTS917531:CTX917534 DDO917531:DDT917534 DNK917531:DNP917534 DXG917531:DXL917534 EHC917531:EHH917534 EQY917531:ERD917534 FAU917531:FAZ917534 FKQ917531:FKV917534 FUM917531:FUR917534 GEI917531:GEN917534 GOE917531:GOJ917534 GYA917531:GYF917534 HHW917531:HIB917534 HRS917531:HRX917534 IBO917531:IBT917534 ILK917531:ILP917534 IVG917531:IVL917534 JFC917531:JFH917534 JOY917531:JPD917534 JYU917531:JYZ917534 KIQ917531:KIV917534 KSM917531:KSR917534 LCI917531:LCN917534 LME917531:LMJ917534 LWA917531:LWF917534 MFW917531:MGB917534 MPS917531:MPX917534 MZO917531:MZT917534 NJK917531:NJP917534 NTG917531:NTL917534 ODC917531:ODH917534 OMY917531:OND917534 OWU917531:OWZ917534 PGQ917531:PGV917534 PQM917531:PQR917534 QAI917531:QAN917534 QKE917531:QKJ917534 QUA917531:QUF917534 RDW917531:REB917534 RNS917531:RNX917534 RXO917531:RXT917534 SHK917531:SHP917534 SRG917531:SRL917534 TBC917531:TBH917534 TKY917531:TLD917534 TUU917531:TUZ917534 UEQ917531:UEV917534 UOM917531:UOR917534 UYI917531:UYN917534 VIE917531:VIJ917534 VSA917531:VSF917534 WBW917531:WCB917534 WLS917531:WLX917534 WVO917531:WVT917534 G983067:L983070 JC983067:JH983070 SY983067:TD983070 ACU983067:ACZ983070 AMQ983067:AMV983070 AWM983067:AWR983070 BGI983067:BGN983070 BQE983067:BQJ983070 CAA983067:CAF983070 CJW983067:CKB983070 CTS983067:CTX983070 DDO983067:DDT983070 DNK983067:DNP983070 DXG983067:DXL983070 EHC983067:EHH983070 EQY983067:ERD983070 FAU983067:FAZ983070 FKQ983067:FKV983070 FUM983067:FUR983070 GEI983067:GEN983070 GOE983067:GOJ983070 GYA983067:GYF983070 HHW983067:HIB983070 HRS983067:HRX983070 IBO983067:IBT983070 ILK983067:ILP983070 IVG983067:IVL983070 JFC983067:JFH983070 JOY983067:JPD983070 JYU983067:JYZ983070 KIQ983067:KIV983070 KSM983067:KSR983070 LCI983067:LCN983070 LME983067:LMJ983070 LWA983067:LWF983070 MFW983067:MGB983070 MPS983067:MPX983070 MZO983067:MZT983070 NJK983067:NJP983070 NTG983067:NTL983070 ODC983067:ODH983070 OMY983067:OND983070 OWU983067:OWZ983070 PGQ983067:PGV983070 PQM983067:PQR983070 QAI983067:QAN983070 QKE983067:QKJ983070 QUA983067:QUF983070 RDW983067:REB983070 RNS983067:RNX983070 RXO983067:RXT983070 SHK983067:SHP983070 SRG983067:SRL983070 TBC983067:TBH983070 TKY983067:TLD983070 TUU983067:TUZ983070 UEQ983067:UEV983070 UOM983067:UOR983070 UYI983067:UYN983070 VIE983067:VIJ983070 VSA983067:VSF983070 WBW983067:WCB983070 WLS983067:WLX983070 WVO983067:WVT983070 G32:L34 JC32:JH34 SY32:TD34 ACU32:ACZ34 AMQ32:AMV34 AWM32:AWR34 BGI32:BGN34 BQE32:BQJ34 CAA32:CAF34 CJW32:CKB34 CTS32:CTX34 DDO32:DDT34 DNK32:DNP34 DXG32:DXL34 EHC32:EHH34 EQY32:ERD34 FAU32:FAZ34 FKQ32:FKV34 FUM32:FUR34 GEI32:GEN34 GOE32:GOJ34 GYA32:GYF34 HHW32:HIB34 HRS32:HRX34 IBO32:IBT34 ILK32:ILP34 IVG32:IVL34 JFC32:JFH34 JOY32:JPD34 JYU32:JYZ34 KIQ32:KIV34 KSM32:KSR34 LCI32:LCN34 LME32:LMJ34 LWA32:LWF34 MFW32:MGB34 MPS32:MPX34 MZO32:MZT34 NJK32:NJP34 NTG32:NTL34 ODC32:ODH34 OMY32:OND34 OWU32:OWZ34 PGQ32:PGV34 PQM32:PQR34 QAI32:QAN34 QKE32:QKJ34 QUA32:QUF34 RDW32:REB34 RNS32:RNX34 RXO32:RXT34 SHK32:SHP34 SRG32:SRL34 TBC32:TBH34 TKY32:TLD34 TUU32:TUZ34 UEQ32:UEV34 UOM32:UOR34 UYI32:UYN34 VIE32:VIJ34 VSA32:VSF34 WBW32:WCB34 WLS32:WLX34 WVO32:WVT34 G65568:L65570 JC65568:JH65570 SY65568:TD65570 ACU65568:ACZ65570 AMQ65568:AMV65570 AWM65568:AWR65570 BGI65568:BGN65570 BQE65568:BQJ65570 CAA65568:CAF65570 CJW65568:CKB65570 CTS65568:CTX65570 DDO65568:DDT65570 DNK65568:DNP65570 DXG65568:DXL65570 EHC65568:EHH65570 EQY65568:ERD65570 FAU65568:FAZ65570 FKQ65568:FKV65570 FUM65568:FUR65570 GEI65568:GEN65570 GOE65568:GOJ65570 GYA65568:GYF65570 HHW65568:HIB65570 HRS65568:HRX65570 IBO65568:IBT65570 ILK65568:ILP65570 IVG65568:IVL65570 JFC65568:JFH65570 JOY65568:JPD65570 JYU65568:JYZ65570 KIQ65568:KIV65570 KSM65568:KSR65570 LCI65568:LCN65570 LME65568:LMJ65570 LWA65568:LWF65570 MFW65568:MGB65570 MPS65568:MPX65570 MZO65568:MZT65570 NJK65568:NJP65570 NTG65568:NTL65570 ODC65568:ODH65570 OMY65568:OND65570 OWU65568:OWZ65570 PGQ65568:PGV65570 PQM65568:PQR65570 QAI65568:QAN65570 QKE65568:QKJ65570 QUA65568:QUF65570 RDW65568:REB65570 RNS65568:RNX65570 RXO65568:RXT65570 SHK65568:SHP65570 SRG65568:SRL65570 TBC65568:TBH65570 TKY65568:TLD65570 TUU65568:TUZ65570 UEQ65568:UEV65570 UOM65568:UOR65570 UYI65568:UYN65570 VIE65568:VIJ65570 VSA65568:VSF65570 WBW65568:WCB65570 WLS65568:WLX65570 WVO65568:WVT65570 G131104:L131106 JC131104:JH131106 SY131104:TD131106 ACU131104:ACZ131106 AMQ131104:AMV131106 AWM131104:AWR131106 BGI131104:BGN131106 BQE131104:BQJ131106 CAA131104:CAF131106 CJW131104:CKB131106 CTS131104:CTX131106 DDO131104:DDT131106 DNK131104:DNP131106 DXG131104:DXL131106 EHC131104:EHH131106 EQY131104:ERD131106 FAU131104:FAZ131106 FKQ131104:FKV131106 FUM131104:FUR131106 GEI131104:GEN131106 GOE131104:GOJ131106 GYA131104:GYF131106 HHW131104:HIB131106 HRS131104:HRX131106 IBO131104:IBT131106 ILK131104:ILP131106 IVG131104:IVL131106 JFC131104:JFH131106 JOY131104:JPD131106 JYU131104:JYZ131106 KIQ131104:KIV131106 KSM131104:KSR131106 LCI131104:LCN131106 LME131104:LMJ131106 LWA131104:LWF131106 MFW131104:MGB131106 MPS131104:MPX131106 MZO131104:MZT131106 NJK131104:NJP131106 NTG131104:NTL131106 ODC131104:ODH131106 OMY131104:OND131106 OWU131104:OWZ131106 PGQ131104:PGV131106 PQM131104:PQR131106 QAI131104:QAN131106 QKE131104:QKJ131106 QUA131104:QUF131106 RDW131104:REB131106 RNS131104:RNX131106 RXO131104:RXT131106 SHK131104:SHP131106 SRG131104:SRL131106 TBC131104:TBH131106 TKY131104:TLD131106 TUU131104:TUZ131106 UEQ131104:UEV131106 UOM131104:UOR131106 UYI131104:UYN131106 VIE131104:VIJ131106 VSA131104:VSF131106 WBW131104:WCB131106 WLS131104:WLX131106 WVO131104:WVT131106 G196640:L196642 JC196640:JH196642 SY196640:TD196642 ACU196640:ACZ196642 AMQ196640:AMV196642 AWM196640:AWR196642 BGI196640:BGN196642 BQE196640:BQJ196642 CAA196640:CAF196642 CJW196640:CKB196642 CTS196640:CTX196642 DDO196640:DDT196642 DNK196640:DNP196642 DXG196640:DXL196642 EHC196640:EHH196642 EQY196640:ERD196642 FAU196640:FAZ196642 FKQ196640:FKV196642 FUM196640:FUR196642 GEI196640:GEN196642 GOE196640:GOJ196642 GYA196640:GYF196642 HHW196640:HIB196642 HRS196640:HRX196642 IBO196640:IBT196642 ILK196640:ILP196642 IVG196640:IVL196642 JFC196640:JFH196642 JOY196640:JPD196642 JYU196640:JYZ196642 KIQ196640:KIV196642 KSM196640:KSR196642 LCI196640:LCN196642 LME196640:LMJ196642 LWA196640:LWF196642 MFW196640:MGB196642 MPS196640:MPX196642 MZO196640:MZT196642 NJK196640:NJP196642 NTG196640:NTL196642 ODC196640:ODH196642 OMY196640:OND196642 OWU196640:OWZ196642 PGQ196640:PGV196642 PQM196640:PQR196642 QAI196640:QAN196642 QKE196640:QKJ196642 QUA196640:QUF196642 RDW196640:REB196642 RNS196640:RNX196642 RXO196640:RXT196642 SHK196640:SHP196642 SRG196640:SRL196642 TBC196640:TBH196642 TKY196640:TLD196642 TUU196640:TUZ196642 UEQ196640:UEV196642 UOM196640:UOR196642 UYI196640:UYN196642 VIE196640:VIJ196642 VSA196640:VSF196642 WBW196640:WCB196642 WLS196640:WLX196642 WVO196640:WVT196642 G262176:L262178 JC262176:JH262178 SY262176:TD262178 ACU262176:ACZ262178 AMQ262176:AMV262178 AWM262176:AWR262178 BGI262176:BGN262178 BQE262176:BQJ262178 CAA262176:CAF262178 CJW262176:CKB262178 CTS262176:CTX262178 DDO262176:DDT262178 DNK262176:DNP262178 DXG262176:DXL262178 EHC262176:EHH262178 EQY262176:ERD262178 FAU262176:FAZ262178 FKQ262176:FKV262178 FUM262176:FUR262178 GEI262176:GEN262178 GOE262176:GOJ262178 GYA262176:GYF262178 HHW262176:HIB262178 HRS262176:HRX262178 IBO262176:IBT262178 ILK262176:ILP262178 IVG262176:IVL262178 JFC262176:JFH262178 JOY262176:JPD262178 JYU262176:JYZ262178 KIQ262176:KIV262178 KSM262176:KSR262178 LCI262176:LCN262178 LME262176:LMJ262178 LWA262176:LWF262178 MFW262176:MGB262178 MPS262176:MPX262178 MZO262176:MZT262178 NJK262176:NJP262178 NTG262176:NTL262178 ODC262176:ODH262178 OMY262176:OND262178 OWU262176:OWZ262178 PGQ262176:PGV262178 PQM262176:PQR262178 QAI262176:QAN262178 QKE262176:QKJ262178 QUA262176:QUF262178 RDW262176:REB262178 RNS262176:RNX262178 RXO262176:RXT262178 SHK262176:SHP262178 SRG262176:SRL262178 TBC262176:TBH262178 TKY262176:TLD262178 TUU262176:TUZ262178 UEQ262176:UEV262178 UOM262176:UOR262178 UYI262176:UYN262178 VIE262176:VIJ262178 VSA262176:VSF262178 WBW262176:WCB262178 WLS262176:WLX262178 WVO262176:WVT262178 G327712:L327714 JC327712:JH327714 SY327712:TD327714 ACU327712:ACZ327714 AMQ327712:AMV327714 AWM327712:AWR327714 BGI327712:BGN327714 BQE327712:BQJ327714 CAA327712:CAF327714 CJW327712:CKB327714 CTS327712:CTX327714 DDO327712:DDT327714 DNK327712:DNP327714 DXG327712:DXL327714 EHC327712:EHH327714 EQY327712:ERD327714 FAU327712:FAZ327714 FKQ327712:FKV327714 FUM327712:FUR327714 GEI327712:GEN327714 GOE327712:GOJ327714 GYA327712:GYF327714 HHW327712:HIB327714 HRS327712:HRX327714 IBO327712:IBT327714 ILK327712:ILP327714 IVG327712:IVL327714 JFC327712:JFH327714 JOY327712:JPD327714 JYU327712:JYZ327714 KIQ327712:KIV327714 KSM327712:KSR327714 LCI327712:LCN327714 LME327712:LMJ327714 LWA327712:LWF327714 MFW327712:MGB327714 MPS327712:MPX327714 MZO327712:MZT327714 NJK327712:NJP327714 NTG327712:NTL327714 ODC327712:ODH327714 OMY327712:OND327714 OWU327712:OWZ327714 PGQ327712:PGV327714 PQM327712:PQR327714 QAI327712:QAN327714 QKE327712:QKJ327714 QUA327712:QUF327714 RDW327712:REB327714 RNS327712:RNX327714 RXO327712:RXT327714 SHK327712:SHP327714 SRG327712:SRL327714 TBC327712:TBH327714 TKY327712:TLD327714 TUU327712:TUZ327714 UEQ327712:UEV327714 UOM327712:UOR327714 UYI327712:UYN327714 VIE327712:VIJ327714 VSA327712:VSF327714 WBW327712:WCB327714 WLS327712:WLX327714 WVO327712:WVT327714 G393248:L393250 JC393248:JH393250 SY393248:TD393250 ACU393248:ACZ393250 AMQ393248:AMV393250 AWM393248:AWR393250 BGI393248:BGN393250 BQE393248:BQJ393250 CAA393248:CAF393250 CJW393248:CKB393250 CTS393248:CTX393250 DDO393248:DDT393250 DNK393248:DNP393250 DXG393248:DXL393250 EHC393248:EHH393250 EQY393248:ERD393250 FAU393248:FAZ393250 FKQ393248:FKV393250 FUM393248:FUR393250 GEI393248:GEN393250 GOE393248:GOJ393250 GYA393248:GYF393250 HHW393248:HIB393250 HRS393248:HRX393250 IBO393248:IBT393250 ILK393248:ILP393250 IVG393248:IVL393250 JFC393248:JFH393250 JOY393248:JPD393250 JYU393248:JYZ393250 KIQ393248:KIV393250 KSM393248:KSR393250 LCI393248:LCN393250 LME393248:LMJ393250 LWA393248:LWF393250 MFW393248:MGB393250 MPS393248:MPX393250 MZO393248:MZT393250 NJK393248:NJP393250 NTG393248:NTL393250 ODC393248:ODH393250 OMY393248:OND393250 OWU393248:OWZ393250 PGQ393248:PGV393250 PQM393248:PQR393250 QAI393248:QAN393250 QKE393248:QKJ393250 QUA393248:QUF393250 RDW393248:REB393250 RNS393248:RNX393250 RXO393248:RXT393250 SHK393248:SHP393250 SRG393248:SRL393250 TBC393248:TBH393250 TKY393248:TLD393250 TUU393248:TUZ393250 UEQ393248:UEV393250 UOM393248:UOR393250 UYI393248:UYN393250 VIE393248:VIJ393250 VSA393248:VSF393250 WBW393248:WCB393250 WLS393248:WLX393250 WVO393248:WVT393250 G458784:L458786 JC458784:JH458786 SY458784:TD458786 ACU458784:ACZ458786 AMQ458784:AMV458786 AWM458784:AWR458786 BGI458784:BGN458786 BQE458784:BQJ458786 CAA458784:CAF458786 CJW458784:CKB458786 CTS458784:CTX458786 DDO458784:DDT458786 DNK458784:DNP458786 DXG458784:DXL458786 EHC458784:EHH458786 EQY458784:ERD458786 FAU458784:FAZ458786 FKQ458784:FKV458786 FUM458784:FUR458786 GEI458784:GEN458786 GOE458784:GOJ458786 GYA458784:GYF458786 HHW458784:HIB458786 HRS458784:HRX458786 IBO458784:IBT458786 ILK458784:ILP458786 IVG458784:IVL458786 JFC458784:JFH458786 JOY458784:JPD458786 JYU458784:JYZ458786 KIQ458784:KIV458786 KSM458784:KSR458786 LCI458784:LCN458786 LME458784:LMJ458786 LWA458784:LWF458786 MFW458784:MGB458786 MPS458784:MPX458786 MZO458784:MZT458786 NJK458784:NJP458786 NTG458784:NTL458786 ODC458784:ODH458786 OMY458784:OND458786 OWU458784:OWZ458786 PGQ458784:PGV458786 PQM458784:PQR458786 QAI458784:QAN458786 QKE458784:QKJ458786 QUA458784:QUF458786 RDW458784:REB458786 RNS458784:RNX458786 RXO458784:RXT458786 SHK458784:SHP458786 SRG458784:SRL458786 TBC458784:TBH458786 TKY458784:TLD458786 TUU458784:TUZ458786 UEQ458784:UEV458786 UOM458784:UOR458786 UYI458784:UYN458786 VIE458784:VIJ458786 VSA458784:VSF458786 WBW458784:WCB458786 WLS458784:WLX458786 WVO458784:WVT458786 G524320:L524322 JC524320:JH524322 SY524320:TD524322 ACU524320:ACZ524322 AMQ524320:AMV524322 AWM524320:AWR524322 BGI524320:BGN524322 BQE524320:BQJ524322 CAA524320:CAF524322 CJW524320:CKB524322 CTS524320:CTX524322 DDO524320:DDT524322 DNK524320:DNP524322 DXG524320:DXL524322 EHC524320:EHH524322 EQY524320:ERD524322 FAU524320:FAZ524322 FKQ524320:FKV524322 FUM524320:FUR524322 GEI524320:GEN524322 GOE524320:GOJ524322 GYA524320:GYF524322 HHW524320:HIB524322 HRS524320:HRX524322 IBO524320:IBT524322 ILK524320:ILP524322 IVG524320:IVL524322 JFC524320:JFH524322 JOY524320:JPD524322 JYU524320:JYZ524322 KIQ524320:KIV524322 KSM524320:KSR524322 LCI524320:LCN524322 LME524320:LMJ524322 LWA524320:LWF524322 MFW524320:MGB524322 MPS524320:MPX524322 MZO524320:MZT524322 NJK524320:NJP524322 NTG524320:NTL524322 ODC524320:ODH524322 OMY524320:OND524322 OWU524320:OWZ524322 PGQ524320:PGV524322 PQM524320:PQR524322 QAI524320:QAN524322 QKE524320:QKJ524322 QUA524320:QUF524322 RDW524320:REB524322 RNS524320:RNX524322 RXO524320:RXT524322 SHK524320:SHP524322 SRG524320:SRL524322 TBC524320:TBH524322 TKY524320:TLD524322 TUU524320:TUZ524322 UEQ524320:UEV524322 UOM524320:UOR524322 UYI524320:UYN524322 VIE524320:VIJ524322 VSA524320:VSF524322 WBW524320:WCB524322 WLS524320:WLX524322 WVO524320:WVT524322 G589856:L589858 JC589856:JH589858 SY589856:TD589858 ACU589856:ACZ589858 AMQ589856:AMV589858 AWM589856:AWR589858 BGI589856:BGN589858 BQE589856:BQJ589858 CAA589856:CAF589858 CJW589856:CKB589858 CTS589856:CTX589858 DDO589856:DDT589858 DNK589856:DNP589858 DXG589856:DXL589858 EHC589856:EHH589858 EQY589856:ERD589858 FAU589856:FAZ589858 FKQ589856:FKV589858 FUM589856:FUR589858 GEI589856:GEN589858 GOE589856:GOJ589858 GYA589856:GYF589858 HHW589856:HIB589858 HRS589856:HRX589858 IBO589856:IBT589858 ILK589856:ILP589858 IVG589856:IVL589858 JFC589856:JFH589858 JOY589856:JPD589858 JYU589856:JYZ589858 KIQ589856:KIV589858 KSM589856:KSR589858 LCI589856:LCN589858 LME589856:LMJ589858 LWA589856:LWF589858 MFW589856:MGB589858 MPS589856:MPX589858 MZO589856:MZT589858 NJK589856:NJP589858 NTG589856:NTL589858 ODC589856:ODH589858 OMY589856:OND589858 OWU589856:OWZ589858 PGQ589856:PGV589858 PQM589856:PQR589858 QAI589856:QAN589858 QKE589856:QKJ589858 QUA589856:QUF589858 RDW589856:REB589858 RNS589856:RNX589858 RXO589856:RXT589858 SHK589856:SHP589858 SRG589856:SRL589858 TBC589856:TBH589858 TKY589856:TLD589858 TUU589856:TUZ589858 UEQ589856:UEV589858 UOM589856:UOR589858 UYI589856:UYN589858 VIE589856:VIJ589858 VSA589856:VSF589858 WBW589856:WCB589858 WLS589856:WLX589858 WVO589856:WVT589858 G655392:L655394 JC655392:JH655394 SY655392:TD655394 ACU655392:ACZ655394 AMQ655392:AMV655394 AWM655392:AWR655394 BGI655392:BGN655394 BQE655392:BQJ655394 CAA655392:CAF655394 CJW655392:CKB655394 CTS655392:CTX655394 DDO655392:DDT655394 DNK655392:DNP655394 DXG655392:DXL655394 EHC655392:EHH655394 EQY655392:ERD655394 FAU655392:FAZ655394 FKQ655392:FKV655394 FUM655392:FUR655394 GEI655392:GEN655394 GOE655392:GOJ655394 GYA655392:GYF655394 HHW655392:HIB655394 HRS655392:HRX655394 IBO655392:IBT655394 ILK655392:ILP655394 IVG655392:IVL655394 JFC655392:JFH655394 JOY655392:JPD655394 JYU655392:JYZ655394 KIQ655392:KIV655394 KSM655392:KSR655394 LCI655392:LCN655394 LME655392:LMJ655394 LWA655392:LWF655394 MFW655392:MGB655394 MPS655392:MPX655394 MZO655392:MZT655394 NJK655392:NJP655394 NTG655392:NTL655394 ODC655392:ODH655394 OMY655392:OND655394 OWU655392:OWZ655394 PGQ655392:PGV655394 PQM655392:PQR655394 QAI655392:QAN655394 QKE655392:QKJ655394 QUA655392:QUF655394 RDW655392:REB655394 RNS655392:RNX655394 RXO655392:RXT655394 SHK655392:SHP655394 SRG655392:SRL655394 TBC655392:TBH655394 TKY655392:TLD655394 TUU655392:TUZ655394 UEQ655392:UEV655394 UOM655392:UOR655394 UYI655392:UYN655394 VIE655392:VIJ655394 VSA655392:VSF655394 WBW655392:WCB655394 WLS655392:WLX655394 WVO655392:WVT655394 G720928:L720930 JC720928:JH720930 SY720928:TD720930 ACU720928:ACZ720930 AMQ720928:AMV720930 AWM720928:AWR720930 BGI720928:BGN720930 BQE720928:BQJ720930 CAA720928:CAF720930 CJW720928:CKB720930 CTS720928:CTX720930 DDO720928:DDT720930 DNK720928:DNP720930 DXG720928:DXL720930 EHC720928:EHH720930 EQY720928:ERD720930 FAU720928:FAZ720930 FKQ720928:FKV720930 FUM720928:FUR720930 GEI720928:GEN720930 GOE720928:GOJ720930 GYA720928:GYF720930 HHW720928:HIB720930 HRS720928:HRX720930 IBO720928:IBT720930 ILK720928:ILP720930 IVG720928:IVL720930 JFC720928:JFH720930 JOY720928:JPD720930 JYU720928:JYZ720930 KIQ720928:KIV720930 KSM720928:KSR720930 LCI720928:LCN720930 LME720928:LMJ720930 LWA720928:LWF720930 MFW720928:MGB720930 MPS720928:MPX720930 MZO720928:MZT720930 NJK720928:NJP720930 NTG720928:NTL720930 ODC720928:ODH720930 OMY720928:OND720930 OWU720928:OWZ720930 PGQ720928:PGV720930 PQM720928:PQR720930 QAI720928:QAN720930 QKE720928:QKJ720930 QUA720928:QUF720930 RDW720928:REB720930 RNS720928:RNX720930 RXO720928:RXT720930 SHK720928:SHP720930 SRG720928:SRL720930 TBC720928:TBH720930 TKY720928:TLD720930 TUU720928:TUZ720930 UEQ720928:UEV720930 UOM720928:UOR720930 UYI720928:UYN720930 VIE720928:VIJ720930 VSA720928:VSF720930 WBW720928:WCB720930 WLS720928:WLX720930 WVO720928:WVT720930 G786464:L786466 JC786464:JH786466 SY786464:TD786466 ACU786464:ACZ786466 AMQ786464:AMV786466 AWM786464:AWR786466 BGI786464:BGN786466 BQE786464:BQJ786466 CAA786464:CAF786466 CJW786464:CKB786466 CTS786464:CTX786466 DDO786464:DDT786466 DNK786464:DNP786466 DXG786464:DXL786466 EHC786464:EHH786466 EQY786464:ERD786466 FAU786464:FAZ786466 FKQ786464:FKV786466 FUM786464:FUR786466 GEI786464:GEN786466 GOE786464:GOJ786466 GYA786464:GYF786466 HHW786464:HIB786466 HRS786464:HRX786466 IBO786464:IBT786466 ILK786464:ILP786466 IVG786464:IVL786466 JFC786464:JFH786466 JOY786464:JPD786466 JYU786464:JYZ786466 KIQ786464:KIV786466 KSM786464:KSR786466 LCI786464:LCN786466 LME786464:LMJ786466 LWA786464:LWF786466 MFW786464:MGB786466 MPS786464:MPX786466 MZO786464:MZT786466 NJK786464:NJP786466 NTG786464:NTL786466 ODC786464:ODH786466 OMY786464:OND786466 OWU786464:OWZ786466 PGQ786464:PGV786466 PQM786464:PQR786466 QAI786464:QAN786466 QKE786464:QKJ786466 QUA786464:QUF786466 RDW786464:REB786466 RNS786464:RNX786466 RXO786464:RXT786466 SHK786464:SHP786466 SRG786464:SRL786466 TBC786464:TBH786466 TKY786464:TLD786466 TUU786464:TUZ786466 UEQ786464:UEV786466 UOM786464:UOR786466 UYI786464:UYN786466 VIE786464:VIJ786466 VSA786464:VSF786466 WBW786464:WCB786466 WLS786464:WLX786466 WVO786464:WVT786466 G852000:L852002 JC852000:JH852002 SY852000:TD852002 ACU852000:ACZ852002 AMQ852000:AMV852002 AWM852000:AWR852002 BGI852000:BGN852002 BQE852000:BQJ852002 CAA852000:CAF852002 CJW852000:CKB852002 CTS852000:CTX852002 DDO852000:DDT852002 DNK852000:DNP852002 DXG852000:DXL852002 EHC852000:EHH852002 EQY852000:ERD852002 FAU852000:FAZ852002 FKQ852000:FKV852002 FUM852000:FUR852002 GEI852000:GEN852002 GOE852000:GOJ852002 GYA852000:GYF852002 HHW852000:HIB852002 HRS852000:HRX852002 IBO852000:IBT852002 ILK852000:ILP852002 IVG852000:IVL852002 JFC852000:JFH852002 JOY852000:JPD852002 JYU852000:JYZ852002 KIQ852000:KIV852002 KSM852000:KSR852002 LCI852000:LCN852002 LME852000:LMJ852002 LWA852000:LWF852002 MFW852000:MGB852002 MPS852000:MPX852002 MZO852000:MZT852002 NJK852000:NJP852002 NTG852000:NTL852002 ODC852000:ODH852002 OMY852000:OND852002 OWU852000:OWZ852002 PGQ852000:PGV852002 PQM852000:PQR852002 QAI852000:QAN852002 QKE852000:QKJ852002 QUA852000:QUF852002 RDW852000:REB852002 RNS852000:RNX852002 RXO852000:RXT852002 SHK852000:SHP852002 SRG852000:SRL852002 TBC852000:TBH852002 TKY852000:TLD852002 TUU852000:TUZ852002 UEQ852000:UEV852002 UOM852000:UOR852002 UYI852000:UYN852002 VIE852000:VIJ852002 VSA852000:VSF852002 WBW852000:WCB852002 WLS852000:WLX852002 WVO852000:WVT852002 G917536:L917538 JC917536:JH917538 SY917536:TD917538 ACU917536:ACZ917538 AMQ917536:AMV917538 AWM917536:AWR917538 BGI917536:BGN917538 BQE917536:BQJ917538 CAA917536:CAF917538 CJW917536:CKB917538 CTS917536:CTX917538 DDO917536:DDT917538 DNK917536:DNP917538 DXG917536:DXL917538 EHC917536:EHH917538 EQY917536:ERD917538 FAU917536:FAZ917538 FKQ917536:FKV917538 FUM917536:FUR917538 GEI917536:GEN917538 GOE917536:GOJ917538 GYA917536:GYF917538 HHW917536:HIB917538 HRS917536:HRX917538 IBO917536:IBT917538 ILK917536:ILP917538 IVG917536:IVL917538 JFC917536:JFH917538 JOY917536:JPD917538 JYU917536:JYZ917538 KIQ917536:KIV917538 KSM917536:KSR917538 LCI917536:LCN917538 LME917536:LMJ917538 LWA917536:LWF917538 MFW917536:MGB917538 MPS917536:MPX917538 MZO917536:MZT917538 NJK917536:NJP917538 NTG917536:NTL917538 ODC917536:ODH917538 OMY917536:OND917538 OWU917536:OWZ917538 PGQ917536:PGV917538 PQM917536:PQR917538 QAI917536:QAN917538 QKE917536:QKJ917538 QUA917536:QUF917538 RDW917536:REB917538 RNS917536:RNX917538 RXO917536:RXT917538 SHK917536:SHP917538 SRG917536:SRL917538 TBC917536:TBH917538 TKY917536:TLD917538 TUU917536:TUZ917538 UEQ917536:UEV917538 UOM917536:UOR917538 UYI917536:UYN917538 VIE917536:VIJ917538 VSA917536:VSF917538 WBW917536:WCB917538 WLS917536:WLX917538 WVO917536:WVT917538 G983072:L983074 JC983072:JH983074 SY983072:TD983074 ACU983072:ACZ983074 AMQ983072:AMV983074 AWM983072:AWR983074 BGI983072:BGN983074 BQE983072:BQJ983074 CAA983072:CAF983074 CJW983072:CKB983074 CTS983072:CTX983074 DDO983072:DDT983074 DNK983072:DNP983074 DXG983072:DXL983074 EHC983072:EHH983074 EQY983072:ERD983074 FAU983072:FAZ983074 FKQ983072:FKV983074 FUM983072:FUR983074 GEI983072:GEN983074 GOE983072:GOJ983074 GYA983072:GYF983074 HHW983072:HIB983074 HRS983072:HRX983074 IBO983072:IBT983074 ILK983072:ILP983074 IVG983072:IVL983074 JFC983072:JFH983074 JOY983072:JPD983074 JYU983072:JYZ983074 KIQ983072:KIV983074 KSM983072:KSR983074 LCI983072:LCN983074 LME983072:LMJ983074 LWA983072:LWF983074 MFW983072:MGB983074 MPS983072:MPX983074 MZO983072:MZT983074 NJK983072:NJP983074 NTG983072:NTL983074 ODC983072:ODH983074 OMY983072:OND983074 OWU983072:OWZ983074 PGQ983072:PGV983074 PQM983072:PQR983074 QAI983072:QAN983074 QKE983072:QKJ983074 QUA983072:QUF983074 RDW983072:REB983074 RNS983072:RNX983074 RXO983072:RXT983074 SHK983072:SHP983074 SRG983072:SRL983074 TBC983072:TBH983074 TKY983072:TLD983074 TUU983072:TUZ983074 UEQ983072:UEV983074 UOM983072:UOR983074 UYI983072:UYN983074 VIE983072:VIJ983074 VSA983072:VSF983074 WBW983072:WCB983074 WLS983072:WLX983074 WVO983072:WVT983074 S32:X34 JO32:JT34 TK32:TP34 ADG32:ADL34 ANC32:ANH34 AWY32:AXD34 BGU32:BGZ34 BQQ32:BQV34 CAM32:CAR34 CKI32:CKN34 CUE32:CUJ34 DEA32:DEF34 DNW32:DOB34 DXS32:DXX34 EHO32:EHT34 ERK32:ERP34 FBG32:FBL34 FLC32:FLH34 FUY32:FVD34 GEU32:GEZ34 GOQ32:GOV34 GYM32:GYR34 HII32:HIN34 HSE32:HSJ34 ICA32:ICF34 ILW32:IMB34 IVS32:IVX34 JFO32:JFT34 JPK32:JPP34 JZG32:JZL34 KJC32:KJH34 KSY32:KTD34 LCU32:LCZ34 LMQ32:LMV34 LWM32:LWR34 MGI32:MGN34 MQE32:MQJ34 NAA32:NAF34 NJW32:NKB34 NTS32:NTX34 ODO32:ODT34 ONK32:ONP34 OXG32:OXL34 PHC32:PHH34 PQY32:PRD34 QAU32:QAZ34 QKQ32:QKV34 QUM32:QUR34 REI32:REN34 ROE32:ROJ34 RYA32:RYF34 SHW32:SIB34 SRS32:SRX34 TBO32:TBT34 TLK32:TLP34 TVG32:TVL34 UFC32:UFH34 UOY32:UPD34 UYU32:UYZ34 VIQ32:VIV34 VSM32:VSR34 WCI32:WCN34 WME32:WMJ34 WWA32:WWF34 S65568:X65570 JO65568:JT65570 TK65568:TP65570 ADG65568:ADL65570 ANC65568:ANH65570 AWY65568:AXD65570 BGU65568:BGZ65570 BQQ65568:BQV65570 CAM65568:CAR65570 CKI65568:CKN65570 CUE65568:CUJ65570 DEA65568:DEF65570 DNW65568:DOB65570 DXS65568:DXX65570 EHO65568:EHT65570 ERK65568:ERP65570 FBG65568:FBL65570 FLC65568:FLH65570 FUY65568:FVD65570 GEU65568:GEZ65570 GOQ65568:GOV65570 GYM65568:GYR65570 HII65568:HIN65570 HSE65568:HSJ65570 ICA65568:ICF65570 ILW65568:IMB65570 IVS65568:IVX65570 JFO65568:JFT65570 JPK65568:JPP65570 JZG65568:JZL65570 KJC65568:KJH65570 KSY65568:KTD65570 LCU65568:LCZ65570 LMQ65568:LMV65570 LWM65568:LWR65570 MGI65568:MGN65570 MQE65568:MQJ65570 NAA65568:NAF65570 NJW65568:NKB65570 NTS65568:NTX65570 ODO65568:ODT65570 ONK65568:ONP65570 OXG65568:OXL65570 PHC65568:PHH65570 PQY65568:PRD65570 QAU65568:QAZ65570 QKQ65568:QKV65570 QUM65568:QUR65570 REI65568:REN65570 ROE65568:ROJ65570 RYA65568:RYF65570 SHW65568:SIB65570 SRS65568:SRX65570 TBO65568:TBT65570 TLK65568:TLP65570 TVG65568:TVL65570 UFC65568:UFH65570 UOY65568:UPD65570 UYU65568:UYZ65570 VIQ65568:VIV65570 VSM65568:VSR65570 WCI65568:WCN65570 WME65568:WMJ65570 WWA65568:WWF65570 S131104:X131106 JO131104:JT131106 TK131104:TP131106 ADG131104:ADL131106 ANC131104:ANH131106 AWY131104:AXD131106 BGU131104:BGZ131106 BQQ131104:BQV131106 CAM131104:CAR131106 CKI131104:CKN131106 CUE131104:CUJ131106 DEA131104:DEF131106 DNW131104:DOB131106 DXS131104:DXX131106 EHO131104:EHT131106 ERK131104:ERP131106 FBG131104:FBL131106 FLC131104:FLH131106 FUY131104:FVD131106 GEU131104:GEZ131106 GOQ131104:GOV131106 GYM131104:GYR131106 HII131104:HIN131106 HSE131104:HSJ131106 ICA131104:ICF131106 ILW131104:IMB131106 IVS131104:IVX131106 JFO131104:JFT131106 JPK131104:JPP131106 JZG131104:JZL131106 KJC131104:KJH131106 KSY131104:KTD131106 LCU131104:LCZ131106 LMQ131104:LMV131106 LWM131104:LWR131106 MGI131104:MGN131106 MQE131104:MQJ131106 NAA131104:NAF131106 NJW131104:NKB131106 NTS131104:NTX131106 ODO131104:ODT131106 ONK131104:ONP131106 OXG131104:OXL131106 PHC131104:PHH131106 PQY131104:PRD131106 QAU131104:QAZ131106 QKQ131104:QKV131106 QUM131104:QUR131106 REI131104:REN131106 ROE131104:ROJ131106 RYA131104:RYF131106 SHW131104:SIB131106 SRS131104:SRX131106 TBO131104:TBT131106 TLK131104:TLP131106 TVG131104:TVL131106 UFC131104:UFH131106 UOY131104:UPD131106 UYU131104:UYZ131106 VIQ131104:VIV131106 VSM131104:VSR131106 WCI131104:WCN131106 WME131104:WMJ131106 WWA131104:WWF131106 S196640:X196642 JO196640:JT196642 TK196640:TP196642 ADG196640:ADL196642 ANC196640:ANH196642 AWY196640:AXD196642 BGU196640:BGZ196642 BQQ196640:BQV196642 CAM196640:CAR196642 CKI196640:CKN196642 CUE196640:CUJ196642 DEA196640:DEF196642 DNW196640:DOB196642 DXS196640:DXX196642 EHO196640:EHT196642 ERK196640:ERP196642 FBG196640:FBL196642 FLC196640:FLH196642 FUY196640:FVD196642 GEU196640:GEZ196642 GOQ196640:GOV196642 GYM196640:GYR196642 HII196640:HIN196642 HSE196640:HSJ196642 ICA196640:ICF196642 ILW196640:IMB196642 IVS196640:IVX196642 JFO196640:JFT196642 JPK196640:JPP196642 JZG196640:JZL196642 KJC196640:KJH196642 KSY196640:KTD196642 LCU196640:LCZ196642 LMQ196640:LMV196642 LWM196640:LWR196642 MGI196640:MGN196642 MQE196640:MQJ196642 NAA196640:NAF196642 NJW196640:NKB196642 NTS196640:NTX196642 ODO196640:ODT196642 ONK196640:ONP196642 OXG196640:OXL196642 PHC196640:PHH196642 PQY196640:PRD196642 QAU196640:QAZ196642 QKQ196640:QKV196642 QUM196640:QUR196642 REI196640:REN196642 ROE196640:ROJ196642 RYA196640:RYF196642 SHW196640:SIB196642 SRS196640:SRX196642 TBO196640:TBT196642 TLK196640:TLP196642 TVG196640:TVL196642 UFC196640:UFH196642 UOY196640:UPD196642 UYU196640:UYZ196642 VIQ196640:VIV196642 VSM196640:VSR196642 WCI196640:WCN196642 WME196640:WMJ196642 WWA196640:WWF196642 S262176:X262178 JO262176:JT262178 TK262176:TP262178 ADG262176:ADL262178 ANC262176:ANH262178 AWY262176:AXD262178 BGU262176:BGZ262178 BQQ262176:BQV262178 CAM262176:CAR262178 CKI262176:CKN262178 CUE262176:CUJ262178 DEA262176:DEF262178 DNW262176:DOB262178 DXS262176:DXX262178 EHO262176:EHT262178 ERK262176:ERP262178 FBG262176:FBL262178 FLC262176:FLH262178 FUY262176:FVD262178 GEU262176:GEZ262178 GOQ262176:GOV262178 GYM262176:GYR262178 HII262176:HIN262178 HSE262176:HSJ262178 ICA262176:ICF262178 ILW262176:IMB262178 IVS262176:IVX262178 JFO262176:JFT262178 JPK262176:JPP262178 JZG262176:JZL262178 KJC262176:KJH262178 KSY262176:KTD262178 LCU262176:LCZ262178 LMQ262176:LMV262178 LWM262176:LWR262178 MGI262176:MGN262178 MQE262176:MQJ262178 NAA262176:NAF262178 NJW262176:NKB262178 NTS262176:NTX262178 ODO262176:ODT262178 ONK262176:ONP262178 OXG262176:OXL262178 PHC262176:PHH262178 PQY262176:PRD262178 QAU262176:QAZ262178 QKQ262176:QKV262178 QUM262176:QUR262178 REI262176:REN262178 ROE262176:ROJ262178 RYA262176:RYF262178 SHW262176:SIB262178 SRS262176:SRX262178 TBO262176:TBT262178 TLK262176:TLP262178 TVG262176:TVL262178 UFC262176:UFH262178 UOY262176:UPD262178 UYU262176:UYZ262178 VIQ262176:VIV262178 VSM262176:VSR262178 WCI262176:WCN262178 WME262176:WMJ262178 WWA262176:WWF262178 S327712:X327714 JO327712:JT327714 TK327712:TP327714 ADG327712:ADL327714 ANC327712:ANH327714 AWY327712:AXD327714 BGU327712:BGZ327714 BQQ327712:BQV327714 CAM327712:CAR327714 CKI327712:CKN327714 CUE327712:CUJ327714 DEA327712:DEF327714 DNW327712:DOB327714 DXS327712:DXX327714 EHO327712:EHT327714 ERK327712:ERP327714 FBG327712:FBL327714 FLC327712:FLH327714 FUY327712:FVD327714 GEU327712:GEZ327714 GOQ327712:GOV327714 GYM327712:GYR327714 HII327712:HIN327714 HSE327712:HSJ327714 ICA327712:ICF327714 ILW327712:IMB327714 IVS327712:IVX327714 JFO327712:JFT327714 JPK327712:JPP327714 JZG327712:JZL327714 KJC327712:KJH327714 KSY327712:KTD327714 LCU327712:LCZ327714 LMQ327712:LMV327714 LWM327712:LWR327714 MGI327712:MGN327714 MQE327712:MQJ327714 NAA327712:NAF327714 NJW327712:NKB327714 NTS327712:NTX327714 ODO327712:ODT327714 ONK327712:ONP327714 OXG327712:OXL327714 PHC327712:PHH327714 PQY327712:PRD327714 QAU327712:QAZ327714 QKQ327712:QKV327714 QUM327712:QUR327714 REI327712:REN327714 ROE327712:ROJ327714 RYA327712:RYF327714 SHW327712:SIB327714 SRS327712:SRX327714 TBO327712:TBT327714 TLK327712:TLP327714 TVG327712:TVL327714 UFC327712:UFH327714 UOY327712:UPD327714 UYU327712:UYZ327714 VIQ327712:VIV327714 VSM327712:VSR327714 WCI327712:WCN327714 WME327712:WMJ327714 WWA327712:WWF327714 S393248:X393250 JO393248:JT393250 TK393248:TP393250 ADG393248:ADL393250 ANC393248:ANH393250 AWY393248:AXD393250 BGU393248:BGZ393250 BQQ393248:BQV393250 CAM393248:CAR393250 CKI393248:CKN393250 CUE393248:CUJ393250 DEA393248:DEF393250 DNW393248:DOB393250 DXS393248:DXX393250 EHO393248:EHT393250 ERK393248:ERP393250 FBG393248:FBL393250 FLC393248:FLH393250 FUY393248:FVD393250 GEU393248:GEZ393250 GOQ393248:GOV393250 GYM393248:GYR393250 HII393248:HIN393250 HSE393248:HSJ393250 ICA393248:ICF393250 ILW393248:IMB393250 IVS393248:IVX393250 JFO393248:JFT393250 JPK393248:JPP393250 JZG393248:JZL393250 KJC393248:KJH393250 KSY393248:KTD393250 LCU393248:LCZ393250 LMQ393248:LMV393250 LWM393248:LWR393250 MGI393248:MGN393250 MQE393248:MQJ393250 NAA393248:NAF393250 NJW393248:NKB393250 NTS393248:NTX393250 ODO393248:ODT393250 ONK393248:ONP393250 OXG393248:OXL393250 PHC393248:PHH393250 PQY393248:PRD393250 QAU393248:QAZ393250 QKQ393248:QKV393250 QUM393248:QUR393250 REI393248:REN393250 ROE393248:ROJ393250 RYA393248:RYF393250 SHW393248:SIB393250 SRS393248:SRX393250 TBO393248:TBT393250 TLK393248:TLP393250 TVG393248:TVL393250 UFC393248:UFH393250 UOY393248:UPD393250 UYU393248:UYZ393250 VIQ393248:VIV393250 VSM393248:VSR393250 WCI393248:WCN393250 WME393248:WMJ393250 WWA393248:WWF393250 S458784:X458786 JO458784:JT458786 TK458784:TP458786 ADG458784:ADL458786 ANC458784:ANH458786 AWY458784:AXD458786 BGU458784:BGZ458786 BQQ458784:BQV458786 CAM458784:CAR458786 CKI458784:CKN458786 CUE458784:CUJ458786 DEA458784:DEF458786 DNW458784:DOB458786 DXS458784:DXX458786 EHO458784:EHT458786 ERK458784:ERP458786 FBG458784:FBL458786 FLC458784:FLH458786 FUY458784:FVD458786 GEU458784:GEZ458786 GOQ458784:GOV458786 GYM458784:GYR458786 HII458784:HIN458786 HSE458784:HSJ458786 ICA458784:ICF458786 ILW458784:IMB458786 IVS458784:IVX458786 JFO458784:JFT458786 JPK458784:JPP458786 JZG458784:JZL458786 KJC458784:KJH458786 KSY458784:KTD458786 LCU458784:LCZ458786 LMQ458784:LMV458786 LWM458784:LWR458786 MGI458784:MGN458786 MQE458784:MQJ458786 NAA458784:NAF458786 NJW458784:NKB458786 NTS458784:NTX458786 ODO458784:ODT458786 ONK458784:ONP458786 OXG458784:OXL458786 PHC458784:PHH458786 PQY458784:PRD458786 QAU458784:QAZ458786 QKQ458784:QKV458786 QUM458784:QUR458786 REI458784:REN458786 ROE458784:ROJ458786 RYA458784:RYF458786 SHW458784:SIB458786 SRS458784:SRX458786 TBO458784:TBT458786 TLK458784:TLP458786 TVG458784:TVL458786 UFC458784:UFH458786 UOY458784:UPD458786 UYU458784:UYZ458786 VIQ458784:VIV458786 VSM458784:VSR458786 WCI458784:WCN458786 WME458784:WMJ458786 WWA458784:WWF458786 S524320:X524322 JO524320:JT524322 TK524320:TP524322 ADG524320:ADL524322 ANC524320:ANH524322 AWY524320:AXD524322 BGU524320:BGZ524322 BQQ524320:BQV524322 CAM524320:CAR524322 CKI524320:CKN524322 CUE524320:CUJ524322 DEA524320:DEF524322 DNW524320:DOB524322 DXS524320:DXX524322 EHO524320:EHT524322 ERK524320:ERP524322 FBG524320:FBL524322 FLC524320:FLH524322 FUY524320:FVD524322 GEU524320:GEZ524322 GOQ524320:GOV524322 GYM524320:GYR524322 HII524320:HIN524322 HSE524320:HSJ524322 ICA524320:ICF524322 ILW524320:IMB524322 IVS524320:IVX524322 JFO524320:JFT524322 JPK524320:JPP524322 JZG524320:JZL524322 KJC524320:KJH524322 KSY524320:KTD524322 LCU524320:LCZ524322 LMQ524320:LMV524322 LWM524320:LWR524322 MGI524320:MGN524322 MQE524320:MQJ524322 NAA524320:NAF524322 NJW524320:NKB524322 NTS524320:NTX524322 ODO524320:ODT524322 ONK524320:ONP524322 OXG524320:OXL524322 PHC524320:PHH524322 PQY524320:PRD524322 QAU524320:QAZ524322 QKQ524320:QKV524322 QUM524320:QUR524322 REI524320:REN524322 ROE524320:ROJ524322 RYA524320:RYF524322 SHW524320:SIB524322 SRS524320:SRX524322 TBO524320:TBT524322 TLK524320:TLP524322 TVG524320:TVL524322 UFC524320:UFH524322 UOY524320:UPD524322 UYU524320:UYZ524322 VIQ524320:VIV524322 VSM524320:VSR524322 WCI524320:WCN524322 WME524320:WMJ524322 WWA524320:WWF524322 S589856:X589858 JO589856:JT589858 TK589856:TP589858 ADG589856:ADL589858 ANC589856:ANH589858 AWY589856:AXD589858 BGU589856:BGZ589858 BQQ589856:BQV589858 CAM589856:CAR589858 CKI589856:CKN589858 CUE589856:CUJ589858 DEA589856:DEF589858 DNW589856:DOB589858 DXS589856:DXX589858 EHO589856:EHT589858 ERK589856:ERP589858 FBG589856:FBL589858 FLC589856:FLH589858 FUY589856:FVD589858 GEU589856:GEZ589858 GOQ589856:GOV589858 GYM589856:GYR589858 HII589856:HIN589858 HSE589856:HSJ589858 ICA589856:ICF589858 ILW589856:IMB589858 IVS589856:IVX589858 JFO589856:JFT589858 JPK589856:JPP589858 JZG589856:JZL589858 KJC589856:KJH589858 KSY589856:KTD589858 LCU589856:LCZ589858 LMQ589856:LMV589858 LWM589856:LWR589858 MGI589856:MGN589858 MQE589856:MQJ589858 NAA589856:NAF589858 NJW589856:NKB589858 NTS589856:NTX589858 ODO589856:ODT589858 ONK589856:ONP589858 OXG589856:OXL589858 PHC589856:PHH589858 PQY589856:PRD589858 QAU589856:QAZ589858 QKQ589856:QKV589858 QUM589856:QUR589858 REI589856:REN589858 ROE589856:ROJ589858 RYA589856:RYF589858 SHW589856:SIB589858 SRS589856:SRX589858 TBO589856:TBT589858 TLK589856:TLP589858 TVG589856:TVL589858 UFC589856:UFH589858 UOY589856:UPD589858 UYU589856:UYZ589858 VIQ589856:VIV589858 VSM589856:VSR589858 WCI589856:WCN589858 WME589856:WMJ589858 WWA589856:WWF589858 S655392:X655394 JO655392:JT655394 TK655392:TP655394 ADG655392:ADL655394 ANC655392:ANH655394 AWY655392:AXD655394 BGU655392:BGZ655394 BQQ655392:BQV655394 CAM655392:CAR655394 CKI655392:CKN655394 CUE655392:CUJ655394 DEA655392:DEF655394 DNW655392:DOB655394 DXS655392:DXX655394 EHO655392:EHT655394 ERK655392:ERP655394 FBG655392:FBL655394 FLC655392:FLH655394 FUY655392:FVD655394 GEU655392:GEZ655394 GOQ655392:GOV655394 GYM655392:GYR655394 HII655392:HIN655394 HSE655392:HSJ655394 ICA655392:ICF655394 ILW655392:IMB655394 IVS655392:IVX655394 JFO655392:JFT655394 JPK655392:JPP655394 JZG655392:JZL655394 KJC655392:KJH655394 KSY655392:KTD655394 LCU655392:LCZ655394 LMQ655392:LMV655394 LWM655392:LWR655394 MGI655392:MGN655394 MQE655392:MQJ655394 NAA655392:NAF655394 NJW655392:NKB655394 NTS655392:NTX655394 ODO655392:ODT655394 ONK655392:ONP655394 OXG655392:OXL655394 PHC655392:PHH655394 PQY655392:PRD655394 QAU655392:QAZ655394 QKQ655392:QKV655394 QUM655392:QUR655394 REI655392:REN655394 ROE655392:ROJ655394 RYA655392:RYF655394 SHW655392:SIB655394 SRS655392:SRX655394 TBO655392:TBT655394 TLK655392:TLP655394 TVG655392:TVL655394 UFC655392:UFH655394 UOY655392:UPD655394 UYU655392:UYZ655394 VIQ655392:VIV655394 VSM655392:VSR655394 WCI655392:WCN655394 WME655392:WMJ655394 WWA655392:WWF655394 S720928:X720930 JO720928:JT720930 TK720928:TP720930 ADG720928:ADL720930 ANC720928:ANH720930 AWY720928:AXD720930 BGU720928:BGZ720930 BQQ720928:BQV720930 CAM720928:CAR720930 CKI720928:CKN720930 CUE720928:CUJ720930 DEA720928:DEF720930 DNW720928:DOB720930 DXS720928:DXX720930 EHO720928:EHT720930 ERK720928:ERP720930 FBG720928:FBL720930 FLC720928:FLH720930 FUY720928:FVD720930 GEU720928:GEZ720930 GOQ720928:GOV720930 GYM720928:GYR720930 HII720928:HIN720930 HSE720928:HSJ720930 ICA720928:ICF720930 ILW720928:IMB720930 IVS720928:IVX720930 JFO720928:JFT720930 JPK720928:JPP720930 JZG720928:JZL720930 KJC720928:KJH720930 KSY720928:KTD720930 LCU720928:LCZ720930 LMQ720928:LMV720930 LWM720928:LWR720930 MGI720928:MGN720930 MQE720928:MQJ720930 NAA720928:NAF720930 NJW720928:NKB720930 NTS720928:NTX720930 ODO720928:ODT720930 ONK720928:ONP720930 OXG720928:OXL720930 PHC720928:PHH720930 PQY720928:PRD720930 QAU720928:QAZ720930 QKQ720928:QKV720930 QUM720928:QUR720930 REI720928:REN720930 ROE720928:ROJ720930 RYA720928:RYF720930 SHW720928:SIB720930 SRS720928:SRX720930 TBO720928:TBT720930 TLK720928:TLP720930 TVG720928:TVL720930 UFC720928:UFH720930 UOY720928:UPD720930 UYU720928:UYZ720930 VIQ720928:VIV720930 VSM720928:VSR720930 WCI720928:WCN720930 WME720928:WMJ720930 WWA720928:WWF720930 S786464:X786466 JO786464:JT786466 TK786464:TP786466 ADG786464:ADL786466 ANC786464:ANH786466 AWY786464:AXD786466 BGU786464:BGZ786466 BQQ786464:BQV786466 CAM786464:CAR786466 CKI786464:CKN786466 CUE786464:CUJ786466 DEA786464:DEF786466 DNW786464:DOB786466 DXS786464:DXX786466 EHO786464:EHT786466 ERK786464:ERP786466 FBG786464:FBL786466 FLC786464:FLH786466 FUY786464:FVD786466 GEU786464:GEZ786466 GOQ786464:GOV786466 GYM786464:GYR786466 HII786464:HIN786466 HSE786464:HSJ786466 ICA786464:ICF786466 ILW786464:IMB786466 IVS786464:IVX786466 JFO786464:JFT786466 JPK786464:JPP786466 JZG786464:JZL786466 KJC786464:KJH786466 KSY786464:KTD786466 LCU786464:LCZ786466 LMQ786464:LMV786466 LWM786464:LWR786466 MGI786464:MGN786466 MQE786464:MQJ786466 NAA786464:NAF786466 NJW786464:NKB786466 NTS786464:NTX786466 ODO786464:ODT786466 ONK786464:ONP786466 OXG786464:OXL786466 PHC786464:PHH786466 PQY786464:PRD786466 QAU786464:QAZ786466 QKQ786464:QKV786466 QUM786464:QUR786466 REI786464:REN786466 ROE786464:ROJ786466 RYA786464:RYF786466 SHW786464:SIB786466 SRS786464:SRX786466 TBO786464:TBT786466 TLK786464:TLP786466 TVG786464:TVL786466 UFC786464:UFH786466 UOY786464:UPD786466 UYU786464:UYZ786466 VIQ786464:VIV786466 VSM786464:VSR786466 WCI786464:WCN786466 WME786464:WMJ786466 WWA786464:WWF786466 S852000:X852002 JO852000:JT852002 TK852000:TP852002 ADG852000:ADL852002 ANC852000:ANH852002 AWY852000:AXD852002 BGU852000:BGZ852002 BQQ852000:BQV852002 CAM852000:CAR852002 CKI852000:CKN852002 CUE852000:CUJ852002 DEA852000:DEF852002 DNW852000:DOB852002 DXS852000:DXX852002 EHO852000:EHT852002 ERK852000:ERP852002 FBG852000:FBL852002 FLC852000:FLH852002 FUY852000:FVD852002 GEU852000:GEZ852002 GOQ852000:GOV852002 GYM852000:GYR852002 HII852000:HIN852002 HSE852000:HSJ852002 ICA852000:ICF852002 ILW852000:IMB852002 IVS852000:IVX852002 JFO852000:JFT852002 JPK852000:JPP852002 JZG852000:JZL852002 KJC852000:KJH852002 KSY852000:KTD852002 LCU852000:LCZ852002 LMQ852000:LMV852002 LWM852000:LWR852002 MGI852000:MGN852002 MQE852000:MQJ852002 NAA852000:NAF852002 NJW852000:NKB852002 NTS852000:NTX852002 ODO852000:ODT852002 ONK852000:ONP852002 OXG852000:OXL852002 PHC852000:PHH852002 PQY852000:PRD852002 QAU852000:QAZ852002 QKQ852000:QKV852002 QUM852000:QUR852002 REI852000:REN852002 ROE852000:ROJ852002 RYA852000:RYF852002 SHW852000:SIB852002 SRS852000:SRX852002 TBO852000:TBT852002 TLK852000:TLP852002 TVG852000:TVL852002 UFC852000:UFH852002 UOY852000:UPD852002 UYU852000:UYZ852002 VIQ852000:VIV852002 VSM852000:VSR852002 WCI852000:WCN852002 WME852000:WMJ852002 WWA852000:WWF852002 S917536:X917538 JO917536:JT917538 TK917536:TP917538 ADG917536:ADL917538 ANC917536:ANH917538 AWY917536:AXD917538 BGU917536:BGZ917538 BQQ917536:BQV917538 CAM917536:CAR917538 CKI917536:CKN917538 CUE917536:CUJ917538 DEA917536:DEF917538 DNW917536:DOB917538 DXS917536:DXX917538 EHO917536:EHT917538 ERK917536:ERP917538 FBG917536:FBL917538 FLC917536:FLH917538 FUY917536:FVD917538 GEU917536:GEZ917538 GOQ917536:GOV917538 GYM917536:GYR917538 HII917536:HIN917538 HSE917536:HSJ917538 ICA917536:ICF917538 ILW917536:IMB917538 IVS917536:IVX917538 JFO917536:JFT917538 JPK917536:JPP917538 JZG917536:JZL917538 KJC917536:KJH917538 KSY917536:KTD917538 LCU917536:LCZ917538 LMQ917536:LMV917538 LWM917536:LWR917538 MGI917536:MGN917538 MQE917536:MQJ917538 NAA917536:NAF917538 NJW917536:NKB917538 NTS917536:NTX917538 ODO917536:ODT917538 ONK917536:ONP917538 OXG917536:OXL917538 PHC917536:PHH917538 PQY917536:PRD917538 QAU917536:QAZ917538 QKQ917536:QKV917538 QUM917536:QUR917538 REI917536:REN917538 ROE917536:ROJ917538 RYA917536:RYF917538 SHW917536:SIB917538 SRS917536:SRX917538 TBO917536:TBT917538 TLK917536:TLP917538 TVG917536:TVL917538 UFC917536:UFH917538 UOY917536:UPD917538 UYU917536:UYZ917538 VIQ917536:VIV917538 VSM917536:VSR917538 WCI917536:WCN917538 WME917536:WMJ917538 WWA917536:WWF917538 S983072:X983074 JO983072:JT983074 TK983072:TP983074 ADG983072:ADL983074 ANC983072:ANH983074 AWY983072:AXD983074 BGU983072:BGZ983074 BQQ983072:BQV983074 CAM983072:CAR983074 CKI983072:CKN983074 CUE983072:CUJ983074 DEA983072:DEF983074 DNW983072:DOB983074 DXS983072:DXX983074 EHO983072:EHT983074 ERK983072:ERP983074 FBG983072:FBL983074 FLC983072:FLH983074 FUY983072:FVD983074 GEU983072:GEZ983074 GOQ983072:GOV983074 GYM983072:GYR983074 HII983072:HIN983074 HSE983072:HSJ983074 ICA983072:ICF983074 ILW983072:IMB983074 IVS983072:IVX983074 JFO983072:JFT983074 JPK983072:JPP983074 JZG983072:JZL983074 KJC983072:KJH983074 KSY983072:KTD983074 LCU983072:LCZ983074 LMQ983072:LMV983074 LWM983072:LWR983074 MGI983072:MGN983074 MQE983072:MQJ983074 NAA983072:NAF983074 NJW983072:NKB983074 NTS983072:NTX983074 ODO983072:ODT983074 ONK983072:ONP983074 OXG983072:OXL983074 PHC983072:PHH983074 PQY983072:PRD983074 QAU983072:QAZ983074 QKQ983072:QKV983074 QUM983072:QUR983074 REI983072:REN983074 ROE983072:ROJ983074 RYA983072:RYF983074 SHW983072:SIB983074 SRS983072:SRX983074 TBO983072:TBT983074 TLK983072:TLP983074 TVG983072:TVL983074 UFC983072:UFH983074 UOY983072:UPD983074 UYU983072:UYZ983074 VIQ983072:VIV983074 VSM983072:VSR983074 WCI983072:WCN983074 WME983072:WMJ983074 WWA983072:WWF983074 G36:L36 JC36:JH36 SY36:TD36 ACU36:ACZ36 AMQ36:AMV36 AWM36:AWR36 BGI36:BGN36 BQE36:BQJ36 CAA36:CAF36 CJW36:CKB36 CTS36:CTX36 DDO36:DDT36 DNK36:DNP36 DXG36:DXL36 EHC36:EHH36 EQY36:ERD36 FAU36:FAZ36 FKQ36:FKV36 FUM36:FUR36 GEI36:GEN36 GOE36:GOJ36 GYA36:GYF36 HHW36:HIB36 HRS36:HRX36 IBO36:IBT36 ILK36:ILP36 IVG36:IVL36 JFC36:JFH36 JOY36:JPD36 JYU36:JYZ36 KIQ36:KIV36 KSM36:KSR36 LCI36:LCN36 LME36:LMJ36 LWA36:LWF36 MFW36:MGB36 MPS36:MPX36 MZO36:MZT36 NJK36:NJP36 NTG36:NTL36 ODC36:ODH36 OMY36:OND36 OWU36:OWZ36 PGQ36:PGV36 PQM36:PQR36 QAI36:QAN36 QKE36:QKJ36 QUA36:QUF36 RDW36:REB36 RNS36:RNX36 RXO36:RXT36 SHK36:SHP36 SRG36:SRL36 TBC36:TBH36 TKY36:TLD36 TUU36:TUZ36 UEQ36:UEV36 UOM36:UOR36 UYI36:UYN36 VIE36:VIJ36 VSA36:VSF36 WBW36:WCB36 WLS36:WLX36 WVO36:WVT36 G65572:L65572 JC65572:JH65572 SY65572:TD65572 ACU65572:ACZ65572 AMQ65572:AMV65572 AWM65572:AWR65572 BGI65572:BGN65572 BQE65572:BQJ65572 CAA65572:CAF65572 CJW65572:CKB65572 CTS65572:CTX65572 DDO65572:DDT65572 DNK65572:DNP65572 DXG65572:DXL65572 EHC65572:EHH65572 EQY65572:ERD65572 FAU65572:FAZ65572 FKQ65572:FKV65572 FUM65572:FUR65572 GEI65572:GEN65572 GOE65572:GOJ65572 GYA65572:GYF65572 HHW65572:HIB65572 HRS65572:HRX65572 IBO65572:IBT65572 ILK65572:ILP65572 IVG65572:IVL65572 JFC65572:JFH65572 JOY65572:JPD65572 JYU65572:JYZ65572 KIQ65572:KIV65572 KSM65572:KSR65572 LCI65572:LCN65572 LME65572:LMJ65572 LWA65572:LWF65572 MFW65572:MGB65572 MPS65572:MPX65572 MZO65572:MZT65572 NJK65572:NJP65572 NTG65572:NTL65572 ODC65572:ODH65572 OMY65572:OND65572 OWU65572:OWZ65572 PGQ65572:PGV65572 PQM65572:PQR65572 QAI65572:QAN65572 QKE65572:QKJ65572 QUA65572:QUF65572 RDW65572:REB65572 RNS65572:RNX65572 RXO65572:RXT65572 SHK65572:SHP65572 SRG65572:SRL65572 TBC65572:TBH65572 TKY65572:TLD65572 TUU65572:TUZ65572 UEQ65572:UEV65572 UOM65572:UOR65572 UYI65572:UYN65572 VIE65572:VIJ65572 VSA65572:VSF65572 WBW65572:WCB65572 WLS65572:WLX65572 WVO65572:WVT65572 G131108:L131108 JC131108:JH131108 SY131108:TD131108 ACU131108:ACZ131108 AMQ131108:AMV131108 AWM131108:AWR131108 BGI131108:BGN131108 BQE131108:BQJ131108 CAA131108:CAF131108 CJW131108:CKB131108 CTS131108:CTX131108 DDO131108:DDT131108 DNK131108:DNP131108 DXG131108:DXL131108 EHC131108:EHH131108 EQY131108:ERD131108 FAU131108:FAZ131108 FKQ131108:FKV131108 FUM131108:FUR131108 GEI131108:GEN131108 GOE131108:GOJ131108 GYA131108:GYF131108 HHW131108:HIB131108 HRS131108:HRX131108 IBO131108:IBT131108 ILK131108:ILP131108 IVG131108:IVL131108 JFC131108:JFH131108 JOY131108:JPD131108 JYU131108:JYZ131108 KIQ131108:KIV131108 KSM131108:KSR131108 LCI131108:LCN131108 LME131108:LMJ131108 LWA131108:LWF131108 MFW131108:MGB131108 MPS131108:MPX131108 MZO131108:MZT131108 NJK131108:NJP131108 NTG131108:NTL131108 ODC131108:ODH131108 OMY131108:OND131108 OWU131108:OWZ131108 PGQ131108:PGV131108 PQM131108:PQR131108 QAI131108:QAN131108 QKE131108:QKJ131108 QUA131108:QUF131108 RDW131108:REB131108 RNS131108:RNX131108 RXO131108:RXT131108 SHK131108:SHP131108 SRG131108:SRL131108 TBC131108:TBH131108 TKY131108:TLD131108 TUU131108:TUZ131108 UEQ131108:UEV131108 UOM131108:UOR131108 UYI131108:UYN131108 VIE131108:VIJ131108 VSA131108:VSF131108 WBW131108:WCB131108 WLS131108:WLX131108 WVO131108:WVT131108 G196644:L196644 JC196644:JH196644 SY196644:TD196644 ACU196644:ACZ196644 AMQ196644:AMV196644 AWM196644:AWR196644 BGI196644:BGN196644 BQE196644:BQJ196644 CAA196644:CAF196644 CJW196644:CKB196644 CTS196644:CTX196644 DDO196644:DDT196644 DNK196644:DNP196644 DXG196644:DXL196644 EHC196644:EHH196644 EQY196644:ERD196644 FAU196644:FAZ196644 FKQ196644:FKV196644 FUM196644:FUR196644 GEI196644:GEN196644 GOE196644:GOJ196644 GYA196644:GYF196644 HHW196644:HIB196644 HRS196644:HRX196644 IBO196644:IBT196644 ILK196644:ILP196644 IVG196644:IVL196644 JFC196644:JFH196644 JOY196644:JPD196644 JYU196644:JYZ196644 KIQ196644:KIV196644 KSM196644:KSR196644 LCI196644:LCN196644 LME196644:LMJ196644 LWA196644:LWF196644 MFW196644:MGB196644 MPS196644:MPX196644 MZO196644:MZT196644 NJK196644:NJP196644 NTG196644:NTL196644 ODC196644:ODH196644 OMY196644:OND196644 OWU196644:OWZ196644 PGQ196644:PGV196644 PQM196644:PQR196644 QAI196644:QAN196644 QKE196644:QKJ196644 QUA196644:QUF196644 RDW196644:REB196644 RNS196644:RNX196644 RXO196644:RXT196644 SHK196644:SHP196644 SRG196644:SRL196644 TBC196644:TBH196644 TKY196644:TLD196644 TUU196644:TUZ196644 UEQ196644:UEV196644 UOM196644:UOR196644 UYI196644:UYN196644 VIE196644:VIJ196644 VSA196644:VSF196644 WBW196644:WCB196644 WLS196644:WLX196644 WVO196644:WVT196644 G262180:L262180 JC262180:JH262180 SY262180:TD262180 ACU262180:ACZ262180 AMQ262180:AMV262180 AWM262180:AWR262180 BGI262180:BGN262180 BQE262180:BQJ262180 CAA262180:CAF262180 CJW262180:CKB262180 CTS262180:CTX262180 DDO262180:DDT262180 DNK262180:DNP262180 DXG262180:DXL262180 EHC262180:EHH262180 EQY262180:ERD262180 FAU262180:FAZ262180 FKQ262180:FKV262180 FUM262180:FUR262180 GEI262180:GEN262180 GOE262180:GOJ262180 GYA262180:GYF262180 HHW262180:HIB262180 HRS262180:HRX262180 IBO262180:IBT262180 ILK262180:ILP262180 IVG262180:IVL262180 JFC262180:JFH262180 JOY262180:JPD262180 JYU262180:JYZ262180 KIQ262180:KIV262180 KSM262180:KSR262180 LCI262180:LCN262180 LME262180:LMJ262180 LWA262180:LWF262180 MFW262180:MGB262180 MPS262180:MPX262180 MZO262180:MZT262180 NJK262180:NJP262180 NTG262180:NTL262180 ODC262180:ODH262180 OMY262180:OND262180 OWU262180:OWZ262180 PGQ262180:PGV262180 PQM262180:PQR262180 QAI262180:QAN262180 QKE262180:QKJ262180 QUA262180:QUF262180 RDW262180:REB262180 RNS262180:RNX262180 RXO262180:RXT262180 SHK262180:SHP262180 SRG262180:SRL262180 TBC262180:TBH262180 TKY262180:TLD262180 TUU262180:TUZ262180 UEQ262180:UEV262180 UOM262180:UOR262180 UYI262180:UYN262180 VIE262180:VIJ262180 VSA262180:VSF262180 WBW262180:WCB262180 WLS262180:WLX262180 WVO262180:WVT262180 G327716:L327716 JC327716:JH327716 SY327716:TD327716 ACU327716:ACZ327716 AMQ327716:AMV327716 AWM327716:AWR327716 BGI327716:BGN327716 BQE327716:BQJ327716 CAA327716:CAF327716 CJW327716:CKB327716 CTS327716:CTX327716 DDO327716:DDT327716 DNK327716:DNP327716 DXG327716:DXL327716 EHC327716:EHH327716 EQY327716:ERD327716 FAU327716:FAZ327716 FKQ327716:FKV327716 FUM327716:FUR327716 GEI327716:GEN327716 GOE327716:GOJ327716 GYA327716:GYF327716 HHW327716:HIB327716 HRS327716:HRX327716 IBO327716:IBT327716 ILK327716:ILP327716 IVG327716:IVL327716 JFC327716:JFH327716 JOY327716:JPD327716 JYU327716:JYZ327716 KIQ327716:KIV327716 KSM327716:KSR327716 LCI327716:LCN327716 LME327716:LMJ327716 LWA327716:LWF327716 MFW327716:MGB327716 MPS327716:MPX327716 MZO327716:MZT327716 NJK327716:NJP327716 NTG327716:NTL327716 ODC327716:ODH327716 OMY327716:OND327716 OWU327716:OWZ327716 PGQ327716:PGV327716 PQM327716:PQR327716 QAI327716:QAN327716 QKE327716:QKJ327716 QUA327716:QUF327716 RDW327716:REB327716 RNS327716:RNX327716 RXO327716:RXT327716 SHK327716:SHP327716 SRG327716:SRL327716 TBC327716:TBH327716 TKY327716:TLD327716 TUU327716:TUZ327716 UEQ327716:UEV327716 UOM327716:UOR327716 UYI327716:UYN327716 VIE327716:VIJ327716 VSA327716:VSF327716 WBW327716:WCB327716 WLS327716:WLX327716 WVO327716:WVT327716 G393252:L393252 JC393252:JH393252 SY393252:TD393252 ACU393252:ACZ393252 AMQ393252:AMV393252 AWM393252:AWR393252 BGI393252:BGN393252 BQE393252:BQJ393252 CAA393252:CAF393252 CJW393252:CKB393252 CTS393252:CTX393252 DDO393252:DDT393252 DNK393252:DNP393252 DXG393252:DXL393252 EHC393252:EHH393252 EQY393252:ERD393252 FAU393252:FAZ393252 FKQ393252:FKV393252 FUM393252:FUR393252 GEI393252:GEN393252 GOE393252:GOJ393252 GYA393252:GYF393252 HHW393252:HIB393252 HRS393252:HRX393252 IBO393252:IBT393252 ILK393252:ILP393252 IVG393252:IVL393252 JFC393252:JFH393252 JOY393252:JPD393252 JYU393252:JYZ393252 KIQ393252:KIV393252 KSM393252:KSR393252 LCI393252:LCN393252 LME393252:LMJ393252 LWA393252:LWF393252 MFW393252:MGB393252 MPS393252:MPX393252 MZO393252:MZT393252 NJK393252:NJP393252 NTG393252:NTL393252 ODC393252:ODH393252 OMY393252:OND393252 OWU393252:OWZ393252 PGQ393252:PGV393252 PQM393252:PQR393252 QAI393252:QAN393252 QKE393252:QKJ393252 QUA393252:QUF393252 RDW393252:REB393252 RNS393252:RNX393252 RXO393252:RXT393252 SHK393252:SHP393252 SRG393252:SRL393252 TBC393252:TBH393252 TKY393252:TLD393252 TUU393252:TUZ393252 UEQ393252:UEV393252 UOM393252:UOR393252 UYI393252:UYN393252 VIE393252:VIJ393252 VSA393252:VSF393252 WBW393252:WCB393252 WLS393252:WLX393252 WVO393252:WVT393252 G458788:L458788 JC458788:JH458788 SY458788:TD458788 ACU458788:ACZ458788 AMQ458788:AMV458788 AWM458788:AWR458788 BGI458788:BGN458788 BQE458788:BQJ458788 CAA458788:CAF458788 CJW458788:CKB458788 CTS458788:CTX458788 DDO458788:DDT458788 DNK458788:DNP458788 DXG458788:DXL458788 EHC458788:EHH458788 EQY458788:ERD458788 FAU458788:FAZ458788 FKQ458788:FKV458788 FUM458788:FUR458788 GEI458788:GEN458788 GOE458788:GOJ458788 GYA458788:GYF458788 HHW458788:HIB458788 HRS458788:HRX458788 IBO458788:IBT458788 ILK458788:ILP458788 IVG458788:IVL458788 JFC458788:JFH458788 JOY458788:JPD458788 JYU458788:JYZ458788 KIQ458788:KIV458788 KSM458788:KSR458788 LCI458788:LCN458788 LME458788:LMJ458788 LWA458788:LWF458788 MFW458788:MGB458788 MPS458788:MPX458788 MZO458788:MZT458788 NJK458788:NJP458788 NTG458788:NTL458788 ODC458788:ODH458788 OMY458788:OND458788 OWU458788:OWZ458788 PGQ458788:PGV458788 PQM458788:PQR458788 QAI458788:QAN458788 QKE458788:QKJ458788 QUA458788:QUF458788 RDW458788:REB458788 RNS458788:RNX458788 RXO458788:RXT458788 SHK458788:SHP458788 SRG458788:SRL458788 TBC458788:TBH458788 TKY458788:TLD458788 TUU458788:TUZ458788 UEQ458788:UEV458788 UOM458788:UOR458788 UYI458788:UYN458788 VIE458788:VIJ458788 VSA458788:VSF458788 WBW458788:WCB458788 WLS458788:WLX458788 WVO458788:WVT458788 G524324:L524324 JC524324:JH524324 SY524324:TD524324 ACU524324:ACZ524324 AMQ524324:AMV524324 AWM524324:AWR524324 BGI524324:BGN524324 BQE524324:BQJ524324 CAA524324:CAF524324 CJW524324:CKB524324 CTS524324:CTX524324 DDO524324:DDT524324 DNK524324:DNP524324 DXG524324:DXL524324 EHC524324:EHH524324 EQY524324:ERD524324 FAU524324:FAZ524324 FKQ524324:FKV524324 FUM524324:FUR524324 GEI524324:GEN524324 GOE524324:GOJ524324 GYA524324:GYF524324 HHW524324:HIB524324 HRS524324:HRX524324 IBO524324:IBT524324 ILK524324:ILP524324 IVG524324:IVL524324 JFC524324:JFH524324 JOY524324:JPD524324 JYU524324:JYZ524324 KIQ524324:KIV524324 KSM524324:KSR524324 LCI524324:LCN524324 LME524324:LMJ524324 LWA524324:LWF524324 MFW524324:MGB524324 MPS524324:MPX524324 MZO524324:MZT524324 NJK524324:NJP524324 NTG524324:NTL524324 ODC524324:ODH524324 OMY524324:OND524324 OWU524324:OWZ524324 PGQ524324:PGV524324 PQM524324:PQR524324 QAI524324:QAN524324 QKE524324:QKJ524324 QUA524324:QUF524324 RDW524324:REB524324 RNS524324:RNX524324 RXO524324:RXT524324 SHK524324:SHP524324 SRG524324:SRL524324 TBC524324:TBH524324 TKY524324:TLD524324 TUU524324:TUZ524324 UEQ524324:UEV524324 UOM524324:UOR524324 UYI524324:UYN524324 VIE524324:VIJ524324 VSA524324:VSF524324 WBW524324:WCB524324 WLS524324:WLX524324 WVO524324:WVT524324 G589860:L589860 JC589860:JH589860 SY589860:TD589860 ACU589860:ACZ589860 AMQ589860:AMV589860 AWM589860:AWR589860 BGI589860:BGN589860 BQE589860:BQJ589860 CAA589860:CAF589860 CJW589860:CKB589860 CTS589860:CTX589860 DDO589860:DDT589860 DNK589860:DNP589860 DXG589860:DXL589860 EHC589860:EHH589860 EQY589860:ERD589860 FAU589860:FAZ589860 FKQ589860:FKV589860 FUM589860:FUR589860 GEI589860:GEN589860 GOE589860:GOJ589860 GYA589860:GYF589860 HHW589860:HIB589860 HRS589860:HRX589860 IBO589860:IBT589860 ILK589860:ILP589860 IVG589860:IVL589860 JFC589860:JFH589860 JOY589860:JPD589860 JYU589860:JYZ589860 KIQ589860:KIV589860 KSM589860:KSR589860 LCI589860:LCN589860 LME589860:LMJ589860 LWA589860:LWF589860 MFW589860:MGB589860 MPS589860:MPX589860 MZO589860:MZT589860 NJK589860:NJP589860 NTG589860:NTL589860 ODC589860:ODH589860 OMY589860:OND589860 OWU589860:OWZ589860 PGQ589860:PGV589860 PQM589860:PQR589860 QAI589860:QAN589860 QKE589860:QKJ589860 QUA589860:QUF589860 RDW589860:REB589860 RNS589860:RNX589860 RXO589860:RXT589860 SHK589860:SHP589860 SRG589860:SRL589860 TBC589860:TBH589860 TKY589860:TLD589860 TUU589860:TUZ589860 UEQ589860:UEV589860 UOM589860:UOR589860 UYI589860:UYN589860 VIE589860:VIJ589860 VSA589860:VSF589860 WBW589860:WCB589860 WLS589860:WLX589860 WVO589860:WVT589860 G655396:L655396 JC655396:JH655396 SY655396:TD655396 ACU655396:ACZ655396 AMQ655396:AMV655396 AWM655396:AWR655396 BGI655396:BGN655396 BQE655396:BQJ655396 CAA655396:CAF655396 CJW655396:CKB655396 CTS655396:CTX655396 DDO655396:DDT655396 DNK655396:DNP655396 DXG655396:DXL655396 EHC655396:EHH655396 EQY655396:ERD655396 FAU655396:FAZ655396 FKQ655396:FKV655396 FUM655396:FUR655396 GEI655396:GEN655396 GOE655396:GOJ655396 GYA655396:GYF655396 HHW655396:HIB655396 HRS655396:HRX655396 IBO655396:IBT655396 ILK655396:ILP655396 IVG655396:IVL655396 JFC655396:JFH655396 JOY655396:JPD655396 JYU655396:JYZ655396 KIQ655396:KIV655396 KSM655396:KSR655396 LCI655396:LCN655396 LME655396:LMJ655396 LWA655396:LWF655396 MFW655396:MGB655396 MPS655396:MPX655396 MZO655396:MZT655396 NJK655396:NJP655396 NTG655396:NTL655396 ODC655396:ODH655396 OMY655396:OND655396 OWU655396:OWZ655396 PGQ655396:PGV655396 PQM655396:PQR655396 QAI655396:QAN655396 QKE655396:QKJ655396 QUA655396:QUF655396 RDW655396:REB655396 RNS655396:RNX655396 RXO655396:RXT655396 SHK655396:SHP655396 SRG655396:SRL655396 TBC655396:TBH655396 TKY655396:TLD655396 TUU655396:TUZ655396 UEQ655396:UEV655396 UOM655396:UOR655396 UYI655396:UYN655396 VIE655396:VIJ655396 VSA655396:VSF655396 WBW655396:WCB655396 WLS655396:WLX655396 WVO655396:WVT655396 G720932:L720932 JC720932:JH720932 SY720932:TD720932 ACU720932:ACZ720932 AMQ720932:AMV720932 AWM720932:AWR720932 BGI720932:BGN720932 BQE720932:BQJ720932 CAA720932:CAF720932 CJW720932:CKB720932 CTS720932:CTX720932 DDO720932:DDT720932 DNK720932:DNP720932 DXG720932:DXL720932 EHC720932:EHH720932 EQY720932:ERD720932 FAU720932:FAZ720932 FKQ720932:FKV720932 FUM720932:FUR720932 GEI720932:GEN720932 GOE720932:GOJ720932 GYA720932:GYF720932 HHW720932:HIB720932 HRS720932:HRX720932 IBO720932:IBT720932 ILK720932:ILP720932 IVG720932:IVL720932 JFC720932:JFH720932 JOY720932:JPD720932 JYU720932:JYZ720932 KIQ720932:KIV720932 KSM720932:KSR720932 LCI720932:LCN720932 LME720932:LMJ720932 LWA720932:LWF720932 MFW720932:MGB720932 MPS720932:MPX720932 MZO720932:MZT720932 NJK720932:NJP720932 NTG720932:NTL720932 ODC720932:ODH720932 OMY720932:OND720932 OWU720932:OWZ720932 PGQ720932:PGV720932 PQM720932:PQR720932 QAI720932:QAN720932 QKE720932:QKJ720932 QUA720932:QUF720932 RDW720932:REB720932 RNS720932:RNX720932 RXO720932:RXT720932 SHK720932:SHP720932 SRG720932:SRL720932 TBC720932:TBH720932 TKY720932:TLD720932 TUU720932:TUZ720932 UEQ720932:UEV720932 UOM720932:UOR720932 UYI720932:UYN720932 VIE720932:VIJ720932 VSA720932:VSF720932 WBW720932:WCB720932 WLS720932:WLX720932 WVO720932:WVT720932 G786468:L786468 JC786468:JH786468 SY786468:TD786468 ACU786468:ACZ786468 AMQ786468:AMV786468 AWM786468:AWR786468 BGI786468:BGN786468 BQE786468:BQJ786468 CAA786468:CAF786468 CJW786468:CKB786468 CTS786468:CTX786468 DDO786468:DDT786468 DNK786468:DNP786468 DXG786468:DXL786468 EHC786468:EHH786468 EQY786468:ERD786468 FAU786468:FAZ786468 FKQ786468:FKV786468 FUM786468:FUR786468 GEI786468:GEN786468 GOE786468:GOJ786468 GYA786468:GYF786468 HHW786468:HIB786468 HRS786468:HRX786468 IBO786468:IBT786468 ILK786468:ILP786468 IVG786468:IVL786468 JFC786468:JFH786468 JOY786468:JPD786468 JYU786468:JYZ786468 KIQ786468:KIV786468 KSM786468:KSR786468 LCI786468:LCN786468 LME786468:LMJ786468 LWA786468:LWF786468 MFW786468:MGB786468 MPS786468:MPX786468 MZO786468:MZT786468 NJK786468:NJP786468 NTG786468:NTL786468 ODC786468:ODH786468 OMY786468:OND786468 OWU786468:OWZ786468 PGQ786468:PGV786468 PQM786468:PQR786468 QAI786468:QAN786468 QKE786468:QKJ786468 QUA786468:QUF786468 RDW786468:REB786468 RNS786468:RNX786468 RXO786468:RXT786468 SHK786468:SHP786468 SRG786468:SRL786468 TBC786468:TBH786468 TKY786468:TLD786468 TUU786468:TUZ786468 UEQ786468:UEV786468 UOM786468:UOR786468 UYI786468:UYN786468 VIE786468:VIJ786468 VSA786468:VSF786468 WBW786468:WCB786468 WLS786468:WLX786468 WVO786468:WVT786468 G852004:L852004 JC852004:JH852004 SY852004:TD852004 ACU852004:ACZ852004 AMQ852004:AMV852004 AWM852004:AWR852004 BGI852004:BGN852004 BQE852004:BQJ852004 CAA852004:CAF852004 CJW852004:CKB852004 CTS852004:CTX852004 DDO852004:DDT852004 DNK852004:DNP852004 DXG852004:DXL852004 EHC852004:EHH852004 EQY852004:ERD852004 FAU852004:FAZ852004 FKQ852004:FKV852004 FUM852004:FUR852004 GEI852004:GEN852004 GOE852004:GOJ852004 GYA852004:GYF852004 HHW852004:HIB852004 HRS852004:HRX852004 IBO852004:IBT852004 ILK852004:ILP852004 IVG852004:IVL852004 JFC852004:JFH852004 JOY852004:JPD852004 JYU852004:JYZ852004 KIQ852004:KIV852004 KSM852004:KSR852004 LCI852004:LCN852004 LME852004:LMJ852004 LWA852004:LWF852004 MFW852004:MGB852004 MPS852004:MPX852004 MZO852004:MZT852004 NJK852004:NJP852004 NTG852004:NTL852004 ODC852004:ODH852004 OMY852004:OND852004 OWU852004:OWZ852004 PGQ852004:PGV852004 PQM852004:PQR852004 QAI852004:QAN852004 QKE852004:QKJ852004 QUA852004:QUF852004 RDW852004:REB852004 RNS852004:RNX852004 RXO852004:RXT852004 SHK852004:SHP852004 SRG852004:SRL852004 TBC852004:TBH852004 TKY852004:TLD852004 TUU852004:TUZ852004 UEQ852004:UEV852004 UOM852004:UOR852004 UYI852004:UYN852004 VIE852004:VIJ852004 VSA852004:VSF852004 WBW852004:WCB852004 WLS852004:WLX852004 WVO852004:WVT852004 G917540:L917540 JC917540:JH917540 SY917540:TD917540 ACU917540:ACZ917540 AMQ917540:AMV917540 AWM917540:AWR917540 BGI917540:BGN917540 BQE917540:BQJ917540 CAA917540:CAF917540 CJW917540:CKB917540 CTS917540:CTX917540 DDO917540:DDT917540 DNK917540:DNP917540 DXG917540:DXL917540 EHC917540:EHH917540 EQY917540:ERD917540 FAU917540:FAZ917540 FKQ917540:FKV917540 FUM917540:FUR917540 GEI917540:GEN917540 GOE917540:GOJ917540 GYA917540:GYF917540 HHW917540:HIB917540 HRS917540:HRX917540 IBO917540:IBT917540 ILK917540:ILP917540 IVG917540:IVL917540 JFC917540:JFH917540 JOY917540:JPD917540 JYU917540:JYZ917540 KIQ917540:KIV917540 KSM917540:KSR917540 LCI917540:LCN917540 LME917540:LMJ917540 LWA917540:LWF917540 MFW917540:MGB917540 MPS917540:MPX917540 MZO917540:MZT917540 NJK917540:NJP917540 NTG917540:NTL917540 ODC917540:ODH917540 OMY917540:OND917540 OWU917540:OWZ917540 PGQ917540:PGV917540 PQM917540:PQR917540 QAI917540:QAN917540 QKE917540:QKJ917540 QUA917540:QUF917540 RDW917540:REB917540 RNS917540:RNX917540 RXO917540:RXT917540 SHK917540:SHP917540 SRG917540:SRL917540 TBC917540:TBH917540 TKY917540:TLD917540 TUU917540:TUZ917540 UEQ917540:UEV917540 UOM917540:UOR917540 UYI917540:UYN917540 VIE917540:VIJ917540 VSA917540:VSF917540 WBW917540:WCB917540 WLS917540:WLX917540 WVO917540:WVT917540 G983076:L983076 JC983076:JH983076 SY983076:TD983076 ACU983076:ACZ983076 AMQ983076:AMV983076 AWM983076:AWR983076 BGI983076:BGN983076 BQE983076:BQJ983076 CAA983076:CAF983076 CJW983076:CKB983076 CTS983076:CTX983076 DDO983076:DDT983076 DNK983076:DNP983076 DXG983076:DXL983076 EHC983076:EHH983076 EQY983076:ERD983076 FAU983076:FAZ983076 FKQ983076:FKV983076 FUM983076:FUR983076 GEI983076:GEN983076 GOE983076:GOJ983076 GYA983076:GYF983076 HHW983076:HIB983076 HRS983076:HRX983076 IBO983076:IBT983076 ILK983076:ILP983076 IVG983076:IVL983076 JFC983076:JFH983076 JOY983076:JPD983076 JYU983076:JYZ983076 KIQ983076:KIV983076 KSM983076:KSR983076 LCI983076:LCN983076 LME983076:LMJ983076 LWA983076:LWF983076 MFW983076:MGB983076 MPS983076:MPX983076 MZO983076:MZT983076 NJK983076:NJP983076 NTG983076:NTL983076 ODC983076:ODH983076 OMY983076:OND983076 OWU983076:OWZ983076 PGQ983076:PGV983076 PQM983076:PQR983076 QAI983076:QAN983076 QKE983076:QKJ983076 QUA983076:QUF983076 RDW983076:REB983076 RNS983076:RNX983076 RXO983076:RXT983076 SHK983076:SHP983076 SRG983076:SRL983076 TBC983076:TBH983076 TKY983076:TLD983076 TUU983076:TUZ983076 UEQ983076:UEV983076 UOM983076:UOR983076 UYI983076:UYN983076 VIE983076:VIJ983076 VSA983076:VSF983076 WBW983076:WCB983076 WLS983076:WLX983076 WVO983076:WVT983076 S36:X36 JO36:JT36 TK36:TP36 ADG36:ADL36 ANC36:ANH36 AWY36:AXD36 BGU36:BGZ36 BQQ36:BQV36 CAM36:CAR36 CKI36:CKN36 CUE36:CUJ36 DEA36:DEF36 DNW36:DOB36 DXS36:DXX36 EHO36:EHT36 ERK36:ERP36 FBG36:FBL36 FLC36:FLH36 FUY36:FVD36 GEU36:GEZ36 GOQ36:GOV36 GYM36:GYR36 HII36:HIN36 HSE36:HSJ36 ICA36:ICF36 ILW36:IMB36 IVS36:IVX36 JFO36:JFT36 JPK36:JPP36 JZG36:JZL36 KJC36:KJH36 KSY36:KTD36 LCU36:LCZ36 LMQ36:LMV36 LWM36:LWR36 MGI36:MGN36 MQE36:MQJ36 NAA36:NAF36 NJW36:NKB36 NTS36:NTX36 ODO36:ODT36 ONK36:ONP36 OXG36:OXL36 PHC36:PHH36 PQY36:PRD36 QAU36:QAZ36 QKQ36:QKV36 QUM36:QUR36 REI36:REN36 ROE36:ROJ36 RYA36:RYF36 SHW36:SIB36 SRS36:SRX36 TBO36:TBT36 TLK36:TLP36 TVG36:TVL36 UFC36:UFH36 UOY36:UPD36 UYU36:UYZ36 VIQ36:VIV36 VSM36:VSR36 WCI36:WCN36 WME36:WMJ36 WWA36:WWF36 S65572:X65572 JO65572:JT65572 TK65572:TP65572 ADG65572:ADL65572 ANC65572:ANH65572 AWY65572:AXD65572 BGU65572:BGZ65572 BQQ65572:BQV65572 CAM65572:CAR65572 CKI65572:CKN65572 CUE65572:CUJ65572 DEA65572:DEF65572 DNW65572:DOB65572 DXS65572:DXX65572 EHO65572:EHT65572 ERK65572:ERP65572 FBG65572:FBL65572 FLC65572:FLH65572 FUY65572:FVD65572 GEU65572:GEZ65572 GOQ65572:GOV65572 GYM65572:GYR65572 HII65572:HIN65572 HSE65572:HSJ65572 ICA65572:ICF65572 ILW65572:IMB65572 IVS65572:IVX65572 JFO65572:JFT65572 JPK65572:JPP65572 JZG65572:JZL65572 KJC65572:KJH65572 KSY65572:KTD65572 LCU65572:LCZ65572 LMQ65572:LMV65572 LWM65572:LWR65572 MGI65572:MGN65572 MQE65572:MQJ65572 NAA65572:NAF65572 NJW65572:NKB65572 NTS65572:NTX65572 ODO65572:ODT65572 ONK65572:ONP65572 OXG65572:OXL65572 PHC65572:PHH65572 PQY65572:PRD65572 QAU65572:QAZ65572 QKQ65572:QKV65572 QUM65572:QUR65572 REI65572:REN65572 ROE65572:ROJ65572 RYA65572:RYF65572 SHW65572:SIB65572 SRS65572:SRX65572 TBO65572:TBT65572 TLK65572:TLP65572 TVG65572:TVL65572 UFC65572:UFH65572 UOY65572:UPD65572 UYU65572:UYZ65572 VIQ65572:VIV65572 VSM65572:VSR65572 WCI65572:WCN65572 WME65572:WMJ65572 WWA65572:WWF65572 S131108:X131108 JO131108:JT131108 TK131108:TP131108 ADG131108:ADL131108 ANC131108:ANH131108 AWY131108:AXD131108 BGU131108:BGZ131108 BQQ131108:BQV131108 CAM131108:CAR131108 CKI131108:CKN131108 CUE131108:CUJ131108 DEA131108:DEF131108 DNW131108:DOB131108 DXS131108:DXX131108 EHO131108:EHT131108 ERK131108:ERP131108 FBG131108:FBL131108 FLC131108:FLH131108 FUY131108:FVD131108 GEU131108:GEZ131108 GOQ131108:GOV131108 GYM131108:GYR131108 HII131108:HIN131108 HSE131108:HSJ131108 ICA131108:ICF131108 ILW131108:IMB131108 IVS131108:IVX131108 JFO131108:JFT131108 JPK131108:JPP131108 JZG131108:JZL131108 KJC131108:KJH131108 KSY131108:KTD131108 LCU131108:LCZ131108 LMQ131108:LMV131108 LWM131108:LWR131108 MGI131108:MGN131108 MQE131108:MQJ131108 NAA131108:NAF131108 NJW131108:NKB131108 NTS131108:NTX131108 ODO131108:ODT131108 ONK131108:ONP131108 OXG131108:OXL131108 PHC131108:PHH131108 PQY131108:PRD131108 QAU131108:QAZ131108 QKQ131108:QKV131108 QUM131108:QUR131108 REI131108:REN131108 ROE131108:ROJ131108 RYA131108:RYF131108 SHW131108:SIB131108 SRS131108:SRX131108 TBO131108:TBT131108 TLK131108:TLP131108 TVG131108:TVL131108 UFC131108:UFH131108 UOY131108:UPD131108 UYU131108:UYZ131108 VIQ131108:VIV131108 VSM131108:VSR131108 WCI131108:WCN131108 WME131108:WMJ131108 WWA131108:WWF131108 S196644:X196644 JO196644:JT196644 TK196644:TP196644 ADG196644:ADL196644 ANC196644:ANH196644 AWY196644:AXD196644 BGU196644:BGZ196644 BQQ196644:BQV196644 CAM196644:CAR196644 CKI196644:CKN196644 CUE196644:CUJ196644 DEA196644:DEF196644 DNW196644:DOB196644 DXS196644:DXX196644 EHO196644:EHT196644 ERK196644:ERP196644 FBG196644:FBL196644 FLC196644:FLH196644 FUY196644:FVD196644 GEU196644:GEZ196644 GOQ196644:GOV196644 GYM196644:GYR196644 HII196644:HIN196644 HSE196644:HSJ196644 ICA196644:ICF196644 ILW196644:IMB196644 IVS196644:IVX196644 JFO196644:JFT196644 JPK196644:JPP196644 JZG196644:JZL196644 KJC196644:KJH196644 KSY196644:KTD196644 LCU196644:LCZ196644 LMQ196644:LMV196644 LWM196644:LWR196644 MGI196644:MGN196644 MQE196644:MQJ196644 NAA196644:NAF196644 NJW196644:NKB196644 NTS196644:NTX196644 ODO196644:ODT196644 ONK196644:ONP196644 OXG196644:OXL196644 PHC196644:PHH196644 PQY196644:PRD196644 QAU196644:QAZ196644 QKQ196644:QKV196644 QUM196644:QUR196644 REI196644:REN196644 ROE196644:ROJ196644 RYA196644:RYF196644 SHW196644:SIB196644 SRS196644:SRX196644 TBO196644:TBT196644 TLK196644:TLP196644 TVG196644:TVL196644 UFC196644:UFH196644 UOY196644:UPD196644 UYU196644:UYZ196644 VIQ196644:VIV196644 VSM196644:VSR196644 WCI196644:WCN196644 WME196644:WMJ196644 WWA196644:WWF196644 S262180:X262180 JO262180:JT262180 TK262180:TP262180 ADG262180:ADL262180 ANC262180:ANH262180 AWY262180:AXD262180 BGU262180:BGZ262180 BQQ262180:BQV262180 CAM262180:CAR262180 CKI262180:CKN262180 CUE262180:CUJ262180 DEA262180:DEF262180 DNW262180:DOB262180 DXS262180:DXX262180 EHO262180:EHT262180 ERK262180:ERP262180 FBG262180:FBL262180 FLC262180:FLH262180 FUY262180:FVD262180 GEU262180:GEZ262180 GOQ262180:GOV262180 GYM262180:GYR262180 HII262180:HIN262180 HSE262180:HSJ262180 ICA262180:ICF262180 ILW262180:IMB262180 IVS262180:IVX262180 JFO262180:JFT262180 JPK262180:JPP262180 JZG262180:JZL262180 KJC262180:KJH262180 KSY262180:KTD262180 LCU262180:LCZ262180 LMQ262180:LMV262180 LWM262180:LWR262180 MGI262180:MGN262180 MQE262180:MQJ262180 NAA262180:NAF262180 NJW262180:NKB262180 NTS262180:NTX262180 ODO262180:ODT262180 ONK262180:ONP262180 OXG262180:OXL262180 PHC262180:PHH262180 PQY262180:PRD262180 QAU262180:QAZ262180 QKQ262180:QKV262180 QUM262180:QUR262180 REI262180:REN262180 ROE262180:ROJ262180 RYA262180:RYF262180 SHW262180:SIB262180 SRS262180:SRX262180 TBO262180:TBT262180 TLK262180:TLP262180 TVG262180:TVL262180 UFC262180:UFH262180 UOY262180:UPD262180 UYU262180:UYZ262180 VIQ262180:VIV262180 VSM262180:VSR262180 WCI262180:WCN262180 WME262180:WMJ262180 WWA262180:WWF262180 S327716:X327716 JO327716:JT327716 TK327716:TP327716 ADG327716:ADL327716 ANC327716:ANH327716 AWY327716:AXD327716 BGU327716:BGZ327716 BQQ327716:BQV327716 CAM327716:CAR327716 CKI327716:CKN327716 CUE327716:CUJ327716 DEA327716:DEF327716 DNW327716:DOB327716 DXS327716:DXX327716 EHO327716:EHT327716 ERK327716:ERP327716 FBG327716:FBL327716 FLC327716:FLH327716 FUY327716:FVD327716 GEU327716:GEZ327716 GOQ327716:GOV327716 GYM327716:GYR327716 HII327716:HIN327716 HSE327716:HSJ327716 ICA327716:ICF327716 ILW327716:IMB327716 IVS327716:IVX327716 JFO327716:JFT327716 JPK327716:JPP327716 JZG327716:JZL327716 KJC327716:KJH327716 KSY327716:KTD327716 LCU327716:LCZ327716 LMQ327716:LMV327716 LWM327716:LWR327716 MGI327716:MGN327716 MQE327716:MQJ327716 NAA327716:NAF327716 NJW327716:NKB327716 NTS327716:NTX327716 ODO327716:ODT327716 ONK327716:ONP327716 OXG327716:OXL327716 PHC327716:PHH327716 PQY327716:PRD327716 QAU327716:QAZ327716 QKQ327716:QKV327716 QUM327716:QUR327716 REI327716:REN327716 ROE327716:ROJ327716 RYA327716:RYF327716 SHW327716:SIB327716 SRS327716:SRX327716 TBO327716:TBT327716 TLK327716:TLP327716 TVG327716:TVL327716 UFC327716:UFH327716 UOY327716:UPD327716 UYU327716:UYZ327716 VIQ327716:VIV327716 VSM327716:VSR327716 WCI327716:WCN327716 WME327716:WMJ327716 WWA327716:WWF327716 S393252:X393252 JO393252:JT393252 TK393252:TP393252 ADG393252:ADL393252 ANC393252:ANH393252 AWY393252:AXD393252 BGU393252:BGZ393252 BQQ393252:BQV393252 CAM393252:CAR393252 CKI393252:CKN393252 CUE393252:CUJ393252 DEA393252:DEF393252 DNW393252:DOB393252 DXS393252:DXX393252 EHO393252:EHT393252 ERK393252:ERP393252 FBG393252:FBL393252 FLC393252:FLH393252 FUY393252:FVD393252 GEU393252:GEZ393252 GOQ393252:GOV393252 GYM393252:GYR393252 HII393252:HIN393252 HSE393252:HSJ393252 ICA393252:ICF393252 ILW393252:IMB393252 IVS393252:IVX393252 JFO393252:JFT393252 JPK393252:JPP393252 JZG393252:JZL393252 KJC393252:KJH393252 KSY393252:KTD393252 LCU393252:LCZ393252 LMQ393252:LMV393252 LWM393252:LWR393252 MGI393252:MGN393252 MQE393252:MQJ393252 NAA393252:NAF393252 NJW393252:NKB393252 NTS393252:NTX393252 ODO393252:ODT393252 ONK393252:ONP393252 OXG393252:OXL393252 PHC393252:PHH393252 PQY393252:PRD393252 QAU393252:QAZ393252 QKQ393252:QKV393252 QUM393252:QUR393252 REI393252:REN393252 ROE393252:ROJ393252 RYA393252:RYF393252 SHW393252:SIB393252 SRS393252:SRX393252 TBO393252:TBT393252 TLK393252:TLP393252 TVG393252:TVL393252 UFC393252:UFH393252 UOY393252:UPD393252 UYU393252:UYZ393252 VIQ393252:VIV393252 VSM393252:VSR393252 WCI393252:WCN393252 WME393252:WMJ393252 WWA393252:WWF393252 S458788:X458788 JO458788:JT458788 TK458788:TP458788 ADG458788:ADL458788 ANC458788:ANH458788 AWY458788:AXD458788 BGU458788:BGZ458788 BQQ458788:BQV458788 CAM458788:CAR458788 CKI458788:CKN458788 CUE458788:CUJ458788 DEA458788:DEF458788 DNW458788:DOB458788 DXS458788:DXX458788 EHO458788:EHT458788 ERK458788:ERP458788 FBG458788:FBL458788 FLC458788:FLH458788 FUY458788:FVD458788 GEU458788:GEZ458788 GOQ458788:GOV458788 GYM458788:GYR458788 HII458788:HIN458788 HSE458788:HSJ458788 ICA458788:ICF458788 ILW458788:IMB458788 IVS458788:IVX458788 JFO458788:JFT458788 JPK458788:JPP458788 JZG458788:JZL458788 KJC458788:KJH458788 KSY458788:KTD458788 LCU458788:LCZ458788 LMQ458788:LMV458788 LWM458788:LWR458788 MGI458788:MGN458788 MQE458788:MQJ458788 NAA458788:NAF458788 NJW458788:NKB458788 NTS458788:NTX458788 ODO458788:ODT458788 ONK458788:ONP458788 OXG458788:OXL458788 PHC458788:PHH458788 PQY458788:PRD458788 QAU458788:QAZ458788 QKQ458788:QKV458788 QUM458788:QUR458788 REI458788:REN458788 ROE458788:ROJ458788 RYA458788:RYF458788 SHW458788:SIB458788 SRS458788:SRX458788 TBO458788:TBT458788 TLK458788:TLP458788 TVG458788:TVL458788 UFC458788:UFH458788 UOY458788:UPD458788 UYU458788:UYZ458788 VIQ458788:VIV458788 VSM458788:VSR458788 WCI458788:WCN458788 WME458788:WMJ458788 WWA458788:WWF458788 S524324:X524324 JO524324:JT524324 TK524324:TP524324 ADG524324:ADL524324 ANC524324:ANH524324 AWY524324:AXD524324 BGU524324:BGZ524324 BQQ524324:BQV524324 CAM524324:CAR524324 CKI524324:CKN524324 CUE524324:CUJ524324 DEA524324:DEF524324 DNW524324:DOB524324 DXS524324:DXX524324 EHO524324:EHT524324 ERK524324:ERP524324 FBG524324:FBL524324 FLC524324:FLH524324 FUY524324:FVD524324 GEU524324:GEZ524324 GOQ524324:GOV524324 GYM524324:GYR524324 HII524324:HIN524324 HSE524324:HSJ524324 ICA524324:ICF524324 ILW524324:IMB524324 IVS524324:IVX524324 JFO524324:JFT524324 JPK524324:JPP524324 JZG524324:JZL524324 KJC524324:KJH524324 KSY524324:KTD524324 LCU524324:LCZ524324 LMQ524324:LMV524324 LWM524324:LWR524324 MGI524324:MGN524324 MQE524324:MQJ524324 NAA524324:NAF524324 NJW524324:NKB524324 NTS524324:NTX524324 ODO524324:ODT524324 ONK524324:ONP524324 OXG524324:OXL524324 PHC524324:PHH524324 PQY524324:PRD524324 QAU524324:QAZ524324 QKQ524324:QKV524324 QUM524324:QUR524324 REI524324:REN524324 ROE524324:ROJ524324 RYA524324:RYF524324 SHW524324:SIB524324 SRS524324:SRX524324 TBO524324:TBT524324 TLK524324:TLP524324 TVG524324:TVL524324 UFC524324:UFH524324 UOY524324:UPD524324 UYU524324:UYZ524324 VIQ524324:VIV524324 VSM524324:VSR524324 WCI524324:WCN524324 WME524324:WMJ524324 WWA524324:WWF524324 S589860:X589860 JO589860:JT589860 TK589860:TP589860 ADG589860:ADL589860 ANC589860:ANH589860 AWY589860:AXD589860 BGU589860:BGZ589860 BQQ589860:BQV589860 CAM589860:CAR589860 CKI589860:CKN589860 CUE589860:CUJ589860 DEA589860:DEF589860 DNW589860:DOB589860 DXS589860:DXX589860 EHO589860:EHT589860 ERK589860:ERP589860 FBG589860:FBL589860 FLC589860:FLH589860 FUY589860:FVD589860 GEU589860:GEZ589860 GOQ589860:GOV589860 GYM589860:GYR589860 HII589860:HIN589860 HSE589860:HSJ589860 ICA589860:ICF589860 ILW589860:IMB589860 IVS589860:IVX589860 JFO589860:JFT589860 JPK589860:JPP589860 JZG589860:JZL589860 KJC589860:KJH589860 KSY589860:KTD589860 LCU589860:LCZ589860 LMQ589860:LMV589860 LWM589860:LWR589860 MGI589860:MGN589860 MQE589860:MQJ589860 NAA589860:NAF589860 NJW589860:NKB589860 NTS589860:NTX589860 ODO589860:ODT589860 ONK589860:ONP589860 OXG589860:OXL589860 PHC589860:PHH589860 PQY589860:PRD589860 QAU589860:QAZ589860 QKQ589860:QKV589860 QUM589860:QUR589860 REI589860:REN589860 ROE589860:ROJ589860 RYA589860:RYF589860 SHW589860:SIB589860 SRS589860:SRX589860 TBO589860:TBT589860 TLK589860:TLP589860 TVG589860:TVL589860 UFC589860:UFH589860 UOY589860:UPD589860 UYU589860:UYZ589860 VIQ589860:VIV589860 VSM589860:VSR589860 WCI589860:WCN589860 WME589860:WMJ589860 WWA589860:WWF589860 S655396:X655396 JO655396:JT655396 TK655396:TP655396 ADG655396:ADL655396 ANC655396:ANH655396 AWY655396:AXD655396 BGU655396:BGZ655396 BQQ655396:BQV655396 CAM655396:CAR655396 CKI655396:CKN655396 CUE655396:CUJ655396 DEA655396:DEF655396 DNW655396:DOB655396 DXS655396:DXX655396 EHO655396:EHT655396 ERK655396:ERP655396 FBG655396:FBL655396 FLC655396:FLH655396 FUY655396:FVD655396 GEU655396:GEZ655396 GOQ655396:GOV655396 GYM655396:GYR655396 HII655396:HIN655396 HSE655396:HSJ655396 ICA655396:ICF655396 ILW655396:IMB655396 IVS655396:IVX655396 JFO655396:JFT655396 JPK655396:JPP655396 JZG655396:JZL655396 KJC655396:KJH655396 KSY655396:KTD655396 LCU655396:LCZ655396 LMQ655396:LMV655396 LWM655396:LWR655396 MGI655396:MGN655396 MQE655396:MQJ655396 NAA655396:NAF655396 NJW655396:NKB655396 NTS655396:NTX655396 ODO655396:ODT655396 ONK655396:ONP655396 OXG655396:OXL655396 PHC655396:PHH655396 PQY655396:PRD655396 QAU655396:QAZ655396 QKQ655396:QKV655396 QUM655396:QUR655396 REI655396:REN655396 ROE655396:ROJ655396 RYA655396:RYF655396 SHW655396:SIB655396 SRS655396:SRX655396 TBO655396:TBT655396 TLK655396:TLP655396 TVG655396:TVL655396 UFC655396:UFH655396 UOY655396:UPD655396 UYU655396:UYZ655396 VIQ655396:VIV655396 VSM655396:VSR655396 WCI655396:WCN655396 WME655396:WMJ655396 WWA655396:WWF655396 S720932:X720932 JO720932:JT720932 TK720932:TP720932 ADG720932:ADL720932 ANC720932:ANH720932 AWY720932:AXD720932 BGU720932:BGZ720932 BQQ720932:BQV720932 CAM720932:CAR720932 CKI720932:CKN720932 CUE720932:CUJ720932 DEA720932:DEF720932 DNW720932:DOB720932 DXS720932:DXX720932 EHO720932:EHT720932 ERK720932:ERP720932 FBG720932:FBL720932 FLC720932:FLH720932 FUY720932:FVD720932 GEU720932:GEZ720932 GOQ720932:GOV720932 GYM720932:GYR720932 HII720932:HIN720932 HSE720932:HSJ720932 ICA720932:ICF720932 ILW720932:IMB720932 IVS720932:IVX720932 JFO720932:JFT720932 JPK720932:JPP720932 JZG720932:JZL720932 KJC720932:KJH720932 KSY720932:KTD720932 LCU720932:LCZ720932 LMQ720932:LMV720932 LWM720932:LWR720932 MGI720932:MGN720932 MQE720932:MQJ720932 NAA720932:NAF720932 NJW720932:NKB720932 NTS720932:NTX720932 ODO720932:ODT720932 ONK720932:ONP720932 OXG720932:OXL720932 PHC720932:PHH720932 PQY720932:PRD720932 QAU720932:QAZ720932 QKQ720932:QKV720932 QUM720932:QUR720932 REI720932:REN720932 ROE720932:ROJ720932 RYA720932:RYF720932 SHW720932:SIB720932 SRS720932:SRX720932 TBO720932:TBT720932 TLK720932:TLP720932 TVG720932:TVL720932 UFC720932:UFH720932 UOY720932:UPD720932 UYU720932:UYZ720932 VIQ720932:VIV720932 VSM720932:VSR720932 WCI720932:WCN720932 WME720932:WMJ720932 WWA720932:WWF720932 S786468:X786468 JO786468:JT786468 TK786468:TP786468 ADG786468:ADL786468 ANC786468:ANH786468 AWY786468:AXD786468 BGU786468:BGZ786468 BQQ786468:BQV786468 CAM786468:CAR786468 CKI786468:CKN786468 CUE786468:CUJ786468 DEA786468:DEF786468 DNW786468:DOB786468 DXS786468:DXX786468 EHO786468:EHT786468 ERK786468:ERP786468 FBG786468:FBL786468 FLC786468:FLH786468 FUY786468:FVD786468 GEU786468:GEZ786468 GOQ786468:GOV786468 GYM786468:GYR786468 HII786468:HIN786468 HSE786468:HSJ786468 ICA786468:ICF786468 ILW786468:IMB786468 IVS786468:IVX786468 JFO786468:JFT786468 JPK786468:JPP786468 JZG786468:JZL786468 KJC786468:KJH786468 KSY786468:KTD786468 LCU786468:LCZ786468 LMQ786468:LMV786468 LWM786468:LWR786468 MGI786468:MGN786468 MQE786468:MQJ786468 NAA786468:NAF786468 NJW786468:NKB786468 NTS786468:NTX786468 ODO786468:ODT786468 ONK786468:ONP786468 OXG786468:OXL786468 PHC786468:PHH786468 PQY786468:PRD786468 QAU786468:QAZ786468 QKQ786468:QKV786468 QUM786468:QUR786468 REI786468:REN786468 ROE786468:ROJ786468 RYA786468:RYF786468 SHW786468:SIB786468 SRS786468:SRX786468 TBO786468:TBT786468 TLK786468:TLP786468 TVG786468:TVL786468 UFC786468:UFH786468 UOY786468:UPD786468 UYU786468:UYZ786468 VIQ786468:VIV786468 VSM786468:VSR786468 WCI786468:WCN786468 WME786468:WMJ786468 WWA786468:WWF786468 S852004:X852004 JO852004:JT852004 TK852004:TP852004 ADG852004:ADL852004 ANC852004:ANH852004 AWY852004:AXD852004 BGU852004:BGZ852004 BQQ852004:BQV852004 CAM852004:CAR852004 CKI852004:CKN852004 CUE852004:CUJ852004 DEA852004:DEF852004 DNW852004:DOB852004 DXS852004:DXX852004 EHO852004:EHT852004 ERK852004:ERP852004 FBG852004:FBL852004 FLC852004:FLH852004 FUY852004:FVD852004 GEU852004:GEZ852004 GOQ852004:GOV852004 GYM852004:GYR852004 HII852004:HIN852004 HSE852004:HSJ852004 ICA852004:ICF852004 ILW852004:IMB852004 IVS852004:IVX852004 JFO852004:JFT852004 JPK852004:JPP852004 JZG852004:JZL852004 KJC852004:KJH852004 KSY852004:KTD852004 LCU852004:LCZ852004 LMQ852004:LMV852004 LWM852004:LWR852004 MGI852004:MGN852004 MQE852004:MQJ852004 NAA852004:NAF852004 NJW852004:NKB852004 NTS852004:NTX852004 ODO852004:ODT852004 ONK852004:ONP852004 OXG852004:OXL852004 PHC852004:PHH852004 PQY852004:PRD852004 QAU852004:QAZ852004 QKQ852004:QKV852004 QUM852004:QUR852004 REI852004:REN852004 ROE852004:ROJ852004 RYA852004:RYF852004 SHW852004:SIB852004 SRS852004:SRX852004 TBO852004:TBT852004 TLK852004:TLP852004 TVG852004:TVL852004 UFC852004:UFH852004 UOY852004:UPD852004 UYU852004:UYZ852004 VIQ852004:VIV852004 VSM852004:VSR852004 WCI852004:WCN852004 WME852004:WMJ852004 WWA852004:WWF852004 S917540:X917540 JO917540:JT917540 TK917540:TP917540 ADG917540:ADL917540 ANC917540:ANH917540 AWY917540:AXD917540 BGU917540:BGZ917540 BQQ917540:BQV917540 CAM917540:CAR917540 CKI917540:CKN917540 CUE917540:CUJ917540 DEA917540:DEF917540 DNW917540:DOB917540 DXS917540:DXX917540 EHO917540:EHT917540 ERK917540:ERP917540 FBG917540:FBL917540 FLC917540:FLH917540 FUY917540:FVD917540 GEU917540:GEZ917540 GOQ917540:GOV917540 GYM917540:GYR917540 HII917540:HIN917540 HSE917540:HSJ917540 ICA917540:ICF917540 ILW917540:IMB917540 IVS917540:IVX917540 JFO917540:JFT917540 JPK917540:JPP917540 JZG917540:JZL917540 KJC917540:KJH917540 KSY917540:KTD917540 LCU917540:LCZ917540 LMQ917540:LMV917540 LWM917540:LWR917540 MGI917540:MGN917540 MQE917540:MQJ917540 NAA917540:NAF917540 NJW917540:NKB917540 NTS917540:NTX917540 ODO917540:ODT917540 ONK917540:ONP917540 OXG917540:OXL917540 PHC917540:PHH917540 PQY917540:PRD917540 QAU917540:QAZ917540 QKQ917540:QKV917540 QUM917540:QUR917540 REI917540:REN917540 ROE917540:ROJ917540 RYA917540:RYF917540 SHW917540:SIB917540 SRS917540:SRX917540 TBO917540:TBT917540 TLK917540:TLP917540 TVG917540:TVL917540 UFC917540:UFH917540 UOY917540:UPD917540 UYU917540:UYZ917540 VIQ917540:VIV917540 VSM917540:VSR917540 WCI917540:WCN917540 WME917540:WMJ917540 WWA917540:WWF917540 S983076:X983076 JO983076:JT983076 TK983076:TP983076 ADG983076:ADL983076 ANC983076:ANH983076 AWY983076:AXD983076 BGU983076:BGZ983076 BQQ983076:BQV983076 CAM983076:CAR983076 CKI983076:CKN983076 CUE983076:CUJ983076 DEA983076:DEF983076 DNW983076:DOB983076 DXS983076:DXX983076 EHO983076:EHT983076 ERK983076:ERP983076 FBG983076:FBL983076 FLC983076:FLH983076 FUY983076:FVD983076 GEU983076:GEZ983076 GOQ983076:GOV983076 GYM983076:GYR983076 HII983076:HIN983076 HSE983076:HSJ983076 ICA983076:ICF983076 ILW983076:IMB983076 IVS983076:IVX983076 JFO983076:JFT983076 JPK983076:JPP983076 JZG983076:JZL983076 KJC983076:KJH983076 KSY983076:KTD983076 LCU983076:LCZ983076 LMQ983076:LMV983076 LWM983076:LWR983076 MGI983076:MGN983076 MQE983076:MQJ983076 NAA983076:NAF983076 NJW983076:NKB983076 NTS983076:NTX983076 ODO983076:ODT983076 ONK983076:ONP983076 OXG983076:OXL983076 PHC983076:PHH983076 PQY983076:PRD983076 QAU983076:QAZ983076 QKQ983076:QKV983076 QUM983076:QUR983076 REI983076:REN983076 ROE983076:ROJ983076 RYA983076:RYF983076 SHW983076:SIB983076 SRS983076:SRX983076 TBO983076:TBT983076 TLK983076:TLP983076 TVG983076:TVL983076 UFC983076:UFH983076 UOY983076:UPD983076 UYU983076:UYZ983076 VIQ983076:VIV983076 VSM983076:VSR983076 WCI983076:WCN983076 WME983076:WMJ983076 WWA983076:WWF983076 AN23:AT23 KJ23:KP23 UF23:UL23 AEB23:AEH23 ANX23:AOD23 AXT23:AXZ23 BHP23:BHV23 BRL23:BRR23 CBH23:CBN23 CLD23:CLJ23 CUZ23:CVF23 DEV23:DFB23 DOR23:DOX23 DYN23:DYT23 EIJ23:EIP23 ESF23:ESL23 FCB23:FCH23 FLX23:FMD23 FVT23:FVZ23 GFP23:GFV23 GPL23:GPR23 GZH23:GZN23 HJD23:HJJ23 HSZ23:HTF23 ICV23:IDB23 IMR23:IMX23 IWN23:IWT23 JGJ23:JGP23 JQF23:JQL23 KAB23:KAH23 KJX23:KKD23 KTT23:KTZ23 LDP23:LDV23 LNL23:LNR23 LXH23:LXN23 MHD23:MHJ23 MQZ23:MRF23 NAV23:NBB23 NKR23:NKX23 NUN23:NUT23 OEJ23:OEP23 OOF23:OOL23 OYB23:OYH23 PHX23:PID23 PRT23:PRZ23 QBP23:QBV23 QLL23:QLR23 QVH23:QVN23 RFD23:RFJ23 ROZ23:RPF23 RYV23:RZB23 SIR23:SIX23 SSN23:SST23 TCJ23:TCP23 TMF23:TML23 TWB23:TWH23 UFX23:UGD23 UPT23:UPZ23 UZP23:UZV23 VJL23:VJR23 VTH23:VTN23 WDD23:WDJ23 WMZ23:WNF23 WWV23:WXB23 AN65559:AT65559 KJ65559:KP65559 UF65559:UL65559 AEB65559:AEH65559 ANX65559:AOD65559 AXT65559:AXZ65559 BHP65559:BHV65559 BRL65559:BRR65559 CBH65559:CBN65559 CLD65559:CLJ65559 CUZ65559:CVF65559 DEV65559:DFB65559 DOR65559:DOX65559 DYN65559:DYT65559 EIJ65559:EIP65559 ESF65559:ESL65559 FCB65559:FCH65559 FLX65559:FMD65559 FVT65559:FVZ65559 GFP65559:GFV65559 GPL65559:GPR65559 GZH65559:GZN65559 HJD65559:HJJ65559 HSZ65559:HTF65559 ICV65559:IDB65559 IMR65559:IMX65559 IWN65559:IWT65559 JGJ65559:JGP65559 JQF65559:JQL65559 KAB65559:KAH65559 KJX65559:KKD65559 KTT65559:KTZ65559 LDP65559:LDV65559 LNL65559:LNR65559 LXH65559:LXN65559 MHD65559:MHJ65559 MQZ65559:MRF65559 NAV65559:NBB65559 NKR65559:NKX65559 NUN65559:NUT65559 OEJ65559:OEP65559 OOF65559:OOL65559 OYB65559:OYH65559 PHX65559:PID65559 PRT65559:PRZ65559 QBP65559:QBV65559 QLL65559:QLR65559 QVH65559:QVN65559 RFD65559:RFJ65559 ROZ65559:RPF65559 RYV65559:RZB65559 SIR65559:SIX65559 SSN65559:SST65559 TCJ65559:TCP65559 TMF65559:TML65559 TWB65559:TWH65559 UFX65559:UGD65559 UPT65559:UPZ65559 UZP65559:UZV65559 VJL65559:VJR65559 VTH65559:VTN65559 WDD65559:WDJ65559 WMZ65559:WNF65559 WWV65559:WXB65559 AN131095:AT131095 KJ131095:KP131095 UF131095:UL131095 AEB131095:AEH131095 ANX131095:AOD131095 AXT131095:AXZ131095 BHP131095:BHV131095 BRL131095:BRR131095 CBH131095:CBN131095 CLD131095:CLJ131095 CUZ131095:CVF131095 DEV131095:DFB131095 DOR131095:DOX131095 DYN131095:DYT131095 EIJ131095:EIP131095 ESF131095:ESL131095 FCB131095:FCH131095 FLX131095:FMD131095 FVT131095:FVZ131095 GFP131095:GFV131095 GPL131095:GPR131095 GZH131095:GZN131095 HJD131095:HJJ131095 HSZ131095:HTF131095 ICV131095:IDB131095 IMR131095:IMX131095 IWN131095:IWT131095 JGJ131095:JGP131095 JQF131095:JQL131095 KAB131095:KAH131095 KJX131095:KKD131095 KTT131095:KTZ131095 LDP131095:LDV131095 LNL131095:LNR131095 LXH131095:LXN131095 MHD131095:MHJ131095 MQZ131095:MRF131095 NAV131095:NBB131095 NKR131095:NKX131095 NUN131095:NUT131095 OEJ131095:OEP131095 OOF131095:OOL131095 OYB131095:OYH131095 PHX131095:PID131095 PRT131095:PRZ131095 QBP131095:QBV131095 QLL131095:QLR131095 QVH131095:QVN131095 RFD131095:RFJ131095 ROZ131095:RPF131095 RYV131095:RZB131095 SIR131095:SIX131095 SSN131095:SST131095 TCJ131095:TCP131095 TMF131095:TML131095 TWB131095:TWH131095 UFX131095:UGD131095 UPT131095:UPZ131095 UZP131095:UZV131095 VJL131095:VJR131095 VTH131095:VTN131095 WDD131095:WDJ131095 WMZ131095:WNF131095 WWV131095:WXB131095 AN196631:AT196631 KJ196631:KP196631 UF196631:UL196631 AEB196631:AEH196631 ANX196631:AOD196631 AXT196631:AXZ196631 BHP196631:BHV196631 BRL196631:BRR196631 CBH196631:CBN196631 CLD196631:CLJ196631 CUZ196631:CVF196631 DEV196631:DFB196631 DOR196631:DOX196631 DYN196631:DYT196631 EIJ196631:EIP196631 ESF196631:ESL196631 FCB196631:FCH196631 FLX196631:FMD196631 FVT196631:FVZ196631 GFP196631:GFV196631 GPL196631:GPR196631 GZH196631:GZN196631 HJD196631:HJJ196631 HSZ196631:HTF196631 ICV196631:IDB196631 IMR196631:IMX196631 IWN196631:IWT196631 JGJ196631:JGP196631 JQF196631:JQL196631 KAB196631:KAH196631 KJX196631:KKD196631 KTT196631:KTZ196631 LDP196631:LDV196631 LNL196631:LNR196631 LXH196631:LXN196631 MHD196631:MHJ196631 MQZ196631:MRF196631 NAV196631:NBB196631 NKR196631:NKX196631 NUN196631:NUT196631 OEJ196631:OEP196631 OOF196631:OOL196631 OYB196631:OYH196631 PHX196631:PID196631 PRT196631:PRZ196631 QBP196631:QBV196631 QLL196631:QLR196631 QVH196631:QVN196631 RFD196631:RFJ196631 ROZ196631:RPF196631 RYV196631:RZB196631 SIR196631:SIX196631 SSN196631:SST196631 TCJ196631:TCP196631 TMF196631:TML196631 TWB196631:TWH196631 UFX196631:UGD196631 UPT196631:UPZ196631 UZP196631:UZV196631 VJL196631:VJR196631 VTH196631:VTN196631 WDD196631:WDJ196631 WMZ196631:WNF196631 WWV196631:WXB196631 AN262167:AT262167 KJ262167:KP262167 UF262167:UL262167 AEB262167:AEH262167 ANX262167:AOD262167 AXT262167:AXZ262167 BHP262167:BHV262167 BRL262167:BRR262167 CBH262167:CBN262167 CLD262167:CLJ262167 CUZ262167:CVF262167 DEV262167:DFB262167 DOR262167:DOX262167 DYN262167:DYT262167 EIJ262167:EIP262167 ESF262167:ESL262167 FCB262167:FCH262167 FLX262167:FMD262167 FVT262167:FVZ262167 GFP262167:GFV262167 GPL262167:GPR262167 GZH262167:GZN262167 HJD262167:HJJ262167 HSZ262167:HTF262167 ICV262167:IDB262167 IMR262167:IMX262167 IWN262167:IWT262167 JGJ262167:JGP262167 JQF262167:JQL262167 KAB262167:KAH262167 KJX262167:KKD262167 KTT262167:KTZ262167 LDP262167:LDV262167 LNL262167:LNR262167 LXH262167:LXN262167 MHD262167:MHJ262167 MQZ262167:MRF262167 NAV262167:NBB262167 NKR262167:NKX262167 NUN262167:NUT262167 OEJ262167:OEP262167 OOF262167:OOL262167 OYB262167:OYH262167 PHX262167:PID262167 PRT262167:PRZ262167 QBP262167:QBV262167 QLL262167:QLR262167 QVH262167:QVN262167 RFD262167:RFJ262167 ROZ262167:RPF262167 RYV262167:RZB262167 SIR262167:SIX262167 SSN262167:SST262167 TCJ262167:TCP262167 TMF262167:TML262167 TWB262167:TWH262167 UFX262167:UGD262167 UPT262167:UPZ262167 UZP262167:UZV262167 VJL262167:VJR262167 VTH262167:VTN262167 WDD262167:WDJ262167 WMZ262167:WNF262167 WWV262167:WXB262167 AN327703:AT327703 KJ327703:KP327703 UF327703:UL327703 AEB327703:AEH327703 ANX327703:AOD327703 AXT327703:AXZ327703 BHP327703:BHV327703 BRL327703:BRR327703 CBH327703:CBN327703 CLD327703:CLJ327703 CUZ327703:CVF327703 DEV327703:DFB327703 DOR327703:DOX327703 DYN327703:DYT327703 EIJ327703:EIP327703 ESF327703:ESL327703 FCB327703:FCH327703 FLX327703:FMD327703 FVT327703:FVZ327703 GFP327703:GFV327703 GPL327703:GPR327703 GZH327703:GZN327703 HJD327703:HJJ327703 HSZ327703:HTF327703 ICV327703:IDB327703 IMR327703:IMX327703 IWN327703:IWT327703 JGJ327703:JGP327703 JQF327703:JQL327703 KAB327703:KAH327703 KJX327703:KKD327703 KTT327703:KTZ327703 LDP327703:LDV327703 LNL327703:LNR327703 LXH327703:LXN327703 MHD327703:MHJ327703 MQZ327703:MRF327703 NAV327703:NBB327703 NKR327703:NKX327703 NUN327703:NUT327703 OEJ327703:OEP327703 OOF327703:OOL327703 OYB327703:OYH327703 PHX327703:PID327703 PRT327703:PRZ327703 QBP327703:QBV327703 QLL327703:QLR327703 QVH327703:QVN327703 RFD327703:RFJ327703 ROZ327703:RPF327703 RYV327703:RZB327703 SIR327703:SIX327703 SSN327703:SST327703 TCJ327703:TCP327703 TMF327703:TML327703 TWB327703:TWH327703 UFX327703:UGD327703 UPT327703:UPZ327703 UZP327703:UZV327703 VJL327703:VJR327703 VTH327703:VTN327703 WDD327703:WDJ327703 WMZ327703:WNF327703 WWV327703:WXB327703 AN393239:AT393239 KJ393239:KP393239 UF393239:UL393239 AEB393239:AEH393239 ANX393239:AOD393239 AXT393239:AXZ393239 BHP393239:BHV393239 BRL393239:BRR393239 CBH393239:CBN393239 CLD393239:CLJ393239 CUZ393239:CVF393239 DEV393239:DFB393239 DOR393239:DOX393239 DYN393239:DYT393239 EIJ393239:EIP393239 ESF393239:ESL393239 FCB393239:FCH393239 FLX393239:FMD393239 FVT393239:FVZ393239 GFP393239:GFV393239 GPL393239:GPR393239 GZH393239:GZN393239 HJD393239:HJJ393239 HSZ393239:HTF393239 ICV393239:IDB393239 IMR393239:IMX393239 IWN393239:IWT393239 JGJ393239:JGP393239 JQF393239:JQL393239 KAB393239:KAH393239 KJX393239:KKD393239 KTT393239:KTZ393239 LDP393239:LDV393239 LNL393239:LNR393239 LXH393239:LXN393239 MHD393239:MHJ393239 MQZ393239:MRF393239 NAV393239:NBB393239 NKR393239:NKX393239 NUN393239:NUT393239 OEJ393239:OEP393239 OOF393239:OOL393239 OYB393239:OYH393239 PHX393239:PID393239 PRT393239:PRZ393239 QBP393239:QBV393239 QLL393239:QLR393239 QVH393239:QVN393239 RFD393239:RFJ393239 ROZ393239:RPF393239 RYV393239:RZB393239 SIR393239:SIX393239 SSN393239:SST393239 TCJ393239:TCP393239 TMF393239:TML393239 TWB393239:TWH393239 UFX393239:UGD393239 UPT393239:UPZ393239 UZP393239:UZV393239 VJL393239:VJR393239 VTH393239:VTN393239 WDD393239:WDJ393239 WMZ393239:WNF393239 WWV393239:WXB393239 AN458775:AT458775 KJ458775:KP458775 UF458775:UL458775 AEB458775:AEH458775 ANX458775:AOD458775 AXT458775:AXZ458775 BHP458775:BHV458775 BRL458775:BRR458775 CBH458775:CBN458775 CLD458775:CLJ458775 CUZ458775:CVF458775 DEV458775:DFB458775 DOR458775:DOX458775 DYN458775:DYT458775 EIJ458775:EIP458775 ESF458775:ESL458775 FCB458775:FCH458775 FLX458775:FMD458775 FVT458775:FVZ458775 GFP458775:GFV458775 GPL458775:GPR458775 GZH458775:GZN458775 HJD458775:HJJ458775 HSZ458775:HTF458775 ICV458775:IDB458775 IMR458775:IMX458775 IWN458775:IWT458775 JGJ458775:JGP458775 JQF458775:JQL458775 KAB458775:KAH458775 KJX458775:KKD458775 KTT458775:KTZ458775 LDP458775:LDV458775 LNL458775:LNR458775 LXH458775:LXN458775 MHD458775:MHJ458775 MQZ458775:MRF458775 NAV458775:NBB458775 NKR458775:NKX458775 NUN458775:NUT458775 OEJ458775:OEP458775 OOF458775:OOL458775 OYB458775:OYH458775 PHX458775:PID458775 PRT458775:PRZ458775 QBP458775:QBV458775 QLL458775:QLR458775 QVH458775:QVN458775 RFD458775:RFJ458775 ROZ458775:RPF458775 RYV458775:RZB458775 SIR458775:SIX458775 SSN458775:SST458775 TCJ458775:TCP458775 TMF458775:TML458775 TWB458775:TWH458775 UFX458775:UGD458775 UPT458775:UPZ458775 UZP458775:UZV458775 VJL458775:VJR458775 VTH458775:VTN458775 WDD458775:WDJ458775 WMZ458775:WNF458775 WWV458775:WXB458775 AN524311:AT524311 KJ524311:KP524311 UF524311:UL524311 AEB524311:AEH524311 ANX524311:AOD524311 AXT524311:AXZ524311 BHP524311:BHV524311 BRL524311:BRR524311 CBH524311:CBN524311 CLD524311:CLJ524311 CUZ524311:CVF524311 DEV524311:DFB524311 DOR524311:DOX524311 DYN524311:DYT524311 EIJ524311:EIP524311 ESF524311:ESL524311 FCB524311:FCH524311 FLX524311:FMD524311 FVT524311:FVZ524311 GFP524311:GFV524311 GPL524311:GPR524311 GZH524311:GZN524311 HJD524311:HJJ524311 HSZ524311:HTF524311 ICV524311:IDB524311 IMR524311:IMX524311 IWN524311:IWT524311 JGJ524311:JGP524311 JQF524311:JQL524311 KAB524311:KAH524311 KJX524311:KKD524311 KTT524311:KTZ524311 LDP524311:LDV524311 LNL524311:LNR524311 LXH524311:LXN524311 MHD524311:MHJ524311 MQZ524311:MRF524311 NAV524311:NBB524311 NKR524311:NKX524311 NUN524311:NUT524311 OEJ524311:OEP524311 OOF524311:OOL524311 OYB524311:OYH524311 PHX524311:PID524311 PRT524311:PRZ524311 QBP524311:QBV524311 QLL524311:QLR524311 QVH524311:QVN524311 RFD524311:RFJ524311 ROZ524311:RPF524311 RYV524311:RZB524311 SIR524311:SIX524311 SSN524311:SST524311 TCJ524311:TCP524311 TMF524311:TML524311 TWB524311:TWH524311 UFX524311:UGD524311 UPT524311:UPZ524311 UZP524311:UZV524311 VJL524311:VJR524311 VTH524311:VTN524311 WDD524311:WDJ524311 WMZ524311:WNF524311 WWV524311:WXB524311 AN589847:AT589847 KJ589847:KP589847 UF589847:UL589847 AEB589847:AEH589847 ANX589847:AOD589847 AXT589847:AXZ589847 BHP589847:BHV589847 BRL589847:BRR589847 CBH589847:CBN589847 CLD589847:CLJ589847 CUZ589847:CVF589847 DEV589847:DFB589847 DOR589847:DOX589847 DYN589847:DYT589847 EIJ589847:EIP589847 ESF589847:ESL589847 FCB589847:FCH589847 FLX589847:FMD589847 FVT589847:FVZ589847 GFP589847:GFV589847 GPL589847:GPR589847 GZH589847:GZN589847 HJD589847:HJJ589847 HSZ589847:HTF589847 ICV589847:IDB589847 IMR589847:IMX589847 IWN589847:IWT589847 JGJ589847:JGP589847 JQF589847:JQL589847 KAB589847:KAH589847 KJX589847:KKD589847 KTT589847:KTZ589847 LDP589847:LDV589847 LNL589847:LNR589847 LXH589847:LXN589847 MHD589847:MHJ589847 MQZ589847:MRF589847 NAV589847:NBB589847 NKR589847:NKX589847 NUN589847:NUT589847 OEJ589847:OEP589847 OOF589847:OOL589847 OYB589847:OYH589847 PHX589847:PID589847 PRT589847:PRZ589847 QBP589847:QBV589847 QLL589847:QLR589847 QVH589847:QVN589847 RFD589847:RFJ589847 ROZ589847:RPF589847 RYV589847:RZB589847 SIR589847:SIX589847 SSN589847:SST589847 TCJ589847:TCP589847 TMF589847:TML589847 TWB589847:TWH589847 UFX589847:UGD589847 UPT589847:UPZ589847 UZP589847:UZV589847 VJL589847:VJR589847 VTH589847:VTN589847 WDD589847:WDJ589847 WMZ589847:WNF589847 WWV589847:WXB589847 AN655383:AT655383 KJ655383:KP655383 UF655383:UL655383 AEB655383:AEH655383 ANX655383:AOD655383 AXT655383:AXZ655383 BHP655383:BHV655383 BRL655383:BRR655383 CBH655383:CBN655383 CLD655383:CLJ655383 CUZ655383:CVF655383 DEV655383:DFB655383 DOR655383:DOX655383 DYN655383:DYT655383 EIJ655383:EIP655383 ESF655383:ESL655383 FCB655383:FCH655383 FLX655383:FMD655383 FVT655383:FVZ655383 GFP655383:GFV655383 GPL655383:GPR655383 GZH655383:GZN655383 HJD655383:HJJ655383 HSZ655383:HTF655383 ICV655383:IDB655383 IMR655383:IMX655383 IWN655383:IWT655383 JGJ655383:JGP655383 JQF655383:JQL655383 KAB655383:KAH655383 KJX655383:KKD655383 KTT655383:KTZ655383 LDP655383:LDV655383 LNL655383:LNR655383 LXH655383:LXN655383 MHD655383:MHJ655383 MQZ655383:MRF655383 NAV655383:NBB655383 NKR655383:NKX655383 NUN655383:NUT655383 OEJ655383:OEP655383 OOF655383:OOL655383 OYB655383:OYH655383 PHX655383:PID655383 PRT655383:PRZ655383 QBP655383:QBV655383 QLL655383:QLR655383 QVH655383:QVN655383 RFD655383:RFJ655383 ROZ655383:RPF655383 RYV655383:RZB655383 SIR655383:SIX655383 SSN655383:SST655383 TCJ655383:TCP655383 TMF655383:TML655383 TWB655383:TWH655383 UFX655383:UGD655383 UPT655383:UPZ655383 UZP655383:UZV655383 VJL655383:VJR655383 VTH655383:VTN655383 WDD655383:WDJ655383 WMZ655383:WNF655383 WWV655383:WXB655383 AN720919:AT720919 KJ720919:KP720919 UF720919:UL720919 AEB720919:AEH720919 ANX720919:AOD720919 AXT720919:AXZ720919 BHP720919:BHV720919 BRL720919:BRR720919 CBH720919:CBN720919 CLD720919:CLJ720919 CUZ720919:CVF720919 DEV720919:DFB720919 DOR720919:DOX720919 DYN720919:DYT720919 EIJ720919:EIP720919 ESF720919:ESL720919 FCB720919:FCH720919 FLX720919:FMD720919 FVT720919:FVZ720919 GFP720919:GFV720919 GPL720919:GPR720919 GZH720919:GZN720919 HJD720919:HJJ720919 HSZ720919:HTF720919 ICV720919:IDB720919 IMR720919:IMX720919 IWN720919:IWT720919 JGJ720919:JGP720919 JQF720919:JQL720919 KAB720919:KAH720919 KJX720919:KKD720919 KTT720919:KTZ720919 LDP720919:LDV720919 LNL720919:LNR720919 LXH720919:LXN720919 MHD720919:MHJ720919 MQZ720919:MRF720919 NAV720919:NBB720919 NKR720919:NKX720919 NUN720919:NUT720919 OEJ720919:OEP720919 OOF720919:OOL720919 OYB720919:OYH720919 PHX720919:PID720919 PRT720919:PRZ720919 QBP720919:QBV720919 QLL720919:QLR720919 QVH720919:QVN720919 RFD720919:RFJ720919 ROZ720919:RPF720919 RYV720919:RZB720919 SIR720919:SIX720919 SSN720919:SST720919 TCJ720919:TCP720919 TMF720919:TML720919 TWB720919:TWH720919 UFX720919:UGD720919 UPT720919:UPZ720919 UZP720919:UZV720919 VJL720919:VJR720919 VTH720919:VTN720919 WDD720919:WDJ720919 WMZ720919:WNF720919 WWV720919:WXB720919 AN786455:AT786455 KJ786455:KP786455 UF786455:UL786455 AEB786455:AEH786455 ANX786455:AOD786455 AXT786455:AXZ786455 BHP786455:BHV786455 BRL786455:BRR786455 CBH786455:CBN786455 CLD786455:CLJ786455 CUZ786455:CVF786455 DEV786455:DFB786455 DOR786455:DOX786455 DYN786455:DYT786455 EIJ786455:EIP786455 ESF786455:ESL786455 FCB786455:FCH786455 FLX786455:FMD786455 FVT786455:FVZ786455 GFP786455:GFV786455 GPL786455:GPR786455 GZH786455:GZN786455 HJD786455:HJJ786455 HSZ786455:HTF786455 ICV786455:IDB786455 IMR786455:IMX786455 IWN786455:IWT786455 JGJ786455:JGP786455 JQF786455:JQL786455 KAB786455:KAH786455 KJX786455:KKD786455 KTT786455:KTZ786455 LDP786455:LDV786455 LNL786455:LNR786455 LXH786455:LXN786455 MHD786455:MHJ786455 MQZ786455:MRF786455 NAV786455:NBB786455 NKR786455:NKX786455 NUN786455:NUT786455 OEJ786455:OEP786455 OOF786455:OOL786455 OYB786455:OYH786455 PHX786455:PID786455 PRT786455:PRZ786455 QBP786455:QBV786455 QLL786455:QLR786455 QVH786455:QVN786455 RFD786455:RFJ786455 ROZ786455:RPF786455 RYV786455:RZB786455 SIR786455:SIX786455 SSN786455:SST786455 TCJ786455:TCP786455 TMF786455:TML786455 TWB786455:TWH786455 UFX786455:UGD786455 UPT786455:UPZ786455 UZP786455:UZV786455 VJL786455:VJR786455 VTH786455:VTN786455 WDD786455:WDJ786455 WMZ786455:WNF786455 WWV786455:WXB786455 AN851991:AT851991 KJ851991:KP851991 UF851991:UL851991 AEB851991:AEH851991 ANX851991:AOD851991 AXT851991:AXZ851991 BHP851991:BHV851991 BRL851991:BRR851991 CBH851991:CBN851991 CLD851991:CLJ851991 CUZ851991:CVF851991 DEV851991:DFB851991 DOR851991:DOX851991 DYN851991:DYT851991 EIJ851991:EIP851991 ESF851991:ESL851991 FCB851991:FCH851991 FLX851991:FMD851991 FVT851991:FVZ851991 GFP851991:GFV851991 GPL851991:GPR851991 GZH851991:GZN851991 HJD851991:HJJ851991 HSZ851991:HTF851991 ICV851991:IDB851991 IMR851991:IMX851991 IWN851991:IWT851991 JGJ851991:JGP851991 JQF851991:JQL851991 KAB851991:KAH851991 KJX851991:KKD851991 KTT851991:KTZ851991 LDP851991:LDV851991 LNL851991:LNR851991 LXH851991:LXN851991 MHD851991:MHJ851991 MQZ851991:MRF851991 NAV851991:NBB851991 NKR851991:NKX851991 NUN851991:NUT851991 OEJ851991:OEP851991 OOF851991:OOL851991 OYB851991:OYH851991 PHX851991:PID851991 PRT851991:PRZ851991 QBP851991:QBV851991 QLL851991:QLR851991 QVH851991:QVN851991 RFD851991:RFJ851991 ROZ851991:RPF851991 RYV851991:RZB851991 SIR851991:SIX851991 SSN851991:SST851991 TCJ851991:TCP851991 TMF851991:TML851991 TWB851991:TWH851991 UFX851991:UGD851991 UPT851991:UPZ851991 UZP851991:UZV851991 VJL851991:VJR851991 VTH851991:VTN851991 WDD851991:WDJ851991 WMZ851991:WNF851991 WWV851991:WXB851991 AN917527:AT917527 KJ917527:KP917527 UF917527:UL917527 AEB917527:AEH917527 ANX917527:AOD917527 AXT917527:AXZ917527 BHP917527:BHV917527 BRL917527:BRR917527 CBH917527:CBN917527 CLD917527:CLJ917527 CUZ917527:CVF917527 DEV917527:DFB917527 DOR917527:DOX917527 DYN917527:DYT917527 EIJ917527:EIP917527 ESF917527:ESL917527 FCB917527:FCH917527 FLX917527:FMD917527 FVT917527:FVZ917527 GFP917527:GFV917527 GPL917527:GPR917527 GZH917527:GZN917527 HJD917527:HJJ917527 HSZ917527:HTF917527 ICV917527:IDB917527 IMR917527:IMX917527 IWN917527:IWT917527 JGJ917527:JGP917527 JQF917527:JQL917527 KAB917527:KAH917527 KJX917527:KKD917527 KTT917527:KTZ917527 LDP917527:LDV917527 LNL917527:LNR917527 LXH917527:LXN917527 MHD917527:MHJ917527 MQZ917527:MRF917527 NAV917527:NBB917527 NKR917527:NKX917527 NUN917527:NUT917527 OEJ917527:OEP917527 OOF917527:OOL917527 OYB917527:OYH917527 PHX917527:PID917527 PRT917527:PRZ917527 QBP917527:QBV917527 QLL917527:QLR917527 QVH917527:QVN917527 RFD917527:RFJ917527 ROZ917527:RPF917527 RYV917527:RZB917527 SIR917527:SIX917527 SSN917527:SST917527 TCJ917527:TCP917527 TMF917527:TML917527 TWB917527:TWH917527 UFX917527:UGD917527 UPT917527:UPZ917527 UZP917527:UZV917527 VJL917527:VJR917527 VTH917527:VTN917527 WDD917527:WDJ917527 WMZ917527:WNF917527 WWV917527:WXB917527 AN983063:AT983063 KJ983063:KP983063 UF983063:UL983063 AEB983063:AEH983063 ANX983063:AOD983063 AXT983063:AXZ983063 BHP983063:BHV983063 BRL983063:BRR983063 CBH983063:CBN983063 CLD983063:CLJ983063 CUZ983063:CVF983063 DEV983063:DFB983063 DOR983063:DOX983063 DYN983063:DYT983063 EIJ983063:EIP983063 ESF983063:ESL983063 FCB983063:FCH983063 FLX983063:FMD983063 FVT983063:FVZ983063 GFP983063:GFV983063 GPL983063:GPR983063 GZH983063:GZN983063 HJD983063:HJJ983063 HSZ983063:HTF983063 ICV983063:IDB983063 IMR983063:IMX983063 IWN983063:IWT983063 JGJ983063:JGP983063 JQF983063:JQL983063 KAB983063:KAH983063 KJX983063:KKD983063 KTT983063:KTZ983063 LDP983063:LDV983063 LNL983063:LNR983063 LXH983063:LXN983063 MHD983063:MHJ983063 MQZ983063:MRF983063 NAV983063:NBB983063 NKR983063:NKX983063 NUN983063:NUT983063 OEJ983063:OEP983063 OOF983063:OOL983063 OYB983063:OYH983063 PHX983063:PID983063 PRT983063:PRZ983063 QBP983063:QBV983063 QLL983063:QLR983063 QVH983063:QVN983063 RFD983063:RFJ983063 ROZ983063:RPF983063 RYV983063:RZB983063 SIR983063:SIX983063 SSN983063:SST983063 TCJ983063:TCP983063 TMF983063:TML983063 TWB983063:TWH983063 UFX983063:UGD983063 UPT983063:UPZ983063 UZP983063:UZV983063 VJL983063:VJR983063 VTH983063:VTN983063 WDD983063:WDJ983063 WMZ983063:WNF983063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9"/>
  <dimension ref="A1:T19"/>
  <sheetViews>
    <sheetView topLeftCell="C8" workbookViewId="0">
      <selection activeCell="Q15" sqref="Q15:T19"/>
    </sheetView>
  </sheetViews>
  <sheetFormatPr defaultRowHeight="11.25" x14ac:dyDescent="0.2"/>
  <cols>
    <col min="1" max="2" width="10.6640625" style="1007" hidden="1" customWidth="1"/>
    <col min="3" max="3" width="3.1640625" style="1007" customWidth="1"/>
    <col min="4" max="4" width="8.6640625" style="1020" customWidth="1"/>
    <col min="5" max="5" width="29.83203125" style="1007" customWidth="1"/>
    <col min="6" max="15" width="10.1640625" style="1007" customWidth="1"/>
    <col min="16" max="16" width="11.83203125" style="1007" customWidth="1"/>
    <col min="17" max="20" width="10.1640625" style="1007" customWidth="1"/>
    <col min="21" max="22" width="3.1640625" style="1007" customWidth="1"/>
    <col min="23" max="256" width="9.1640625" style="1007"/>
    <col min="257" max="258" width="0" style="1007" hidden="1" customWidth="1"/>
    <col min="259" max="259" width="3.1640625" style="1007" customWidth="1"/>
    <col min="260" max="260" width="8.6640625" style="1007" customWidth="1"/>
    <col min="261" max="261" width="29.83203125" style="1007" customWidth="1"/>
    <col min="262" max="276" width="10.1640625" style="1007" customWidth="1"/>
    <col min="277" max="278" width="3.1640625" style="1007" customWidth="1"/>
    <col min="279" max="512" width="9.1640625" style="1007"/>
    <col min="513" max="514" width="0" style="1007" hidden="1" customWidth="1"/>
    <col min="515" max="515" width="3.1640625" style="1007" customWidth="1"/>
    <col min="516" max="516" width="8.6640625" style="1007" customWidth="1"/>
    <col min="517" max="517" width="29.83203125" style="1007" customWidth="1"/>
    <col min="518" max="532" width="10.1640625" style="1007" customWidth="1"/>
    <col min="533" max="534" width="3.1640625" style="1007" customWidth="1"/>
    <col min="535" max="768" width="9.1640625" style="1007"/>
    <col min="769" max="770" width="0" style="1007" hidden="1" customWidth="1"/>
    <col min="771" max="771" width="3.1640625" style="1007" customWidth="1"/>
    <col min="772" max="772" width="8.6640625" style="1007" customWidth="1"/>
    <col min="773" max="773" width="29.83203125" style="1007" customWidth="1"/>
    <col min="774" max="788" width="10.1640625" style="1007" customWidth="1"/>
    <col min="789" max="790" width="3.1640625" style="1007" customWidth="1"/>
    <col min="791" max="1024" width="9.1640625" style="1007"/>
    <col min="1025" max="1026" width="0" style="1007" hidden="1" customWidth="1"/>
    <col min="1027" max="1027" width="3.1640625" style="1007" customWidth="1"/>
    <col min="1028" max="1028" width="8.6640625" style="1007" customWidth="1"/>
    <col min="1029" max="1029" width="29.83203125" style="1007" customWidth="1"/>
    <col min="1030" max="1044" width="10.1640625" style="1007" customWidth="1"/>
    <col min="1045" max="1046" width="3.1640625" style="1007" customWidth="1"/>
    <col min="1047" max="1280" width="9.1640625" style="1007"/>
    <col min="1281" max="1282" width="0" style="1007" hidden="1" customWidth="1"/>
    <col min="1283" max="1283" width="3.1640625" style="1007" customWidth="1"/>
    <col min="1284" max="1284" width="8.6640625" style="1007" customWidth="1"/>
    <col min="1285" max="1285" width="29.83203125" style="1007" customWidth="1"/>
    <col min="1286" max="1300" width="10.1640625" style="1007" customWidth="1"/>
    <col min="1301" max="1302" width="3.1640625" style="1007" customWidth="1"/>
    <col min="1303" max="1536" width="9.1640625" style="1007"/>
    <col min="1537" max="1538" width="0" style="1007" hidden="1" customWidth="1"/>
    <col min="1539" max="1539" width="3.1640625" style="1007" customWidth="1"/>
    <col min="1540" max="1540" width="8.6640625" style="1007" customWidth="1"/>
    <col min="1541" max="1541" width="29.83203125" style="1007" customWidth="1"/>
    <col min="1542" max="1556" width="10.1640625" style="1007" customWidth="1"/>
    <col min="1557" max="1558" width="3.1640625" style="1007" customWidth="1"/>
    <col min="1559" max="1792" width="9.1640625" style="1007"/>
    <col min="1793" max="1794" width="0" style="1007" hidden="1" customWidth="1"/>
    <col min="1795" max="1795" width="3.1640625" style="1007" customWidth="1"/>
    <col min="1796" max="1796" width="8.6640625" style="1007" customWidth="1"/>
    <col min="1797" max="1797" width="29.83203125" style="1007" customWidth="1"/>
    <col min="1798" max="1812" width="10.1640625" style="1007" customWidth="1"/>
    <col min="1813" max="1814" width="3.1640625" style="1007" customWidth="1"/>
    <col min="1815" max="2048" width="9.1640625" style="1007"/>
    <col min="2049" max="2050" width="0" style="1007" hidden="1" customWidth="1"/>
    <col min="2051" max="2051" width="3.1640625" style="1007" customWidth="1"/>
    <col min="2052" max="2052" width="8.6640625" style="1007" customWidth="1"/>
    <col min="2053" max="2053" width="29.83203125" style="1007" customWidth="1"/>
    <col min="2054" max="2068" width="10.1640625" style="1007" customWidth="1"/>
    <col min="2069" max="2070" width="3.1640625" style="1007" customWidth="1"/>
    <col min="2071" max="2304" width="9.1640625" style="1007"/>
    <col min="2305" max="2306" width="0" style="1007" hidden="1" customWidth="1"/>
    <col min="2307" max="2307" width="3.1640625" style="1007" customWidth="1"/>
    <col min="2308" max="2308" width="8.6640625" style="1007" customWidth="1"/>
    <col min="2309" max="2309" width="29.83203125" style="1007" customWidth="1"/>
    <col min="2310" max="2324" width="10.1640625" style="1007" customWidth="1"/>
    <col min="2325" max="2326" width="3.1640625" style="1007" customWidth="1"/>
    <col min="2327" max="2560" width="9.1640625" style="1007"/>
    <col min="2561" max="2562" width="0" style="1007" hidden="1" customWidth="1"/>
    <col min="2563" max="2563" width="3.1640625" style="1007" customWidth="1"/>
    <col min="2564" max="2564" width="8.6640625" style="1007" customWidth="1"/>
    <col min="2565" max="2565" width="29.83203125" style="1007" customWidth="1"/>
    <col min="2566" max="2580" width="10.1640625" style="1007" customWidth="1"/>
    <col min="2581" max="2582" width="3.1640625" style="1007" customWidth="1"/>
    <col min="2583" max="2816" width="9.1640625" style="1007"/>
    <col min="2817" max="2818" width="0" style="1007" hidden="1" customWidth="1"/>
    <col min="2819" max="2819" width="3.1640625" style="1007" customWidth="1"/>
    <col min="2820" max="2820" width="8.6640625" style="1007" customWidth="1"/>
    <col min="2821" max="2821" width="29.83203125" style="1007" customWidth="1"/>
    <col min="2822" max="2836" width="10.1640625" style="1007" customWidth="1"/>
    <col min="2837" max="2838" width="3.1640625" style="1007" customWidth="1"/>
    <col min="2839" max="3072" width="9.1640625" style="1007"/>
    <col min="3073" max="3074" width="0" style="1007" hidden="1" customWidth="1"/>
    <col min="3075" max="3075" width="3.1640625" style="1007" customWidth="1"/>
    <col min="3076" max="3076" width="8.6640625" style="1007" customWidth="1"/>
    <col min="3077" max="3077" width="29.83203125" style="1007" customWidth="1"/>
    <col min="3078" max="3092" width="10.1640625" style="1007" customWidth="1"/>
    <col min="3093" max="3094" width="3.1640625" style="1007" customWidth="1"/>
    <col min="3095" max="3328" width="9.1640625" style="1007"/>
    <col min="3329" max="3330" width="0" style="1007" hidden="1" customWidth="1"/>
    <col min="3331" max="3331" width="3.1640625" style="1007" customWidth="1"/>
    <col min="3332" max="3332" width="8.6640625" style="1007" customWidth="1"/>
    <col min="3333" max="3333" width="29.83203125" style="1007" customWidth="1"/>
    <col min="3334" max="3348" width="10.1640625" style="1007" customWidth="1"/>
    <col min="3349" max="3350" width="3.1640625" style="1007" customWidth="1"/>
    <col min="3351" max="3584" width="9.1640625" style="1007"/>
    <col min="3585" max="3586" width="0" style="1007" hidden="1" customWidth="1"/>
    <col min="3587" max="3587" width="3.1640625" style="1007" customWidth="1"/>
    <col min="3588" max="3588" width="8.6640625" style="1007" customWidth="1"/>
    <col min="3589" max="3589" width="29.83203125" style="1007" customWidth="1"/>
    <col min="3590" max="3604" width="10.1640625" style="1007" customWidth="1"/>
    <col min="3605" max="3606" width="3.1640625" style="1007" customWidth="1"/>
    <col min="3607" max="3840" width="9.1640625" style="1007"/>
    <col min="3841" max="3842" width="0" style="1007" hidden="1" customWidth="1"/>
    <col min="3843" max="3843" width="3.1640625" style="1007" customWidth="1"/>
    <col min="3844" max="3844" width="8.6640625" style="1007" customWidth="1"/>
    <col min="3845" max="3845" width="29.83203125" style="1007" customWidth="1"/>
    <col min="3846" max="3860" width="10.1640625" style="1007" customWidth="1"/>
    <col min="3861" max="3862" width="3.1640625" style="1007" customWidth="1"/>
    <col min="3863" max="4096" width="9.1640625" style="1007"/>
    <col min="4097" max="4098" width="0" style="1007" hidden="1" customWidth="1"/>
    <col min="4099" max="4099" width="3.1640625" style="1007" customWidth="1"/>
    <col min="4100" max="4100" width="8.6640625" style="1007" customWidth="1"/>
    <col min="4101" max="4101" width="29.83203125" style="1007" customWidth="1"/>
    <col min="4102" max="4116" width="10.1640625" style="1007" customWidth="1"/>
    <col min="4117" max="4118" width="3.1640625" style="1007" customWidth="1"/>
    <col min="4119" max="4352" width="9.1640625" style="1007"/>
    <col min="4353" max="4354" width="0" style="1007" hidden="1" customWidth="1"/>
    <col min="4355" max="4355" width="3.1640625" style="1007" customWidth="1"/>
    <col min="4356" max="4356" width="8.6640625" style="1007" customWidth="1"/>
    <col min="4357" max="4357" width="29.83203125" style="1007" customWidth="1"/>
    <col min="4358" max="4372" width="10.1640625" style="1007" customWidth="1"/>
    <col min="4373" max="4374" width="3.1640625" style="1007" customWidth="1"/>
    <col min="4375" max="4608" width="9.1640625" style="1007"/>
    <col min="4609" max="4610" width="0" style="1007" hidden="1" customWidth="1"/>
    <col min="4611" max="4611" width="3.1640625" style="1007" customWidth="1"/>
    <col min="4612" max="4612" width="8.6640625" style="1007" customWidth="1"/>
    <col min="4613" max="4613" width="29.83203125" style="1007" customWidth="1"/>
    <col min="4614" max="4628" width="10.1640625" style="1007" customWidth="1"/>
    <col min="4629" max="4630" width="3.1640625" style="1007" customWidth="1"/>
    <col min="4631" max="4864" width="9.1640625" style="1007"/>
    <col min="4865" max="4866" width="0" style="1007" hidden="1" customWidth="1"/>
    <col min="4867" max="4867" width="3.1640625" style="1007" customWidth="1"/>
    <col min="4868" max="4868" width="8.6640625" style="1007" customWidth="1"/>
    <col min="4869" max="4869" width="29.83203125" style="1007" customWidth="1"/>
    <col min="4870" max="4884" width="10.1640625" style="1007" customWidth="1"/>
    <col min="4885" max="4886" width="3.1640625" style="1007" customWidth="1"/>
    <col min="4887" max="5120" width="9.1640625" style="1007"/>
    <col min="5121" max="5122" width="0" style="1007" hidden="1" customWidth="1"/>
    <col min="5123" max="5123" width="3.1640625" style="1007" customWidth="1"/>
    <col min="5124" max="5124" width="8.6640625" style="1007" customWidth="1"/>
    <col min="5125" max="5125" width="29.83203125" style="1007" customWidth="1"/>
    <col min="5126" max="5140" width="10.1640625" style="1007" customWidth="1"/>
    <col min="5141" max="5142" width="3.1640625" style="1007" customWidth="1"/>
    <col min="5143" max="5376" width="9.1640625" style="1007"/>
    <col min="5377" max="5378" width="0" style="1007" hidden="1" customWidth="1"/>
    <col min="5379" max="5379" width="3.1640625" style="1007" customWidth="1"/>
    <col min="5380" max="5380" width="8.6640625" style="1007" customWidth="1"/>
    <col min="5381" max="5381" width="29.83203125" style="1007" customWidth="1"/>
    <col min="5382" max="5396" width="10.1640625" style="1007" customWidth="1"/>
    <col min="5397" max="5398" width="3.1640625" style="1007" customWidth="1"/>
    <col min="5399" max="5632" width="9.1640625" style="1007"/>
    <col min="5633" max="5634" width="0" style="1007" hidden="1" customWidth="1"/>
    <col min="5635" max="5635" width="3.1640625" style="1007" customWidth="1"/>
    <col min="5636" max="5636" width="8.6640625" style="1007" customWidth="1"/>
    <col min="5637" max="5637" width="29.83203125" style="1007" customWidth="1"/>
    <col min="5638" max="5652" width="10.1640625" style="1007" customWidth="1"/>
    <col min="5653" max="5654" width="3.1640625" style="1007" customWidth="1"/>
    <col min="5655" max="5888" width="9.1640625" style="1007"/>
    <col min="5889" max="5890" width="0" style="1007" hidden="1" customWidth="1"/>
    <col min="5891" max="5891" width="3.1640625" style="1007" customWidth="1"/>
    <col min="5892" max="5892" width="8.6640625" style="1007" customWidth="1"/>
    <col min="5893" max="5893" width="29.83203125" style="1007" customWidth="1"/>
    <col min="5894" max="5908" width="10.1640625" style="1007" customWidth="1"/>
    <col min="5909" max="5910" width="3.1640625" style="1007" customWidth="1"/>
    <col min="5911" max="6144" width="9.1640625" style="1007"/>
    <col min="6145" max="6146" width="0" style="1007" hidden="1" customWidth="1"/>
    <col min="6147" max="6147" width="3.1640625" style="1007" customWidth="1"/>
    <col min="6148" max="6148" width="8.6640625" style="1007" customWidth="1"/>
    <col min="6149" max="6149" width="29.83203125" style="1007" customWidth="1"/>
    <col min="6150" max="6164" width="10.1640625" style="1007" customWidth="1"/>
    <col min="6165" max="6166" width="3.1640625" style="1007" customWidth="1"/>
    <col min="6167" max="6400" width="9.1640625" style="1007"/>
    <col min="6401" max="6402" width="0" style="1007" hidden="1" customWidth="1"/>
    <col min="6403" max="6403" width="3.1640625" style="1007" customWidth="1"/>
    <col min="6404" max="6404" width="8.6640625" style="1007" customWidth="1"/>
    <col min="6405" max="6405" width="29.83203125" style="1007" customWidth="1"/>
    <col min="6406" max="6420" width="10.1640625" style="1007" customWidth="1"/>
    <col min="6421" max="6422" width="3.1640625" style="1007" customWidth="1"/>
    <col min="6423" max="6656" width="9.1640625" style="1007"/>
    <col min="6657" max="6658" width="0" style="1007" hidden="1" customWidth="1"/>
    <col min="6659" max="6659" width="3.1640625" style="1007" customWidth="1"/>
    <col min="6660" max="6660" width="8.6640625" style="1007" customWidth="1"/>
    <col min="6661" max="6661" width="29.83203125" style="1007" customWidth="1"/>
    <col min="6662" max="6676" width="10.1640625" style="1007" customWidth="1"/>
    <col min="6677" max="6678" width="3.1640625" style="1007" customWidth="1"/>
    <col min="6679" max="6912" width="9.1640625" style="1007"/>
    <col min="6913" max="6914" width="0" style="1007" hidden="1" customWidth="1"/>
    <col min="6915" max="6915" width="3.1640625" style="1007" customWidth="1"/>
    <col min="6916" max="6916" width="8.6640625" style="1007" customWidth="1"/>
    <col min="6917" max="6917" width="29.83203125" style="1007" customWidth="1"/>
    <col min="6918" max="6932" width="10.1640625" style="1007" customWidth="1"/>
    <col min="6933" max="6934" width="3.1640625" style="1007" customWidth="1"/>
    <col min="6935" max="7168" width="9.1640625" style="1007"/>
    <col min="7169" max="7170" width="0" style="1007" hidden="1" customWidth="1"/>
    <col min="7171" max="7171" width="3.1640625" style="1007" customWidth="1"/>
    <col min="7172" max="7172" width="8.6640625" style="1007" customWidth="1"/>
    <col min="7173" max="7173" width="29.83203125" style="1007" customWidth="1"/>
    <col min="7174" max="7188" width="10.1640625" style="1007" customWidth="1"/>
    <col min="7189" max="7190" width="3.1640625" style="1007" customWidth="1"/>
    <col min="7191" max="7424" width="9.1640625" style="1007"/>
    <col min="7425" max="7426" width="0" style="1007" hidden="1" customWidth="1"/>
    <col min="7427" max="7427" width="3.1640625" style="1007" customWidth="1"/>
    <col min="7428" max="7428" width="8.6640625" style="1007" customWidth="1"/>
    <col min="7429" max="7429" width="29.83203125" style="1007" customWidth="1"/>
    <col min="7430" max="7444" width="10.1640625" style="1007" customWidth="1"/>
    <col min="7445" max="7446" width="3.1640625" style="1007" customWidth="1"/>
    <col min="7447" max="7680" width="9.1640625" style="1007"/>
    <col min="7681" max="7682" width="0" style="1007" hidden="1" customWidth="1"/>
    <col min="7683" max="7683" width="3.1640625" style="1007" customWidth="1"/>
    <col min="7684" max="7684" width="8.6640625" style="1007" customWidth="1"/>
    <col min="7685" max="7685" width="29.83203125" style="1007" customWidth="1"/>
    <col min="7686" max="7700" width="10.1640625" style="1007" customWidth="1"/>
    <col min="7701" max="7702" width="3.1640625" style="1007" customWidth="1"/>
    <col min="7703" max="7936" width="9.1640625" style="1007"/>
    <col min="7937" max="7938" width="0" style="1007" hidden="1" customWidth="1"/>
    <col min="7939" max="7939" width="3.1640625" style="1007" customWidth="1"/>
    <col min="7940" max="7940" width="8.6640625" style="1007" customWidth="1"/>
    <col min="7941" max="7941" width="29.83203125" style="1007" customWidth="1"/>
    <col min="7942" max="7956" width="10.1640625" style="1007" customWidth="1"/>
    <col min="7957" max="7958" width="3.1640625" style="1007" customWidth="1"/>
    <col min="7959" max="8192" width="9.1640625" style="1007"/>
    <col min="8193" max="8194" width="0" style="1007" hidden="1" customWidth="1"/>
    <col min="8195" max="8195" width="3.1640625" style="1007" customWidth="1"/>
    <col min="8196" max="8196" width="8.6640625" style="1007" customWidth="1"/>
    <col min="8197" max="8197" width="29.83203125" style="1007" customWidth="1"/>
    <col min="8198" max="8212" width="10.1640625" style="1007" customWidth="1"/>
    <col min="8213" max="8214" width="3.1640625" style="1007" customWidth="1"/>
    <col min="8215" max="8448" width="9.1640625" style="1007"/>
    <col min="8449" max="8450" width="0" style="1007" hidden="1" customWidth="1"/>
    <col min="8451" max="8451" width="3.1640625" style="1007" customWidth="1"/>
    <col min="8452" max="8452" width="8.6640625" style="1007" customWidth="1"/>
    <col min="8453" max="8453" width="29.83203125" style="1007" customWidth="1"/>
    <col min="8454" max="8468" width="10.1640625" style="1007" customWidth="1"/>
    <col min="8469" max="8470" width="3.1640625" style="1007" customWidth="1"/>
    <col min="8471" max="8704" width="9.1640625" style="1007"/>
    <col min="8705" max="8706" width="0" style="1007" hidden="1" customWidth="1"/>
    <col min="8707" max="8707" width="3.1640625" style="1007" customWidth="1"/>
    <col min="8708" max="8708" width="8.6640625" style="1007" customWidth="1"/>
    <col min="8709" max="8709" width="29.83203125" style="1007" customWidth="1"/>
    <col min="8710" max="8724" width="10.1640625" style="1007" customWidth="1"/>
    <col min="8725" max="8726" width="3.1640625" style="1007" customWidth="1"/>
    <col min="8727" max="8960" width="9.1640625" style="1007"/>
    <col min="8961" max="8962" width="0" style="1007" hidden="1" customWidth="1"/>
    <col min="8963" max="8963" width="3.1640625" style="1007" customWidth="1"/>
    <col min="8964" max="8964" width="8.6640625" style="1007" customWidth="1"/>
    <col min="8965" max="8965" width="29.83203125" style="1007" customWidth="1"/>
    <col min="8966" max="8980" width="10.1640625" style="1007" customWidth="1"/>
    <col min="8981" max="8982" width="3.1640625" style="1007" customWidth="1"/>
    <col min="8983" max="9216" width="9.1640625" style="1007"/>
    <col min="9217" max="9218" width="0" style="1007" hidden="1" customWidth="1"/>
    <col min="9219" max="9219" width="3.1640625" style="1007" customWidth="1"/>
    <col min="9220" max="9220" width="8.6640625" style="1007" customWidth="1"/>
    <col min="9221" max="9221" width="29.83203125" style="1007" customWidth="1"/>
    <col min="9222" max="9236" width="10.1640625" style="1007" customWidth="1"/>
    <col min="9237" max="9238" width="3.1640625" style="1007" customWidth="1"/>
    <col min="9239" max="9472" width="9.1640625" style="1007"/>
    <col min="9473" max="9474" width="0" style="1007" hidden="1" customWidth="1"/>
    <col min="9475" max="9475" width="3.1640625" style="1007" customWidth="1"/>
    <col min="9476" max="9476" width="8.6640625" style="1007" customWidth="1"/>
    <col min="9477" max="9477" width="29.83203125" style="1007" customWidth="1"/>
    <col min="9478" max="9492" width="10.1640625" style="1007" customWidth="1"/>
    <col min="9493" max="9494" width="3.1640625" style="1007" customWidth="1"/>
    <col min="9495" max="9728" width="9.1640625" style="1007"/>
    <col min="9729" max="9730" width="0" style="1007" hidden="1" customWidth="1"/>
    <col min="9731" max="9731" width="3.1640625" style="1007" customWidth="1"/>
    <col min="9732" max="9732" width="8.6640625" style="1007" customWidth="1"/>
    <col min="9733" max="9733" width="29.83203125" style="1007" customWidth="1"/>
    <col min="9734" max="9748" width="10.1640625" style="1007" customWidth="1"/>
    <col min="9749" max="9750" width="3.1640625" style="1007" customWidth="1"/>
    <col min="9751" max="9984" width="9.1640625" style="1007"/>
    <col min="9985" max="9986" width="0" style="1007" hidden="1" customWidth="1"/>
    <col min="9987" max="9987" width="3.1640625" style="1007" customWidth="1"/>
    <col min="9988" max="9988" width="8.6640625" style="1007" customWidth="1"/>
    <col min="9989" max="9989" width="29.83203125" style="1007" customWidth="1"/>
    <col min="9990" max="10004" width="10.1640625" style="1007" customWidth="1"/>
    <col min="10005" max="10006" width="3.1640625" style="1007" customWidth="1"/>
    <col min="10007" max="10240" width="9.1640625" style="1007"/>
    <col min="10241" max="10242" width="0" style="1007" hidden="1" customWidth="1"/>
    <col min="10243" max="10243" width="3.1640625" style="1007" customWidth="1"/>
    <col min="10244" max="10244" width="8.6640625" style="1007" customWidth="1"/>
    <col min="10245" max="10245" width="29.83203125" style="1007" customWidth="1"/>
    <col min="10246" max="10260" width="10.1640625" style="1007" customWidth="1"/>
    <col min="10261" max="10262" width="3.1640625" style="1007" customWidth="1"/>
    <col min="10263" max="10496" width="9.1640625" style="1007"/>
    <col min="10497" max="10498" width="0" style="1007" hidden="1" customWidth="1"/>
    <col min="10499" max="10499" width="3.1640625" style="1007" customWidth="1"/>
    <col min="10500" max="10500" width="8.6640625" style="1007" customWidth="1"/>
    <col min="10501" max="10501" width="29.83203125" style="1007" customWidth="1"/>
    <col min="10502" max="10516" width="10.1640625" style="1007" customWidth="1"/>
    <col min="10517" max="10518" width="3.1640625" style="1007" customWidth="1"/>
    <col min="10519" max="10752" width="9.1640625" style="1007"/>
    <col min="10753" max="10754" width="0" style="1007" hidden="1" customWidth="1"/>
    <col min="10755" max="10755" width="3.1640625" style="1007" customWidth="1"/>
    <col min="10756" max="10756" width="8.6640625" style="1007" customWidth="1"/>
    <col min="10757" max="10757" width="29.83203125" style="1007" customWidth="1"/>
    <col min="10758" max="10772" width="10.1640625" style="1007" customWidth="1"/>
    <col min="10773" max="10774" width="3.1640625" style="1007" customWidth="1"/>
    <col min="10775" max="11008" width="9.1640625" style="1007"/>
    <col min="11009" max="11010" width="0" style="1007" hidden="1" customWidth="1"/>
    <col min="11011" max="11011" width="3.1640625" style="1007" customWidth="1"/>
    <col min="11012" max="11012" width="8.6640625" style="1007" customWidth="1"/>
    <col min="11013" max="11013" width="29.83203125" style="1007" customWidth="1"/>
    <col min="11014" max="11028" width="10.1640625" style="1007" customWidth="1"/>
    <col min="11029" max="11030" width="3.1640625" style="1007" customWidth="1"/>
    <col min="11031" max="11264" width="9.1640625" style="1007"/>
    <col min="11265" max="11266" width="0" style="1007" hidden="1" customWidth="1"/>
    <col min="11267" max="11267" width="3.1640625" style="1007" customWidth="1"/>
    <col min="11268" max="11268" width="8.6640625" style="1007" customWidth="1"/>
    <col min="11269" max="11269" width="29.83203125" style="1007" customWidth="1"/>
    <col min="11270" max="11284" width="10.1640625" style="1007" customWidth="1"/>
    <col min="11285" max="11286" width="3.1640625" style="1007" customWidth="1"/>
    <col min="11287" max="11520" width="9.1640625" style="1007"/>
    <col min="11521" max="11522" width="0" style="1007" hidden="1" customWidth="1"/>
    <col min="11523" max="11523" width="3.1640625" style="1007" customWidth="1"/>
    <col min="11524" max="11524" width="8.6640625" style="1007" customWidth="1"/>
    <col min="11525" max="11525" width="29.83203125" style="1007" customWidth="1"/>
    <col min="11526" max="11540" width="10.1640625" style="1007" customWidth="1"/>
    <col min="11541" max="11542" width="3.1640625" style="1007" customWidth="1"/>
    <col min="11543" max="11776" width="9.1640625" style="1007"/>
    <col min="11777" max="11778" width="0" style="1007" hidden="1" customWidth="1"/>
    <col min="11779" max="11779" width="3.1640625" style="1007" customWidth="1"/>
    <col min="11780" max="11780" width="8.6640625" style="1007" customWidth="1"/>
    <col min="11781" max="11781" width="29.83203125" style="1007" customWidth="1"/>
    <col min="11782" max="11796" width="10.1640625" style="1007" customWidth="1"/>
    <col min="11797" max="11798" width="3.1640625" style="1007" customWidth="1"/>
    <col min="11799" max="12032" width="9.1640625" style="1007"/>
    <col min="12033" max="12034" width="0" style="1007" hidden="1" customWidth="1"/>
    <col min="12035" max="12035" width="3.1640625" style="1007" customWidth="1"/>
    <col min="12036" max="12036" width="8.6640625" style="1007" customWidth="1"/>
    <col min="12037" max="12037" width="29.83203125" style="1007" customWidth="1"/>
    <col min="12038" max="12052" width="10.1640625" style="1007" customWidth="1"/>
    <col min="12053" max="12054" width="3.1640625" style="1007" customWidth="1"/>
    <col min="12055" max="12288" width="9.1640625" style="1007"/>
    <col min="12289" max="12290" width="0" style="1007" hidden="1" customWidth="1"/>
    <col min="12291" max="12291" width="3.1640625" style="1007" customWidth="1"/>
    <col min="12292" max="12292" width="8.6640625" style="1007" customWidth="1"/>
    <col min="12293" max="12293" width="29.83203125" style="1007" customWidth="1"/>
    <col min="12294" max="12308" width="10.1640625" style="1007" customWidth="1"/>
    <col min="12309" max="12310" width="3.1640625" style="1007" customWidth="1"/>
    <col min="12311" max="12544" width="9.1640625" style="1007"/>
    <col min="12545" max="12546" width="0" style="1007" hidden="1" customWidth="1"/>
    <col min="12547" max="12547" width="3.1640625" style="1007" customWidth="1"/>
    <col min="12548" max="12548" width="8.6640625" style="1007" customWidth="1"/>
    <col min="12549" max="12549" width="29.83203125" style="1007" customWidth="1"/>
    <col min="12550" max="12564" width="10.1640625" style="1007" customWidth="1"/>
    <col min="12565" max="12566" width="3.1640625" style="1007" customWidth="1"/>
    <col min="12567" max="12800" width="9.1640625" style="1007"/>
    <col min="12801" max="12802" width="0" style="1007" hidden="1" customWidth="1"/>
    <col min="12803" max="12803" width="3.1640625" style="1007" customWidth="1"/>
    <col min="12804" max="12804" width="8.6640625" style="1007" customWidth="1"/>
    <col min="12805" max="12805" width="29.83203125" style="1007" customWidth="1"/>
    <col min="12806" max="12820" width="10.1640625" style="1007" customWidth="1"/>
    <col min="12821" max="12822" width="3.1640625" style="1007" customWidth="1"/>
    <col min="12823" max="13056" width="9.1640625" style="1007"/>
    <col min="13057" max="13058" width="0" style="1007" hidden="1" customWidth="1"/>
    <col min="13059" max="13059" width="3.1640625" style="1007" customWidth="1"/>
    <col min="13060" max="13060" width="8.6640625" style="1007" customWidth="1"/>
    <col min="13061" max="13061" width="29.83203125" style="1007" customWidth="1"/>
    <col min="13062" max="13076" width="10.1640625" style="1007" customWidth="1"/>
    <col min="13077" max="13078" width="3.1640625" style="1007" customWidth="1"/>
    <col min="13079" max="13312" width="9.1640625" style="1007"/>
    <col min="13313" max="13314" width="0" style="1007" hidden="1" customWidth="1"/>
    <col min="13315" max="13315" width="3.1640625" style="1007" customWidth="1"/>
    <col min="13316" max="13316" width="8.6640625" style="1007" customWidth="1"/>
    <col min="13317" max="13317" width="29.83203125" style="1007" customWidth="1"/>
    <col min="13318" max="13332" width="10.1640625" style="1007" customWidth="1"/>
    <col min="13333" max="13334" width="3.1640625" style="1007" customWidth="1"/>
    <col min="13335" max="13568" width="9.1640625" style="1007"/>
    <col min="13569" max="13570" width="0" style="1007" hidden="1" customWidth="1"/>
    <col min="13571" max="13571" width="3.1640625" style="1007" customWidth="1"/>
    <col min="13572" max="13572" width="8.6640625" style="1007" customWidth="1"/>
    <col min="13573" max="13573" width="29.83203125" style="1007" customWidth="1"/>
    <col min="13574" max="13588" width="10.1640625" style="1007" customWidth="1"/>
    <col min="13589" max="13590" width="3.1640625" style="1007" customWidth="1"/>
    <col min="13591" max="13824" width="9.1640625" style="1007"/>
    <col min="13825" max="13826" width="0" style="1007" hidden="1" customWidth="1"/>
    <col min="13827" max="13827" width="3.1640625" style="1007" customWidth="1"/>
    <col min="13828" max="13828" width="8.6640625" style="1007" customWidth="1"/>
    <col min="13829" max="13829" width="29.83203125" style="1007" customWidth="1"/>
    <col min="13830" max="13844" width="10.1640625" style="1007" customWidth="1"/>
    <col min="13845" max="13846" width="3.1640625" style="1007" customWidth="1"/>
    <col min="13847" max="14080" width="9.1640625" style="1007"/>
    <col min="14081" max="14082" width="0" style="1007" hidden="1" customWidth="1"/>
    <col min="14083" max="14083" width="3.1640625" style="1007" customWidth="1"/>
    <col min="14084" max="14084" width="8.6640625" style="1007" customWidth="1"/>
    <col min="14085" max="14085" width="29.83203125" style="1007" customWidth="1"/>
    <col min="14086" max="14100" width="10.1640625" style="1007" customWidth="1"/>
    <col min="14101" max="14102" width="3.1640625" style="1007" customWidth="1"/>
    <col min="14103" max="14336" width="9.1640625" style="1007"/>
    <col min="14337" max="14338" width="0" style="1007" hidden="1" customWidth="1"/>
    <col min="14339" max="14339" width="3.1640625" style="1007" customWidth="1"/>
    <col min="14340" max="14340" width="8.6640625" style="1007" customWidth="1"/>
    <col min="14341" max="14341" width="29.83203125" style="1007" customWidth="1"/>
    <col min="14342" max="14356" width="10.1640625" style="1007" customWidth="1"/>
    <col min="14357" max="14358" width="3.1640625" style="1007" customWidth="1"/>
    <col min="14359" max="14592" width="9.1640625" style="1007"/>
    <col min="14593" max="14594" width="0" style="1007" hidden="1" customWidth="1"/>
    <col min="14595" max="14595" width="3.1640625" style="1007" customWidth="1"/>
    <col min="14596" max="14596" width="8.6640625" style="1007" customWidth="1"/>
    <col min="14597" max="14597" width="29.83203125" style="1007" customWidth="1"/>
    <col min="14598" max="14612" width="10.1640625" style="1007" customWidth="1"/>
    <col min="14613" max="14614" width="3.1640625" style="1007" customWidth="1"/>
    <col min="14615" max="14848" width="9.1640625" style="1007"/>
    <col min="14849" max="14850" width="0" style="1007" hidden="1" customWidth="1"/>
    <col min="14851" max="14851" width="3.1640625" style="1007" customWidth="1"/>
    <col min="14852" max="14852" width="8.6640625" style="1007" customWidth="1"/>
    <col min="14853" max="14853" width="29.83203125" style="1007" customWidth="1"/>
    <col min="14854" max="14868" width="10.1640625" style="1007" customWidth="1"/>
    <col min="14869" max="14870" width="3.1640625" style="1007" customWidth="1"/>
    <col min="14871" max="15104" width="9.1640625" style="1007"/>
    <col min="15105" max="15106" width="0" style="1007" hidden="1" customWidth="1"/>
    <col min="15107" max="15107" width="3.1640625" style="1007" customWidth="1"/>
    <col min="15108" max="15108" width="8.6640625" style="1007" customWidth="1"/>
    <col min="15109" max="15109" width="29.83203125" style="1007" customWidth="1"/>
    <col min="15110" max="15124" width="10.1640625" style="1007" customWidth="1"/>
    <col min="15125" max="15126" width="3.1640625" style="1007" customWidth="1"/>
    <col min="15127" max="15360" width="9.1640625" style="1007"/>
    <col min="15361" max="15362" width="0" style="1007" hidden="1" customWidth="1"/>
    <col min="15363" max="15363" width="3.1640625" style="1007" customWidth="1"/>
    <col min="15364" max="15364" width="8.6640625" style="1007" customWidth="1"/>
    <col min="15365" max="15365" width="29.83203125" style="1007" customWidth="1"/>
    <col min="15366" max="15380" width="10.1640625" style="1007" customWidth="1"/>
    <col min="15381" max="15382" width="3.1640625" style="1007" customWidth="1"/>
    <col min="15383" max="15616" width="9.1640625" style="1007"/>
    <col min="15617" max="15618" width="0" style="1007" hidden="1" customWidth="1"/>
    <col min="15619" max="15619" width="3.1640625" style="1007" customWidth="1"/>
    <col min="15620" max="15620" width="8.6640625" style="1007" customWidth="1"/>
    <col min="15621" max="15621" width="29.83203125" style="1007" customWidth="1"/>
    <col min="15622" max="15636" width="10.1640625" style="1007" customWidth="1"/>
    <col min="15637" max="15638" width="3.1640625" style="1007" customWidth="1"/>
    <col min="15639" max="15872" width="9.1640625" style="1007"/>
    <col min="15873" max="15874" width="0" style="1007" hidden="1" customWidth="1"/>
    <col min="15875" max="15875" width="3.1640625" style="1007" customWidth="1"/>
    <col min="15876" max="15876" width="8.6640625" style="1007" customWidth="1"/>
    <col min="15877" max="15877" width="29.83203125" style="1007" customWidth="1"/>
    <col min="15878" max="15892" width="10.1640625" style="1007" customWidth="1"/>
    <col min="15893" max="15894" width="3.1640625" style="1007" customWidth="1"/>
    <col min="15895" max="16128" width="9.1640625" style="1007"/>
    <col min="16129" max="16130" width="0" style="1007" hidden="1" customWidth="1"/>
    <col min="16131" max="16131" width="3.1640625" style="1007" customWidth="1"/>
    <col min="16132" max="16132" width="8.6640625" style="1007" customWidth="1"/>
    <col min="16133" max="16133" width="29.83203125" style="1007" customWidth="1"/>
    <col min="16134" max="16148" width="10.1640625" style="1007" customWidth="1"/>
    <col min="16149" max="16150" width="3.1640625" style="1007" customWidth="1"/>
    <col min="16151" max="16384" width="9.1640625" style="1007"/>
  </cols>
  <sheetData>
    <row r="1" spans="4:20" hidden="1" x14ac:dyDescent="0.2"/>
    <row r="2" spans="4:20" hidden="1" x14ac:dyDescent="0.2"/>
    <row r="3" spans="4:20" hidden="1" x14ac:dyDescent="0.2"/>
    <row r="4" spans="4:20" hidden="1" x14ac:dyDescent="0.2"/>
    <row r="5" spans="4:20" hidden="1" x14ac:dyDescent="0.2"/>
    <row r="6" spans="4:20" hidden="1" x14ac:dyDescent="0.2"/>
    <row r="7" spans="4:20" hidden="1" x14ac:dyDescent="0.2"/>
    <row r="9" spans="4:20" ht="12.75" x14ac:dyDescent="0.2">
      <c r="D9" s="1722"/>
      <c r="E9" s="1723"/>
      <c r="F9" s="1723"/>
      <c r="G9" s="1723"/>
      <c r="H9" s="1723"/>
      <c r="I9" s="1723"/>
      <c r="J9" s="1723"/>
      <c r="K9" s="1723"/>
      <c r="L9" s="1723"/>
      <c r="M9" s="1723"/>
      <c r="N9" s="1723"/>
      <c r="O9" s="1723"/>
      <c r="P9" s="1723"/>
      <c r="Q9" s="1723"/>
      <c r="R9" s="1723"/>
      <c r="S9" s="1723"/>
      <c r="T9" s="1724"/>
    </row>
    <row r="11" spans="4:20" x14ac:dyDescent="0.2">
      <c r="D11" s="1740" t="s">
        <v>1042</v>
      </c>
      <c r="E11" s="1740" t="s">
        <v>1037</v>
      </c>
      <c r="F11" s="1740" t="s">
        <v>1646</v>
      </c>
      <c r="G11" s="1740"/>
      <c r="H11" s="1740"/>
      <c r="I11" s="1740"/>
      <c r="J11" s="1740"/>
      <c r="K11" s="1740" t="s">
        <v>1647</v>
      </c>
      <c r="L11" s="1740"/>
      <c r="M11" s="1740"/>
      <c r="N11" s="1740"/>
      <c r="O11" s="1740"/>
      <c r="P11" s="1740" t="s">
        <v>1555</v>
      </c>
      <c r="Q11" s="1740"/>
      <c r="R11" s="1740"/>
      <c r="S11" s="1740"/>
      <c r="T11" s="1740"/>
    </row>
    <row r="12" spans="4:20" x14ac:dyDescent="0.2">
      <c r="D12" s="1740"/>
      <c r="E12" s="1740"/>
      <c r="F12" s="1012" t="s">
        <v>1031</v>
      </c>
      <c r="G12" s="1012" t="s">
        <v>333</v>
      </c>
      <c r="H12" s="1012" t="s">
        <v>1648</v>
      </c>
      <c r="I12" s="1012" t="s">
        <v>1649</v>
      </c>
      <c r="J12" s="1012" t="s">
        <v>336</v>
      </c>
      <c r="K12" s="1012" t="s">
        <v>1031</v>
      </c>
      <c r="L12" s="1012" t="s">
        <v>333</v>
      </c>
      <c r="M12" s="1012" t="s">
        <v>1648</v>
      </c>
      <c r="N12" s="1012" t="s">
        <v>1649</v>
      </c>
      <c r="O12" s="1012" t="s">
        <v>336</v>
      </c>
      <c r="P12" s="1012" t="s">
        <v>1031</v>
      </c>
      <c r="Q12" s="1012" t="s">
        <v>333</v>
      </c>
      <c r="R12" s="1012" t="s">
        <v>1648</v>
      </c>
      <c r="S12" s="1012" t="s">
        <v>1649</v>
      </c>
      <c r="T12" s="1012" t="s">
        <v>336</v>
      </c>
    </row>
    <row r="13" spans="4:20" x14ac:dyDescent="0.2">
      <c r="D13" s="1009">
        <v>1</v>
      </c>
      <c r="E13" s="1009">
        <f t="shared" ref="E13:T13" si="0">D13+1</f>
        <v>2</v>
      </c>
      <c r="F13" s="1009">
        <f t="shared" si="0"/>
        <v>3</v>
      </c>
      <c r="G13" s="1009">
        <f t="shared" si="0"/>
        <v>4</v>
      </c>
      <c r="H13" s="1009">
        <f t="shared" si="0"/>
        <v>5</v>
      </c>
      <c r="I13" s="1009">
        <f t="shared" si="0"/>
        <v>6</v>
      </c>
      <c r="J13" s="1009">
        <f t="shared" si="0"/>
        <v>7</v>
      </c>
      <c r="K13" s="1009">
        <f t="shared" si="0"/>
        <v>8</v>
      </c>
      <c r="L13" s="1009">
        <f t="shared" si="0"/>
        <v>9</v>
      </c>
      <c r="M13" s="1009">
        <f t="shared" si="0"/>
        <v>10</v>
      </c>
      <c r="N13" s="1009">
        <f t="shared" si="0"/>
        <v>11</v>
      </c>
      <c r="O13" s="1009">
        <f t="shared" si="0"/>
        <v>12</v>
      </c>
      <c r="P13" s="1009">
        <f t="shared" si="0"/>
        <v>13</v>
      </c>
      <c r="Q13" s="1009">
        <f t="shared" si="0"/>
        <v>14</v>
      </c>
      <c r="R13" s="1009">
        <f t="shared" si="0"/>
        <v>15</v>
      </c>
      <c r="S13" s="1009">
        <f t="shared" si="0"/>
        <v>16</v>
      </c>
      <c r="T13" s="1009">
        <f t="shared" si="0"/>
        <v>17</v>
      </c>
    </row>
    <row r="14" spans="4:20" x14ac:dyDescent="0.2">
      <c r="D14" s="1010" t="s">
        <v>1243</v>
      </c>
      <c r="E14" s="1011" t="s">
        <v>1650</v>
      </c>
      <c r="F14" s="1013" t="e">
        <f t="shared" ref="F14:F19" si="1">G14+H14+I14+J14</f>
        <v>#REF!</v>
      </c>
      <c r="G14" s="1013">
        <f>G15+G16</f>
        <v>0</v>
      </c>
      <c r="H14" s="1013" t="e">
        <f>H15+H16</f>
        <v>#REF!</v>
      </c>
      <c r="I14" s="1013" t="e">
        <f>I15+I16</f>
        <v>#REF!</v>
      </c>
      <c r="J14" s="1013" t="e">
        <f>J15+J16</f>
        <v>#REF!</v>
      </c>
      <c r="K14" s="1013" t="e">
        <f t="shared" ref="K14:K19" si="2">L14+M14+N14+O14</f>
        <v>#REF!</v>
      </c>
      <c r="L14" s="1013">
        <f>L15+L16</f>
        <v>0</v>
      </c>
      <c r="M14" s="1013">
        <f>M15+M16</f>
        <v>0</v>
      </c>
      <c r="N14" s="1013" t="e">
        <f>N15+N16</f>
        <v>#REF!</v>
      </c>
      <c r="O14" s="1013" t="e">
        <f>O15+O16</f>
        <v>#REF!</v>
      </c>
      <c r="P14" s="1013" t="e">
        <f t="shared" ref="P14:P19" si="3">Q14+R14+S14+T14</f>
        <v>#REF!</v>
      </c>
      <c r="Q14" s="1013">
        <f>Q15+Q16</f>
        <v>0</v>
      </c>
      <c r="R14" s="1013" t="e">
        <f>R15+R16</f>
        <v>#REF!</v>
      </c>
      <c r="S14" s="1013" t="e">
        <f>S15+S16</f>
        <v>#REF!</v>
      </c>
      <c r="T14" s="1013" t="e">
        <f>T15+T16</f>
        <v>#REF!</v>
      </c>
    </row>
    <row r="15" spans="4:20" x14ac:dyDescent="0.2">
      <c r="D15" s="1010" t="s">
        <v>1519</v>
      </c>
      <c r="E15" s="1087" t="s">
        <v>1651</v>
      </c>
      <c r="F15" s="1013" t="e">
        <f t="shared" si="1"/>
        <v>#REF!</v>
      </c>
      <c r="G15" s="1018"/>
      <c r="H15" s="1018" t="e">
        <f>#REF!/1000</f>
        <v>#REF!</v>
      </c>
      <c r="I15" s="1018" t="e">
        <f>#REF!/1000</f>
        <v>#REF!</v>
      </c>
      <c r="J15" s="1018" t="e">
        <f>#REF!/1000</f>
        <v>#REF!</v>
      </c>
      <c r="K15" s="1013" t="e">
        <f t="shared" si="2"/>
        <v>#REF!</v>
      </c>
      <c r="L15" s="1018"/>
      <c r="M15" s="1018"/>
      <c r="N15" s="1018" t="e">
        <f>#REF!</f>
        <v>#REF!</v>
      </c>
      <c r="O15" s="1018" t="e">
        <f>#REF!</f>
        <v>#REF!</v>
      </c>
      <c r="P15" s="1013" t="e">
        <f t="shared" si="3"/>
        <v>#REF!</v>
      </c>
      <c r="Q15" s="1018"/>
      <c r="R15" s="1018" t="e">
        <f>#REF!/1000+#REF!/1000</f>
        <v>#REF!</v>
      </c>
      <c r="S15" s="1018" t="e">
        <f>#REF!/1000+#REF!/1000</f>
        <v>#REF!</v>
      </c>
      <c r="T15" s="1018" t="e">
        <f>#REF!/1000+#REF!/1000</f>
        <v>#REF!</v>
      </c>
    </row>
    <row r="16" spans="4:20" x14ac:dyDescent="0.2">
      <c r="D16" s="1010" t="s">
        <v>1521</v>
      </c>
      <c r="E16" s="1087" t="s">
        <v>1652</v>
      </c>
      <c r="F16" s="1013">
        <f t="shared" si="1"/>
        <v>0</v>
      </c>
      <c r="G16" s="1018"/>
      <c r="H16" s="1018"/>
      <c r="I16" s="1018"/>
      <c r="J16" s="1018"/>
      <c r="K16" s="1013">
        <f t="shared" si="2"/>
        <v>0</v>
      </c>
      <c r="L16" s="1018"/>
      <c r="M16" s="1018"/>
      <c r="N16" s="1018"/>
      <c r="O16" s="1018"/>
      <c r="P16" s="1013">
        <f t="shared" si="3"/>
        <v>0</v>
      </c>
      <c r="Q16" s="1018"/>
      <c r="R16" s="1018"/>
      <c r="S16" s="1018"/>
      <c r="T16" s="1018"/>
    </row>
    <row r="17" spans="4:20" x14ac:dyDescent="0.2">
      <c r="D17" s="1010" t="s">
        <v>1246</v>
      </c>
      <c r="E17" s="1011" t="s">
        <v>1653</v>
      </c>
      <c r="F17" s="1013">
        <f t="shared" si="1"/>
        <v>0</v>
      </c>
      <c r="G17" s="1018"/>
      <c r="H17" s="1018"/>
      <c r="I17" s="1018"/>
      <c r="J17" s="1018"/>
      <c r="K17" s="1013">
        <f t="shared" si="2"/>
        <v>0</v>
      </c>
      <c r="L17" s="1018"/>
      <c r="M17" s="1018"/>
      <c r="N17" s="1018"/>
      <c r="O17" s="1018"/>
      <c r="P17" s="1013">
        <f t="shared" si="3"/>
        <v>0</v>
      </c>
      <c r="Q17" s="1018"/>
      <c r="R17" s="1018"/>
      <c r="S17" s="1018"/>
      <c r="T17" s="1018"/>
    </row>
    <row r="18" spans="4:20" x14ac:dyDescent="0.2">
      <c r="D18" s="1010" t="s">
        <v>1259</v>
      </c>
      <c r="E18" s="1011" t="s">
        <v>1654</v>
      </c>
      <c r="F18" s="1013">
        <f t="shared" si="1"/>
        <v>47949.27</v>
      </c>
      <c r="G18" s="1018">
        <f>ОРЭМ!C302</f>
        <v>47949.27</v>
      </c>
      <c r="H18" s="1018"/>
      <c r="I18" s="1018"/>
      <c r="J18" s="1018"/>
      <c r="K18" s="1013">
        <f t="shared" si="2"/>
        <v>0</v>
      </c>
      <c r="L18" s="1018"/>
      <c r="M18" s="1018"/>
      <c r="N18" s="1018"/>
      <c r="O18" s="1018"/>
      <c r="P18" s="1013">
        <f t="shared" si="3"/>
        <v>127.20941330999999</v>
      </c>
      <c r="Q18" s="1018">
        <f>ОРЭМ!C304/1000</f>
        <v>127.20941330999999</v>
      </c>
      <c r="R18" s="1018"/>
      <c r="S18" s="1018"/>
      <c r="T18" s="1018"/>
    </row>
    <row r="19" spans="4:20" x14ac:dyDescent="0.2">
      <c r="D19" s="1010" t="s">
        <v>1223</v>
      </c>
      <c r="E19" s="1011" t="s">
        <v>1655</v>
      </c>
      <c r="F19" s="1013">
        <f t="shared" si="1"/>
        <v>47787.618999999999</v>
      </c>
      <c r="G19" s="1018">
        <f>ОРЭМ!C290</f>
        <v>47787.618999999999</v>
      </c>
      <c r="H19" s="1018"/>
      <c r="I19" s="1018"/>
      <c r="J19" s="1018"/>
      <c r="K19" s="1013">
        <f t="shared" si="2"/>
        <v>0</v>
      </c>
      <c r="L19" s="1018"/>
      <c r="M19" s="1018"/>
      <c r="N19" s="1018"/>
      <c r="O19" s="1018"/>
      <c r="P19" s="1013">
        <f t="shared" si="3"/>
        <v>132.276129392</v>
      </c>
      <c r="Q19" s="1018">
        <f>ОРЭМ!C292/1000+ОРЭМ!C298/1000</f>
        <v>132.276129392</v>
      </c>
      <c r="R19" s="1018"/>
      <c r="S19" s="1018"/>
      <c r="T19" s="1018"/>
    </row>
  </sheetData>
  <mergeCells count="6">
    <mergeCell ref="D9:T9"/>
    <mergeCell ref="D11:D12"/>
    <mergeCell ref="E11:E12"/>
    <mergeCell ref="F11:J11"/>
    <mergeCell ref="K11:O11"/>
    <mergeCell ref="P11:T11"/>
  </mergeCells>
  <dataValidations count="1">
    <dataValidation type="decimal" allowBlank="1" showInputMessage="1" showErrorMessage="1" errorTitle="Внимание" error="Допускается ввод только действительных чисел!" sqref="WVT983055:WVW983059 JC15:JF19 SY15:TB19 ACU15:ACX19 AMQ15:AMT19 AWM15:AWP19 BGI15:BGL19 BQE15:BQH19 CAA15:CAD19 CJW15:CJZ19 CTS15:CTV19 DDO15:DDR19 DNK15:DNN19 DXG15:DXJ19 EHC15:EHF19 EQY15:ERB19 FAU15:FAX19 FKQ15:FKT19 FUM15:FUP19 GEI15:GEL19 GOE15:GOH19 GYA15:GYD19 HHW15:HHZ19 HRS15:HRV19 IBO15:IBR19 ILK15:ILN19 IVG15:IVJ19 JFC15:JFF19 JOY15:JPB19 JYU15:JYX19 KIQ15:KIT19 KSM15:KSP19 LCI15:LCL19 LME15:LMH19 LWA15:LWD19 MFW15:MFZ19 MPS15:MPV19 MZO15:MZR19 NJK15:NJN19 NTG15:NTJ19 ODC15:ODF19 OMY15:ONB19 OWU15:OWX19 PGQ15:PGT19 PQM15:PQP19 QAI15:QAL19 QKE15:QKH19 QUA15:QUD19 RDW15:RDZ19 RNS15:RNV19 RXO15:RXR19 SHK15:SHN19 SRG15:SRJ19 TBC15:TBF19 TKY15:TLB19 TUU15:TUX19 UEQ15:UET19 UOM15:UOP19 UYI15:UYL19 VIE15:VIH19 VSA15:VSD19 WBW15:WBZ19 WLS15:WLV19 WVO15:WVR19 G65551:J65555 JC65551:JF65555 SY65551:TB65555 ACU65551:ACX65555 AMQ65551:AMT65555 AWM65551:AWP65555 BGI65551:BGL65555 BQE65551:BQH65555 CAA65551:CAD65555 CJW65551:CJZ65555 CTS65551:CTV65555 DDO65551:DDR65555 DNK65551:DNN65555 DXG65551:DXJ65555 EHC65551:EHF65555 EQY65551:ERB65555 FAU65551:FAX65555 FKQ65551:FKT65555 FUM65551:FUP65555 GEI65551:GEL65555 GOE65551:GOH65555 GYA65551:GYD65555 HHW65551:HHZ65555 HRS65551:HRV65555 IBO65551:IBR65555 ILK65551:ILN65555 IVG65551:IVJ65555 JFC65551:JFF65555 JOY65551:JPB65555 JYU65551:JYX65555 KIQ65551:KIT65555 KSM65551:KSP65555 LCI65551:LCL65555 LME65551:LMH65555 LWA65551:LWD65555 MFW65551:MFZ65555 MPS65551:MPV65555 MZO65551:MZR65555 NJK65551:NJN65555 NTG65551:NTJ65555 ODC65551:ODF65555 OMY65551:ONB65555 OWU65551:OWX65555 PGQ65551:PGT65555 PQM65551:PQP65555 QAI65551:QAL65555 QKE65551:QKH65555 QUA65551:QUD65555 RDW65551:RDZ65555 RNS65551:RNV65555 RXO65551:RXR65555 SHK65551:SHN65555 SRG65551:SRJ65555 TBC65551:TBF65555 TKY65551:TLB65555 TUU65551:TUX65555 UEQ65551:UET65555 UOM65551:UOP65555 UYI65551:UYL65555 VIE65551:VIH65555 VSA65551:VSD65555 WBW65551:WBZ65555 WLS65551:WLV65555 WVO65551:WVR65555 G131087:J131091 JC131087:JF131091 SY131087:TB131091 ACU131087:ACX131091 AMQ131087:AMT131091 AWM131087:AWP131091 BGI131087:BGL131091 BQE131087:BQH131091 CAA131087:CAD131091 CJW131087:CJZ131091 CTS131087:CTV131091 DDO131087:DDR131091 DNK131087:DNN131091 DXG131087:DXJ131091 EHC131087:EHF131091 EQY131087:ERB131091 FAU131087:FAX131091 FKQ131087:FKT131091 FUM131087:FUP131091 GEI131087:GEL131091 GOE131087:GOH131091 GYA131087:GYD131091 HHW131087:HHZ131091 HRS131087:HRV131091 IBO131087:IBR131091 ILK131087:ILN131091 IVG131087:IVJ131091 JFC131087:JFF131091 JOY131087:JPB131091 JYU131087:JYX131091 KIQ131087:KIT131091 KSM131087:KSP131091 LCI131087:LCL131091 LME131087:LMH131091 LWA131087:LWD131091 MFW131087:MFZ131091 MPS131087:MPV131091 MZO131087:MZR131091 NJK131087:NJN131091 NTG131087:NTJ131091 ODC131087:ODF131091 OMY131087:ONB131091 OWU131087:OWX131091 PGQ131087:PGT131091 PQM131087:PQP131091 QAI131087:QAL131091 QKE131087:QKH131091 QUA131087:QUD131091 RDW131087:RDZ131091 RNS131087:RNV131091 RXO131087:RXR131091 SHK131087:SHN131091 SRG131087:SRJ131091 TBC131087:TBF131091 TKY131087:TLB131091 TUU131087:TUX131091 UEQ131087:UET131091 UOM131087:UOP131091 UYI131087:UYL131091 VIE131087:VIH131091 VSA131087:VSD131091 WBW131087:WBZ131091 WLS131087:WLV131091 WVO131087:WVR131091 G196623:J196627 JC196623:JF196627 SY196623:TB196627 ACU196623:ACX196627 AMQ196623:AMT196627 AWM196623:AWP196627 BGI196623:BGL196627 BQE196623:BQH196627 CAA196623:CAD196627 CJW196623:CJZ196627 CTS196623:CTV196627 DDO196623:DDR196627 DNK196623:DNN196627 DXG196623:DXJ196627 EHC196623:EHF196627 EQY196623:ERB196627 FAU196623:FAX196627 FKQ196623:FKT196627 FUM196623:FUP196627 GEI196623:GEL196627 GOE196623:GOH196627 GYA196623:GYD196627 HHW196623:HHZ196627 HRS196623:HRV196627 IBO196623:IBR196627 ILK196623:ILN196627 IVG196623:IVJ196627 JFC196623:JFF196627 JOY196623:JPB196627 JYU196623:JYX196627 KIQ196623:KIT196627 KSM196623:KSP196627 LCI196623:LCL196627 LME196623:LMH196627 LWA196623:LWD196627 MFW196623:MFZ196627 MPS196623:MPV196627 MZO196623:MZR196627 NJK196623:NJN196627 NTG196623:NTJ196627 ODC196623:ODF196627 OMY196623:ONB196627 OWU196623:OWX196627 PGQ196623:PGT196627 PQM196623:PQP196627 QAI196623:QAL196627 QKE196623:QKH196627 QUA196623:QUD196627 RDW196623:RDZ196627 RNS196623:RNV196627 RXO196623:RXR196627 SHK196623:SHN196627 SRG196623:SRJ196627 TBC196623:TBF196627 TKY196623:TLB196627 TUU196623:TUX196627 UEQ196623:UET196627 UOM196623:UOP196627 UYI196623:UYL196627 VIE196623:VIH196627 VSA196623:VSD196627 WBW196623:WBZ196627 WLS196623:WLV196627 WVO196623:WVR196627 G262159:J262163 JC262159:JF262163 SY262159:TB262163 ACU262159:ACX262163 AMQ262159:AMT262163 AWM262159:AWP262163 BGI262159:BGL262163 BQE262159:BQH262163 CAA262159:CAD262163 CJW262159:CJZ262163 CTS262159:CTV262163 DDO262159:DDR262163 DNK262159:DNN262163 DXG262159:DXJ262163 EHC262159:EHF262163 EQY262159:ERB262163 FAU262159:FAX262163 FKQ262159:FKT262163 FUM262159:FUP262163 GEI262159:GEL262163 GOE262159:GOH262163 GYA262159:GYD262163 HHW262159:HHZ262163 HRS262159:HRV262163 IBO262159:IBR262163 ILK262159:ILN262163 IVG262159:IVJ262163 JFC262159:JFF262163 JOY262159:JPB262163 JYU262159:JYX262163 KIQ262159:KIT262163 KSM262159:KSP262163 LCI262159:LCL262163 LME262159:LMH262163 LWA262159:LWD262163 MFW262159:MFZ262163 MPS262159:MPV262163 MZO262159:MZR262163 NJK262159:NJN262163 NTG262159:NTJ262163 ODC262159:ODF262163 OMY262159:ONB262163 OWU262159:OWX262163 PGQ262159:PGT262163 PQM262159:PQP262163 QAI262159:QAL262163 QKE262159:QKH262163 QUA262159:QUD262163 RDW262159:RDZ262163 RNS262159:RNV262163 RXO262159:RXR262163 SHK262159:SHN262163 SRG262159:SRJ262163 TBC262159:TBF262163 TKY262159:TLB262163 TUU262159:TUX262163 UEQ262159:UET262163 UOM262159:UOP262163 UYI262159:UYL262163 VIE262159:VIH262163 VSA262159:VSD262163 WBW262159:WBZ262163 WLS262159:WLV262163 WVO262159:WVR262163 G327695:J327699 JC327695:JF327699 SY327695:TB327699 ACU327695:ACX327699 AMQ327695:AMT327699 AWM327695:AWP327699 BGI327695:BGL327699 BQE327695:BQH327699 CAA327695:CAD327699 CJW327695:CJZ327699 CTS327695:CTV327699 DDO327695:DDR327699 DNK327695:DNN327699 DXG327695:DXJ327699 EHC327695:EHF327699 EQY327695:ERB327699 FAU327695:FAX327699 FKQ327695:FKT327699 FUM327695:FUP327699 GEI327695:GEL327699 GOE327695:GOH327699 GYA327695:GYD327699 HHW327695:HHZ327699 HRS327695:HRV327699 IBO327695:IBR327699 ILK327695:ILN327699 IVG327695:IVJ327699 JFC327695:JFF327699 JOY327695:JPB327699 JYU327695:JYX327699 KIQ327695:KIT327699 KSM327695:KSP327699 LCI327695:LCL327699 LME327695:LMH327699 LWA327695:LWD327699 MFW327695:MFZ327699 MPS327695:MPV327699 MZO327695:MZR327699 NJK327695:NJN327699 NTG327695:NTJ327699 ODC327695:ODF327699 OMY327695:ONB327699 OWU327695:OWX327699 PGQ327695:PGT327699 PQM327695:PQP327699 QAI327695:QAL327699 QKE327695:QKH327699 QUA327695:QUD327699 RDW327695:RDZ327699 RNS327695:RNV327699 RXO327695:RXR327699 SHK327695:SHN327699 SRG327695:SRJ327699 TBC327695:TBF327699 TKY327695:TLB327699 TUU327695:TUX327699 UEQ327695:UET327699 UOM327695:UOP327699 UYI327695:UYL327699 VIE327695:VIH327699 VSA327695:VSD327699 WBW327695:WBZ327699 WLS327695:WLV327699 WVO327695:WVR327699 G393231:J393235 JC393231:JF393235 SY393231:TB393235 ACU393231:ACX393235 AMQ393231:AMT393235 AWM393231:AWP393235 BGI393231:BGL393235 BQE393231:BQH393235 CAA393231:CAD393235 CJW393231:CJZ393235 CTS393231:CTV393235 DDO393231:DDR393235 DNK393231:DNN393235 DXG393231:DXJ393235 EHC393231:EHF393235 EQY393231:ERB393235 FAU393231:FAX393235 FKQ393231:FKT393235 FUM393231:FUP393235 GEI393231:GEL393235 GOE393231:GOH393235 GYA393231:GYD393235 HHW393231:HHZ393235 HRS393231:HRV393235 IBO393231:IBR393235 ILK393231:ILN393235 IVG393231:IVJ393235 JFC393231:JFF393235 JOY393231:JPB393235 JYU393231:JYX393235 KIQ393231:KIT393235 KSM393231:KSP393235 LCI393231:LCL393235 LME393231:LMH393235 LWA393231:LWD393235 MFW393231:MFZ393235 MPS393231:MPV393235 MZO393231:MZR393235 NJK393231:NJN393235 NTG393231:NTJ393235 ODC393231:ODF393235 OMY393231:ONB393235 OWU393231:OWX393235 PGQ393231:PGT393235 PQM393231:PQP393235 QAI393231:QAL393235 QKE393231:QKH393235 QUA393231:QUD393235 RDW393231:RDZ393235 RNS393231:RNV393235 RXO393231:RXR393235 SHK393231:SHN393235 SRG393231:SRJ393235 TBC393231:TBF393235 TKY393231:TLB393235 TUU393231:TUX393235 UEQ393231:UET393235 UOM393231:UOP393235 UYI393231:UYL393235 VIE393231:VIH393235 VSA393231:VSD393235 WBW393231:WBZ393235 WLS393231:WLV393235 WVO393231:WVR393235 G458767:J458771 JC458767:JF458771 SY458767:TB458771 ACU458767:ACX458771 AMQ458767:AMT458771 AWM458767:AWP458771 BGI458767:BGL458771 BQE458767:BQH458771 CAA458767:CAD458771 CJW458767:CJZ458771 CTS458767:CTV458771 DDO458767:DDR458771 DNK458767:DNN458771 DXG458767:DXJ458771 EHC458767:EHF458771 EQY458767:ERB458771 FAU458767:FAX458771 FKQ458767:FKT458771 FUM458767:FUP458771 GEI458767:GEL458771 GOE458767:GOH458771 GYA458767:GYD458771 HHW458767:HHZ458771 HRS458767:HRV458771 IBO458767:IBR458771 ILK458767:ILN458771 IVG458767:IVJ458771 JFC458767:JFF458771 JOY458767:JPB458771 JYU458767:JYX458771 KIQ458767:KIT458771 KSM458767:KSP458771 LCI458767:LCL458771 LME458767:LMH458771 LWA458767:LWD458771 MFW458767:MFZ458771 MPS458767:MPV458771 MZO458767:MZR458771 NJK458767:NJN458771 NTG458767:NTJ458771 ODC458767:ODF458771 OMY458767:ONB458771 OWU458767:OWX458771 PGQ458767:PGT458771 PQM458767:PQP458771 QAI458767:QAL458771 QKE458767:QKH458771 QUA458767:QUD458771 RDW458767:RDZ458771 RNS458767:RNV458771 RXO458767:RXR458771 SHK458767:SHN458771 SRG458767:SRJ458771 TBC458767:TBF458771 TKY458767:TLB458771 TUU458767:TUX458771 UEQ458767:UET458771 UOM458767:UOP458771 UYI458767:UYL458771 VIE458767:VIH458771 VSA458767:VSD458771 WBW458767:WBZ458771 WLS458767:WLV458771 WVO458767:WVR458771 G524303:J524307 JC524303:JF524307 SY524303:TB524307 ACU524303:ACX524307 AMQ524303:AMT524307 AWM524303:AWP524307 BGI524303:BGL524307 BQE524303:BQH524307 CAA524303:CAD524307 CJW524303:CJZ524307 CTS524303:CTV524307 DDO524303:DDR524307 DNK524303:DNN524307 DXG524303:DXJ524307 EHC524303:EHF524307 EQY524303:ERB524307 FAU524303:FAX524307 FKQ524303:FKT524307 FUM524303:FUP524307 GEI524303:GEL524307 GOE524303:GOH524307 GYA524303:GYD524307 HHW524303:HHZ524307 HRS524303:HRV524307 IBO524303:IBR524307 ILK524303:ILN524307 IVG524303:IVJ524307 JFC524303:JFF524307 JOY524303:JPB524307 JYU524303:JYX524307 KIQ524303:KIT524307 KSM524303:KSP524307 LCI524303:LCL524307 LME524303:LMH524307 LWA524303:LWD524307 MFW524303:MFZ524307 MPS524303:MPV524307 MZO524303:MZR524307 NJK524303:NJN524307 NTG524303:NTJ524307 ODC524303:ODF524307 OMY524303:ONB524307 OWU524303:OWX524307 PGQ524303:PGT524307 PQM524303:PQP524307 QAI524303:QAL524307 QKE524303:QKH524307 QUA524303:QUD524307 RDW524303:RDZ524307 RNS524303:RNV524307 RXO524303:RXR524307 SHK524303:SHN524307 SRG524303:SRJ524307 TBC524303:TBF524307 TKY524303:TLB524307 TUU524303:TUX524307 UEQ524303:UET524307 UOM524303:UOP524307 UYI524303:UYL524307 VIE524303:VIH524307 VSA524303:VSD524307 WBW524303:WBZ524307 WLS524303:WLV524307 WVO524303:WVR524307 G589839:J589843 JC589839:JF589843 SY589839:TB589843 ACU589839:ACX589843 AMQ589839:AMT589843 AWM589839:AWP589843 BGI589839:BGL589843 BQE589839:BQH589843 CAA589839:CAD589843 CJW589839:CJZ589843 CTS589839:CTV589843 DDO589839:DDR589843 DNK589839:DNN589843 DXG589839:DXJ589843 EHC589839:EHF589843 EQY589839:ERB589843 FAU589839:FAX589843 FKQ589839:FKT589843 FUM589839:FUP589843 GEI589839:GEL589843 GOE589839:GOH589843 GYA589839:GYD589843 HHW589839:HHZ589843 HRS589839:HRV589843 IBO589839:IBR589843 ILK589839:ILN589843 IVG589839:IVJ589843 JFC589839:JFF589843 JOY589839:JPB589843 JYU589839:JYX589843 KIQ589839:KIT589843 KSM589839:KSP589843 LCI589839:LCL589843 LME589839:LMH589843 LWA589839:LWD589843 MFW589839:MFZ589843 MPS589839:MPV589843 MZO589839:MZR589843 NJK589839:NJN589843 NTG589839:NTJ589843 ODC589839:ODF589843 OMY589839:ONB589843 OWU589839:OWX589843 PGQ589839:PGT589843 PQM589839:PQP589843 QAI589839:QAL589843 QKE589839:QKH589843 QUA589839:QUD589843 RDW589839:RDZ589843 RNS589839:RNV589843 RXO589839:RXR589843 SHK589839:SHN589843 SRG589839:SRJ589843 TBC589839:TBF589843 TKY589839:TLB589843 TUU589839:TUX589843 UEQ589839:UET589843 UOM589839:UOP589843 UYI589839:UYL589843 VIE589839:VIH589843 VSA589839:VSD589843 WBW589839:WBZ589843 WLS589839:WLV589843 WVO589839:WVR589843 G655375:J655379 JC655375:JF655379 SY655375:TB655379 ACU655375:ACX655379 AMQ655375:AMT655379 AWM655375:AWP655379 BGI655375:BGL655379 BQE655375:BQH655379 CAA655375:CAD655379 CJW655375:CJZ655379 CTS655375:CTV655379 DDO655375:DDR655379 DNK655375:DNN655379 DXG655375:DXJ655379 EHC655375:EHF655379 EQY655375:ERB655379 FAU655375:FAX655379 FKQ655375:FKT655379 FUM655375:FUP655379 GEI655375:GEL655379 GOE655375:GOH655379 GYA655375:GYD655379 HHW655375:HHZ655379 HRS655375:HRV655379 IBO655375:IBR655379 ILK655375:ILN655379 IVG655375:IVJ655379 JFC655375:JFF655379 JOY655375:JPB655379 JYU655375:JYX655379 KIQ655375:KIT655379 KSM655375:KSP655379 LCI655375:LCL655379 LME655375:LMH655379 LWA655375:LWD655379 MFW655375:MFZ655379 MPS655375:MPV655379 MZO655375:MZR655379 NJK655375:NJN655379 NTG655375:NTJ655379 ODC655375:ODF655379 OMY655375:ONB655379 OWU655375:OWX655379 PGQ655375:PGT655379 PQM655375:PQP655379 QAI655375:QAL655379 QKE655375:QKH655379 QUA655375:QUD655379 RDW655375:RDZ655379 RNS655375:RNV655379 RXO655375:RXR655379 SHK655375:SHN655379 SRG655375:SRJ655379 TBC655375:TBF655379 TKY655375:TLB655379 TUU655375:TUX655379 UEQ655375:UET655379 UOM655375:UOP655379 UYI655375:UYL655379 VIE655375:VIH655379 VSA655375:VSD655379 WBW655375:WBZ655379 WLS655375:WLV655379 WVO655375:WVR655379 G720911:J720915 JC720911:JF720915 SY720911:TB720915 ACU720911:ACX720915 AMQ720911:AMT720915 AWM720911:AWP720915 BGI720911:BGL720915 BQE720911:BQH720915 CAA720911:CAD720915 CJW720911:CJZ720915 CTS720911:CTV720915 DDO720911:DDR720915 DNK720911:DNN720915 DXG720911:DXJ720915 EHC720911:EHF720915 EQY720911:ERB720915 FAU720911:FAX720915 FKQ720911:FKT720915 FUM720911:FUP720915 GEI720911:GEL720915 GOE720911:GOH720915 GYA720911:GYD720915 HHW720911:HHZ720915 HRS720911:HRV720915 IBO720911:IBR720915 ILK720911:ILN720915 IVG720911:IVJ720915 JFC720911:JFF720915 JOY720911:JPB720915 JYU720911:JYX720915 KIQ720911:KIT720915 KSM720911:KSP720915 LCI720911:LCL720915 LME720911:LMH720915 LWA720911:LWD720915 MFW720911:MFZ720915 MPS720911:MPV720915 MZO720911:MZR720915 NJK720911:NJN720915 NTG720911:NTJ720915 ODC720911:ODF720915 OMY720911:ONB720915 OWU720911:OWX720915 PGQ720911:PGT720915 PQM720911:PQP720915 QAI720911:QAL720915 QKE720911:QKH720915 QUA720911:QUD720915 RDW720911:RDZ720915 RNS720911:RNV720915 RXO720911:RXR720915 SHK720911:SHN720915 SRG720911:SRJ720915 TBC720911:TBF720915 TKY720911:TLB720915 TUU720911:TUX720915 UEQ720911:UET720915 UOM720911:UOP720915 UYI720911:UYL720915 VIE720911:VIH720915 VSA720911:VSD720915 WBW720911:WBZ720915 WLS720911:WLV720915 WVO720911:WVR720915 G786447:J786451 JC786447:JF786451 SY786447:TB786451 ACU786447:ACX786451 AMQ786447:AMT786451 AWM786447:AWP786451 BGI786447:BGL786451 BQE786447:BQH786451 CAA786447:CAD786451 CJW786447:CJZ786451 CTS786447:CTV786451 DDO786447:DDR786451 DNK786447:DNN786451 DXG786447:DXJ786451 EHC786447:EHF786451 EQY786447:ERB786451 FAU786447:FAX786451 FKQ786447:FKT786451 FUM786447:FUP786451 GEI786447:GEL786451 GOE786447:GOH786451 GYA786447:GYD786451 HHW786447:HHZ786451 HRS786447:HRV786451 IBO786447:IBR786451 ILK786447:ILN786451 IVG786447:IVJ786451 JFC786447:JFF786451 JOY786447:JPB786451 JYU786447:JYX786451 KIQ786447:KIT786451 KSM786447:KSP786451 LCI786447:LCL786451 LME786447:LMH786451 LWA786447:LWD786451 MFW786447:MFZ786451 MPS786447:MPV786451 MZO786447:MZR786451 NJK786447:NJN786451 NTG786447:NTJ786451 ODC786447:ODF786451 OMY786447:ONB786451 OWU786447:OWX786451 PGQ786447:PGT786451 PQM786447:PQP786451 QAI786447:QAL786451 QKE786447:QKH786451 QUA786447:QUD786451 RDW786447:RDZ786451 RNS786447:RNV786451 RXO786447:RXR786451 SHK786447:SHN786451 SRG786447:SRJ786451 TBC786447:TBF786451 TKY786447:TLB786451 TUU786447:TUX786451 UEQ786447:UET786451 UOM786447:UOP786451 UYI786447:UYL786451 VIE786447:VIH786451 VSA786447:VSD786451 WBW786447:WBZ786451 WLS786447:WLV786451 WVO786447:WVR786451 G851983:J851987 JC851983:JF851987 SY851983:TB851987 ACU851983:ACX851987 AMQ851983:AMT851987 AWM851983:AWP851987 BGI851983:BGL851987 BQE851983:BQH851987 CAA851983:CAD851987 CJW851983:CJZ851987 CTS851983:CTV851987 DDO851983:DDR851987 DNK851983:DNN851987 DXG851983:DXJ851987 EHC851983:EHF851987 EQY851983:ERB851987 FAU851983:FAX851987 FKQ851983:FKT851987 FUM851983:FUP851987 GEI851983:GEL851987 GOE851983:GOH851987 GYA851983:GYD851987 HHW851983:HHZ851987 HRS851983:HRV851987 IBO851983:IBR851987 ILK851983:ILN851987 IVG851983:IVJ851987 JFC851983:JFF851987 JOY851983:JPB851987 JYU851983:JYX851987 KIQ851983:KIT851987 KSM851983:KSP851987 LCI851983:LCL851987 LME851983:LMH851987 LWA851983:LWD851987 MFW851983:MFZ851987 MPS851983:MPV851987 MZO851983:MZR851987 NJK851983:NJN851987 NTG851983:NTJ851987 ODC851983:ODF851987 OMY851983:ONB851987 OWU851983:OWX851987 PGQ851983:PGT851987 PQM851983:PQP851987 QAI851983:QAL851987 QKE851983:QKH851987 QUA851983:QUD851987 RDW851983:RDZ851987 RNS851983:RNV851987 RXO851983:RXR851987 SHK851983:SHN851987 SRG851983:SRJ851987 TBC851983:TBF851987 TKY851983:TLB851987 TUU851983:TUX851987 UEQ851983:UET851987 UOM851983:UOP851987 UYI851983:UYL851987 VIE851983:VIH851987 VSA851983:VSD851987 WBW851983:WBZ851987 WLS851983:WLV851987 WVO851983:WVR851987 G917519:J917523 JC917519:JF917523 SY917519:TB917523 ACU917519:ACX917523 AMQ917519:AMT917523 AWM917519:AWP917523 BGI917519:BGL917523 BQE917519:BQH917523 CAA917519:CAD917523 CJW917519:CJZ917523 CTS917519:CTV917523 DDO917519:DDR917523 DNK917519:DNN917523 DXG917519:DXJ917523 EHC917519:EHF917523 EQY917519:ERB917523 FAU917519:FAX917523 FKQ917519:FKT917523 FUM917519:FUP917523 GEI917519:GEL917523 GOE917519:GOH917523 GYA917519:GYD917523 HHW917519:HHZ917523 HRS917519:HRV917523 IBO917519:IBR917523 ILK917519:ILN917523 IVG917519:IVJ917523 JFC917519:JFF917523 JOY917519:JPB917523 JYU917519:JYX917523 KIQ917519:KIT917523 KSM917519:KSP917523 LCI917519:LCL917523 LME917519:LMH917523 LWA917519:LWD917523 MFW917519:MFZ917523 MPS917519:MPV917523 MZO917519:MZR917523 NJK917519:NJN917523 NTG917519:NTJ917523 ODC917519:ODF917523 OMY917519:ONB917523 OWU917519:OWX917523 PGQ917519:PGT917523 PQM917519:PQP917523 QAI917519:QAL917523 QKE917519:QKH917523 QUA917519:QUD917523 RDW917519:RDZ917523 RNS917519:RNV917523 RXO917519:RXR917523 SHK917519:SHN917523 SRG917519:SRJ917523 TBC917519:TBF917523 TKY917519:TLB917523 TUU917519:TUX917523 UEQ917519:UET917523 UOM917519:UOP917523 UYI917519:UYL917523 VIE917519:VIH917523 VSA917519:VSD917523 WBW917519:WBZ917523 WLS917519:WLV917523 WVO917519:WVR917523 G983055:J983059 JC983055:JF983059 SY983055:TB983059 ACU983055:ACX983059 AMQ983055:AMT983059 AWM983055:AWP983059 BGI983055:BGL983059 BQE983055:BQH983059 CAA983055:CAD983059 CJW983055:CJZ983059 CTS983055:CTV983059 DDO983055:DDR983059 DNK983055:DNN983059 DXG983055:DXJ983059 EHC983055:EHF983059 EQY983055:ERB983059 FAU983055:FAX983059 FKQ983055:FKT983059 FUM983055:FUP983059 GEI983055:GEL983059 GOE983055:GOH983059 GYA983055:GYD983059 HHW983055:HHZ983059 HRS983055:HRV983059 IBO983055:IBR983059 ILK983055:ILN983059 IVG983055:IVJ983059 JFC983055:JFF983059 JOY983055:JPB983059 JYU983055:JYX983059 KIQ983055:KIT983059 KSM983055:KSP983059 LCI983055:LCL983059 LME983055:LMH983059 LWA983055:LWD983059 MFW983055:MFZ983059 MPS983055:MPV983059 MZO983055:MZR983059 NJK983055:NJN983059 NTG983055:NTJ983059 ODC983055:ODF983059 OMY983055:ONB983059 OWU983055:OWX983059 PGQ983055:PGT983059 PQM983055:PQP983059 QAI983055:QAL983059 QKE983055:QKH983059 QUA983055:QUD983059 RDW983055:RDZ983059 RNS983055:RNV983059 RXO983055:RXR983059 SHK983055:SHN983059 SRG983055:SRJ983059 TBC983055:TBF983059 TKY983055:TLB983059 TUU983055:TUX983059 UEQ983055:UET983059 UOM983055:UOP983059 UYI983055:UYL983059 VIE983055:VIH983059 VSA983055:VSD983059 WBW983055:WBZ983059 WLS983055:WLV983059 WVO983055:WVR983059 Q15:T19 JM15:JP19 TI15:TL19 ADE15:ADH19 ANA15:AND19 AWW15:AWZ19 BGS15:BGV19 BQO15:BQR19 CAK15:CAN19 CKG15:CKJ19 CUC15:CUF19 DDY15:DEB19 DNU15:DNX19 DXQ15:DXT19 EHM15:EHP19 ERI15:ERL19 FBE15:FBH19 FLA15:FLD19 FUW15:FUZ19 GES15:GEV19 GOO15:GOR19 GYK15:GYN19 HIG15:HIJ19 HSC15:HSF19 IBY15:ICB19 ILU15:ILX19 IVQ15:IVT19 JFM15:JFP19 JPI15:JPL19 JZE15:JZH19 KJA15:KJD19 KSW15:KSZ19 LCS15:LCV19 LMO15:LMR19 LWK15:LWN19 MGG15:MGJ19 MQC15:MQF19 MZY15:NAB19 NJU15:NJX19 NTQ15:NTT19 ODM15:ODP19 ONI15:ONL19 OXE15:OXH19 PHA15:PHD19 PQW15:PQZ19 QAS15:QAV19 QKO15:QKR19 QUK15:QUN19 REG15:REJ19 ROC15:ROF19 RXY15:RYB19 SHU15:SHX19 SRQ15:SRT19 TBM15:TBP19 TLI15:TLL19 TVE15:TVH19 UFA15:UFD19 UOW15:UOZ19 UYS15:UYV19 VIO15:VIR19 VSK15:VSN19 WCG15:WCJ19 WMC15:WMF19 WVY15:WWB19 Q65551:T65555 JM65551:JP65555 TI65551:TL65555 ADE65551:ADH65555 ANA65551:AND65555 AWW65551:AWZ65555 BGS65551:BGV65555 BQO65551:BQR65555 CAK65551:CAN65555 CKG65551:CKJ65555 CUC65551:CUF65555 DDY65551:DEB65555 DNU65551:DNX65555 DXQ65551:DXT65555 EHM65551:EHP65555 ERI65551:ERL65555 FBE65551:FBH65555 FLA65551:FLD65555 FUW65551:FUZ65555 GES65551:GEV65555 GOO65551:GOR65555 GYK65551:GYN65555 HIG65551:HIJ65555 HSC65551:HSF65555 IBY65551:ICB65555 ILU65551:ILX65555 IVQ65551:IVT65555 JFM65551:JFP65555 JPI65551:JPL65555 JZE65551:JZH65555 KJA65551:KJD65555 KSW65551:KSZ65555 LCS65551:LCV65555 LMO65551:LMR65555 LWK65551:LWN65555 MGG65551:MGJ65555 MQC65551:MQF65555 MZY65551:NAB65555 NJU65551:NJX65555 NTQ65551:NTT65555 ODM65551:ODP65555 ONI65551:ONL65555 OXE65551:OXH65555 PHA65551:PHD65555 PQW65551:PQZ65555 QAS65551:QAV65555 QKO65551:QKR65555 QUK65551:QUN65555 REG65551:REJ65555 ROC65551:ROF65555 RXY65551:RYB65555 SHU65551:SHX65555 SRQ65551:SRT65555 TBM65551:TBP65555 TLI65551:TLL65555 TVE65551:TVH65555 UFA65551:UFD65555 UOW65551:UOZ65555 UYS65551:UYV65555 VIO65551:VIR65555 VSK65551:VSN65555 WCG65551:WCJ65555 WMC65551:WMF65555 WVY65551:WWB65555 Q131087:T131091 JM131087:JP131091 TI131087:TL131091 ADE131087:ADH131091 ANA131087:AND131091 AWW131087:AWZ131091 BGS131087:BGV131091 BQO131087:BQR131091 CAK131087:CAN131091 CKG131087:CKJ131091 CUC131087:CUF131091 DDY131087:DEB131091 DNU131087:DNX131091 DXQ131087:DXT131091 EHM131087:EHP131091 ERI131087:ERL131091 FBE131087:FBH131091 FLA131087:FLD131091 FUW131087:FUZ131091 GES131087:GEV131091 GOO131087:GOR131091 GYK131087:GYN131091 HIG131087:HIJ131091 HSC131087:HSF131091 IBY131087:ICB131091 ILU131087:ILX131091 IVQ131087:IVT131091 JFM131087:JFP131091 JPI131087:JPL131091 JZE131087:JZH131091 KJA131087:KJD131091 KSW131087:KSZ131091 LCS131087:LCV131091 LMO131087:LMR131091 LWK131087:LWN131091 MGG131087:MGJ131091 MQC131087:MQF131091 MZY131087:NAB131091 NJU131087:NJX131091 NTQ131087:NTT131091 ODM131087:ODP131091 ONI131087:ONL131091 OXE131087:OXH131091 PHA131087:PHD131091 PQW131087:PQZ131091 QAS131087:QAV131091 QKO131087:QKR131091 QUK131087:QUN131091 REG131087:REJ131091 ROC131087:ROF131091 RXY131087:RYB131091 SHU131087:SHX131091 SRQ131087:SRT131091 TBM131087:TBP131091 TLI131087:TLL131091 TVE131087:TVH131091 UFA131087:UFD131091 UOW131087:UOZ131091 UYS131087:UYV131091 VIO131087:VIR131091 VSK131087:VSN131091 WCG131087:WCJ131091 WMC131087:WMF131091 WVY131087:WWB131091 Q196623:T196627 JM196623:JP196627 TI196623:TL196627 ADE196623:ADH196627 ANA196623:AND196627 AWW196623:AWZ196627 BGS196623:BGV196627 BQO196623:BQR196627 CAK196623:CAN196627 CKG196623:CKJ196627 CUC196623:CUF196627 DDY196623:DEB196627 DNU196623:DNX196627 DXQ196623:DXT196627 EHM196623:EHP196627 ERI196623:ERL196627 FBE196623:FBH196627 FLA196623:FLD196627 FUW196623:FUZ196627 GES196623:GEV196627 GOO196623:GOR196627 GYK196623:GYN196627 HIG196623:HIJ196627 HSC196623:HSF196627 IBY196623:ICB196627 ILU196623:ILX196627 IVQ196623:IVT196627 JFM196623:JFP196627 JPI196623:JPL196627 JZE196623:JZH196627 KJA196623:KJD196627 KSW196623:KSZ196627 LCS196623:LCV196627 LMO196623:LMR196627 LWK196623:LWN196627 MGG196623:MGJ196627 MQC196623:MQF196627 MZY196623:NAB196627 NJU196623:NJX196627 NTQ196623:NTT196627 ODM196623:ODP196627 ONI196623:ONL196627 OXE196623:OXH196627 PHA196623:PHD196627 PQW196623:PQZ196627 QAS196623:QAV196627 QKO196623:QKR196627 QUK196623:QUN196627 REG196623:REJ196627 ROC196623:ROF196627 RXY196623:RYB196627 SHU196623:SHX196627 SRQ196623:SRT196627 TBM196623:TBP196627 TLI196623:TLL196627 TVE196623:TVH196627 UFA196623:UFD196627 UOW196623:UOZ196627 UYS196623:UYV196627 VIO196623:VIR196627 VSK196623:VSN196627 WCG196623:WCJ196627 WMC196623:WMF196627 WVY196623:WWB196627 Q262159:T262163 JM262159:JP262163 TI262159:TL262163 ADE262159:ADH262163 ANA262159:AND262163 AWW262159:AWZ262163 BGS262159:BGV262163 BQO262159:BQR262163 CAK262159:CAN262163 CKG262159:CKJ262163 CUC262159:CUF262163 DDY262159:DEB262163 DNU262159:DNX262163 DXQ262159:DXT262163 EHM262159:EHP262163 ERI262159:ERL262163 FBE262159:FBH262163 FLA262159:FLD262163 FUW262159:FUZ262163 GES262159:GEV262163 GOO262159:GOR262163 GYK262159:GYN262163 HIG262159:HIJ262163 HSC262159:HSF262163 IBY262159:ICB262163 ILU262159:ILX262163 IVQ262159:IVT262163 JFM262159:JFP262163 JPI262159:JPL262163 JZE262159:JZH262163 KJA262159:KJD262163 KSW262159:KSZ262163 LCS262159:LCV262163 LMO262159:LMR262163 LWK262159:LWN262163 MGG262159:MGJ262163 MQC262159:MQF262163 MZY262159:NAB262163 NJU262159:NJX262163 NTQ262159:NTT262163 ODM262159:ODP262163 ONI262159:ONL262163 OXE262159:OXH262163 PHA262159:PHD262163 PQW262159:PQZ262163 QAS262159:QAV262163 QKO262159:QKR262163 QUK262159:QUN262163 REG262159:REJ262163 ROC262159:ROF262163 RXY262159:RYB262163 SHU262159:SHX262163 SRQ262159:SRT262163 TBM262159:TBP262163 TLI262159:TLL262163 TVE262159:TVH262163 UFA262159:UFD262163 UOW262159:UOZ262163 UYS262159:UYV262163 VIO262159:VIR262163 VSK262159:VSN262163 WCG262159:WCJ262163 WMC262159:WMF262163 WVY262159:WWB262163 Q327695:T327699 JM327695:JP327699 TI327695:TL327699 ADE327695:ADH327699 ANA327695:AND327699 AWW327695:AWZ327699 BGS327695:BGV327699 BQO327695:BQR327699 CAK327695:CAN327699 CKG327695:CKJ327699 CUC327695:CUF327699 DDY327695:DEB327699 DNU327695:DNX327699 DXQ327695:DXT327699 EHM327695:EHP327699 ERI327695:ERL327699 FBE327695:FBH327699 FLA327695:FLD327699 FUW327695:FUZ327699 GES327695:GEV327699 GOO327695:GOR327699 GYK327695:GYN327699 HIG327695:HIJ327699 HSC327695:HSF327699 IBY327695:ICB327699 ILU327695:ILX327699 IVQ327695:IVT327699 JFM327695:JFP327699 JPI327695:JPL327699 JZE327695:JZH327699 KJA327695:KJD327699 KSW327695:KSZ327699 LCS327695:LCV327699 LMO327695:LMR327699 LWK327695:LWN327699 MGG327695:MGJ327699 MQC327695:MQF327699 MZY327695:NAB327699 NJU327695:NJX327699 NTQ327695:NTT327699 ODM327695:ODP327699 ONI327695:ONL327699 OXE327695:OXH327699 PHA327695:PHD327699 PQW327695:PQZ327699 QAS327695:QAV327699 QKO327695:QKR327699 QUK327695:QUN327699 REG327695:REJ327699 ROC327695:ROF327699 RXY327695:RYB327699 SHU327695:SHX327699 SRQ327695:SRT327699 TBM327695:TBP327699 TLI327695:TLL327699 TVE327695:TVH327699 UFA327695:UFD327699 UOW327695:UOZ327699 UYS327695:UYV327699 VIO327695:VIR327699 VSK327695:VSN327699 WCG327695:WCJ327699 WMC327695:WMF327699 WVY327695:WWB327699 Q393231:T393235 JM393231:JP393235 TI393231:TL393235 ADE393231:ADH393235 ANA393231:AND393235 AWW393231:AWZ393235 BGS393231:BGV393235 BQO393231:BQR393235 CAK393231:CAN393235 CKG393231:CKJ393235 CUC393231:CUF393235 DDY393231:DEB393235 DNU393231:DNX393235 DXQ393231:DXT393235 EHM393231:EHP393235 ERI393231:ERL393235 FBE393231:FBH393235 FLA393231:FLD393235 FUW393231:FUZ393235 GES393231:GEV393235 GOO393231:GOR393235 GYK393231:GYN393235 HIG393231:HIJ393235 HSC393231:HSF393235 IBY393231:ICB393235 ILU393231:ILX393235 IVQ393231:IVT393235 JFM393231:JFP393235 JPI393231:JPL393235 JZE393231:JZH393235 KJA393231:KJD393235 KSW393231:KSZ393235 LCS393231:LCV393235 LMO393231:LMR393235 LWK393231:LWN393235 MGG393231:MGJ393235 MQC393231:MQF393235 MZY393231:NAB393235 NJU393231:NJX393235 NTQ393231:NTT393235 ODM393231:ODP393235 ONI393231:ONL393235 OXE393231:OXH393235 PHA393231:PHD393235 PQW393231:PQZ393235 QAS393231:QAV393235 QKO393231:QKR393235 QUK393231:QUN393235 REG393231:REJ393235 ROC393231:ROF393235 RXY393231:RYB393235 SHU393231:SHX393235 SRQ393231:SRT393235 TBM393231:TBP393235 TLI393231:TLL393235 TVE393231:TVH393235 UFA393231:UFD393235 UOW393231:UOZ393235 UYS393231:UYV393235 VIO393231:VIR393235 VSK393231:VSN393235 WCG393231:WCJ393235 WMC393231:WMF393235 WVY393231:WWB393235 Q458767:T458771 JM458767:JP458771 TI458767:TL458771 ADE458767:ADH458771 ANA458767:AND458771 AWW458767:AWZ458771 BGS458767:BGV458771 BQO458767:BQR458771 CAK458767:CAN458771 CKG458767:CKJ458771 CUC458767:CUF458771 DDY458767:DEB458771 DNU458767:DNX458771 DXQ458767:DXT458771 EHM458767:EHP458771 ERI458767:ERL458771 FBE458767:FBH458771 FLA458767:FLD458771 FUW458767:FUZ458771 GES458767:GEV458771 GOO458767:GOR458771 GYK458767:GYN458771 HIG458767:HIJ458771 HSC458767:HSF458771 IBY458767:ICB458771 ILU458767:ILX458771 IVQ458767:IVT458771 JFM458767:JFP458771 JPI458767:JPL458771 JZE458767:JZH458771 KJA458767:KJD458771 KSW458767:KSZ458771 LCS458767:LCV458771 LMO458767:LMR458771 LWK458767:LWN458771 MGG458767:MGJ458771 MQC458767:MQF458771 MZY458767:NAB458771 NJU458767:NJX458771 NTQ458767:NTT458771 ODM458767:ODP458771 ONI458767:ONL458771 OXE458767:OXH458771 PHA458767:PHD458771 PQW458767:PQZ458771 QAS458767:QAV458771 QKO458767:QKR458771 QUK458767:QUN458771 REG458767:REJ458771 ROC458767:ROF458771 RXY458767:RYB458771 SHU458767:SHX458771 SRQ458767:SRT458771 TBM458767:TBP458771 TLI458767:TLL458771 TVE458767:TVH458771 UFA458767:UFD458771 UOW458767:UOZ458771 UYS458767:UYV458771 VIO458767:VIR458771 VSK458767:VSN458771 WCG458767:WCJ458771 WMC458767:WMF458771 WVY458767:WWB458771 Q524303:T524307 JM524303:JP524307 TI524303:TL524307 ADE524303:ADH524307 ANA524303:AND524307 AWW524303:AWZ524307 BGS524303:BGV524307 BQO524303:BQR524307 CAK524303:CAN524307 CKG524303:CKJ524307 CUC524303:CUF524307 DDY524303:DEB524307 DNU524303:DNX524307 DXQ524303:DXT524307 EHM524303:EHP524307 ERI524303:ERL524307 FBE524303:FBH524307 FLA524303:FLD524307 FUW524303:FUZ524307 GES524303:GEV524307 GOO524303:GOR524307 GYK524303:GYN524307 HIG524303:HIJ524307 HSC524303:HSF524307 IBY524303:ICB524307 ILU524303:ILX524307 IVQ524303:IVT524307 JFM524303:JFP524307 JPI524303:JPL524307 JZE524303:JZH524307 KJA524303:KJD524307 KSW524303:KSZ524307 LCS524303:LCV524307 LMO524303:LMR524307 LWK524303:LWN524307 MGG524303:MGJ524307 MQC524303:MQF524307 MZY524303:NAB524307 NJU524303:NJX524307 NTQ524303:NTT524307 ODM524303:ODP524307 ONI524303:ONL524307 OXE524303:OXH524307 PHA524303:PHD524307 PQW524303:PQZ524307 QAS524303:QAV524307 QKO524303:QKR524307 QUK524303:QUN524307 REG524303:REJ524307 ROC524303:ROF524307 RXY524303:RYB524307 SHU524303:SHX524307 SRQ524303:SRT524307 TBM524303:TBP524307 TLI524303:TLL524307 TVE524303:TVH524307 UFA524303:UFD524307 UOW524303:UOZ524307 UYS524303:UYV524307 VIO524303:VIR524307 VSK524303:VSN524307 WCG524303:WCJ524307 WMC524303:WMF524307 WVY524303:WWB524307 Q589839:T589843 JM589839:JP589843 TI589839:TL589843 ADE589839:ADH589843 ANA589839:AND589843 AWW589839:AWZ589843 BGS589839:BGV589843 BQO589839:BQR589843 CAK589839:CAN589843 CKG589839:CKJ589843 CUC589839:CUF589843 DDY589839:DEB589843 DNU589839:DNX589843 DXQ589839:DXT589843 EHM589839:EHP589843 ERI589839:ERL589843 FBE589839:FBH589843 FLA589839:FLD589843 FUW589839:FUZ589843 GES589839:GEV589843 GOO589839:GOR589843 GYK589839:GYN589843 HIG589839:HIJ589843 HSC589839:HSF589843 IBY589839:ICB589843 ILU589839:ILX589843 IVQ589839:IVT589843 JFM589839:JFP589843 JPI589839:JPL589843 JZE589839:JZH589843 KJA589839:KJD589843 KSW589839:KSZ589843 LCS589839:LCV589843 LMO589839:LMR589843 LWK589839:LWN589843 MGG589839:MGJ589843 MQC589839:MQF589843 MZY589839:NAB589843 NJU589839:NJX589843 NTQ589839:NTT589843 ODM589839:ODP589843 ONI589839:ONL589843 OXE589839:OXH589843 PHA589839:PHD589843 PQW589839:PQZ589843 QAS589839:QAV589843 QKO589839:QKR589843 QUK589839:QUN589843 REG589839:REJ589843 ROC589839:ROF589843 RXY589839:RYB589843 SHU589839:SHX589843 SRQ589839:SRT589843 TBM589839:TBP589843 TLI589839:TLL589843 TVE589839:TVH589843 UFA589839:UFD589843 UOW589839:UOZ589843 UYS589839:UYV589843 VIO589839:VIR589843 VSK589839:VSN589843 WCG589839:WCJ589843 WMC589839:WMF589843 WVY589839:WWB589843 Q655375:T655379 JM655375:JP655379 TI655375:TL655379 ADE655375:ADH655379 ANA655375:AND655379 AWW655375:AWZ655379 BGS655375:BGV655379 BQO655375:BQR655379 CAK655375:CAN655379 CKG655375:CKJ655379 CUC655375:CUF655379 DDY655375:DEB655379 DNU655375:DNX655379 DXQ655375:DXT655379 EHM655375:EHP655379 ERI655375:ERL655379 FBE655375:FBH655379 FLA655375:FLD655379 FUW655375:FUZ655379 GES655375:GEV655379 GOO655375:GOR655379 GYK655375:GYN655379 HIG655375:HIJ655379 HSC655375:HSF655379 IBY655375:ICB655379 ILU655375:ILX655379 IVQ655375:IVT655379 JFM655375:JFP655379 JPI655375:JPL655379 JZE655375:JZH655379 KJA655375:KJD655379 KSW655375:KSZ655379 LCS655375:LCV655379 LMO655375:LMR655379 LWK655375:LWN655379 MGG655375:MGJ655379 MQC655375:MQF655379 MZY655375:NAB655379 NJU655375:NJX655379 NTQ655375:NTT655379 ODM655375:ODP655379 ONI655375:ONL655379 OXE655375:OXH655379 PHA655375:PHD655379 PQW655375:PQZ655379 QAS655375:QAV655379 QKO655375:QKR655379 QUK655375:QUN655379 REG655375:REJ655379 ROC655375:ROF655379 RXY655375:RYB655379 SHU655375:SHX655379 SRQ655375:SRT655379 TBM655375:TBP655379 TLI655375:TLL655379 TVE655375:TVH655379 UFA655375:UFD655379 UOW655375:UOZ655379 UYS655375:UYV655379 VIO655375:VIR655379 VSK655375:VSN655379 WCG655375:WCJ655379 WMC655375:WMF655379 WVY655375:WWB655379 Q720911:T720915 JM720911:JP720915 TI720911:TL720915 ADE720911:ADH720915 ANA720911:AND720915 AWW720911:AWZ720915 BGS720911:BGV720915 BQO720911:BQR720915 CAK720911:CAN720915 CKG720911:CKJ720915 CUC720911:CUF720915 DDY720911:DEB720915 DNU720911:DNX720915 DXQ720911:DXT720915 EHM720911:EHP720915 ERI720911:ERL720915 FBE720911:FBH720915 FLA720911:FLD720915 FUW720911:FUZ720915 GES720911:GEV720915 GOO720911:GOR720915 GYK720911:GYN720915 HIG720911:HIJ720915 HSC720911:HSF720915 IBY720911:ICB720915 ILU720911:ILX720915 IVQ720911:IVT720915 JFM720911:JFP720915 JPI720911:JPL720915 JZE720911:JZH720915 KJA720911:KJD720915 KSW720911:KSZ720915 LCS720911:LCV720915 LMO720911:LMR720915 LWK720911:LWN720915 MGG720911:MGJ720915 MQC720911:MQF720915 MZY720911:NAB720915 NJU720911:NJX720915 NTQ720911:NTT720915 ODM720911:ODP720915 ONI720911:ONL720915 OXE720911:OXH720915 PHA720911:PHD720915 PQW720911:PQZ720915 QAS720911:QAV720915 QKO720911:QKR720915 QUK720911:QUN720915 REG720911:REJ720915 ROC720911:ROF720915 RXY720911:RYB720915 SHU720911:SHX720915 SRQ720911:SRT720915 TBM720911:TBP720915 TLI720911:TLL720915 TVE720911:TVH720915 UFA720911:UFD720915 UOW720911:UOZ720915 UYS720911:UYV720915 VIO720911:VIR720915 VSK720911:VSN720915 WCG720911:WCJ720915 WMC720911:WMF720915 WVY720911:WWB720915 Q786447:T786451 JM786447:JP786451 TI786447:TL786451 ADE786447:ADH786451 ANA786447:AND786451 AWW786447:AWZ786451 BGS786447:BGV786451 BQO786447:BQR786451 CAK786447:CAN786451 CKG786447:CKJ786451 CUC786447:CUF786451 DDY786447:DEB786451 DNU786447:DNX786451 DXQ786447:DXT786451 EHM786447:EHP786451 ERI786447:ERL786451 FBE786447:FBH786451 FLA786447:FLD786451 FUW786447:FUZ786451 GES786447:GEV786451 GOO786447:GOR786451 GYK786447:GYN786451 HIG786447:HIJ786451 HSC786447:HSF786451 IBY786447:ICB786451 ILU786447:ILX786451 IVQ786447:IVT786451 JFM786447:JFP786451 JPI786447:JPL786451 JZE786447:JZH786451 KJA786447:KJD786451 KSW786447:KSZ786451 LCS786447:LCV786451 LMO786447:LMR786451 LWK786447:LWN786451 MGG786447:MGJ786451 MQC786447:MQF786451 MZY786447:NAB786451 NJU786447:NJX786451 NTQ786447:NTT786451 ODM786447:ODP786451 ONI786447:ONL786451 OXE786447:OXH786451 PHA786447:PHD786451 PQW786447:PQZ786451 QAS786447:QAV786451 QKO786447:QKR786451 QUK786447:QUN786451 REG786447:REJ786451 ROC786447:ROF786451 RXY786447:RYB786451 SHU786447:SHX786451 SRQ786447:SRT786451 TBM786447:TBP786451 TLI786447:TLL786451 TVE786447:TVH786451 UFA786447:UFD786451 UOW786447:UOZ786451 UYS786447:UYV786451 VIO786447:VIR786451 VSK786447:VSN786451 WCG786447:WCJ786451 WMC786447:WMF786451 WVY786447:WWB786451 Q851983:T851987 JM851983:JP851987 TI851983:TL851987 ADE851983:ADH851987 ANA851983:AND851987 AWW851983:AWZ851987 BGS851983:BGV851987 BQO851983:BQR851987 CAK851983:CAN851987 CKG851983:CKJ851987 CUC851983:CUF851987 DDY851983:DEB851987 DNU851983:DNX851987 DXQ851983:DXT851987 EHM851983:EHP851987 ERI851983:ERL851987 FBE851983:FBH851987 FLA851983:FLD851987 FUW851983:FUZ851987 GES851983:GEV851987 GOO851983:GOR851987 GYK851983:GYN851987 HIG851983:HIJ851987 HSC851983:HSF851987 IBY851983:ICB851987 ILU851983:ILX851987 IVQ851983:IVT851987 JFM851983:JFP851987 JPI851983:JPL851987 JZE851983:JZH851987 KJA851983:KJD851987 KSW851983:KSZ851987 LCS851983:LCV851987 LMO851983:LMR851987 LWK851983:LWN851987 MGG851983:MGJ851987 MQC851983:MQF851987 MZY851983:NAB851987 NJU851983:NJX851987 NTQ851983:NTT851987 ODM851983:ODP851987 ONI851983:ONL851987 OXE851983:OXH851987 PHA851983:PHD851987 PQW851983:PQZ851987 QAS851983:QAV851987 QKO851983:QKR851987 QUK851983:QUN851987 REG851983:REJ851987 ROC851983:ROF851987 RXY851983:RYB851987 SHU851983:SHX851987 SRQ851983:SRT851987 TBM851983:TBP851987 TLI851983:TLL851987 TVE851983:TVH851987 UFA851983:UFD851987 UOW851983:UOZ851987 UYS851983:UYV851987 VIO851983:VIR851987 VSK851983:VSN851987 WCG851983:WCJ851987 WMC851983:WMF851987 WVY851983:WWB851987 Q917519:T917523 JM917519:JP917523 TI917519:TL917523 ADE917519:ADH917523 ANA917519:AND917523 AWW917519:AWZ917523 BGS917519:BGV917523 BQO917519:BQR917523 CAK917519:CAN917523 CKG917519:CKJ917523 CUC917519:CUF917523 DDY917519:DEB917523 DNU917519:DNX917523 DXQ917519:DXT917523 EHM917519:EHP917523 ERI917519:ERL917523 FBE917519:FBH917523 FLA917519:FLD917523 FUW917519:FUZ917523 GES917519:GEV917523 GOO917519:GOR917523 GYK917519:GYN917523 HIG917519:HIJ917523 HSC917519:HSF917523 IBY917519:ICB917523 ILU917519:ILX917523 IVQ917519:IVT917523 JFM917519:JFP917523 JPI917519:JPL917523 JZE917519:JZH917523 KJA917519:KJD917523 KSW917519:KSZ917523 LCS917519:LCV917523 LMO917519:LMR917523 LWK917519:LWN917523 MGG917519:MGJ917523 MQC917519:MQF917523 MZY917519:NAB917523 NJU917519:NJX917523 NTQ917519:NTT917523 ODM917519:ODP917523 ONI917519:ONL917523 OXE917519:OXH917523 PHA917519:PHD917523 PQW917519:PQZ917523 QAS917519:QAV917523 QKO917519:QKR917523 QUK917519:QUN917523 REG917519:REJ917523 ROC917519:ROF917523 RXY917519:RYB917523 SHU917519:SHX917523 SRQ917519:SRT917523 TBM917519:TBP917523 TLI917519:TLL917523 TVE917519:TVH917523 UFA917519:UFD917523 UOW917519:UOZ917523 UYS917519:UYV917523 VIO917519:VIR917523 VSK917519:VSN917523 WCG917519:WCJ917523 WMC917519:WMF917523 WVY917519:WWB917523 Q983055:T983059 JM983055:JP983059 TI983055:TL983059 ADE983055:ADH983059 ANA983055:AND983059 AWW983055:AWZ983059 BGS983055:BGV983059 BQO983055:BQR983059 CAK983055:CAN983059 CKG983055:CKJ983059 CUC983055:CUF983059 DDY983055:DEB983059 DNU983055:DNX983059 DXQ983055:DXT983059 EHM983055:EHP983059 ERI983055:ERL983059 FBE983055:FBH983059 FLA983055:FLD983059 FUW983055:FUZ983059 GES983055:GEV983059 GOO983055:GOR983059 GYK983055:GYN983059 HIG983055:HIJ983059 HSC983055:HSF983059 IBY983055:ICB983059 ILU983055:ILX983059 IVQ983055:IVT983059 JFM983055:JFP983059 JPI983055:JPL983059 JZE983055:JZH983059 KJA983055:KJD983059 KSW983055:KSZ983059 LCS983055:LCV983059 LMO983055:LMR983059 LWK983055:LWN983059 MGG983055:MGJ983059 MQC983055:MQF983059 MZY983055:NAB983059 NJU983055:NJX983059 NTQ983055:NTT983059 ODM983055:ODP983059 ONI983055:ONL983059 OXE983055:OXH983059 PHA983055:PHD983059 PQW983055:PQZ983059 QAS983055:QAV983059 QKO983055:QKR983059 QUK983055:QUN983059 REG983055:REJ983059 ROC983055:ROF983059 RXY983055:RYB983059 SHU983055:SHX983059 SRQ983055:SRT983059 TBM983055:TBP983059 TLI983055:TLL983059 TVE983055:TVH983059 UFA983055:UFD983059 UOW983055:UOZ983059 UYS983055:UYV983059 VIO983055:VIR983059 VSK983055:VSN983059 WCG983055:WCJ983059 WMC983055:WMF983059 WVY983055:WWB983059 L15:O19 JH15:JK19 TD15:TG19 ACZ15:ADC19 AMV15:AMY19 AWR15:AWU19 BGN15:BGQ19 BQJ15:BQM19 CAF15:CAI19 CKB15:CKE19 CTX15:CUA19 DDT15:DDW19 DNP15:DNS19 DXL15:DXO19 EHH15:EHK19 ERD15:ERG19 FAZ15:FBC19 FKV15:FKY19 FUR15:FUU19 GEN15:GEQ19 GOJ15:GOM19 GYF15:GYI19 HIB15:HIE19 HRX15:HSA19 IBT15:IBW19 ILP15:ILS19 IVL15:IVO19 JFH15:JFK19 JPD15:JPG19 JYZ15:JZC19 KIV15:KIY19 KSR15:KSU19 LCN15:LCQ19 LMJ15:LMM19 LWF15:LWI19 MGB15:MGE19 MPX15:MQA19 MZT15:MZW19 NJP15:NJS19 NTL15:NTO19 ODH15:ODK19 OND15:ONG19 OWZ15:OXC19 PGV15:PGY19 PQR15:PQU19 QAN15:QAQ19 QKJ15:QKM19 QUF15:QUI19 REB15:REE19 RNX15:ROA19 RXT15:RXW19 SHP15:SHS19 SRL15:SRO19 TBH15:TBK19 TLD15:TLG19 TUZ15:TVC19 UEV15:UEY19 UOR15:UOU19 UYN15:UYQ19 VIJ15:VIM19 VSF15:VSI19 WCB15:WCE19 WLX15:WMA19 WVT15:WVW19 L65551:O65555 JH65551:JK65555 TD65551:TG65555 ACZ65551:ADC65555 AMV65551:AMY65555 AWR65551:AWU65555 BGN65551:BGQ65555 BQJ65551:BQM65555 CAF65551:CAI65555 CKB65551:CKE65555 CTX65551:CUA65555 DDT65551:DDW65555 DNP65551:DNS65555 DXL65551:DXO65555 EHH65551:EHK65555 ERD65551:ERG65555 FAZ65551:FBC65555 FKV65551:FKY65555 FUR65551:FUU65555 GEN65551:GEQ65555 GOJ65551:GOM65555 GYF65551:GYI65555 HIB65551:HIE65555 HRX65551:HSA65555 IBT65551:IBW65555 ILP65551:ILS65555 IVL65551:IVO65555 JFH65551:JFK65555 JPD65551:JPG65555 JYZ65551:JZC65555 KIV65551:KIY65555 KSR65551:KSU65555 LCN65551:LCQ65555 LMJ65551:LMM65555 LWF65551:LWI65555 MGB65551:MGE65555 MPX65551:MQA65555 MZT65551:MZW65555 NJP65551:NJS65555 NTL65551:NTO65555 ODH65551:ODK65555 OND65551:ONG65555 OWZ65551:OXC65555 PGV65551:PGY65555 PQR65551:PQU65555 QAN65551:QAQ65555 QKJ65551:QKM65555 QUF65551:QUI65555 REB65551:REE65555 RNX65551:ROA65555 RXT65551:RXW65555 SHP65551:SHS65555 SRL65551:SRO65555 TBH65551:TBK65555 TLD65551:TLG65555 TUZ65551:TVC65555 UEV65551:UEY65555 UOR65551:UOU65555 UYN65551:UYQ65555 VIJ65551:VIM65555 VSF65551:VSI65555 WCB65551:WCE65555 WLX65551:WMA65555 WVT65551:WVW65555 L131087:O131091 JH131087:JK131091 TD131087:TG131091 ACZ131087:ADC131091 AMV131087:AMY131091 AWR131087:AWU131091 BGN131087:BGQ131091 BQJ131087:BQM131091 CAF131087:CAI131091 CKB131087:CKE131091 CTX131087:CUA131091 DDT131087:DDW131091 DNP131087:DNS131091 DXL131087:DXO131091 EHH131087:EHK131091 ERD131087:ERG131091 FAZ131087:FBC131091 FKV131087:FKY131091 FUR131087:FUU131091 GEN131087:GEQ131091 GOJ131087:GOM131091 GYF131087:GYI131091 HIB131087:HIE131091 HRX131087:HSA131091 IBT131087:IBW131091 ILP131087:ILS131091 IVL131087:IVO131091 JFH131087:JFK131091 JPD131087:JPG131091 JYZ131087:JZC131091 KIV131087:KIY131091 KSR131087:KSU131091 LCN131087:LCQ131091 LMJ131087:LMM131091 LWF131087:LWI131091 MGB131087:MGE131091 MPX131087:MQA131091 MZT131087:MZW131091 NJP131087:NJS131091 NTL131087:NTO131091 ODH131087:ODK131091 OND131087:ONG131091 OWZ131087:OXC131091 PGV131087:PGY131091 PQR131087:PQU131091 QAN131087:QAQ131091 QKJ131087:QKM131091 QUF131087:QUI131091 REB131087:REE131091 RNX131087:ROA131091 RXT131087:RXW131091 SHP131087:SHS131091 SRL131087:SRO131091 TBH131087:TBK131091 TLD131087:TLG131091 TUZ131087:TVC131091 UEV131087:UEY131091 UOR131087:UOU131091 UYN131087:UYQ131091 VIJ131087:VIM131091 VSF131087:VSI131091 WCB131087:WCE131091 WLX131087:WMA131091 WVT131087:WVW131091 L196623:O196627 JH196623:JK196627 TD196623:TG196627 ACZ196623:ADC196627 AMV196623:AMY196627 AWR196623:AWU196627 BGN196623:BGQ196627 BQJ196623:BQM196627 CAF196623:CAI196627 CKB196623:CKE196627 CTX196623:CUA196627 DDT196623:DDW196627 DNP196623:DNS196627 DXL196623:DXO196627 EHH196623:EHK196627 ERD196623:ERG196627 FAZ196623:FBC196627 FKV196623:FKY196627 FUR196623:FUU196627 GEN196623:GEQ196627 GOJ196623:GOM196627 GYF196623:GYI196627 HIB196623:HIE196627 HRX196623:HSA196627 IBT196623:IBW196627 ILP196623:ILS196627 IVL196623:IVO196627 JFH196623:JFK196627 JPD196623:JPG196627 JYZ196623:JZC196627 KIV196623:KIY196627 KSR196623:KSU196627 LCN196623:LCQ196627 LMJ196623:LMM196627 LWF196623:LWI196627 MGB196623:MGE196627 MPX196623:MQA196627 MZT196623:MZW196627 NJP196623:NJS196627 NTL196623:NTO196627 ODH196623:ODK196627 OND196623:ONG196627 OWZ196623:OXC196627 PGV196623:PGY196627 PQR196623:PQU196627 QAN196623:QAQ196627 QKJ196623:QKM196627 QUF196623:QUI196627 REB196623:REE196627 RNX196623:ROA196627 RXT196623:RXW196627 SHP196623:SHS196627 SRL196623:SRO196627 TBH196623:TBK196627 TLD196623:TLG196627 TUZ196623:TVC196627 UEV196623:UEY196627 UOR196623:UOU196627 UYN196623:UYQ196627 VIJ196623:VIM196627 VSF196623:VSI196627 WCB196623:WCE196627 WLX196623:WMA196627 WVT196623:WVW196627 L262159:O262163 JH262159:JK262163 TD262159:TG262163 ACZ262159:ADC262163 AMV262159:AMY262163 AWR262159:AWU262163 BGN262159:BGQ262163 BQJ262159:BQM262163 CAF262159:CAI262163 CKB262159:CKE262163 CTX262159:CUA262163 DDT262159:DDW262163 DNP262159:DNS262163 DXL262159:DXO262163 EHH262159:EHK262163 ERD262159:ERG262163 FAZ262159:FBC262163 FKV262159:FKY262163 FUR262159:FUU262163 GEN262159:GEQ262163 GOJ262159:GOM262163 GYF262159:GYI262163 HIB262159:HIE262163 HRX262159:HSA262163 IBT262159:IBW262163 ILP262159:ILS262163 IVL262159:IVO262163 JFH262159:JFK262163 JPD262159:JPG262163 JYZ262159:JZC262163 KIV262159:KIY262163 KSR262159:KSU262163 LCN262159:LCQ262163 LMJ262159:LMM262163 LWF262159:LWI262163 MGB262159:MGE262163 MPX262159:MQA262163 MZT262159:MZW262163 NJP262159:NJS262163 NTL262159:NTO262163 ODH262159:ODK262163 OND262159:ONG262163 OWZ262159:OXC262163 PGV262159:PGY262163 PQR262159:PQU262163 QAN262159:QAQ262163 QKJ262159:QKM262163 QUF262159:QUI262163 REB262159:REE262163 RNX262159:ROA262163 RXT262159:RXW262163 SHP262159:SHS262163 SRL262159:SRO262163 TBH262159:TBK262163 TLD262159:TLG262163 TUZ262159:TVC262163 UEV262159:UEY262163 UOR262159:UOU262163 UYN262159:UYQ262163 VIJ262159:VIM262163 VSF262159:VSI262163 WCB262159:WCE262163 WLX262159:WMA262163 WVT262159:WVW262163 L327695:O327699 JH327695:JK327699 TD327695:TG327699 ACZ327695:ADC327699 AMV327695:AMY327699 AWR327695:AWU327699 BGN327695:BGQ327699 BQJ327695:BQM327699 CAF327695:CAI327699 CKB327695:CKE327699 CTX327695:CUA327699 DDT327695:DDW327699 DNP327695:DNS327699 DXL327695:DXO327699 EHH327695:EHK327699 ERD327695:ERG327699 FAZ327695:FBC327699 FKV327695:FKY327699 FUR327695:FUU327699 GEN327695:GEQ327699 GOJ327695:GOM327699 GYF327695:GYI327699 HIB327695:HIE327699 HRX327695:HSA327699 IBT327695:IBW327699 ILP327695:ILS327699 IVL327695:IVO327699 JFH327695:JFK327699 JPD327695:JPG327699 JYZ327695:JZC327699 KIV327695:KIY327699 KSR327695:KSU327699 LCN327695:LCQ327699 LMJ327695:LMM327699 LWF327695:LWI327699 MGB327695:MGE327699 MPX327695:MQA327699 MZT327695:MZW327699 NJP327695:NJS327699 NTL327695:NTO327699 ODH327695:ODK327699 OND327695:ONG327699 OWZ327695:OXC327699 PGV327695:PGY327699 PQR327695:PQU327699 QAN327695:QAQ327699 QKJ327695:QKM327699 QUF327695:QUI327699 REB327695:REE327699 RNX327695:ROA327699 RXT327695:RXW327699 SHP327695:SHS327699 SRL327695:SRO327699 TBH327695:TBK327699 TLD327695:TLG327699 TUZ327695:TVC327699 UEV327695:UEY327699 UOR327695:UOU327699 UYN327695:UYQ327699 VIJ327695:VIM327699 VSF327695:VSI327699 WCB327695:WCE327699 WLX327695:WMA327699 WVT327695:WVW327699 L393231:O393235 JH393231:JK393235 TD393231:TG393235 ACZ393231:ADC393235 AMV393231:AMY393235 AWR393231:AWU393235 BGN393231:BGQ393235 BQJ393231:BQM393235 CAF393231:CAI393235 CKB393231:CKE393235 CTX393231:CUA393235 DDT393231:DDW393235 DNP393231:DNS393235 DXL393231:DXO393235 EHH393231:EHK393235 ERD393231:ERG393235 FAZ393231:FBC393235 FKV393231:FKY393235 FUR393231:FUU393235 GEN393231:GEQ393235 GOJ393231:GOM393235 GYF393231:GYI393235 HIB393231:HIE393235 HRX393231:HSA393235 IBT393231:IBW393235 ILP393231:ILS393235 IVL393231:IVO393235 JFH393231:JFK393235 JPD393231:JPG393235 JYZ393231:JZC393235 KIV393231:KIY393235 KSR393231:KSU393235 LCN393231:LCQ393235 LMJ393231:LMM393235 LWF393231:LWI393235 MGB393231:MGE393235 MPX393231:MQA393235 MZT393231:MZW393235 NJP393231:NJS393235 NTL393231:NTO393235 ODH393231:ODK393235 OND393231:ONG393235 OWZ393231:OXC393235 PGV393231:PGY393235 PQR393231:PQU393235 QAN393231:QAQ393235 QKJ393231:QKM393235 QUF393231:QUI393235 REB393231:REE393235 RNX393231:ROA393235 RXT393231:RXW393235 SHP393231:SHS393235 SRL393231:SRO393235 TBH393231:TBK393235 TLD393231:TLG393235 TUZ393231:TVC393235 UEV393231:UEY393235 UOR393231:UOU393235 UYN393231:UYQ393235 VIJ393231:VIM393235 VSF393231:VSI393235 WCB393231:WCE393235 WLX393231:WMA393235 WVT393231:WVW393235 L458767:O458771 JH458767:JK458771 TD458767:TG458771 ACZ458767:ADC458771 AMV458767:AMY458771 AWR458767:AWU458771 BGN458767:BGQ458771 BQJ458767:BQM458771 CAF458767:CAI458771 CKB458767:CKE458771 CTX458767:CUA458771 DDT458767:DDW458771 DNP458767:DNS458771 DXL458767:DXO458771 EHH458767:EHK458771 ERD458767:ERG458771 FAZ458767:FBC458771 FKV458767:FKY458771 FUR458767:FUU458771 GEN458767:GEQ458771 GOJ458767:GOM458771 GYF458767:GYI458771 HIB458767:HIE458771 HRX458767:HSA458771 IBT458767:IBW458771 ILP458767:ILS458771 IVL458767:IVO458771 JFH458767:JFK458771 JPD458767:JPG458771 JYZ458767:JZC458771 KIV458767:KIY458771 KSR458767:KSU458771 LCN458767:LCQ458771 LMJ458767:LMM458771 LWF458767:LWI458771 MGB458767:MGE458771 MPX458767:MQA458771 MZT458767:MZW458771 NJP458767:NJS458771 NTL458767:NTO458771 ODH458767:ODK458771 OND458767:ONG458771 OWZ458767:OXC458771 PGV458767:PGY458771 PQR458767:PQU458771 QAN458767:QAQ458771 QKJ458767:QKM458771 QUF458767:QUI458771 REB458767:REE458771 RNX458767:ROA458771 RXT458767:RXW458771 SHP458767:SHS458771 SRL458767:SRO458771 TBH458767:TBK458771 TLD458767:TLG458771 TUZ458767:TVC458771 UEV458767:UEY458771 UOR458767:UOU458771 UYN458767:UYQ458771 VIJ458767:VIM458771 VSF458767:VSI458771 WCB458767:WCE458771 WLX458767:WMA458771 WVT458767:WVW458771 L524303:O524307 JH524303:JK524307 TD524303:TG524307 ACZ524303:ADC524307 AMV524303:AMY524307 AWR524303:AWU524307 BGN524303:BGQ524307 BQJ524303:BQM524307 CAF524303:CAI524307 CKB524303:CKE524307 CTX524303:CUA524307 DDT524303:DDW524307 DNP524303:DNS524307 DXL524303:DXO524307 EHH524303:EHK524307 ERD524303:ERG524307 FAZ524303:FBC524307 FKV524303:FKY524307 FUR524303:FUU524307 GEN524303:GEQ524307 GOJ524303:GOM524307 GYF524303:GYI524307 HIB524303:HIE524307 HRX524303:HSA524307 IBT524303:IBW524307 ILP524303:ILS524307 IVL524303:IVO524307 JFH524303:JFK524307 JPD524303:JPG524307 JYZ524303:JZC524307 KIV524303:KIY524307 KSR524303:KSU524307 LCN524303:LCQ524307 LMJ524303:LMM524307 LWF524303:LWI524307 MGB524303:MGE524307 MPX524303:MQA524307 MZT524303:MZW524307 NJP524303:NJS524307 NTL524303:NTO524307 ODH524303:ODK524307 OND524303:ONG524307 OWZ524303:OXC524307 PGV524303:PGY524307 PQR524303:PQU524307 QAN524303:QAQ524307 QKJ524303:QKM524307 QUF524303:QUI524307 REB524303:REE524307 RNX524303:ROA524307 RXT524303:RXW524307 SHP524303:SHS524307 SRL524303:SRO524307 TBH524303:TBK524307 TLD524303:TLG524307 TUZ524303:TVC524307 UEV524303:UEY524307 UOR524303:UOU524307 UYN524303:UYQ524307 VIJ524303:VIM524307 VSF524303:VSI524307 WCB524303:WCE524307 WLX524303:WMA524307 WVT524303:WVW524307 L589839:O589843 JH589839:JK589843 TD589839:TG589843 ACZ589839:ADC589843 AMV589839:AMY589843 AWR589839:AWU589843 BGN589839:BGQ589843 BQJ589839:BQM589843 CAF589839:CAI589843 CKB589839:CKE589843 CTX589839:CUA589843 DDT589839:DDW589843 DNP589839:DNS589843 DXL589839:DXO589843 EHH589839:EHK589843 ERD589839:ERG589843 FAZ589839:FBC589843 FKV589839:FKY589843 FUR589839:FUU589843 GEN589839:GEQ589843 GOJ589839:GOM589843 GYF589839:GYI589843 HIB589839:HIE589843 HRX589839:HSA589843 IBT589839:IBW589843 ILP589839:ILS589843 IVL589839:IVO589843 JFH589839:JFK589843 JPD589839:JPG589843 JYZ589839:JZC589843 KIV589839:KIY589843 KSR589839:KSU589843 LCN589839:LCQ589843 LMJ589839:LMM589843 LWF589839:LWI589843 MGB589839:MGE589843 MPX589839:MQA589843 MZT589839:MZW589843 NJP589839:NJS589843 NTL589839:NTO589843 ODH589839:ODK589843 OND589839:ONG589843 OWZ589839:OXC589843 PGV589839:PGY589843 PQR589839:PQU589843 QAN589839:QAQ589843 QKJ589839:QKM589843 QUF589839:QUI589843 REB589839:REE589843 RNX589839:ROA589843 RXT589839:RXW589843 SHP589839:SHS589843 SRL589839:SRO589843 TBH589839:TBK589843 TLD589839:TLG589843 TUZ589839:TVC589843 UEV589839:UEY589843 UOR589839:UOU589843 UYN589839:UYQ589843 VIJ589839:VIM589843 VSF589839:VSI589843 WCB589839:WCE589843 WLX589839:WMA589843 WVT589839:WVW589843 L655375:O655379 JH655375:JK655379 TD655375:TG655379 ACZ655375:ADC655379 AMV655375:AMY655379 AWR655375:AWU655379 BGN655375:BGQ655379 BQJ655375:BQM655379 CAF655375:CAI655379 CKB655375:CKE655379 CTX655375:CUA655379 DDT655375:DDW655379 DNP655375:DNS655379 DXL655375:DXO655379 EHH655375:EHK655379 ERD655375:ERG655379 FAZ655375:FBC655379 FKV655375:FKY655379 FUR655375:FUU655379 GEN655375:GEQ655379 GOJ655375:GOM655379 GYF655375:GYI655379 HIB655375:HIE655379 HRX655375:HSA655379 IBT655375:IBW655379 ILP655375:ILS655379 IVL655375:IVO655379 JFH655375:JFK655379 JPD655375:JPG655379 JYZ655375:JZC655379 KIV655375:KIY655379 KSR655375:KSU655379 LCN655375:LCQ655379 LMJ655375:LMM655379 LWF655375:LWI655379 MGB655375:MGE655379 MPX655375:MQA655379 MZT655375:MZW655379 NJP655375:NJS655379 NTL655375:NTO655379 ODH655375:ODK655379 OND655375:ONG655379 OWZ655375:OXC655379 PGV655375:PGY655379 PQR655375:PQU655379 QAN655375:QAQ655379 QKJ655375:QKM655379 QUF655375:QUI655379 REB655375:REE655379 RNX655375:ROA655379 RXT655375:RXW655379 SHP655375:SHS655379 SRL655375:SRO655379 TBH655375:TBK655379 TLD655375:TLG655379 TUZ655375:TVC655379 UEV655375:UEY655379 UOR655375:UOU655379 UYN655375:UYQ655379 VIJ655375:VIM655379 VSF655375:VSI655379 WCB655375:WCE655379 WLX655375:WMA655379 WVT655375:WVW655379 L720911:O720915 JH720911:JK720915 TD720911:TG720915 ACZ720911:ADC720915 AMV720911:AMY720915 AWR720911:AWU720915 BGN720911:BGQ720915 BQJ720911:BQM720915 CAF720911:CAI720915 CKB720911:CKE720915 CTX720911:CUA720915 DDT720911:DDW720915 DNP720911:DNS720915 DXL720911:DXO720915 EHH720911:EHK720915 ERD720911:ERG720915 FAZ720911:FBC720915 FKV720911:FKY720915 FUR720911:FUU720915 GEN720911:GEQ720915 GOJ720911:GOM720915 GYF720911:GYI720915 HIB720911:HIE720915 HRX720911:HSA720915 IBT720911:IBW720915 ILP720911:ILS720915 IVL720911:IVO720915 JFH720911:JFK720915 JPD720911:JPG720915 JYZ720911:JZC720915 KIV720911:KIY720915 KSR720911:KSU720915 LCN720911:LCQ720915 LMJ720911:LMM720915 LWF720911:LWI720915 MGB720911:MGE720915 MPX720911:MQA720915 MZT720911:MZW720915 NJP720911:NJS720915 NTL720911:NTO720915 ODH720911:ODK720915 OND720911:ONG720915 OWZ720911:OXC720915 PGV720911:PGY720915 PQR720911:PQU720915 QAN720911:QAQ720915 QKJ720911:QKM720915 QUF720911:QUI720915 REB720911:REE720915 RNX720911:ROA720915 RXT720911:RXW720915 SHP720911:SHS720915 SRL720911:SRO720915 TBH720911:TBK720915 TLD720911:TLG720915 TUZ720911:TVC720915 UEV720911:UEY720915 UOR720911:UOU720915 UYN720911:UYQ720915 VIJ720911:VIM720915 VSF720911:VSI720915 WCB720911:WCE720915 WLX720911:WMA720915 WVT720911:WVW720915 L786447:O786451 JH786447:JK786451 TD786447:TG786451 ACZ786447:ADC786451 AMV786447:AMY786451 AWR786447:AWU786451 BGN786447:BGQ786451 BQJ786447:BQM786451 CAF786447:CAI786451 CKB786447:CKE786451 CTX786447:CUA786451 DDT786447:DDW786451 DNP786447:DNS786451 DXL786447:DXO786451 EHH786447:EHK786451 ERD786447:ERG786451 FAZ786447:FBC786451 FKV786447:FKY786451 FUR786447:FUU786451 GEN786447:GEQ786451 GOJ786447:GOM786451 GYF786447:GYI786451 HIB786447:HIE786451 HRX786447:HSA786451 IBT786447:IBW786451 ILP786447:ILS786451 IVL786447:IVO786451 JFH786447:JFK786451 JPD786447:JPG786451 JYZ786447:JZC786451 KIV786447:KIY786451 KSR786447:KSU786451 LCN786447:LCQ786451 LMJ786447:LMM786451 LWF786447:LWI786451 MGB786447:MGE786451 MPX786447:MQA786451 MZT786447:MZW786451 NJP786447:NJS786451 NTL786447:NTO786451 ODH786447:ODK786451 OND786447:ONG786451 OWZ786447:OXC786451 PGV786447:PGY786451 PQR786447:PQU786451 QAN786447:QAQ786451 QKJ786447:QKM786451 QUF786447:QUI786451 REB786447:REE786451 RNX786447:ROA786451 RXT786447:RXW786451 SHP786447:SHS786451 SRL786447:SRO786451 TBH786447:TBK786451 TLD786447:TLG786451 TUZ786447:TVC786451 UEV786447:UEY786451 UOR786447:UOU786451 UYN786447:UYQ786451 VIJ786447:VIM786451 VSF786447:VSI786451 WCB786447:WCE786451 WLX786447:WMA786451 WVT786447:WVW786451 L851983:O851987 JH851983:JK851987 TD851983:TG851987 ACZ851983:ADC851987 AMV851983:AMY851987 AWR851983:AWU851987 BGN851983:BGQ851987 BQJ851983:BQM851987 CAF851983:CAI851987 CKB851983:CKE851987 CTX851983:CUA851987 DDT851983:DDW851987 DNP851983:DNS851987 DXL851983:DXO851987 EHH851983:EHK851987 ERD851983:ERG851987 FAZ851983:FBC851987 FKV851983:FKY851987 FUR851983:FUU851987 GEN851983:GEQ851987 GOJ851983:GOM851987 GYF851983:GYI851987 HIB851983:HIE851987 HRX851983:HSA851987 IBT851983:IBW851987 ILP851983:ILS851987 IVL851983:IVO851987 JFH851983:JFK851987 JPD851983:JPG851987 JYZ851983:JZC851987 KIV851983:KIY851987 KSR851983:KSU851987 LCN851983:LCQ851987 LMJ851983:LMM851987 LWF851983:LWI851987 MGB851983:MGE851987 MPX851983:MQA851987 MZT851983:MZW851987 NJP851983:NJS851987 NTL851983:NTO851987 ODH851983:ODK851987 OND851983:ONG851987 OWZ851983:OXC851987 PGV851983:PGY851987 PQR851983:PQU851987 QAN851983:QAQ851987 QKJ851983:QKM851987 QUF851983:QUI851987 REB851983:REE851987 RNX851983:ROA851987 RXT851983:RXW851987 SHP851983:SHS851987 SRL851983:SRO851987 TBH851983:TBK851987 TLD851983:TLG851987 TUZ851983:TVC851987 UEV851983:UEY851987 UOR851983:UOU851987 UYN851983:UYQ851987 VIJ851983:VIM851987 VSF851983:VSI851987 WCB851983:WCE851987 WLX851983:WMA851987 WVT851983:WVW851987 L917519:O917523 JH917519:JK917523 TD917519:TG917523 ACZ917519:ADC917523 AMV917519:AMY917523 AWR917519:AWU917523 BGN917519:BGQ917523 BQJ917519:BQM917523 CAF917519:CAI917523 CKB917519:CKE917523 CTX917519:CUA917523 DDT917519:DDW917523 DNP917519:DNS917523 DXL917519:DXO917523 EHH917519:EHK917523 ERD917519:ERG917523 FAZ917519:FBC917523 FKV917519:FKY917523 FUR917519:FUU917523 GEN917519:GEQ917523 GOJ917519:GOM917523 GYF917519:GYI917523 HIB917519:HIE917523 HRX917519:HSA917523 IBT917519:IBW917523 ILP917519:ILS917523 IVL917519:IVO917523 JFH917519:JFK917523 JPD917519:JPG917523 JYZ917519:JZC917523 KIV917519:KIY917523 KSR917519:KSU917523 LCN917519:LCQ917523 LMJ917519:LMM917523 LWF917519:LWI917523 MGB917519:MGE917523 MPX917519:MQA917523 MZT917519:MZW917523 NJP917519:NJS917523 NTL917519:NTO917523 ODH917519:ODK917523 OND917519:ONG917523 OWZ917519:OXC917523 PGV917519:PGY917523 PQR917519:PQU917523 QAN917519:QAQ917523 QKJ917519:QKM917523 QUF917519:QUI917523 REB917519:REE917523 RNX917519:ROA917523 RXT917519:RXW917523 SHP917519:SHS917523 SRL917519:SRO917523 TBH917519:TBK917523 TLD917519:TLG917523 TUZ917519:TVC917523 UEV917519:UEY917523 UOR917519:UOU917523 UYN917519:UYQ917523 VIJ917519:VIM917523 VSF917519:VSI917523 WCB917519:WCE917523 WLX917519:WMA917523 WVT917519:WVW917523 L983055:O983059 JH983055:JK983059 TD983055:TG983059 ACZ983055:ADC983059 AMV983055:AMY983059 AWR983055:AWU983059 BGN983055:BGQ983059 BQJ983055:BQM983059 CAF983055:CAI983059 CKB983055:CKE983059 CTX983055:CUA983059 DDT983055:DDW983059 DNP983055:DNS983059 DXL983055:DXO983059 EHH983055:EHK983059 ERD983055:ERG983059 FAZ983055:FBC983059 FKV983055:FKY983059 FUR983055:FUU983059 GEN983055:GEQ983059 GOJ983055:GOM983059 GYF983055:GYI983059 HIB983055:HIE983059 HRX983055:HSA983059 IBT983055:IBW983059 ILP983055:ILS983059 IVL983055:IVO983059 JFH983055:JFK983059 JPD983055:JPG983059 JYZ983055:JZC983059 KIV983055:KIY983059 KSR983055:KSU983059 LCN983055:LCQ983059 LMJ983055:LMM983059 LWF983055:LWI983059 MGB983055:MGE983059 MPX983055:MQA983059 MZT983055:MZW983059 NJP983055:NJS983059 NTL983055:NTO983059 ODH983055:ODK983059 OND983055:ONG983059 OWZ983055:OXC983059 PGV983055:PGY983059 PQR983055:PQU983059 QAN983055:QAQ983059 QKJ983055:QKM983059 QUF983055:QUI983059 REB983055:REE983059 RNX983055:ROA983059 RXT983055:RXW983059 SHP983055:SHS983059 SRL983055:SRO983059 TBH983055:TBK983059 TLD983055:TLG983059 TUZ983055:TVC983059 UEV983055:UEY983059 UOR983055:UOU983059 UYN983055:UYQ983059 VIJ983055:VIM983059 VSF983055:VSI983059 WCB983055:WCE983059 WLX983055:WMA983059 G15:J19">
      <formula1>-9.99999999999999E+23</formula1>
      <formula2>9.99999999999999E+23</formula2>
    </dataValidation>
  </dataValidation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1"/>
  <dimension ref="A1:B5"/>
  <sheetViews>
    <sheetView topLeftCell="A3" workbookViewId="0">
      <selection activeCell="C27" sqref="C27"/>
    </sheetView>
  </sheetViews>
  <sheetFormatPr defaultColWidth="9.1640625" defaultRowHeight="15" x14ac:dyDescent="0.25"/>
  <cols>
    <col min="1" max="1" width="66.6640625" style="1090" customWidth="1"/>
    <col min="2" max="2" width="23" style="1090" customWidth="1"/>
    <col min="3" max="3" width="25.5" style="1090" customWidth="1"/>
    <col min="4" max="16384" width="9.1640625" style="1090"/>
  </cols>
  <sheetData>
    <row r="1" spans="1:2" hidden="1" x14ac:dyDescent="0.25">
      <c r="A1" s="1089"/>
      <c r="B1" s="1089" t="s">
        <v>1657</v>
      </c>
    </row>
    <row r="2" spans="1:2" hidden="1" x14ac:dyDescent="0.25">
      <c r="A2" s="1091"/>
      <c r="B2" s="1089" t="s">
        <v>1658</v>
      </c>
    </row>
    <row r="3" spans="1:2" ht="16.5" customHeight="1" x14ac:dyDescent="0.25">
      <c r="A3" s="1092" t="s">
        <v>1659</v>
      </c>
      <c r="B3" s="1093">
        <v>20260401</v>
      </c>
    </row>
    <row r="4" spans="1:2" x14ac:dyDescent="0.25">
      <c r="A4" s="1092" t="s">
        <v>1660</v>
      </c>
      <c r="B4" s="1094" t="s">
        <v>1661</v>
      </c>
    </row>
    <row r="5" spans="1:2" x14ac:dyDescent="0.25">
      <c r="A5" s="1092" t="s">
        <v>1662</v>
      </c>
      <c r="B5" s="1095">
        <v>71</v>
      </c>
    </row>
  </sheetData>
  <sheetProtection algorithmName="SHA-512" hashValue="mczjJ8Q1Ywk7SQ1NkZh/089lpLmXZoC1yrd885a88tOPwRWcHT7QWYPLM0Db3f6GD0Jl0sESSXQox7UyxlTSag==" saltValue="wgWtWCwuXL3slx9VKcmzww==" spinCount="100000" sheet="1" objects="1" scenarios="1"/>
  <dataValidations count="3">
    <dataValidation type="textLength" operator="equal" allowBlank="1" showInputMessage="1" showErrorMessage="1" error="Длина поля должна быть 8 символов" sqref="B3">
      <formula1>8</formula1>
    </dataValidation>
    <dataValidation type="textLength" operator="equal" allowBlank="1" showInputMessage="1" showErrorMessage="1" error="Код участника должен содержать 8 символов" sqref="B4">
      <formula1>8</formula1>
    </dataValidation>
    <dataValidation type="list" allowBlank="1" showInputMessage="1" showErrorMessage="1" sqref="B5">
      <formula1>REGION_LIST</formula1>
    </dataValidation>
  </dataValidation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2"/>
  <dimension ref="A1:A4"/>
  <sheetViews>
    <sheetView workbookViewId="0">
      <selection activeCell="C27" sqref="C27"/>
    </sheetView>
  </sheetViews>
  <sheetFormatPr defaultColWidth="11.6640625" defaultRowHeight="12.75" x14ac:dyDescent="0.2"/>
  <cols>
    <col min="1" max="1" width="29.1640625" style="1097" customWidth="1"/>
    <col min="2" max="16384" width="11.6640625" style="1097"/>
  </cols>
  <sheetData>
    <row r="1" spans="1:1" x14ac:dyDescent="0.2">
      <c r="A1" s="1096" t="s">
        <v>1663</v>
      </c>
    </row>
    <row r="2" spans="1:1" hidden="1" x14ac:dyDescent="0.2">
      <c r="A2" s="1097" t="s">
        <v>1664</v>
      </c>
    </row>
    <row r="3" spans="1:1" x14ac:dyDescent="0.2">
      <c r="A3" s="1098" t="s">
        <v>1665</v>
      </c>
    </row>
    <row r="4" spans="1:1" x14ac:dyDescent="0.2">
      <c r="A4" s="1099"/>
    </row>
  </sheetData>
  <dataValidations count="1">
    <dataValidation type="textLength" operator="equal" allowBlank="1" showInputMessage="1" showErrorMessage="1" error="Код ГТП должен содержать 8 символов" sqref="A3">
      <formula1>8</formula1>
    </dataValidation>
  </dataValidations>
  <pageMargins left="0.7" right="0.7" top="0.75" bottom="0.75"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3"/>
  <dimension ref="A1:B78"/>
  <sheetViews>
    <sheetView workbookViewId="0">
      <selection activeCell="C27" sqref="C27"/>
    </sheetView>
  </sheetViews>
  <sheetFormatPr defaultColWidth="9.1640625" defaultRowHeight="15" x14ac:dyDescent="0.25"/>
  <cols>
    <col min="1" max="1" width="10.5" style="1090" customWidth="1"/>
    <col min="2" max="2" width="54.83203125" style="1090" customWidth="1"/>
    <col min="3" max="16384" width="9.1640625" style="1090"/>
  </cols>
  <sheetData>
    <row r="1" spans="1:2" x14ac:dyDescent="0.25">
      <c r="A1" s="1092" t="s">
        <v>1068</v>
      </c>
      <c r="B1" s="1092" t="s">
        <v>1037</v>
      </c>
    </row>
    <row r="2" spans="1:2" x14ac:dyDescent="0.25">
      <c r="A2" s="1092">
        <v>1</v>
      </c>
      <c r="B2" s="1092" t="s">
        <v>1666</v>
      </c>
    </row>
    <row r="3" spans="1:2" x14ac:dyDescent="0.25">
      <c r="A3" s="1092">
        <v>3</v>
      </c>
      <c r="B3" s="1092" t="s">
        <v>1667</v>
      </c>
    </row>
    <row r="4" spans="1:2" x14ac:dyDescent="0.25">
      <c r="A4" s="1092">
        <v>4</v>
      </c>
      <c r="B4" s="1092" t="s">
        <v>1668</v>
      </c>
    </row>
    <row r="5" spans="1:2" x14ac:dyDescent="0.25">
      <c r="A5" s="1092">
        <v>5</v>
      </c>
      <c r="B5" s="1092" t="s">
        <v>1669</v>
      </c>
    </row>
    <row r="6" spans="1:2" x14ac:dyDescent="0.25">
      <c r="A6" s="1092">
        <v>7</v>
      </c>
      <c r="B6" s="1092" t="s">
        <v>1670</v>
      </c>
    </row>
    <row r="7" spans="1:2" x14ac:dyDescent="0.25">
      <c r="A7" s="1092">
        <v>8</v>
      </c>
      <c r="B7" s="1092" t="s">
        <v>1671</v>
      </c>
    </row>
    <row r="8" spans="1:2" x14ac:dyDescent="0.25">
      <c r="A8" s="1092">
        <v>10</v>
      </c>
      <c r="B8" s="1092" t="s">
        <v>1672</v>
      </c>
    </row>
    <row r="9" spans="1:2" x14ac:dyDescent="0.25">
      <c r="A9" s="1092">
        <v>11</v>
      </c>
      <c r="B9" s="1092" t="s">
        <v>1673</v>
      </c>
    </row>
    <row r="10" spans="1:2" x14ac:dyDescent="0.25">
      <c r="A10" s="1092">
        <v>12</v>
      </c>
      <c r="B10" s="1092" t="s">
        <v>1674</v>
      </c>
    </row>
    <row r="11" spans="1:2" x14ac:dyDescent="0.25">
      <c r="A11" s="1092">
        <v>14</v>
      </c>
      <c r="B11" s="1092" t="s">
        <v>1675</v>
      </c>
    </row>
    <row r="12" spans="1:2" x14ac:dyDescent="0.25">
      <c r="A12" s="1092">
        <v>15</v>
      </c>
      <c r="B12" s="1092" t="s">
        <v>1676</v>
      </c>
    </row>
    <row r="13" spans="1:2" x14ac:dyDescent="0.25">
      <c r="A13" s="1092">
        <v>17</v>
      </c>
      <c r="B13" s="1092" t="s">
        <v>1677</v>
      </c>
    </row>
    <row r="14" spans="1:2" x14ac:dyDescent="0.25">
      <c r="A14" s="1092">
        <v>18</v>
      </c>
      <c r="B14" s="1092" t="s">
        <v>1678</v>
      </c>
    </row>
    <row r="15" spans="1:2" x14ac:dyDescent="0.25">
      <c r="A15" s="1092">
        <v>19</v>
      </c>
      <c r="B15" s="1092" t="s">
        <v>1679</v>
      </c>
    </row>
    <row r="16" spans="1:2" x14ac:dyDescent="0.25">
      <c r="A16" s="1092">
        <v>20</v>
      </c>
      <c r="B16" s="1092" t="s">
        <v>1680</v>
      </c>
    </row>
    <row r="17" spans="1:2" x14ac:dyDescent="0.25">
      <c r="A17" s="1092">
        <v>22</v>
      </c>
      <c r="B17" s="1092" t="s">
        <v>1681</v>
      </c>
    </row>
    <row r="18" spans="1:2" x14ac:dyDescent="0.25">
      <c r="A18" s="1092">
        <v>24</v>
      </c>
      <c r="B18" s="1092" t="s">
        <v>1682</v>
      </c>
    </row>
    <row r="19" spans="1:2" x14ac:dyDescent="0.25">
      <c r="A19" s="1092">
        <v>25</v>
      </c>
      <c r="B19" s="1092" t="s">
        <v>1683</v>
      </c>
    </row>
    <row r="20" spans="1:2" x14ac:dyDescent="0.25">
      <c r="A20" s="1092">
        <v>26</v>
      </c>
      <c r="B20" s="1092" t="s">
        <v>1684</v>
      </c>
    </row>
    <row r="21" spans="1:2" x14ac:dyDescent="0.25">
      <c r="A21" s="1092">
        <v>27</v>
      </c>
      <c r="B21" s="1092" t="s">
        <v>1685</v>
      </c>
    </row>
    <row r="22" spans="1:2" x14ac:dyDescent="0.25">
      <c r="A22" s="1092">
        <v>28</v>
      </c>
      <c r="B22" s="1092" t="s">
        <v>1686</v>
      </c>
    </row>
    <row r="23" spans="1:2" x14ac:dyDescent="0.25">
      <c r="A23" s="1092">
        <v>29</v>
      </c>
      <c r="B23" s="1092" t="s">
        <v>1687</v>
      </c>
    </row>
    <row r="24" spans="1:2" x14ac:dyDescent="0.25">
      <c r="A24" s="1092">
        <v>32</v>
      </c>
      <c r="B24" s="1092" t="s">
        <v>1688</v>
      </c>
    </row>
    <row r="25" spans="1:2" x14ac:dyDescent="0.25">
      <c r="A25" s="1092">
        <v>33</v>
      </c>
      <c r="B25" s="1092" t="s">
        <v>1689</v>
      </c>
    </row>
    <row r="26" spans="1:2" x14ac:dyDescent="0.25">
      <c r="A26" s="1092">
        <v>34</v>
      </c>
      <c r="B26" s="1092" t="s">
        <v>1690</v>
      </c>
    </row>
    <row r="27" spans="1:2" x14ac:dyDescent="0.25">
      <c r="A27" s="1092">
        <v>35</v>
      </c>
      <c r="B27" s="1092" t="s">
        <v>1691</v>
      </c>
    </row>
    <row r="28" spans="1:2" x14ac:dyDescent="0.25">
      <c r="A28" s="1092">
        <v>36</v>
      </c>
      <c r="B28" s="1092" t="s">
        <v>1692</v>
      </c>
    </row>
    <row r="29" spans="1:2" x14ac:dyDescent="0.25">
      <c r="A29" s="1092">
        <v>37</v>
      </c>
      <c r="B29" s="1092" t="s">
        <v>1693</v>
      </c>
    </row>
    <row r="30" spans="1:2" x14ac:dyDescent="0.25">
      <c r="A30" s="1092">
        <v>38</v>
      </c>
      <c r="B30" s="1092" t="s">
        <v>1694</v>
      </c>
    </row>
    <row r="31" spans="1:2" x14ac:dyDescent="0.25">
      <c r="A31" s="1092">
        <v>40</v>
      </c>
      <c r="B31" s="1092" t="s">
        <v>1695</v>
      </c>
    </row>
    <row r="32" spans="1:2" x14ac:dyDescent="0.25">
      <c r="A32" s="1092">
        <v>41</v>
      </c>
      <c r="B32" s="1092" t="s">
        <v>1696</v>
      </c>
    </row>
    <row r="33" spans="1:2" x14ac:dyDescent="0.25">
      <c r="A33" s="1092">
        <v>42</v>
      </c>
      <c r="B33" s="1092" t="s">
        <v>1697</v>
      </c>
    </row>
    <row r="34" spans="1:2" x14ac:dyDescent="0.25">
      <c r="A34" s="1092">
        <v>45</v>
      </c>
      <c r="B34" s="1092" t="s">
        <v>1698</v>
      </c>
    </row>
    <row r="35" spans="1:2" x14ac:dyDescent="0.25">
      <c r="A35" s="1092">
        <v>46</v>
      </c>
      <c r="B35" s="1092" t="s">
        <v>1699</v>
      </c>
    </row>
    <row r="36" spans="1:2" x14ac:dyDescent="0.25">
      <c r="A36" s="1092">
        <v>47</v>
      </c>
      <c r="B36" s="1092" t="s">
        <v>1700</v>
      </c>
    </row>
    <row r="37" spans="1:2" x14ac:dyDescent="0.25">
      <c r="A37" s="1092">
        <v>49</v>
      </c>
      <c r="B37" s="1092" t="s">
        <v>1701</v>
      </c>
    </row>
    <row r="38" spans="1:2" x14ac:dyDescent="0.25">
      <c r="A38" s="1092">
        <v>50</v>
      </c>
      <c r="B38" s="1092" t="s">
        <v>1702</v>
      </c>
    </row>
    <row r="39" spans="1:2" x14ac:dyDescent="0.25">
      <c r="A39" s="1092">
        <v>52</v>
      </c>
      <c r="B39" s="1092" t="s">
        <v>1703</v>
      </c>
    </row>
    <row r="40" spans="1:2" x14ac:dyDescent="0.25">
      <c r="A40" s="1092">
        <v>53</v>
      </c>
      <c r="B40" s="1092" t="s">
        <v>1704</v>
      </c>
    </row>
    <row r="41" spans="1:2" x14ac:dyDescent="0.25">
      <c r="A41" s="1092">
        <v>54</v>
      </c>
      <c r="B41" s="1092" t="s">
        <v>1705</v>
      </c>
    </row>
    <row r="42" spans="1:2" x14ac:dyDescent="0.25">
      <c r="A42" s="1092">
        <v>56</v>
      </c>
      <c r="B42" s="1092" t="s">
        <v>1706</v>
      </c>
    </row>
    <row r="43" spans="1:2" x14ac:dyDescent="0.25">
      <c r="A43" s="1092">
        <v>57</v>
      </c>
      <c r="B43" s="1092" t="s">
        <v>1707</v>
      </c>
    </row>
    <row r="44" spans="1:2" x14ac:dyDescent="0.25">
      <c r="A44" s="1092">
        <v>58</v>
      </c>
      <c r="B44" s="1092" t="s">
        <v>1708</v>
      </c>
    </row>
    <row r="45" spans="1:2" x14ac:dyDescent="0.25">
      <c r="A45" s="1092">
        <v>60</v>
      </c>
      <c r="B45" s="1092" t="s">
        <v>1709</v>
      </c>
    </row>
    <row r="46" spans="1:2" x14ac:dyDescent="0.25">
      <c r="A46" s="1092">
        <v>61</v>
      </c>
      <c r="B46" s="1092" t="s">
        <v>1710</v>
      </c>
    </row>
    <row r="47" spans="1:2" x14ac:dyDescent="0.25">
      <c r="A47" s="1092">
        <v>63</v>
      </c>
      <c r="B47" s="1092" t="s">
        <v>1711</v>
      </c>
    </row>
    <row r="48" spans="1:2" x14ac:dyDescent="0.25">
      <c r="A48" s="1092">
        <v>65</v>
      </c>
      <c r="B48" s="1092" t="s">
        <v>1712</v>
      </c>
    </row>
    <row r="49" spans="1:2" x14ac:dyDescent="0.25">
      <c r="A49" s="1092">
        <v>66</v>
      </c>
      <c r="B49" s="1092" t="s">
        <v>1713</v>
      </c>
    </row>
    <row r="50" spans="1:2" x14ac:dyDescent="0.25">
      <c r="A50" s="1092">
        <v>67</v>
      </c>
      <c r="B50" s="1092" t="s">
        <v>1714</v>
      </c>
    </row>
    <row r="51" spans="1:2" x14ac:dyDescent="0.25">
      <c r="A51" s="1092">
        <v>68</v>
      </c>
      <c r="B51" s="1092" t="s">
        <v>1715</v>
      </c>
    </row>
    <row r="52" spans="1:2" x14ac:dyDescent="0.25">
      <c r="A52" s="1092">
        <v>69</v>
      </c>
      <c r="B52" s="1092" t="s">
        <v>1716</v>
      </c>
    </row>
    <row r="53" spans="1:2" x14ac:dyDescent="0.25">
      <c r="A53" s="1092">
        <v>70</v>
      </c>
      <c r="B53" s="1092" t="s">
        <v>1717</v>
      </c>
    </row>
    <row r="54" spans="1:2" x14ac:dyDescent="0.25">
      <c r="A54" s="1092">
        <v>71</v>
      </c>
      <c r="B54" s="1092" t="s">
        <v>1718</v>
      </c>
    </row>
    <row r="55" spans="1:2" x14ac:dyDescent="0.25">
      <c r="A55" s="1092">
        <v>73</v>
      </c>
      <c r="B55" s="1092" t="s">
        <v>1719</v>
      </c>
    </row>
    <row r="56" spans="1:2" x14ac:dyDescent="0.25">
      <c r="A56" s="1092">
        <v>75</v>
      </c>
      <c r="B56" s="1092" t="s">
        <v>1720</v>
      </c>
    </row>
    <row r="57" spans="1:2" x14ac:dyDescent="0.25">
      <c r="A57" s="1092">
        <v>76200</v>
      </c>
      <c r="B57" s="1092" t="s">
        <v>1721</v>
      </c>
    </row>
    <row r="58" spans="1:2" x14ac:dyDescent="0.25">
      <c r="A58" s="1092">
        <v>78</v>
      </c>
      <c r="B58" s="1092" t="s">
        <v>1722</v>
      </c>
    </row>
    <row r="59" spans="1:2" x14ac:dyDescent="0.25">
      <c r="A59" s="1092">
        <v>80</v>
      </c>
      <c r="B59" s="1092" t="s">
        <v>1723</v>
      </c>
    </row>
    <row r="60" spans="1:2" x14ac:dyDescent="0.25">
      <c r="A60" s="1092">
        <v>81</v>
      </c>
      <c r="B60" s="1092" t="s">
        <v>1724</v>
      </c>
    </row>
    <row r="61" spans="1:2" x14ac:dyDescent="0.25">
      <c r="A61" s="1092">
        <v>82</v>
      </c>
      <c r="B61" s="1092" t="s">
        <v>1725</v>
      </c>
    </row>
    <row r="62" spans="1:2" x14ac:dyDescent="0.25">
      <c r="A62" s="1092">
        <v>83</v>
      </c>
      <c r="B62" s="1092" t="s">
        <v>1726</v>
      </c>
    </row>
    <row r="63" spans="1:2" x14ac:dyDescent="0.25">
      <c r="A63" s="1092">
        <v>84</v>
      </c>
      <c r="B63" s="1092" t="s">
        <v>1727</v>
      </c>
    </row>
    <row r="64" spans="1:2" x14ac:dyDescent="0.25">
      <c r="A64" s="1092">
        <v>85</v>
      </c>
      <c r="B64" s="1092" t="s">
        <v>1728</v>
      </c>
    </row>
    <row r="65" spans="1:2" x14ac:dyDescent="0.25">
      <c r="A65" s="1092">
        <v>86</v>
      </c>
      <c r="B65" s="1092" t="s">
        <v>1729</v>
      </c>
    </row>
    <row r="66" spans="1:2" x14ac:dyDescent="0.25">
      <c r="A66" s="1092">
        <v>87</v>
      </c>
      <c r="B66" s="1092" t="s">
        <v>1730</v>
      </c>
    </row>
    <row r="67" spans="1:2" x14ac:dyDescent="0.25">
      <c r="A67" s="1092">
        <v>88</v>
      </c>
      <c r="B67" s="1092" t="s">
        <v>1731</v>
      </c>
    </row>
    <row r="68" spans="1:2" x14ac:dyDescent="0.25">
      <c r="A68" s="1092">
        <v>89</v>
      </c>
      <c r="B68" s="1092" t="s">
        <v>1732</v>
      </c>
    </row>
    <row r="69" spans="1:2" x14ac:dyDescent="0.25">
      <c r="A69" s="1092">
        <v>90</v>
      </c>
      <c r="B69" s="1092" t="s">
        <v>1733</v>
      </c>
    </row>
    <row r="70" spans="1:2" x14ac:dyDescent="0.25">
      <c r="A70" s="1092">
        <v>91</v>
      </c>
      <c r="B70" s="1092" t="s">
        <v>1734</v>
      </c>
    </row>
    <row r="71" spans="1:2" x14ac:dyDescent="0.25">
      <c r="A71" s="1092">
        <v>92</v>
      </c>
      <c r="B71" s="1092" t="s">
        <v>1735</v>
      </c>
    </row>
    <row r="72" spans="1:2" x14ac:dyDescent="0.25">
      <c r="A72" s="1092">
        <v>93</v>
      </c>
      <c r="B72" s="1092" t="s">
        <v>1736</v>
      </c>
    </row>
    <row r="73" spans="1:2" x14ac:dyDescent="0.25">
      <c r="A73" s="1092">
        <v>94</v>
      </c>
      <c r="B73" s="1092" t="s">
        <v>1737</v>
      </c>
    </row>
    <row r="74" spans="1:2" x14ac:dyDescent="0.25">
      <c r="A74" s="1092">
        <v>95</v>
      </c>
      <c r="B74" s="1092" t="s">
        <v>1738</v>
      </c>
    </row>
    <row r="75" spans="1:2" x14ac:dyDescent="0.25">
      <c r="A75" s="1092">
        <v>96</v>
      </c>
      <c r="B75" s="1092" t="s">
        <v>1739</v>
      </c>
    </row>
    <row r="76" spans="1:2" x14ac:dyDescent="0.25">
      <c r="A76" s="1092">
        <v>97</v>
      </c>
      <c r="B76" s="1092" t="s">
        <v>1740</v>
      </c>
    </row>
    <row r="77" spans="1:2" x14ac:dyDescent="0.25">
      <c r="A77" s="1092">
        <v>98</v>
      </c>
      <c r="B77" s="1092" t="s">
        <v>1741</v>
      </c>
    </row>
    <row r="78" spans="1:2" x14ac:dyDescent="0.25">
      <c r="A78" s="1092">
        <v>99</v>
      </c>
      <c r="B78" s="1092" t="s">
        <v>1742</v>
      </c>
    </row>
  </sheetData>
  <sheetProtection algorithmName="SHA-512" hashValue="lZqQ8Z2Ve7n21orXEqPAyTz37FmQY7rivMOPqmNk4kwZAS1nEPwDybm3rqoftFan4RupZAEQ9oMejaS6FhmR+g==" saltValue="STGPW80Nyye6RQiZj0dAyg==" spinCount="100000" sheet="1" objects="1" scenarios="1"/>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4"/>
  <dimension ref="A1:XFD16"/>
  <sheetViews>
    <sheetView workbookViewId="0">
      <selection activeCell="C27" sqref="C27"/>
    </sheetView>
  </sheetViews>
  <sheetFormatPr defaultRowHeight="15" x14ac:dyDescent="0.25"/>
  <cols>
    <col min="1" max="1" width="9.1640625" style="1090"/>
    <col min="2" max="2" width="76.33203125" style="1090" customWidth="1"/>
    <col min="3" max="16381" width="9.1640625" style="1090"/>
    <col min="16382" max="16382" width="11.6640625" style="1090" customWidth="1"/>
    <col min="16383" max="16383" width="9.1640625" style="1090"/>
    <col min="16384" max="16384" width="3.83203125" style="1090" hidden="1" customWidth="1"/>
  </cols>
  <sheetData>
    <row r="1" spans="1:2 16384:16384" x14ac:dyDescent="0.25">
      <c r="A1" s="1092" t="s">
        <v>1068</v>
      </c>
      <c r="B1" s="1092" t="s">
        <v>1037</v>
      </c>
      <c r="XFD1" s="1100">
        <v>0</v>
      </c>
    </row>
    <row r="2" spans="1:2 16384:16384" ht="14.25" customHeight="1" x14ac:dyDescent="0.25">
      <c r="A2" s="1100">
        <v>0</v>
      </c>
      <c r="B2" s="1100" t="s">
        <v>1743</v>
      </c>
      <c r="XFD2" s="1100">
        <v>1</v>
      </c>
    </row>
    <row r="3" spans="1:2 16384:16384" x14ac:dyDescent="0.25">
      <c r="A3" s="1100">
        <v>1</v>
      </c>
      <c r="B3" s="1100" t="s">
        <v>1744</v>
      </c>
      <c r="XFD3" s="1100">
        <v>4</v>
      </c>
    </row>
    <row r="4" spans="1:2 16384:16384" x14ac:dyDescent="0.25">
      <c r="A4" s="1100">
        <v>2</v>
      </c>
      <c r="B4" s="1100" t="s">
        <v>337</v>
      </c>
      <c r="XFD4" s="1100">
        <v>5</v>
      </c>
    </row>
    <row r="5" spans="1:2 16384:16384" x14ac:dyDescent="0.25">
      <c r="A5" s="1100">
        <v>3</v>
      </c>
      <c r="B5" s="1100" t="s">
        <v>338</v>
      </c>
      <c r="XFD5" s="1100">
        <v>6</v>
      </c>
    </row>
    <row r="6" spans="1:2 16384:16384" x14ac:dyDescent="0.25">
      <c r="A6" s="1100">
        <v>4</v>
      </c>
      <c r="B6" s="1100" t="s">
        <v>333</v>
      </c>
      <c r="XFD6" s="1100">
        <v>7</v>
      </c>
    </row>
    <row r="7" spans="1:2 16384:16384" x14ac:dyDescent="0.25">
      <c r="A7" s="1100">
        <v>5</v>
      </c>
      <c r="B7" s="1100" t="s">
        <v>334</v>
      </c>
      <c r="XFD7" s="1100">
        <v>8</v>
      </c>
    </row>
    <row r="8" spans="1:2 16384:16384" x14ac:dyDescent="0.25">
      <c r="A8" s="1100">
        <v>6</v>
      </c>
      <c r="B8" s="1100" t="s">
        <v>335</v>
      </c>
      <c r="XFD8" s="1100">
        <v>9</v>
      </c>
    </row>
    <row r="9" spans="1:2 16384:16384" x14ac:dyDescent="0.25">
      <c r="A9" s="1100">
        <v>7</v>
      </c>
      <c r="B9" s="1100" t="s">
        <v>336</v>
      </c>
      <c r="XFD9" s="1100">
        <v>10</v>
      </c>
    </row>
    <row r="10" spans="1:2 16384:16384" x14ac:dyDescent="0.25">
      <c r="A10" s="1100">
        <v>8</v>
      </c>
      <c r="B10" s="1100" t="s">
        <v>1745</v>
      </c>
      <c r="XFD10" s="1100">
        <v>11</v>
      </c>
    </row>
    <row r="11" spans="1:2 16384:16384" x14ac:dyDescent="0.25">
      <c r="A11" s="1100">
        <v>9</v>
      </c>
      <c r="B11" s="1100" t="s">
        <v>1746</v>
      </c>
      <c r="XFD11" s="1100">
        <v>12</v>
      </c>
    </row>
    <row r="12" spans="1:2 16384:16384" x14ac:dyDescent="0.25">
      <c r="A12" s="1100">
        <v>10</v>
      </c>
      <c r="B12" s="1100" t="s">
        <v>1747</v>
      </c>
      <c r="XFD12" s="1100">
        <v>13</v>
      </c>
    </row>
    <row r="13" spans="1:2 16384:16384" x14ac:dyDescent="0.25">
      <c r="A13" s="1100">
        <v>11</v>
      </c>
      <c r="B13" s="1100" t="s">
        <v>1748</v>
      </c>
      <c r="XFD13" s="1100">
        <v>14</v>
      </c>
    </row>
    <row r="14" spans="1:2 16384:16384" x14ac:dyDescent="0.25">
      <c r="A14" s="1100">
        <v>12</v>
      </c>
      <c r="B14" s="1100" t="s">
        <v>1749</v>
      </c>
    </row>
    <row r="15" spans="1:2 16384:16384" x14ac:dyDescent="0.25">
      <c r="A15" s="1100">
        <v>13</v>
      </c>
      <c r="B15" s="1100" t="s">
        <v>1750</v>
      </c>
    </row>
    <row r="16" spans="1:2 16384:16384" x14ac:dyDescent="0.25">
      <c r="A16" s="1100">
        <v>14</v>
      </c>
      <c r="B16" s="1100" t="s">
        <v>1751</v>
      </c>
    </row>
  </sheetData>
  <sheetProtection algorithmName="SHA-512" hashValue="t7g7qbTZjwFcpkvp6F8iFks1K8vCfUwg+UL9Nv7z505wmj23EX8jVHTWc5Gj4YNqNfeCM5Cyl612YedXopkE2g==" saltValue="1gbcjSfbyA7+6ptUsLQsew==" spinCount="100000" sheet="1" objects="1" scenarios="1"/>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5"/>
  <dimension ref="A1:AE24"/>
  <sheetViews>
    <sheetView topLeftCell="G1" zoomScaleNormal="100" workbookViewId="0">
      <pane ySplit="7" topLeftCell="A8" activePane="bottomLeft" state="frozen"/>
      <selection activeCell="C27" sqref="C27"/>
      <selection pane="bottomLeft" activeCell="N27" sqref="N27"/>
    </sheetView>
  </sheetViews>
  <sheetFormatPr defaultColWidth="9.1640625" defaultRowHeight="15" x14ac:dyDescent="0.25"/>
  <cols>
    <col min="1" max="1" width="17.83203125" style="1090" customWidth="1"/>
    <col min="2" max="2" width="21" style="1090" customWidth="1"/>
    <col min="3" max="3" width="47.1640625" style="1090" customWidth="1"/>
    <col min="4" max="4" width="40.6640625" style="1090" customWidth="1"/>
    <col min="5" max="5" width="34.5" style="1090" customWidth="1"/>
    <col min="6" max="6" width="24.5" style="1090" customWidth="1"/>
    <col min="7" max="11" width="24" style="1090" customWidth="1"/>
    <col min="12" max="12" width="23.83203125" style="1090" customWidth="1"/>
    <col min="13" max="19" width="24.83203125" style="1090" customWidth="1"/>
    <col min="20" max="21" width="45.83203125" style="1090" customWidth="1"/>
    <col min="22" max="22" width="24" style="1090" customWidth="1"/>
    <col min="23" max="24" width="45.83203125" style="1090" customWidth="1"/>
    <col min="25" max="25" width="24" style="1090" customWidth="1"/>
    <col min="26" max="27" width="45.83203125" style="1090" customWidth="1"/>
    <col min="28" max="28" width="24" style="1090" customWidth="1"/>
    <col min="29" max="30" width="45.83203125" style="1090" customWidth="1"/>
    <col min="31" max="31" width="24" style="1090" customWidth="1"/>
    <col min="32" max="16384" width="9.1640625" style="1090"/>
  </cols>
  <sheetData>
    <row r="1" spans="1:31" ht="15.75" customHeight="1" x14ac:dyDescent="0.25">
      <c r="A1" s="1101" t="s">
        <v>1752</v>
      </c>
      <c r="B1" s="1102"/>
      <c r="C1" s="1102"/>
      <c r="D1" s="1102"/>
      <c r="E1" s="1102"/>
      <c r="F1" s="1102"/>
      <c r="G1" s="1102"/>
      <c r="H1" s="1102"/>
      <c r="I1" s="1102"/>
      <c r="J1" s="1102"/>
    </row>
    <row r="3" spans="1:31" ht="59.25" customHeight="1" x14ac:dyDescent="0.25">
      <c r="A3" s="1741" t="s">
        <v>1753</v>
      </c>
      <c r="B3" s="1744" t="s">
        <v>1754</v>
      </c>
      <c r="C3" s="1744" t="s">
        <v>1755</v>
      </c>
      <c r="D3" s="1744" t="s">
        <v>1756</v>
      </c>
      <c r="E3" s="1744" t="s">
        <v>1757</v>
      </c>
      <c r="F3" s="1741" t="s">
        <v>1758</v>
      </c>
      <c r="G3" s="1744" t="s">
        <v>1759</v>
      </c>
      <c r="H3" s="1744"/>
      <c r="I3" s="1744"/>
      <c r="J3" s="1744"/>
      <c r="K3" s="1744" t="s">
        <v>1760</v>
      </c>
      <c r="L3" s="1745" t="s">
        <v>985</v>
      </c>
      <c r="M3" s="1746"/>
      <c r="N3" s="1746"/>
      <c r="O3" s="1746"/>
      <c r="P3" s="1746"/>
      <c r="Q3" s="1746"/>
      <c r="R3" s="1746"/>
      <c r="S3" s="1747"/>
      <c r="T3" s="1745" t="s">
        <v>1761</v>
      </c>
      <c r="U3" s="1746"/>
      <c r="V3" s="1747"/>
      <c r="W3" s="1745" t="s">
        <v>1762</v>
      </c>
      <c r="X3" s="1746"/>
      <c r="Y3" s="1747"/>
      <c r="Z3" s="1744" t="s">
        <v>1763</v>
      </c>
      <c r="AA3" s="1744"/>
      <c r="AB3" s="1744"/>
      <c r="AC3" s="1744" t="s">
        <v>1764</v>
      </c>
      <c r="AD3" s="1744"/>
      <c r="AE3" s="1744"/>
    </row>
    <row r="4" spans="1:31" ht="39.75" customHeight="1" x14ac:dyDescent="0.25">
      <c r="A4" s="1742"/>
      <c r="B4" s="1744"/>
      <c r="C4" s="1744"/>
      <c r="D4" s="1744"/>
      <c r="E4" s="1744"/>
      <c r="F4" s="1742"/>
      <c r="G4" s="1744" t="s">
        <v>1765</v>
      </c>
      <c r="H4" s="1744" t="s">
        <v>1766</v>
      </c>
      <c r="I4" s="1744" t="s">
        <v>1767</v>
      </c>
      <c r="J4" s="1744" t="s">
        <v>1768</v>
      </c>
      <c r="K4" s="1744"/>
      <c r="L4" s="1741" t="s">
        <v>1769</v>
      </c>
      <c r="M4" s="1741" t="s">
        <v>1770</v>
      </c>
      <c r="N4" s="1744" t="s">
        <v>1771</v>
      </c>
      <c r="O4" s="1744"/>
      <c r="P4" s="1744" t="s">
        <v>1772</v>
      </c>
      <c r="Q4" s="1744"/>
      <c r="R4" s="1744" t="s">
        <v>1773</v>
      </c>
      <c r="S4" s="1744"/>
      <c r="T4" s="1741" t="s">
        <v>1774</v>
      </c>
      <c r="U4" s="1103" t="s">
        <v>1775</v>
      </c>
      <c r="V4" s="1741" t="s">
        <v>1776</v>
      </c>
      <c r="W4" s="1741" t="s">
        <v>1777</v>
      </c>
      <c r="X4" s="1103" t="s">
        <v>1775</v>
      </c>
      <c r="Y4" s="1744" t="s">
        <v>1778</v>
      </c>
      <c r="Z4" s="1744" t="s">
        <v>1777</v>
      </c>
      <c r="AA4" s="1103" t="s">
        <v>1775</v>
      </c>
      <c r="AB4" s="1744" t="s">
        <v>1779</v>
      </c>
      <c r="AC4" s="1744" t="s">
        <v>1777</v>
      </c>
      <c r="AD4" s="1103" t="s">
        <v>1775</v>
      </c>
      <c r="AE4" s="1744" t="s">
        <v>1780</v>
      </c>
    </row>
    <row r="5" spans="1:31" ht="47.25" customHeight="1" x14ac:dyDescent="0.25">
      <c r="A5" s="1743"/>
      <c r="B5" s="1744"/>
      <c r="C5" s="1744"/>
      <c r="D5" s="1744"/>
      <c r="E5" s="1744"/>
      <c r="F5" s="1743"/>
      <c r="G5" s="1744"/>
      <c r="H5" s="1744"/>
      <c r="I5" s="1744"/>
      <c r="J5" s="1744"/>
      <c r="K5" s="1744"/>
      <c r="L5" s="1743"/>
      <c r="M5" s="1743"/>
      <c r="N5" s="1103" t="s">
        <v>1781</v>
      </c>
      <c r="O5" s="1103" t="s">
        <v>1782</v>
      </c>
      <c r="P5" s="1103" t="s">
        <v>1781</v>
      </c>
      <c r="Q5" s="1103" t="s">
        <v>1782</v>
      </c>
      <c r="R5" s="1103" t="s">
        <v>1781</v>
      </c>
      <c r="S5" s="1103" t="s">
        <v>1782</v>
      </c>
      <c r="T5" s="1743"/>
      <c r="U5" s="1103" t="s">
        <v>1783</v>
      </c>
      <c r="V5" s="1743"/>
      <c r="W5" s="1743"/>
      <c r="X5" s="1103" t="s">
        <v>1784</v>
      </c>
      <c r="Y5" s="1744"/>
      <c r="Z5" s="1744"/>
      <c r="AA5" s="1103" t="s">
        <v>1784</v>
      </c>
      <c r="AB5" s="1744"/>
      <c r="AC5" s="1744"/>
      <c r="AD5" s="1103" t="s">
        <v>1784</v>
      </c>
      <c r="AE5" s="1744"/>
    </row>
    <row r="6" spans="1:31" x14ac:dyDescent="0.25">
      <c r="A6" s="1104" t="s">
        <v>1785</v>
      </c>
      <c r="B6" s="1104">
        <v>1</v>
      </c>
      <c r="C6" s="1104">
        <v>2</v>
      </c>
      <c r="D6" s="1104">
        <v>3</v>
      </c>
      <c r="E6" s="1104">
        <v>4</v>
      </c>
      <c r="F6" s="1104">
        <v>5</v>
      </c>
      <c r="G6" s="1104">
        <v>6</v>
      </c>
      <c r="H6" s="1104">
        <v>7</v>
      </c>
      <c r="I6" s="1104">
        <v>8</v>
      </c>
      <c r="J6" s="1104">
        <v>9</v>
      </c>
      <c r="K6" s="1104">
        <v>10</v>
      </c>
      <c r="L6" s="1104">
        <v>11</v>
      </c>
      <c r="M6" s="1104">
        <v>12</v>
      </c>
      <c r="N6" s="1104">
        <v>13</v>
      </c>
      <c r="O6" s="1104">
        <v>14</v>
      </c>
      <c r="P6" s="1104">
        <v>15</v>
      </c>
      <c r="Q6" s="1104">
        <v>16</v>
      </c>
      <c r="R6" s="1104">
        <v>17</v>
      </c>
      <c r="S6" s="1104">
        <v>18</v>
      </c>
      <c r="T6" s="1105">
        <v>19</v>
      </c>
      <c r="U6" s="1105">
        <v>20</v>
      </c>
      <c r="V6" s="1105">
        <v>21</v>
      </c>
      <c r="W6" s="1105">
        <v>22</v>
      </c>
      <c r="X6" s="1105">
        <v>23</v>
      </c>
      <c r="Y6" s="1106">
        <v>24</v>
      </c>
      <c r="Z6" s="1105">
        <v>25</v>
      </c>
      <c r="AA6" s="1105">
        <v>26</v>
      </c>
      <c r="AB6" s="1105">
        <v>27</v>
      </c>
      <c r="AC6" s="1105">
        <v>28</v>
      </c>
      <c r="AD6" s="1105">
        <v>29</v>
      </c>
      <c r="AE6" s="1106">
        <v>30</v>
      </c>
    </row>
    <row r="7" spans="1:31" x14ac:dyDescent="0.25">
      <c r="A7" s="1090" t="s">
        <v>1785</v>
      </c>
      <c r="B7" s="1090" t="s">
        <v>1786</v>
      </c>
      <c r="C7" s="1090" t="s">
        <v>1787</v>
      </c>
      <c r="D7" s="1090" t="s">
        <v>1788</v>
      </c>
      <c r="E7" s="1090" t="s">
        <v>1789</v>
      </c>
      <c r="F7" s="1090" t="s">
        <v>1790</v>
      </c>
      <c r="G7" s="1090" t="s">
        <v>1791</v>
      </c>
      <c r="H7" s="1090" t="s">
        <v>1792</v>
      </c>
      <c r="I7" s="1090" t="s">
        <v>1793</v>
      </c>
      <c r="J7" s="1090" t="s">
        <v>1794</v>
      </c>
      <c r="K7" s="1090" t="s">
        <v>1795</v>
      </c>
      <c r="L7" s="1090" t="s">
        <v>1796</v>
      </c>
      <c r="M7" s="1090" t="s">
        <v>1797</v>
      </c>
      <c r="N7" s="1090" t="s">
        <v>1798</v>
      </c>
      <c r="O7" s="1090" t="s">
        <v>1799</v>
      </c>
      <c r="P7" s="1090" t="s">
        <v>1800</v>
      </c>
      <c r="Q7" s="1090" t="s">
        <v>1801</v>
      </c>
      <c r="R7" s="1090" t="s">
        <v>1802</v>
      </c>
      <c r="S7" s="1090" t="s">
        <v>1803</v>
      </c>
      <c r="T7" s="1090" t="s">
        <v>1804</v>
      </c>
      <c r="U7" s="1090" t="s">
        <v>1805</v>
      </c>
      <c r="V7" s="1090" t="s">
        <v>1806</v>
      </c>
      <c r="W7" s="1090" t="s">
        <v>1807</v>
      </c>
      <c r="X7" s="1090" t="s">
        <v>1808</v>
      </c>
      <c r="Y7" s="1090" t="s">
        <v>1809</v>
      </c>
      <c r="Z7" s="1090" t="s">
        <v>1810</v>
      </c>
      <c r="AA7" s="1090" t="s">
        <v>1811</v>
      </c>
      <c r="AB7" s="1090" t="s">
        <v>1812</v>
      </c>
      <c r="AC7" s="1090" t="s">
        <v>1813</v>
      </c>
      <c r="AD7" s="1090" t="s">
        <v>1814</v>
      </c>
      <c r="AE7" s="1090" t="s">
        <v>1815</v>
      </c>
    </row>
    <row r="8" spans="1:31" x14ac:dyDescent="0.25">
      <c r="A8" s="1090">
        <v>0</v>
      </c>
      <c r="B8" s="1107"/>
      <c r="C8" s="1107"/>
      <c r="D8" s="1107"/>
      <c r="E8" s="1168">
        <f>('135'!L9+'136'!F7)/('135'!E9+'136'!E7)*1000</f>
        <v>8946.9005314400019</v>
      </c>
      <c r="F8" s="1168">
        <f>'1'!F18+'2'!F18</f>
        <v>12647.135837999991</v>
      </c>
      <c r="G8" s="1168">
        <f>('ENERGY.KTL.SB.FACT.5.72 нэско'!J22+'ENERGY.KTL.SB.FACT.5.72 нэско'!J18)/('ENERGY.KTL.SB.FACT.5.72 нэско'!E22+'ENERGY.KTL.SB.FACT.5.72 нэско'!E20+'ENERGY.KTL.SB.FACT.5.72 нэско'!E18)*1000</f>
        <v>6860.5655254771818</v>
      </c>
      <c r="H8" s="1168">
        <f>('ENERGY.KTL.SB.FACT.5.72 нэско'!J21+'ENERGY.KTL.SB.FACT.5.72 нэско'!J17)/('ENERGY.KTL.SB.FACT.5.72 нэско'!E21+'ENERGY.KTL.SB.FACT.5.72 нэско'!E17)*1000</f>
        <v>11601.033004373592</v>
      </c>
      <c r="I8" s="1168">
        <v>0</v>
      </c>
      <c r="J8" s="1168">
        <v>0</v>
      </c>
      <c r="K8" s="1168">
        <f>K9+K10+K11+K12+K13</f>
        <v>319.37399999999997</v>
      </c>
      <c r="L8" s="1168" t="e">
        <f>L9+L10+L11+L12+L13</f>
        <v>#REF!</v>
      </c>
      <c r="M8" s="1168" t="e">
        <f>M21</f>
        <v>#REF!</v>
      </c>
      <c r="N8" s="1168" t="e">
        <f>N9+N10+N11+N12+N13</f>
        <v>#REF!</v>
      </c>
      <c r="O8" s="1168" t="e">
        <f>#REF!/#REF!*1000</f>
        <v>#REF!</v>
      </c>
      <c r="P8" s="1168" t="e">
        <f>P9+P10+P11+P12+P13</f>
        <v>#REF!</v>
      </c>
      <c r="Q8" s="1168" t="e">
        <f>#REF!/'101'!P8</f>
        <v>#REF!</v>
      </c>
      <c r="R8" s="1168" t="e">
        <f>R9+R10+R11+R12+R13</f>
        <v>#REF!</v>
      </c>
      <c r="S8" s="1168" t="e">
        <f>#REF!/'101'!R8</f>
        <v>#REF!</v>
      </c>
      <c r="T8" s="1168">
        <f>('135'!AN9+'135'!BB9)/'101'!V8*1000</f>
        <v>8672.4056362912615</v>
      </c>
      <c r="U8" s="1168">
        <f>'[28]Прочие до 670 кВт'!$X$20</f>
        <v>3422.03</v>
      </c>
      <c r="V8" s="1168">
        <f>'101'!V9+'101'!V10+'101'!V11+'101'!V12+'101'!V13</f>
        <v>3522.0740519999999</v>
      </c>
      <c r="W8" s="1168">
        <f>('135'!BP9+'135'!CD9+'135'!CR9+'136'!J7+'136'!L7)/'101'!Y8*1000</f>
        <v>7625.9653894463736</v>
      </c>
      <c r="X8" s="1168">
        <f>U8</f>
        <v>3422.03</v>
      </c>
      <c r="Y8" s="1168">
        <f>'101'!Y9+'101'!Y10+'101'!Y11+'101'!Y12+'101'!Y13</f>
        <v>4069.9726310000005</v>
      </c>
      <c r="Z8" s="1168">
        <v>0</v>
      </c>
      <c r="AA8" s="1168">
        <v>0</v>
      </c>
      <c r="AB8" s="1168">
        <v>0</v>
      </c>
      <c r="AC8" s="1168">
        <v>0</v>
      </c>
      <c r="AD8" s="1168">
        <v>0</v>
      </c>
      <c r="AE8" s="1168">
        <v>0</v>
      </c>
    </row>
    <row r="9" spans="1:31" x14ac:dyDescent="0.25">
      <c r="A9" s="1090">
        <v>1</v>
      </c>
      <c r="B9" s="1107"/>
      <c r="C9" s="1107"/>
      <c r="D9" s="1107"/>
      <c r="E9" s="1168">
        <f>'136'!F7/'136'!E7*1000</f>
        <v>4541.5300351450524</v>
      </c>
      <c r="F9" s="1168">
        <f>'2'!F18</f>
        <v>131.06510700000001</v>
      </c>
      <c r="G9" s="1168">
        <v>0</v>
      </c>
      <c r="H9" s="1168">
        <v>0</v>
      </c>
      <c r="I9" s="1168">
        <v>0</v>
      </c>
      <c r="J9" s="1168">
        <v>0</v>
      </c>
      <c r="K9" s="1168">
        <v>0</v>
      </c>
      <c r="L9" s="1168">
        <v>0</v>
      </c>
      <c r="M9" s="1168">
        <v>0</v>
      </c>
      <c r="N9" s="1168">
        <v>0</v>
      </c>
      <c r="O9" s="1168">
        <v>0</v>
      </c>
      <c r="P9" s="1168">
        <v>0</v>
      </c>
      <c r="Q9" s="1168">
        <v>0</v>
      </c>
      <c r="R9" s="1168">
        <v>0</v>
      </c>
      <c r="S9" s="1168">
        <v>0</v>
      </c>
      <c r="T9" s="1168">
        <v>0</v>
      </c>
      <c r="U9" s="1168">
        <v>0</v>
      </c>
      <c r="V9" s="1168">
        <v>0</v>
      </c>
      <c r="W9" s="1168">
        <f>('136'!J7+'136'!L7)/'101'!Y9*1000</f>
        <v>5140.2026888347555</v>
      </c>
      <c r="X9" s="1168">
        <f>X8</f>
        <v>3422.03</v>
      </c>
      <c r="Y9" s="1168">
        <f>'2'!J18</f>
        <v>8.52637</v>
      </c>
      <c r="Z9" s="1168">
        <v>0</v>
      </c>
      <c r="AA9" s="1168">
        <v>0</v>
      </c>
      <c r="AB9" s="1168">
        <v>0</v>
      </c>
      <c r="AC9" s="1168">
        <v>0</v>
      </c>
      <c r="AD9" s="1168">
        <v>0</v>
      </c>
      <c r="AE9" s="1168">
        <v>0</v>
      </c>
    </row>
    <row r="10" spans="1:31" x14ac:dyDescent="0.25">
      <c r="A10" s="1090">
        <v>4</v>
      </c>
      <c r="B10" s="1107"/>
      <c r="C10" s="1107"/>
      <c r="D10" s="1107"/>
      <c r="E10" s="1168">
        <v>0</v>
      </c>
      <c r="F10" s="1168">
        <v>0</v>
      </c>
      <c r="G10" s="1168">
        <v>0</v>
      </c>
      <c r="H10" s="1168">
        <v>0</v>
      </c>
      <c r="I10" s="1168">
        <v>0</v>
      </c>
      <c r="J10" s="1168">
        <v>0</v>
      </c>
      <c r="K10" s="1168">
        <v>0</v>
      </c>
      <c r="L10" s="1168">
        <v>0</v>
      </c>
      <c r="M10" s="1168">
        <v>0</v>
      </c>
      <c r="N10" s="1168">
        <v>0</v>
      </c>
      <c r="O10" s="1168">
        <v>0</v>
      </c>
      <c r="P10" s="1168">
        <v>0</v>
      </c>
      <c r="Q10" s="1168">
        <v>0</v>
      </c>
      <c r="R10" s="1168">
        <v>0</v>
      </c>
      <c r="S10" s="1168">
        <v>0</v>
      </c>
      <c r="T10" s="1168">
        <v>0</v>
      </c>
      <c r="U10" s="1168">
        <v>0</v>
      </c>
      <c r="V10" s="1168">
        <v>0</v>
      </c>
      <c r="W10" s="1168">
        <v>0</v>
      </c>
      <c r="X10" s="1168">
        <v>0</v>
      </c>
      <c r="Y10" s="1168">
        <v>0</v>
      </c>
      <c r="Z10" s="1168">
        <v>0</v>
      </c>
      <c r="AA10" s="1168">
        <v>0</v>
      </c>
      <c r="AB10" s="1168">
        <v>0</v>
      </c>
      <c r="AC10" s="1168">
        <v>0</v>
      </c>
      <c r="AD10" s="1168">
        <v>0</v>
      </c>
      <c r="AE10" s="1168">
        <v>0</v>
      </c>
    </row>
    <row r="11" spans="1:31" x14ac:dyDescent="0.25">
      <c r="A11" s="1090">
        <v>5</v>
      </c>
      <c r="B11" s="1107"/>
      <c r="C11" s="1107"/>
      <c r="D11" s="1107"/>
      <c r="E11" s="1168">
        <f>'135'!N9/'135'!G9*1000</f>
        <v>8611.2300226981697</v>
      </c>
      <c r="F11" s="1168">
        <f>'1'!H18</f>
        <v>128.863248</v>
      </c>
      <c r="G11" s="1168">
        <v>0</v>
      </c>
      <c r="H11" s="1168">
        <v>0</v>
      </c>
      <c r="I11" s="1168">
        <v>0</v>
      </c>
      <c r="J11" s="1168">
        <v>0</v>
      </c>
      <c r="K11" s="1168">
        <v>0</v>
      </c>
      <c r="L11" s="1168">
        <v>0</v>
      </c>
      <c r="M11" s="1168">
        <v>0</v>
      </c>
      <c r="N11" s="1168">
        <v>0</v>
      </c>
      <c r="O11" s="1168">
        <v>0</v>
      </c>
      <c r="P11" s="1168">
        <v>0</v>
      </c>
      <c r="Q11" s="1168">
        <v>0</v>
      </c>
      <c r="R11" s="1168">
        <v>0</v>
      </c>
      <c r="S11" s="1168">
        <v>0</v>
      </c>
      <c r="T11" s="1168">
        <f>('135'!AP9+'135'!BD9)/'101'!V11*1000</f>
        <v>8385.5112563404127</v>
      </c>
      <c r="U11" s="1168">
        <f>U8</f>
        <v>3422.03</v>
      </c>
      <c r="V11" s="1168">
        <f>'1'!AJ18</f>
        <v>2156.73648</v>
      </c>
      <c r="W11" s="1168">
        <v>0</v>
      </c>
      <c r="X11" s="1168">
        <v>0</v>
      </c>
      <c r="Y11" s="1168">
        <v>0</v>
      </c>
      <c r="Z11" s="1168">
        <v>0</v>
      </c>
      <c r="AA11" s="1168">
        <v>0</v>
      </c>
      <c r="AB11" s="1168">
        <v>0</v>
      </c>
      <c r="AC11" s="1168">
        <v>0</v>
      </c>
      <c r="AD11" s="1168">
        <v>0</v>
      </c>
      <c r="AE11" s="1168">
        <v>0</v>
      </c>
    </row>
    <row r="12" spans="1:31" x14ac:dyDescent="0.25">
      <c r="A12" s="1090">
        <v>6</v>
      </c>
      <c r="B12" s="1107"/>
      <c r="C12" s="1107"/>
      <c r="D12" s="1107"/>
      <c r="E12" s="1168">
        <f>'135'!O9/'135'!H9*1000</f>
        <v>8898.161539115139</v>
      </c>
      <c r="F12" s="1168">
        <f>'1'!I18</f>
        <v>7297.9413999999906</v>
      </c>
      <c r="G12" s="1168">
        <f>'ENERGY.KTL.SB.FACT.5.72 нэско'!J22/('ENERGY.KTL.SB.FACT.5.72 нэско'!E22+'ENERGY.KTL.SB.FACT.5.72 нэско'!E20)*1000</f>
        <v>6857.9815559816061</v>
      </c>
      <c r="H12" s="1168">
        <f>'ENERGY.KTL.SB.FACT.5.72 нэско'!J21/'ENERGY.KTL.SB.FACT.5.72 нэско'!E21*1000</f>
        <v>11598.545913535192</v>
      </c>
      <c r="I12" s="1168">
        <v>0</v>
      </c>
      <c r="J12" s="1168">
        <v>0</v>
      </c>
      <c r="K12" s="1168">
        <f>ROUND(K18,3)+0.001</f>
        <v>315.75899999999996</v>
      </c>
      <c r="L12" s="1168" t="e">
        <f>N12+P12+R12</f>
        <v>#REF!</v>
      </c>
      <c r="M12" s="1168" t="e">
        <f>M23</f>
        <v>#REF!</v>
      </c>
      <c r="N12" s="1168" t="e">
        <f>#REF!/1000+#REF!/1000+#REF!/1000+#REF!/1000</f>
        <v>#REF!</v>
      </c>
      <c r="O12" s="1168" t="e">
        <f>(#REF!+#REF!+#REF!+#REF!)/N12</f>
        <v>#REF!</v>
      </c>
      <c r="P12" s="1168" t="e">
        <f>#REF!/1000</f>
        <v>#REF!</v>
      </c>
      <c r="Q12" s="1168" t="e">
        <f>(#REF!)/'101'!P12</f>
        <v>#REF!</v>
      </c>
      <c r="R12" s="1168" t="e">
        <f>#REF!/1000</f>
        <v>#REF!</v>
      </c>
      <c r="S12" s="1168" t="e">
        <f>#REF!/'101'!R12</f>
        <v>#REF!</v>
      </c>
      <c r="T12" s="1168">
        <f>('135'!AQ9+'135'!BE9)/'101'!V12*1000</f>
        <v>9122.6750901641644</v>
      </c>
      <c r="U12" s="1168">
        <f>U11</f>
        <v>3422.03</v>
      </c>
      <c r="V12" s="1168">
        <f>'1'!AK18+0.001</f>
        <v>1343.140582</v>
      </c>
      <c r="W12" s="1168">
        <f>('135'!BS9+'135'!CG9+'135'!CU9)/Y12*1000</f>
        <v>9905.6533489435296</v>
      </c>
      <c r="X12" s="1168">
        <f>X8</f>
        <v>3422.03</v>
      </c>
      <c r="Y12" s="1168">
        <f>'1'!BM18</f>
        <v>217.17771400000001</v>
      </c>
      <c r="Z12" s="1168">
        <v>0</v>
      </c>
      <c r="AA12" s="1168">
        <v>0</v>
      </c>
      <c r="AB12" s="1168">
        <v>0</v>
      </c>
      <c r="AC12" s="1168">
        <v>0</v>
      </c>
      <c r="AD12" s="1168">
        <v>0</v>
      </c>
      <c r="AE12" s="1168">
        <v>0</v>
      </c>
    </row>
    <row r="13" spans="1:31" x14ac:dyDescent="0.25">
      <c r="A13" s="1090">
        <v>7</v>
      </c>
      <c r="B13" s="1107"/>
      <c r="C13" s="1107"/>
      <c r="D13" s="1107"/>
      <c r="E13" s="1168">
        <f>'135'!P9/'135'!I9*1000</f>
        <v>9138.7435676351524</v>
      </c>
      <c r="F13" s="1168">
        <f>'1'!J18</f>
        <v>5089.2660830000004</v>
      </c>
      <c r="G13" s="1168">
        <f>('ENERGY.KTL.SB.FACT.5.72 нэско'!J18)/'ENERGY.KTL.SB.FACT.5.72 нэско'!E18*1000</f>
        <v>7077.3215147786377</v>
      </c>
      <c r="H13" s="1168">
        <f>'ENERGY.KTL.SB.FACT.5.72 нэско'!J17/'ENERGY.KTL.SB.FACT.5.72 нэско'!E17*1000</f>
        <v>11840.15202433163</v>
      </c>
      <c r="I13" s="1168">
        <v>0</v>
      </c>
      <c r="J13" s="1168">
        <v>0</v>
      </c>
      <c r="K13" s="1168">
        <f>ROUND(K19,3)</f>
        <v>3.6150000000000002</v>
      </c>
      <c r="L13" s="1168" t="e">
        <f>N13+P13+R13</f>
        <v>#REF!</v>
      </c>
      <c r="M13" s="1168" t="e">
        <f>M24</f>
        <v>#REF!</v>
      </c>
      <c r="N13" s="1168" t="e">
        <f>#REF!/1000-'101'!N12</f>
        <v>#REF!</v>
      </c>
      <c r="O13" s="1168" t="e">
        <f>(#REF!-#REF!-#REF!-#REF!-#REF!)/N13</f>
        <v>#REF!</v>
      </c>
      <c r="P13" s="1168" t="e">
        <f>#REF!/1000-'101'!P12</f>
        <v>#REF!</v>
      </c>
      <c r="Q13" s="1168" t="e">
        <f>(#REF!-#REF!)/'101'!P13</f>
        <v>#REF!</v>
      </c>
      <c r="R13" s="1168" t="e">
        <f>#REF!/1000-'101'!R12</f>
        <v>#REF!</v>
      </c>
      <c r="S13" s="1168" t="e">
        <f>(#REF!-#REF!)/'101'!R13</f>
        <v>#REF!</v>
      </c>
      <c r="T13" s="1168">
        <f>('135'!AR9+'135'!BF9)/'101'!V13*1000</f>
        <v>9302.2387269625306</v>
      </c>
      <c r="U13" s="1168">
        <f>U12</f>
        <v>3422.03</v>
      </c>
      <c r="V13" s="1168">
        <f>'1'!AL18</f>
        <v>22.19699</v>
      </c>
      <c r="W13" s="1168">
        <f>('135'!BT9+'135'!CH9+'135'!CV9)/Y13*1000</f>
        <v>7502.6902120321602</v>
      </c>
      <c r="X13" s="1168">
        <f>X8</f>
        <v>3422.03</v>
      </c>
      <c r="Y13" s="1168">
        <f>'1'!BN18</f>
        <v>3844.2685470000006</v>
      </c>
      <c r="Z13" s="1168">
        <v>0</v>
      </c>
      <c r="AA13" s="1168">
        <v>0</v>
      </c>
      <c r="AB13" s="1168">
        <v>0</v>
      </c>
      <c r="AC13" s="1168">
        <v>0</v>
      </c>
      <c r="AD13" s="1168">
        <v>0</v>
      </c>
      <c r="AE13" s="1168">
        <v>0</v>
      </c>
    </row>
    <row r="14" spans="1:31" x14ac:dyDescent="0.25">
      <c r="A14" s="1090">
        <v>14</v>
      </c>
      <c r="B14" s="1107"/>
      <c r="C14" s="1107"/>
      <c r="D14" s="1107"/>
      <c r="E14" s="1168">
        <f>'135'!L9/'135'!E9*1000</f>
        <v>8993.0324499854487</v>
      </c>
      <c r="F14" s="1168">
        <f>F11+F12+F13</f>
        <v>12516.070730999991</v>
      </c>
      <c r="G14" s="1168">
        <f>G8</f>
        <v>6860.5655254771818</v>
      </c>
      <c r="H14" s="1168">
        <f>H8</f>
        <v>11601.033004373592</v>
      </c>
      <c r="I14" s="1168">
        <v>0</v>
      </c>
      <c r="J14" s="1168">
        <v>0</v>
      </c>
      <c r="K14" s="1168">
        <f>K8-K9</f>
        <v>319.37399999999997</v>
      </c>
      <c r="L14" s="1168" t="e">
        <f>L8-L9</f>
        <v>#REF!</v>
      </c>
      <c r="M14" s="1168" t="e">
        <f>M8</f>
        <v>#REF!</v>
      </c>
      <c r="N14" s="1168" t="e">
        <f>N8-N9</f>
        <v>#REF!</v>
      </c>
      <c r="O14" s="1168" t="e">
        <f>O8</f>
        <v>#REF!</v>
      </c>
      <c r="P14" s="1168" t="e">
        <f>P8-P9</f>
        <v>#REF!</v>
      </c>
      <c r="Q14" s="1168" t="e">
        <f>Q8</f>
        <v>#REF!</v>
      </c>
      <c r="R14" s="1168" t="e">
        <f>R8-R9</f>
        <v>#REF!</v>
      </c>
      <c r="S14" s="1168" t="e">
        <f>S8</f>
        <v>#REF!</v>
      </c>
      <c r="T14" s="1168">
        <f>T8</f>
        <v>8672.4056362912615</v>
      </c>
      <c r="U14" s="1168">
        <f>U13</f>
        <v>3422.03</v>
      </c>
      <c r="V14" s="1168">
        <f>V8-V9</f>
        <v>3522.0740519999999</v>
      </c>
      <c r="W14" s="1168">
        <f>('135'!BP9+'135'!CD9+'135'!CR9)/Y14*1000</f>
        <v>7631.1838587195316</v>
      </c>
      <c r="X14" s="1168">
        <f>X13</f>
        <v>3422.03</v>
      </c>
      <c r="Y14" s="1168">
        <f>Y8-Y9</f>
        <v>4061.4462610000005</v>
      </c>
      <c r="Z14" s="1168">
        <v>0</v>
      </c>
      <c r="AA14" s="1168">
        <v>0</v>
      </c>
      <c r="AB14" s="1168">
        <v>0</v>
      </c>
      <c r="AC14" s="1168">
        <v>0</v>
      </c>
      <c r="AD14" s="1168">
        <v>0</v>
      </c>
      <c r="AE14" s="1168">
        <v>0</v>
      </c>
    </row>
    <row r="16" spans="1:31" x14ac:dyDescent="0.25">
      <c r="L16" s="1168" t="e">
        <f>N16+P16+R16</f>
        <v>#REF!</v>
      </c>
      <c r="M16" s="1168" t="e">
        <f>O16+Q16+S16</f>
        <v>#REF!</v>
      </c>
      <c r="N16" s="1316" t="e">
        <f>#REF!/1000</f>
        <v>#REF!</v>
      </c>
      <c r="O16" s="1316" t="e">
        <f>#REF!/1000</f>
        <v>#REF!</v>
      </c>
      <c r="P16" s="1316" t="e">
        <f>#REF!/1000</f>
        <v>#REF!</v>
      </c>
      <c r="Q16" s="1316" t="e">
        <f>#REF!/1000</f>
        <v>#REF!</v>
      </c>
      <c r="R16" s="1316" t="e">
        <f>#REF!/1000</f>
        <v>#REF!</v>
      </c>
      <c r="S16" s="1090" t="e">
        <f>#REF!/1000</f>
        <v>#REF!</v>
      </c>
    </row>
    <row r="17" spans="11:25" x14ac:dyDescent="0.25">
      <c r="N17" s="1316"/>
      <c r="O17" s="1316"/>
      <c r="P17" s="1316"/>
      <c r="Q17" s="1316"/>
      <c r="R17" s="1316"/>
    </row>
    <row r="18" spans="11:25" x14ac:dyDescent="0.25">
      <c r="K18" s="1090">
        <f>'1'!W18</f>
        <v>315.75838499999998</v>
      </c>
      <c r="L18" s="1168" t="e">
        <f>N18+P18+R18</f>
        <v>#REF!</v>
      </c>
      <c r="M18" s="1168" t="e">
        <f>O18+Q18+S18</f>
        <v>#REF!</v>
      </c>
      <c r="N18" s="1316" t="e">
        <f>#REF!/1000</f>
        <v>#REF!</v>
      </c>
      <c r="O18" s="1316" t="e">
        <f>#REF!/1000</f>
        <v>#REF!</v>
      </c>
      <c r="P18" s="1316" t="e">
        <f>#REF!/1000</f>
        <v>#REF!</v>
      </c>
      <c r="Q18" s="1316" t="e">
        <f>#REF!/1000</f>
        <v>#REF!</v>
      </c>
      <c r="R18" s="1316" t="e">
        <f>#REF!/1000</f>
        <v>#REF!</v>
      </c>
      <c r="S18" s="1090" t="e">
        <f>#REF!/1000</f>
        <v>#REF!</v>
      </c>
      <c r="V18" s="1090">
        <v>1.0000000002037268E-3</v>
      </c>
      <c r="Y18" s="1168"/>
    </row>
    <row r="19" spans="11:25" x14ac:dyDescent="0.25">
      <c r="K19" s="1090">
        <f>'1'!X18</f>
        <v>3.6154109999999999</v>
      </c>
      <c r="L19" s="1168" t="e">
        <f>N19+P19+R19</f>
        <v>#REF!</v>
      </c>
      <c r="M19" s="1168" t="e">
        <f>O19+Q19+S19</f>
        <v>#REF!</v>
      </c>
      <c r="N19" s="1316" t="e">
        <f>#REF!/1000</f>
        <v>#REF!</v>
      </c>
      <c r="O19" s="1316" t="e">
        <f>#REF!/1000</f>
        <v>#REF!</v>
      </c>
      <c r="P19" s="1316" t="e">
        <f>#REF!/1000</f>
        <v>#REF!</v>
      </c>
      <c r="Q19" s="1316" t="e">
        <f>#REF!/1000</f>
        <v>#REF!</v>
      </c>
      <c r="R19" s="1316" t="e">
        <f>#REF!/1000</f>
        <v>#REF!</v>
      </c>
      <c r="S19" s="1090" t="e">
        <f>#REF!/1000</f>
        <v>#REF!</v>
      </c>
    </row>
    <row r="20" spans="11:25" x14ac:dyDescent="0.25">
      <c r="K20" s="1383"/>
    </row>
    <row r="21" spans="11:25" x14ac:dyDescent="0.25">
      <c r="K21" s="1384">
        <f>K8-'[29]приложение 95'!$C$8-'[29]приложение 95'!$F$8</f>
        <v>165.55999999999995</v>
      </c>
      <c r="M21" s="1316" t="e">
        <f>M16/L16*1000</f>
        <v>#REF!</v>
      </c>
      <c r="O21" s="1316" t="e">
        <f>O16/N16*1000</f>
        <v>#REF!</v>
      </c>
      <c r="Q21" s="1316" t="e">
        <f>Q16/P16*1000</f>
        <v>#REF!</v>
      </c>
      <c r="S21" s="1316" t="e">
        <f>S16/R16*1000</f>
        <v>#REF!</v>
      </c>
    </row>
    <row r="22" spans="11:25" x14ac:dyDescent="0.25">
      <c r="M22" s="1316"/>
      <c r="O22" s="1316"/>
      <c r="Q22" s="1316"/>
      <c r="S22" s="1316"/>
    </row>
    <row r="23" spans="11:25" x14ac:dyDescent="0.25">
      <c r="M23" s="1316" t="e">
        <f>M18/L18*1000</f>
        <v>#REF!</v>
      </c>
      <c r="O23" s="1316" t="e">
        <f>O18/N18*1000</f>
        <v>#REF!</v>
      </c>
      <c r="Q23" s="1316" t="e">
        <f t="shared" ref="Q23:Q24" si="0">Q18/P18*1000</f>
        <v>#REF!</v>
      </c>
      <c r="S23" s="1316" t="e">
        <f t="shared" ref="S23" si="1">S18/R18*1000</f>
        <v>#REF!</v>
      </c>
    </row>
    <row r="24" spans="11:25" x14ac:dyDescent="0.25">
      <c r="M24" s="1316" t="e">
        <f>M19/L19*1000</f>
        <v>#REF!</v>
      </c>
      <c r="O24" s="1316" t="e">
        <f>O19/N19*1000</f>
        <v>#REF!</v>
      </c>
      <c r="Q24" s="1316" t="e">
        <f t="shared" si="0"/>
        <v>#REF!</v>
      </c>
      <c r="S24" s="1316" t="e">
        <f t="shared" ref="S24" si="2">S19/R19*1000</f>
        <v>#REF!</v>
      </c>
    </row>
  </sheetData>
  <mergeCells count="30">
    <mergeCell ref="AC4:AC5"/>
    <mergeCell ref="AE4:AE5"/>
    <mergeCell ref="AC3:AE3"/>
    <mergeCell ref="M4:M5"/>
    <mergeCell ref="N4:O4"/>
    <mergeCell ref="P4:Q4"/>
    <mergeCell ref="R4:S4"/>
    <mergeCell ref="T3:V3"/>
    <mergeCell ref="W3:Y3"/>
    <mergeCell ref="Z3:AB3"/>
    <mergeCell ref="T4:T5"/>
    <mergeCell ref="V4:V5"/>
    <mergeCell ref="W4:W5"/>
    <mergeCell ref="Y4:Y5"/>
    <mergeCell ref="Z4:Z5"/>
    <mergeCell ref="AB4:AB5"/>
    <mergeCell ref="G3:J3"/>
    <mergeCell ref="K3:K5"/>
    <mergeCell ref="L3:S3"/>
    <mergeCell ref="G4:G5"/>
    <mergeCell ref="H4:H5"/>
    <mergeCell ref="I4:I5"/>
    <mergeCell ref="J4:J5"/>
    <mergeCell ref="L4:L5"/>
    <mergeCell ref="F3:F5"/>
    <mergeCell ref="A3:A5"/>
    <mergeCell ref="B3:B5"/>
    <mergeCell ref="C3:C5"/>
    <mergeCell ref="D3:D5"/>
    <mergeCell ref="E3:E5"/>
  </mergeCells>
  <dataValidations count="4">
    <dataValidation type="decimal" operator="greaterThanOrEqual" allowBlank="1" showInputMessage="1" showErrorMessage="1" errorTitle="НЕВЕРНОЕ ЗНАЧЕНИЕ" error="Проверьте введенное значение:_x000a_нельзя вводить отрицательные значения" prompt="Значение должно быть неотрицательно" sqref="E8:AE14">
      <formula1>0</formula1>
    </dataValidation>
    <dataValidation type="decimal" operator="greaterThanOrEqual" allowBlank="1" showInputMessage="1" showErrorMessage="1" errorTitle="НЕВЕРНОЕ ЗНАЧЕНИЕ" error="Проверьте введенное значение:_x000a_нельзя вводить отрицательные значения" prompt="Значение должно быть неотрицательно._x000a_Не заполняется для значений уровня напряжения lvl:_x000a_0, 4-7, 13, 14" sqref="B8:B14">
      <formula1>0</formula1>
    </dataValidation>
    <dataValidation type="decimal" operator="greaterThanOrEqual" allowBlank="1" showInputMessage="1" showErrorMessage="1" errorTitle="НЕВЕРНОЕ ЗНАЧЕНИЕ" error="Проверьте введенное значение:_x000a_нельзя вводить отрицательные значения" prompt="Значение должно быть неотрицательно._x000a_Не заполняется для значений уровня напряжения lvl:_x000a_0, 4-7, 14" sqref="C8:D14">
      <formula1>0</formula1>
    </dataValidation>
    <dataValidation type="list" allowBlank="1" showInputMessage="1" showErrorMessage="1" sqref="A8:A14">
      <formula1>lvl</formula1>
    </dataValidation>
  </dataValidations>
  <pageMargins left="0.7" right="0.7" top="0.75" bottom="0.75" header="0.3" footer="0.3"/>
  <pageSetup paperSize="9" orientation="portrait"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6"/>
  <dimension ref="A1:Y153"/>
  <sheetViews>
    <sheetView zoomScale="85" zoomScaleNormal="85" workbookViewId="0">
      <pane xSplit="4" ySplit="6" topLeftCell="E7" activePane="bottomRight" state="frozen"/>
      <selection activeCell="C27" sqref="C27"/>
      <selection pane="topRight" activeCell="C27" sqref="C27"/>
      <selection pane="bottomLeft" activeCell="C27" sqref="C27"/>
      <selection pane="bottomRight" activeCell="E7" sqref="E7"/>
    </sheetView>
  </sheetViews>
  <sheetFormatPr defaultRowHeight="12.75" x14ac:dyDescent="0.2"/>
  <cols>
    <col min="1" max="1" width="7" style="1111" hidden="1" customWidth="1"/>
    <col min="2" max="2" width="6.83203125" style="1111" hidden="1" customWidth="1"/>
    <col min="3" max="3" width="58.6640625" style="1111" customWidth="1"/>
    <col min="4" max="4" width="9.1640625" style="1111" customWidth="1"/>
    <col min="5" max="25" width="20.1640625" style="1111" customWidth="1"/>
    <col min="26" max="258" width="9.1640625" style="1111"/>
    <col min="259" max="259" width="56.5" style="1111" customWidth="1"/>
    <col min="260" max="260" width="9.1640625" style="1111" customWidth="1"/>
    <col min="261" max="261" width="20" style="1111" customWidth="1"/>
    <col min="262" max="262" width="20.5" style="1111" customWidth="1"/>
    <col min="263" max="263" width="19.5" style="1111" customWidth="1"/>
    <col min="264" max="264" width="19.1640625" style="1111" customWidth="1"/>
    <col min="265" max="265" width="21" style="1111" customWidth="1"/>
    <col min="266" max="266" width="17.83203125" style="1111" customWidth="1"/>
    <col min="267" max="267" width="18.1640625" style="1111" customWidth="1"/>
    <col min="268" max="268" width="20.1640625" style="1111" bestFit="1" customWidth="1"/>
    <col min="269" max="269" width="17.33203125" style="1111" bestFit="1" customWidth="1"/>
    <col min="270" max="272" width="17.1640625" style="1111" customWidth="1"/>
    <col min="273" max="273" width="14.83203125" style="1111" customWidth="1"/>
    <col min="274" max="274" width="16.83203125" style="1111" customWidth="1"/>
    <col min="275" max="275" width="17.83203125" style="1111" customWidth="1"/>
    <col min="276" max="514" width="9.1640625" style="1111"/>
    <col min="515" max="515" width="56.5" style="1111" customWidth="1"/>
    <col min="516" max="516" width="9.1640625" style="1111" customWidth="1"/>
    <col min="517" max="517" width="20" style="1111" customWidth="1"/>
    <col min="518" max="518" width="20.5" style="1111" customWidth="1"/>
    <col min="519" max="519" width="19.5" style="1111" customWidth="1"/>
    <col min="520" max="520" width="19.1640625" style="1111" customWidth="1"/>
    <col min="521" max="521" width="21" style="1111" customWidth="1"/>
    <col min="522" max="522" width="17.83203125" style="1111" customWidth="1"/>
    <col min="523" max="523" width="18.1640625" style="1111" customWidth="1"/>
    <col min="524" max="524" width="20.1640625" style="1111" bestFit="1" customWidth="1"/>
    <col min="525" max="525" width="17.33203125" style="1111" bestFit="1" customWidth="1"/>
    <col min="526" max="528" width="17.1640625" style="1111" customWidth="1"/>
    <col min="529" max="529" width="14.83203125" style="1111" customWidth="1"/>
    <col min="530" max="530" width="16.83203125" style="1111" customWidth="1"/>
    <col min="531" max="531" width="17.83203125" style="1111" customWidth="1"/>
    <col min="532" max="770" width="9.1640625" style="1111"/>
    <col min="771" max="771" width="56.5" style="1111" customWidth="1"/>
    <col min="772" max="772" width="9.1640625" style="1111" customWidth="1"/>
    <col min="773" max="773" width="20" style="1111" customWidth="1"/>
    <col min="774" max="774" width="20.5" style="1111" customWidth="1"/>
    <col min="775" max="775" width="19.5" style="1111" customWidth="1"/>
    <col min="776" max="776" width="19.1640625" style="1111" customWidth="1"/>
    <col min="777" max="777" width="21" style="1111" customWidth="1"/>
    <col min="778" max="778" width="17.83203125" style="1111" customWidth="1"/>
    <col min="779" max="779" width="18.1640625" style="1111" customWidth="1"/>
    <col min="780" max="780" width="20.1640625" style="1111" bestFit="1" customWidth="1"/>
    <col min="781" max="781" width="17.33203125" style="1111" bestFit="1" customWidth="1"/>
    <col min="782" max="784" width="17.1640625" style="1111" customWidth="1"/>
    <col min="785" max="785" width="14.83203125" style="1111" customWidth="1"/>
    <col min="786" max="786" width="16.83203125" style="1111" customWidth="1"/>
    <col min="787" max="787" width="17.83203125" style="1111" customWidth="1"/>
    <col min="788" max="1026" width="9.1640625" style="1111"/>
    <col min="1027" max="1027" width="56.5" style="1111" customWidth="1"/>
    <col min="1028" max="1028" width="9.1640625" style="1111" customWidth="1"/>
    <col min="1029" max="1029" width="20" style="1111" customWidth="1"/>
    <col min="1030" max="1030" width="20.5" style="1111" customWidth="1"/>
    <col min="1031" max="1031" width="19.5" style="1111" customWidth="1"/>
    <col min="1032" max="1032" width="19.1640625" style="1111" customWidth="1"/>
    <col min="1033" max="1033" width="21" style="1111" customWidth="1"/>
    <col min="1034" max="1034" width="17.83203125" style="1111" customWidth="1"/>
    <col min="1035" max="1035" width="18.1640625" style="1111" customWidth="1"/>
    <col min="1036" max="1036" width="20.1640625" style="1111" bestFit="1" customWidth="1"/>
    <col min="1037" max="1037" width="17.33203125" style="1111" bestFit="1" customWidth="1"/>
    <col min="1038" max="1040" width="17.1640625" style="1111" customWidth="1"/>
    <col min="1041" max="1041" width="14.83203125" style="1111" customWidth="1"/>
    <col min="1042" max="1042" width="16.83203125" style="1111" customWidth="1"/>
    <col min="1043" max="1043" width="17.83203125" style="1111" customWidth="1"/>
    <col min="1044" max="1282" width="9.1640625" style="1111"/>
    <col min="1283" max="1283" width="56.5" style="1111" customWidth="1"/>
    <col min="1284" max="1284" width="9.1640625" style="1111" customWidth="1"/>
    <col min="1285" max="1285" width="20" style="1111" customWidth="1"/>
    <col min="1286" max="1286" width="20.5" style="1111" customWidth="1"/>
    <col min="1287" max="1287" width="19.5" style="1111" customWidth="1"/>
    <col min="1288" max="1288" width="19.1640625" style="1111" customWidth="1"/>
    <col min="1289" max="1289" width="21" style="1111" customWidth="1"/>
    <col min="1290" max="1290" width="17.83203125" style="1111" customWidth="1"/>
    <col min="1291" max="1291" width="18.1640625" style="1111" customWidth="1"/>
    <col min="1292" max="1292" width="20.1640625" style="1111" bestFit="1" customWidth="1"/>
    <col min="1293" max="1293" width="17.33203125" style="1111" bestFit="1" customWidth="1"/>
    <col min="1294" max="1296" width="17.1640625" style="1111" customWidth="1"/>
    <col min="1297" max="1297" width="14.83203125" style="1111" customWidth="1"/>
    <col min="1298" max="1298" width="16.83203125" style="1111" customWidth="1"/>
    <col min="1299" max="1299" width="17.83203125" style="1111" customWidth="1"/>
    <col min="1300" max="1538" width="9.1640625" style="1111"/>
    <col min="1539" max="1539" width="56.5" style="1111" customWidth="1"/>
    <col min="1540" max="1540" width="9.1640625" style="1111" customWidth="1"/>
    <col min="1541" max="1541" width="20" style="1111" customWidth="1"/>
    <col min="1542" max="1542" width="20.5" style="1111" customWidth="1"/>
    <col min="1543" max="1543" width="19.5" style="1111" customWidth="1"/>
    <col min="1544" max="1544" width="19.1640625" style="1111" customWidth="1"/>
    <col min="1545" max="1545" width="21" style="1111" customWidth="1"/>
    <col min="1546" max="1546" width="17.83203125" style="1111" customWidth="1"/>
    <col min="1547" max="1547" width="18.1640625" style="1111" customWidth="1"/>
    <col min="1548" max="1548" width="20.1640625" style="1111" bestFit="1" customWidth="1"/>
    <col min="1549" max="1549" width="17.33203125" style="1111" bestFit="1" customWidth="1"/>
    <col min="1550" max="1552" width="17.1640625" style="1111" customWidth="1"/>
    <col min="1553" max="1553" width="14.83203125" style="1111" customWidth="1"/>
    <col min="1554" max="1554" width="16.83203125" style="1111" customWidth="1"/>
    <col min="1555" max="1555" width="17.83203125" style="1111" customWidth="1"/>
    <col min="1556" max="1794" width="9.1640625" style="1111"/>
    <col min="1795" max="1795" width="56.5" style="1111" customWidth="1"/>
    <col min="1796" max="1796" width="9.1640625" style="1111" customWidth="1"/>
    <col min="1797" max="1797" width="20" style="1111" customWidth="1"/>
    <col min="1798" max="1798" width="20.5" style="1111" customWidth="1"/>
    <col min="1799" max="1799" width="19.5" style="1111" customWidth="1"/>
    <col min="1800" max="1800" width="19.1640625" style="1111" customWidth="1"/>
    <col min="1801" max="1801" width="21" style="1111" customWidth="1"/>
    <col min="1802" max="1802" width="17.83203125" style="1111" customWidth="1"/>
    <col min="1803" max="1803" width="18.1640625" style="1111" customWidth="1"/>
    <col min="1804" max="1804" width="20.1640625" style="1111" bestFit="1" customWidth="1"/>
    <col min="1805" max="1805" width="17.33203125" style="1111" bestFit="1" customWidth="1"/>
    <col min="1806" max="1808" width="17.1640625" style="1111" customWidth="1"/>
    <col min="1809" max="1809" width="14.83203125" style="1111" customWidth="1"/>
    <col min="1810" max="1810" width="16.83203125" style="1111" customWidth="1"/>
    <col min="1811" max="1811" width="17.83203125" style="1111" customWidth="1"/>
    <col min="1812" max="2050" width="9.1640625" style="1111"/>
    <col min="2051" max="2051" width="56.5" style="1111" customWidth="1"/>
    <col min="2052" max="2052" width="9.1640625" style="1111" customWidth="1"/>
    <col min="2053" max="2053" width="20" style="1111" customWidth="1"/>
    <col min="2054" max="2054" width="20.5" style="1111" customWidth="1"/>
    <col min="2055" max="2055" width="19.5" style="1111" customWidth="1"/>
    <col min="2056" max="2056" width="19.1640625" style="1111" customWidth="1"/>
    <col min="2057" max="2057" width="21" style="1111" customWidth="1"/>
    <col min="2058" max="2058" width="17.83203125" style="1111" customWidth="1"/>
    <col min="2059" max="2059" width="18.1640625" style="1111" customWidth="1"/>
    <col min="2060" max="2060" width="20.1640625" style="1111" bestFit="1" customWidth="1"/>
    <col min="2061" max="2061" width="17.33203125" style="1111" bestFit="1" customWidth="1"/>
    <col min="2062" max="2064" width="17.1640625" style="1111" customWidth="1"/>
    <col min="2065" max="2065" width="14.83203125" style="1111" customWidth="1"/>
    <col min="2066" max="2066" width="16.83203125" style="1111" customWidth="1"/>
    <col min="2067" max="2067" width="17.83203125" style="1111" customWidth="1"/>
    <col min="2068" max="2306" width="9.1640625" style="1111"/>
    <col min="2307" max="2307" width="56.5" style="1111" customWidth="1"/>
    <col min="2308" max="2308" width="9.1640625" style="1111" customWidth="1"/>
    <col min="2309" max="2309" width="20" style="1111" customWidth="1"/>
    <col min="2310" max="2310" width="20.5" style="1111" customWidth="1"/>
    <col min="2311" max="2311" width="19.5" style="1111" customWidth="1"/>
    <col min="2312" max="2312" width="19.1640625" style="1111" customWidth="1"/>
    <col min="2313" max="2313" width="21" style="1111" customWidth="1"/>
    <col min="2314" max="2314" width="17.83203125" style="1111" customWidth="1"/>
    <col min="2315" max="2315" width="18.1640625" style="1111" customWidth="1"/>
    <col min="2316" max="2316" width="20.1640625" style="1111" bestFit="1" customWidth="1"/>
    <col min="2317" max="2317" width="17.33203125" style="1111" bestFit="1" customWidth="1"/>
    <col min="2318" max="2320" width="17.1640625" style="1111" customWidth="1"/>
    <col min="2321" max="2321" width="14.83203125" style="1111" customWidth="1"/>
    <col min="2322" max="2322" width="16.83203125" style="1111" customWidth="1"/>
    <col min="2323" max="2323" width="17.83203125" style="1111" customWidth="1"/>
    <col min="2324" max="2562" width="9.1640625" style="1111"/>
    <col min="2563" max="2563" width="56.5" style="1111" customWidth="1"/>
    <col min="2564" max="2564" width="9.1640625" style="1111" customWidth="1"/>
    <col min="2565" max="2565" width="20" style="1111" customWidth="1"/>
    <col min="2566" max="2566" width="20.5" style="1111" customWidth="1"/>
    <col min="2567" max="2567" width="19.5" style="1111" customWidth="1"/>
    <col min="2568" max="2568" width="19.1640625" style="1111" customWidth="1"/>
    <col min="2569" max="2569" width="21" style="1111" customWidth="1"/>
    <col min="2570" max="2570" width="17.83203125" style="1111" customWidth="1"/>
    <col min="2571" max="2571" width="18.1640625" style="1111" customWidth="1"/>
    <col min="2572" max="2572" width="20.1640625" style="1111" bestFit="1" customWidth="1"/>
    <col min="2573" max="2573" width="17.33203125" style="1111" bestFit="1" customWidth="1"/>
    <col min="2574" max="2576" width="17.1640625" style="1111" customWidth="1"/>
    <col min="2577" max="2577" width="14.83203125" style="1111" customWidth="1"/>
    <col min="2578" max="2578" width="16.83203125" style="1111" customWidth="1"/>
    <col min="2579" max="2579" width="17.83203125" style="1111" customWidth="1"/>
    <col min="2580" max="2818" width="9.1640625" style="1111"/>
    <col min="2819" max="2819" width="56.5" style="1111" customWidth="1"/>
    <col min="2820" max="2820" width="9.1640625" style="1111" customWidth="1"/>
    <col min="2821" max="2821" width="20" style="1111" customWidth="1"/>
    <col min="2822" max="2822" width="20.5" style="1111" customWidth="1"/>
    <col min="2823" max="2823" width="19.5" style="1111" customWidth="1"/>
    <col min="2824" max="2824" width="19.1640625" style="1111" customWidth="1"/>
    <col min="2825" max="2825" width="21" style="1111" customWidth="1"/>
    <col min="2826" max="2826" width="17.83203125" style="1111" customWidth="1"/>
    <col min="2827" max="2827" width="18.1640625" style="1111" customWidth="1"/>
    <col min="2828" max="2828" width="20.1640625" style="1111" bestFit="1" customWidth="1"/>
    <col min="2829" max="2829" width="17.33203125" style="1111" bestFit="1" customWidth="1"/>
    <col min="2830" max="2832" width="17.1640625" style="1111" customWidth="1"/>
    <col min="2833" max="2833" width="14.83203125" style="1111" customWidth="1"/>
    <col min="2834" max="2834" width="16.83203125" style="1111" customWidth="1"/>
    <col min="2835" max="2835" width="17.83203125" style="1111" customWidth="1"/>
    <col min="2836" max="3074" width="9.1640625" style="1111"/>
    <col min="3075" max="3075" width="56.5" style="1111" customWidth="1"/>
    <col min="3076" max="3076" width="9.1640625" style="1111" customWidth="1"/>
    <col min="3077" max="3077" width="20" style="1111" customWidth="1"/>
    <col min="3078" max="3078" width="20.5" style="1111" customWidth="1"/>
    <col min="3079" max="3079" width="19.5" style="1111" customWidth="1"/>
    <col min="3080" max="3080" width="19.1640625" style="1111" customWidth="1"/>
    <col min="3081" max="3081" width="21" style="1111" customWidth="1"/>
    <col min="3082" max="3082" width="17.83203125" style="1111" customWidth="1"/>
    <col min="3083" max="3083" width="18.1640625" style="1111" customWidth="1"/>
    <col min="3084" max="3084" width="20.1640625" style="1111" bestFit="1" customWidth="1"/>
    <col min="3085" max="3085" width="17.33203125" style="1111" bestFit="1" customWidth="1"/>
    <col min="3086" max="3088" width="17.1640625" style="1111" customWidth="1"/>
    <col min="3089" max="3089" width="14.83203125" style="1111" customWidth="1"/>
    <col min="3090" max="3090" width="16.83203125" style="1111" customWidth="1"/>
    <col min="3091" max="3091" width="17.83203125" style="1111" customWidth="1"/>
    <col min="3092" max="3330" width="9.1640625" style="1111"/>
    <col min="3331" max="3331" width="56.5" style="1111" customWidth="1"/>
    <col min="3332" max="3332" width="9.1640625" style="1111" customWidth="1"/>
    <col min="3333" max="3333" width="20" style="1111" customWidth="1"/>
    <col min="3334" max="3334" width="20.5" style="1111" customWidth="1"/>
    <col min="3335" max="3335" width="19.5" style="1111" customWidth="1"/>
    <col min="3336" max="3336" width="19.1640625" style="1111" customWidth="1"/>
    <col min="3337" max="3337" width="21" style="1111" customWidth="1"/>
    <col min="3338" max="3338" width="17.83203125" style="1111" customWidth="1"/>
    <col min="3339" max="3339" width="18.1640625" style="1111" customWidth="1"/>
    <col min="3340" max="3340" width="20.1640625" style="1111" bestFit="1" customWidth="1"/>
    <col min="3341" max="3341" width="17.33203125" style="1111" bestFit="1" customWidth="1"/>
    <col min="3342" max="3344" width="17.1640625" style="1111" customWidth="1"/>
    <col min="3345" max="3345" width="14.83203125" style="1111" customWidth="1"/>
    <col min="3346" max="3346" width="16.83203125" style="1111" customWidth="1"/>
    <col min="3347" max="3347" width="17.83203125" style="1111" customWidth="1"/>
    <col min="3348" max="3586" width="9.1640625" style="1111"/>
    <col min="3587" max="3587" width="56.5" style="1111" customWidth="1"/>
    <col min="3588" max="3588" width="9.1640625" style="1111" customWidth="1"/>
    <col min="3589" max="3589" width="20" style="1111" customWidth="1"/>
    <col min="3590" max="3590" width="20.5" style="1111" customWidth="1"/>
    <col min="3591" max="3591" width="19.5" style="1111" customWidth="1"/>
    <col min="3592" max="3592" width="19.1640625" style="1111" customWidth="1"/>
    <col min="3593" max="3593" width="21" style="1111" customWidth="1"/>
    <col min="3594" max="3594" width="17.83203125" style="1111" customWidth="1"/>
    <col min="3595" max="3595" width="18.1640625" style="1111" customWidth="1"/>
    <col min="3596" max="3596" width="20.1640625" style="1111" bestFit="1" customWidth="1"/>
    <col min="3597" max="3597" width="17.33203125" style="1111" bestFit="1" customWidth="1"/>
    <col min="3598" max="3600" width="17.1640625" style="1111" customWidth="1"/>
    <col min="3601" max="3601" width="14.83203125" style="1111" customWidth="1"/>
    <col min="3602" max="3602" width="16.83203125" style="1111" customWidth="1"/>
    <col min="3603" max="3603" width="17.83203125" style="1111" customWidth="1"/>
    <col min="3604" max="3842" width="9.1640625" style="1111"/>
    <col min="3843" max="3843" width="56.5" style="1111" customWidth="1"/>
    <col min="3844" max="3844" width="9.1640625" style="1111" customWidth="1"/>
    <col min="3845" max="3845" width="20" style="1111" customWidth="1"/>
    <col min="3846" max="3846" width="20.5" style="1111" customWidth="1"/>
    <col min="3847" max="3847" width="19.5" style="1111" customWidth="1"/>
    <col min="3848" max="3848" width="19.1640625" style="1111" customWidth="1"/>
    <col min="3849" max="3849" width="21" style="1111" customWidth="1"/>
    <col min="3850" max="3850" width="17.83203125" style="1111" customWidth="1"/>
    <col min="3851" max="3851" width="18.1640625" style="1111" customWidth="1"/>
    <col min="3852" max="3852" width="20.1640625" style="1111" bestFit="1" customWidth="1"/>
    <col min="3853" max="3853" width="17.33203125" style="1111" bestFit="1" customWidth="1"/>
    <col min="3854" max="3856" width="17.1640625" style="1111" customWidth="1"/>
    <col min="3857" max="3857" width="14.83203125" style="1111" customWidth="1"/>
    <col min="3858" max="3858" width="16.83203125" style="1111" customWidth="1"/>
    <col min="3859" max="3859" width="17.83203125" style="1111" customWidth="1"/>
    <col min="3860" max="4098" width="9.1640625" style="1111"/>
    <col min="4099" max="4099" width="56.5" style="1111" customWidth="1"/>
    <col min="4100" max="4100" width="9.1640625" style="1111" customWidth="1"/>
    <col min="4101" max="4101" width="20" style="1111" customWidth="1"/>
    <col min="4102" max="4102" width="20.5" style="1111" customWidth="1"/>
    <col min="4103" max="4103" width="19.5" style="1111" customWidth="1"/>
    <col min="4104" max="4104" width="19.1640625" style="1111" customWidth="1"/>
    <col min="4105" max="4105" width="21" style="1111" customWidth="1"/>
    <col min="4106" max="4106" width="17.83203125" style="1111" customWidth="1"/>
    <col min="4107" max="4107" width="18.1640625" style="1111" customWidth="1"/>
    <col min="4108" max="4108" width="20.1640625" style="1111" bestFit="1" customWidth="1"/>
    <col min="4109" max="4109" width="17.33203125" style="1111" bestFit="1" customWidth="1"/>
    <col min="4110" max="4112" width="17.1640625" style="1111" customWidth="1"/>
    <col min="4113" max="4113" width="14.83203125" style="1111" customWidth="1"/>
    <col min="4114" max="4114" width="16.83203125" style="1111" customWidth="1"/>
    <col min="4115" max="4115" width="17.83203125" style="1111" customWidth="1"/>
    <col min="4116" max="4354" width="9.1640625" style="1111"/>
    <col min="4355" max="4355" width="56.5" style="1111" customWidth="1"/>
    <col min="4356" max="4356" width="9.1640625" style="1111" customWidth="1"/>
    <col min="4357" max="4357" width="20" style="1111" customWidth="1"/>
    <col min="4358" max="4358" width="20.5" style="1111" customWidth="1"/>
    <col min="4359" max="4359" width="19.5" style="1111" customWidth="1"/>
    <col min="4360" max="4360" width="19.1640625" style="1111" customWidth="1"/>
    <col min="4361" max="4361" width="21" style="1111" customWidth="1"/>
    <col min="4362" max="4362" width="17.83203125" style="1111" customWidth="1"/>
    <col min="4363" max="4363" width="18.1640625" style="1111" customWidth="1"/>
    <col min="4364" max="4364" width="20.1640625" style="1111" bestFit="1" customWidth="1"/>
    <col min="4365" max="4365" width="17.33203125" style="1111" bestFit="1" customWidth="1"/>
    <col min="4366" max="4368" width="17.1640625" style="1111" customWidth="1"/>
    <col min="4369" max="4369" width="14.83203125" style="1111" customWidth="1"/>
    <col min="4370" max="4370" width="16.83203125" style="1111" customWidth="1"/>
    <col min="4371" max="4371" width="17.83203125" style="1111" customWidth="1"/>
    <col min="4372" max="4610" width="9.1640625" style="1111"/>
    <col min="4611" max="4611" width="56.5" style="1111" customWidth="1"/>
    <col min="4612" max="4612" width="9.1640625" style="1111" customWidth="1"/>
    <col min="4613" max="4613" width="20" style="1111" customWidth="1"/>
    <col min="4614" max="4614" width="20.5" style="1111" customWidth="1"/>
    <col min="4615" max="4615" width="19.5" style="1111" customWidth="1"/>
    <col min="4616" max="4616" width="19.1640625" style="1111" customWidth="1"/>
    <col min="4617" max="4617" width="21" style="1111" customWidth="1"/>
    <col min="4618" max="4618" width="17.83203125" style="1111" customWidth="1"/>
    <col min="4619" max="4619" width="18.1640625" style="1111" customWidth="1"/>
    <col min="4620" max="4620" width="20.1640625" style="1111" bestFit="1" customWidth="1"/>
    <col min="4621" max="4621" width="17.33203125" style="1111" bestFit="1" customWidth="1"/>
    <col min="4622" max="4624" width="17.1640625" style="1111" customWidth="1"/>
    <col min="4625" max="4625" width="14.83203125" style="1111" customWidth="1"/>
    <col min="4626" max="4626" width="16.83203125" style="1111" customWidth="1"/>
    <col min="4627" max="4627" width="17.83203125" style="1111" customWidth="1"/>
    <col min="4628" max="4866" width="9.1640625" style="1111"/>
    <col min="4867" max="4867" width="56.5" style="1111" customWidth="1"/>
    <col min="4868" max="4868" width="9.1640625" style="1111" customWidth="1"/>
    <col min="4869" max="4869" width="20" style="1111" customWidth="1"/>
    <col min="4870" max="4870" width="20.5" style="1111" customWidth="1"/>
    <col min="4871" max="4871" width="19.5" style="1111" customWidth="1"/>
    <col min="4872" max="4872" width="19.1640625" style="1111" customWidth="1"/>
    <col min="4873" max="4873" width="21" style="1111" customWidth="1"/>
    <col min="4874" max="4874" width="17.83203125" style="1111" customWidth="1"/>
    <col min="4875" max="4875" width="18.1640625" style="1111" customWidth="1"/>
    <col min="4876" max="4876" width="20.1640625" style="1111" bestFit="1" customWidth="1"/>
    <col min="4877" max="4877" width="17.33203125" style="1111" bestFit="1" customWidth="1"/>
    <col min="4878" max="4880" width="17.1640625" style="1111" customWidth="1"/>
    <col min="4881" max="4881" width="14.83203125" style="1111" customWidth="1"/>
    <col min="4882" max="4882" width="16.83203125" style="1111" customWidth="1"/>
    <col min="4883" max="4883" width="17.83203125" style="1111" customWidth="1"/>
    <col min="4884" max="5122" width="9.1640625" style="1111"/>
    <col min="5123" max="5123" width="56.5" style="1111" customWidth="1"/>
    <col min="5124" max="5124" width="9.1640625" style="1111" customWidth="1"/>
    <col min="5125" max="5125" width="20" style="1111" customWidth="1"/>
    <col min="5126" max="5126" width="20.5" style="1111" customWidth="1"/>
    <col min="5127" max="5127" width="19.5" style="1111" customWidth="1"/>
    <col min="5128" max="5128" width="19.1640625" style="1111" customWidth="1"/>
    <col min="5129" max="5129" width="21" style="1111" customWidth="1"/>
    <col min="5130" max="5130" width="17.83203125" style="1111" customWidth="1"/>
    <col min="5131" max="5131" width="18.1640625" style="1111" customWidth="1"/>
    <col min="5132" max="5132" width="20.1640625" style="1111" bestFit="1" customWidth="1"/>
    <col min="5133" max="5133" width="17.33203125" style="1111" bestFit="1" customWidth="1"/>
    <col min="5134" max="5136" width="17.1640625" style="1111" customWidth="1"/>
    <col min="5137" max="5137" width="14.83203125" style="1111" customWidth="1"/>
    <col min="5138" max="5138" width="16.83203125" style="1111" customWidth="1"/>
    <col min="5139" max="5139" width="17.83203125" style="1111" customWidth="1"/>
    <col min="5140" max="5378" width="9.1640625" style="1111"/>
    <col min="5379" max="5379" width="56.5" style="1111" customWidth="1"/>
    <col min="5380" max="5380" width="9.1640625" style="1111" customWidth="1"/>
    <col min="5381" max="5381" width="20" style="1111" customWidth="1"/>
    <col min="5382" max="5382" width="20.5" style="1111" customWidth="1"/>
    <col min="5383" max="5383" width="19.5" style="1111" customWidth="1"/>
    <col min="5384" max="5384" width="19.1640625" style="1111" customWidth="1"/>
    <col min="5385" max="5385" width="21" style="1111" customWidth="1"/>
    <col min="5386" max="5386" width="17.83203125" style="1111" customWidth="1"/>
    <col min="5387" max="5387" width="18.1640625" style="1111" customWidth="1"/>
    <col min="5388" max="5388" width="20.1640625" style="1111" bestFit="1" customWidth="1"/>
    <col min="5389" max="5389" width="17.33203125" style="1111" bestFit="1" customWidth="1"/>
    <col min="5390" max="5392" width="17.1640625" style="1111" customWidth="1"/>
    <col min="5393" max="5393" width="14.83203125" style="1111" customWidth="1"/>
    <col min="5394" max="5394" width="16.83203125" style="1111" customWidth="1"/>
    <col min="5395" max="5395" width="17.83203125" style="1111" customWidth="1"/>
    <col min="5396" max="5634" width="9.1640625" style="1111"/>
    <col min="5635" max="5635" width="56.5" style="1111" customWidth="1"/>
    <col min="5636" max="5636" width="9.1640625" style="1111" customWidth="1"/>
    <col min="5637" max="5637" width="20" style="1111" customWidth="1"/>
    <col min="5638" max="5638" width="20.5" style="1111" customWidth="1"/>
    <col min="5639" max="5639" width="19.5" style="1111" customWidth="1"/>
    <col min="5640" max="5640" width="19.1640625" style="1111" customWidth="1"/>
    <col min="5641" max="5641" width="21" style="1111" customWidth="1"/>
    <col min="5642" max="5642" width="17.83203125" style="1111" customWidth="1"/>
    <col min="5643" max="5643" width="18.1640625" style="1111" customWidth="1"/>
    <col min="5644" max="5644" width="20.1640625" style="1111" bestFit="1" customWidth="1"/>
    <col min="5645" max="5645" width="17.33203125" style="1111" bestFit="1" customWidth="1"/>
    <col min="5646" max="5648" width="17.1640625" style="1111" customWidth="1"/>
    <col min="5649" max="5649" width="14.83203125" style="1111" customWidth="1"/>
    <col min="5650" max="5650" width="16.83203125" style="1111" customWidth="1"/>
    <col min="5651" max="5651" width="17.83203125" style="1111" customWidth="1"/>
    <col min="5652" max="5890" width="9.1640625" style="1111"/>
    <col min="5891" max="5891" width="56.5" style="1111" customWidth="1"/>
    <col min="5892" max="5892" width="9.1640625" style="1111" customWidth="1"/>
    <col min="5893" max="5893" width="20" style="1111" customWidth="1"/>
    <col min="5894" max="5894" width="20.5" style="1111" customWidth="1"/>
    <col min="5895" max="5895" width="19.5" style="1111" customWidth="1"/>
    <col min="5896" max="5896" width="19.1640625" style="1111" customWidth="1"/>
    <col min="5897" max="5897" width="21" style="1111" customWidth="1"/>
    <col min="5898" max="5898" width="17.83203125" style="1111" customWidth="1"/>
    <col min="5899" max="5899" width="18.1640625" style="1111" customWidth="1"/>
    <col min="5900" max="5900" width="20.1640625" style="1111" bestFit="1" customWidth="1"/>
    <col min="5901" max="5901" width="17.33203125" style="1111" bestFit="1" customWidth="1"/>
    <col min="5902" max="5904" width="17.1640625" style="1111" customWidth="1"/>
    <col min="5905" max="5905" width="14.83203125" style="1111" customWidth="1"/>
    <col min="5906" max="5906" width="16.83203125" style="1111" customWidth="1"/>
    <col min="5907" max="5907" width="17.83203125" style="1111" customWidth="1"/>
    <col min="5908" max="6146" width="9.1640625" style="1111"/>
    <col min="6147" max="6147" width="56.5" style="1111" customWidth="1"/>
    <col min="6148" max="6148" width="9.1640625" style="1111" customWidth="1"/>
    <col min="6149" max="6149" width="20" style="1111" customWidth="1"/>
    <col min="6150" max="6150" width="20.5" style="1111" customWidth="1"/>
    <col min="6151" max="6151" width="19.5" style="1111" customWidth="1"/>
    <col min="6152" max="6152" width="19.1640625" style="1111" customWidth="1"/>
    <col min="6153" max="6153" width="21" style="1111" customWidth="1"/>
    <col min="6154" max="6154" width="17.83203125" style="1111" customWidth="1"/>
    <col min="6155" max="6155" width="18.1640625" style="1111" customWidth="1"/>
    <col min="6156" max="6156" width="20.1640625" style="1111" bestFit="1" customWidth="1"/>
    <col min="6157" max="6157" width="17.33203125" style="1111" bestFit="1" customWidth="1"/>
    <col min="6158" max="6160" width="17.1640625" style="1111" customWidth="1"/>
    <col min="6161" max="6161" width="14.83203125" style="1111" customWidth="1"/>
    <col min="6162" max="6162" width="16.83203125" style="1111" customWidth="1"/>
    <col min="6163" max="6163" width="17.83203125" style="1111" customWidth="1"/>
    <col min="6164" max="6402" width="9.1640625" style="1111"/>
    <col min="6403" max="6403" width="56.5" style="1111" customWidth="1"/>
    <col min="6404" max="6404" width="9.1640625" style="1111" customWidth="1"/>
    <col min="6405" max="6405" width="20" style="1111" customWidth="1"/>
    <col min="6406" max="6406" width="20.5" style="1111" customWidth="1"/>
    <col min="6407" max="6407" width="19.5" style="1111" customWidth="1"/>
    <col min="6408" max="6408" width="19.1640625" style="1111" customWidth="1"/>
    <col min="6409" max="6409" width="21" style="1111" customWidth="1"/>
    <col min="6410" max="6410" width="17.83203125" style="1111" customWidth="1"/>
    <col min="6411" max="6411" width="18.1640625" style="1111" customWidth="1"/>
    <col min="6412" max="6412" width="20.1640625" style="1111" bestFit="1" customWidth="1"/>
    <col min="6413" max="6413" width="17.33203125" style="1111" bestFit="1" customWidth="1"/>
    <col min="6414" max="6416" width="17.1640625" style="1111" customWidth="1"/>
    <col min="6417" max="6417" width="14.83203125" style="1111" customWidth="1"/>
    <col min="6418" max="6418" width="16.83203125" style="1111" customWidth="1"/>
    <col min="6419" max="6419" width="17.83203125" style="1111" customWidth="1"/>
    <col min="6420" max="6658" width="9.1640625" style="1111"/>
    <col min="6659" max="6659" width="56.5" style="1111" customWidth="1"/>
    <col min="6660" max="6660" width="9.1640625" style="1111" customWidth="1"/>
    <col min="6661" max="6661" width="20" style="1111" customWidth="1"/>
    <col min="6662" max="6662" width="20.5" style="1111" customWidth="1"/>
    <col min="6663" max="6663" width="19.5" style="1111" customWidth="1"/>
    <col min="6664" max="6664" width="19.1640625" style="1111" customWidth="1"/>
    <col min="6665" max="6665" width="21" style="1111" customWidth="1"/>
    <col min="6666" max="6666" width="17.83203125" style="1111" customWidth="1"/>
    <col min="6667" max="6667" width="18.1640625" style="1111" customWidth="1"/>
    <col min="6668" max="6668" width="20.1640625" style="1111" bestFit="1" customWidth="1"/>
    <col min="6669" max="6669" width="17.33203125" style="1111" bestFit="1" customWidth="1"/>
    <col min="6670" max="6672" width="17.1640625" style="1111" customWidth="1"/>
    <col min="6673" max="6673" width="14.83203125" style="1111" customWidth="1"/>
    <col min="6674" max="6674" width="16.83203125" style="1111" customWidth="1"/>
    <col min="6675" max="6675" width="17.83203125" style="1111" customWidth="1"/>
    <col min="6676" max="6914" width="9.1640625" style="1111"/>
    <col min="6915" max="6915" width="56.5" style="1111" customWidth="1"/>
    <col min="6916" max="6916" width="9.1640625" style="1111" customWidth="1"/>
    <col min="6917" max="6917" width="20" style="1111" customWidth="1"/>
    <col min="6918" max="6918" width="20.5" style="1111" customWidth="1"/>
    <col min="6919" max="6919" width="19.5" style="1111" customWidth="1"/>
    <col min="6920" max="6920" width="19.1640625" style="1111" customWidth="1"/>
    <col min="6921" max="6921" width="21" style="1111" customWidth="1"/>
    <col min="6922" max="6922" width="17.83203125" style="1111" customWidth="1"/>
    <col min="6923" max="6923" width="18.1640625" style="1111" customWidth="1"/>
    <col min="6924" max="6924" width="20.1640625" style="1111" bestFit="1" customWidth="1"/>
    <col min="6925" max="6925" width="17.33203125" style="1111" bestFit="1" customWidth="1"/>
    <col min="6926" max="6928" width="17.1640625" style="1111" customWidth="1"/>
    <col min="6929" max="6929" width="14.83203125" style="1111" customWidth="1"/>
    <col min="6930" max="6930" width="16.83203125" style="1111" customWidth="1"/>
    <col min="6931" max="6931" width="17.83203125" style="1111" customWidth="1"/>
    <col min="6932" max="7170" width="9.1640625" style="1111"/>
    <col min="7171" max="7171" width="56.5" style="1111" customWidth="1"/>
    <col min="7172" max="7172" width="9.1640625" style="1111" customWidth="1"/>
    <col min="7173" max="7173" width="20" style="1111" customWidth="1"/>
    <col min="7174" max="7174" width="20.5" style="1111" customWidth="1"/>
    <col min="7175" max="7175" width="19.5" style="1111" customWidth="1"/>
    <col min="7176" max="7176" width="19.1640625" style="1111" customWidth="1"/>
    <col min="7177" max="7177" width="21" style="1111" customWidth="1"/>
    <col min="7178" max="7178" width="17.83203125" style="1111" customWidth="1"/>
    <col min="7179" max="7179" width="18.1640625" style="1111" customWidth="1"/>
    <col min="7180" max="7180" width="20.1640625" style="1111" bestFit="1" customWidth="1"/>
    <col min="7181" max="7181" width="17.33203125" style="1111" bestFit="1" customWidth="1"/>
    <col min="7182" max="7184" width="17.1640625" style="1111" customWidth="1"/>
    <col min="7185" max="7185" width="14.83203125" style="1111" customWidth="1"/>
    <col min="7186" max="7186" width="16.83203125" style="1111" customWidth="1"/>
    <col min="7187" max="7187" width="17.83203125" style="1111" customWidth="1"/>
    <col min="7188" max="7426" width="9.1640625" style="1111"/>
    <col min="7427" max="7427" width="56.5" style="1111" customWidth="1"/>
    <col min="7428" max="7428" width="9.1640625" style="1111" customWidth="1"/>
    <col min="7429" max="7429" width="20" style="1111" customWidth="1"/>
    <col min="7430" max="7430" width="20.5" style="1111" customWidth="1"/>
    <col min="7431" max="7431" width="19.5" style="1111" customWidth="1"/>
    <col min="7432" max="7432" width="19.1640625" style="1111" customWidth="1"/>
    <col min="7433" max="7433" width="21" style="1111" customWidth="1"/>
    <col min="7434" max="7434" width="17.83203125" style="1111" customWidth="1"/>
    <col min="7435" max="7435" width="18.1640625" style="1111" customWidth="1"/>
    <col min="7436" max="7436" width="20.1640625" style="1111" bestFit="1" customWidth="1"/>
    <col min="7437" max="7437" width="17.33203125" style="1111" bestFit="1" customWidth="1"/>
    <col min="7438" max="7440" width="17.1640625" style="1111" customWidth="1"/>
    <col min="7441" max="7441" width="14.83203125" style="1111" customWidth="1"/>
    <col min="7442" max="7442" width="16.83203125" style="1111" customWidth="1"/>
    <col min="7443" max="7443" width="17.83203125" style="1111" customWidth="1"/>
    <col min="7444" max="7682" width="9.1640625" style="1111"/>
    <col min="7683" max="7683" width="56.5" style="1111" customWidth="1"/>
    <col min="7684" max="7684" width="9.1640625" style="1111" customWidth="1"/>
    <col min="7685" max="7685" width="20" style="1111" customWidth="1"/>
    <col min="7686" max="7686" width="20.5" style="1111" customWidth="1"/>
    <col min="7687" max="7687" width="19.5" style="1111" customWidth="1"/>
    <col min="7688" max="7688" width="19.1640625" style="1111" customWidth="1"/>
    <col min="7689" max="7689" width="21" style="1111" customWidth="1"/>
    <col min="7690" max="7690" width="17.83203125" style="1111" customWidth="1"/>
    <col min="7691" max="7691" width="18.1640625" style="1111" customWidth="1"/>
    <col min="7692" max="7692" width="20.1640625" style="1111" bestFit="1" customWidth="1"/>
    <col min="7693" max="7693" width="17.33203125" style="1111" bestFit="1" customWidth="1"/>
    <col min="7694" max="7696" width="17.1640625" style="1111" customWidth="1"/>
    <col min="7697" max="7697" width="14.83203125" style="1111" customWidth="1"/>
    <col min="7698" max="7698" width="16.83203125" style="1111" customWidth="1"/>
    <col min="7699" max="7699" width="17.83203125" style="1111" customWidth="1"/>
    <col min="7700" max="7938" width="9.1640625" style="1111"/>
    <col min="7939" max="7939" width="56.5" style="1111" customWidth="1"/>
    <col min="7940" max="7940" width="9.1640625" style="1111" customWidth="1"/>
    <col min="7941" max="7941" width="20" style="1111" customWidth="1"/>
    <col min="7942" max="7942" width="20.5" style="1111" customWidth="1"/>
    <col min="7943" max="7943" width="19.5" style="1111" customWidth="1"/>
    <col min="7944" max="7944" width="19.1640625" style="1111" customWidth="1"/>
    <col min="7945" max="7945" width="21" style="1111" customWidth="1"/>
    <col min="7946" max="7946" width="17.83203125" style="1111" customWidth="1"/>
    <col min="7947" max="7947" width="18.1640625" style="1111" customWidth="1"/>
    <col min="7948" max="7948" width="20.1640625" style="1111" bestFit="1" customWidth="1"/>
    <col min="7949" max="7949" width="17.33203125" style="1111" bestFit="1" customWidth="1"/>
    <col min="7950" max="7952" width="17.1640625" style="1111" customWidth="1"/>
    <col min="7953" max="7953" width="14.83203125" style="1111" customWidth="1"/>
    <col min="7954" max="7954" width="16.83203125" style="1111" customWidth="1"/>
    <col min="7955" max="7955" width="17.83203125" style="1111" customWidth="1"/>
    <col min="7956" max="8194" width="9.1640625" style="1111"/>
    <col min="8195" max="8195" width="56.5" style="1111" customWidth="1"/>
    <col min="8196" max="8196" width="9.1640625" style="1111" customWidth="1"/>
    <col min="8197" max="8197" width="20" style="1111" customWidth="1"/>
    <col min="8198" max="8198" width="20.5" style="1111" customWidth="1"/>
    <col min="8199" max="8199" width="19.5" style="1111" customWidth="1"/>
    <col min="8200" max="8200" width="19.1640625" style="1111" customWidth="1"/>
    <col min="8201" max="8201" width="21" style="1111" customWidth="1"/>
    <col min="8202" max="8202" width="17.83203125" style="1111" customWidth="1"/>
    <col min="8203" max="8203" width="18.1640625" style="1111" customWidth="1"/>
    <col min="8204" max="8204" width="20.1640625" style="1111" bestFit="1" customWidth="1"/>
    <col min="8205" max="8205" width="17.33203125" style="1111" bestFit="1" customWidth="1"/>
    <col min="8206" max="8208" width="17.1640625" style="1111" customWidth="1"/>
    <col min="8209" max="8209" width="14.83203125" style="1111" customWidth="1"/>
    <col min="8210" max="8210" width="16.83203125" style="1111" customWidth="1"/>
    <col min="8211" max="8211" width="17.83203125" style="1111" customWidth="1"/>
    <col min="8212" max="8450" width="9.1640625" style="1111"/>
    <col min="8451" max="8451" width="56.5" style="1111" customWidth="1"/>
    <col min="8452" max="8452" width="9.1640625" style="1111" customWidth="1"/>
    <col min="8453" max="8453" width="20" style="1111" customWidth="1"/>
    <col min="8454" max="8454" width="20.5" style="1111" customWidth="1"/>
    <col min="8455" max="8455" width="19.5" style="1111" customWidth="1"/>
    <col min="8456" max="8456" width="19.1640625" style="1111" customWidth="1"/>
    <col min="8457" max="8457" width="21" style="1111" customWidth="1"/>
    <col min="8458" max="8458" width="17.83203125" style="1111" customWidth="1"/>
    <col min="8459" max="8459" width="18.1640625" style="1111" customWidth="1"/>
    <col min="8460" max="8460" width="20.1640625" style="1111" bestFit="1" customWidth="1"/>
    <col min="8461" max="8461" width="17.33203125" style="1111" bestFit="1" customWidth="1"/>
    <col min="8462" max="8464" width="17.1640625" style="1111" customWidth="1"/>
    <col min="8465" max="8465" width="14.83203125" style="1111" customWidth="1"/>
    <col min="8466" max="8466" width="16.83203125" style="1111" customWidth="1"/>
    <col min="8467" max="8467" width="17.83203125" style="1111" customWidth="1"/>
    <col min="8468" max="8706" width="9.1640625" style="1111"/>
    <col min="8707" max="8707" width="56.5" style="1111" customWidth="1"/>
    <col min="8708" max="8708" width="9.1640625" style="1111" customWidth="1"/>
    <col min="8709" max="8709" width="20" style="1111" customWidth="1"/>
    <col min="8710" max="8710" width="20.5" style="1111" customWidth="1"/>
    <col min="8711" max="8711" width="19.5" style="1111" customWidth="1"/>
    <col min="8712" max="8712" width="19.1640625" style="1111" customWidth="1"/>
    <col min="8713" max="8713" width="21" style="1111" customWidth="1"/>
    <col min="8714" max="8714" width="17.83203125" style="1111" customWidth="1"/>
    <col min="8715" max="8715" width="18.1640625" style="1111" customWidth="1"/>
    <col min="8716" max="8716" width="20.1640625" style="1111" bestFit="1" customWidth="1"/>
    <col min="8717" max="8717" width="17.33203125" style="1111" bestFit="1" customWidth="1"/>
    <col min="8718" max="8720" width="17.1640625" style="1111" customWidth="1"/>
    <col min="8721" max="8721" width="14.83203125" style="1111" customWidth="1"/>
    <col min="8722" max="8722" width="16.83203125" style="1111" customWidth="1"/>
    <col min="8723" max="8723" width="17.83203125" style="1111" customWidth="1"/>
    <col min="8724" max="8962" width="9.1640625" style="1111"/>
    <col min="8963" max="8963" width="56.5" style="1111" customWidth="1"/>
    <col min="8964" max="8964" width="9.1640625" style="1111" customWidth="1"/>
    <col min="8965" max="8965" width="20" style="1111" customWidth="1"/>
    <col min="8966" max="8966" width="20.5" style="1111" customWidth="1"/>
    <col min="8967" max="8967" width="19.5" style="1111" customWidth="1"/>
    <col min="8968" max="8968" width="19.1640625" style="1111" customWidth="1"/>
    <col min="8969" max="8969" width="21" style="1111" customWidth="1"/>
    <col min="8970" max="8970" width="17.83203125" style="1111" customWidth="1"/>
    <col min="8971" max="8971" width="18.1640625" style="1111" customWidth="1"/>
    <col min="8972" max="8972" width="20.1640625" style="1111" bestFit="1" customWidth="1"/>
    <col min="8973" max="8973" width="17.33203125" style="1111" bestFit="1" customWidth="1"/>
    <col min="8974" max="8976" width="17.1640625" style="1111" customWidth="1"/>
    <col min="8977" max="8977" width="14.83203125" style="1111" customWidth="1"/>
    <col min="8978" max="8978" width="16.83203125" style="1111" customWidth="1"/>
    <col min="8979" max="8979" width="17.83203125" style="1111" customWidth="1"/>
    <col min="8980" max="9218" width="9.1640625" style="1111"/>
    <col min="9219" max="9219" width="56.5" style="1111" customWidth="1"/>
    <col min="9220" max="9220" width="9.1640625" style="1111" customWidth="1"/>
    <col min="9221" max="9221" width="20" style="1111" customWidth="1"/>
    <col min="9222" max="9222" width="20.5" style="1111" customWidth="1"/>
    <col min="9223" max="9223" width="19.5" style="1111" customWidth="1"/>
    <col min="9224" max="9224" width="19.1640625" style="1111" customWidth="1"/>
    <col min="9225" max="9225" width="21" style="1111" customWidth="1"/>
    <col min="9226" max="9226" width="17.83203125" style="1111" customWidth="1"/>
    <col min="9227" max="9227" width="18.1640625" style="1111" customWidth="1"/>
    <col min="9228" max="9228" width="20.1640625" style="1111" bestFit="1" customWidth="1"/>
    <col min="9229" max="9229" width="17.33203125" style="1111" bestFit="1" customWidth="1"/>
    <col min="9230" max="9232" width="17.1640625" style="1111" customWidth="1"/>
    <col min="9233" max="9233" width="14.83203125" style="1111" customWidth="1"/>
    <col min="9234" max="9234" width="16.83203125" style="1111" customWidth="1"/>
    <col min="9235" max="9235" width="17.83203125" style="1111" customWidth="1"/>
    <col min="9236" max="9474" width="9.1640625" style="1111"/>
    <col min="9475" max="9475" width="56.5" style="1111" customWidth="1"/>
    <col min="9476" max="9476" width="9.1640625" style="1111" customWidth="1"/>
    <col min="9477" max="9477" width="20" style="1111" customWidth="1"/>
    <col min="9478" max="9478" width="20.5" style="1111" customWidth="1"/>
    <col min="9479" max="9479" width="19.5" style="1111" customWidth="1"/>
    <col min="9480" max="9480" width="19.1640625" style="1111" customWidth="1"/>
    <col min="9481" max="9481" width="21" style="1111" customWidth="1"/>
    <col min="9482" max="9482" width="17.83203125" style="1111" customWidth="1"/>
    <col min="9483" max="9483" width="18.1640625" style="1111" customWidth="1"/>
    <col min="9484" max="9484" width="20.1640625" style="1111" bestFit="1" customWidth="1"/>
    <col min="9485" max="9485" width="17.33203125" style="1111" bestFit="1" customWidth="1"/>
    <col min="9486" max="9488" width="17.1640625" style="1111" customWidth="1"/>
    <col min="9489" max="9489" width="14.83203125" style="1111" customWidth="1"/>
    <col min="9490" max="9490" width="16.83203125" style="1111" customWidth="1"/>
    <col min="9491" max="9491" width="17.83203125" style="1111" customWidth="1"/>
    <col min="9492" max="9730" width="9.1640625" style="1111"/>
    <col min="9731" max="9731" width="56.5" style="1111" customWidth="1"/>
    <col min="9732" max="9732" width="9.1640625" style="1111" customWidth="1"/>
    <col min="9733" max="9733" width="20" style="1111" customWidth="1"/>
    <col min="9734" max="9734" width="20.5" style="1111" customWidth="1"/>
    <col min="9735" max="9735" width="19.5" style="1111" customWidth="1"/>
    <col min="9736" max="9736" width="19.1640625" style="1111" customWidth="1"/>
    <col min="9737" max="9737" width="21" style="1111" customWidth="1"/>
    <col min="9738" max="9738" width="17.83203125" style="1111" customWidth="1"/>
    <col min="9739" max="9739" width="18.1640625" style="1111" customWidth="1"/>
    <col min="9740" max="9740" width="20.1640625" style="1111" bestFit="1" customWidth="1"/>
    <col min="9741" max="9741" width="17.33203125" style="1111" bestFit="1" customWidth="1"/>
    <col min="9742" max="9744" width="17.1640625" style="1111" customWidth="1"/>
    <col min="9745" max="9745" width="14.83203125" style="1111" customWidth="1"/>
    <col min="9746" max="9746" width="16.83203125" style="1111" customWidth="1"/>
    <col min="9747" max="9747" width="17.83203125" style="1111" customWidth="1"/>
    <col min="9748" max="9986" width="9.1640625" style="1111"/>
    <col min="9987" max="9987" width="56.5" style="1111" customWidth="1"/>
    <col min="9988" max="9988" width="9.1640625" style="1111" customWidth="1"/>
    <col min="9989" max="9989" width="20" style="1111" customWidth="1"/>
    <col min="9990" max="9990" width="20.5" style="1111" customWidth="1"/>
    <col min="9991" max="9991" width="19.5" style="1111" customWidth="1"/>
    <col min="9992" max="9992" width="19.1640625" style="1111" customWidth="1"/>
    <col min="9993" max="9993" width="21" style="1111" customWidth="1"/>
    <col min="9994" max="9994" width="17.83203125" style="1111" customWidth="1"/>
    <col min="9995" max="9995" width="18.1640625" style="1111" customWidth="1"/>
    <col min="9996" max="9996" width="20.1640625" style="1111" bestFit="1" customWidth="1"/>
    <col min="9997" max="9997" width="17.33203125" style="1111" bestFit="1" customWidth="1"/>
    <col min="9998" max="10000" width="17.1640625" style="1111" customWidth="1"/>
    <col min="10001" max="10001" width="14.83203125" style="1111" customWidth="1"/>
    <col min="10002" max="10002" width="16.83203125" style="1111" customWidth="1"/>
    <col min="10003" max="10003" width="17.83203125" style="1111" customWidth="1"/>
    <col min="10004" max="10242" width="9.1640625" style="1111"/>
    <col min="10243" max="10243" width="56.5" style="1111" customWidth="1"/>
    <col min="10244" max="10244" width="9.1640625" style="1111" customWidth="1"/>
    <col min="10245" max="10245" width="20" style="1111" customWidth="1"/>
    <col min="10246" max="10246" width="20.5" style="1111" customWidth="1"/>
    <col min="10247" max="10247" width="19.5" style="1111" customWidth="1"/>
    <col min="10248" max="10248" width="19.1640625" style="1111" customWidth="1"/>
    <col min="10249" max="10249" width="21" style="1111" customWidth="1"/>
    <col min="10250" max="10250" width="17.83203125" style="1111" customWidth="1"/>
    <col min="10251" max="10251" width="18.1640625" style="1111" customWidth="1"/>
    <col min="10252" max="10252" width="20.1640625" style="1111" bestFit="1" customWidth="1"/>
    <col min="10253" max="10253" width="17.33203125" style="1111" bestFit="1" customWidth="1"/>
    <col min="10254" max="10256" width="17.1640625" style="1111" customWidth="1"/>
    <col min="10257" max="10257" width="14.83203125" style="1111" customWidth="1"/>
    <col min="10258" max="10258" width="16.83203125" style="1111" customWidth="1"/>
    <col min="10259" max="10259" width="17.83203125" style="1111" customWidth="1"/>
    <col min="10260" max="10498" width="9.1640625" style="1111"/>
    <col min="10499" max="10499" width="56.5" style="1111" customWidth="1"/>
    <col min="10500" max="10500" width="9.1640625" style="1111" customWidth="1"/>
    <col min="10501" max="10501" width="20" style="1111" customWidth="1"/>
    <col min="10502" max="10502" width="20.5" style="1111" customWidth="1"/>
    <col min="10503" max="10503" width="19.5" style="1111" customWidth="1"/>
    <col min="10504" max="10504" width="19.1640625" style="1111" customWidth="1"/>
    <col min="10505" max="10505" width="21" style="1111" customWidth="1"/>
    <col min="10506" max="10506" width="17.83203125" style="1111" customWidth="1"/>
    <col min="10507" max="10507" width="18.1640625" style="1111" customWidth="1"/>
    <col min="10508" max="10508" width="20.1640625" style="1111" bestFit="1" customWidth="1"/>
    <col min="10509" max="10509" width="17.33203125" style="1111" bestFit="1" customWidth="1"/>
    <col min="10510" max="10512" width="17.1640625" style="1111" customWidth="1"/>
    <col min="10513" max="10513" width="14.83203125" style="1111" customWidth="1"/>
    <col min="10514" max="10514" width="16.83203125" style="1111" customWidth="1"/>
    <col min="10515" max="10515" width="17.83203125" style="1111" customWidth="1"/>
    <col min="10516" max="10754" width="9.1640625" style="1111"/>
    <col min="10755" max="10755" width="56.5" style="1111" customWidth="1"/>
    <col min="10756" max="10756" width="9.1640625" style="1111" customWidth="1"/>
    <col min="10757" max="10757" width="20" style="1111" customWidth="1"/>
    <col min="10758" max="10758" width="20.5" style="1111" customWidth="1"/>
    <col min="10759" max="10759" width="19.5" style="1111" customWidth="1"/>
    <col min="10760" max="10760" width="19.1640625" style="1111" customWidth="1"/>
    <col min="10761" max="10761" width="21" style="1111" customWidth="1"/>
    <col min="10762" max="10762" width="17.83203125" style="1111" customWidth="1"/>
    <col min="10763" max="10763" width="18.1640625" style="1111" customWidth="1"/>
    <col min="10764" max="10764" width="20.1640625" style="1111" bestFit="1" customWidth="1"/>
    <col min="10765" max="10765" width="17.33203125" style="1111" bestFit="1" customWidth="1"/>
    <col min="10766" max="10768" width="17.1640625" style="1111" customWidth="1"/>
    <col min="10769" max="10769" width="14.83203125" style="1111" customWidth="1"/>
    <col min="10770" max="10770" width="16.83203125" style="1111" customWidth="1"/>
    <col min="10771" max="10771" width="17.83203125" style="1111" customWidth="1"/>
    <col min="10772" max="11010" width="9.1640625" style="1111"/>
    <col min="11011" max="11011" width="56.5" style="1111" customWidth="1"/>
    <col min="11012" max="11012" width="9.1640625" style="1111" customWidth="1"/>
    <col min="11013" max="11013" width="20" style="1111" customWidth="1"/>
    <col min="11014" max="11014" width="20.5" style="1111" customWidth="1"/>
    <col min="11015" max="11015" width="19.5" style="1111" customWidth="1"/>
    <col min="11016" max="11016" width="19.1640625" style="1111" customWidth="1"/>
    <col min="11017" max="11017" width="21" style="1111" customWidth="1"/>
    <col min="11018" max="11018" width="17.83203125" style="1111" customWidth="1"/>
    <col min="11019" max="11019" width="18.1640625" style="1111" customWidth="1"/>
    <col min="11020" max="11020" width="20.1640625" style="1111" bestFit="1" customWidth="1"/>
    <col min="11021" max="11021" width="17.33203125" style="1111" bestFit="1" customWidth="1"/>
    <col min="11022" max="11024" width="17.1640625" style="1111" customWidth="1"/>
    <col min="11025" max="11025" width="14.83203125" style="1111" customWidth="1"/>
    <col min="11026" max="11026" width="16.83203125" style="1111" customWidth="1"/>
    <col min="11027" max="11027" width="17.83203125" style="1111" customWidth="1"/>
    <col min="11028" max="11266" width="9.1640625" style="1111"/>
    <col min="11267" max="11267" width="56.5" style="1111" customWidth="1"/>
    <col min="11268" max="11268" width="9.1640625" style="1111" customWidth="1"/>
    <col min="11269" max="11269" width="20" style="1111" customWidth="1"/>
    <col min="11270" max="11270" width="20.5" style="1111" customWidth="1"/>
    <col min="11271" max="11271" width="19.5" style="1111" customWidth="1"/>
    <col min="11272" max="11272" width="19.1640625" style="1111" customWidth="1"/>
    <col min="11273" max="11273" width="21" style="1111" customWidth="1"/>
    <col min="11274" max="11274" width="17.83203125" style="1111" customWidth="1"/>
    <col min="11275" max="11275" width="18.1640625" style="1111" customWidth="1"/>
    <col min="11276" max="11276" width="20.1640625" style="1111" bestFit="1" customWidth="1"/>
    <col min="11277" max="11277" width="17.33203125" style="1111" bestFit="1" customWidth="1"/>
    <col min="11278" max="11280" width="17.1640625" style="1111" customWidth="1"/>
    <col min="11281" max="11281" width="14.83203125" style="1111" customWidth="1"/>
    <col min="11282" max="11282" width="16.83203125" style="1111" customWidth="1"/>
    <col min="11283" max="11283" width="17.83203125" style="1111" customWidth="1"/>
    <col min="11284" max="11522" width="9.1640625" style="1111"/>
    <col min="11523" max="11523" width="56.5" style="1111" customWidth="1"/>
    <col min="11524" max="11524" width="9.1640625" style="1111" customWidth="1"/>
    <col min="11525" max="11525" width="20" style="1111" customWidth="1"/>
    <col min="11526" max="11526" width="20.5" style="1111" customWidth="1"/>
    <col min="11527" max="11527" width="19.5" style="1111" customWidth="1"/>
    <col min="11528" max="11528" width="19.1640625" style="1111" customWidth="1"/>
    <col min="11529" max="11529" width="21" style="1111" customWidth="1"/>
    <col min="11530" max="11530" width="17.83203125" style="1111" customWidth="1"/>
    <col min="11531" max="11531" width="18.1640625" style="1111" customWidth="1"/>
    <col min="11532" max="11532" width="20.1640625" style="1111" bestFit="1" customWidth="1"/>
    <col min="11533" max="11533" width="17.33203125" style="1111" bestFit="1" customWidth="1"/>
    <col min="11534" max="11536" width="17.1640625" style="1111" customWidth="1"/>
    <col min="11537" max="11537" width="14.83203125" style="1111" customWidth="1"/>
    <col min="11538" max="11538" width="16.83203125" style="1111" customWidth="1"/>
    <col min="11539" max="11539" width="17.83203125" style="1111" customWidth="1"/>
    <col min="11540" max="11778" width="9.1640625" style="1111"/>
    <col min="11779" max="11779" width="56.5" style="1111" customWidth="1"/>
    <col min="11780" max="11780" width="9.1640625" style="1111" customWidth="1"/>
    <col min="11781" max="11781" width="20" style="1111" customWidth="1"/>
    <col min="11782" max="11782" width="20.5" style="1111" customWidth="1"/>
    <col min="11783" max="11783" width="19.5" style="1111" customWidth="1"/>
    <col min="11784" max="11784" width="19.1640625" style="1111" customWidth="1"/>
    <col min="11785" max="11785" width="21" style="1111" customWidth="1"/>
    <col min="11786" max="11786" width="17.83203125" style="1111" customWidth="1"/>
    <col min="11787" max="11787" width="18.1640625" style="1111" customWidth="1"/>
    <col min="11788" max="11788" width="20.1640625" style="1111" bestFit="1" customWidth="1"/>
    <col min="11789" max="11789" width="17.33203125" style="1111" bestFit="1" customWidth="1"/>
    <col min="11790" max="11792" width="17.1640625" style="1111" customWidth="1"/>
    <col min="11793" max="11793" width="14.83203125" style="1111" customWidth="1"/>
    <col min="11794" max="11794" width="16.83203125" style="1111" customWidth="1"/>
    <col min="11795" max="11795" width="17.83203125" style="1111" customWidth="1"/>
    <col min="11796" max="12034" width="9.1640625" style="1111"/>
    <col min="12035" max="12035" width="56.5" style="1111" customWidth="1"/>
    <col min="12036" max="12036" width="9.1640625" style="1111" customWidth="1"/>
    <col min="12037" max="12037" width="20" style="1111" customWidth="1"/>
    <col min="12038" max="12038" width="20.5" style="1111" customWidth="1"/>
    <col min="12039" max="12039" width="19.5" style="1111" customWidth="1"/>
    <col min="12040" max="12040" width="19.1640625" style="1111" customWidth="1"/>
    <col min="12041" max="12041" width="21" style="1111" customWidth="1"/>
    <col min="12042" max="12042" width="17.83203125" style="1111" customWidth="1"/>
    <col min="12043" max="12043" width="18.1640625" style="1111" customWidth="1"/>
    <col min="12044" max="12044" width="20.1640625" style="1111" bestFit="1" customWidth="1"/>
    <col min="12045" max="12045" width="17.33203125" style="1111" bestFit="1" customWidth="1"/>
    <col min="12046" max="12048" width="17.1640625" style="1111" customWidth="1"/>
    <col min="12049" max="12049" width="14.83203125" style="1111" customWidth="1"/>
    <col min="12050" max="12050" width="16.83203125" style="1111" customWidth="1"/>
    <col min="12051" max="12051" width="17.83203125" style="1111" customWidth="1"/>
    <col min="12052" max="12290" width="9.1640625" style="1111"/>
    <col min="12291" max="12291" width="56.5" style="1111" customWidth="1"/>
    <col min="12292" max="12292" width="9.1640625" style="1111" customWidth="1"/>
    <col min="12293" max="12293" width="20" style="1111" customWidth="1"/>
    <col min="12294" max="12294" width="20.5" style="1111" customWidth="1"/>
    <col min="12295" max="12295" width="19.5" style="1111" customWidth="1"/>
    <col min="12296" max="12296" width="19.1640625" style="1111" customWidth="1"/>
    <col min="12297" max="12297" width="21" style="1111" customWidth="1"/>
    <col min="12298" max="12298" width="17.83203125" style="1111" customWidth="1"/>
    <col min="12299" max="12299" width="18.1640625" style="1111" customWidth="1"/>
    <col min="12300" max="12300" width="20.1640625" style="1111" bestFit="1" customWidth="1"/>
    <col min="12301" max="12301" width="17.33203125" style="1111" bestFit="1" customWidth="1"/>
    <col min="12302" max="12304" width="17.1640625" style="1111" customWidth="1"/>
    <col min="12305" max="12305" width="14.83203125" style="1111" customWidth="1"/>
    <col min="12306" max="12306" width="16.83203125" style="1111" customWidth="1"/>
    <col min="12307" max="12307" width="17.83203125" style="1111" customWidth="1"/>
    <col min="12308" max="12546" width="9.1640625" style="1111"/>
    <col min="12547" max="12547" width="56.5" style="1111" customWidth="1"/>
    <col min="12548" max="12548" width="9.1640625" style="1111" customWidth="1"/>
    <col min="12549" max="12549" width="20" style="1111" customWidth="1"/>
    <col min="12550" max="12550" width="20.5" style="1111" customWidth="1"/>
    <col min="12551" max="12551" width="19.5" style="1111" customWidth="1"/>
    <col min="12552" max="12552" width="19.1640625" style="1111" customWidth="1"/>
    <col min="12553" max="12553" width="21" style="1111" customWidth="1"/>
    <col min="12554" max="12554" width="17.83203125" style="1111" customWidth="1"/>
    <col min="12555" max="12555" width="18.1640625" style="1111" customWidth="1"/>
    <col min="12556" max="12556" width="20.1640625" style="1111" bestFit="1" customWidth="1"/>
    <col min="12557" max="12557" width="17.33203125" style="1111" bestFit="1" customWidth="1"/>
    <col min="12558" max="12560" width="17.1640625" style="1111" customWidth="1"/>
    <col min="12561" max="12561" width="14.83203125" style="1111" customWidth="1"/>
    <col min="12562" max="12562" width="16.83203125" style="1111" customWidth="1"/>
    <col min="12563" max="12563" width="17.83203125" style="1111" customWidth="1"/>
    <col min="12564" max="12802" width="9.1640625" style="1111"/>
    <col min="12803" max="12803" width="56.5" style="1111" customWidth="1"/>
    <col min="12804" max="12804" width="9.1640625" style="1111" customWidth="1"/>
    <col min="12805" max="12805" width="20" style="1111" customWidth="1"/>
    <col min="12806" max="12806" width="20.5" style="1111" customWidth="1"/>
    <col min="12807" max="12807" width="19.5" style="1111" customWidth="1"/>
    <col min="12808" max="12808" width="19.1640625" style="1111" customWidth="1"/>
    <col min="12809" max="12809" width="21" style="1111" customWidth="1"/>
    <col min="12810" max="12810" width="17.83203125" style="1111" customWidth="1"/>
    <col min="12811" max="12811" width="18.1640625" style="1111" customWidth="1"/>
    <col min="12812" max="12812" width="20.1640625" style="1111" bestFit="1" customWidth="1"/>
    <col min="12813" max="12813" width="17.33203125" style="1111" bestFit="1" customWidth="1"/>
    <col min="12814" max="12816" width="17.1640625" style="1111" customWidth="1"/>
    <col min="12817" max="12817" width="14.83203125" style="1111" customWidth="1"/>
    <col min="12818" max="12818" width="16.83203125" style="1111" customWidth="1"/>
    <col min="12819" max="12819" width="17.83203125" style="1111" customWidth="1"/>
    <col min="12820" max="13058" width="9.1640625" style="1111"/>
    <col min="13059" max="13059" width="56.5" style="1111" customWidth="1"/>
    <col min="13060" max="13060" width="9.1640625" style="1111" customWidth="1"/>
    <col min="13061" max="13061" width="20" style="1111" customWidth="1"/>
    <col min="13062" max="13062" width="20.5" style="1111" customWidth="1"/>
    <col min="13063" max="13063" width="19.5" style="1111" customWidth="1"/>
    <col min="13064" max="13064" width="19.1640625" style="1111" customWidth="1"/>
    <col min="13065" max="13065" width="21" style="1111" customWidth="1"/>
    <col min="13066" max="13066" width="17.83203125" style="1111" customWidth="1"/>
    <col min="13067" max="13067" width="18.1640625" style="1111" customWidth="1"/>
    <col min="13068" max="13068" width="20.1640625" style="1111" bestFit="1" customWidth="1"/>
    <col min="13069" max="13069" width="17.33203125" style="1111" bestFit="1" customWidth="1"/>
    <col min="13070" max="13072" width="17.1640625" style="1111" customWidth="1"/>
    <col min="13073" max="13073" width="14.83203125" style="1111" customWidth="1"/>
    <col min="13074" max="13074" width="16.83203125" style="1111" customWidth="1"/>
    <col min="13075" max="13075" width="17.83203125" style="1111" customWidth="1"/>
    <col min="13076" max="13314" width="9.1640625" style="1111"/>
    <col min="13315" max="13315" width="56.5" style="1111" customWidth="1"/>
    <col min="13316" max="13316" width="9.1640625" style="1111" customWidth="1"/>
    <col min="13317" max="13317" width="20" style="1111" customWidth="1"/>
    <col min="13318" max="13318" width="20.5" style="1111" customWidth="1"/>
    <col min="13319" max="13319" width="19.5" style="1111" customWidth="1"/>
    <col min="13320" max="13320" width="19.1640625" style="1111" customWidth="1"/>
    <col min="13321" max="13321" width="21" style="1111" customWidth="1"/>
    <col min="13322" max="13322" width="17.83203125" style="1111" customWidth="1"/>
    <col min="13323" max="13323" width="18.1640625" style="1111" customWidth="1"/>
    <col min="13324" max="13324" width="20.1640625" style="1111" bestFit="1" customWidth="1"/>
    <col min="13325" max="13325" width="17.33203125" style="1111" bestFit="1" customWidth="1"/>
    <col min="13326" max="13328" width="17.1640625" style="1111" customWidth="1"/>
    <col min="13329" max="13329" width="14.83203125" style="1111" customWidth="1"/>
    <col min="13330" max="13330" width="16.83203125" style="1111" customWidth="1"/>
    <col min="13331" max="13331" width="17.83203125" style="1111" customWidth="1"/>
    <col min="13332" max="13570" width="9.1640625" style="1111"/>
    <col min="13571" max="13571" width="56.5" style="1111" customWidth="1"/>
    <col min="13572" max="13572" width="9.1640625" style="1111" customWidth="1"/>
    <col min="13573" max="13573" width="20" style="1111" customWidth="1"/>
    <col min="13574" max="13574" width="20.5" style="1111" customWidth="1"/>
    <col min="13575" max="13575" width="19.5" style="1111" customWidth="1"/>
    <col min="13576" max="13576" width="19.1640625" style="1111" customWidth="1"/>
    <col min="13577" max="13577" width="21" style="1111" customWidth="1"/>
    <col min="13578" max="13578" width="17.83203125" style="1111" customWidth="1"/>
    <col min="13579" max="13579" width="18.1640625" style="1111" customWidth="1"/>
    <col min="13580" max="13580" width="20.1640625" style="1111" bestFit="1" customWidth="1"/>
    <col min="13581" max="13581" width="17.33203125" style="1111" bestFit="1" customWidth="1"/>
    <col min="13582" max="13584" width="17.1640625" style="1111" customWidth="1"/>
    <col min="13585" max="13585" width="14.83203125" style="1111" customWidth="1"/>
    <col min="13586" max="13586" width="16.83203125" style="1111" customWidth="1"/>
    <col min="13587" max="13587" width="17.83203125" style="1111" customWidth="1"/>
    <col min="13588" max="13826" width="9.1640625" style="1111"/>
    <col min="13827" max="13827" width="56.5" style="1111" customWidth="1"/>
    <col min="13828" max="13828" width="9.1640625" style="1111" customWidth="1"/>
    <col min="13829" max="13829" width="20" style="1111" customWidth="1"/>
    <col min="13830" max="13830" width="20.5" style="1111" customWidth="1"/>
    <col min="13831" max="13831" width="19.5" style="1111" customWidth="1"/>
    <col min="13832" max="13832" width="19.1640625" style="1111" customWidth="1"/>
    <col min="13833" max="13833" width="21" style="1111" customWidth="1"/>
    <col min="13834" max="13834" width="17.83203125" style="1111" customWidth="1"/>
    <col min="13835" max="13835" width="18.1640625" style="1111" customWidth="1"/>
    <col min="13836" max="13836" width="20.1640625" style="1111" bestFit="1" customWidth="1"/>
    <col min="13837" max="13837" width="17.33203125" style="1111" bestFit="1" customWidth="1"/>
    <col min="13838" max="13840" width="17.1640625" style="1111" customWidth="1"/>
    <col min="13841" max="13841" width="14.83203125" style="1111" customWidth="1"/>
    <col min="13842" max="13842" width="16.83203125" style="1111" customWidth="1"/>
    <col min="13843" max="13843" width="17.83203125" style="1111" customWidth="1"/>
    <col min="13844" max="14082" width="9.1640625" style="1111"/>
    <col min="14083" max="14083" width="56.5" style="1111" customWidth="1"/>
    <col min="14084" max="14084" width="9.1640625" style="1111" customWidth="1"/>
    <col min="14085" max="14085" width="20" style="1111" customWidth="1"/>
    <col min="14086" max="14086" width="20.5" style="1111" customWidth="1"/>
    <col min="14087" max="14087" width="19.5" style="1111" customWidth="1"/>
    <col min="14088" max="14088" width="19.1640625" style="1111" customWidth="1"/>
    <col min="14089" max="14089" width="21" style="1111" customWidth="1"/>
    <col min="14090" max="14090" width="17.83203125" style="1111" customWidth="1"/>
    <col min="14091" max="14091" width="18.1640625" style="1111" customWidth="1"/>
    <col min="14092" max="14092" width="20.1640625" style="1111" bestFit="1" customWidth="1"/>
    <col min="14093" max="14093" width="17.33203125" style="1111" bestFit="1" customWidth="1"/>
    <col min="14094" max="14096" width="17.1640625" style="1111" customWidth="1"/>
    <col min="14097" max="14097" width="14.83203125" style="1111" customWidth="1"/>
    <col min="14098" max="14098" width="16.83203125" style="1111" customWidth="1"/>
    <col min="14099" max="14099" width="17.83203125" style="1111" customWidth="1"/>
    <col min="14100" max="14338" width="9.1640625" style="1111"/>
    <col min="14339" max="14339" width="56.5" style="1111" customWidth="1"/>
    <col min="14340" max="14340" width="9.1640625" style="1111" customWidth="1"/>
    <col min="14341" max="14341" width="20" style="1111" customWidth="1"/>
    <col min="14342" max="14342" width="20.5" style="1111" customWidth="1"/>
    <col min="14343" max="14343" width="19.5" style="1111" customWidth="1"/>
    <col min="14344" max="14344" width="19.1640625" style="1111" customWidth="1"/>
    <col min="14345" max="14345" width="21" style="1111" customWidth="1"/>
    <col min="14346" max="14346" width="17.83203125" style="1111" customWidth="1"/>
    <col min="14347" max="14347" width="18.1640625" style="1111" customWidth="1"/>
    <col min="14348" max="14348" width="20.1640625" style="1111" bestFit="1" customWidth="1"/>
    <col min="14349" max="14349" width="17.33203125" style="1111" bestFit="1" customWidth="1"/>
    <col min="14350" max="14352" width="17.1640625" style="1111" customWidth="1"/>
    <col min="14353" max="14353" width="14.83203125" style="1111" customWidth="1"/>
    <col min="14354" max="14354" width="16.83203125" style="1111" customWidth="1"/>
    <col min="14355" max="14355" width="17.83203125" style="1111" customWidth="1"/>
    <col min="14356" max="14594" width="9.1640625" style="1111"/>
    <col min="14595" max="14595" width="56.5" style="1111" customWidth="1"/>
    <col min="14596" max="14596" width="9.1640625" style="1111" customWidth="1"/>
    <col min="14597" max="14597" width="20" style="1111" customWidth="1"/>
    <col min="14598" max="14598" width="20.5" style="1111" customWidth="1"/>
    <col min="14599" max="14599" width="19.5" style="1111" customWidth="1"/>
    <col min="14600" max="14600" width="19.1640625" style="1111" customWidth="1"/>
    <col min="14601" max="14601" width="21" style="1111" customWidth="1"/>
    <col min="14602" max="14602" width="17.83203125" style="1111" customWidth="1"/>
    <col min="14603" max="14603" width="18.1640625" style="1111" customWidth="1"/>
    <col min="14604" max="14604" width="20.1640625" style="1111" bestFit="1" customWidth="1"/>
    <col min="14605" max="14605" width="17.33203125" style="1111" bestFit="1" customWidth="1"/>
    <col min="14606" max="14608" width="17.1640625" style="1111" customWidth="1"/>
    <col min="14609" max="14609" width="14.83203125" style="1111" customWidth="1"/>
    <col min="14610" max="14610" width="16.83203125" style="1111" customWidth="1"/>
    <col min="14611" max="14611" width="17.83203125" style="1111" customWidth="1"/>
    <col min="14612" max="14850" width="9.1640625" style="1111"/>
    <col min="14851" max="14851" width="56.5" style="1111" customWidth="1"/>
    <col min="14852" max="14852" width="9.1640625" style="1111" customWidth="1"/>
    <col min="14853" max="14853" width="20" style="1111" customWidth="1"/>
    <col min="14854" max="14854" width="20.5" style="1111" customWidth="1"/>
    <col min="14855" max="14855" width="19.5" style="1111" customWidth="1"/>
    <col min="14856" max="14856" width="19.1640625" style="1111" customWidth="1"/>
    <col min="14857" max="14857" width="21" style="1111" customWidth="1"/>
    <col min="14858" max="14858" width="17.83203125" style="1111" customWidth="1"/>
    <col min="14859" max="14859" width="18.1640625" style="1111" customWidth="1"/>
    <col min="14860" max="14860" width="20.1640625" style="1111" bestFit="1" customWidth="1"/>
    <col min="14861" max="14861" width="17.33203125" style="1111" bestFit="1" customWidth="1"/>
    <col min="14862" max="14864" width="17.1640625" style="1111" customWidth="1"/>
    <col min="14865" max="14865" width="14.83203125" style="1111" customWidth="1"/>
    <col min="14866" max="14866" width="16.83203125" style="1111" customWidth="1"/>
    <col min="14867" max="14867" width="17.83203125" style="1111" customWidth="1"/>
    <col min="14868" max="15106" width="9.1640625" style="1111"/>
    <col min="15107" max="15107" width="56.5" style="1111" customWidth="1"/>
    <col min="15108" max="15108" width="9.1640625" style="1111" customWidth="1"/>
    <col min="15109" max="15109" width="20" style="1111" customWidth="1"/>
    <col min="15110" max="15110" width="20.5" style="1111" customWidth="1"/>
    <col min="15111" max="15111" width="19.5" style="1111" customWidth="1"/>
    <col min="15112" max="15112" width="19.1640625" style="1111" customWidth="1"/>
    <col min="15113" max="15113" width="21" style="1111" customWidth="1"/>
    <col min="15114" max="15114" width="17.83203125" style="1111" customWidth="1"/>
    <col min="15115" max="15115" width="18.1640625" style="1111" customWidth="1"/>
    <col min="15116" max="15116" width="20.1640625" style="1111" bestFit="1" customWidth="1"/>
    <col min="15117" max="15117" width="17.33203125" style="1111" bestFit="1" customWidth="1"/>
    <col min="15118" max="15120" width="17.1640625" style="1111" customWidth="1"/>
    <col min="15121" max="15121" width="14.83203125" style="1111" customWidth="1"/>
    <col min="15122" max="15122" width="16.83203125" style="1111" customWidth="1"/>
    <col min="15123" max="15123" width="17.83203125" style="1111" customWidth="1"/>
    <col min="15124" max="15362" width="9.1640625" style="1111"/>
    <col min="15363" max="15363" width="56.5" style="1111" customWidth="1"/>
    <col min="15364" max="15364" width="9.1640625" style="1111" customWidth="1"/>
    <col min="15365" max="15365" width="20" style="1111" customWidth="1"/>
    <col min="15366" max="15366" width="20.5" style="1111" customWidth="1"/>
    <col min="15367" max="15367" width="19.5" style="1111" customWidth="1"/>
    <col min="15368" max="15368" width="19.1640625" style="1111" customWidth="1"/>
    <col min="15369" max="15369" width="21" style="1111" customWidth="1"/>
    <col min="15370" max="15370" width="17.83203125" style="1111" customWidth="1"/>
    <col min="15371" max="15371" width="18.1640625" style="1111" customWidth="1"/>
    <col min="15372" max="15372" width="20.1640625" style="1111" bestFit="1" customWidth="1"/>
    <col min="15373" max="15373" width="17.33203125" style="1111" bestFit="1" customWidth="1"/>
    <col min="15374" max="15376" width="17.1640625" style="1111" customWidth="1"/>
    <col min="15377" max="15377" width="14.83203125" style="1111" customWidth="1"/>
    <col min="15378" max="15378" width="16.83203125" style="1111" customWidth="1"/>
    <col min="15379" max="15379" width="17.83203125" style="1111" customWidth="1"/>
    <col min="15380" max="15618" width="9.1640625" style="1111"/>
    <col min="15619" max="15619" width="56.5" style="1111" customWidth="1"/>
    <col min="15620" max="15620" width="9.1640625" style="1111" customWidth="1"/>
    <col min="15621" max="15621" width="20" style="1111" customWidth="1"/>
    <col min="15622" max="15622" width="20.5" style="1111" customWidth="1"/>
    <col min="15623" max="15623" width="19.5" style="1111" customWidth="1"/>
    <col min="15624" max="15624" width="19.1640625" style="1111" customWidth="1"/>
    <col min="15625" max="15625" width="21" style="1111" customWidth="1"/>
    <col min="15626" max="15626" width="17.83203125" style="1111" customWidth="1"/>
    <col min="15627" max="15627" width="18.1640625" style="1111" customWidth="1"/>
    <col min="15628" max="15628" width="20.1640625" style="1111" bestFit="1" customWidth="1"/>
    <col min="15629" max="15629" width="17.33203125" style="1111" bestFit="1" customWidth="1"/>
    <col min="15630" max="15632" width="17.1640625" style="1111" customWidth="1"/>
    <col min="15633" max="15633" width="14.83203125" style="1111" customWidth="1"/>
    <col min="15634" max="15634" width="16.83203125" style="1111" customWidth="1"/>
    <col min="15635" max="15635" width="17.83203125" style="1111" customWidth="1"/>
    <col min="15636" max="15874" width="9.1640625" style="1111"/>
    <col min="15875" max="15875" width="56.5" style="1111" customWidth="1"/>
    <col min="15876" max="15876" width="9.1640625" style="1111" customWidth="1"/>
    <col min="15877" max="15877" width="20" style="1111" customWidth="1"/>
    <col min="15878" max="15878" width="20.5" style="1111" customWidth="1"/>
    <col min="15879" max="15879" width="19.5" style="1111" customWidth="1"/>
    <col min="15880" max="15880" width="19.1640625" style="1111" customWidth="1"/>
    <col min="15881" max="15881" width="21" style="1111" customWidth="1"/>
    <col min="15882" max="15882" width="17.83203125" style="1111" customWidth="1"/>
    <col min="15883" max="15883" width="18.1640625" style="1111" customWidth="1"/>
    <col min="15884" max="15884" width="20.1640625" style="1111" bestFit="1" customWidth="1"/>
    <col min="15885" max="15885" width="17.33203125" style="1111" bestFit="1" customWidth="1"/>
    <col min="15886" max="15888" width="17.1640625" style="1111" customWidth="1"/>
    <col min="15889" max="15889" width="14.83203125" style="1111" customWidth="1"/>
    <col min="15890" max="15890" width="16.83203125" style="1111" customWidth="1"/>
    <col min="15891" max="15891" width="17.83203125" style="1111" customWidth="1"/>
    <col min="15892" max="16130" width="9.1640625" style="1111"/>
    <col min="16131" max="16131" width="56.5" style="1111" customWidth="1"/>
    <col min="16132" max="16132" width="9.1640625" style="1111" customWidth="1"/>
    <col min="16133" max="16133" width="20" style="1111" customWidth="1"/>
    <col min="16134" max="16134" width="20.5" style="1111" customWidth="1"/>
    <col min="16135" max="16135" width="19.5" style="1111" customWidth="1"/>
    <col min="16136" max="16136" width="19.1640625" style="1111" customWidth="1"/>
    <col min="16137" max="16137" width="21" style="1111" customWidth="1"/>
    <col min="16138" max="16138" width="17.83203125" style="1111" customWidth="1"/>
    <col min="16139" max="16139" width="18.1640625" style="1111" customWidth="1"/>
    <col min="16140" max="16140" width="20.1640625" style="1111" bestFit="1" customWidth="1"/>
    <col min="16141" max="16141" width="17.33203125" style="1111" bestFit="1" customWidth="1"/>
    <col min="16142" max="16144" width="17.1640625" style="1111" customWidth="1"/>
    <col min="16145" max="16145" width="14.83203125" style="1111" customWidth="1"/>
    <col min="16146" max="16146" width="16.83203125" style="1111" customWidth="1"/>
    <col min="16147" max="16147" width="17.83203125" style="1111" customWidth="1"/>
    <col min="16148" max="16384" width="9.1640625" style="1111"/>
  </cols>
  <sheetData>
    <row r="1" spans="1:25" ht="15.75" x14ac:dyDescent="0.2">
      <c r="A1" s="1108"/>
      <c r="B1" s="1108"/>
      <c r="C1" s="1109" t="s">
        <v>1816</v>
      </c>
      <c r="D1" s="1108"/>
      <c r="E1" s="1110"/>
      <c r="F1" s="1110"/>
      <c r="G1" s="1110"/>
    </row>
    <row r="2" spans="1:25" x14ac:dyDescent="0.2">
      <c r="A2" s="1108"/>
      <c r="B2" s="1108"/>
      <c r="C2" s="1112"/>
      <c r="D2" s="1108"/>
      <c r="N2" s="1113"/>
      <c r="O2" s="1113"/>
      <c r="P2" s="1113"/>
      <c r="Q2" s="1113"/>
      <c r="R2" s="1113"/>
      <c r="S2" s="1113"/>
      <c r="T2" s="1113"/>
      <c r="U2" s="1113"/>
      <c r="V2" s="1113"/>
      <c r="W2" s="1113"/>
      <c r="X2" s="1113"/>
      <c r="Y2" s="1113"/>
    </row>
    <row r="3" spans="1:25" ht="114.75" customHeight="1" x14ac:dyDescent="0.2">
      <c r="A3" s="1114"/>
      <c r="B3" s="1115"/>
      <c r="C3" s="1750" t="s">
        <v>319</v>
      </c>
      <c r="D3" s="1751" t="s">
        <v>320</v>
      </c>
      <c r="E3" s="1751" t="s">
        <v>1817</v>
      </c>
      <c r="F3" s="1751" t="s">
        <v>1818</v>
      </c>
      <c r="G3" s="1751" t="s">
        <v>1819</v>
      </c>
      <c r="H3" s="1748" t="s">
        <v>1820</v>
      </c>
      <c r="I3" s="1748" t="s">
        <v>1821</v>
      </c>
      <c r="J3" s="1748" t="s">
        <v>1822</v>
      </c>
      <c r="K3" s="1752" t="s">
        <v>1823</v>
      </c>
      <c r="L3" s="1753"/>
      <c r="M3" s="1752" t="s">
        <v>1824</v>
      </c>
      <c r="N3" s="1753"/>
      <c r="O3" s="1752" t="s">
        <v>1825</v>
      </c>
      <c r="P3" s="1753"/>
      <c r="Q3" s="1751" t="s">
        <v>1826</v>
      </c>
      <c r="R3" s="1751"/>
      <c r="S3" s="1751"/>
      <c r="T3" s="1751" t="s">
        <v>1827</v>
      </c>
      <c r="U3" s="1751"/>
      <c r="V3" s="1751"/>
      <c r="W3" s="1751" t="s">
        <v>1828</v>
      </c>
      <c r="X3" s="1751"/>
      <c r="Y3" s="1751"/>
    </row>
    <row r="4" spans="1:25" ht="15" customHeight="1" x14ac:dyDescent="0.2">
      <c r="A4" s="1115"/>
      <c r="B4" s="1115"/>
      <c r="C4" s="1750"/>
      <c r="D4" s="1751"/>
      <c r="E4" s="1751"/>
      <c r="F4" s="1751"/>
      <c r="G4" s="1751"/>
      <c r="H4" s="1749"/>
      <c r="I4" s="1749"/>
      <c r="J4" s="1749"/>
      <c r="K4" s="1116" t="s">
        <v>492</v>
      </c>
      <c r="L4" s="1116" t="s">
        <v>493</v>
      </c>
      <c r="M4" s="1116" t="s">
        <v>492</v>
      </c>
      <c r="N4" s="1116" t="s">
        <v>493</v>
      </c>
      <c r="O4" s="1116" t="s">
        <v>492</v>
      </c>
      <c r="P4" s="1116" t="s">
        <v>493</v>
      </c>
      <c r="Q4" s="1116" t="s">
        <v>492</v>
      </c>
      <c r="R4" s="1116" t="s">
        <v>494</v>
      </c>
      <c r="S4" s="1116" t="s">
        <v>495</v>
      </c>
      <c r="T4" s="1116" t="s">
        <v>492</v>
      </c>
      <c r="U4" s="1116" t="s">
        <v>494</v>
      </c>
      <c r="V4" s="1116" t="s">
        <v>495</v>
      </c>
      <c r="W4" s="1116" t="s">
        <v>492</v>
      </c>
      <c r="X4" s="1116" t="s">
        <v>494</v>
      </c>
      <c r="Y4" s="1116" t="s">
        <v>495</v>
      </c>
    </row>
    <row r="5" spans="1:25" x14ac:dyDescent="0.2">
      <c r="A5" s="1117"/>
      <c r="B5" s="1117"/>
      <c r="C5" s="1118">
        <v>1</v>
      </c>
      <c r="D5" s="1118">
        <v>2</v>
      </c>
      <c r="E5" s="1119">
        <v>3</v>
      </c>
      <c r="F5" s="1119">
        <v>4</v>
      </c>
      <c r="G5" s="1119">
        <v>5</v>
      </c>
      <c r="H5" s="1119">
        <v>6</v>
      </c>
      <c r="I5" s="1120">
        <v>7</v>
      </c>
      <c r="J5" s="1120">
        <v>8</v>
      </c>
      <c r="K5" s="1120">
        <v>9</v>
      </c>
      <c r="L5" s="1120">
        <v>10</v>
      </c>
      <c r="M5" s="1120">
        <v>11</v>
      </c>
      <c r="N5" s="1120">
        <v>12</v>
      </c>
      <c r="O5" s="1120">
        <v>13</v>
      </c>
      <c r="P5" s="1120">
        <v>14</v>
      </c>
      <c r="Q5" s="1120">
        <v>15</v>
      </c>
      <c r="R5" s="1120">
        <v>16</v>
      </c>
      <c r="S5" s="1120">
        <v>17</v>
      </c>
      <c r="T5" s="1120">
        <v>18</v>
      </c>
      <c r="U5" s="1120">
        <v>19</v>
      </c>
      <c r="V5" s="1120">
        <v>20</v>
      </c>
      <c r="W5" s="1120">
        <v>21</v>
      </c>
      <c r="X5" s="1120">
        <v>22</v>
      </c>
      <c r="Y5" s="1120">
        <v>23</v>
      </c>
    </row>
    <row r="6" spans="1:25" ht="15.75" hidden="1" thickBot="1" x14ac:dyDescent="0.3">
      <c r="A6" s="1121" t="s">
        <v>1829</v>
      </c>
      <c r="B6" s="1121" t="s">
        <v>1830</v>
      </c>
      <c r="C6" s="1121" t="s">
        <v>319</v>
      </c>
      <c r="D6" s="1121" t="s">
        <v>1831</v>
      </c>
      <c r="E6" s="1122" t="s">
        <v>1786</v>
      </c>
      <c r="F6" s="1122" t="s">
        <v>1787</v>
      </c>
      <c r="G6" s="1122" t="s">
        <v>1788</v>
      </c>
      <c r="H6" s="1122" t="s">
        <v>1789</v>
      </c>
      <c r="I6" s="1122" t="s">
        <v>1791</v>
      </c>
      <c r="J6" s="1122" t="s">
        <v>1792</v>
      </c>
      <c r="K6" s="1122" t="s">
        <v>1811</v>
      </c>
      <c r="L6" s="1122" t="s">
        <v>1813</v>
      </c>
      <c r="M6" s="1122" t="s">
        <v>1814</v>
      </c>
      <c r="N6" s="1122" t="s">
        <v>1790</v>
      </c>
      <c r="O6" s="1122" t="s">
        <v>1795</v>
      </c>
      <c r="P6" s="1122" t="s">
        <v>1806</v>
      </c>
      <c r="Q6" s="1122" t="s">
        <v>1793</v>
      </c>
      <c r="R6" s="1122" t="s">
        <v>1794</v>
      </c>
      <c r="S6" s="1122" t="s">
        <v>1796</v>
      </c>
      <c r="T6" s="1122" t="s">
        <v>1797</v>
      </c>
      <c r="U6" s="1122" t="s">
        <v>1804</v>
      </c>
      <c r="V6" s="1122" t="s">
        <v>1805</v>
      </c>
      <c r="W6" s="1122" t="s">
        <v>1807</v>
      </c>
      <c r="X6" s="1122" t="s">
        <v>1808</v>
      </c>
      <c r="Y6" s="1122" t="s">
        <v>1810</v>
      </c>
    </row>
    <row r="7" spans="1:25" s="1128" customFormat="1" x14ac:dyDescent="0.2">
      <c r="A7" s="1123">
        <v>100</v>
      </c>
      <c r="B7" s="1124">
        <v>0</v>
      </c>
      <c r="C7" s="1125" t="s">
        <v>496</v>
      </c>
      <c r="D7" s="1126">
        <v>100</v>
      </c>
      <c r="E7" s="1127">
        <f>'3'!F18</f>
        <v>21405.341522000002</v>
      </c>
      <c r="F7" s="1127">
        <f>'3'!G18</f>
        <v>58475.499400000008</v>
      </c>
      <c r="G7" s="1127">
        <f>'3'!H18</f>
        <v>48093.322280000008</v>
      </c>
      <c r="H7" s="1127">
        <f>'3'!I18</f>
        <v>7764.1515089999994</v>
      </c>
      <c r="I7" s="1127">
        <f>'3'!J18</f>
        <v>22915.549780000001</v>
      </c>
      <c r="J7" s="1127">
        <f>'3'!K18</f>
        <v>18945.822610000003</v>
      </c>
      <c r="K7" s="1127">
        <f>'3'!L18</f>
        <v>3524.7933729999995</v>
      </c>
      <c r="L7" s="1127">
        <f>'3'!M18</f>
        <v>10116.396640000001</v>
      </c>
      <c r="M7" s="1127">
        <f>'3'!N18</f>
        <v>6707.2410199999995</v>
      </c>
      <c r="N7" s="1127">
        <f>'3'!O18</f>
        <v>28852.708600000005</v>
      </c>
      <c r="O7" s="1127">
        <f>'3'!P18</f>
        <v>5497.7385300000005</v>
      </c>
      <c r="P7" s="1127">
        <f>'3'!Q18</f>
        <v>23649.761140000002</v>
      </c>
      <c r="Q7" s="1127">
        <f>'3'!R18</f>
        <v>0</v>
      </c>
      <c r="R7" s="1127">
        <f>'3'!S18</f>
        <v>0</v>
      </c>
      <c r="S7" s="1127">
        <f>'3'!T18</f>
        <v>0</v>
      </c>
      <c r="T7" s="1127">
        <f>'3'!U18</f>
        <v>0</v>
      </c>
      <c r="U7" s="1127">
        <f>'3'!V18</f>
        <v>0</v>
      </c>
      <c r="V7" s="1127">
        <f>'3'!W18</f>
        <v>0</v>
      </c>
      <c r="W7" s="1127">
        <f>'3'!X18</f>
        <v>0</v>
      </c>
      <c r="X7" s="1127">
        <f>'3'!Y18</f>
        <v>0</v>
      </c>
      <c r="Y7" s="1127">
        <f>'3'!Z18</f>
        <v>0</v>
      </c>
    </row>
    <row r="8" spans="1:25" x14ac:dyDescent="0.2">
      <c r="A8" s="1124">
        <v>100</v>
      </c>
      <c r="B8" s="1124">
        <v>1</v>
      </c>
      <c r="C8" s="1129" t="s">
        <v>497</v>
      </c>
      <c r="D8" s="1118">
        <v>110</v>
      </c>
      <c r="E8" s="1127">
        <f>'3'!F19</f>
        <v>21405.341522000002</v>
      </c>
      <c r="F8" s="1127">
        <f>'3'!G19</f>
        <v>58475.499400000008</v>
      </c>
      <c r="G8" s="1127">
        <f>'3'!H19</f>
        <v>48093.322280000008</v>
      </c>
      <c r="H8" s="1127">
        <f>'3'!I19</f>
        <v>7764.1515089999994</v>
      </c>
      <c r="I8" s="1127">
        <f>'3'!J19</f>
        <v>22915.549780000001</v>
      </c>
      <c r="J8" s="1127">
        <f>'3'!K19</f>
        <v>18945.822610000003</v>
      </c>
      <c r="K8" s="1127">
        <f>'3'!L19</f>
        <v>3524.7933729999995</v>
      </c>
      <c r="L8" s="1127">
        <f>'3'!M19</f>
        <v>10116.396640000001</v>
      </c>
      <c r="M8" s="1127">
        <f>'3'!N19</f>
        <v>6707.2410199999995</v>
      </c>
      <c r="N8" s="1127">
        <f>'3'!O19</f>
        <v>28852.708600000005</v>
      </c>
      <c r="O8" s="1127">
        <f>'3'!P19</f>
        <v>5497.7385300000005</v>
      </c>
      <c r="P8" s="1127">
        <f>'3'!Q19</f>
        <v>23649.761140000002</v>
      </c>
      <c r="Q8" s="1127">
        <f>'3'!R19</f>
        <v>0</v>
      </c>
      <c r="R8" s="1127">
        <f>'3'!S19</f>
        <v>0</v>
      </c>
      <c r="S8" s="1127">
        <f>'3'!T19</f>
        <v>0</v>
      </c>
      <c r="T8" s="1127">
        <f>'3'!U19</f>
        <v>0</v>
      </c>
      <c r="U8" s="1127">
        <f>'3'!V19</f>
        <v>0</v>
      </c>
      <c r="V8" s="1127">
        <f>'3'!W19</f>
        <v>0</v>
      </c>
      <c r="W8" s="1127">
        <f>'3'!X19</f>
        <v>0</v>
      </c>
      <c r="X8" s="1127">
        <f>'3'!Y19</f>
        <v>0</v>
      </c>
      <c r="Y8" s="1127">
        <f>'3'!Z19</f>
        <v>0</v>
      </c>
    </row>
    <row r="9" spans="1:25" x14ac:dyDescent="0.2">
      <c r="A9" s="1124">
        <v>100</v>
      </c>
      <c r="B9" s="1124">
        <v>2</v>
      </c>
      <c r="C9" s="1129" t="s">
        <v>499</v>
      </c>
      <c r="D9" s="1118">
        <v>120</v>
      </c>
      <c r="E9" s="1127">
        <f>'3'!F20</f>
        <v>0</v>
      </c>
      <c r="F9" s="1127">
        <f>'3'!G20</f>
        <v>0</v>
      </c>
      <c r="G9" s="1127">
        <f>'3'!H20</f>
        <v>0</v>
      </c>
      <c r="H9" s="1127">
        <f>'3'!I20</f>
        <v>0</v>
      </c>
      <c r="I9" s="1127">
        <f>'3'!J20</f>
        <v>0</v>
      </c>
      <c r="J9" s="1127">
        <f>'3'!K20</f>
        <v>0</v>
      </c>
      <c r="K9" s="1127">
        <f>'3'!L20</f>
        <v>0</v>
      </c>
      <c r="L9" s="1127">
        <f>'3'!M20</f>
        <v>0</v>
      </c>
      <c r="M9" s="1127">
        <f>'3'!N20</f>
        <v>0</v>
      </c>
      <c r="N9" s="1127">
        <f>'3'!O20</f>
        <v>0</v>
      </c>
      <c r="O9" s="1127">
        <f>'3'!P20</f>
        <v>0</v>
      </c>
      <c r="P9" s="1127">
        <f>'3'!Q20</f>
        <v>0</v>
      </c>
      <c r="Q9" s="1127">
        <f>'3'!R20</f>
        <v>0</v>
      </c>
      <c r="R9" s="1127">
        <f>'3'!S20</f>
        <v>0</v>
      </c>
      <c r="S9" s="1127">
        <f>'3'!T20</f>
        <v>0</v>
      </c>
      <c r="T9" s="1127">
        <f>'3'!U20</f>
        <v>0</v>
      </c>
      <c r="U9" s="1127">
        <f>'3'!V20</f>
        <v>0</v>
      </c>
      <c r="V9" s="1127">
        <f>'3'!W20</f>
        <v>0</v>
      </c>
      <c r="W9" s="1127">
        <f>'3'!X20</f>
        <v>0</v>
      </c>
      <c r="X9" s="1127">
        <f>'3'!Y20</f>
        <v>0</v>
      </c>
      <c r="Y9" s="1127">
        <f>'3'!Z20</f>
        <v>0</v>
      </c>
    </row>
    <row r="10" spans="1:25" s="1128" customFormat="1" x14ac:dyDescent="0.2">
      <c r="A10" s="1123">
        <v>200</v>
      </c>
      <c r="B10" s="1124">
        <v>0</v>
      </c>
      <c r="C10" s="1125" t="s">
        <v>501</v>
      </c>
      <c r="D10" s="1126">
        <v>200</v>
      </c>
      <c r="E10" s="1127">
        <f>'3'!F21</f>
        <v>20318.295000999999</v>
      </c>
      <c r="F10" s="1127">
        <f>'3'!G21</f>
        <v>54763.122589999999</v>
      </c>
      <c r="G10" s="1127">
        <f>'3'!H21</f>
        <v>45050.39039</v>
      </c>
      <c r="H10" s="1127">
        <f>'3'!I21</f>
        <v>7705.1083989999997</v>
      </c>
      <c r="I10" s="1127">
        <f>'3'!J21</f>
        <v>22650.179889999999</v>
      </c>
      <c r="J10" s="1127">
        <f>'3'!K21</f>
        <v>18728.306260000001</v>
      </c>
      <c r="K10" s="1127">
        <f>'3'!L21</f>
        <v>3249.0540309999997</v>
      </c>
      <c r="L10" s="1127">
        <f>'3'!M21</f>
        <v>9364.1325710000001</v>
      </c>
      <c r="M10" s="1127">
        <f>'3'!N21</f>
        <v>6001.3961799999997</v>
      </c>
      <c r="N10" s="1127">
        <f>'3'!O21</f>
        <v>26111.546520000004</v>
      </c>
      <c r="O10" s="1127">
        <f>'3'!P21</f>
        <v>4919.1771800000006</v>
      </c>
      <c r="P10" s="1127">
        <f>'3'!Q21</f>
        <v>21402.906950000001</v>
      </c>
      <c r="Q10" s="1127">
        <f>'3'!R21</f>
        <v>0</v>
      </c>
      <c r="R10" s="1127">
        <f>'3'!S21</f>
        <v>0</v>
      </c>
      <c r="S10" s="1127">
        <f>'3'!T21</f>
        <v>0</v>
      </c>
      <c r="T10" s="1127">
        <f>'3'!U21</f>
        <v>0</v>
      </c>
      <c r="U10" s="1127">
        <f>'3'!V21</f>
        <v>0</v>
      </c>
      <c r="V10" s="1127">
        <f>'3'!W21</f>
        <v>0</v>
      </c>
      <c r="W10" s="1127">
        <f>'3'!X21</f>
        <v>0</v>
      </c>
      <c r="X10" s="1127">
        <f>'3'!Y21</f>
        <v>0</v>
      </c>
      <c r="Y10" s="1127">
        <f>'3'!Z21</f>
        <v>0</v>
      </c>
    </row>
    <row r="11" spans="1:25" x14ac:dyDescent="0.2">
      <c r="A11" s="1124">
        <v>200</v>
      </c>
      <c r="B11" s="1124">
        <v>1</v>
      </c>
      <c r="C11" s="1129" t="s">
        <v>497</v>
      </c>
      <c r="D11" s="1118">
        <v>201</v>
      </c>
      <c r="E11" s="1127">
        <f>'3'!F22</f>
        <v>20318.295000999999</v>
      </c>
      <c r="F11" s="1127">
        <f>'3'!G22</f>
        <v>54763.122589999999</v>
      </c>
      <c r="G11" s="1127">
        <f>'3'!H22</f>
        <v>45050.39039</v>
      </c>
      <c r="H11" s="1127">
        <f>'3'!I22</f>
        <v>7705.1083989999997</v>
      </c>
      <c r="I11" s="1127">
        <f>'3'!J22</f>
        <v>22650.179889999999</v>
      </c>
      <c r="J11" s="1127">
        <f>'3'!K22</f>
        <v>18728.306260000001</v>
      </c>
      <c r="K11" s="1127">
        <f>'3'!L22</f>
        <v>3249.0540309999997</v>
      </c>
      <c r="L11" s="1127">
        <f>'3'!M22</f>
        <v>9364.1325710000001</v>
      </c>
      <c r="M11" s="1127">
        <f>'3'!N22</f>
        <v>6001.3961799999997</v>
      </c>
      <c r="N11" s="1127">
        <f>'3'!O22</f>
        <v>26111.546520000004</v>
      </c>
      <c r="O11" s="1127">
        <f>'3'!P22</f>
        <v>4919.1771800000006</v>
      </c>
      <c r="P11" s="1127">
        <f>'3'!Q22</f>
        <v>21402.906950000001</v>
      </c>
      <c r="Q11" s="1127">
        <f>'3'!R22</f>
        <v>0</v>
      </c>
      <c r="R11" s="1127">
        <f>'3'!S22</f>
        <v>0</v>
      </c>
      <c r="S11" s="1127">
        <f>'3'!T22</f>
        <v>0</v>
      </c>
      <c r="T11" s="1127">
        <f>'3'!U22</f>
        <v>0</v>
      </c>
      <c r="U11" s="1127">
        <f>'3'!V22</f>
        <v>0</v>
      </c>
      <c r="V11" s="1127">
        <f>'3'!W22</f>
        <v>0</v>
      </c>
      <c r="W11" s="1127">
        <f>'3'!X22</f>
        <v>0</v>
      </c>
      <c r="X11" s="1127">
        <f>'3'!Y22</f>
        <v>0</v>
      </c>
      <c r="Y11" s="1127">
        <f>'3'!Z22</f>
        <v>0</v>
      </c>
    </row>
    <row r="12" spans="1:25" x14ac:dyDescent="0.2">
      <c r="A12" s="1124">
        <v>200</v>
      </c>
      <c r="B12" s="1124">
        <v>2</v>
      </c>
      <c r="C12" s="1129" t="s">
        <v>499</v>
      </c>
      <c r="D12" s="1118">
        <v>202</v>
      </c>
      <c r="E12" s="1127">
        <f>'3'!F23</f>
        <v>0</v>
      </c>
      <c r="F12" s="1127">
        <f>'3'!G23</f>
        <v>0</v>
      </c>
      <c r="G12" s="1127">
        <f>'3'!H23</f>
        <v>0</v>
      </c>
      <c r="H12" s="1127">
        <f>'3'!I23</f>
        <v>0</v>
      </c>
      <c r="I12" s="1127">
        <f>'3'!J23</f>
        <v>0</v>
      </c>
      <c r="J12" s="1127">
        <f>'3'!K23</f>
        <v>0</v>
      </c>
      <c r="K12" s="1127">
        <f>'3'!L23</f>
        <v>0</v>
      </c>
      <c r="L12" s="1127">
        <f>'3'!M23</f>
        <v>0</v>
      </c>
      <c r="M12" s="1127">
        <f>'3'!N23</f>
        <v>0</v>
      </c>
      <c r="N12" s="1127">
        <f>'3'!O23</f>
        <v>0</v>
      </c>
      <c r="O12" s="1127">
        <f>'3'!P23</f>
        <v>0</v>
      </c>
      <c r="P12" s="1127">
        <f>'3'!Q23</f>
        <v>0</v>
      </c>
      <c r="Q12" s="1127">
        <f>'3'!R23</f>
        <v>0</v>
      </c>
      <c r="R12" s="1127">
        <f>'3'!S23</f>
        <v>0</v>
      </c>
      <c r="S12" s="1127">
        <f>'3'!T23</f>
        <v>0</v>
      </c>
      <c r="T12" s="1127">
        <f>'3'!U23</f>
        <v>0</v>
      </c>
      <c r="U12" s="1127">
        <f>'3'!V23</f>
        <v>0</v>
      </c>
      <c r="V12" s="1127">
        <f>'3'!W23</f>
        <v>0</v>
      </c>
      <c r="W12" s="1127">
        <f>'3'!X23</f>
        <v>0</v>
      </c>
      <c r="X12" s="1127">
        <f>'3'!Y23</f>
        <v>0</v>
      </c>
      <c r="Y12" s="1127">
        <f>'3'!Z23</f>
        <v>0</v>
      </c>
    </row>
    <row r="13" spans="1:25" s="1128" customFormat="1" ht="76.5" x14ac:dyDescent="0.2">
      <c r="A13" s="1123">
        <v>210</v>
      </c>
      <c r="B13" s="1124">
        <v>0</v>
      </c>
      <c r="C13" s="1125" t="s">
        <v>504</v>
      </c>
      <c r="D13" s="1126">
        <v>210</v>
      </c>
      <c r="E13" s="1127">
        <f>'3'!F24</f>
        <v>579.05999700000007</v>
      </c>
      <c r="F13" s="1127">
        <f>'3'!G24</f>
        <v>2098.3299100000004</v>
      </c>
      <c r="G13" s="1127">
        <f>'3'!H24</f>
        <v>1882.52756</v>
      </c>
      <c r="H13" s="1127">
        <f>'3'!I24</f>
        <v>73.075419999999994</v>
      </c>
      <c r="I13" s="1127">
        <f>'3'!J24</f>
        <v>306.98743000000002</v>
      </c>
      <c r="J13" s="1127">
        <f>'3'!K24</f>
        <v>414.21404999999999</v>
      </c>
      <c r="K13" s="1127">
        <f>'3'!L24</f>
        <v>130.363428</v>
      </c>
      <c r="L13" s="1127">
        <f>'3'!M24</f>
        <v>375.621149</v>
      </c>
      <c r="M13" s="1127">
        <f>'3'!N24</f>
        <v>335.02109999999999</v>
      </c>
      <c r="N13" s="1127">
        <f>'3'!O24</f>
        <v>1456.3213800000001</v>
      </c>
      <c r="O13" s="1127">
        <f>'3'!P24</f>
        <v>274.60746</v>
      </c>
      <c r="P13" s="1127">
        <f>'3'!Q24</f>
        <v>1193.70605</v>
      </c>
      <c r="Q13" s="1127">
        <f>'3'!R24</f>
        <v>0</v>
      </c>
      <c r="R13" s="1127">
        <f>'3'!S24</f>
        <v>0</v>
      </c>
      <c r="S13" s="1127">
        <f>'3'!T24</f>
        <v>0</v>
      </c>
      <c r="T13" s="1127">
        <f>'3'!U24</f>
        <v>0</v>
      </c>
      <c r="U13" s="1127">
        <f>'3'!V24</f>
        <v>0</v>
      </c>
      <c r="V13" s="1127">
        <f>'3'!W24</f>
        <v>0</v>
      </c>
      <c r="W13" s="1127">
        <f>'3'!X24</f>
        <v>0</v>
      </c>
      <c r="X13" s="1127">
        <f>'3'!Y24</f>
        <v>0</v>
      </c>
      <c r="Y13" s="1127">
        <f>'3'!Z24</f>
        <v>0</v>
      </c>
    </row>
    <row r="14" spans="1:25" x14ac:dyDescent="0.2">
      <c r="A14" s="1123">
        <v>210</v>
      </c>
      <c r="B14" s="1124">
        <v>1</v>
      </c>
      <c r="C14" s="1129" t="s">
        <v>497</v>
      </c>
      <c r="D14" s="1118">
        <v>211</v>
      </c>
      <c r="E14" s="1127">
        <f>'3'!F25</f>
        <v>579.05999700000007</v>
      </c>
      <c r="F14" s="1127">
        <f>'3'!G25</f>
        <v>2098.3299100000004</v>
      </c>
      <c r="G14" s="1127">
        <f>'3'!H25</f>
        <v>1882.52756</v>
      </c>
      <c r="H14" s="1127">
        <f>'3'!I25</f>
        <v>73.075419999999994</v>
      </c>
      <c r="I14" s="1127">
        <f>'3'!J25</f>
        <v>306.98743000000002</v>
      </c>
      <c r="J14" s="1127">
        <f>'3'!K25</f>
        <v>414.21404999999999</v>
      </c>
      <c r="K14" s="1127">
        <f>'3'!L25</f>
        <v>130.363428</v>
      </c>
      <c r="L14" s="1127">
        <f>'3'!M25</f>
        <v>375.621149</v>
      </c>
      <c r="M14" s="1127">
        <f>'3'!N25</f>
        <v>335.02109999999999</v>
      </c>
      <c r="N14" s="1127">
        <f>'3'!O25</f>
        <v>1456.3213800000001</v>
      </c>
      <c r="O14" s="1127">
        <f>'3'!P25</f>
        <v>274.60746</v>
      </c>
      <c r="P14" s="1127">
        <f>'3'!Q25</f>
        <v>1193.70605</v>
      </c>
      <c r="Q14" s="1127">
        <f>'3'!R25</f>
        <v>0</v>
      </c>
      <c r="R14" s="1127">
        <f>'3'!S25</f>
        <v>0</v>
      </c>
      <c r="S14" s="1127">
        <f>'3'!T25</f>
        <v>0</v>
      </c>
      <c r="T14" s="1127">
        <f>'3'!U25</f>
        <v>0</v>
      </c>
      <c r="U14" s="1127">
        <f>'3'!V25</f>
        <v>0</v>
      </c>
      <c r="V14" s="1127">
        <f>'3'!W25</f>
        <v>0</v>
      </c>
      <c r="W14" s="1127">
        <f>'3'!X25</f>
        <v>0</v>
      </c>
      <c r="X14" s="1127">
        <f>'3'!Y25</f>
        <v>0</v>
      </c>
      <c r="Y14" s="1127">
        <f>'3'!Z25</f>
        <v>0</v>
      </c>
    </row>
    <row r="15" spans="1:25" x14ac:dyDescent="0.2">
      <c r="A15" s="1123">
        <v>210</v>
      </c>
      <c r="B15" s="1124">
        <v>2</v>
      </c>
      <c r="C15" s="1129" t="s">
        <v>499</v>
      </c>
      <c r="D15" s="1118">
        <v>212</v>
      </c>
      <c r="E15" s="1127">
        <f>'3'!F26</f>
        <v>0</v>
      </c>
      <c r="F15" s="1127">
        <f>'3'!G26</f>
        <v>0</v>
      </c>
      <c r="G15" s="1127">
        <f>'3'!H26</f>
        <v>0</v>
      </c>
      <c r="H15" s="1127">
        <f>'3'!I26</f>
        <v>0</v>
      </c>
      <c r="I15" s="1127">
        <f>'3'!J26</f>
        <v>0</v>
      </c>
      <c r="J15" s="1127">
        <f>'3'!K26</f>
        <v>0</v>
      </c>
      <c r="K15" s="1127">
        <f>'3'!L26</f>
        <v>0</v>
      </c>
      <c r="L15" s="1127">
        <f>'3'!M26</f>
        <v>0</v>
      </c>
      <c r="M15" s="1127">
        <f>'3'!N26</f>
        <v>0</v>
      </c>
      <c r="N15" s="1127">
        <f>'3'!O26</f>
        <v>0</v>
      </c>
      <c r="O15" s="1127">
        <f>'3'!P26</f>
        <v>0</v>
      </c>
      <c r="P15" s="1127">
        <f>'3'!Q26</f>
        <v>0</v>
      </c>
      <c r="Q15" s="1127">
        <f>'3'!R26</f>
        <v>0</v>
      </c>
      <c r="R15" s="1127">
        <f>'3'!S26</f>
        <v>0</v>
      </c>
      <c r="S15" s="1127">
        <f>'3'!T26</f>
        <v>0</v>
      </c>
      <c r="T15" s="1127">
        <f>'3'!U26</f>
        <v>0</v>
      </c>
      <c r="U15" s="1127">
        <f>'3'!V26</f>
        <v>0</v>
      </c>
      <c r="V15" s="1127">
        <f>'3'!W26</f>
        <v>0</v>
      </c>
      <c r="W15" s="1127">
        <f>'3'!X26</f>
        <v>0</v>
      </c>
      <c r="X15" s="1127">
        <f>'3'!Y26</f>
        <v>0</v>
      </c>
      <c r="Y15" s="1127">
        <f>'3'!Z26</f>
        <v>0</v>
      </c>
    </row>
    <row r="16" spans="1:25" ht="51" x14ac:dyDescent="0.2">
      <c r="A16" s="1124">
        <v>220</v>
      </c>
      <c r="B16" s="1124">
        <v>0</v>
      </c>
      <c r="C16" s="1125" t="s">
        <v>505</v>
      </c>
      <c r="D16" s="1126">
        <v>220</v>
      </c>
      <c r="E16" s="1127">
        <f>'3'!F27</f>
        <v>391.19358499999998</v>
      </c>
      <c r="F16" s="1127">
        <f>'3'!G27</f>
        <v>988.73094000000003</v>
      </c>
      <c r="G16" s="1127">
        <f>'3'!H27</f>
        <v>810.43520000000001</v>
      </c>
      <c r="H16" s="1127">
        <f>'3'!I27</f>
        <v>27.891929000000001</v>
      </c>
      <c r="I16" s="1127">
        <f>'3'!J27</f>
        <v>81.936840000000004</v>
      </c>
      <c r="J16" s="1127">
        <f>'3'!K27</f>
        <v>67.161349999999999</v>
      </c>
      <c r="K16" s="1127">
        <f>'3'!L27</f>
        <v>98.444126999999995</v>
      </c>
      <c r="L16" s="1127">
        <f>'3'!M27</f>
        <v>264.857529</v>
      </c>
      <c r="M16" s="1127">
        <f>'3'!N27</f>
        <v>182.58014</v>
      </c>
      <c r="N16" s="1127">
        <f>'3'!O27</f>
        <v>724.21396000000004</v>
      </c>
      <c r="O16" s="1127">
        <f>'3'!P27</f>
        <v>149.65584999999999</v>
      </c>
      <c r="P16" s="1127">
        <f>'3'!Q27</f>
        <v>593.61800000000005</v>
      </c>
      <c r="Q16" s="1127">
        <f>'3'!R27</f>
        <v>0</v>
      </c>
      <c r="R16" s="1127">
        <f>'3'!S27</f>
        <v>0</v>
      </c>
      <c r="S16" s="1127">
        <f>'3'!T27</f>
        <v>0</v>
      </c>
      <c r="T16" s="1127">
        <f>'3'!U27</f>
        <v>0</v>
      </c>
      <c r="U16" s="1127">
        <f>'3'!V27</f>
        <v>0</v>
      </c>
      <c r="V16" s="1127">
        <f>'3'!W27</f>
        <v>0</v>
      </c>
      <c r="W16" s="1127">
        <f>'3'!X27</f>
        <v>0</v>
      </c>
      <c r="X16" s="1127">
        <f>'3'!Y27</f>
        <v>0</v>
      </c>
      <c r="Y16" s="1127">
        <f>'3'!Z27</f>
        <v>0</v>
      </c>
    </row>
    <row r="17" spans="1:25" x14ac:dyDescent="0.2">
      <c r="A17" s="1124">
        <v>220</v>
      </c>
      <c r="B17" s="1124">
        <v>1</v>
      </c>
      <c r="C17" s="1129" t="s">
        <v>497</v>
      </c>
      <c r="D17" s="1118">
        <v>221</v>
      </c>
      <c r="E17" s="1127">
        <f>'3'!F28</f>
        <v>391.19358499999998</v>
      </c>
      <c r="F17" s="1127">
        <f>'3'!G28</f>
        <v>988.73094000000003</v>
      </c>
      <c r="G17" s="1127">
        <f>'3'!H28</f>
        <v>810.43520000000001</v>
      </c>
      <c r="H17" s="1127">
        <f>'3'!I28</f>
        <v>27.891929000000001</v>
      </c>
      <c r="I17" s="1127">
        <f>'3'!J28</f>
        <v>81.936840000000004</v>
      </c>
      <c r="J17" s="1127">
        <f>'3'!K28</f>
        <v>67.161349999999999</v>
      </c>
      <c r="K17" s="1127">
        <f>'3'!L28</f>
        <v>98.444126999999995</v>
      </c>
      <c r="L17" s="1127">
        <f>'3'!M28</f>
        <v>264.857529</v>
      </c>
      <c r="M17" s="1127">
        <f>'3'!N28</f>
        <v>182.58014</v>
      </c>
      <c r="N17" s="1127">
        <f>'3'!O28</f>
        <v>724.21396000000004</v>
      </c>
      <c r="O17" s="1127">
        <f>'3'!P28</f>
        <v>149.65584999999999</v>
      </c>
      <c r="P17" s="1127">
        <f>'3'!Q28</f>
        <v>593.61800000000005</v>
      </c>
      <c r="Q17" s="1127">
        <f>'3'!R28</f>
        <v>0</v>
      </c>
      <c r="R17" s="1127">
        <f>'3'!S28</f>
        <v>0</v>
      </c>
      <c r="S17" s="1127">
        <f>'3'!T28</f>
        <v>0</v>
      </c>
      <c r="T17" s="1127">
        <f>'3'!U28</f>
        <v>0</v>
      </c>
      <c r="U17" s="1127">
        <f>'3'!V28</f>
        <v>0</v>
      </c>
      <c r="V17" s="1127">
        <f>'3'!W28</f>
        <v>0</v>
      </c>
      <c r="W17" s="1127">
        <f>'3'!X28</f>
        <v>0</v>
      </c>
      <c r="X17" s="1127">
        <f>'3'!Y28</f>
        <v>0</v>
      </c>
      <c r="Y17" s="1127">
        <f>'3'!Z28</f>
        <v>0</v>
      </c>
    </row>
    <row r="18" spans="1:25" x14ac:dyDescent="0.2">
      <c r="A18" s="1124">
        <v>220</v>
      </c>
      <c r="B18" s="1124">
        <v>2</v>
      </c>
      <c r="C18" s="1129" t="s">
        <v>499</v>
      </c>
      <c r="D18" s="1118">
        <v>222</v>
      </c>
      <c r="E18" s="1127">
        <f>'3'!F29</f>
        <v>0</v>
      </c>
      <c r="F18" s="1127">
        <f>'3'!G29</f>
        <v>0</v>
      </c>
      <c r="G18" s="1127">
        <f>'3'!H29</f>
        <v>0</v>
      </c>
      <c r="H18" s="1127">
        <f>'3'!I29</f>
        <v>0</v>
      </c>
      <c r="I18" s="1127">
        <f>'3'!J29</f>
        <v>0</v>
      </c>
      <c r="J18" s="1127">
        <f>'3'!K29</f>
        <v>0</v>
      </c>
      <c r="K18" s="1127">
        <f>'3'!L29</f>
        <v>0</v>
      </c>
      <c r="L18" s="1127">
        <f>'3'!M29</f>
        <v>0</v>
      </c>
      <c r="M18" s="1127">
        <f>'3'!N29</f>
        <v>0</v>
      </c>
      <c r="N18" s="1127">
        <f>'3'!O29</f>
        <v>0</v>
      </c>
      <c r="O18" s="1127">
        <f>'3'!P29</f>
        <v>0</v>
      </c>
      <c r="P18" s="1127">
        <f>'3'!Q29</f>
        <v>0</v>
      </c>
      <c r="Q18" s="1127">
        <f>'3'!R29</f>
        <v>0</v>
      </c>
      <c r="R18" s="1127">
        <f>'3'!S29</f>
        <v>0</v>
      </c>
      <c r="S18" s="1127">
        <f>'3'!T29</f>
        <v>0</v>
      </c>
      <c r="T18" s="1127">
        <f>'3'!U29</f>
        <v>0</v>
      </c>
      <c r="U18" s="1127">
        <f>'3'!V29</f>
        <v>0</v>
      </c>
      <c r="V18" s="1127">
        <f>'3'!W29</f>
        <v>0</v>
      </c>
      <c r="W18" s="1127">
        <f>'3'!X29</f>
        <v>0</v>
      </c>
      <c r="X18" s="1127">
        <f>'3'!Y29</f>
        <v>0</v>
      </c>
      <c r="Y18" s="1127">
        <f>'3'!Z29</f>
        <v>0</v>
      </c>
    </row>
    <row r="19" spans="1:25" ht="51" x14ac:dyDescent="0.2">
      <c r="A19" s="1124">
        <v>230</v>
      </c>
      <c r="B19" s="1124">
        <v>0</v>
      </c>
      <c r="C19" s="1125" t="s">
        <v>1832</v>
      </c>
      <c r="D19" s="1126">
        <v>230</v>
      </c>
      <c r="E19" s="1127">
        <f>'3'!F30</f>
        <v>19348.041419000001</v>
      </c>
      <c r="F19" s="1127">
        <f>'3'!G30</f>
        <v>51676.061740000005</v>
      </c>
      <c r="G19" s="1127">
        <f>'3'!H30</f>
        <v>42357.427630000006</v>
      </c>
      <c r="H19" s="1127">
        <f>'3'!I30</f>
        <v>7604.1410500000002</v>
      </c>
      <c r="I19" s="1127">
        <f>'3'!J30</f>
        <v>22261.25562</v>
      </c>
      <c r="J19" s="1127">
        <f>'3'!K30</f>
        <v>18246.93086</v>
      </c>
      <c r="K19" s="1127">
        <f>'3'!L30</f>
        <v>3020.2464759999998</v>
      </c>
      <c r="L19" s="1127">
        <f>'3'!M30</f>
        <v>8723.6538930000006</v>
      </c>
      <c r="M19" s="1127">
        <f>'3'!N30</f>
        <v>5483.7949399999998</v>
      </c>
      <c r="N19" s="1127">
        <f>'3'!O30</f>
        <v>23931.011180000001</v>
      </c>
      <c r="O19" s="1127">
        <f>'3'!P30</f>
        <v>4494.9138700000003</v>
      </c>
      <c r="P19" s="1127">
        <f>'3'!Q30</f>
        <v>19615.582900000001</v>
      </c>
      <c r="Q19" s="1127">
        <f>'3'!R30</f>
        <v>0</v>
      </c>
      <c r="R19" s="1127">
        <f>'3'!S30</f>
        <v>0</v>
      </c>
      <c r="S19" s="1127">
        <f>'3'!T30</f>
        <v>0</v>
      </c>
      <c r="T19" s="1127">
        <f>'3'!U30</f>
        <v>0</v>
      </c>
      <c r="U19" s="1127">
        <f>'3'!V30</f>
        <v>0</v>
      </c>
      <c r="V19" s="1127">
        <f>'3'!W30</f>
        <v>0</v>
      </c>
      <c r="W19" s="1127">
        <f>'3'!X30</f>
        <v>0</v>
      </c>
      <c r="X19" s="1127">
        <f>'3'!Y30</f>
        <v>0</v>
      </c>
      <c r="Y19" s="1127">
        <f>'3'!Z30</f>
        <v>0</v>
      </c>
    </row>
    <row r="20" spans="1:25" x14ac:dyDescent="0.2">
      <c r="A20" s="1124">
        <v>230</v>
      </c>
      <c r="B20" s="1124">
        <v>1</v>
      </c>
      <c r="C20" s="1129" t="s">
        <v>497</v>
      </c>
      <c r="D20" s="1118">
        <v>231</v>
      </c>
      <c r="E20" s="1127">
        <f>'3'!F31</f>
        <v>19348.041419000001</v>
      </c>
      <c r="F20" s="1127">
        <f>'3'!G31</f>
        <v>51676.061740000005</v>
      </c>
      <c r="G20" s="1127">
        <f>'3'!H31</f>
        <v>42357.427630000006</v>
      </c>
      <c r="H20" s="1127">
        <f>'3'!I31</f>
        <v>7604.1410500000002</v>
      </c>
      <c r="I20" s="1127">
        <f>'3'!J31</f>
        <v>22261.25562</v>
      </c>
      <c r="J20" s="1127">
        <f>'3'!K31</f>
        <v>18246.93086</v>
      </c>
      <c r="K20" s="1127">
        <f>'3'!L31</f>
        <v>3020.2464759999998</v>
      </c>
      <c r="L20" s="1127">
        <f>'3'!M31</f>
        <v>8723.6538930000006</v>
      </c>
      <c r="M20" s="1127">
        <f>'3'!N31</f>
        <v>5483.7949399999998</v>
      </c>
      <c r="N20" s="1127">
        <f>'3'!O31</f>
        <v>23931.011180000001</v>
      </c>
      <c r="O20" s="1127">
        <f>'3'!P31</f>
        <v>4494.9138700000003</v>
      </c>
      <c r="P20" s="1127">
        <f>'3'!Q31</f>
        <v>19615.582900000001</v>
      </c>
      <c r="Q20" s="1127">
        <f>'3'!R31</f>
        <v>0</v>
      </c>
      <c r="R20" s="1127">
        <f>'3'!S31</f>
        <v>0</v>
      </c>
      <c r="S20" s="1127">
        <f>'3'!T31</f>
        <v>0</v>
      </c>
      <c r="T20" s="1127">
        <f>'3'!U31</f>
        <v>0</v>
      </c>
      <c r="U20" s="1127">
        <f>'3'!V31</f>
        <v>0</v>
      </c>
      <c r="V20" s="1127">
        <f>'3'!W31</f>
        <v>0</v>
      </c>
      <c r="W20" s="1127">
        <f>'3'!X31</f>
        <v>0</v>
      </c>
      <c r="X20" s="1127">
        <f>'3'!Y31</f>
        <v>0</v>
      </c>
      <c r="Y20" s="1127">
        <f>'3'!Z31</f>
        <v>0</v>
      </c>
    </row>
    <row r="21" spans="1:25" x14ac:dyDescent="0.2">
      <c r="A21" s="1124">
        <v>230</v>
      </c>
      <c r="B21" s="1124">
        <v>2</v>
      </c>
      <c r="C21" s="1129" t="s">
        <v>499</v>
      </c>
      <c r="D21" s="1118">
        <v>232</v>
      </c>
      <c r="E21" s="1127">
        <f>'3'!F32</f>
        <v>0</v>
      </c>
      <c r="F21" s="1127">
        <f>'3'!G32</f>
        <v>0</v>
      </c>
      <c r="G21" s="1127">
        <f>'3'!H32</f>
        <v>0</v>
      </c>
      <c r="H21" s="1127">
        <f>'3'!I32</f>
        <v>0</v>
      </c>
      <c r="I21" s="1127">
        <f>'3'!J32</f>
        <v>0</v>
      </c>
      <c r="J21" s="1127">
        <f>'3'!K32</f>
        <v>0</v>
      </c>
      <c r="K21" s="1127">
        <f>'3'!L32</f>
        <v>0</v>
      </c>
      <c r="L21" s="1127">
        <f>'3'!M32</f>
        <v>0</v>
      </c>
      <c r="M21" s="1127">
        <f>'3'!N32</f>
        <v>0</v>
      </c>
      <c r="N21" s="1127">
        <f>'3'!O32</f>
        <v>0</v>
      </c>
      <c r="O21" s="1127">
        <f>'3'!P32</f>
        <v>0</v>
      </c>
      <c r="P21" s="1127">
        <f>'3'!Q32</f>
        <v>0</v>
      </c>
      <c r="Q21" s="1127">
        <f>'3'!R32</f>
        <v>0</v>
      </c>
      <c r="R21" s="1127">
        <f>'3'!S32</f>
        <v>0</v>
      </c>
      <c r="S21" s="1127">
        <f>'3'!T32</f>
        <v>0</v>
      </c>
      <c r="T21" s="1127">
        <f>'3'!U32</f>
        <v>0</v>
      </c>
      <c r="U21" s="1127">
        <f>'3'!V32</f>
        <v>0</v>
      </c>
      <c r="V21" s="1127">
        <f>'3'!W32</f>
        <v>0</v>
      </c>
      <c r="W21" s="1127">
        <f>'3'!X32</f>
        <v>0</v>
      </c>
      <c r="X21" s="1127">
        <f>'3'!Y32</f>
        <v>0</v>
      </c>
      <c r="Y21" s="1127">
        <f>'3'!Z32</f>
        <v>0</v>
      </c>
    </row>
    <row r="22" spans="1:25" ht="51" x14ac:dyDescent="0.2">
      <c r="A22" s="1124">
        <v>240</v>
      </c>
      <c r="B22" s="1124">
        <v>0</v>
      </c>
      <c r="C22" s="1125" t="s">
        <v>1833</v>
      </c>
      <c r="D22" s="1126">
        <v>240</v>
      </c>
      <c r="E22" s="1127">
        <f>'3'!F33</f>
        <v>0</v>
      </c>
      <c r="F22" s="1127">
        <f>'3'!G33</f>
        <v>0</v>
      </c>
      <c r="G22" s="1127">
        <f>'3'!H33</f>
        <v>0</v>
      </c>
      <c r="H22" s="1127">
        <f>'3'!I33</f>
        <v>0</v>
      </c>
      <c r="I22" s="1127">
        <f>'3'!J33</f>
        <v>0</v>
      </c>
      <c r="J22" s="1127">
        <f>'3'!K33</f>
        <v>0</v>
      </c>
      <c r="K22" s="1127">
        <f>'3'!L33</f>
        <v>0</v>
      </c>
      <c r="L22" s="1127">
        <f>'3'!M33</f>
        <v>0</v>
      </c>
      <c r="M22" s="1127">
        <f>'3'!N33</f>
        <v>0</v>
      </c>
      <c r="N22" s="1127">
        <f>'3'!O33</f>
        <v>0</v>
      </c>
      <c r="O22" s="1127">
        <f>'3'!P33</f>
        <v>0</v>
      </c>
      <c r="P22" s="1127">
        <f>'3'!Q33</f>
        <v>0</v>
      </c>
      <c r="Q22" s="1127">
        <f>'3'!R33</f>
        <v>0</v>
      </c>
      <c r="R22" s="1127">
        <f>'3'!S33</f>
        <v>0</v>
      </c>
      <c r="S22" s="1127">
        <f>'3'!T33</f>
        <v>0</v>
      </c>
      <c r="T22" s="1127">
        <f>'3'!U33</f>
        <v>0</v>
      </c>
      <c r="U22" s="1127">
        <f>'3'!V33</f>
        <v>0</v>
      </c>
      <c r="V22" s="1127">
        <f>'3'!W33</f>
        <v>0</v>
      </c>
      <c r="W22" s="1127">
        <f>'3'!X33</f>
        <v>0</v>
      </c>
      <c r="X22" s="1127">
        <f>'3'!Y33</f>
        <v>0</v>
      </c>
      <c r="Y22" s="1127">
        <f>'3'!Z33</f>
        <v>0</v>
      </c>
    </row>
    <row r="23" spans="1:25" x14ac:dyDescent="0.2">
      <c r="A23" s="1124">
        <v>240</v>
      </c>
      <c r="B23" s="1124">
        <v>1</v>
      </c>
      <c r="C23" s="1129" t="s">
        <v>497</v>
      </c>
      <c r="D23" s="1118">
        <v>241</v>
      </c>
      <c r="E23" s="1127">
        <f>'3'!F34</f>
        <v>0</v>
      </c>
      <c r="F23" s="1127">
        <f>'3'!G34</f>
        <v>0</v>
      </c>
      <c r="G23" s="1127">
        <f>'3'!H34</f>
        <v>0</v>
      </c>
      <c r="H23" s="1127">
        <f>'3'!I34</f>
        <v>0</v>
      </c>
      <c r="I23" s="1127">
        <f>'3'!J34</f>
        <v>0</v>
      </c>
      <c r="J23" s="1127">
        <f>'3'!K34</f>
        <v>0</v>
      </c>
      <c r="K23" s="1127">
        <f>'3'!L34</f>
        <v>0</v>
      </c>
      <c r="L23" s="1127">
        <f>'3'!M34</f>
        <v>0</v>
      </c>
      <c r="M23" s="1127">
        <f>'3'!N34</f>
        <v>0</v>
      </c>
      <c r="N23" s="1127">
        <f>'3'!O34</f>
        <v>0</v>
      </c>
      <c r="O23" s="1127">
        <f>'3'!P34</f>
        <v>0</v>
      </c>
      <c r="P23" s="1127">
        <f>'3'!Q34</f>
        <v>0</v>
      </c>
      <c r="Q23" s="1127">
        <f>'3'!R34</f>
        <v>0</v>
      </c>
      <c r="R23" s="1127">
        <f>'3'!S34</f>
        <v>0</v>
      </c>
      <c r="S23" s="1127">
        <f>'3'!T34</f>
        <v>0</v>
      </c>
      <c r="T23" s="1127">
        <f>'3'!U34</f>
        <v>0</v>
      </c>
      <c r="U23" s="1127">
        <f>'3'!V34</f>
        <v>0</v>
      </c>
      <c r="V23" s="1127">
        <f>'3'!W34</f>
        <v>0</v>
      </c>
      <c r="W23" s="1127">
        <f>'3'!X34</f>
        <v>0</v>
      </c>
      <c r="X23" s="1127">
        <f>'3'!Y34</f>
        <v>0</v>
      </c>
      <c r="Y23" s="1127">
        <f>'3'!Z34</f>
        <v>0</v>
      </c>
    </row>
    <row r="24" spans="1:25" x14ac:dyDescent="0.2">
      <c r="A24" s="1124">
        <v>240</v>
      </c>
      <c r="B24" s="1124">
        <v>2</v>
      </c>
      <c r="C24" s="1129" t="s">
        <v>499</v>
      </c>
      <c r="D24" s="1118">
        <v>242</v>
      </c>
      <c r="E24" s="1127">
        <f>'3'!F35</f>
        <v>0</v>
      </c>
      <c r="F24" s="1127">
        <f>'3'!G35</f>
        <v>0</v>
      </c>
      <c r="G24" s="1127">
        <f>'3'!H35</f>
        <v>0</v>
      </c>
      <c r="H24" s="1127">
        <f>'3'!I35</f>
        <v>0</v>
      </c>
      <c r="I24" s="1127">
        <f>'3'!J35</f>
        <v>0</v>
      </c>
      <c r="J24" s="1127">
        <f>'3'!K35</f>
        <v>0</v>
      </c>
      <c r="K24" s="1127">
        <f>'3'!L35</f>
        <v>0</v>
      </c>
      <c r="L24" s="1127">
        <f>'3'!M35</f>
        <v>0</v>
      </c>
      <c r="M24" s="1127">
        <f>'3'!N35</f>
        <v>0</v>
      </c>
      <c r="N24" s="1127">
        <f>'3'!O35</f>
        <v>0</v>
      </c>
      <c r="O24" s="1127">
        <f>'3'!P35</f>
        <v>0</v>
      </c>
      <c r="P24" s="1127">
        <f>'3'!Q35</f>
        <v>0</v>
      </c>
      <c r="Q24" s="1127">
        <f>'3'!R35</f>
        <v>0</v>
      </c>
      <c r="R24" s="1127">
        <f>'3'!S35</f>
        <v>0</v>
      </c>
      <c r="S24" s="1127">
        <f>'3'!T35</f>
        <v>0</v>
      </c>
      <c r="T24" s="1127">
        <f>'3'!U35</f>
        <v>0</v>
      </c>
      <c r="U24" s="1127">
        <f>'3'!V35</f>
        <v>0</v>
      </c>
      <c r="V24" s="1127">
        <f>'3'!W35</f>
        <v>0</v>
      </c>
      <c r="W24" s="1127">
        <f>'3'!X35</f>
        <v>0</v>
      </c>
      <c r="X24" s="1127">
        <f>'3'!Y35</f>
        <v>0</v>
      </c>
      <c r="Y24" s="1127">
        <f>'3'!Z35</f>
        <v>0</v>
      </c>
    </row>
    <row r="25" spans="1:25" x14ac:dyDescent="0.2">
      <c r="A25" s="1124">
        <v>250</v>
      </c>
      <c r="B25" s="1124">
        <v>0</v>
      </c>
      <c r="C25" s="1125" t="s">
        <v>1834</v>
      </c>
      <c r="D25" s="1126">
        <v>250</v>
      </c>
      <c r="E25" s="1127">
        <f>'3'!F36</f>
        <v>0</v>
      </c>
      <c r="F25" s="1127">
        <f>'3'!G36</f>
        <v>0</v>
      </c>
      <c r="G25" s="1127">
        <f>'3'!H36</f>
        <v>0</v>
      </c>
      <c r="H25" s="1127">
        <f>'3'!I36</f>
        <v>0</v>
      </c>
      <c r="I25" s="1127">
        <f>'3'!J36</f>
        <v>0</v>
      </c>
      <c r="J25" s="1127">
        <f>'3'!K36</f>
        <v>0</v>
      </c>
      <c r="K25" s="1127">
        <f>'3'!L36</f>
        <v>0</v>
      </c>
      <c r="L25" s="1127">
        <f>'3'!M36</f>
        <v>0</v>
      </c>
      <c r="M25" s="1127">
        <f>'3'!N36</f>
        <v>0</v>
      </c>
      <c r="N25" s="1127">
        <f>'3'!O36</f>
        <v>0</v>
      </c>
      <c r="O25" s="1127">
        <f>'3'!P36</f>
        <v>0</v>
      </c>
      <c r="P25" s="1127">
        <f>'3'!Q36</f>
        <v>0</v>
      </c>
      <c r="Q25" s="1127">
        <f>'3'!R36</f>
        <v>0</v>
      </c>
      <c r="R25" s="1127">
        <f>'3'!S36</f>
        <v>0</v>
      </c>
      <c r="S25" s="1127">
        <f>'3'!T36</f>
        <v>0</v>
      </c>
      <c r="T25" s="1127">
        <f>'3'!U36</f>
        <v>0</v>
      </c>
      <c r="U25" s="1127">
        <f>'3'!V36</f>
        <v>0</v>
      </c>
      <c r="V25" s="1127">
        <f>'3'!W36</f>
        <v>0</v>
      </c>
      <c r="W25" s="1127">
        <f>'3'!X36</f>
        <v>0</v>
      </c>
      <c r="X25" s="1127">
        <f>'3'!Y36</f>
        <v>0</v>
      </c>
      <c r="Y25" s="1127">
        <f>'3'!Z36</f>
        <v>0</v>
      </c>
    </row>
    <row r="26" spans="1:25" x14ac:dyDescent="0.2">
      <c r="A26" s="1124">
        <v>250</v>
      </c>
      <c r="B26" s="1124">
        <v>1</v>
      </c>
      <c r="C26" s="1129" t="s">
        <v>497</v>
      </c>
      <c r="D26" s="1118">
        <v>251</v>
      </c>
      <c r="E26" s="1127">
        <f>'3'!F37</f>
        <v>0</v>
      </c>
      <c r="F26" s="1127">
        <f>'3'!G37</f>
        <v>0</v>
      </c>
      <c r="G26" s="1127">
        <f>'3'!H37</f>
        <v>0</v>
      </c>
      <c r="H26" s="1127">
        <f>'3'!I37</f>
        <v>0</v>
      </c>
      <c r="I26" s="1127">
        <f>'3'!J37</f>
        <v>0</v>
      </c>
      <c r="J26" s="1127">
        <f>'3'!K37</f>
        <v>0</v>
      </c>
      <c r="K26" s="1127">
        <f>'3'!L37</f>
        <v>0</v>
      </c>
      <c r="L26" s="1127">
        <f>'3'!M37</f>
        <v>0</v>
      </c>
      <c r="M26" s="1127">
        <f>'3'!N37</f>
        <v>0</v>
      </c>
      <c r="N26" s="1127">
        <f>'3'!O37</f>
        <v>0</v>
      </c>
      <c r="O26" s="1127">
        <f>'3'!P37</f>
        <v>0</v>
      </c>
      <c r="P26" s="1127">
        <f>'3'!Q37</f>
        <v>0</v>
      </c>
      <c r="Q26" s="1127">
        <f>'3'!R37</f>
        <v>0</v>
      </c>
      <c r="R26" s="1127">
        <f>'3'!S37</f>
        <v>0</v>
      </c>
      <c r="S26" s="1127">
        <f>'3'!T37</f>
        <v>0</v>
      </c>
      <c r="T26" s="1127">
        <f>'3'!U37</f>
        <v>0</v>
      </c>
      <c r="U26" s="1127">
        <f>'3'!V37</f>
        <v>0</v>
      </c>
      <c r="V26" s="1127">
        <f>'3'!W37</f>
        <v>0</v>
      </c>
      <c r="W26" s="1127">
        <f>'3'!X37</f>
        <v>0</v>
      </c>
      <c r="X26" s="1127">
        <f>'3'!Y37</f>
        <v>0</v>
      </c>
      <c r="Y26" s="1127">
        <f>'3'!Z37</f>
        <v>0</v>
      </c>
    </row>
    <row r="27" spans="1:25" x14ac:dyDescent="0.2">
      <c r="A27" s="1124">
        <v>250</v>
      </c>
      <c r="B27" s="1124">
        <v>2</v>
      </c>
      <c r="C27" s="1129" t="s">
        <v>499</v>
      </c>
      <c r="D27" s="1118">
        <v>252</v>
      </c>
      <c r="E27" s="1127">
        <f>'3'!F38</f>
        <v>0</v>
      </c>
      <c r="F27" s="1127">
        <f>'3'!G38</f>
        <v>0</v>
      </c>
      <c r="G27" s="1127">
        <f>'3'!H38</f>
        <v>0</v>
      </c>
      <c r="H27" s="1127">
        <f>'3'!I38</f>
        <v>0</v>
      </c>
      <c r="I27" s="1127">
        <f>'3'!J38</f>
        <v>0</v>
      </c>
      <c r="J27" s="1127">
        <f>'3'!K38</f>
        <v>0</v>
      </c>
      <c r="K27" s="1127">
        <f>'3'!L38</f>
        <v>0</v>
      </c>
      <c r="L27" s="1127">
        <f>'3'!M38</f>
        <v>0</v>
      </c>
      <c r="M27" s="1127">
        <f>'3'!N38</f>
        <v>0</v>
      </c>
      <c r="N27" s="1127">
        <f>'3'!O38</f>
        <v>0</v>
      </c>
      <c r="O27" s="1127">
        <f>'3'!P38</f>
        <v>0</v>
      </c>
      <c r="P27" s="1127">
        <f>'3'!Q38</f>
        <v>0</v>
      </c>
      <c r="Q27" s="1127">
        <f>'3'!R38</f>
        <v>0</v>
      </c>
      <c r="R27" s="1127">
        <f>'3'!S38</f>
        <v>0</v>
      </c>
      <c r="S27" s="1127">
        <f>'3'!T38</f>
        <v>0</v>
      </c>
      <c r="T27" s="1127">
        <f>'3'!U38</f>
        <v>0</v>
      </c>
      <c r="U27" s="1127">
        <f>'3'!V38</f>
        <v>0</v>
      </c>
      <c r="V27" s="1127">
        <f>'3'!W38</f>
        <v>0</v>
      </c>
      <c r="W27" s="1127">
        <f>'3'!X38</f>
        <v>0</v>
      </c>
      <c r="X27" s="1127">
        <f>'3'!Y38</f>
        <v>0</v>
      </c>
      <c r="Y27" s="1127">
        <f>'3'!Z38</f>
        <v>0</v>
      </c>
    </row>
    <row r="28" spans="1:25" ht="25.5" x14ac:dyDescent="0.2">
      <c r="A28" s="1124">
        <v>300</v>
      </c>
      <c r="B28" s="1124">
        <v>0</v>
      </c>
      <c r="C28" s="1125" t="s">
        <v>517</v>
      </c>
      <c r="D28" s="1126">
        <v>300</v>
      </c>
      <c r="E28" s="1127">
        <f>'3'!F39</f>
        <v>1087.0465210000002</v>
      </c>
      <c r="F28" s="1127">
        <f>'3'!G39</f>
        <v>3712.3768099999998</v>
      </c>
      <c r="G28" s="1127">
        <f>'3'!H39</f>
        <v>3042.9318899999998</v>
      </c>
      <c r="H28" s="1127">
        <f>'3'!I39</f>
        <v>59.043109999999999</v>
      </c>
      <c r="I28" s="1127">
        <f>'3'!J39</f>
        <v>265.36989</v>
      </c>
      <c r="J28" s="1127">
        <f>'3'!K39</f>
        <v>217.51634999999999</v>
      </c>
      <c r="K28" s="1127">
        <f>'3'!L39</f>
        <v>275.73934200000002</v>
      </c>
      <c r="L28" s="1127">
        <f>'3'!M39</f>
        <v>752.26406900000006</v>
      </c>
      <c r="M28" s="1127">
        <f>'3'!N39</f>
        <v>705.84483999999998</v>
      </c>
      <c r="N28" s="1127">
        <f>'3'!O39</f>
        <v>2741.1620800000001</v>
      </c>
      <c r="O28" s="1127">
        <f>'3'!P39</f>
        <v>578.56134999999995</v>
      </c>
      <c r="P28" s="1127">
        <f>'3'!Q39</f>
        <v>2246.85419</v>
      </c>
      <c r="Q28" s="1127">
        <f>'3'!R39</f>
        <v>0</v>
      </c>
      <c r="R28" s="1127">
        <f>'3'!S39</f>
        <v>0</v>
      </c>
      <c r="S28" s="1127">
        <f>'3'!T39</f>
        <v>0</v>
      </c>
      <c r="T28" s="1127">
        <f>'3'!U39</f>
        <v>0</v>
      </c>
      <c r="U28" s="1127">
        <f>'3'!V39</f>
        <v>0</v>
      </c>
      <c r="V28" s="1127">
        <f>'3'!W39</f>
        <v>0</v>
      </c>
      <c r="W28" s="1127">
        <f>'3'!X39</f>
        <v>0</v>
      </c>
      <c r="X28" s="1127">
        <f>'3'!Y39</f>
        <v>0</v>
      </c>
      <c r="Y28" s="1127">
        <f>'3'!Z39</f>
        <v>0</v>
      </c>
    </row>
    <row r="29" spans="1:25" x14ac:dyDescent="0.2">
      <c r="A29" s="1124">
        <v>300</v>
      </c>
      <c r="B29" s="1124">
        <v>1</v>
      </c>
      <c r="C29" s="1129" t="s">
        <v>497</v>
      </c>
      <c r="D29" s="1118">
        <v>301</v>
      </c>
      <c r="E29" s="1127">
        <f>'3'!F40</f>
        <v>1087.0465210000002</v>
      </c>
      <c r="F29" s="1127">
        <f>'3'!G40</f>
        <v>3712.3768099999998</v>
      </c>
      <c r="G29" s="1127">
        <f>'3'!H40</f>
        <v>3042.9318899999998</v>
      </c>
      <c r="H29" s="1127">
        <f>'3'!I40</f>
        <v>59.043109999999999</v>
      </c>
      <c r="I29" s="1127">
        <f>'3'!J40</f>
        <v>265.36989</v>
      </c>
      <c r="J29" s="1127">
        <f>'3'!K40</f>
        <v>217.51634999999999</v>
      </c>
      <c r="K29" s="1127">
        <f>'3'!L40</f>
        <v>275.73934200000002</v>
      </c>
      <c r="L29" s="1127">
        <f>'3'!M40</f>
        <v>752.26406900000006</v>
      </c>
      <c r="M29" s="1127">
        <f>'3'!N40</f>
        <v>705.84483999999998</v>
      </c>
      <c r="N29" s="1127">
        <f>'3'!O40</f>
        <v>2741.1620800000001</v>
      </c>
      <c r="O29" s="1127">
        <f>'3'!P40</f>
        <v>578.56134999999995</v>
      </c>
      <c r="P29" s="1127">
        <f>'3'!Q40</f>
        <v>2246.85419</v>
      </c>
      <c r="Q29" s="1127">
        <f>'3'!R40</f>
        <v>0</v>
      </c>
      <c r="R29" s="1127">
        <f>'3'!S40</f>
        <v>0</v>
      </c>
      <c r="S29" s="1127">
        <f>'3'!T40</f>
        <v>0</v>
      </c>
      <c r="T29" s="1127">
        <f>'3'!U40</f>
        <v>0</v>
      </c>
      <c r="U29" s="1127">
        <f>'3'!V40</f>
        <v>0</v>
      </c>
      <c r="V29" s="1127">
        <f>'3'!W40</f>
        <v>0</v>
      </c>
      <c r="W29" s="1127">
        <f>'3'!X40</f>
        <v>0</v>
      </c>
      <c r="X29" s="1127">
        <f>'3'!Y40</f>
        <v>0</v>
      </c>
      <c r="Y29" s="1127">
        <f>'3'!Z40</f>
        <v>0</v>
      </c>
    </row>
    <row r="30" spans="1:25" x14ac:dyDescent="0.2">
      <c r="A30" s="1124">
        <v>300</v>
      </c>
      <c r="B30" s="1124">
        <v>2</v>
      </c>
      <c r="C30" s="1129" t="s">
        <v>499</v>
      </c>
      <c r="D30" s="1118">
        <v>302</v>
      </c>
      <c r="E30" s="1127">
        <f>'3'!F41</f>
        <v>0</v>
      </c>
      <c r="F30" s="1127">
        <f>'3'!G41</f>
        <v>0</v>
      </c>
      <c r="G30" s="1127">
        <f>'3'!H41</f>
        <v>0</v>
      </c>
      <c r="H30" s="1127">
        <f>'3'!I41</f>
        <v>0</v>
      </c>
      <c r="I30" s="1127">
        <f>'3'!J41</f>
        <v>0</v>
      </c>
      <c r="J30" s="1127">
        <f>'3'!K41</f>
        <v>0</v>
      </c>
      <c r="K30" s="1127">
        <f>'3'!L41</f>
        <v>0</v>
      </c>
      <c r="L30" s="1127">
        <f>'3'!M41</f>
        <v>0</v>
      </c>
      <c r="M30" s="1127">
        <f>'3'!N41</f>
        <v>0</v>
      </c>
      <c r="N30" s="1127">
        <f>'3'!O41</f>
        <v>0</v>
      </c>
      <c r="O30" s="1127">
        <f>'3'!P41</f>
        <v>0</v>
      </c>
      <c r="P30" s="1127">
        <f>'3'!Q41</f>
        <v>0</v>
      </c>
      <c r="Q30" s="1127">
        <f>'3'!R41</f>
        <v>0</v>
      </c>
      <c r="R30" s="1127">
        <f>'3'!S41</f>
        <v>0</v>
      </c>
      <c r="S30" s="1127">
        <f>'3'!T41</f>
        <v>0</v>
      </c>
      <c r="T30" s="1127">
        <f>'3'!U41</f>
        <v>0</v>
      </c>
      <c r="U30" s="1127">
        <f>'3'!V41</f>
        <v>0</v>
      </c>
      <c r="V30" s="1127">
        <f>'3'!W41</f>
        <v>0</v>
      </c>
      <c r="W30" s="1127">
        <f>'3'!X41</f>
        <v>0</v>
      </c>
      <c r="X30" s="1127">
        <f>'3'!Y41</f>
        <v>0</v>
      </c>
      <c r="Y30" s="1127">
        <f>'3'!Z41</f>
        <v>0</v>
      </c>
    </row>
    <row r="31" spans="1:25" x14ac:dyDescent="0.2">
      <c r="A31" s="1124">
        <v>310</v>
      </c>
      <c r="B31" s="1124">
        <v>0</v>
      </c>
      <c r="C31" s="1125" t="s">
        <v>520</v>
      </c>
      <c r="D31" s="1126">
        <v>310</v>
      </c>
      <c r="E31" s="1127">
        <f>'3'!F42</f>
        <v>6.2249400000000001</v>
      </c>
      <c r="F31" s="1127">
        <f>'3'!G42</f>
        <v>22.337769999999999</v>
      </c>
      <c r="G31" s="1127">
        <f>'3'!H42</f>
        <v>18.309649999999998</v>
      </c>
      <c r="H31" s="1127">
        <f>'3'!I42</f>
        <v>0</v>
      </c>
      <c r="I31" s="1127">
        <f>'3'!J42</f>
        <v>0</v>
      </c>
      <c r="J31" s="1127">
        <f>'3'!K42</f>
        <v>0</v>
      </c>
      <c r="K31" s="1127">
        <f>'3'!L42</f>
        <v>1.4938400000000001</v>
      </c>
      <c r="L31" s="1127">
        <f>'3'!M42</f>
        <v>4.7310999999999996</v>
      </c>
      <c r="M31" s="1127">
        <f>'3'!N42</f>
        <v>3.8391700000000002</v>
      </c>
      <c r="N31" s="1127">
        <f>'3'!O42</f>
        <v>18.4986</v>
      </c>
      <c r="O31" s="1127">
        <f>'3'!P42</f>
        <v>3.1468600000000002</v>
      </c>
      <c r="P31" s="1127">
        <f>'3'!Q42</f>
        <v>15.162789999999999</v>
      </c>
      <c r="Q31" s="1127">
        <f>'3'!R42</f>
        <v>0</v>
      </c>
      <c r="R31" s="1127">
        <f>'3'!S42</f>
        <v>0</v>
      </c>
      <c r="S31" s="1127">
        <f>'3'!T42</f>
        <v>0</v>
      </c>
      <c r="T31" s="1127">
        <f>'3'!U42</f>
        <v>0</v>
      </c>
      <c r="U31" s="1127">
        <f>'3'!V42</f>
        <v>0</v>
      </c>
      <c r="V31" s="1127">
        <f>'3'!W42</f>
        <v>0</v>
      </c>
      <c r="W31" s="1127">
        <f>'3'!X42</f>
        <v>0</v>
      </c>
      <c r="X31" s="1127">
        <f>'3'!Y42</f>
        <v>0</v>
      </c>
      <c r="Y31" s="1127">
        <f>'3'!Z42</f>
        <v>0</v>
      </c>
    </row>
    <row r="32" spans="1:25" x14ac:dyDescent="0.2">
      <c r="A32" s="1124">
        <v>310</v>
      </c>
      <c r="B32" s="1124">
        <v>1</v>
      </c>
      <c r="C32" s="1129" t="s">
        <v>497</v>
      </c>
      <c r="D32" s="1118">
        <v>311</v>
      </c>
      <c r="E32" s="1127">
        <f>'3'!F43</f>
        <v>6.2249400000000001</v>
      </c>
      <c r="F32" s="1127">
        <f>'3'!G43</f>
        <v>22.337769999999999</v>
      </c>
      <c r="G32" s="1127">
        <f>'3'!H43</f>
        <v>18.309649999999998</v>
      </c>
      <c r="H32" s="1127">
        <f>'3'!I43</f>
        <v>0</v>
      </c>
      <c r="I32" s="1127">
        <f>'3'!J43</f>
        <v>0</v>
      </c>
      <c r="J32" s="1127">
        <f>'3'!K43</f>
        <v>0</v>
      </c>
      <c r="K32" s="1127">
        <f>'3'!L43</f>
        <v>1.4938400000000001</v>
      </c>
      <c r="L32" s="1127">
        <f>'3'!M43</f>
        <v>4.7310999999999996</v>
      </c>
      <c r="M32" s="1127">
        <f>'3'!N43</f>
        <v>3.8391700000000002</v>
      </c>
      <c r="N32" s="1127">
        <f>'3'!O43</f>
        <v>18.4986</v>
      </c>
      <c r="O32" s="1127">
        <f>'3'!P43</f>
        <v>3.1468600000000002</v>
      </c>
      <c r="P32" s="1127">
        <f>'3'!Q43</f>
        <v>15.162789999999999</v>
      </c>
      <c r="Q32" s="1127">
        <f>'3'!R43</f>
        <v>0</v>
      </c>
      <c r="R32" s="1127">
        <f>'3'!S43</f>
        <v>0</v>
      </c>
      <c r="S32" s="1127">
        <f>'3'!T43</f>
        <v>0</v>
      </c>
      <c r="T32" s="1127">
        <f>'3'!U43</f>
        <v>0</v>
      </c>
      <c r="U32" s="1127">
        <f>'3'!V43</f>
        <v>0</v>
      </c>
      <c r="V32" s="1127">
        <f>'3'!W43</f>
        <v>0</v>
      </c>
      <c r="W32" s="1127">
        <f>'3'!X43</f>
        <v>0</v>
      </c>
      <c r="X32" s="1127">
        <f>'3'!Y43</f>
        <v>0</v>
      </c>
      <c r="Y32" s="1127">
        <f>'3'!Z43</f>
        <v>0</v>
      </c>
    </row>
    <row r="33" spans="1:25" x14ac:dyDescent="0.2">
      <c r="A33" s="1124">
        <v>310</v>
      </c>
      <c r="B33" s="1124">
        <v>2</v>
      </c>
      <c r="C33" s="1129" t="s">
        <v>499</v>
      </c>
      <c r="D33" s="1118">
        <v>312</v>
      </c>
      <c r="E33" s="1127">
        <f>'3'!F44</f>
        <v>0</v>
      </c>
      <c r="F33" s="1127">
        <f>'3'!G44</f>
        <v>0</v>
      </c>
      <c r="G33" s="1127">
        <f>'3'!H44</f>
        <v>0</v>
      </c>
      <c r="H33" s="1127">
        <f>'3'!I44</f>
        <v>0</v>
      </c>
      <c r="I33" s="1127">
        <f>'3'!J44</f>
        <v>0</v>
      </c>
      <c r="J33" s="1127">
        <f>'3'!K44</f>
        <v>0</v>
      </c>
      <c r="K33" s="1127">
        <f>'3'!L44</f>
        <v>0</v>
      </c>
      <c r="L33" s="1127">
        <f>'3'!M44</f>
        <v>0</v>
      </c>
      <c r="M33" s="1127">
        <f>'3'!N44</f>
        <v>0</v>
      </c>
      <c r="N33" s="1127">
        <f>'3'!O44</f>
        <v>0</v>
      </c>
      <c r="O33" s="1127">
        <f>'3'!P44</f>
        <v>0</v>
      </c>
      <c r="P33" s="1127">
        <f>'3'!Q44</f>
        <v>0</v>
      </c>
      <c r="Q33" s="1127">
        <f>'3'!R44</f>
        <v>0</v>
      </c>
      <c r="R33" s="1127">
        <f>'3'!S44</f>
        <v>0</v>
      </c>
      <c r="S33" s="1127">
        <f>'3'!T44</f>
        <v>0</v>
      </c>
      <c r="T33" s="1127">
        <f>'3'!U44</f>
        <v>0</v>
      </c>
      <c r="U33" s="1127">
        <f>'3'!V44</f>
        <v>0</v>
      </c>
      <c r="V33" s="1127">
        <f>'3'!W44</f>
        <v>0</v>
      </c>
      <c r="W33" s="1127">
        <f>'3'!X44</f>
        <v>0</v>
      </c>
      <c r="X33" s="1127">
        <f>'3'!Y44</f>
        <v>0</v>
      </c>
      <c r="Y33" s="1127">
        <f>'3'!Z44</f>
        <v>0</v>
      </c>
    </row>
    <row r="34" spans="1:25" ht="25.5" x14ac:dyDescent="0.2">
      <c r="A34" s="1124">
        <v>320</v>
      </c>
      <c r="B34" s="1124">
        <v>0</v>
      </c>
      <c r="C34" s="1125" t="s">
        <v>521</v>
      </c>
      <c r="D34" s="1126">
        <v>320</v>
      </c>
      <c r="E34" s="1127">
        <f>'3'!F45</f>
        <v>581.85106700000006</v>
      </c>
      <c r="F34" s="1127">
        <f>'3'!G45</f>
        <v>2054.7280900000001</v>
      </c>
      <c r="G34" s="1127">
        <f>'3'!H45</f>
        <v>1684.2033799999999</v>
      </c>
      <c r="H34" s="1127">
        <f>'3'!I45</f>
        <v>6.4809999999999998E-3</v>
      </c>
      <c r="I34" s="1127">
        <f>'3'!J45</f>
        <v>2.7799999999999998E-2</v>
      </c>
      <c r="J34" s="1127">
        <f>'3'!K45</f>
        <v>2.2790000000000001E-2</v>
      </c>
      <c r="K34" s="1127">
        <f>'3'!L45</f>
        <v>159.979321</v>
      </c>
      <c r="L34" s="1127">
        <f>'3'!M45</f>
        <v>421.86526500000002</v>
      </c>
      <c r="M34" s="1127">
        <f>'3'!N45</f>
        <v>409.78277000000003</v>
      </c>
      <c r="N34" s="1127">
        <f>'3'!O45</f>
        <v>1644.91752</v>
      </c>
      <c r="O34" s="1127">
        <f>'3'!P45</f>
        <v>335.88754</v>
      </c>
      <c r="P34" s="1127">
        <f>'3'!Q45</f>
        <v>1348.29305</v>
      </c>
      <c r="Q34" s="1127">
        <f>'3'!R45</f>
        <v>0</v>
      </c>
      <c r="R34" s="1127">
        <f>'3'!S45</f>
        <v>0</v>
      </c>
      <c r="S34" s="1127">
        <f>'3'!T45</f>
        <v>0</v>
      </c>
      <c r="T34" s="1127">
        <f>'3'!U45</f>
        <v>0</v>
      </c>
      <c r="U34" s="1127">
        <f>'3'!V45</f>
        <v>0</v>
      </c>
      <c r="V34" s="1127">
        <f>'3'!W45</f>
        <v>0</v>
      </c>
      <c r="W34" s="1127">
        <f>'3'!X45</f>
        <v>0</v>
      </c>
      <c r="X34" s="1127">
        <f>'3'!Y45</f>
        <v>0</v>
      </c>
      <c r="Y34" s="1127">
        <f>'3'!Z45</f>
        <v>0</v>
      </c>
    </row>
    <row r="35" spans="1:25" x14ac:dyDescent="0.2">
      <c r="A35" s="1124">
        <v>320</v>
      </c>
      <c r="B35" s="1124">
        <v>1</v>
      </c>
      <c r="C35" s="1129" t="s">
        <v>497</v>
      </c>
      <c r="D35" s="1118">
        <v>321</v>
      </c>
      <c r="E35" s="1127">
        <f>'3'!F46</f>
        <v>581.85106700000006</v>
      </c>
      <c r="F35" s="1127">
        <f>'3'!G46</f>
        <v>2054.7280900000001</v>
      </c>
      <c r="G35" s="1127">
        <f>'3'!H46</f>
        <v>1684.2033799999999</v>
      </c>
      <c r="H35" s="1127">
        <f>'3'!I46</f>
        <v>6.4809999999999998E-3</v>
      </c>
      <c r="I35" s="1127">
        <f>'3'!J46</f>
        <v>2.7799999999999998E-2</v>
      </c>
      <c r="J35" s="1127">
        <f>'3'!K46</f>
        <v>2.2790000000000001E-2</v>
      </c>
      <c r="K35" s="1127">
        <f>'3'!L46</f>
        <v>159.979321</v>
      </c>
      <c r="L35" s="1127">
        <f>'3'!M46</f>
        <v>421.86526500000002</v>
      </c>
      <c r="M35" s="1127">
        <f>'3'!N46</f>
        <v>409.78277000000003</v>
      </c>
      <c r="N35" s="1127">
        <f>'3'!O46</f>
        <v>1644.91752</v>
      </c>
      <c r="O35" s="1127">
        <f>'3'!P46</f>
        <v>335.88754</v>
      </c>
      <c r="P35" s="1127">
        <f>'3'!Q46</f>
        <v>1348.29305</v>
      </c>
      <c r="Q35" s="1127">
        <f>'3'!R46</f>
        <v>0</v>
      </c>
      <c r="R35" s="1127">
        <f>'3'!S46</f>
        <v>0</v>
      </c>
      <c r="S35" s="1127">
        <f>'3'!T46</f>
        <v>0</v>
      </c>
      <c r="T35" s="1127">
        <f>'3'!U46</f>
        <v>0</v>
      </c>
      <c r="U35" s="1127">
        <f>'3'!V46</f>
        <v>0</v>
      </c>
      <c r="V35" s="1127">
        <f>'3'!W46</f>
        <v>0</v>
      </c>
      <c r="W35" s="1127">
        <f>'3'!X46</f>
        <v>0</v>
      </c>
      <c r="X35" s="1127">
        <f>'3'!Y46</f>
        <v>0</v>
      </c>
      <c r="Y35" s="1127">
        <f>'3'!Z46</f>
        <v>0</v>
      </c>
    </row>
    <row r="36" spans="1:25" x14ac:dyDescent="0.2">
      <c r="A36" s="1124">
        <v>320</v>
      </c>
      <c r="B36" s="1124">
        <v>2</v>
      </c>
      <c r="C36" s="1129" t="s">
        <v>499</v>
      </c>
      <c r="D36" s="1118">
        <v>322</v>
      </c>
      <c r="E36" s="1127">
        <f>'3'!F47</f>
        <v>0</v>
      </c>
      <c r="F36" s="1127">
        <f>'3'!G47</f>
        <v>0</v>
      </c>
      <c r="G36" s="1127">
        <f>'3'!H47</f>
        <v>0</v>
      </c>
      <c r="H36" s="1127">
        <f>'3'!I47</f>
        <v>0</v>
      </c>
      <c r="I36" s="1127">
        <f>'3'!J47</f>
        <v>0</v>
      </c>
      <c r="J36" s="1127">
        <f>'3'!K47</f>
        <v>0</v>
      </c>
      <c r="K36" s="1127">
        <f>'3'!L47</f>
        <v>0</v>
      </c>
      <c r="L36" s="1127">
        <f>'3'!M47</f>
        <v>0</v>
      </c>
      <c r="M36" s="1127">
        <f>'3'!N47</f>
        <v>0</v>
      </c>
      <c r="N36" s="1127">
        <f>'3'!O47</f>
        <v>0</v>
      </c>
      <c r="O36" s="1127">
        <f>'3'!P47</f>
        <v>0</v>
      </c>
      <c r="P36" s="1127">
        <f>'3'!Q47</f>
        <v>0</v>
      </c>
      <c r="Q36" s="1127">
        <f>'3'!R47</f>
        <v>0</v>
      </c>
      <c r="R36" s="1127">
        <f>'3'!S47</f>
        <v>0</v>
      </c>
      <c r="S36" s="1127">
        <f>'3'!T47</f>
        <v>0</v>
      </c>
      <c r="T36" s="1127">
        <f>'3'!U47</f>
        <v>0</v>
      </c>
      <c r="U36" s="1127">
        <f>'3'!V47</f>
        <v>0</v>
      </c>
      <c r="V36" s="1127">
        <f>'3'!W47</f>
        <v>0</v>
      </c>
      <c r="W36" s="1127">
        <f>'3'!X47</f>
        <v>0</v>
      </c>
      <c r="X36" s="1127">
        <f>'3'!Y47</f>
        <v>0</v>
      </c>
      <c r="Y36" s="1127">
        <f>'3'!Z47</f>
        <v>0</v>
      </c>
    </row>
    <row r="37" spans="1:25" ht="76.5" x14ac:dyDescent="0.2">
      <c r="A37" s="1124">
        <v>330</v>
      </c>
      <c r="B37" s="1124">
        <v>0</v>
      </c>
      <c r="C37" s="1125" t="s">
        <v>1835</v>
      </c>
      <c r="D37" s="1126">
        <v>330</v>
      </c>
      <c r="E37" s="1127">
        <f>'3'!F48</f>
        <v>17.339600000000001</v>
      </c>
      <c r="F37" s="1127">
        <f>'3'!G48</f>
        <v>63.525379999999998</v>
      </c>
      <c r="G37" s="1127">
        <f>'3'!H48</f>
        <v>52.069980000000001</v>
      </c>
      <c r="H37" s="1127">
        <f>'3'!I48</f>
        <v>0</v>
      </c>
      <c r="I37" s="1127">
        <f>'3'!J48</f>
        <v>0</v>
      </c>
      <c r="J37" s="1127">
        <f>'3'!K48</f>
        <v>0</v>
      </c>
      <c r="K37" s="1127">
        <f>'3'!L48</f>
        <v>3.1884000000000001</v>
      </c>
      <c r="L37" s="1127">
        <f>'3'!M48</f>
        <v>14.151199999999999</v>
      </c>
      <c r="M37" s="1127">
        <f>'3'!N48</f>
        <v>8.1941900000000008</v>
      </c>
      <c r="N37" s="1127">
        <f>'3'!O48</f>
        <v>55.331189999999999</v>
      </c>
      <c r="O37" s="1127">
        <f>'3'!P48</f>
        <v>6.7165499999999998</v>
      </c>
      <c r="P37" s="1127">
        <f>'3'!Q48</f>
        <v>45.353430000000003</v>
      </c>
      <c r="Q37" s="1127">
        <f>'3'!R48</f>
        <v>0</v>
      </c>
      <c r="R37" s="1127">
        <f>'3'!S48</f>
        <v>0</v>
      </c>
      <c r="S37" s="1127">
        <f>'3'!T48</f>
        <v>0</v>
      </c>
      <c r="T37" s="1127">
        <f>'3'!U48</f>
        <v>0</v>
      </c>
      <c r="U37" s="1127">
        <f>'3'!V48</f>
        <v>0</v>
      </c>
      <c r="V37" s="1127">
        <f>'3'!W48</f>
        <v>0</v>
      </c>
      <c r="W37" s="1127">
        <f>'3'!X48</f>
        <v>0</v>
      </c>
      <c r="X37" s="1127">
        <f>'3'!Y48</f>
        <v>0</v>
      </c>
      <c r="Y37" s="1127">
        <f>'3'!Z48</f>
        <v>0</v>
      </c>
    </row>
    <row r="38" spans="1:25" x14ac:dyDescent="0.2">
      <c r="A38" s="1124">
        <v>330</v>
      </c>
      <c r="B38" s="1124">
        <v>1</v>
      </c>
      <c r="C38" s="1129" t="s">
        <v>497</v>
      </c>
      <c r="D38" s="1118">
        <v>331</v>
      </c>
      <c r="E38" s="1127">
        <f>'3'!F49</f>
        <v>17.339600000000001</v>
      </c>
      <c r="F38" s="1127">
        <f>'3'!G49</f>
        <v>63.525379999999998</v>
      </c>
      <c r="G38" s="1127">
        <f>'3'!H49</f>
        <v>52.069980000000001</v>
      </c>
      <c r="H38" s="1127">
        <f>'3'!I49</f>
        <v>0</v>
      </c>
      <c r="I38" s="1127">
        <f>'3'!J49</f>
        <v>0</v>
      </c>
      <c r="J38" s="1127">
        <f>'3'!K49</f>
        <v>0</v>
      </c>
      <c r="K38" s="1127">
        <f>'3'!L49</f>
        <v>3.1884000000000001</v>
      </c>
      <c r="L38" s="1127">
        <f>'3'!M49</f>
        <v>14.151199999999999</v>
      </c>
      <c r="M38" s="1127">
        <f>'3'!N49</f>
        <v>8.1941900000000008</v>
      </c>
      <c r="N38" s="1127">
        <f>'3'!O49</f>
        <v>55.331189999999999</v>
      </c>
      <c r="O38" s="1127">
        <f>'3'!P49</f>
        <v>6.7165499999999998</v>
      </c>
      <c r="P38" s="1127">
        <f>'3'!Q49</f>
        <v>45.353430000000003</v>
      </c>
      <c r="Q38" s="1127">
        <f>'3'!R49</f>
        <v>0</v>
      </c>
      <c r="R38" s="1127">
        <f>'3'!S49</f>
        <v>0</v>
      </c>
      <c r="S38" s="1127">
        <f>'3'!T49</f>
        <v>0</v>
      </c>
      <c r="T38" s="1127">
        <f>'3'!U49</f>
        <v>0</v>
      </c>
      <c r="U38" s="1127">
        <f>'3'!V49</f>
        <v>0</v>
      </c>
      <c r="V38" s="1127">
        <f>'3'!W49</f>
        <v>0</v>
      </c>
      <c r="W38" s="1127">
        <f>'3'!X49</f>
        <v>0</v>
      </c>
      <c r="X38" s="1127">
        <f>'3'!Y49</f>
        <v>0</v>
      </c>
      <c r="Y38" s="1127">
        <f>'3'!Z49</f>
        <v>0</v>
      </c>
    </row>
    <row r="39" spans="1:25" x14ac:dyDescent="0.2">
      <c r="A39" s="1124">
        <v>330</v>
      </c>
      <c r="B39" s="1124">
        <v>2</v>
      </c>
      <c r="C39" s="1129" t="s">
        <v>499</v>
      </c>
      <c r="D39" s="1118">
        <v>332</v>
      </c>
      <c r="E39" s="1127">
        <f>'3'!F50</f>
        <v>0</v>
      </c>
      <c r="F39" s="1127">
        <f>'3'!G50</f>
        <v>0</v>
      </c>
      <c r="G39" s="1127">
        <f>'3'!H50</f>
        <v>0</v>
      </c>
      <c r="H39" s="1127">
        <f>'3'!I50</f>
        <v>0</v>
      </c>
      <c r="I39" s="1127">
        <f>'3'!J50</f>
        <v>0</v>
      </c>
      <c r="J39" s="1127">
        <f>'3'!K50</f>
        <v>0</v>
      </c>
      <c r="K39" s="1127">
        <f>'3'!L50</f>
        <v>0</v>
      </c>
      <c r="L39" s="1127">
        <f>'3'!M50</f>
        <v>0</v>
      </c>
      <c r="M39" s="1127">
        <f>'3'!N50</f>
        <v>0</v>
      </c>
      <c r="N39" s="1127">
        <f>'3'!O50</f>
        <v>0</v>
      </c>
      <c r="O39" s="1127">
        <f>'3'!P50</f>
        <v>0</v>
      </c>
      <c r="P39" s="1127">
        <f>'3'!Q50</f>
        <v>0</v>
      </c>
      <c r="Q39" s="1127">
        <f>'3'!R50</f>
        <v>0</v>
      </c>
      <c r="R39" s="1127">
        <f>'3'!S50</f>
        <v>0</v>
      </c>
      <c r="S39" s="1127">
        <f>'3'!T50</f>
        <v>0</v>
      </c>
      <c r="T39" s="1127">
        <f>'3'!U50</f>
        <v>0</v>
      </c>
      <c r="U39" s="1127">
        <f>'3'!V50</f>
        <v>0</v>
      </c>
      <c r="V39" s="1127">
        <f>'3'!W50</f>
        <v>0</v>
      </c>
      <c r="W39" s="1127">
        <f>'3'!X50</f>
        <v>0</v>
      </c>
      <c r="X39" s="1127">
        <f>'3'!Y50</f>
        <v>0</v>
      </c>
      <c r="Y39" s="1127">
        <f>'3'!Z50</f>
        <v>0</v>
      </c>
    </row>
    <row r="40" spans="1:25" ht="25.5" x14ac:dyDescent="0.2">
      <c r="A40" s="1124">
        <v>340</v>
      </c>
      <c r="B40" s="1124">
        <v>0</v>
      </c>
      <c r="C40" s="1125" t="s">
        <v>527</v>
      </c>
      <c r="D40" s="1126">
        <v>340</v>
      </c>
      <c r="E40" s="1127">
        <f>'3'!F51</f>
        <v>22.380257</v>
      </c>
      <c r="F40" s="1127">
        <f>'3'!G51</f>
        <v>85.970129999999997</v>
      </c>
      <c r="G40" s="1127">
        <f>'3'!H51</f>
        <v>70.467330000000004</v>
      </c>
      <c r="H40" s="1127">
        <f>'3'!I51</f>
        <v>8.1704539999999994</v>
      </c>
      <c r="I40" s="1127">
        <f>'3'!J51</f>
        <v>35.05124</v>
      </c>
      <c r="J40" s="1127">
        <f>'3'!K51</f>
        <v>28.730530000000002</v>
      </c>
      <c r="K40" s="1127">
        <f>'3'!L51</f>
        <v>3.4637639999999998</v>
      </c>
      <c r="L40" s="1127">
        <f>'3'!M51</f>
        <v>10.746039</v>
      </c>
      <c r="M40" s="1127">
        <f>'3'!N51</f>
        <v>8.9018800000000002</v>
      </c>
      <c r="N40" s="1127">
        <f>'3'!O51</f>
        <v>42.017009999999999</v>
      </c>
      <c r="O40" s="1127">
        <f>'3'!P51</f>
        <v>7.2966199999999999</v>
      </c>
      <c r="P40" s="1127">
        <f>'3'!Q51</f>
        <v>34.440179999999998</v>
      </c>
      <c r="Q40" s="1127">
        <f>'3'!R51</f>
        <v>0</v>
      </c>
      <c r="R40" s="1127">
        <f>'3'!S51</f>
        <v>0</v>
      </c>
      <c r="S40" s="1127">
        <f>'3'!T51</f>
        <v>0</v>
      </c>
      <c r="T40" s="1127">
        <f>'3'!U51</f>
        <v>0</v>
      </c>
      <c r="U40" s="1127">
        <f>'3'!V51</f>
        <v>0</v>
      </c>
      <c r="V40" s="1127">
        <f>'3'!W51</f>
        <v>0</v>
      </c>
      <c r="W40" s="1127">
        <f>'3'!X51</f>
        <v>0</v>
      </c>
      <c r="X40" s="1127">
        <f>'3'!Y51</f>
        <v>0</v>
      </c>
      <c r="Y40" s="1127">
        <f>'3'!Z51</f>
        <v>0</v>
      </c>
    </row>
    <row r="41" spans="1:25" x14ac:dyDescent="0.2">
      <c r="A41" s="1124">
        <v>340</v>
      </c>
      <c r="B41" s="1124">
        <v>1</v>
      </c>
      <c r="C41" s="1129" t="s">
        <v>497</v>
      </c>
      <c r="D41" s="1118">
        <v>341</v>
      </c>
      <c r="E41" s="1127">
        <f>'3'!F52</f>
        <v>22.380257</v>
      </c>
      <c r="F41" s="1127">
        <f>'3'!G52</f>
        <v>85.970129999999997</v>
      </c>
      <c r="G41" s="1127">
        <f>'3'!H52</f>
        <v>70.467330000000004</v>
      </c>
      <c r="H41" s="1127">
        <f>'3'!I52</f>
        <v>8.1704539999999994</v>
      </c>
      <c r="I41" s="1127">
        <f>'3'!J52</f>
        <v>35.05124</v>
      </c>
      <c r="J41" s="1127">
        <f>'3'!K52</f>
        <v>28.730530000000002</v>
      </c>
      <c r="K41" s="1127">
        <f>'3'!L52</f>
        <v>3.4637639999999998</v>
      </c>
      <c r="L41" s="1127">
        <f>'3'!M52</f>
        <v>10.746039</v>
      </c>
      <c r="M41" s="1127">
        <f>'3'!N52</f>
        <v>8.9018800000000002</v>
      </c>
      <c r="N41" s="1127">
        <f>'3'!O52</f>
        <v>42.017009999999999</v>
      </c>
      <c r="O41" s="1127">
        <f>'3'!P52</f>
        <v>7.2966199999999999</v>
      </c>
      <c r="P41" s="1127">
        <f>'3'!Q52</f>
        <v>34.440179999999998</v>
      </c>
      <c r="Q41" s="1127">
        <f>'3'!R52</f>
        <v>0</v>
      </c>
      <c r="R41" s="1127">
        <f>'3'!S52</f>
        <v>0</v>
      </c>
      <c r="S41" s="1127">
        <f>'3'!T52</f>
        <v>0</v>
      </c>
      <c r="T41" s="1127">
        <f>'3'!U52</f>
        <v>0</v>
      </c>
      <c r="U41" s="1127">
        <f>'3'!V52</f>
        <v>0</v>
      </c>
      <c r="V41" s="1127">
        <f>'3'!W52</f>
        <v>0</v>
      </c>
      <c r="W41" s="1127">
        <f>'3'!X52</f>
        <v>0</v>
      </c>
      <c r="X41" s="1127">
        <f>'3'!Y52</f>
        <v>0</v>
      </c>
      <c r="Y41" s="1127">
        <f>'3'!Z52</f>
        <v>0</v>
      </c>
    </row>
    <row r="42" spans="1:25" x14ac:dyDescent="0.2">
      <c r="A42" s="1124">
        <v>340</v>
      </c>
      <c r="B42" s="1124">
        <v>2</v>
      </c>
      <c r="C42" s="1129" t="s">
        <v>499</v>
      </c>
      <c r="D42" s="1118">
        <v>342</v>
      </c>
      <c r="E42" s="1127">
        <f>'3'!F53</f>
        <v>0</v>
      </c>
      <c r="F42" s="1127">
        <f>'3'!G53</f>
        <v>0</v>
      </c>
      <c r="G42" s="1127">
        <f>'3'!H53</f>
        <v>0</v>
      </c>
      <c r="H42" s="1127">
        <f>'3'!I53</f>
        <v>0</v>
      </c>
      <c r="I42" s="1127">
        <f>'3'!J53</f>
        <v>0</v>
      </c>
      <c r="J42" s="1127">
        <f>'3'!K53</f>
        <v>0</v>
      </c>
      <c r="K42" s="1127">
        <f>'3'!L53</f>
        <v>0</v>
      </c>
      <c r="L42" s="1127">
        <f>'3'!M53</f>
        <v>0</v>
      </c>
      <c r="M42" s="1127">
        <f>'3'!N53</f>
        <v>0</v>
      </c>
      <c r="N42" s="1127">
        <f>'3'!O53</f>
        <v>0</v>
      </c>
      <c r="O42" s="1127">
        <f>'3'!P53</f>
        <v>0</v>
      </c>
      <c r="P42" s="1127">
        <f>'3'!Q53</f>
        <v>0</v>
      </c>
      <c r="Q42" s="1127">
        <f>'3'!R53</f>
        <v>0</v>
      </c>
      <c r="R42" s="1127">
        <f>'3'!S53</f>
        <v>0</v>
      </c>
      <c r="S42" s="1127">
        <f>'3'!T53</f>
        <v>0</v>
      </c>
      <c r="T42" s="1127">
        <f>'3'!U53</f>
        <v>0</v>
      </c>
      <c r="U42" s="1127">
        <f>'3'!V53</f>
        <v>0</v>
      </c>
      <c r="V42" s="1127">
        <f>'3'!W53</f>
        <v>0</v>
      </c>
      <c r="W42" s="1127">
        <f>'3'!X53</f>
        <v>0</v>
      </c>
      <c r="X42" s="1127">
        <f>'3'!Y53</f>
        <v>0</v>
      </c>
      <c r="Y42" s="1127">
        <f>'3'!Z53</f>
        <v>0</v>
      </c>
    </row>
    <row r="43" spans="1:25" ht="51" x14ac:dyDescent="0.2">
      <c r="A43" s="1124">
        <v>350</v>
      </c>
      <c r="B43" s="1124">
        <v>0</v>
      </c>
      <c r="C43" s="1125" t="s">
        <v>530</v>
      </c>
      <c r="D43" s="1126">
        <v>350</v>
      </c>
      <c r="E43" s="1127">
        <f>'3'!F54</f>
        <v>0</v>
      </c>
      <c r="F43" s="1127">
        <f>'3'!G54</f>
        <v>0</v>
      </c>
      <c r="G43" s="1127">
        <f>'3'!H54</f>
        <v>0</v>
      </c>
      <c r="H43" s="1127">
        <f>'3'!I54</f>
        <v>0</v>
      </c>
      <c r="I43" s="1127">
        <f>'3'!J54</f>
        <v>0</v>
      </c>
      <c r="J43" s="1127">
        <f>'3'!K54</f>
        <v>0</v>
      </c>
      <c r="K43" s="1127">
        <f>'3'!L54</f>
        <v>0</v>
      </c>
      <c r="L43" s="1127">
        <f>'3'!M54</f>
        <v>0</v>
      </c>
      <c r="M43" s="1127">
        <f>'3'!N54</f>
        <v>0</v>
      </c>
      <c r="N43" s="1127">
        <f>'3'!O54</f>
        <v>0</v>
      </c>
      <c r="O43" s="1127">
        <f>'3'!P54</f>
        <v>0</v>
      </c>
      <c r="P43" s="1127">
        <f>'3'!Q54</f>
        <v>0</v>
      </c>
      <c r="Q43" s="1127">
        <f>'3'!R54</f>
        <v>0</v>
      </c>
      <c r="R43" s="1127">
        <f>'3'!S54</f>
        <v>0</v>
      </c>
      <c r="S43" s="1127">
        <f>'3'!T54</f>
        <v>0</v>
      </c>
      <c r="T43" s="1127">
        <f>'3'!U54</f>
        <v>0</v>
      </c>
      <c r="U43" s="1127">
        <f>'3'!V54</f>
        <v>0</v>
      </c>
      <c r="V43" s="1127">
        <f>'3'!W54</f>
        <v>0</v>
      </c>
      <c r="W43" s="1127">
        <f>'3'!X54</f>
        <v>0</v>
      </c>
      <c r="X43" s="1127">
        <f>'3'!Y54</f>
        <v>0</v>
      </c>
      <c r="Y43" s="1127">
        <f>'3'!Z54</f>
        <v>0</v>
      </c>
    </row>
    <row r="44" spans="1:25" x14ac:dyDescent="0.2">
      <c r="A44" s="1124">
        <v>350</v>
      </c>
      <c r="B44" s="1124">
        <v>1</v>
      </c>
      <c r="C44" s="1129" t="s">
        <v>497</v>
      </c>
      <c r="D44" s="1118">
        <v>351</v>
      </c>
      <c r="E44" s="1127">
        <f>'3'!F55</f>
        <v>0</v>
      </c>
      <c r="F44" s="1127">
        <f>'3'!G55</f>
        <v>0</v>
      </c>
      <c r="G44" s="1127">
        <f>'3'!H55</f>
        <v>0</v>
      </c>
      <c r="H44" s="1127">
        <f>'3'!I55</f>
        <v>0</v>
      </c>
      <c r="I44" s="1127">
        <f>'3'!J55</f>
        <v>0</v>
      </c>
      <c r="J44" s="1127">
        <f>'3'!K55</f>
        <v>0</v>
      </c>
      <c r="K44" s="1127">
        <f>'3'!L55</f>
        <v>0</v>
      </c>
      <c r="L44" s="1127">
        <f>'3'!M55</f>
        <v>0</v>
      </c>
      <c r="M44" s="1127">
        <f>'3'!N55</f>
        <v>0</v>
      </c>
      <c r="N44" s="1127">
        <f>'3'!O55</f>
        <v>0</v>
      </c>
      <c r="O44" s="1127">
        <f>'3'!P55</f>
        <v>0</v>
      </c>
      <c r="P44" s="1127">
        <f>'3'!Q55</f>
        <v>0</v>
      </c>
      <c r="Q44" s="1127">
        <f>'3'!R55</f>
        <v>0</v>
      </c>
      <c r="R44" s="1127">
        <f>'3'!S55</f>
        <v>0</v>
      </c>
      <c r="S44" s="1127">
        <f>'3'!T55</f>
        <v>0</v>
      </c>
      <c r="T44" s="1127">
        <f>'3'!U55</f>
        <v>0</v>
      </c>
      <c r="U44" s="1127">
        <f>'3'!V55</f>
        <v>0</v>
      </c>
      <c r="V44" s="1127">
        <f>'3'!W55</f>
        <v>0</v>
      </c>
      <c r="W44" s="1127">
        <f>'3'!X55</f>
        <v>0</v>
      </c>
      <c r="X44" s="1127">
        <f>'3'!Y55</f>
        <v>0</v>
      </c>
      <c r="Y44" s="1127">
        <f>'3'!Z55</f>
        <v>0</v>
      </c>
    </row>
    <row r="45" spans="1:25" x14ac:dyDescent="0.2">
      <c r="A45" s="1124">
        <v>350</v>
      </c>
      <c r="B45" s="1124">
        <v>2</v>
      </c>
      <c r="C45" s="1129" t="s">
        <v>499</v>
      </c>
      <c r="D45" s="1118">
        <v>352</v>
      </c>
      <c r="E45" s="1127">
        <f>'3'!F56</f>
        <v>0</v>
      </c>
      <c r="F45" s="1127">
        <f>'3'!G56</f>
        <v>0</v>
      </c>
      <c r="G45" s="1127">
        <f>'3'!H56</f>
        <v>0</v>
      </c>
      <c r="H45" s="1127">
        <f>'3'!I56</f>
        <v>0</v>
      </c>
      <c r="I45" s="1127">
        <f>'3'!J56</f>
        <v>0</v>
      </c>
      <c r="J45" s="1127">
        <f>'3'!K56</f>
        <v>0</v>
      </c>
      <c r="K45" s="1127">
        <f>'3'!L56</f>
        <v>0</v>
      </c>
      <c r="L45" s="1127">
        <f>'3'!M56</f>
        <v>0</v>
      </c>
      <c r="M45" s="1127">
        <f>'3'!N56</f>
        <v>0</v>
      </c>
      <c r="N45" s="1127">
        <f>'3'!O56</f>
        <v>0</v>
      </c>
      <c r="O45" s="1127">
        <f>'3'!P56</f>
        <v>0</v>
      </c>
      <c r="P45" s="1127">
        <f>'3'!Q56</f>
        <v>0</v>
      </c>
      <c r="Q45" s="1127">
        <f>'3'!R56</f>
        <v>0</v>
      </c>
      <c r="R45" s="1127">
        <f>'3'!S56</f>
        <v>0</v>
      </c>
      <c r="S45" s="1127">
        <f>'3'!T56</f>
        <v>0</v>
      </c>
      <c r="T45" s="1127">
        <f>'3'!U56</f>
        <v>0</v>
      </c>
      <c r="U45" s="1127">
        <f>'3'!V56</f>
        <v>0</v>
      </c>
      <c r="V45" s="1127">
        <f>'3'!W56</f>
        <v>0</v>
      </c>
      <c r="W45" s="1127">
        <f>'3'!X56</f>
        <v>0</v>
      </c>
      <c r="X45" s="1127">
        <f>'3'!Y56</f>
        <v>0</v>
      </c>
      <c r="Y45" s="1127">
        <f>'3'!Z56</f>
        <v>0</v>
      </c>
    </row>
    <row r="46" spans="1:25" ht="63.75" x14ac:dyDescent="0.2">
      <c r="A46" s="1124">
        <v>360</v>
      </c>
      <c r="B46" s="1124">
        <v>0</v>
      </c>
      <c r="C46" s="1125" t="s">
        <v>533</v>
      </c>
      <c r="D46" s="1126">
        <v>360</v>
      </c>
      <c r="E46" s="1127">
        <f>'3'!F57</f>
        <v>459.25065699999999</v>
      </c>
      <c r="F46" s="1127">
        <f>'3'!G57</f>
        <v>1485.8154399999999</v>
      </c>
      <c r="G46" s="1127">
        <f>'3'!H57</f>
        <v>1217.8815500000001</v>
      </c>
      <c r="H46" s="1127">
        <f>'3'!I57</f>
        <v>50.866174999999998</v>
      </c>
      <c r="I46" s="1127">
        <f>'3'!J57</f>
        <v>230.29085000000001</v>
      </c>
      <c r="J46" s="1127">
        <f>'3'!K57</f>
        <v>188.76302999999999</v>
      </c>
      <c r="K46" s="1127">
        <f>'3'!L57</f>
        <v>107.614017</v>
      </c>
      <c r="L46" s="1127">
        <f>'3'!M57</f>
        <v>300.770465</v>
      </c>
      <c r="M46" s="1127">
        <f>'3'!N57</f>
        <v>275.12682999999998</v>
      </c>
      <c r="N46" s="1127">
        <f>'3'!O57</f>
        <v>980.39775999999995</v>
      </c>
      <c r="O46" s="1127">
        <f>'3'!P57</f>
        <v>225.51378</v>
      </c>
      <c r="P46" s="1127">
        <f>'3'!Q57</f>
        <v>803.60473999999999</v>
      </c>
      <c r="Q46" s="1127">
        <f>'3'!R57</f>
        <v>0</v>
      </c>
      <c r="R46" s="1127">
        <f>'3'!S57</f>
        <v>0</v>
      </c>
      <c r="S46" s="1127">
        <f>'3'!T57</f>
        <v>0</v>
      </c>
      <c r="T46" s="1127">
        <f>'3'!U57</f>
        <v>0</v>
      </c>
      <c r="U46" s="1127">
        <f>'3'!V57</f>
        <v>0</v>
      </c>
      <c r="V46" s="1127">
        <f>'3'!W57</f>
        <v>0</v>
      </c>
      <c r="W46" s="1127">
        <f>'3'!X57</f>
        <v>0</v>
      </c>
      <c r="X46" s="1127">
        <f>'3'!Y57</f>
        <v>0</v>
      </c>
      <c r="Y46" s="1127">
        <f>'3'!Z57</f>
        <v>0</v>
      </c>
    </row>
    <row r="47" spans="1:25" x14ac:dyDescent="0.2">
      <c r="A47" s="1124">
        <v>360</v>
      </c>
      <c r="B47" s="1124">
        <v>1</v>
      </c>
      <c r="C47" s="1129" t="s">
        <v>497</v>
      </c>
      <c r="D47" s="1118">
        <v>361</v>
      </c>
      <c r="E47" s="1127">
        <f>'3'!F58</f>
        <v>459.25065699999999</v>
      </c>
      <c r="F47" s="1127">
        <f>'3'!G58</f>
        <v>1485.8154399999999</v>
      </c>
      <c r="G47" s="1127">
        <f>'3'!H58</f>
        <v>1217.8815500000001</v>
      </c>
      <c r="H47" s="1127">
        <f>'3'!I58</f>
        <v>50.866174999999998</v>
      </c>
      <c r="I47" s="1127">
        <f>'3'!J58</f>
        <v>230.29085000000001</v>
      </c>
      <c r="J47" s="1127">
        <f>'3'!K58</f>
        <v>188.76302999999999</v>
      </c>
      <c r="K47" s="1127">
        <f>'3'!L58</f>
        <v>107.614017</v>
      </c>
      <c r="L47" s="1127">
        <f>'3'!M58</f>
        <v>300.770465</v>
      </c>
      <c r="M47" s="1127">
        <f>'3'!N58</f>
        <v>275.12682999999998</v>
      </c>
      <c r="N47" s="1127">
        <f>'3'!O58</f>
        <v>980.39775999999995</v>
      </c>
      <c r="O47" s="1127">
        <f>'3'!P58</f>
        <v>225.51378</v>
      </c>
      <c r="P47" s="1127">
        <f>'3'!Q58</f>
        <v>803.60473999999999</v>
      </c>
      <c r="Q47" s="1127">
        <f>'3'!R58</f>
        <v>0</v>
      </c>
      <c r="R47" s="1127">
        <f>'3'!S58</f>
        <v>0</v>
      </c>
      <c r="S47" s="1127">
        <f>'3'!T58</f>
        <v>0</v>
      </c>
      <c r="T47" s="1127">
        <f>'3'!U58</f>
        <v>0</v>
      </c>
      <c r="U47" s="1127">
        <f>'3'!V58</f>
        <v>0</v>
      </c>
      <c r="V47" s="1127">
        <f>'3'!W58</f>
        <v>0</v>
      </c>
      <c r="W47" s="1127">
        <f>'3'!X58</f>
        <v>0</v>
      </c>
      <c r="X47" s="1127">
        <f>'3'!Y58</f>
        <v>0</v>
      </c>
      <c r="Y47" s="1127">
        <f>'3'!Z58</f>
        <v>0</v>
      </c>
    </row>
    <row r="48" spans="1:25" x14ac:dyDescent="0.2">
      <c r="A48" s="1124">
        <v>360</v>
      </c>
      <c r="B48" s="1124">
        <v>2</v>
      </c>
      <c r="C48" s="1129" t="s">
        <v>499</v>
      </c>
      <c r="D48" s="1118">
        <v>362</v>
      </c>
      <c r="E48" s="1127">
        <f>'3'!F59</f>
        <v>0</v>
      </c>
      <c r="F48" s="1127">
        <f>'3'!G59</f>
        <v>0</v>
      </c>
      <c r="G48" s="1127">
        <f>'3'!H59</f>
        <v>0</v>
      </c>
      <c r="H48" s="1127">
        <f>'3'!I59</f>
        <v>0</v>
      </c>
      <c r="I48" s="1127">
        <f>'3'!J59</f>
        <v>0</v>
      </c>
      <c r="J48" s="1127">
        <f>'3'!K59</f>
        <v>0</v>
      </c>
      <c r="K48" s="1127">
        <f>'3'!L59</f>
        <v>0</v>
      </c>
      <c r="L48" s="1127">
        <f>'3'!M59</f>
        <v>0</v>
      </c>
      <c r="M48" s="1127">
        <f>'3'!N59</f>
        <v>0</v>
      </c>
      <c r="N48" s="1127">
        <f>'3'!O59</f>
        <v>0</v>
      </c>
      <c r="O48" s="1127">
        <f>'3'!P59</f>
        <v>0</v>
      </c>
      <c r="P48" s="1127">
        <f>'3'!Q59</f>
        <v>0</v>
      </c>
      <c r="Q48" s="1127">
        <f>'3'!R59</f>
        <v>0</v>
      </c>
      <c r="R48" s="1127">
        <f>'3'!S59</f>
        <v>0</v>
      </c>
      <c r="S48" s="1127">
        <f>'3'!T59</f>
        <v>0</v>
      </c>
      <c r="T48" s="1127">
        <f>'3'!U59</f>
        <v>0</v>
      </c>
      <c r="U48" s="1127">
        <f>'3'!V59</f>
        <v>0</v>
      </c>
      <c r="V48" s="1127">
        <f>'3'!W59</f>
        <v>0</v>
      </c>
      <c r="W48" s="1127">
        <f>'3'!X59</f>
        <v>0</v>
      </c>
      <c r="X48" s="1127">
        <f>'3'!Y59</f>
        <v>0</v>
      </c>
      <c r="Y48" s="1127">
        <f>'3'!Z59</f>
        <v>0</v>
      </c>
    </row>
    <row r="49" spans="1:25" ht="25.5" x14ac:dyDescent="0.2">
      <c r="A49" s="1124">
        <v>400</v>
      </c>
      <c r="B49" s="1124">
        <v>0</v>
      </c>
      <c r="C49" s="1125" t="s">
        <v>1836</v>
      </c>
      <c r="D49" s="1126">
        <v>400</v>
      </c>
      <c r="E49" s="1127">
        <f>'3'!F60</f>
        <v>0</v>
      </c>
      <c r="F49" s="1127">
        <f>'3'!G60</f>
        <v>0</v>
      </c>
      <c r="G49" s="1127">
        <f>'3'!H60</f>
        <v>0</v>
      </c>
      <c r="H49" s="1127">
        <f>'3'!I60</f>
        <v>0</v>
      </c>
      <c r="I49" s="1127">
        <f>'3'!J60</f>
        <v>0</v>
      </c>
      <c r="J49" s="1127">
        <f>'3'!K60</f>
        <v>0</v>
      </c>
      <c r="K49" s="1127">
        <f>'3'!L60</f>
        <v>0</v>
      </c>
      <c r="L49" s="1127">
        <f>'3'!M60</f>
        <v>0</v>
      </c>
      <c r="M49" s="1127">
        <f>'3'!N60</f>
        <v>0</v>
      </c>
      <c r="N49" s="1127">
        <f>'3'!O60</f>
        <v>0</v>
      </c>
      <c r="O49" s="1127">
        <f>'3'!P60</f>
        <v>0</v>
      </c>
      <c r="P49" s="1127">
        <f>'3'!Q60</f>
        <v>0</v>
      </c>
      <c r="Q49" s="1127">
        <f>'3'!R60</f>
        <v>0</v>
      </c>
      <c r="R49" s="1127">
        <f>'3'!S60</f>
        <v>0</v>
      </c>
      <c r="S49" s="1127">
        <f>'3'!T60</f>
        <v>0</v>
      </c>
      <c r="T49" s="1127">
        <f>'3'!U60</f>
        <v>0</v>
      </c>
      <c r="U49" s="1127">
        <f>'3'!V60</f>
        <v>0</v>
      </c>
      <c r="V49" s="1127">
        <f>'3'!W60</f>
        <v>0</v>
      </c>
      <c r="W49" s="1127">
        <f>'3'!X60</f>
        <v>0</v>
      </c>
      <c r="X49" s="1127">
        <f>'3'!Y60</f>
        <v>0</v>
      </c>
      <c r="Y49" s="1127">
        <f>'3'!Z60</f>
        <v>0</v>
      </c>
    </row>
    <row r="50" spans="1:25" x14ac:dyDescent="0.2">
      <c r="A50" s="1124">
        <v>500</v>
      </c>
      <c r="B50" s="1124">
        <v>0</v>
      </c>
      <c r="C50" s="1125" t="s">
        <v>435</v>
      </c>
      <c r="D50" s="1126">
        <v>500</v>
      </c>
      <c r="E50" s="1127">
        <f>'3'!F61</f>
        <v>21405.341522000002</v>
      </c>
      <c r="F50" s="1127">
        <f>'3'!G61</f>
        <v>58475.499400000008</v>
      </c>
      <c r="G50" s="1127">
        <f>'3'!H61</f>
        <v>48093.322280000008</v>
      </c>
      <c r="H50" s="1127">
        <f>'3'!I61</f>
        <v>7764.1515089999994</v>
      </c>
      <c r="I50" s="1127">
        <f>'3'!J61</f>
        <v>22915.549780000001</v>
      </c>
      <c r="J50" s="1127">
        <f>'3'!K61</f>
        <v>18945.822610000003</v>
      </c>
      <c r="K50" s="1127">
        <f>'3'!L61</f>
        <v>3524.7933729999995</v>
      </c>
      <c r="L50" s="1127">
        <f>'3'!M61</f>
        <v>10116.396640000001</v>
      </c>
      <c r="M50" s="1127">
        <f>'3'!N61</f>
        <v>6707.2410199999995</v>
      </c>
      <c r="N50" s="1127">
        <f>'3'!O61</f>
        <v>28852.708600000005</v>
      </c>
      <c r="O50" s="1127">
        <f>'3'!P61</f>
        <v>5497.7385300000005</v>
      </c>
      <c r="P50" s="1127">
        <f>'3'!Q61</f>
        <v>23649.761140000002</v>
      </c>
      <c r="Q50" s="1127">
        <f>'3'!R61</f>
        <v>0</v>
      </c>
      <c r="R50" s="1127">
        <f>'3'!S61</f>
        <v>0</v>
      </c>
      <c r="S50" s="1127">
        <f>'3'!T61</f>
        <v>0</v>
      </c>
      <c r="T50" s="1127">
        <f>'3'!U61</f>
        <v>0</v>
      </c>
      <c r="U50" s="1127">
        <f>'3'!V61</f>
        <v>0</v>
      </c>
      <c r="V50" s="1127">
        <f>'3'!W61</f>
        <v>0</v>
      </c>
      <c r="W50" s="1127">
        <f>'3'!X61</f>
        <v>0</v>
      </c>
      <c r="X50" s="1127">
        <f>'3'!Y61</f>
        <v>0</v>
      </c>
      <c r="Y50" s="1127">
        <f>'3'!Z61</f>
        <v>0</v>
      </c>
    </row>
    <row r="65" ht="12.75" customHeight="1" x14ac:dyDescent="0.2"/>
    <row r="66" ht="12.75" customHeight="1" x14ac:dyDescent="0.2"/>
    <row r="104" spans="1:25" s="1130" customFormat="1" ht="15" x14ac:dyDescent="0.2">
      <c r="A104" s="1111"/>
      <c r="B104" s="1111"/>
      <c r="C104" s="1111"/>
      <c r="D104" s="1111"/>
      <c r="E104" s="1111"/>
      <c r="F104" s="1111"/>
      <c r="G104" s="1111"/>
      <c r="H104" s="1111"/>
      <c r="I104" s="1111"/>
      <c r="J104" s="1111"/>
      <c r="K104" s="1111"/>
      <c r="L104" s="1111"/>
      <c r="M104" s="1111"/>
      <c r="N104" s="1111"/>
      <c r="O104" s="1111"/>
      <c r="P104" s="1111"/>
      <c r="Q104" s="1111"/>
      <c r="R104" s="1111"/>
      <c r="S104" s="1111"/>
      <c r="T104" s="1111"/>
      <c r="U104" s="1111"/>
      <c r="V104" s="1111"/>
      <c r="W104" s="1111"/>
      <c r="X104" s="1111"/>
      <c r="Y104" s="1111"/>
    </row>
    <row r="107" spans="1:25" ht="38.25" customHeight="1" x14ac:dyDescent="0.2"/>
    <row r="108" spans="1:25" ht="25.5" customHeight="1" x14ac:dyDescent="0.2"/>
    <row r="109" spans="1:25" ht="38.25" customHeight="1" x14ac:dyDescent="0.2"/>
    <row r="110" spans="1:25" ht="13.5" customHeight="1" x14ac:dyDescent="0.2"/>
    <row r="113" spans="1:25" s="1128" customFormat="1" x14ac:dyDescent="0.2">
      <c r="A113" s="1111"/>
      <c r="B113" s="1111"/>
      <c r="C113" s="1111"/>
      <c r="D113" s="1111"/>
      <c r="E113" s="1111"/>
      <c r="F113" s="1111"/>
      <c r="G113" s="1111"/>
      <c r="H113" s="1111"/>
      <c r="I113" s="1111"/>
      <c r="J113" s="1111"/>
      <c r="K113" s="1111"/>
      <c r="L113" s="1111"/>
      <c r="M113" s="1111"/>
      <c r="N113" s="1111"/>
      <c r="O113" s="1111"/>
      <c r="P113" s="1111"/>
      <c r="Q113" s="1111"/>
      <c r="R113" s="1111"/>
      <c r="S113" s="1111"/>
      <c r="T113" s="1111"/>
      <c r="U113" s="1111"/>
      <c r="V113" s="1111"/>
      <c r="W113" s="1111"/>
      <c r="X113" s="1111"/>
      <c r="Y113" s="1111"/>
    </row>
    <row r="121" spans="1:25" s="1128" customFormat="1" x14ac:dyDescent="0.2">
      <c r="A121" s="1111"/>
      <c r="B121" s="1111"/>
      <c r="C121" s="1111"/>
      <c r="D121" s="1111"/>
      <c r="E121" s="1111"/>
      <c r="F121" s="1111"/>
      <c r="G121" s="1111"/>
      <c r="H121" s="1111"/>
      <c r="I121" s="1111"/>
      <c r="J121" s="1111"/>
      <c r="K121" s="1111"/>
      <c r="L121" s="1111"/>
      <c r="M121" s="1111"/>
      <c r="N121" s="1111"/>
      <c r="O121" s="1111"/>
      <c r="P121" s="1111"/>
      <c r="Q121" s="1111"/>
      <c r="R121" s="1111"/>
      <c r="S121" s="1111"/>
      <c r="T121" s="1111"/>
      <c r="U121" s="1111"/>
      <c r="V121" s="1111"/>
      <c r="W121" s="1111"/>
      <c r="X121" s="1111"/>
      <c r="Y121" s="1111"/>
    </row>
    <row r="129" spans="1:25" s="1128" customFormat="1" x14ac:dyDescent="0.2">
      <c r="A129" s="1111"/>
      <c r="B129" s="1111"/>
      <c r="C129" s="1111"/>
      <c r="D129" s="1111"/>
      <c r="E129" s="1111"/>
      <c r="F129" s="1111"/>
      <c r="G129" s="1111"/>
      <c r="H129" s="1111"/>
      <c r="I129" s="1111"/>
      <c r="J129" s="1111"/>
      <c r="K129" s="1111"/>
      <c r="L129" s="1111"/>
      <c r="M129" s="1111"/>
      <c r="N129" s="1111"/>
      <c r="O129" s="1111"/>
      <c r="P129" s="1111"/>
      <c r="Q129" s="1111"/>
      <c r="R129" s="1111"/>
      <c r="S129" s="1111"/>
      <c r="T129" s="1111"/>
      <c r="U129" s="1111"/>
      <c r="V129" s="1111"/>
      <c r="W129" s="1111"/>
      <c r="X129" s="1111"/>
      <c r="Y129" s="1111"/>
    </row>
    <row r="137" spans="1:25" s="1128" customFormat="1" x14ac:dyDescent="0.2">
      <c r="A137" s="1111"/>
      <c r="B137" s="1111"/>
      <c r="C137" s="1111"/>
      <c r="D137" s="1111"/>
      <c r="E137" s="1111"/>
      <c r="F137" s="1111"/>
      <c r="G137" s="1111"/>
      <c r="H137" s="1111"/>
      <c r="I137" s="1111"/>
      <c r="J137" s="1111"/>
      <c r="K137" s="1111"/>
      <c r="L137" s="1111"/>
      <c r="M137" s="1111"/>
      <c r="N137" s="1111"/>
      <c r="O137" s="1111"/>
      <c r="P137" s="1111"/>
      <c r="Q137" s="1111"/>
      <c r="R137" s="1111"/>
      <c r="S137" s="1111"/>
      <c r="T137" s="1111"/>
      <c r="U137" s="1111"/>
      <c r="V137" s="1111"/>
      <c r="W137" s="1111"/>
      <c r="X137" s="1111"/>
      <c r="Y137" s="1111"/>
    </row>
    <row r="145" spans="1:25" s="1128" customFormat="1" x14ac:dyDescent="0.2">
      <c r="A145" s="1111"/>
      <c r="B145" s="1111"/>
      <c r="C145" s="1111"/>
      <c r="D145" s="1111"/>
      <c r="E145" s="1111"/>
      <c r="F145" s="1111"/>
      <c r="G145" s="1111"/>
      <c r="H145" s="1111"/>
      <c r="I145" s="1111"/>
      <c r="J145" s="1111"/>
      <c r="K145" s="1111"/>
      <c r="L145" s="1111"/>
      <c r="M145" s="1111"/>
      <c r="N145" s="1111"/>
      <c r="O145" s="1111"/>
      <c r="P145" s="1111"/>
      <c r="Q145" s="1111"/>
      <c r="R145" s="1111"/>
      <c r="S145" s="1111"/>
      <c r="T145" s="1111"/>
      <c r="U145" s="1111"/>
      <c r="V145" s="1111"/>
      <c r="W145" s="1111"/>
      <c r="X145" s="1111"/>
      <c r="Y145" s="1111"/>
    </row>
    <row r="146" spans="1:25" s="1128" customFormat="1" x14ac:dyDescent="0.2">
      <c r="A146" s="1111"/>
      <c r="B146" s="1111"/>
      <c r="C146" s="1111"/>
      <c r="D146" s="1111"/>
      <c r="E146" s="1111"/>
      <c r="F146" s="1111"/>
      <c r="G146" s="1111"/>
      <c r="H146" s="1111"/>
      <c r="I146" s="1111"/>
      <c r="J146" s="1111"/>
      <c r="K146" s="1111"/>
      <c r="L146" s="1111"/>
      <c r="M146" s="1111"/>
      <c r="N146" s="1111"/>
      <c r="O146" s="1111"/>
      <c r="P146" s="1111"/>
      <c r="Q146" s="1111"/>
      <c r="R146" s="1111"/>
      <c r="S146" s="1111"/>
      <c r="T146" s="1111"/>
      <c r="U146" s="1111"/>
      <c r="V146" s="1111"/>
      <c r="W146" s="1111"/>
      <c r="X146" s="1111"/>
      <c r="Y146" s="1111"/>
    </row>
    <row r="151" spans="1:25" ht="12.75" customHeight="1" x14ac:dyDescent="0.2"/>
    <row r="152" spans="1:25" ht="12.75" customHeight="1" x14ac:dyDescent="0.2"/>
    <row r="153" spans="1:25" ht="12.75" customHeight="1" x14ac:dyDescent="0.2"/>
  </sheetData>
  <sheetProtection algorithmName="SHA-512" hashValue="rNnwiZo/9n2pgSztCIMW3C1EbzrFIM+vyuAc7Mtf5FocJqpDPhcriEdpw6da155VE13sn3tjWgyZO+y09X1CGQ==" saltValue="vLRBGlk6abkpl79VIWEp7w==" spinCount="100000" sheet="1" objects="1" scenarios="1"/>
  <mergeCells count="14">
    <mergeCell ref="T3:V3"/>
    <mergeCell ref="W3:Y3"/>
    <mergeCell ref="I3:I4"/>
    <mergeCell ref="J3:J4"/>
    <mergeCell ref="K3:L3"/>
    <mergeCell ref="M3:N3"/>
    <mergeCell ref="O3:P3"/>
    <mergeCell ref="Q3:S3"/>
    <mergeCell ref="H3:H4"/>
    <mergeCell ref="C3:C4"/>
    <mergeCell ref="D3:D4"/>
    <mergeCell ref="E3:E4"/>
    <mergeCell ref="F3:F4"/>
    <mergeCell ref="G3:G4"/>
  </mergeCells>
  <dataValidations count="1">
    <dataValidation type="decimal" operator="greaterThanOrEqual" allowBlank="1" showInputMessage="1" showErrorMessage="1" errorTitle="НЕВЕРНОЕ ЗНАЧЕНИЕ" error="Введенное значение не является числовым" sqref="E40:Y50 E7:Y38">
      <formula1>-9.99999999999999E+42</formula1>
    </dataValidation>
  </dataValidations>
  <pageMargins left="0.7" right="0.7" top="0.75" bottom="0.75" header="0.3" footer="0.3"/>
  <pageSetup paperSize="9" orientation="portrait"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7"/>
  <dimension ref="A1:CZ82"/>
  <sheetViews>
    <sheetView zoomScale="70" zoomScaleNormal="70" workbookViewId="0">
      <pane xSplit="2" ySplit="8" topLeftCell="C9" activePane="bottomRight" state="frozen"/>
      <selection activeCell="C27" sqref="C27"/>
      <selection pane="topRight" activeCell="C27" sqref="C27"/>
      <selection pane="bottomLeft" activeCell="C27" sqref="C27"/>
      <selection pane="bottomRight" activeCell="C27" sqref="C27"/>
    </sheetView>
  </sheetViews>
  <sheetFormatPr defaultRowHeight="15" x14ac:dyDescent="0.25"/>
  <cols>
    <col min="1" max="2" width="9.5" style="1111" hidden="1" customWidth="1"/>
    <col min="3" max="3" width="58.6640625" style="1111" customWidth="1"/>
    <col min="4" max="4" width="14.6640625" style="1111" bestFit="1" customWidth="1"/>
    <col min="5" max="102" width="20.1640625" style="1111" customWidth="1"/>
    <col min="103" max="104" width="9.1640625" style="1090"/>
    <col min="105" max="243" width="9.1640625" style="1111"/>
    <col min="244" max="244" width="56.5" style="1111" customWidth="1"/>
    <col min="245" max="245" width="9.1640625" style="1111" customWidth="1"/>
    <col min="246" max="246" width="20" style="1111" customWidth="1"/>
    <col min="247" max="247" width="20.5" style="1111" customWidth="1"/>
    <col min="248" max="248" width="19.5" style="1111" customWidth="1"/>
    <col min="249" max="249" width="19.1640625" style="1111" customWidth="1"/>
    <col min="250" max="250" width="21" style="1111" customWidth="1"/>
    <col min="251" max="251" width="17.83203125" style="1111" customWidth="1"/>
    <col min="252" max="252" width="18.1640625" style="1111" customWidth="1"/>
    <col min="253" max="253" width="20.1640625" style="1111" bestFit="1" customWidth="1"/>
    <col min="254" max="254" width="17.33203125" style="1111" bestFit="1" customWidth="1"/>
    <col min="255" max="257" width="17.1640625" style="1111" customWidth="1"/>
    <col min="258" max="258" width="14.83203125" style="1111" customWidth="1"/>
    <col min="259" max="259" width="16.83203125" style="1111" customWidth="1"/>
    <col min="260" max="260" width="17.83203125" style="1111" customWidth="1"/>
    <col min="261" max="261" width="19.5" style="1111" customWidth="1"/>
    <col min="262" max="262" width="21.5" style="1111" customWidth="1"/>
    <col min="263" max="263" width="17.83203125" style="1111" customWidth="1"/>
    <col min="264" max="265" width="21.5" style="1111" customWidth="1"/>
    <col min="266" max="266" width="19.33203125" style="1111" customWidth="1"/>
    <col min="267" max="267" width="16.6640625" style="1111" customWidth="1"/>
    <col min="268" max="268" width="18.1640625" style="1111" customWidth="1"/>
    <col min="269" max="269" width="17.83203125" style="1111" customWidth="1"/>
    <col min="270" max="270" width="15.5" style="1111" customWidth="1"/>
    <col min="271" max="272" width="19.33203125" style="1111" customWidth="1"/>
    <col min="273" max="273" width="15.5" style="1111" customWidth="1"/>
    <col min="274" max="274" width="21.33203125" style="1111" customWidth="1"/>
    <col min="275" max="275" width="16.1640625" style="1111" customWidth="1"/>
    <col min="276" max="276" width="32" style="1111" customWidth="1"/>
    <col min="277" max="277" width="15" style="1111" customWidth="1"/>
    <col min="278" max="279" width="17.5" style="1111" customWidth="1"/>
    <col min="280" max="280" width="24" style="1111" customWidth="1"/>
    <col min="281" max="281" width="17.33203125" style="1111" customWidth="1"/>
    <col min="282" max="282" width="23.83203125" style="1111" customWidth="1"/>
    <col min="283" max="283" width="17.1640625" style="1111" customWidth="1"/>
    <col min="284" max="284" width="16.83203125" style="1111" customWidth="1"/>
    <col min="285" max="285" width="13.33203125" style="1111" customWidth="1"/>
    <col min="286" max="286" width="16" style="1111" customWidth="1"/>
    <col min="287" max="287" width="17.83203125" style="1111" customWidth="1"/>
    <col min="288" max="289" width="8.83203125" style="1111" customWidth="1"/>
    <col min="290" max="291" width="9.1640625" style="1111"/>
    <col min="292" max="292" width="20.1640625" style="1111" customWidth="1"/>
    <col min="293" max="293" width="9.1640625" style="1111"/>
    <col min="294" max="301" width="17.1640625" style="1111" bestFit="1" customWidth="1"/>
    <col min="302" max="302" width="24" style="1111" bestFit="1" customWidth="1"/>
    <col min="303" max="304" width="24.5" style="1111" bestFit="1" customWidth="1"/>
    <col min="305" max="311" width="17.1640625" style="1111" bestFit="1" customWidth="1"/>
    <col min="312" max="312" width="18.1640625" style="1111" bestFit="1" customWidth="1"/>
    <col min="313" max="314" width="20.1640625" style="1111" bestFit="1" customWidth="1"/>
    <col min="315" max="317" width="18.1640625" style="1111" bestFit="1" customWidth="1"/>
    <col min="318" max="319" width="20.1640625" style="1111" bestFit="1" customWidth="1"/>
    <col min="320" max="321" width="18.1640625" style="1111" bestFit="1" customWidth="1"/>
    <col min="322" max="338" width="9.1640625" style="1111"/>
    <col min="339" max="339" width="12.83203125" style="1111" bestFit="1" customWidth="1"/>
    <col min="340" max="499" width="9.1640625" style="1111"/>
    <col min="500" max="500" width="56.5" style="1111" customWidth="1"/>
    <col min="501" max="501" width="9.1640625" style="1111" customWidth="1"/>
    <col min="502" max="502" width="20" style="1111" customWidth="1"/>
    <col min="503" max="503" width="20.5" style="1111" customWidth="1"/>
    <col min="504" max="504" width="19.5" style="1111" customWidth="1"/>
    <col min="505" max="505" width="19.1640625" style="1111" customWidth="1"/>
    <col min="506" max="506" width="21" style="1111" customWidth="1"/>
    <col min="507" max="507" width="17.83203125" style="1111" customWidth="1"/>
    <col min="508" max="508" width="18.1640625" style="1111" customWidth="1"/>
    <col min="509" max="509" width="20.1640625" style="1111" bestFit="1" customWidth="1"/>
    <col min="510" max="510" width="17.33203125" style="1111" bestFit="1" customWidth="1"/>
    <col min="511" max="513" width="17.1640625" style="1111" customWidth="1"/>
    <col min="514" max="514" width="14.83203125" style="1111" customWidth="1"/>
    <col min="515" max="515" width="16.83203125" style="1111" customWidth="1"/>
    <col min="516" max="516" width="17.83203125" style="1111" customWidth="1"/>
    <col min="517" max="517" width="19.5" style="1111" customWidth="1"/>
    <col min="518" max="518" width="21.5" style="1111" customWidth="1"/>
    <col min="519" max="519" width="17.83203125" style="1111" customWidth="1"/>
    <col min="520" max="521" width="21.5" style="1111" customWidth="1"/>
    <col min="522" max="522" width="19.33203125" style="1111" customWidth="1"/>
    <col min="523" max="523" width="16.6640625" style="1111" customWidth="1"/>
    <col min="524" max="524" width="18.1640625" style="1111" customWidth="1"/>
    <col min="525" max="525" width="17.83203125" style="1111" customWidth="1"/>
    <col min="526" max="526" width="15.5" style="1111" customWidth="1"/>
    <col min="527" max="528" width="19.33203125" style="1111" customWidth="1"/>
    <col min="529" max="529" width="15.5" style="1111" customWidth="1"/>
    <col min="530" max="530" width="21.33203125" style="1111" customWidth="1"/>
    <col min="531" max="531" width="16.1640625" style="1111" customWidth="1"/>
    <col min="532" max="532" width="32" style="1111" customWidth="1"/>
    <col min="533" max="533" width="15" style="1111" customWidth="1"/>
    <col min="534" max="535" width="17.5" style="1111" customWidth="1"/>
    <col min="536" max="536" width="24" style="1111" customWidth="1"/>
    <col min="537" max="537" width="17.33203125" style="1111" customWidth="1"/>
    <col min="538" max="538" width="23.83203125" style="1111" customWidth="1"/>
    <col min="539" max="539" width="17.1640625" style="1111" customWidth="1"/>
    <col min="540" max="540" width="16.83203125" style="1111" customWidth="1"/>
    <col min="541" max="541" width="13.33203125" style="1111" customWidth="1"/>
    <col min="542" max="542" width="16" style="1111" customWidth="1"/>
    <col min="543" max="543" width="17.83203125" style="1111" customWidth="1"/>
    <col min="544" max="545" width="8.83203125" style="1111" customWidth="1"/>
    <col min="546" max="547" width="9.1640625" style="1111"/>
    <col min="548" max="548" width="20.1640625" style="1111" customWidth="1"/>
    <col min="549" max="549" width="9.1640625" style="1111"/>
    <col min="550" max="557" width="17.1640625" style="1111" bestFit="1" customWidth="1"/>
    <col min="558" max="558" width="24" style="1111" bestFit="1" customWidth="1"/>
    <col min="559" max="560" width="24.5" style="1111" bestFit="1" customWidth="1"/>
    <col min="561" max="567" width="17.1640625" style="1111" bestFit="1" customWidth="1"/>
    <col min="568" max="568" width="18.1640625" style="1111" bestFit="1" customWidth="1"/>
    <col min="569" max="570" width="20.1640625" style="1111" bestFit="1" customWidth="1"/>
    <col min="571" max="573" width="18.1640625" style="1111" bestFit="1" customWidth="1"/>
    <col min="574" max="575" width="20.1640625" style="1111" bestFit="1" customWidth="1"/>
    <col min="576" max="577" width="18.1640625" style="1111" bestFit="1" customWidth="1"/>
    <col min="578" max="594" width="9.1640625" style="1111"/>
    <col min="595" max="595" width="12.83203125" style="1111" bestFit="1" customWidth="1"/>
    <col min="596" max="755" width="9.1640625" style="1111"/>
    <col min="756" max="756" width="56.5" style="1111" customWidth="1"/>
    <col min="757" max="757" width="9.1640625" style="1111" customWidth="1"/>
    <col min="758" max="758" width="20" style="1111" customWidth="1"/>
    <col min="759" max="759" width="20.5" style="1111" customWidth="1"/>
    <col min="760" max="760" width="19.5" style="1111" customWidth="1"/>
    <col min="761" max="761" width="19.1640625" style="1111" customWidth="1"/>
    <col min="762" max="762" width="21" style="1111" customWidth="1"/>
    <col min="763" max="763" width="17.83203125" style="1111" customWidth="1"/>
    <col min="764" max="764" width="18.1640625" style="1111" customWidth="1"/>
    <col min="765" max="765" width="20.1640625" style="1111" bestFit="1" customWidth="1"/>
    <col min="766" max="766" width="17.33203125" style="1111" bestFit="1" customWidth="1"/>
    <col min="767" max="769" width="17.1640625" style="1111" customWidth="1"/>
    <col min="770" max="770" width="14.83203125" style="1111" customWidth="1"/>
    <col min="771" max="771" width="16.83203125" style="1111" customWidth="1"/>
    <col min="772" max="772" width="17.83203125" style="1111" customWidth="1"/>
    <col min="773" max="773" width="19.5" style="1111" customWidth="1"/>
    <col min="774" max="774" width="21.5" style="1111" customWidth="1"/>
    <col min="775" max="775" width="17.83203125" style="1111" customWidth="1"/>
    <col min="776" max="777" width="21.5" style="1111" customWidth="1"/>
    <col min="778" max="778" width="19.33203125" style="1111" customWidth="1"/>
    <col min="779" max="779" width="16.6640625" style="1111" customWidth="1"/>
    <col min="780" max="780" width="18.1640625" style="1111" customWidth="1"/>
    <col min="781" max="781" width="17.83203125" style="1111" customWidth="1"/>
    <col min="782" max="782" width="15.5" style="1111" customWidth="1"/>
    <col min="783" max="784" width="19.33203125" style="1111" customWidth="1"/>
    <col min="785" max="785" width="15.5" style="1111" customWidth="1"/>
    <col min="786" max="786" width="21.33203125" style="1111" customWidth="1"/>
    <col min="787" max="787" width="16.1640625" style="1111" customWidth="1"/>
    <col min="788" max="788" width="32" style="1111" customWidth="1"/>
    <col min="789" max="789" width="15" style="1111" customWidth="1"/>
    <col min="790" max="791" width="17.5" style="1111" customWidth="1"/>
    <col min="792" max="792" width="24" style="1111" customWidth="1"/>
    <col min="793" max="793" width="17.33203125" style="1111" customWidth="1"/>
    <col min="794" max="794" width="23.83203125" style="1111" customWidth="1"/>
    <col min="795" max="795" width="17.1640625" style="1111" customWidth="1"/>
    <col min="796" max="796" width="16.83203125" style="1111" customWidth="1"/>
    <col min="797" max="797" width="13.33203125" style="1111" customWidth="1"/>
    <col min="798" max="798" width="16" style="1111" customWidth="1"/>
    <col min="799" max="799" width="17.83203125" style="1111" customWidth="1"/>
    <col min="800" max="801" width="8.83203125" style="1111" customWidth="1"/>
    <col min="802" max="803" width="9.1640625" style="1111"/>
    <col min="804" max="804" width="20.1640625" style="1111" customWidth="1"/>
    <col min="805" max="805" width="9.1640625" style="1111"/>
    <col min="806" max="813" width="17.1640625" style="1111" bestFit="1" customWidth="1"/>
    <col min="814" max="814" width="24" style="1111" bestFit="1" customWidth="1"/>
    <col min="815" max="816" width="24.5" style="1111" bestFit="1" customWidth="1"/>
    <col min="817" max="823" width="17.1640625" style="1111" bestFit="1" customWidth="1"/>
    <col min="824" max="824" width="18.1640625" style="1111" bestFit="1" customWidth="1"/>
    <col min="825" max="826" width="20.1640625" style="1111" bestFit="1" customWidth="1"/>
    <col min="827" max="829" width="18.1640625" style="1111" bestFit="1" customWidth="1"/>
    <col min="830" max="831" width="20.1640625" style="1111" bestFit="1" customWidth="1"/>
    <col min="832" max="833" width="18.1640625" style="1111" bestFit="1" customWidth="1"/>
    <col min="834" max="850" width="9.1640625" style="1111"/>
    <col min="851" max="851" width="12.83203125" style="1111" bestFit="1" customWidth="1"/>
    <col min="852" max="1011" width="9.1640625" style="1111"/>
    <col min="1012" max="1012" width="56.5" style="1111" customWidth="1"/>
    <col min="1013" max="1013" width="9.1640625" style="1111" customWidth="1"/>
    <col min="1014" max="1014" width="20" style="1111" customWidth="1"/>
    <col min="1015" max="1015" width="20.5" style="1111" customWidth="1"/>
    <col min="1016" max="1016" width="19.5" style="1111" customWidth="1"/>
    <col min="1017" max="1017" width="19.1640625" style="1111" customWidth="1"/>
    <col min="1018" max="1018" width="21" style="1111" customWidth="1"/>
    <col min="1019" max="1019" width="17.83203125" style="1111" customWidth="1"/>
    <col min="1020" max="1020" width="18.1640625" style="1111" customWidth="1"/>
    <col min="1021" max="1021" width="20.1640625" style="1111" bestFit="1" customWidth="1"/>
    <col min="1022" max="1022" width="17.33203125" style="1111" bestFit="1" customWidth="1"/>
    <col min="1023" max="1025" width="17.1640625" style="1111" customWidth="1"/>
    <col min="1026" max="1026" width="14.83203125" style="1111" customWidth="1"/>
    <col min="1027" max="1027" width="16.83203125" style="1111" customWidth="1"/>
    <col min="1028" max="1028" width="17.83203125" style="1111" customWidth="1"/>
    <col min="1029" max="1029" width="19.5" style="1111" customWidth="1"/>
    <col min="1030" max="1030" width="21.5" style="1111" customWidth="1"/>
    <col min="1031" max="1031" width="17.83203125" style="1111" customWidth="1"/>
    <col min="1032" max="1033" width="21.5" style="1111" customWidth="1"/>
    <col min="1034" max="1034" width="19.33203125" style="1111" customWidth="1"/>
    <col min="1035" max="1035" width="16.6640625" style="1111" customWidth="1"/>
    <col min="1036" max="1036" width="18.1640625" style="1111" customWidth="1"/>
    <col min="1037" max="1037" width="17.83203125" style="1111" customWidth="1"/>
    <col min="1038" max="1038" width="15.5" style="1111" customWidth="1"/>
    <col min="1039" max="1040" width="19.33203125" style="1111" customWidth="1"/>
    <col min="1041" max="1041" width="15.5" style="1111" customWidth="1"/>
    <col min="1042" max="1042" width="21.33203125" style="1111" customWidth="1"/>
    <col min="1043" max="1043" width="16.1640625" style="1111" customWidth="1"/>
    <col min="1044" max="1044" width="32" style="1111" customWidth="1"/>
    <col min="1045" max="1045" width="15" style="1111" customWidth="1"/>
    <col min="1046" max="1047" width="17.5" style="1111" customWidth="1"/>
    <col min="1048" max="1048" width="24" style="1111" customWidth="1"/>
    <col min="1049" max="1049" width="17.33203125" style="1111" customWidth="1"/>
    <col min="1050" max="1050" width="23.83203125" style="1111" customWidth="1"/>
    <col min="1051" max="1051" width="17.1640625" style="1111" customWidth="1"/>
    <col min="1052" max="1052" width="16.83203125" style="1111" customWidth="1"/>
    <col min="1053" max="1053" width="13.33203125" style="1111" customWidth="1"/>
    <col min="1054" max="1054" width="16" style="1111" customWidth="1"/>
    <col min="1055" max="1055" width="17.83203125" style="1111" customWidth="1"/>
    <col min="1056" max="1057" width="8.83203125" style="1111" customWidth="1"/>
    <col min="1058" max="1059" width="9.1640625" style="1111"/>
    <col min="1060" max="1060" width="20.1640625" style="1111" customWidth="1"/>
    <col min="1061" max="1061" width="9.1640625" style="1111"/>
    <col min="1062" max="1069" width="17.1640625" style="1111" bestFit="1" customWidth="1"/>
    <col min="1070" max="1070" width="24" style="1111" bestFit="1" customWidth="1"/>
    <col min="1071" max="1072" width="24.5" style="1111" bestFit="1" customWidth="1"/>
    <col min="1073" max="1079" width="17.1640625" style="1111" bestFit="1" customWidth="1"/>
    <col min="1080" max="1080" width="18.1640625" style="1111" bestFit="1" customWidth="1"/>
    <col min="1081" max="1082" width="20.1640625" style="1111" bestFit="1" customWidth="1"/>
    <col min="1083" max="1085" width="18.1640625" style="1111" bestFit="1" customWidth="1"/>
    <col min="1086" max="1087" width="20.1640625" style="1111" bestFit="1" customWidth="1"/>
    <col min="1088" max="1089" width="18.1640625" style="1111" bestFit="1" customWidth="1"/>
    <col min="1090" max="1106" width="9.1640625" style="1111"/>
    <col min="1107" max="1107" width="12.83203125" style="1111" bestFit="1" customWidth="1"/>
    <col min="1108" max="1267" width="9.1640625" style="1111"/>
    <col min="1268" max="1268" width="56.5" style="1111" customWidth="1"/>
    <col min="1269" max="1269" width="9.1640625" style="1111" customWidth="1"/>
    <col min="1270" max="1270" width="20" style="1111" customWidth="1"/>
    <col min="1271" max="1271" width="20.5" style="1111" customWidth="1"/>
    <col min="1272" max="1272" width="19.5" style="1111" customWidth="1"/>
    <col min="1273" max="1273" width="19.1640625" style="1111" customWidth="1"/>
    <col min="1274" max="1274" width="21" style="1111" customWidth="1"/>
    <col min="1275" max="1275" width="17.83203125" style="1111" customWidth="1"/>
    <col min="1276" max="1276" width="18.1640625" style="1111" customWidth="1"/>
    <col min="1277" max="1277" width="20.1640625" style="1111" bestFit="1" customWidth="1"/>
    <col min="1278" max="1278" width="17.33203125" style="1111" bestFit="1" customWidth="1"/>
    <col min="1279" max="1281" width="17.1640625" style="1111" customWidth="1"/>
    <col min="1282" max="1282" width="14.83203125" style="1111" customWidth="1"/>
    <col min="1283" max="1283" width="16.83203125" style="1111" customWidth="1"/>
    <col min="1284" max="1284" width="17.83203125" style="1111" customWidth="1"/>
    <col min="1285" max="1285" width="19.5" style="1111" customWidth="1"/>
    <col min="1286" max="1286" width="21.5" style="1111" customWidth="1"/>
    <col min="1287" max="1287" width="17.83203125" style="1111" customWidth="1"/>
    <col min="1288" max="1289" width="21.5" style="1111" customWidth="1"/>
    <col min="1290" max="1290" width="19.33203125" style="1111" customWidth="1"/>
    <col min="1291" max="1291" width="16.6640625" style="1111" customWidth="1"/>
    <col min="1292" max="1292" width="18.1640625" style="1111" customWidth="1"/>
    <col min="1293" max="1293" width="17.83203125" style="1111" customWidth="1"/>
    <col min="1294" max="1294" width="15.5" style="1111" customWidth="1"/>
    <col min="1295" max="1296" width="19.33203125" style="1111" customWidth="1"/>
    <col min="1297" max="1297" width="15.5" style="1111" customWidth="1"/>
    <col min="1298" max="1298" width="21.33203125" style="1111" customWidth="1"/>
    <col min="1299" max="1299" width="16.1640625" style="1111" customWidth="1"/>
    <col min="1300" max="1300" width="32" style="1111" customWidth="1"/>
    <col min="1301" max="1301" width="15" style="1111" customWidth="1"/>
    <col min="1302" max="1303" width="17.5" style="1111" customWidth="1"/>
    <col min="1304" max="1304" width="24" style="1111" customWidth="1"/>
    <col min="1305" max="1305" width="17.33203125" style="1111" customWidth="1"/>
    <col min="1306" max="1306" width="23.83203125" style="1111" customWidth="1"/>
    <col min="1307" max="1307" width="17.1640625" style="1111" customWidth="1"/>
    <col min="1308" max="1308" width="16.83203125" style="1111" customWidth="1"/>
    <col min="1309" max="1309" width="13.33203125" style="1111" customWidth="1"/>
    <col min="1310" max="1310" width="16" style="1111" customWidth="1"/>
    <col min="1311" max="1311" width="17.83203125" style="1111" customWidth="1"/>
    <col min="1312" max="1313" width="8.83203125" style="1111" customWidth="1"/>
    <col min="1314" max="1315" width="9.1640625" style="1111"/>
    <col min="1316" max="1316" width="20.1640625" style="1111" customWidth="1"/>
    <col min="1317" max="1317" width="9.1640625" style="1111"/>
    <col min="1318" max="1325" width="17.1640625" style="1111" bestFit="1" customWidth="1"/>
    <col min="1326" max="1326" width="24" style="1111" bestFit="1" customWidth="1"/>
    <col min="1327" max="1328" width="24.5" style="1111" bestFit="1" customWidth="1"/>
    <col min="1329" max="1335" width="17.1640625" style="1111" bestFit="1" customWidth="1"/>
    <col min="1336" max="1336" width="18.1640625" style="1111" bestFit="1" customWidth="1"/>
    <col min="1337" max="1338" width="20.1640625" style="1111" bestFit="1" customWidth="1"/>
    <col min="1339" max="1341" width="18.1640625" style="1111" bestFit="1" customWidth="1"/>
    <col min="1342" max="1343" width="20.1640625" style="1111" bestFit="1" customWidth="1"/>
    <col min="1344" max="1345" width="18.1640625" style="1111" bestFit="1" customWidth="1"/>
    <col min="1346" max="1362" width="9.1640625" style="1111"/>
    <col min="1363" max="1363" width="12.83203125" style="1111" bestFit="1" customWidth="1"/>
    <col min="1364" max="1523" width="9.1640625" style="1111"/>
    <col min="1524" max="1524" width="56.5" style="1111" customWidth="1"/>
    <col min="1525" max="1525" width="9.1640625" style="1111" customWidth="1"/>
    <col min="1526" max="1526" width="20" style="1111" customWidth="1"/>
    <col min="1527" max="1527" width="20.5" style="1111" customWidth="1"/>
    <col min="1528" max="1528" width="19.5" style="1111" customWidth="1"/>
    <col min="1529" max="1529" width="19.1640625" style="1111" customWidth="1"/>
    <col min="1530" max="1530" width="21" style="1111" customWidth="1"/>
    <col min="1531" max="1531" width="17.83203125" style="1111" customWidth="1"/>
    <col min="1532" max="1532" width="18.1640625" style="1111" customWidth="1"/>
    <col min="1533" max="1533" width="20.1640625" style="1111" bestFit="1" customWidth="1"/>
    <col min="1534" max="1534" width="17.33203125" style="1111" bestFit="1" customWidth="1"/>
    <col min="1535" max="1537" width="17.1640625" style="1111" customWidth="1"/>
    <col min="1538" max="1538" width="14.83203125" style="1111" customWidth="1"/>
    <col min="1539" max="1539" width="16.83203125" style="1111" customWidth="1"/>
    <col min="1540" max="1540" width="17.83203125" style="1111" customWidth="1"/>
    <col min="1541" max="1541" width="19.5" style="1111" customWidth="1"/>
    <col min="1542" max="1542" width="21.5" style="1111" customWidth="1"/>
    <col min="1543" max="1543" width="17.83203125" style="1111" customWidth="1"/>
    <col min="1544" max="1545" width="21.5" style="1111" customWidth="1"/>
    <col min="1546" max="1546" width="19.33203125" style="1111" customWidth="1"/>
    <col min="1547" max="1547" width="16.6640625" style="1111" customWidth="1"/>
    <col min="1548" max="1548" width="18.1640625" style="1111" customWidth="1"/>
    <col min="1549" max="1549" width="17.83203125" style="1111" customWidth="1"/>
    <col min="1550" max="1550" width="15.5" style="1111" customWidth="1"/>
    <col min="1551" max="1552" width="19.33203125" style="1111" customWidth="1"/>
    <col min="1553" max="1553" width="15.5" style="1111" customWidth="1"/>
    <col min="1554" max="1554" width="21.33203125" style="1111" customWidth="1"/>
    <col min="1555" max="1555" width="16.1640625" style="1111" customWidth="1"/>
    <col min="1556" max="1556" width="32" style="1111" customWidth="1"/>
    <col min="1557" max="1557" width="15" style="1111" customWidth="1"/>
    <col min="1558" max="1559" width="17.5" style="1111" customWidth="1"/>
    <col min="1560" max="1560" width="24" style="1111" customWidth="1"/>
    <col min="1561" max="1561" width="17.33203125" style="1111" customWidth="1"/>
    <col min="1562" max="1562" width="23.83203125" style="1111" customWidth="1"/>
    <col min="1563" max="1563" width="17.1640625" style="1111" customWidth="1"/>
    <col min="1564" max="1564" width="16.83203125" style="1111" customWidth="1"/>
    <col min="1565" max="1565" width="13.33203125" style="1111" customWidth="1"/>
    <col min="1566" max="1566" width="16" style="1111" customWidth="1"/>
    <col min="1567" max="1567" width="17.83203125" style="1111" customWidth="1"/>
    <col min="1568" max="1569" width="8.83203125" style="1111" customWidth="1"/>
    <col min="1570" max="1571" width="9.1640625" style="1111"/>
    <col min="1572" max="1572" width="20.1640625" style="1111" customWidth="1"/>
    <col min="1573" max="1573" width="9.1640625" style="1111"/>
    <col min="1574" max="1581" width="17.1640625" style="1111" bestFit="1" customWidth="1"/>
    <col min="1582" max="1582" width="24" style="1111" bestFit="1" customWidth="1"/>
    <col min="1583" max="1584" width="24.5" style="1111" bestFit="1" customWidth="1"/>
    <col min="1585" max="1591" width="17.1640625" style="1111" bestFit="1" customWidth="1"/>
    <col min="1592" max="1592" width="18.1640625" style="1111" bestFit="1" customWidth="1"/>
    <col min="1593" max="1594" width="20.1640625" style="1111" bestFit="1" customWidth="1"/>
    <col min="1595" max="1597" width="18.1640625" style="1111" bestFit="1" customWidth="1"/>
    <col min="1598" max="1599" width="20.1640625" style="1111" bestFit="1" customWidth="1"/>
    <col min="1600" max="1601" width="18.1640625" style="1111" bestFit="1" customWidth="1"/>
    <col min="1602" max="1618" width="9.1640625" style="1111"/>
    <col min="1619" max="1619" width="12.83203125" style="1111" bestFit="1" customWidth="1"/>
    <col min="1620" max="1779" width="9.1640625" style="1111"/>
    <col min="1780" max="1780" width="56.5" style="1111" customWidth="1"/>
    <col min="1781" max="1781" width="9.1640625" style="1111" customWidth="1"/>
    <col min="1782" max="1782" width="20" style="1111" customWidth="1"/>
    <col min="1783" max="1783" width="20.5" style="1111" customWidth="1"/>
    <col min="1784" max="1784" width="19.5" style="1111" customWidth="1"/>
    <col min="1785" max="1785" width="19.1640625" style="1111" customWidth="1"/>
    <col min="1786" max="1786" width="21" style="1111" customWidth="1"/>
    <col min="1787" max="1787" width="17.83203125" style="1111" customWidth="1"/>
    <col min="1788" max="1788" width="18.1640625" style="1111" customWidth="1"/>
    <col min="1789" max="1789" width="20.1640625" style="1111" bestFit="1" customWidth="1"/>
    <col min="1790" max="1790" width="17.33203125" style="1111" bestFit="1" customWidth="1"/>
    <col min="1791" max="1793" width="17.1640625" style="1111" customWidth="1"/>
    <col min="1794" max="1794" width="14.83203125" style="1111" customWidth="1"/>
    <col min="1795" max="1795" width="16.83203125" style="1111" customWidth="1"/>
    <col min="1796" max="1796" width="17.83203125" style="1111" customWidth="1"/>
    <col min="1797" max="1797" width="19.5" style="1111" customWidth="1"/>
    <col min="1798" max="1798" width="21.5" style="1111" customWidth="1"/>
    <col min="1799" max="1799" width="17.83203125" style="1111" customWidth="1"/>
    <col min="1800" max="1801" width="21.5" style="1111" customWidth="1"/>
    <col min="1802" max="1802" width="19.33203125" style="1111" customWidth="1"/>
    <col min="1803" max="1803" width="16.6640625" style="1111" customWidth="1"/>
    <col min="1804" max="1804" width="18.1640625" style="1111" customWidth="1"/>
    <col min="1805" max="1805" width="17.83203125" style="1111" customWidth="1"/>
    <col min="1806" max="1806" width="15.5" style="1111" customWidth="1"/>
    <col min="1807" max="1808" width="19.33203125" style="1111" customWidth="1"/>
    <col min="1809" max="1809" width="15.5" style="1111" customWidth="1"/>
    <col min="1810" max="1810" width="21.33203125" style="1111" customWidth="1"/>
    <col min="1811" max="1811" width="16.1640625" style="1111" customWidth="1"/>
    <col min="1812" max="1812" width="32" style="1111" customWidth="1"/>
    <col min="1813" max="1813" width="15" style="1111" customWidth="1"/>
    <col min="1814" max="1815" width="17.5" style="1111" customWidth="1"/>
    <col min="1816" max="1816" width="24" style="1111" customWidth="1"/>
    <col min="1817" max="1817" width="17.33203125" style="1111" customWidth="1"/>
    <col min="1818" max="1818" width="23.83203125" style="1111" customWidth="1"/>
    <col min="1819" max="1819" width="17.1640625" style="1111" customWidth="1"/>
    <col min="1820" max="1820" width="16.83203125" style="1111" customWidth="1"/>
    <col min="1821" max="1821" width="13.33203125" style="1111" customWidth="1"/>
    <col min="1822" max="1822" width="16" style="1111" customWidth="1"/>
    <col min="1823" max="1823" width="17.83203125" style="1111" customWidth="1"/>
    <col min="1824" max="1825" width="8.83203125" style="1111" customWidth="1"/>
    <col min="1826" max="1827" width="9.1640625" style="1111"/>
    <col min="1828" max="1828" width="20.1640625" style="1111" customWidth="1"/>
    <col min="1829" max="1829" width="9.1640625" style="1111"/>
    <col min="1830" max="1837" width="17.1640625" style="1111" bestFit="1" customWidth="1"/>
    <col min="1838" max="1838" width="24" style="1111" bestFit="1" customWidth="1"/>
    <col min="1839" max="1840" width="24.5" style="1111" bestFit="1" customWidth="1"/>
    <col min="1841" max="1847" width="17.1640625" style="1111" bestFit="1" customWidth="1"/>
    <col min="1848" max="1848" width="18.1640625" style="1111" bestFit="1" customWidth="1"/>
    <col min="1849" max="1850" width="20.1640625" style="1111" bestFit="1" customWidth="1"/>
    <col min="1851" max="1853" width="18.1640625" style="1111" bestFit="1" customWidth="1"/>
    <col min="1854" max="1855" width="20.1640625" style="1111" bestFit="1" customWidth="1"/>
    <col min="1856" max="1857" width="18.1640625" style="1111" bestFit="1" customWidth="1"/>
    <col min="1858" max="1874" width="9.1640625" style="1111"/>
    <col min="1875" max="1875" width="12.83203125" style="1111" bestFit="1" customWidth="1"/>
    <col min="1876" max="2035" width="9.1640625" style="1111"/>
    <col min="2036" max="2036" width="56.5" style="1111" customWidth="1"/>
    <col min="2037" max="2037" width="9.1640625" style="1111" customWidth="1"/>
    <col min="2038" max="2038" width="20" style="1111" customWidth="1"/>
    <col min="2039" max="2039" width="20.5" style="1111" customWidth="1"/>
    <col min="2040" max="2040" width="19.5" style="1111" customWidth="1"/>
    <col min="2041" max="2041" width="19.1640625" style="1111" customWidth="1"/>
    <col min="2042" max="2042" width="21" style="1111" customWidth="1"/>
    <col min="2043" max="2043" width="17.83203125" style="1111" customWidth="1"/>
    <col min="2044" max="2044" width="18.1640625" style="1111" customWidth="1"/>
    <col min="2045" max="2045" width="20.1640625" style="1111" bestFit="1" customWidth="1"/>
    <col min="2046" max="2046" width="17.33203125" style="1111" bestFit="1" customWidth="1"/>
    <col min="2047" max="2049" width="17.1640625" style="1111" customWidth="1"/>
    <col min="2050" max="2050" width="14.83203125" style="1111" customWidth="1"/>
    <col min="2051" max="2051" width="16.83203125" style="1111" customWidth="1"/>
    <col min="2052" max="2052" width="17.83203125" style="1111" customWidth="1"/>
    <col min="2053" max="2053" width="19.5" style="1111" customWidth="1"/>
    <col min="2054" max="2054" width="21.5" style="1111" customWidth="1"/>
    <col min="2055" max="2055" width="17.83203125" style="1111" customWidth="1"/>
    <col min="2056" max="2057" width="21.5" style="1111" customWidth="1"/>
    <col min="2058" max="2058" width="19.33203125" style="1111" customWidth="1"/>
    <col min="2059" max="2059" width="16.6640625" style="1111" customWidth="1"/>
    <col min="2060" max="2060" width="18.1640625" style="1111" customWidth="1"/>
    <col min="2061" max="2061" width="17.83203125" style="1111" customWidth="1"/>
    <col min="2062" max="2062" width="15.5" style="1111" customWidth="1"/>
    <col min="2063" max="2064" width="19.33203125" style="1111" customWidth="1"/>
    <col min="2065" max="2065" width="15.5" style="1111" customWidth="1"/>
    <col min="2066" max="2066" width="21.33203125" style="1111" customWidth="1"/>
    <col min="2067" max="2067" width="16.1640625" style="1111" customWidth="1"/>
    <col min="2068" max="2068" width="32" style="1111" customWidth="1"/>
    <col min="2069" max="2069" width="15" style="1111" customWidth="1"/>
    <col min="2070" max="2071" width="17.5" style="1111" customWidth="1"/>
    <col min="2072" max="2072" width="24" style="1111" customWidth="1"/>
    <col min="2073" max="2073" width="17.33203125" style="1111" customWidth="1"/>
    <col min="2074" max="2074" width="23.83203125" style="1111" customWidth="1"/>
    <col min="2075" max="2075" width="17.1640625" style="1111" customWidth="1"/>
    <col min="2076" max="2076" width="16.83203125" style="1111" customWidth="1"/>
    <col min="2077" max="2077" width="13.33203125" style="1111" customWidth="1"/>
    <col min="2078" max="2078" width="16" style="1111" customWidth="1"/>
    <col min="2079" max="2079" width="17.83203125" style="1111" customWidth="1"/>
    <col min="2080" max="2081" width="8.83203125" style="1111" customWidth="1"/>
    <col min="2082" max="2083" width="9.1640625" style="1111"/>
    <col min="2084" max="2084" width="20.1640625" style="1111" customWidth="1"/>
    <col min="2085" max="2085" width="9.1640625" style="1111"/>
    <col min="2086" max="2093" width="17.1640625" style="1111" bestFit="1" customWidth="1"/>
    <col min="2094" max="2094" width="24" style="1111" bestFit="1" customWidth="1"/>
    <col min="2095" max="2096" width="24.5" style="1111" bestFit="1" customWidth="1"/>
    <col min="2097" max="2103" width="17.1640625" style="1111" bestFit="1" customWidth="1"/>
    <col min="2104" max="2104" width="18.1640625" style="1111" bestFit="1" customWidth="1"/>
    <col min="2105" max="2106" width="20.1640625" style="1111" bestFit="1" customWidth="1"/>
    <col min="2107" max="2109" width="18.1640625" style="1111" bestFit="1" customWidth="1"/>
    <col min="2110" max="2111" width="20.1640625" style="1111" bestFit="1" customWidth="1"/>
    <col min="2112" max="2113" width="18.1640625" style="1111" bestFit="1" customWidth="1"/>
    <col min="2114" max="2130" width="9.1640625" style="1111"/>
    <col min="2131" max="2131" width="12.83203125" style="1111" bestFit="1" customWidth="1"/>
    <col min="2132" max="2291" width="9.1640625" style="1111"/>
    <col min="2292" max="2292" width="56.5" style="1111" customWidth="1"/>
    <col min="2293" max="2293" width="9.1640625" style="1111" customWidth="1"/>
    <col min="2294" max="2294" width="20" style="1111" customWidth="1"/>
    <col min="2295" max="2295" width="20.5" style="1111" customWidth="1"/>
    <col min="2296" max="2296" width="19.5" style="1111" customWidth="1"/>
    <col min="2297" max="2297" width="19.1640625" style="1111" customWidth="1"/>
    <col min="2298" max="2298" width="21" style="1111" customWidth="1"/>
    <col min="2299" max="2299" width="17.83203125" style="1111" customWidth="1"/>
    <col min="2300" max="2300" width="18.1640625" style="1111" customWidth="1"/>
    <col min="2301" max="2301" width="20.1640625" style="1111" bestFit="1" customWidth="1"/>
    <col min="2302" max="2302" width="17.33203125" style="1111" bestFit="1" customWidth="1"/>
    <col min="2303" max="2305" width="17.1640625" style="1111" customWidth="1"/>
    <col min="2306" max="2306" width="14.83203125" style="1111" customWidth="1"/>
    <col min="2307" max="2307" width="16.83203125" style="1111" customWidth="1"/>
    <col min="2308" max="2308" width="17.83203125" style="1111" customWidth="1"/>
    <col min="2309" max="2309" width="19.5" style="1111" customWidth="1"/>
    <col min="2310" max="2310" width="21.5" style="1111" customWidth="1"/>
    <col min="2311" max="2311" width="17.83203125" style="1111" customWidth="1"/>
    <col min="2312" max="2313" width="21.5" style="1111" customWidth="1"/>
    <col min="2314" max="2314" width="19.33203125" style="1111" customWidth="1"/>
    <col min="2315" max="2315" width="16.6640625" style="1111" customWidth="1"/>
    <col min="2316" max="2316" width="18.1640625" style="1111" customWidth="1"/>
    <col min="2317" max="2317" width="17.83203125" style="1111" customWidth="1"/>
    <col min="2318" max="2318" width="15.5" style="1111" customWidth="1"/>
    <col min="2319" max="2320" width="19.33203125" style="1111" customWidth="1"/>
    <col min="2321" max="2321" width="15.5" style="1111" customWidth="1"/>
    <col min="2322" max="2322" width="21.33203125" style="1111" customWidth="1"/>
    <col min="2323" max="2323" width="16.1640625" style="1111" customWidth="1"/>
    <col min="2324" max="2324" width="32" style="1111" customWidth="1"/>
    <col min="2325" max="2325" width="15" style="1111" customWidth="1"/>
    <col min="2326" max="2327" width="17.5" style="1111" customWidth="1"/>
    <col min="2328" max="2328" width="24" style="1111" customWidth="1"/>
    <col min="2329" max="2329" width="17.33203125" style="1111" customWidth="1"/>
    <col min="2330" max="2330" width="23.83203125" style="1111" customWidth="1"/>
    <col min="2331" max="2331" width="17.1640625" style="1111" customWidth="1"/>
    <col min="2332" max="2332" width="16.83203125" style="1111" customWidth="1"/>
    <col min="2333" max="2333" width="13.33203125" style="1111" customWidth="1"/>
    <col min="2334" max="2334" width="16" style="1111" customWidth="1"/>
    <col min="2335" max="2335" width="17.83203125" style="1111" customWidth="1"/>
    <col min="2336" max="2337" width="8.83203125" style="1111" customWidth="1"/>
    <col min="2338" max="2339" width="9.1640625" style="1111"/>
    <col min="2340" max="2340" width="20.1640625" style="1111" customWidth="1"/>
    <col min="2341" max="2341" width="9.1640625" style="1111"/>
    <col min="2342" max="2349" width="17.1640625" style="1111" bestFit="1" customWidth="1"/>
    <col min="2350" max="2350" width="24" style="1111" bestFit="1" customWidth="1"/>
    <col min="2351" max="2352" width="24.5" style="1111" bestFit="1" customWidth="1"/>
    <col min="2353" max="2359" width="17.1640625" style="1111" bestFit="1" customWidth="1"/>
    <col min="2360" max="2360" width="18.1640625" style="1111" bestFit="1" customWidth="1"/>
    <col min="2361" max="2362" width="20.1640625" style="1111" bestFit="1" customWidth="1"/>
    <col min="2363" max="2365" width="18.1640625" style="1111" bestFit="1" customWidth="1"/>
    <col min="2366" max="2367" width="20.1640625" style="1111" bestFit="1" customWidth="1"/>
    <col min="2368" max="2369" width="18.1640625" style="1111" bestFit="1" customWidth="1"/>
    <col min="2370" max="2386" width="9.1640625" style="1111"/>
    <col min="2387" max="2387" width="12.83203125" style="1111" bestFit="1" customWidth="1"/>
    <col min="2388" max="2547" width="9.1640625" style="1111"/>
    <col min="2548" max="2548" width="56.5" style="1111" customWidth="1"/>
    <col min="2549" max="2549" width="9.1640625" style="1111" customWidth="1"/>
    <col min="2550" max="2550" width="20" style="1111" customWidth="1"/>
    <col min="2551" max="2551" width="20.5" style="1111" customWidth="1"/>
    <col min="2552" max="2552" width="19.5" style="1111" customWidth="1"/>
    <col min="2553" max="2553" width="19.1640625" style="1111" customWidth="1"/>
    <col min="2554" max="2554" width="21" style="1111" customWidth="1"/>
    <col min="2555" max="2555" width="17.83203125" style="1111" customWidth="1"/>
    <col min="2556" max="2556" width="18.1640625" style="1111" customWidth="1"/>
    <col min="2557" max="2557" width="20.1640625" style="1111" bestFit="1" customWidth="1"/>
    <col min="2558" max="2558" width="17.33203125" style="1111" bestFit="1" customWidth="1"/>
    <col min="2559" max="2561" width="17.1640625" style="1111" customWidth="1"/>
    <col min="2562" max="2562" width="14.83203125" style="1111" customWidth="1"/>
    <col min="2563" max="2563" width="16.83203125" style="1111" customWidth="1"/>
    <col min="2564" max="2564" width="17.83203125" style="1111" customWidth="1"/>
    <col min="2565" max="2565" width="19.5" style="1111" customWidth="1"/>
    <col min="2566" max="2566" width="21.5" style="1111" customWidth="1"/>
    <col min="2567" max="2567" width="17.83203125" style="1111" customWidth="1"/>
    <col min="2568" max="2569" width="21.5" style="1111" customWidth="1"/>
    <col min="2570" max="2570" width="19.33203125" style="1111" customWidth="1"/>
    <col min="2571" max="2571" width="16.6640625" style="1111" customWidth="1"/>
    <col min="2572" max="2572" width="18.1640625" style="1111" customWidth="1"/>
    <col min="2573" max="2573" width="17.83203125" style="1111" customWidth="1"/>
    <col min="2574" max="2574" width="15.5" style="1111" customWidth="1"/>
    <col min="2575" max="2576" width="19.33203125" style="1111" customWidth="1"/>
    <col min="2577" max="2577" width="15.5" style="1111" customWidth="1"/>
    <col min="2578" max="2578" width="21.33203125" style="1111" customWidth="1"/>
    <col min="2579" max="2579" width="16.1640625" style="1111" customWidth="1"/>
    <col min="2580" max="2580" width="32" style="1111" customWidth="1"/>
    <col min="2581" max="2581" width="15" style="1111" customWidth="1"/>
    <col min="2582" max="2583" width="17.5" style="1111" customWidth="1"/>
    <col min="2584" max="2584" width="24" style="1111" customWidth="1"/>
    <col min="2585" max="2585" width="17.33203125" style="1111" customWidth="1"/>
    <col min="2586" max="2586" width="23.83203125" style="1111" customWidth="1"/>
    <col min="2587" max="2587" width="17.1640625" style="1111" customWidth="1"/>
    <col min="2588" max="2588" width="16.83203125" style="1111" customWidth="1"/>
    <col min="2589" max="2589" width="13.33203125" style="1111" customWidth="1"/>
    <col min="2590" max="2590" width="16" style="1111" customWidth="1"/>
    <col min="2591" max="2591" width="17.83203125" style="1111" customWidth="1"/>
    <col min="2592" max="2593" width="8.83203125" style="1111" customWidth="1"/>
    <col min="2594" max="2595" width="9.1640625" style="1111"/>
    <col min="2596" max="2596" width="20.1640625" style="1111" customWidth="1"/>
    <col min="2597" max="2597" width="9.1640625" style="1111"/>
    <col min="2598" max="2605" width="17.1640625" style="1111" bestFit="1" customWidth="1"/>
    <col min="2606" max="2606" width="24" style="1111" bestFit="1" customWidth="1"/>
    <col min="2607" max="2608" width="24.5" style="1111" bestFit="1" customWidth="1"/>
    <col min="2609" max="2615" width="17.1640625" style="1111" bestFit="1" customWidth="1"/>
    <col min="2616" max="2616" width="18.1640625" style="1111" bestFit="1" customWidth="1"/>
    <col min="2617" max="2618" width="20.1640625" style="1111" bestFit="1" customWidth="1"/>
    <col min="2619" max="2621" width="18.1640625" style="1111" bestFit="1" customWidth="1"/>
    <col min="2622" max="2623" width="20.1640625" style="1111" bestFit="1" customWidth="1"/>
    <col min="2624" max="2625" width="18.1640625" style="1111" bestFit="1" customWidth="1"/>
    <col min="2626" max="2642" width="9.1640625" style="1111"/>
    <col min="2643" max="2643" width="12.83203125" style="1111" bestFit="1" customWidth="1"/>
    <col min="2644" max="2803" width="9.1640625" style="1111"/>
    <col min="2804" max="2804" width="56.5" style="1111" customWidth="1"/>
    <col min="2805" max="2805" width="9.1640625" style="1111" customWidth="1"/>
    <col min="2806" max="2806" width="20" style="1111" customWidth="1"/>
    <col min="2807" max="2807" width="20.5" style="1111" customWidth="1"/>
    <col min="2808" max="2808" width="19.5" style="1111" customWidth="1"/>
    <col min="2809" max="2809" width="19.1640625" style="1111" customWidth="1"/>
    <col min="2810" max="2810" width="21" style="1111" customWidth="1"/>
    <col min="2811" max="2811" width="17.83203125" style="1111" customWidth="1"/>
    <col min="2812" max="2812" width="18.1640625" style="1111" customWidth="1"/>
    <col min="2813" max="2813" width="20.1640625" style="1111" bestFit="1" customWidth="1"/>
    <col min="2814" max="2814" width="17.33203125" style="1111" bestFit="1" customWidth="1"/>
    <col min="2815" max="2817" width="17.1640625" style="1111" customWidth="1"/>
    <col min="2818" max="2818" width="14.83203125" style="1111" customWidth="1"/>
    <col min="2819" max="2819" width="16.83203125" style="1111" customWidth="1"/>
    <col min="2820" max="2820" width="17.83203125" style="1111" customWidth="1"/>
    <col min="2821" max="2821" width="19.5" style="1111" customWidth="1"/>
    <col min="2822" max="2822" width="21.5" style="1111" customWidth="1"/>
    <col min="2823" max="2823" width="17.83203125" style="1111" customWidth="1"/>
    <col min="2824" max="2825" width="21.5" style="1111" customWidth="1"/>
    <col min="2826" max="2826" width="19.33203125" style="1111" customWidth="1"/>
    <col min="2827" max="2827" width="16.6640625" style="1111" customWidth="1"/>
    <col min="2828" max="2828" width="18.1640625" style="1111" customWidth="1"/>
    <col min="2829" max="2829" width="17.83203125" style="1111" customWidth="1"/>
    <col min="2830" max="2830" width="15.5" style="1111" customWidth="1"/>
    <col min="2831" max="2832" width="19.33203125" style="1111" customWidth="1"/>
    <col min="2833" max="2833" width="15.5" style="1111" customWidth="1"/>
    <col min="2834" max="2834" width="21.33203125" style="1111" customWidth="1"/>
    <col min="2835" max="2835" width="16.1640625" style="1111" customWidth="1"/>
    <col min="2836" max="2836" width="32" style="1111" customWidth="1"/>
    <col min="2837" max="2837" width="15" style="1111" customWidth="1"/>
    <col min="2838" max="2839" width="17.5" style="1111" customWidth="1"/>
    <col min="2840" max="2840" width="24" style="1111" customWidth="1"/>
    <col min="2841" max="2841" width="17.33203125" style="1111" customWidth="1"/>
    <col min="2842" max="2842" width="23.83203125" style="1111" customWidth="1"/>
    <col min="2843" max="2843" width="17.1640625" style="1111" customWidth="1"/>
    <col min="2844" max="2844" width="16.83203125" style="1111" customWidth="1"/>
    <col min="2845" max="2845" width="13.33203125" style="1111" customWidth="1"/>
    <col min="2846" max="2846" width="16" style="1111" customWidth="1"/>
    <col min="2847" max="2847" width="17.83203125" style="1111" customWidth="1"/>
    <col min="2848" max="2849" width="8.83203125" style="1111" customWidth="1"/>
    <col min="2850" max="2851" width="9.1640625" style="1111"/>
    <col min="2852" max="2852" width="20.1640625" style="1111" customWidth="1"/>
    <col min="2853" max="2853" width="9.1640625" style="1111"/>
    <col min="2854" max="2861" width="17.1640625" style="1111" bestFit="1" customWidth="1"/>
    <col min="2862" max="2862" width="24" style="1111" bestFit="1" customWidth="1"/>
    <col min="2863" max="2864" width="24.5" style="1111" bestFit="1" customWidth="1"/>
    <col min="2865" max="2871" width="17.1640625" style="1111" bestFit="1" customWidth="1"/>
    <col min="2872" max="2872" width="18.1640625" style="1111" bestFit="1" customWidth="1"/>
    <col min="2873" max="2874" width="20.1640625" style="1111" bestFit="1" customWidth="1"/>
    <col min="2875" max="2877" width="18.1640625" style="1111" bestFit="1" customWidth="1"/>
    <col min="2878" max="2879" width="20.1640625" style="1111" bestFit="1" customWidth="1"/>
    <col min="2880" max="2881" width="18.1640625" style="1111" bestFit="1" customWidth="1"/>
    <col min="2882" max="2898" width="9.1640625" style="1111"/>
    <col min="2899" max="2899" width="12.83203125" style="1111" bestFit="1" customWidth="1"/>
    <col min="2900" max="3059" width="9.1640625" style="1111"/>
    <col min="3060" max="3060" width="56.5" style="1111" customWidth="1"/>
    <col min="3061" max="3061" width="9.1640625" style="1111" customWidth="1"/>
    <col min="3062" max="3062" width="20" style="1111" customWidth="1"/>
    <col min="3063" max="3063" width="20.5" style="1111" customWidth="1"/>
    <col min="3064" max="3064" width="19.5" style="1111" customWidth="1"/>
    <col min="3065" max="3065" width="19.1640625" style="1111" customWidth="1"/>
    <col min="3066" max="3066" width="21" style="1111" customWidth="1"/>
    <col min="3067" max="3067" width="17.83203125" style="1111" customWidth="1"/>
    <col min="3068" max="3068" width="18.1640625" style="1111" customWidth="1"/>
    <col min="3069" max="3069" width="20.1640625" style="1111" bestFit="1" customWidth="1"/>
    <col min="3070" max="3070" width="17.33203125" style="1111" bestFit="1" customWidth="1"/>
    <col min="3071" max="3073" width="17.1640625" style="1111" customWidth="1"/>
    <col min="3074" max="3074" width="14.83203125" style="1111" customWidth="1"/>
    <col min="3075" max="3075" width="16.83203125" style="1111" customWidth="1"/>
    <col min="3076" max="3076" width="17.83203125" style="1111" customWidth="1"/>
    <col min="3077" max="3077" width="19.5" style="1111" customWidth="1"/>
    <col min="3078" max="3078" width="21.5" style="1111" customWidth="1"/>
    <col min="3079" max="3079" width="17.83203125" style="1111" customWidth="1"/>
    <col min="3080" max="3081" width="21.5" style="1111" customWidth="1"/>
    <col min="3082" max="3082" width="19.33203125" style="1111" customWidth="1"/>
    <col min="3083" max="3083" width="16.6640625" style="1111" customWidth="1"/>
    <col min="3084" max="3084" width="18.1640625" style="1111" customWidth="1"/>
    <col min="3085" max="3085" width="17.83203125" style="1111" customWidth="1"/>
    <col min="3086" max="3086" width="15.5" style="1111" customWidth="1"/>
    <col min="3087" max="3088" width="19.33203125" style="1111" customWidth="1"/>
    <col min="3089" max="3089" width="15.5" style="1111" customWidth="1"/>
    <col min="3090" max="3090" width="21.33203125" style="1111" customWidth="1"/>
    <col min="3091" max="3091" width="16.1640625" style="1111" customWidth="1"/>
    <col min="3092" max="3092" width="32" style="1111" customWidth="1"/>
    <col min="3093" max="3093" width="15" style="1111" customWidth="1"/>
    <col min="3094" max="3095" width="17.5" style="1111" customWidth="1"/>
    <col min="3096" max="3096" width="24" style="1111" customWidth="1"/>
    <col min="3097" max="3097" width="17.33203125" style="1111" customWidth="1"/>
    <col min="3098" max="3098" width="23.83203125" style="1111" customWidth="1"/>
    <col min="3099" max="3099" width="17.1640625" style="1111" customWidth="1"/>
    <col min="3100" max="3100" width="16.83203125" style="1111" customWidth="1"/>
    <col min="3101" max="3101" width="13.33203125" style="1111" customWidth="1"/>
    <col min="3102" max="3102" width="16" style="1111" customWidth="1"/>
    <col min="3103" max="3103" width="17.83203125" style="1111" customWidth="1"/>
    <col min="3104" max="3105" width="8.83203125" style="1111" customWidth="1"/>
    <col min="3106" max="3107" width="9.1640625" style="1111"/>
    <col min="3108" max="3108" width="20.1640625" style="1111" customWidth="1"/>
    <col min="3109" max="3109" width="9.1640625" style="1111"/>
    <col min="3110" max="3117" width="17.1640625" style="1111" bestFit="1" customWidth="1"/>
    <col min="3118" max="3118" width="24" style="1111" bestFit="1" customWidth="1"/>
    <col min="3119" max="3120" width="24.5" style="1111" bestFit="1" customWidth="1"/>
    <col min="3121" max="3127" width="17.1640625" style="1111" bestFit="1" customWidth="1"/>
    <col min="3128" max="3128" width="18.1640625" style="1111" bestFit="1" customWidth="1"/>
    <col min="3129" max="3130" width="20.1640625" style="1111" bestFit="1" customWidth="1"/>
    <col min="3131" max="3133" width="18.1640625" style="1111" bestFit="1" customWidth="1"/>
    <col min="3134" max="3135" width="20.1640625" style="1111" bestFit="1" customWidth="1"/>
    <col min="3136" max="3137" width="18.1640625" style="1111" bestFit="1" customWidth="1"/>
    <col min="3138" max="3154" width="9.1640625" style="1111"/>
    <col min="3155" max="3155" width="12.83203125" style="1111" bestFit="1" customWidth="1"/>
    <col min="3156" max="3315" width="9.1640625" style="1111"/>
    <col min="3316" max="3316" width="56.5" style="1111" customWidth="1"/>
    <col min="3317" max="3317" width="9.1640625" style="1111" customWidth="1"/>
    <col min="3318" max="3318" width="20" style="1111" customWidth="1"/>
    <col min="3319" max="3319" width="20.5" style="1111" customWidth="1"/>
    <col min="3320" max="3320" width="19.5" style="1111" customWidth="1"/>
    <col min="3321" max="3321" width="19.1640625" style="1111" customWidth="1"/>
    <col min="3322" max="3322" width="21" style="1111" customWidth="1"/>
    <col min="3323" max="3323" width="17.83203125" style="1111" customWidth="1"/>
    <col min="3324" max="3324" width="18.1640625" style="1111" customWidth="1"/>
    <col min="3325" max="3325" width="20.1640625" style="1111" bestFit="1" customWidth="1"/>
    <col min="3326" max="3326" width="17.33203125" style="1111" bestFit="1" customWidth="1"/>
    <col min="3327" max="3329" width="17.1640625" style="1111" customWidth="1"/>
    <col min="3330" max="3330" width="14.83203125" style="1111" customWidth="1"/>
    <col min="3331" max="3331" width="16.83203125" style="1111" customWidth="1"/>
    <col min="3332" max="3332" width="17.83203125" style="1111" customWidth="1"/>
    <col min="3333" max="3333" width="19.5" style="1111" customWidth="1"/>
    <col min="3334" max="3334" width="21.5" style="1111" customWidth="1"/>
    <col min="3335" max="3335" width="17.83203125" style="1111" customWidth="1"/>
    <col min="3336" max="3337" width="21.5" style="1111" customWidth="1"/>
    <col min="3338" max="3338" width="19.33203125" style="1111" customWidth="1"/>
    <col min="3339" max="3339" width="16.6640625" style="1111" customWidth="1"/>
    <col min="3340" max="3340" width="18.1640625" style="1111" customWidth="1"/>
    <col min="3341" max="3341" width="17.83203125" style="1111" customWidth="1"/>
    <col min="3342" max="3342" width="15.5" style="1111" customWidth="1"/>
    <col min="3343" max="3344" width="19.33203125" style="1111" customWidth="1"/>
    <col min="3345" max="3345" width="15.5" style="1111" customWidth="1"/>
    <col min="3346" max="3346" width="21.33203125" style="1111" customWidth="1"/>
    <col min="3347" max="3347" width="16.1640625" style="1111" customWidth="1"/>
    <col min="3348" max="3348" width="32" style="1111" customWidth="1"/>
    <col min="3349" max="3349" width="15" style="1111" customWidth="1"/>
    <col min="3350" max="3351" width="17.5" style="1111" customWidth="1"/>
    <col min="3352" max="3352" width="24" style="1111" customWidth="1"/>
    <col min="3353" max="3353" width="17.33203125" style="1111" customWidth="1"/>
    <col min="3354" max="3354" width="23.83203125" style="1111" customWidth="1"/>
    <col min="3355" max="3355" width="17.1640625" style="1111" customWidth="1"/>
    <col min="3356" max="3356" width="16.83203125" style="1111" customWidth="1"/>
    <col min="3357" max="3357" width="13.33203125" style="1111" customWidth="1"/>
    <col min="3358" max="3358" width="16" style="1111" customWidth="1"/>
    <col min="3359" max="3359" width="17.83203125" style="1111" customWidth="1"/>
    <col min="3360" max="3361" width="8.83203125" style="1111" customWidth="1"/>
    <col min="3362" max="3363" width="9.1640625" style="1111"/>
    <col min="3364" max="3364" width="20.1640625" style="1111" customWidth="1"/>
    <col min="3365" max="3365" width="9.1640625" style="1111"/>
    <col min="3366" max="3373" width="17.1640625" style="1111" bestFit="1" customWidth="1"/>
    <col min="3374" max="3374" width="24" style="1111" bestFit="1" customWidth="1"/>
    <col min="3375" max="3376" width="24.5" style="1111" bestFit="1" customWidth="1"/>
    <col min="3377" max="3383" width="17.1640625" style="1111" bestFit="1" customWidth="1"/>
    <col min="3384" max="3384" width="18.1640625" style="1111" bestFit="1" customWidth="1"/>
    <col min="3385" max="3386" width="20.1640625" style="1111" bestFit="1" customWidth="1"/>
    <col min="3387" max="3389" width="18.1640625" style="1111" bestFit="1" customWidth="1"/>
    <col min="3390" max="3391" width="20.1640625" style="1111" bestFit="1" customWidth="1"/>
    <col min="3392" max="3393" width="18.1640625" style="1111" bestFit="1" customWidth="1"/>
    <col min="3394" max="3410" width="9.1640625" style="1111"/>
    <col min="3411" max="3411" width="12.83203125" style="1111" bestFit="1" customWidth="1"/>
    <col min="3412" max="3571" width="9.1640625" style="1111"/>
    <col min="3572" max="3572" width="56.5" style="1111" customWidth="1"/>
    <col min="3573" max="3573" width="9.1640625" style="1111" customWidth="1"/>
    <col min="3574" max="3574" width="20" style="1111" customWidth="1"/>
    <col min="3575" max="3575" width="20.5" style="1111" customWidth="1"/>
    <col min="3576" max="3576" width="19.5" style="1111" customWidth="1"/>
    <col min="3577" max="3577" width="19.1640625" style="1111" customWidth="1"/>
    <col min="3578" max="3578" width="21" style="1111" customWidth="1"/>
    <col min="3579" max="3579" width="17.83203125" style="1111" customWidth="1"/>
    <col min="3580" max="3580" width="18.1640625" style="1111" customWidth="1"/>
    <col min="3581" max="3581" width="20.1640625" style="1111" bestFit="1" customWidth="1"/>
    <col min="3582" max="3582" width="17.33203125" style="1111" bestFit="1" customWidth="1"/>
    <col min="3583" max="3585" width="17.1640625" style="1111" customWidth="1"/>
    <col min="3586" max="3586" width="14.83203125" style="1111" customWidth="1"/>
    <col min="3587" max="3587" width="16.83203125" style="1111" customWidth="1"/>
    <col min="3588" max="3588" width="17.83203125" style="1111" customWidth="1"/>
    <col min="3589" max="3589" width="19.5" style="1111" customWidth="1"/>
    <col min="3590" max="3590" width="21.5" style="1111" customWidth="1"/>
    <col min="3591" max="3591" width="17.83203125" style="1111" customWidth="1"/>
    <col min="3592" max="3593" width="21.5" style="1111" customWidth="1"/>
    <col min="3594" max="3594" width="19.33203125" style="1111" customWidth="1"/>
    <col min="3595" max="3595" width="16.6640625" style="1111" customWidth="1"/>
    <col min="3596" max="3596" width="18.1640625" style="1111" customWidth="1"/>
    <col min="3597" max="3597" width="17.83203125" style="1111" customWidth="1"/>
    <col min="3598" max="3598" width="15.5" style="1111" customWidth="1"/>
    <col min="3599" max="3600" width="19.33203125" style="1111" customWidth="1"/>
    <col min="3601" max="3601" width="15.5" style="1111" customWidth="1"/>
    <col min="3602" max="3602" width="21.33203125" style="1111" customWidth="1"/>
    <col min="3603" max="3603" width="16.1640625" style="1111" customWidth="1"/>
    <col min="3604" max="3604" width="32" style="1111" customWidth="1"/>
    <col min="3605" max="3605" width="15" style="1111" customWidth="1"/>
    <col min="3606" max="3607" width="17.5" style="1111" customWidth="1"/>
    <col min="3608" max="3608" width="24" style="1111" customWidth="1"/>
    <col min="3609" max="3609" width="17.33203125" style="1111" customWidth="1"/>
    <col min="3610" max="3610" width="23.83203125" style="1111" customWidth="1"/>
    <col min="3611" max="3611" width="17.1640625" style="1111" customWidth="1"/>
    <col min="3612" max="3612" width="16.83203125" style="1111" customWidth="1"/>
    <col min="3613" max="3613" width="13.33203125" style="1111" customWidth="1"/>
    <col min="3614" max="3614" width="16" style="1111" customWidth="1"/>
    <col min="3615" max="3615" width="17.83203125" style="1111" customWidth="1"/>
    <col min="3616" max="3617" width="8.83203125" style="1111" customWidth="1"/>
    <col min="3618" max="3619" width="9.1640625" style="1111"/>
    <col min="3620" max="3620" width="20.1640625" style="1111" customWidth="1"/>
    <col min="3621" max="3621" width="9.1640625" style="1111"/>
    <col min="3622" max="3629" width="17.1640625" style="1111" bestFit="1" customWidth="1"/>
    <col min="3630" max="3630" width="24" style="1111" bestFit="1" customWidth="1"/>
    <col min="3631" max="3632" width="24.5" style="1111" bestFit="1" customWidth="1"/>
    <col min="3633" max="3639" width="17.1640625" style="1111" bestFit="1" customWidth="1"/>
    <col min="3640" max="3640" width="18.1640625" style="1111" bestFit="1" customWidth="1"/>
    <col min="3641" max="3642" width="20.1640625" style="1111" bestFit="1" customWidth="1"/>
    <col min="3643" max="3645" width="18.1640625" style="1111" bestFit="1" customWidth="1"/>
    <col min="3646" max="3647" width="20.1640625" style="1111" bestFit="1" customWidth="1"/>
    <col min="3648" max="3649" width="18.1640625" style="1111" bestFit="1" customWidth="1"/>
    <col min="3650" max="3666" width="9.1640625" style="1111"/>
    <col min="3667" max="3667" width="12.83203125" style="1111" bestFit="1" customWidth="1"/>
    <col min="3668" max="3827" width="9.1640625" style="1111"/>
    <col min="3828" max="3828" width="56.5" style="1111" customWidth="1"/>
    <col min="3829" max="3829" width="9.1640625" style="1111" customWidth="1"/>
    <col min="3830" max="3830" width="20" style="1111" customWidth="1"/>
    <col min="3831" max="3831" width="20.5" style="1111" customWidth="1"/>
    <col min="3832" max="3832" width="19.5" style="1111" customWidth="1"/>
    <col min="3833" max="3833" width="19.1640625" style="1111" customWidth="1"/>
    <col min="3834" max="3834" width="21" style="1111" customWidth="1"/>
    <col min="3835" max="3835" width="17.83203125" style="1111" customWidth="1"/>
    <col min="3836" max="3836" width="18.1640625" style="1111" customWidth="1"/>
    <col min="3837" max="3837" width="20.1640625" style="1111" bestFit="1" customWidth="1"/>
    <col min="3838" max="3838" width="17.33203125" style="1111" bestFit="1" customWidth="1"/>
    <col min="3839" max="3841" width="17.1640625" style="1111" customWidth="1"/>
    <col min="3842" max="3842" width="14.83203125" style="1111" customWidth="1"/>
    <col min="3843" max="3843" width="16.83203125" style="1111" customWidth="1"/>
    <col min="3844" max="3844" width="17.83203125" style="1111" customWidth="1"/>
    <col min="3845" max="3845" width="19.5" style="1111" customWidth="1"/>
    <col min="3846" max="3846" width="21.5" style="1111" customWidth="1"/>
    <col min="3847" max="3847" width="17.83203125" style="1111" customWidth="1"/>
    <col min="3848" max="3849" width="21.5" style="1111" customWidth="1"/>
    <col min="3850" max="3850" width="19.33203125" style="1111" customWidth="1"/>
    <col min="3851" max="3851" width="16.6640625" style="1111" customWidth="1"/>
    <col min="3852" max="3852" width="18.1640625" style="1111" customWidth="1"/>
    <col min="3853" max="3853" width="17.83203125" style="1111" customWidth="1"/>
    <col min="3854" max="3854" width="15.5" style="1111" customWidth="1"/>
    <col min="3855" max="3856" width="19.33203125" style="1111" customWidth="1"/>
    <col min="3857" max="3857" width="15.5" style="1111" customWidth="1"/>
    <col min="3858" max="3858" width="21.33203125" style="1111" customWidth="1"/>
    <col min="3859" max="3859" width="16.1640625" style="1111" customWidth="1"/>
    <col min="3860" max="3860" width="32" style="1111" customWidth="1"/>
    <col min="3861" max="3861" width="15" style="1111" customWidth="1"/>
    <col min="3862" max="3863" width="17.5" style="1111" customWidth="1"/>
    <col min="3864" max="3864" width="24" style="1111" customWidth="1"/>
    <col min="3865" max="3865" width="17.33203125" style="1111" customWidth="1"/>
    <col min="3866" max="3866" width="23.83203125" style="1111" customWidth="1"/>
    <col min="3867" max="3867" width="17.1640625" style="1111" customWidth="1"/>
    <col min="3868" max="3868" width="16.83203125" style="1111" customWidth="1"/>
    <col min="3869" max="3869" width="13.33203125" style="1111" customWidth="1"/>
    <col min="3870" max="3870" width="16" style="1111" customWidth="1"/>
    <col min="3871" max="3871" width="17.83203125" style="1111" customWidth="1"/>
    <col min="3872" max="3873" width="8.83203125" style="1111" customWidth="1"/>
    <col min="3874" max="3875" width="9.1640625" style="1111"/>
    <col min="3876" max="3876" width="20.1640625" style="1111" customWidth="1"/>
    <col min="3877" max="3877" width="9.1640625" style="1111"/>
    <col min="3878" max="3885" width="17.1640625" style="1111" bestFit="1" customWidth="1"/>
    <col min="3886" max="3886" width="24" style="1111" bestFit="1" customWidth="1"/>
    <col min="3887" max="3888" width="24.5" style="1111" bestFit="1" customWidth="1"/>
    <col min="3889" max="3895" width="17.1640625" style="1111" bestFit="1" customWidth="1"/>
    <col min="3896" max="3896" width="18.1640625" style="1111" bestFit="1" customWidth="1"/>
    <col min="3897" max="3898" width="20.1640625" style="1111" bestFit="1" customWidth="1"/>
    <col min="3899" max="3901" width="18.1640625" style="1111" bestFit="1" customWidth="1"/>
    <col min="3902" max="3903" width="20.1640625" style="1111" bestFit="1" customWidth="1"/>
    <col min="3904" max="3905" width="18.1640625" style="1111" bestFit="1" customWidth="1"/>
    <col min="3906" max="3922" width="9.1640625" style="1111"/>
    <col min="3923" max="3923" width="12.83203125" style="1111" bestFit="1" customWidth="1"/>
    <col min="3924" max="4083" width="9.1640625" style="1111"/>
    <col min="4084" max="4084" width="56.5" style="1111" customWidth="1"/>
    <col min="4085" max="4085" width="9.1640625" style="1111" customWidth="1"/>
    <col min="4086" max="4086" width="20" style="1111" customWidth="1"/>
    <col min="4087" max="4087" width="20.5" style="1111" customWidth="1"/>
    <col min="4088" max="4088" width="19.5" style="1111" customWidth="1"/>
    <col min="4089" max="4089" width="19.1640625" style="1111" customWidth="1"/>
    <col min="4090" max="4090" width="21" style="1111" customWidth="1"/>
    <col min="4091" max="4091" width="17.83203125" style="1111" customWidth="1"/>
    <col min="4092" max="4092" width="18.1640625" style="1111" customWidth="1"/>
    <col min="4093" max="4093" width="20.1640625" style="1111" bestFit="1" customWidth="1"/>
    <col min="4094" max="4094" width="17.33203125" style="1111" bestFit="1" customWidth="1"/>
    <col min="4095" max="4097" width="17.1640625" style="1111" customWidth="1"/>
    <col min="4098" max="4098" width="14.83203125" style="1111" customWidth="1"/>
    <col min="4099" max="4099" width="16.83203125" style="1111" customWidth="1"/>
    <col min="4100" max="4100" width="17.83203125" style="1111" customWidth="1"/>
    <col min="4101" max="4101" width="19.5" style="1111" customWidth="1"/>
    <col min="4102" max="4102" width="21.5" style="1111" customWidth="1"/>
    <col min="4103" max="4103" width="17.83203125" style="1111" customWidth="1"/>
    <col min="4104" max="4105" width="21.5" style="1111" customWidth="1"/>
    <col min="4106" max="4106" width="19.33203125" style="1111" customWidth="1"/>
    <col min="4107" max="4107" width="16.6640625" style="1111" customWidth="1"/>
    <col min="4108" max="4108" width="18.1640625" style="1111" customWidth="1"/>
    <col min="4109" max="4109" width="17.83203125" style="1111" customWidth="1"/>
    <col min="4110" max="4110" width="15.5" style="1111" customWidth="1"/>
    <col min="4111" max="4112" width="19.33203125" style="1111" customWidth="1"/>
    <col min="4113" max="4113" width="15.5" style="1111" customWidth="1"/>
    <col min="4114" max="4114" width="21.33203125" style="1111" customWidth="1"/>
    <col min="4115" max="4115" width="16.1640625" style="1111" customWidth="1"/>
    <col min="4116" max="4116" width="32" style="1111" customWidth="1"/>
    <col min="4117" max="4117" width="15" style="1111" customWidth="1"/>
    <col min="4118" max="4119" width="17.5" style="1111" customWidth="1"/>
    <col min="4120" max="4120" width="24" style="1111" customWidth="1"/>
    <col min="4121" max="4121" width="17.33203125" style="1111" customWidth="1"/>
    <col min="4122" max="4122" width="23.83203125" style="1111" customWidth="1"/>
    <col min="4123" max="4123" width="17.1640625" style="1111" customWidth="1"/>
    <col min="4124" max="4124" width="16.83203125" style="1111" customWidth="1"/>
    <col min="4125" max="4125" width="13.33203125" style="1111" customWidth="1"/>
    <col min="4126" max="4126" width="16" style="1111" customWidth="1"/>
    <col min="4127" max="4127" width="17.83203125" style="1111" customWidth="1"/>
    <col min="4128" max="4129" width="8.83203125" style="1111" customWidth="1"/>
    <col min="4130" max="4131" width="9.1640625" style="1111"/>
    <col min="4132" max="4132" width="20.1640625" style="1111" customWidth="1"/>
    <col min="4133" max="4133" width="9.1640625" style="1111"/>
    <col min="4134" max="4141" width="17.1640625" style="1111" bestFit="1" customWidth="1"/>
    <col min="4142" max="4142" width="24" style="1111" bestFit="1" customWidth="1"/>
    <col min="4143" max="4144" width="24.5" style="1111" bestFit="1" customWidth="1"/>
    <col min="4145" max="4151" width="17.1640625" style="1111" bestFit="1" customWidth="1"/>
    <col min="4152" max="4152" width="18.1640625" style="1111" bestFit="1" customWidth="1"/>
    <col min="4153" max="4154" width="20.1640625" style="1111" bestFit="1" customWidth="1"/>
    <col min="4155" max="4157" width="18.1640625" style="1111" bestFit="1" customWidth="1"/>
    <col min="4158" max="4159" width="20.1640625" style="1111" bestFit="1" customWidth="1"/>
    <col min="4160" max="4161" width="18.1640625" style="1111" bestFit="1" customWidth="1"/>
    <col min="4162" max="4178" width="9.1640625" style="1111"/>
    <col min="4179" max="4179" width="12.83203125" style="1111" bestFit="1" customWidth="1"/>
    <col min="4180" max="4339" width="9.1640625" style="1111"/>
    <col min="4340" max="4340" width="56.5" style="1111" customWidth="1"/>
    <col min="4341" max="4341" width="9.1640625" style="1111" customWidth="1"/>
    <col min="4342" max="4342" width="20" style="1111" customWidth="1"/>
    <col min="4343" max="4343" width="20.5" style="1111" customWidth="1"/>
    <col min="4344" max="4344" width="19.5" style="1111" customWidth="1"/>
    <col min="4345" max="4345" width="19.1640625" style="1111" customWidth="1"/>
    <col min="4346" max="4346" width="21" style="1111" customWidth="1"/>
    <col min="4347" max="4347" width="17.83203125" style="1111" customWidth="1"/>
    <col min="4348" max="4348" width="18.1640625" style="1111" customWidth="1"/>
    <col min="4349" max="4349" width="20.1640625" style="1111" bestFit="1" customWidth="1"/>
    <col min="4350" max="4350" width="17.33203125" style="1111" bestFit="1" customWidth="1"/>
    <col min="4351" max="4353" width="17.1640625" style="1111" customWidth="1"/>
    <col min="4354" max="4354" width="14.83203125" style="1111" customWidth="1"/>
    <col min="4355" max="4355" width="16.83203125" style="1111" customWidth="1"/>
    <col min="4356" max="4356" width="17.83203125" style="1111" customWidth="1"/>
    <col min="4357" max="4357" width="19.5" style="1111" customWidth="1"/>
    <col min="4358" max="4358" width="21.5" style="1111" customWidth="1"/>
    <col min="4359" max="4359" width="17.83203125" style="1111" customWidth="1"/>
    <col min="4360" max="4361" width="21.5" style="1111" customWidth="1"/>
    <col min="4362" max="4362" width="19.33203125" style="1111" customWidth="1"/>
    <col min="4363" max="4363" width="16.6640625" style="1111" customWidth="1"/>
    <col min="4364" max="4364" width="18.1640625" style="1111" customWidth="1"/>
    <col min="4365" max="4365" width="17.83203125" style="1111" customWidth="1"/>
    <col min="4366" max="4366" width="15.5" style="1111" customWidth="1"/>
    <col min="4367" max="4368" width="19.33203125" style="1111" customWidth="1"/>
    <col min="4369" max="4369" width="15.5" style="1111" customWidth="1"/>
    <col min="4370" max="4370" width="21.33203125" style="1111" customWidth="1"/>
    <col min="4371" max="4371" width="16.1640625" style="1111" customWidth="1"/>
    <col min="4372" max="4372" width="32" style="1111" customWidth="1"/>
    <col min="4373" max="4373" width="15" style="1111" customWidth="1"/>
    <col min="4374" max="4375" width="17.5" style="1111" customWidth="1"/>
    <col min="4376" max="4376" width="24" style="1111" customWidth="1"/>
    <col min="4377" max="4377" width="17.33203125" style="1111" customWidth="1"/>
    <col min="4378" max="4378" width="23.83203125" style="1111" customWidth="1"/>
    <col min="4379" max="4379" width="17.1640625" style="1111" customWidth="1"/>
    <col min="4380" max="4380" width="16.83203125" style="1111" customWidth="1"/>
    <col min="4381" max="4381" width="13.33203125" style="1111" customWidth="1"/>
    <col min="4382" max="4382" width="16" style="1111" customWidth="1"/>
    <col min="4383" max="4383" width="17.83203125" style="1111" customWidth="1"/>
    <col min="4384" max="4385" width="8.83203125" style="1111" customWidth="1"/>
    <col min="4386" max="4387" width="9.1640625" style="1111"/>
    <col min="4388" max="4388" width="20.1640625" style="1111" customWidth="1"/>
    <col min="4389" max="4389" width="9.1640625" style="1111"/>
    <col min="4390" max="4397" width="17.1640625" style="1111" bestFit="1" customWidth="1"/>
    <col min="4398" max="4398" width="24" style="1111" bestFit="1" customWidth="1"/>
    <col min="4399" max="4400" width="24.5" style="1111" bestFit="1" customWidth="1"/>
    <col min="4401" max="4407" width="17.1640625" style="1111" bestFit="1" customWidth="1"/>
    <col min="4408" max="4408" width="18.1640625" style="1111" bestFit="1" customWidth="1"/>
    <col min="4409" max="4410" width="20.1640625" style="1111" bestFit="1" customWidth="1"/>
    <col min="4411" max="4413" width="18.1640625" style="1111" bestFit="1" customWidth="1"/>
    <col min="4414" max="4415" width="20.1640625" style="1111" bestFit="1" customWidth="1"/>
    <col min="4416" max="4417" width="18.1640625" style="1111" bestFit="1" customWidth="1"/>
    <col min="4418" max="4434" width="9.1640625" style="1111"/>
    <col min="4435" max="4435" width="12.83203125" style="1111" bestFit="1" customWidth="1"/>
    <col min="4436" max="4595" width="9.1640625" style="1111"/>
    <col min="4596" max="4596" width="56.5" style="1111" customWidth="1"/>
    <col min="4597" max="4597" width="9.1640625" style="1111" customWidth="1"/>
    <col min="4598" max="4598" width="20" style="1111" customWidth="1"/>
    <col min="4599" max="4599" width="20.5" style="1111" customWidth="1"/>
    <col min="4600" max="4600" width="19.5" style="1111" customWidth="1"/>
    <col min="4601" max="4601" width="19.1640625" style="1111" customWidth="1"/>
    <col min="4602" max="4602" width="21" style="1111" customWidth="1"/>
    <col min="4603" max="4603" width="17.83203125" style="1111" customWidth="1"/>
    <col min="4604" max="4604" width="18.1640625" style="1111" customWidth="1"/>
    <col min="4605" max="4605" width="20.1640625" style="1111" bestFit="1" customWidth="1"/>
    <col min="4606" max="4606" width="17.33203125" style="1111" bestFit="1" customWidth="1"/>
    <col min="4607" max="4609" width="17.1640625" style="1111" customWidth="1"/>
    <col min="4610" max="4610" width="14.83203125" style="1111" customWidth="1"/>
    <col min="4611" max="4611" width="16.83203125" style="1111" customWidth="1"/>
    <col min="4612" max="4612" width="17.83203125" style="1111" customWidth="1"/>
    <col min="4613" max="4613" width="19.5" style="1111" customWidth="1"/>
    <col min="4614" max="4614" width="21.5" style="1111" customWidth="1"/>
    <col min="4615" max="4615" width="17.83203125" style="1111" customWidth="1"/>
    <col min="4616" max="4617" width="21.5" style="1111" customWidth="1"/>
    <col min="4618" max="4618" width="19.33203125" style="1111" customWidth="1"/>
    <col min="4619" max="4619" width="16.6640625" style="1111" customWidth="1"/>
    <col min="4620" max="4620" width="18.1640625" style="1111" customWidth="1"/>
    <col min="4621" max="4621" width="17.83203125" style="1111" customWidth="1"/>
    <col min="4622" max="4622" width="15.5" style="1111" customWidth="1"/>
    <col min="4623" max="4624" width="19.33203125" style="1111" customWidth="1"/>
    <col min="4625" max="4625" width="15.5" style="1111" customWidth="1"/>
    <col min="4626" max="4626" width="21.33203125" style="1111" customWidth="1"/>
    <col min="4627" max="4627" width="16.1640625" style="1111" customWidth="1"/>
    <col min="4628" max="4628" width="32" style="1111" customWidth="1"/>
    <col min="4629" max="4629" width="15" style="1111" customWidth="1"/>
    <col min="4630" max="4631" width="17.5" style="1111" customWidth="1"/>
    <col min="4632" max="4632" width="24" style="1111" customWidth="1"/>
    <col min="4633" max="4633" width="17.33203125" style="1111" customWidth="1"/>
    <col min="4634" max="4634" width="23.83203125" style="1111" customWidth="1"/>
    <col min="4635" max="4635" width="17.1640625" style="1111" customWidth="1"/>
    <col min="4636" max="4636" width="16.83203125" style="1111" customWidth="1"/>
    <col min="4637" max="4637" width="13.33203125" style="1111" customWidth="1"/>
    <col min="4638" max="4638" width="16" style="1111" customWidth="1"/>
    <col min="4639" max="4639" width="17.83203125" style="1111" customWidth="1"/>
    <col min="4640" max="4641" width="8.83203125" style="1111" customWidth="1"/>
    <col min="4642" max="4643" width="9.1640625" style="1111"/>
    <col min="4644" max="4644" width="20.1640625" style="1111" customWidth="1"/>
    <col min="4645" max="4645" width="9.1640625" style="1111"/>
    <col min="4646" max="4653" width="17.1640625" style="1111" bestFit="1" customWidth="1"/>
    <col min="4654" max="4654" width="24" style="1111" bestFit="1" customWidth="1"/>
    <col min="4655" max="4656" width="24.5" style="1111" bestFit="1" customWidth="1"/>
    <col min="4657" max="4663" width="17.1640625" style="1111" bestFit="1" customWidth="1"/>
    <col min="4664" max="4664" width="18.1640625" style="1111" bestFit="1" customWidth="1"/>
    <col min="4665" max="4666" width="20.1640625" style="1111" bestFit="1" customWidth="1"/>
    <col min="4667" max="4669" width="18.1640625" style="1111" bestFit="1" customWidth="1"/>
    <col min="4670" max="4671" width="20.1640625" style="1111" bestFit="1" customWidth="1"/>
    <col min="4672" max="4673" width="18.1640625" style="1111" bestFit="1" customWidth="1"/>
    <col min="4674" max="4690" width="9.1640625" style="1111"/>
    <col min="4691" max="4691" width="12.83203125" style="1111" bestFit="1" customWidth="1"/>
    <col min="4692" max="4851" width="9.1640625" style="1111"/>
    <col min="4852" max="4852" width="56.5" style="1111" customWidth="1"/>
    <col min="4853" max="4853" width="9.1640625" style="1111" customWidth="1"/>
    <col min="4854" max="4854" width="20" style="1111" customWidth="1"/>
    <col min="4855" max="4855" width="20.5" style="1111" customWidth="1"/>
    <col min="4856" max="4856" width="19.5" style="1111" customWidth="1"/>
    <col min="4857" max="4857" width="19.1640625" style="1111" customWidth="1"/>
    <col min="4858" max="4858" width="21" style="1111" customWidth="1"/>
    <col min="4859" max="4859" width="17.83203125" style="1111" customWidth="1"/>
    <col min="4860" max="4860" width="18.1640625" style="1111" customWidth="1"/>
    <col min="4861" max="4861" width="20.1640625" style="1111" bestFit="1" customWidth="1"/>
    <col min="4862" max="4862" width="17.33203125" style="1111" bestFit="1" customWidth="1"/>
    <col min="4863" max="4865" width="17.1640625" style="1111" customWidth="1"/>
    <col min="4866" max="4866" width="14.83203125" style="1111" customWidth="1"/>
    <col min="4867" max="4867" width="16.83203125" style="1111" customWidth="1"/>
    <col min="4868" max="4868" width="17.83203125" style="1111" customWidth="1"/>
    <col min="4869" max="4869" width="19.5" style="1111" customWidth="1"/>
    <col min="4870" max="4870" width="21.5" style="1111" customWidth="1"/>
    <col min="4871" max="4871" width="17.83203125" style="1111" customWidth="1"/>
    <col min="4872" max="4873" width="21.5" style="1111" customWidth="1"/>
    <col min="4874" max="4874" width="19.33203125" style="1111" customWidth="1"/>
    <col min="4875" max="4875" width="16.6640625" style="1111" customWidth="1"/>
    <col min="4876" max="4876" width="18.1640625" style="1111" customWidth="1"/>
    <col min="4877" max="4877" width="17.83203125" style="1111" customWidth="1"/>
    <col min="4878" max="4878" width="15.5" style="1111" customWidth="1"/>
    <col min="4879" max="4880" width="19.33203125" style="1111" customWidth="1"/>
    <col min="4881" max="4881" width="15.5" style="1111" customWidth="1"/>
    <col min="4882" max="4882" width="21.33203125" style="1111" customWidth="1"/>
    <col min="4883" max="4883" width="16.1640625" style="1111" customWidth="1"/>
    <col min="4884" max="4884" width="32" style="1111" customWidth="1"/>
    <col min="4885" max="4885" width="15" style="1111" customWidth="1"/>
    <col min="4886" max="4887" width="17.5" style="1111" customWidth="1"/>
    <col min="4888" max="4888" width="24" style="1111" customWidth="1"/>
    <col min="4889" max="4889" width="17.33203125" style="1111" customWidth="1"/>
    <col min="4890" max="4890" width="23.83203125" style="1111" customWidth="1"/>
    <col min="4891" max="4891" width="17.1640625" style="1111" customWidth="1"/>
    <col min="4892" max="4892" width="16.83203125" style="1111" customWidth="1"/>
    <col min="4893" max="4893" width="13.33203125" style="1111" customWidth="1"/>
    <col min="4894" max="4894" width="16" style="1111" customWidth="1"/>
    <col min="4895" max="4895" width="17.83203125" style="1111" customWidth="1"/>
    <col min="4896" max="4897" width="8.83203125" style="1111" customWidth="1"/>
    <col min="4898" max="4899" width="9.1640625" style="1111"/>
    <col min="4900" max="4900" width="20.1640625" style="1111" customWidth="1"/>
    <col min="4901" max="4901" width="9.1640625" style="1111"/>
    <col min="4902" max="4909" width="17.1640625" style="1111" bestFit="1" customWidth="1"/>
    <col min="4910" max="4910" width="24" style="1111" bestFit="1" customWidth="1"/>
    <col min="4911" max="4912" width="24.5" style="1111" bestFit="1" customWidth="1"/>
    <col min="4913" max="4919" width="17.1640625" style="1111" bestFit="1" customWidth="1"/>
    <col min="4920" max="4920" width="18.1640625" style="1111" bestFit="1" customWidth="1"/>
    <col min="4921" max="4922" width="20.1640625" style="1111" bestFit="1" customWidth="1"/>
    <col min="4923" max="4925" width="18.1640625" style="1111" bestFit="1" customWidth="1"/>
    <col min="4926" max="4927" width="20.1640625" style="1111" bestFit="1" customWidth="1"/>
    <col min="4928" max="4929" width="18.1640625" style="1111" bestFit="1" customWidth="1"/>
    <col min="4930" max="4946" width="9.1640625" style="1111"/>
    <col min="4947" max="4947" width="12.83203125" style="1111" bestFit="1" customWidth="1"/>
    <col min="4948" max="5107" width="9.1640625" style="1111"/>
    <col min="5108" max="5108" width="56.5" style="1111" customWidth="1"/>
    <col min="5109" max="5109" width="9.1640625" style="1111" customWidth="1"/>
    <col min="5110" max="5110" width="20" style="1111" customWidth="1"/>
    <col min="5111" max="5111" width="20.5" style="1111" customWidth="1"/>
    <col min="5112" max="5112" width="19.5" style="1111" customWidth="1"/>
    <col min="5113" max="5113" width="19.1640625" style="1111" customWidth="1"/>
    <col min="5114" max="5114" width="21" style="1111" customWidth="1"/>
    <col min="5115" max="5115" width="17.83203125" style="1111" customWidth="1"/>
    <col min="5116" max="5116" width="18.1640625" style="1111" customWidth="1"/>
    <col min="5117" max="5117" width="20.1640625" style="1111" bestFit="1" customWidth="1"/>
    <col min="5118" max="5118" width="17.33203125" style="1111" bestFit="1" customWidth="1"/>
    <col min="5119" max="5121" width="17.1640625" style="1111" customWidth="1"/>
    <col min="5122" max="5122" width="14.83203125" style="1111" customWidth="1"/>
    <col min="5123" max="5123" width="16.83203125" style="1111" customWidth="1"/>
    <col min="5124" max="5124" width="17.83203125" style="1111" customWidth="1"/>
    <col min="5125" max="5125" width="19.5" style="1111" customWidth="1"/>
    <col min="5126" max="5126" width="21.5" style="1111" customWidth="1"/>
    <col min="5127" max="5127" width="17.83203125" style="1111" customWidth="1"/>
    <col min="5128" max="5129" width="21.5" style="1111" customWidth="1"/>
    <col min="5130" max="5130" width="19.33203125" style="1111" customWidth="1"/>
    <col min="5131" max="5131" width="16.6640625" style="1111" customWidth="1"/>
    <col min="5132" max="5132" width="18.1640625" style="1111" customWidth="1"/>
    <col min="5133" max="5133" width="17.83203125" style="1111" customWidth="1"/>
    <col min="5134" max="5134" width="15.5" style="1111" customWidth="1"/>
    <col min="5135" max="5136" width="19.33203125" style="1111" customWidth="1"/>
    <col min="5137" max="5137" width="15.5" style="1111" customWidth="1"/>
    <col min="5138" max="5138" width="21.33203125" style="1111" customWidth="1"/>
    <col min="5139" max="5139" width="16.1640625" style="1111" customWidth="1"/>
    <col min="5140" max="5140" width="32" style="1111" customWidth="1"/>
    <col min="5141" max="5141" width="15" style="1111" customWidth="1"/>
    <col min="5142" max="5143" width="17.5" style="1111" customWidth="1"/>
    <col min="5144" max="5144" width="24" style="1111" customWidth="1"/>
    <col min="5145" max="5145" width="17.33203125" style="1111" customWidth="1"/>
    <col min="5146" max="5146" width="23.83203125" style="1111" customWidth="1"/>
    <col min="5147" max="5147" width="17.1640625" style="1111" customWidth="1"/>
    <col min="5148" max="5148" width="16.83203125" style="1111" customWidth="1"/>
    <col min="5149" max="5149" width="13.33203125" style="1111" customWidth="1"/>
    <col min="5150" max="5150" width="16" style="1111" customWidth="1"/>
    <col min="5151" max="5151" width="17.83203125" style="1111" customWidth="1"/>
    <col min="5152" max="5153" width="8.83203125" style="1111" customWidth="1"/>
    <col min="5154" max="5155" width="9.1640625" style="1111"/>
    <col min="5156" max="5156" width="20.1640625" style="1111" customWidth="1"/>
    <col min="5157" max="5157" width="9.1640625" style="1111"/>
    <col min="5158" max="5165" width="17.1640625" style="1111" bestFit="1" customWidth="1"/>
    <col min="5166" max="5166" width="24" style="1111" bestFit="1" customWidth="1"/>
    <col min="5167" max="5168" width="24.5" style="1111" bestFit="1" customWidth="1"/>
    <col min="5169" max="5175" width="17.1640625" style="1111" bestFit="1" customWidth="1"/>
    <col min="5176" max="5176" width="18.1640625" style="1111" bestFit="1" customWidth="1"/>
    <col min="5177" max="5178" width="20.1640625" style="1111" bestFit="1" customWidth="1"/>
    <col min="5179" max="5181" width="18.1640625" style="1111" bestFit="1" customWidth="1"/>
    <col min="5182" max="5183" width="20.1640625" style="1111" bestFit="1" customWidth="1"/>
    <col min="5184" max="5185" width="18.1640625" style="1111" bestFit="1" customWidth="1"/>
    <col min="5186" max="5202" width="9.1640625" style="1111"/>
    <col min="5203" max="5203" width="12.83203125" style="1111" bestFit="1" customWidth="1"/>
    <col min="5204" max="5363" width="9.1640625" style="1111"/>
    <col min="5364" max="5364" width="56.5" style="1111" customWidth="1"/>
    <col min="5365" max="5365" width="9.1640625" style="1111" customWidth="1"/>
    <col min="5366" max="5366" width="20" style="1111" customWidth="1"/>
    <col min="5367" max="5367" width="20.5" style="1111" customWidth="1"/>
    <col min="5368" max="5368" width="19.5" style="1111" customWidth="1"/>
    <col min="5369" max="5369" width="19.1640625" style="1111" customWidth="1"/>
    <col min="5370" max="5370" width="21" style="1111" customWidth="1"/>
    <col min="5371" max="5371" width="17.83203125" style="1111" customWidth="1"/>
    <col min="5372" max="5372" width="18.1640625" style="1111" customWidth="1"/>
    <col min="5373" max="5373" width="20.1640625" style="1111" bestFit="1" customWidth="1"/>
    <col min="5374" max="5374" width="17.33203125" style="1111" bestFit="1" customWidth="1"/>
    <col min="5375" max="5377" width="17.1640625" style="1111" customWidth="1"/>
    <col min="5378" max="5378" width="14.83203125" style="1111" customWidth="1"/>
    <col min="5379" max="5379" width="16.83203125" style="1111" customWidth="1"/>
    <col min="5380" max="5380" width="17.83203125" style="1111" customWidth="1"/>
    <col min="5381" max="5381" width="19.5" style="1111" customWidth="1"/>
    <col min="5382" max="5382" width="21.5" style="1111" customWidth="1"/>
    <col min="5383" max="5383" width="17.83203125" style="1111" customWidth="1"/>
    <col min="5384" max="5385" width="21.5" style="1111" customWidth="1"/>
    <col min="5386" max="5386" width="19.33203125" style="1111" customWidth="1"/>
    <col min="5387" max="5387" width="16.6640625" style="1111" customWidth="1"/>
    <col min="5388" max="5388" width="18.1640625" style="1111" customWidth="1"/>
    <col min="5389" max="5389" width="17.83203125" style="1111" customWidth="1"/>
    <col min="5390" max="5390" width="15.5" style="1111" customWidth="1"/>
    <col min="5391" max="5392" width="19.33203125" style="1111" customWidth="1"/>
    <col min="5393" max="5393" width="15.5" style="1111" customWidth="1"/>
    <col min="5394" max="5394" width="21.33203125" style="1111" customWidth="1"/>
    <col min="5395" max="5395" width="16.1640625" style="1111" customWidth="1"/>
    <col min="5396" max="5396" width="32" style="1111" customWidth="1"/>
    <col min="5397" max="5397" width="15" style="1111" customWidth="1"/>
    <col min="5398" max="5399" width="17.5" style="1111" customWidth="1"/>
    <col min="5400" max="5400" width="24" style="1111" customWidth="1"/>
    <col min="5401" max="5401" width="17.33203125" style="1111" customWidth="1"/>
    <col min="5402" max="5402" width="23.83203125" style="1111" customWidth="1"/>
    <col min="5403" max="5403" width="17.1640625" style="1111" customWidth="1"/>
    <col min="5404" max="5404" width="16.83203125" style="1111" customWidth="1"/>
    <col min="5405" max="5405" width="13.33203125" style="1111" customWidth="1"/>
    <col min="5406" max="5406" width="16" style="1111" customWidth="1"/>
    <col min="5407" max="5407" width="17.83203125" style="1111" customWidth="1"/>
    <col min="5408" max="5409" width="8.83203125" style="1111" customWidth="1"/>
    <col min="5410" max="5411" width="9.1640625" style="1111"/>
    <col min="5412" max="5412" width="20.1640625" style="1111" customWidth="1"/>
    <col min="5413" max="5413" width="9.1640625" style="1111"/>
    <col min="5414" max="5421" width="17.1640625" style="1111" bestFit="1" customWidth="1"/>
    <col min="5422" max="5422" width="24" style="1111" bestFit="1" customWidth="1"/>
    <col min="5423" max="5424" width="24.5" style="1111" bestFit="1" customWidth="1"/>
    <col min="5425" max="5431" width="17.1640625" style="1111" bestFit="1" customWidth="1"/>
    <col min="5432" max="5432" width="18.1640625" style="1111" bestFit="1" customWidth="1"/>
    <col min="5433" max="5434" width="20.1640625" style="1111" bestFit="1" customWidth="1"/>
    <col min="5435" max="5437" width="18.1640625" style="1111" bestFit="1" customWidth="1"/>
    <col min="5438" max="5439" width="20.1640625" style="1111" bestFit="1" customWidth="1"/>
    <col min="5440" max="5441" width="18.1640625" style="1111" bestFit="1" customWidth="1"/>
    <col min="5442" max="5458" width="9.1640625" style="1111"/>
    <col min="5459" max="5459" width="12.83203125" style="1111" bestFit="1" customWidth="1"/>
    <col min="5460" max="5619" width="9.1640625" style="1111"/>
    <col min="5620" max="5620" width="56.5" style="1111" customWidth="1"/>
    <col min="5621" max="5621" width="9.1640625" style="1111" customWidth="1"/>
    <col min="5622" max="5622" width="20" style="1111" customWidth="1"/>
    <col min="5623" max="5623" width="20.5" style="1111" customWidth="1"/>
    <col min="5624" max="5624" width="19.5" style="1111" customWidth="1"/>
    <col min="5625" max="5625" width="19.1640625" style="1111" customWidth="1"/>
    <col min="5626" max="5626" width="21" style="1111" customWidth="1"/>
    <col min="5627" max="5627" width="17.83203125" style="1111" customWidth="1"/>
    <col min="5628" max="5628" width="18.1640625" style="1111" customWidth="1"/>
    <col min="5629" max="5629" width="20.1640625" style="1111" bestFit="1" customWidth="1"/>
    <col min="5630" max="5630" width="17.33203125" style="1111" bestFit="1" customWidth="1"/>
    <col min="5631" max="5633" width="17.1640625" style="1111" customWidth="1"/>
    <col min="5634" max="5634" width="14.83203125" style="1111" customWidth="1"/>
    <col min="5635" max="5635" width="16.83203125" style="1111" customWidth="1"/>
    <col min="5636" max="5636" width="17.83203125" style="1111" customWidth="1"/>
    <col min="5637" max="5637" width="19.5" style="1111" customWidth="1"/>
    <col min="5638" max="5638" width="21.5" style="1111" customWidth="1"/>
    <col min="5639" max="5639" width="17.83203125" style="1111" customWidth="1"/>
    <col min="5640" max="5641" width="21.5" style="1111" customWidth="1"/>
    <col min="5642" max="5642" width="19.33203125" style="1111" customWidth="1"/>
    <col min="5643" max="5643" width="16.6640625" style="1111" customWidth="1"/>
    <col min="5644" max="5644" width="18.1640625" style="1111" customWidth="1"/>
    <col min="5645" max="5645" width="17.83203125" style="1111" customWidth="1"/>
    <col min="5646" max="5646" width="15.5" style="1111" customWidth="1"/>
    <col min="5647" max="5648" width="19.33203125" style="1111" customWidth="1"/>
    <col min="5649" max="5649" width="15.5" style="1111" customWidth="1"/>
    <col min="5650" max="5650" width="21.33203125" style="1111" customWidth="1"/>
    <col min="5651" max="5651" width="16.1640625" style="1111" customWidth="1"/>
    <col min="5652" max="5652" width="32" style="1111" customWidth="1"/>
    <col min="5653" max="5653" width="15" style="1111" customWidth="1"/>
    <col min="5654" max="5655" width="17.5" style="1111" customWidth="1"/>
    <col min="5656" max="5656" width="24" style="1111" customWidth="1"/>
    <col min="5657" max="5657" width="17.33203125" style="1111" customWidth="1"/>
    <col min="5658" max="5658" width="23.83203125" style="1111" customWidth="1"/>
    <col min="5659" max="5659" width="17.1640625" style="1111" customWidth="1"/>
    <col min="5660" max="5660" width="16.83203125" style="1111" customWidth="1"/>
    <col min="5661" max="5661" width="13.33203125" style="1111" customWidth="1"/>
    <col min="5662" max="5662" width="16" style="1111" customWidth="1"/>
    <col min="5663" max="5663" width="17.83203125" style="1111" customWidth="1"/>
    <col min="5664" max="5665" width="8.83203125" style="1111" customWidth="1"/>
    <col min="5666" max="5667" width="9.1640625" style="1111"/>
    <col min="5668" max="5668" width="20.1640625" style="1111" customWidth="1"/>
    <col min="5669" max="5669" width="9.1640625" style="1111"/>
    <col min="5670" max="5677" width="17.1640625" style="1111" bestFit="1" customWidth="1"/>
    <col min="5678" max="5678" width="24" style="1111" bestFit="1" customWidth="1"/>
    <col min="5679" max="5680" width="24.5" style="1111" bestFit="1" customWidth="1"/>
    <col min="5681" max="5687" width="17.1640625" style="1111" bestFit="1" customWidth="1"/>
    <col min="5688" max="5688" width="18.1640625" style="1111" bestFit="1" customWidth="1"/>
    <col min="5689" max="5690" width="20.1640625" style="1111" bestFit="1" customWidth="1"/>
    <col min="5691" max="5693" width="18.1640625" style="1111" bestFit="1" customWidth="1"/>
    <col min="5694" max="5695" width="20.1640625" style="1111" bestFit="1" customWidth="1"/>
    <col min="5696" max="5697" width="18.1640625" style="1111" bestFit="1" customWidth="1"/>
    <col min="5698" max="5714" width="9.1640625" style="1111"/>
    <col min="5715" max="5715" width="12.83203125" style="1111" bestFit="1" customWidth="1"/>
    <col min="5716" max="5875" width="9.1640625" style="1111"/>
    <col min="5876" max="5876" width="56.5" style="1111" customWidth="1"/>
    <col min="5877" max="5877" width="9.1640625" style="1111" customWidth="1"/>
    <col min="5878" max="5878" width="20" style="1111" customWidth="1"/>
    <col min="5879" max="5879" width="20.5" style="1111" customWidth="1"/>
    <col min="5880" max="5880" width="19.5" style="1111" customWidth="1"/>
    <col min="5881" max="5881" width="19.1640625" style="1111" customWidth="1"/>
    <col min="5882" max="5882" width="21" style="1111" customWidth="1"/>
    <col min="5883" max="5883" width="17.83203125" style="1111" customWidth="1"/>
    <col min="5884" max="5884" width="18.1640625" style="1111" customWidth="1"/>
    <col min="5885" max="5885" width="20.1640625" style="1111" bestFit="1" customWidth="1"/>
    <col min="5886" max="5886" width="17.33203125" style="1111" bestFit="1" customWidth="1"/>
    <col min="5887" max="5889" width="17.1640625" style="1111" customWidth="1"/>
    <col min="5890" max="5890" width="14.83203125" style="1111" customWidth="1"/>
    <col min="5891" max="5891" width="16.83203125" style="1111" customWidth="1"/>
    <col min="5892" max="5892" width="17.83203125" style="1111" customWidth="1"/>
    <col min="5893" max="5893" width="19.5" style="1111" customWidth="1"/>
    <col min="5894" max="5894" width="21.5" style="1111" customWidth="1"/>
    <col min="5895" max="5895" width="17.83203125" style="1111" customWidth="1"/>
    <col min="5896" max="5897" width="21.5" style="1111" customWidth="1"/>
    <col min="5898" max="5898" width="19.33203125" style="1111" customWidth="1"/>
    <col min="5899" max="5899" width="16.6640625" style="1111" customWidth="1"/>
    <col min="5900" max="5900" width="18.1640625" style="1111" customWidth="1"/>
    <col min="5901" max="5901" width="17.83203125" style="1111" customWidth="1"/>
    <col min="5902" max="5902" width="15.5" style="1111" customWidth="1"/>
    <col min="5903" max="5904" width="19.33203125" style="1111" customWidth="1"/>
    <col min="5905" max="5905" width="15.5" style="1111" customWidth="1"/>
    <col min="5906" max="5906" width="21.33203125" style="1111" customWidth="1"/>
    <col min="5907" max="5907" width="16.1640625" style="1111" customWidth="1"/>
    <col min="5908" max="5908" width="32" style="1111" customWidth="1"/>
    <col min="5909" max="5909" width="15" style="1111" customWidth="1"/>
    <col min="5910" max="5911" width="17.5" style="1111" customWidth="1"/>
    <col min="5912" max="5912" width="24" style="1111" customWidth="1"/>
    <col min="5913" max="5913" width="17.33203125" style="1111" customWidth="1"/>
    <col min="5914" max="5914" width="23.83203125" style="1111" customWidth="1"/>
    <col min="5915" max="5915" width="17.1640625" style="1111" customWidth="1"/>
    <col min="5916" max="5916" width="16.83203125" style="1111" customWidth="1"/>
    <col min="5917" max="5917" width="13.33203125" style="1111" customWidth="1"/>
    <col min="5918" max="5918" width="16" style="1111" customWidth="1"/>
    <col min="5919" max="5919" width="17.83203125" style="1111" customWidth="1"/>
    <col min="5920" max="5921" width="8.83203125" style="1111" customWidth="1"/>
    <col min="5922" max="5923" width="9.1640625" style="1111"/>
    <col min="5924" max="5924" width="20.1640625" style="1111" customWidth="1"/>
    <col min="5925" max="5925" width="9.1640625" style="1111"/>
    <col min="5926" max="5933" width="17.1640625" style="1111" bestFit="1" customWidth="1"/>
    <col min="5934" max="5934" width="24" style="1111" bestFit="1" customWidth="1"/>
    <col min="5935" max="5936" width="24.5" style="1111" bestFit="1" customWidth="1"/>
    <col min="5937" max="5943" width="17.1640625" style="1111" bestFit="1" customWidth="1"/>
    <col min="5944" max="5944" width="18.1640625" style="1111" bestFit="1" customWidth="1"/>
    <col min="5945" max="5946" width="20.1640625" style="1111" bestFit="1" customWidth="1"/>
    <col min="5947" max="5949" width="18.1640625" style="1111" bestFit="1" customWidth="1"/>
    <col min="5950" max="5951" width="20.1640625" style="1111" bestFit="1" customWidth="1"/>
    <col min="5952" max="5953" width="18.1640625" style="1111" bestFit="1" customWidth="1"/>
    <col min="5954" max="5970" width="9.1640625" style="1111"/>
    <col min="5971" max="5971" width="12.83203125" style="1111" bestFit="1" customWidth="1"/>
    <col min="5972" max="6131" width="9.1640625" style="1111"/>
    <col min="6132" max="6132" width="56.5" style="1111" customWidth="1"/>
    <col min="6133" max="6133" width="9.1640625" style="1111" customWidth="1"/>
    <col min="6134" max="6134" width="20" style="1111" customWidth="1"/>
    <col min="6135" max="6135" width="20.5" style="1111" customWidth="1"/>
    <col min="6136" max="6136" width="19.5" style="1111" customWidth="1"/>
    <col min="6137" max="6137" width="19.1640625" style="1111" customWidth="1"/>
    <col min="6138" max="6138" width="21" style="1111" customWidth="1"/>
    <col min="6139" max="6139" width="17.83203125" style="1111" customWidth="1"/>
    <col min="6140" max="6140" width="18.1640625" style="1111" customWidth="1"/>
    <col min="6141" max="6141" width="20.1640625" style="1111" bestFit="1" customWidth="1"/>
    <col min="6142" max="6142" width="17.33203125" style="1111" bestFit="1" customWidth="1"/>
    <col min="6143" max="6145" width="17.1640625" style="1111" customWidth="1"/>
    <col min="6146" max="6146" width="14.83203125" style="1111" customWidth="1"/>
    <col min="6147" max="6147" width="16.83203125" style="1111" customWidth="1"/>
    <col min="6148" max="6148" width="17.83203125" style="1111" customWidth="1"/>
    <col min="6149" max="6149" width="19.5" style="1111" customWidth="1"/>
    <col min="6150" max="6150" width="21.5" style="1111" customWidth="1"/>
    <col min="6151" max="6151" width="17.83203125" style="1111" customWidth="1"/>
    <col min="6152" max="6153" width="21.5" style="1111" customWidth="1"/>
    <col min="6154" max="6154" width="19.33203125" style="1111" customWidth="1"/>
    <col min="6155" max="6155" width="16.6640625" style="1111" customWidth="1"/>
    <col min="6156" max="6156" width="18.1640625" style="1111" customWidth="1"/>
    <col min="6157" max="6157" width="17.83203125" style="1111" customWidth="1"/>
    <col min="6158" max="6158" width="15.5" style="1111" customWidth="1"/>
    <col min="6159" max="6160" width="19.33203125" style="1111" customWidth="1"/>
    <col min="6161" max="6161" width="15.5" style="1111" customWidth="1"/>
    <col min="6162" max="6162" width="21.33203125" style="1111" customWidth="1"/>
    <col min="6163" max="6163" width="16.1640625" style="1111" customWidth="1"/>
    <col min="6164" max="6164" width="32" style="1111" customWidth="1"/>
    <col min="6165" max="6165" width="15" style="1111" customWidth="1"/>
    <col min="6166" max="6167" width="17.5" style="1111" customWidth="1"/>
    <col min="6168" max="6168" width="24" style="1111" customWidth="1"/>
    <col min="6169" max="6169" width="17.33203125" style="1111" customWidth="1"/>
    <col min="6170" max="6170" width="23.83203125" style="1111" customWidth="1"/>
    <col min="6171" max="6171" width="17.1640625" style="1111" customWidth="1"/>
    <col min="6172" max="6172" width="16.83203125" style="1111" customWidth="1"/>
    <col min="6173" max="6173" width="13.33203125" style="1111" customWidth="1"/>
    <col min="6174" max="6174" width="16" style="1111" customWidth="1"/>
    <col min="6175" max="6175" width="17.83203125" style="1111" customWidth="1"/>
    <col min="6176" max="6177" width="8.83203125" style="1111" customWidth="1"/>
    <col min="6178" max="6179" width="9.1640625" style="1111"/>
    <col min="6180" max="6180" width="20.1640625" style="1111" customWidth="1"/>
    <col min="6181" max="6181" width="9.1640625" style="1111"/>
    <col min="6182" max="6189" width="17.1640625" style="1111" bestFit="1" customWidth="1"/>
    <col min="6190" max="6190" width="24" style="1111" bestFit="1" customWidth="1"/>
    <col min="6191" max="6192" width="24.5" style="1111" bestFit="1" customWidth="1"/>
    <col min="6193" max="6199" width="17.1640625" style="1111" bestFit="1" customWidth="1"/>
    <col min="6200" max="6200" width="18.1640625" style="1111" bestFit="1" customWidth="1"/>
    <col min="6201" max="6202" width="20.1640625" style="1111" bestFit="1" customWidth="1"/>
    <col min="6203" max="6205" width="18.1640625" style="1111" bestFit="1" customWidth="1"/>
    <col min="6206" max="6207" width="20.1640625" style="1111" bestFit="1" customWidth="1"/>
    <col min="6208" max="6209" width="18.1640625" style="1111" bestFit="1" customWidth="1"/>
    <col min="6210" max="6226" width="9.1640625" style="1111"/>
    <col min="6227" max="6227" width="12.83203125" style="1111" bestFit="1" customWidth="1"/>
    <col min="6228" max="6387" width="9.1640625" style="1111"/>
    <col min="6388" max="6388" width="56.5" style="1111" customWidth="1"/>
    <col min="6389" max="6389" width="9.1640625" style="1111" customWidth="1"/>
    <col min="6390" max="6390" width="20" style="1111" customWidth="1"/>
    <col min="6391" max="6391" width="20.5" style="1111" customWidth="1"/>
    <col min="6392" max="6392" width="19.5" style="1111" customWidth="1"/>
    <col min="6393" max="6393" width="19.1640625" style="1111" customWidth="1"/>
    <col min="6394" max="6394" width="21" style="1111" customWidth="1"/>
    <col min="6395" max="6395" width="17.83203125" style="1111" customWidth="1"/>
    <col min="6396" max="6396" width="18.1640625" style="1111" customWidth="1"/>
    <col min="6397" max="6397" width="20.1640625" style="1111" bestFit="1" customWidth="1"/>
    <col min="6398" max="6398" width="17.33203125" style="1111" bestFit="1" customWidth="1"/>
    <col min="6399" max="6401" width="17.1640625" style="1111" customWidth="1"/>
    <col min="6402" max="6402" width="14.83203125" style="1111" customWidth="1"/>
    <col min="6403" max="6403" width="16.83203125" style="1111" customWidth="1"/>
    <col min="6404" max="6404" width="17.83203125" style="1111" customWidth="1"/>
    <col min="6405" max="6405" width="19.5" style="1111" customWidth="1"/>
    <col min="6406" max="6406" width="21.5" style="1111" customWidth="1"/>
    <col min="6407" max="6407" width="17.83203125" style="1111" customWidth="1"/>
    <col min="6408" max="6409" width="21.5" style="1111" customWidth="1"/>
    <col min="6410" max="6410" width="19.33203125" style="1111" customWidth="1"/>
    <col min="6411" max="6411" width="16.6640625" style="1111" customWidth="1"/>
    <col min="6412" max="6412" width="18.1640625" style="1111" customWidth="1"/>
    <col min="6413" max="6413" width="17.83203125" style="1111" customWidth="1"/>
    <col min="6414" max="6414" width="15.5" style="1111" customWidth="1"/>
    <col min="6415" max="6416" width="19.33203125" style="1111" customWidth="1"/>
    <col min="6417" max="6417" width="15.5" style="1111" customWidth="1"/>
    <col min="6418" max="6418" width="21.33203125" style="1111" customWidth="1"/>
    <col min="6419" max="6419" width="16.1640625" style="1111" customWidth="1"/>
    <col min="6420" max="6420" width="32" style="1111" customWidth="1"/>
    <col min="6421" max="6421" width="15" style="1111" customWidth="1"/>
    <col min="6422" max="6423" width="17.5" style="1111" customWidth="1"/>
    <col min="6424" max="6424" width="24" style="1111" customWidth="1"/>
    <col min="6425" max="6425" width="17.33203125" style="1111" customWidth="1"/>
    <col min="6426" max="6426" width="23.83203125" style="1111" customWidth="1"/>
    <col min="6427" max="6427" width="17.1640625" style="1111" customWidth="1"/>
    <col min="6428" max="6428" width="16.83203125" style="1111" customWidth="1"/>
    <col min="6429" max="6429" width="13.33203125" style="1111" customWidth="1"/>
    <col min="6430" max="6430" width="16" style="1111" customWidth="1"/>
    <col min="6431" max="6431" width="17.83203125" style="1111" customWidth="1"/>
    <col min="6432" max="6433" width="8.83203125" style="1111" customWidth="1"/>
    <col min="6434" max="6435" width="9.1640625" style="1111"/>
    <col min="6436" max="6436" width="20.1640625" style="1111" customWidth="1"/>
    <col min="6437" max="6437" width="9.1640625" style="1111"/>
    <col min="6438" max="6445" width="17.1640625" style="1111" bestFit="1" customWidth="1"/>
    <col min="6446" max="6446" width="24" style="1111" bestFit="1" customWidth="1"/>
    <col min="6447" max="6448" width="24.5" style="1111" bestFit="1" customWidth="1"/>
    <col min="6449" max="6455" width="17.1640625" style="1111" bestFit="1" customWidth="1"/>
    <col min="6456" max="6456" width="18.1640625" style="1111" bestFit="1" customWidth="1"/>
    <col min="6457" max="6458" width="20.1640625" style="1111" bestFit="1" customWidth="1"/>
    <col min="6459" max="6461" width="18.1640625" style="1111" bestFit="1" customWidth="1"/>
    <col min="6462" max="6463" width="20.1640625" style="1111" bestFit="1" customWidth="1"/>
    <col min="6464" max="6465" width="18.1640625" style="1111" bestFit="1" customWidth="1"/>
    <col min="6466" max="6482" width="9.1640625" style="1111"/>
    <col min="6483" max="6483" width="12.83203125" style="1111" bestFit="1" customWidth="1"/>
    <col min="6484" max="6643" width="9.1640625" style="1111"/>
    <col min="6644" max="6644" width="56.5" style="1111" customWidth="1"/>
    <col min="6645" max="6645" width="9.1640625" style="1111" customWidth="1"/>
    <col min="6646" max="6646" width="20" style="1111" customWidth="1"/>
    <col min="6647" max="6647" width="20.5" style="1111" customWidth="1"/>
    <col min="6648" max="6648" width="19.5" style="1111" customWidth="1"/>
    <col min="6649" max="6649" width="19.1640625" style="1111" customWidth="1"/>
    <col min="6650" max="6650" width="21" style="1111" customWidth="1"/>
    <col min="6651" max="6651" width="17.83203125" style="1111" customWidth="1"/>
    <col min="6652" max="6652" width="18.1640625" style="1111" customWidth="1"/>
    <col min="6653" max="6653" width="20.1640625" style="1111" bestFit="1" customWidth="1"/>
    <col min="6654" max="6654" width="17.33203125" style="1111" bestFit="1" customWidth="1"/>
    <col min="6655" max="6657" width="17.1640625" style="1111" customWidth="1"/>
    <col min="6658" max="6658" width="14.83203125" style="1111" customWidth="1"/>
    <col min="6659" max="6659" width="16.83203125" style="1111" customWidth="1"/>
    <col min="6660" max="6660" width="17.83203125" style="1111" customWidth="1"/>
    <col min="6661" max="6661" width="19.5" style="1111" customWidth="1"/>
    <col min="6662" max="6662" width="21.5" style="1111" customWidth="1"/>
    <col min="6663" max="6663" width="17.83203125" style="1111" customWidth="1"/>
    <col min="6664" max="6665" width="21.5" style="1111" customWidth="1"/>
    <col min="6666" max="6666" width="19.33203125" style="1111" customWidth="1"/>
    <col min="6667" max="6667" width="16.6640625" style="1111" customWidth="1"/>
    <col min="6668" max="6668" width="18.1640625" style="1111" customWidth="1"/>
    <col min="6669" max="6669" width="17.83203125" style="1111" customWidth="1"/>
    <col min="6670" max="6670" width="15.5" style="1111" customWidth="1"/>
    <col min="6671" max="6672" width="19.33203125" style="1111" customWidth="1"/>
    <col min="6673" max="6673" width="15.5" style="1111" customWidth="1"/>
    <col min="6674" max="6674" width="21.33203125" style="1111" customWidth="1"/>
    <col min="6675" max="6675" width="16.1640625" style="1111" customWidth="1"/>
    <col min="6676" max="6676" width="32" style="1111" customWidth="1"/>
    <col min="6677" max="6677" width="15" style="1111" customWidth="1"/>
    <col min="6678" max="6679" width="17.5" style="1111" customWidth="1"/>
    <col min="6680" max="6680" width="24" style="1111" customWidth="1"/>
    <col min="6681" max="6681" width="17.33203125" style="1111" customWidth="1"/>
    <col min="6682" max="6682" width="23.83203125" style="1111" customWidth="1"/>
    <col min="6683" max="6683" width="17.1640625" style="1111" customWidth="1"/>
    <col min="6684" max="6684" width="16.83203125" style="1111" customWidth="1"/>
    <col min="6685" max="6685" width="13.33203125" style="1111" customWidth="1"/>
    <col min="6686" max="6686" width="16" style="1111" customWidth="1"/>
    <col min="6687" max="6687" width="17.83203125" style="1111" customWidth="1"/>
    <col min="6688" max="6689" width="8.83203125" style="1111" customWidth="1"/>
    <col min="6690" max="6691" width="9.1640625" style="1111"/>
    <col min="6692" max="6692" width="20.1640625" style="1111" customWidth="1"/>
    <col min="6693" max="6693" width="9.1640625" style="1111"/>
    <col min="6694" max="6701" width="17.1640625" style="1111" bestFit="1" customWidth="1"/>
    <col min="6702" max="6702" width="24" style="1111" bestFit="1" customWidth="1"/>
    <col min="6703" max="6704" width="24.5" style="1111" bestFit="1" customWidth="1"/>
    <col min="6705" max="6711" width="17.1640625" style="1111" bestFit="1" customWidth="1"/>
    <col min="6712" max="6712" width="18.1640625" style="1111" bestFit="1" customWidth="1"/>
    <col min="6713" max="6714" width="20.1640625" style="1111" bestFit="1" customWidth="1"/>
    <col min="6715" max="6717" width="18.1640625" style="1111" bestFit="1" customWidth="1"/>
    <col min="6718" max="6719" width="20.1640625" style="1111" bestFit="1" customWidth="1"/>
    <col min="6720" max="6721" width="18.1640625" style="1111" bestFit="1" customWidth="1"/>
    <col min="6722" max="6738" width="9.1640625" style="1111"/>
    <col min="6739" max="6739" width="12.83203125" style="1111" bestFit="1" customWidth="1"/>
    <col min="6740" max="6899" width="9.1640625" style="1111"/>
    <col min="6900" max="6900" width="56.5" style="1111" customWidth="1"/>
    <col min="6901" max="6901" width="9.1640625" style="1111" customWidth="1"/>
    <col min="6902" max="6902" width="20" style="1111" customWidth="1"/>
    <col min="6903" max="6903" width="20.5" style="1111" customWidth="1"/>
    <col min="6904" max="6904" width="19.5" style="1111" customWidth="1"/>
    <col min="6905" max="6905" width="19.1640625" style="1111" customWidth="1"/>
    <col min="6906" max="6906" width="21" style="1111" customWidth="1"/>
    <col min="6907" max="6907" width="17.83203125" style="1111" customWidth="1"/>
    <col min="6908" max="6908" width="18.1640625" style="1111" customWidth="1"/>
    <col min="6909" max="6909" width="20.1640625" style="1111" bestFit="1" customWidth="1"/>
    <col min="6910" max="6910" width="17.33203125" style="1111" bestFit="1" customWidth="1"/>
    <col min="6911" max="6913" width="17.1640625" style="1111" customWidth="1"/>
    <col min="6914" max="6914" width="14.83203125" style="1111" customWidth="1"/>
    <col min="6915" max="6915" width="16.83203125" style="1111" customWidth="1"/>
    <col min="6916" max="6916" width="17.83203125" style="1111" customWidth="1"/>
    <col min="6917" max="6917" width="19.5" style="1111" customWidth="1"/>
    <col min="6918" max="6918" width="21.5" style="1111" customWidth="1"/>
    <col min="6919" max="6919" width="17.83203125" style="1111" customWidth="1"/>
    <col min="6920" max="6921" width="21.5" style="1111" customWidth="1"/>
    <col min="6922" max="6922" width="19.33203125" style="1111" customWidth="1"/>
    <col min="6923" max="6923" width="16.6640625" style="1111" customWidth="1"/>
    <col min="6924" max="6924" width="18.1640625" style="1111" customWidth="1"/>
    <col min="6925" max="6925" width="17.83203125" style="1111" customWidth="1"/>
    <col min="6926" max="6926" width="15.5" style="1111" customWidth="1"/>
    <col min="6927" max="6928" width="19.33203125" style="1111" customWidth="1"/>
    <col min="6929" max="6929" width="15.5" style="1111" customWidth="1"/>
    <col min="6930" max="6930" width="21.33203125" style="1111" customWidth="1"/>
    <col min="6931" max="6931" width="16.1640625" style="1111" customWidth="1"/>
    <col min="6932" max="6932" width="32" style="1111" customWidth="1"/>
    <col min="6933" max="6933" width="15" style="1111" customWidth="1"/>
    <col min="6934" max="6935" width="17.5" style="1111" customWidth="1"/>
    <col min="6936" max="6936" width="24" style="1111" customWidth="1"/>
    <col min="6937" max="6937" width="17.33203125" style="1111" customWidth="1"/>
    <col min="6938" max="6938" width="23.83203125" style="1111" customWidth="1"/>
    <col min="6939" max="6939" width="17.1640625" style="1111" customWidth="1"/>
    <col min="6940" max="6940" width="16.83203125" style="1111" customWidth="1"/>
    <col min="6941" max="6941" width="13.33203125" style="1111" customWidth="1"/>
    <col min="6942" max="6942" width="16" style="1111" customWidth="1"/>
    <col min="6943" max="6943" width="17.83203125" style="1111" customWidth="1"/>
    <col min="6944" max="6945" width="8.83203125" style="1111" customWidth="1"/>
    <col min="6946" max="6947" width="9.1640625" style="1111"/>
    <col min="6948" max="6948" width="20.1640625" style="1111" customWidth="1"/>
    <col min="6949" max="6949" width="9.1640625" style="1111"/>
    <col min="6950" max="6957" width="17.1640625" style="1111" bestFit="1" customWidth="1"/>
    <col min="6958" max="6958" width="24" style="1111" bestFit="1" customWidth="1"/>
    <col min="6959" max="6960" width="24.5" style="1111" bestFit="1" customWidth="1"/>
    <col min="6961" max="6967" width="17.1640625" style="1111" bestFit="1" customWidth="1"/>
    <col min="6968" max="6968" width="18.1640625" style="1111" bestFit="1" customWidth="1"/>
    <col min="6969" max="6970" width="20.1640625" style="1111" bestFit="1" customWidth="1"/>
    <col min="6971" max="6973" width="18.1640625" style="1111" bestFit="1" customWidth="1"/>
    <col min="6974" max="6975" width="20.1640625" style="1111" bestFit="1" customWidth="1"/>
    <col min="6976" max="6977" width="18.1640625" style="1111" bestFit="1" customWidth="1"/>
    <col min="6978" max="6994" width="9.1640625" style="1111"/>
    <col min="6995" max="6995" width="12.83203125" style="1111" bestFit="1" customWidth="1"/>
    <col min="6996" max="7155" width="9.1640625" style="1111"/>
    <col min="7156" max="7156" width="56.5" style="1111" customWidth="1"/>
    <col min="7157" max="7157" width="9.1640625" style="1111" customWidth="1"/>
    <col min="7158" max="7158" width="20" style="1111" customWidth="1"/>
    <col min="7159" max="7159" width="20.5" style="1111" customWidth="1"/>
    <col min="7160" max="7160" width="19.5" style="1111" customWidth="1"/>
    <col min="7161" max="7161" width="19.1640625" style="1111" customWidth="1"/>
    <col min="7162" max="7162" width="21" style="1111" customWidth="1"/>
    <col min="7163" max="7163" width="17.83203125" style="1111" customWidth="1"/>
    <col min="7164" max="7164" width="18.1640625" style="1111" customWidth="1"/>
    <col min="7165" max="7165" width="20.1640625" style="1111" bestFit="1" customWidth="1"/>
    <col min="7166" max="7166" width="17.33203125" style="1111" bestFit="1" customWidth="1"/>
    <col min="7167" max="7169" width="17.1640625" style="1111" customWidth="1"/>
    <col min="7170" max="7170" width="14.83203125" style="1111" customWidth="1"/>
    <col min="7171" max="7171" width="16.83203125" style="1111" customWidth="1"/>
    <col min="7172" max="7172" width="17.83203125" style="1111" customWidth="1"/>
    <col min="7173" max="7173" width="19.5" style="1111" customWidth="1"/>
    <col min="7174" max="7174" width="21.5" style="1111" customWidth="1"/>
    <col min="7175" max="7175" width="17.83203125" style="1111" customWidth="1"/>
    <col min="7176" max="7177" width="21.5" style="1111" customWidth="1"/>
    <col min="7178" max="7178" width="19.33203125" style="1111" customWidth="1"/>
    <col min="7179" max="7179" width="16.6640625" style="1111" customWidth="1"/>
    <col min="7180" max="7180" width="18.1640625" style="1111" customWidth="1"/>
    <col min="7181" max="7181" width="17.83203125" style="1111" customWidth="1"/>
    <col min="7182" max="7182" width="15.5" style="1111" customWidth="1"/>
    <col min="7183" max="7184" width="19.33203125" style="1111" customWidth="1"/>
    <col min="7185" max="7185" width="15.5" style="1111" customWidth="1"/>
    <col min="7186" max="7186" width="21.33203125" style="1111" customWidth="1"/>
    <col min="7187" max="7187" width="16.1640625" style="1111" customWidth="1"/>
    <col min="7188" max="7188" width="32" style="1111" customWidth="1"/>
    <col min="7189" max="7189" width="15" style="1111" customWidth="1"/>
    <col min="7190" max="7191" width="17.5" style="1111" customWidth="1"/>
    <col min="7192" max="7192" width="24" style="1111" customWidth="1"/>
    <col min="7193" max="7193" width="17.33203125" style="1111" customWidth="1"/>
    <col min="7194" max="7194" width="23.83203125" style="1111" customWidth="1"/>
    <col min="7195" max="7195" width="17.1640625" style="1111" customWidth="1"/>
    <col min="7196" max="7196" width="16.83203125" style="1111" customWidth="1"/>
    <col min="7197" max="7197" width="13.33203125" style="1111" customWidth="1"/>
    <col min="7198" max="7198" width="16" style="1111" customWidth="1"/>
    <col min="7199" max="7199" width="17.83203125" style="1111" customWidth="1"/>
    <col min="7200" max="7201" width="8.83203125" style="1111" customWidth="1"/>
    <col min="7202" max="7203" width="9.1640625" style="1111"/>
    <col min="7204" max="7204" width="20.1640625" style="1111" customWidth="1"/>
    <col min="7205" max="7205" width="9.1640625" style="1111"/>
    <col min="7206" max="7213" width="17.1640625" style="1111" bestFit="1" customWidth="1"/>
    <col min="7214" max="7214" width="24" style="1111" bestFit="1" customWidth="1"/>
    <col min="7215" max="7216" width="24.5" style="1111" bestFit="1" customWidth="1"/>
    <col min="7217" max="7223" width="17.1640625" style="1111" bestFit="1" customWidth="1"/>
    <col min="7224" max="7224" width="18.1640625" style="1111" bestFit="1" customWidth="1"/>
    <col min="7225" max="7226" width="20.1640625" style="1111" bestFit="1" customWidth="1"/>
    <col min="7227" max="7229" width="18.1640625" style="1111" bestFit="1" customWidth="1"/>
    <col min="7230" max="7231" width="20.1640625" style="1111" bestFit="1" customWidth="1"/>
    <col min="7232" max="7233" width="18.1640625" style="1111" bestFit="1" customWidth="1"/>
    <col min="7234" max="7250" width="9.1640625" style="1111"/>
    <col min="7251" max="7251" width="12.83203125" style="1111" bestFit="1" customWidth="1"/>
    <col min="7252" max="7411" width="9.1640625" style="1111"/>
    <col min="7412" max="7412" width="56.5" style="1111" customWidth="1"/>
    <col min="7413" max="7413" width="9.1640625" style="1111" customWidth="1"/>
    <col min="7414" max="7414" width="20" style="1111" customWidth="1"/>
    <col min="7415" max="7415" width="20.5" style="1111" customWidth="1"/>
    <col min="7416" max="7416" width="19.5" style="1111" customWidth="1"/>
    <col min="7417" max="7417" width="19.1640625" style="1111" customWidth="1"/>
    <col min="7418" max="7418" width="21" style="1111" customWidth="1"/>
    <col min="7419" max="7419" width="17.83203125" style="1111" customWidth="1"/>
    <col min="7420" max="7420" width="18.1640625" style="1111" customWidth="1"/>
    <col min="7421" max="7421" width="20.1640625" style="1111" bestFit="1" customWidth="1"/>
    <col min="7422" max="7422" width="17.33203125" style="1111" bestFit="1" customWidth="1"/>
    <col min="7423" max="7425" width="17.1640625" style="1111" customWidth="1"/>
    <col min="7426" max="7426" width="14.83203125" style="1111" customWidth="1"/>
    <col min="7427" max="7427" width="16.83203125" style="1111" customWidth="1"/>
    <col min="7428" max="7428" width="17.83203125" style="1111" customWidth="1"/>
    <col min="7429" max="7429" width="19.5" style="1111" customWidth="1"/>
    <col min="7430" max="7430" width="21.5" style="1111" customWidth="1"/>
    <col min="7431" max="7431" width="17.83203125" style="1111" customWidth="1"/>
    <col min="7432" max="7433" width="21.5" style="1111" customWidth="1"/>
    <col min="7434" max="7434" width="19.33203125" style="1111" customWidth="1"/>
    <col min="7435" max="7435" width="16.6640625" style="1111" customWidth="1"/>
    <col min="7436" max="7436" width="18.1640625" style="1111" customWidth="1"/>
    <col min="7437" max="7437" width="17.83203125" style="1111" customWidth="1"/>
    <col min="7438" max="7438" width="15.5" style="1111" customWidth="1"/>
    <col min="7439" max="7440" width="19.33203125" style="1111" customWidth="1"/>
    <col min="7441" max="7441" width="15.5" style="1111" customWidth="1"/>
    <col min="7442" max="7442" width="21.33203125" style="1111" customWidth="1"/>
    <col min="7443" max="7443" width="16.1640625" style="1111" customWidth="1"/>
    <col min="7444" max="7444" width="32" style="1111" customWidth="1"/>
    <col min="7445" max="7445" width="15" style="1111" customWidth="1"/>
    <col min="7446" max="7447" width="17.5" style="1111" customWidth="1"/>
    <col min="7448" max="7448" width="24" style="1111" customWidth="1"/>
    <col min="7449" max="7449" width="17.33203125" style="1111" customWidth="1"/>
    <col min="7450" max="7450" width="23.83203125" style="1111" customWidth="1"/>
    <col min="7451" max="7451" width="17.1640625" style="1111" customWidth="1"/>
    <col min="7452" max="7452" width="16.83203125" style="1111" customWidth="1"/>
    <col min="7453" max="7453" width="13.33203125" style="1111" customWidth="1"/>
    <col min="7454" max="7454" width="16" style="1111" customWidth="1"/>
    <col min="7455" max="7455" width="17.83203125" style="1111" customWidth="1"/>
    <col min="7456" max="7457" width="8.83203125" style="1111" customWidth="1"/>
    <col min="7458" max="7459" width="9.1640625" style="1111"/>
    <col min="7460" max="7460" width="20.1640625" style="1111" customWidth="1"/>
    <col min="7461" max="7461" width="9.1640625" style="1111"/>
    <col min="7462" max="7469" width="17.1640625" style="1111" bestFit="1" customWidth="1"/>
    <col min="7470" max="7470" width="24" style="1111" bestFit="1" customWidth="1"/>
    <col min="7471" max="7472" width="24.5" style="1111" bestFit="1" customWidth="1"/>
    <col min="7473" max="7479" width="17.1640625" style="1111" bestFit="1" customWidth="1"/>
    <col min="7480" max="7480" width="18.1640625" style="1111" bestFit="1" customWidth="1"/>
    <col min="7481" max="7482" width="20.1640625" style="1111" bestFit="1" customWidth="1"/>
    <col min="7483" max="7485" width="18.1640625" style="1111" bestFit="1" customWidth="1"/>
    <col min="7486" max="7487" width="20.1640625" style="1111" bestFit="1" customWidth="1"/>
    <col min="7488" max="7489" width="18.1640625" style="1111" bestFit="1" customWidth="1"/>
    <col min="7490" max="7506" width="9.1640625" style="1111"/>
    <col min="7507" max="7507" width="12.83203125" style="1111" bestFit="1" customWidth="1"/>
    <col min="7508" max="7667" width="9.1640625" style="1111"/>
    <col min="7668" max="7668" width="56.5" style="1111" customWidth="1"/>
    <col min="7669" max="7669" width="9.1640625" style="1111" customWidth="1"/>
    <col min="7670" max="7670" width="20" style="1111" customWidth="1"/>
    <col min="7671" max="7671" width="20.5" style="1111" customWidth="1"/>
    <col min="7672" max="7672" width="19.5" style="1111" customWidth="1"/>
    <col min="7673" max="7673" width="19.1640625" style="1111" customWidth="1"/>
    <col min="7674" max="7674" width="21" style="1111" customWidth="1"/>
    <col min="7675" max="7675" width="17.83203125" style="1111" customWidth="1"/>
    <col min="7676" max="7676" width="18.1640625" style="1111" customWidth="1"/>
    <col min="7677" max="7677" width="20.1640625" style="1111" bestFit="1" customWidth="1"/>
    <col min="7678" max="7678" width="17.33203125" style="1111" bestFit="1" customWidth="1"/>
    <col min="7679" max="7681" width="17.1640625" style="1111" customWidth="1"/>
    <col min="7682" max="7682" width="14.83203125" style="1111" customWidth="1"/>
    <col min="7683" max="7683" width="16.83203125" style="1111" customWidth="1"/>
    <col min="7684" max="7684" width="17.83203125" style="1111" customWidth="1"/>
    <col min="7685" max="7685" width="19.5" style="1111" customWidth="1"/>
    <col min="7686" max="7686" width="21.5" style="1111" customWidth="1"/>
    <col min="7687" max="7687" width="17.83203125" style="1111" customWidth="1"/>
    <col min="7688" max="7689" width="21.5" style="1111" customWidth="1"/>
    <col min="7690" max="7690" width="19.33203125" style="1111" customWidth="1"/>
    <col min="7691" max="7691" width="16.6640625" style="1111" customWidth="1"/>
    <col min="7692" max="7692" width="18.1640625" style="1111" customWidth="1"/>
    <col min="7693" max="7693" width="17.83203125" style="1111" customWidth="1"/>
    <col min="7694" max="7694" width="15.5" style="1111" customWidth="1"/>
    <col min="7695" max="7696" width="19.33203125" style="1111" customWidth="1"/>
    <col min="7697" max="7697" width="15.5" style="1111" customWidth="1"/>
    <col min="7698" max="7698" width="21.33203125" style="1111" customWidth="1"/>
    <col min="7699" max="7699" width="16.1640625" style="1111" customWidth="1"/>
    <col min="7700" max="7700" width="32" style="1111" customWidth="1"/>
    <col min="7701" max="7701" width="15" style="1111" customWidth="1"/>
    <col min="7702" max="7703" width="17.5" style="1111" customWidth="1"/>
    <col min="7704" max="7704" width="24" style="1111" customWidth="1"/>
    <col min="7705" max="7705" width="17.33203125" style="1111" customWidth="1"/>
    <col min="7706" max="7706" width="23.83203125" style="1111" customWidth="1"/>
    <col min="7707" max="7707" width="17.1640625" style="1111" customWidth="1"/>
    <col min="7708" max="7708" width="16.83203125" style="1111" customWidth="1"/>
    <col min="7709" max="7709" width="13.33203125" style="1111" customWidth="1"/>
    <col min="7710" max="7710" width="16" style="1111" customWidth="1"/>
    <col min="7711" max="7711" width="17.83203125" style="1111" customWidth="1"/>
    <col min="7712" max="7713" width="8.83203125" style="1111" customWidth="1"/>
    <col min="7714" max="7715" width="9.1640625" style="1111"/>
    <col min="7716" max="7716" width="20.1640625" style="1111" customWidth="1"/>
    <col min="7717" max="7717" width="9.1640625" style="1111"/>
    <col min="7718" max="7725" width="17.1640625" style="1111" bestFit="1" customWidth="1"/>
    <col min="7726" max="7726" width="24" style="1111" bestFit="1" customWidth="1"/>
    <col min="7727" max="7728" width="24.5" style="1111" bestFit="1" customWidth="1"/>
    <col min="7729" max="7735" width="17.1640625" style="1111" bestFit="1" customWidth="1"/>
    <col min="7736" max="7736" width="18.1640625" style="1111" bestFit="1" customWidth="1"/>
    <col min="7737" max="7738" width="20.1640625" style="1111" bestFit="1" customWidth="1"/>
    <col min="7739" max="7741" width="18.1640625" style="1111" bestFit="1" customWidth="1"/>
    <col min="7742" max="7743" width="20.1640625" style="1111" bestFit="1" customWidth="1"/>
    <col min="7744" max="7745" width="18.1640625" style="1111" bestFit="1" customWidth="1"/>
    <col min="7746" max="7762" width="9.1640625" style="1111"/>
    <col min="7763" max="7763" width="12.83203125" style="1111" bestFit="1" customWidth="1"/>
    <col min="7764" max="7923" width="9.1640625" style="1111"/>
    <col min="7924" max="7924" width="56.5" style="1111" customWidth="1"/>
    <col min="7925" max="7925" width="9.1640625" style="1111" customWidth="1"/>
    <col min="7926" max="7926" width="20" style="1111" customWidth="1"/>
    <col min="7927" max="7927" width="20.5" style="1111" customWidth="1"/>
    <col min="7928" max="7928" width="19.5" style="1111" customWidth="1"/>
    <col min="7929" max="7929" width="19.1640625" style="1111" customWidth="1"/>
    <col min="7930" max="7930" width="21" style="1111" customWidth="1"/>
    <col min="7931" max="7931" width="17.83203125" style="1111" customWidth="1"/>
    <col min="7932" max="7932" width="18.1640625" style="1111" customWidth="1"/>
    <col min="7933" max="7933" width="20.1640625" style="1111" bestFit="1" customWidth="1"/>
    <col min="7934" max="7934" width="17.33203125" style="1111" bestFit="1" customWidth="1"/>
    <col min="7935" max="7937" width="17.1640625" style="1111" customWidth="1"/>
    <col min="7938" max="7938" width="14.83203125" style="1111" customWidth="1"/>
    <col min="7939" max="7939" width="16.83203125" style="1111" customWidth="1"/>
    <col min="7940" max="7940" width="17.83203125" style="1111" customWidth="1"/>
    <col min="7941" max="7941" width="19.5" style="1111" customWidth="1"/>
    <col min="7942" max="7942" width="21.5" style="1111" customWidth="1"/>
    <col min="7943" max="7943" width="17.83203125" style="1111" customWidth="1"/>
    <col min="7944" max="7945" width="21.5" style="1111" customWidth="1"/>
    <col min="7946" max="7946" width="19.33203125" style="1111" customWidth="1"/>
    <col min="7947" max="7947" width="16.6640625" style="1111" customWidth="1"/>
    <col min="7948" max="7948" width="18.1640625" style="1111" customWidth="1"/>
    <col min="7949" max="7949" width="17.83203125" style="1111" customWidth="1"/>
    <col min="7950" max="7950" width="15.5" style="1111" customWidth="1"/>
    <col min="7951" max="7952" width="19.33203125" style="1111" customWidth="1"/>
    <col min="7953" max="7953" width="15.5" style="1111" customWidth="1"/>
    <col min="7954" max="7954" width="21.33203125" style="1111" customWidth="1"/>
    <col min="7955" max="7955" width="16.1640625" style="1111" customWidth="1"/>
    <col min="7956" max="7956" width="32" style="1111" customWidth="1"/>
    <col min="7957" max="7957" width="15" style="1111" customWidth="1"/>
    <col min="7958" max="7959" width="17.5" style="1111" customWidth="1"/>
    <col min="7960" max="7960" width="24" style="1111" customWidth="1"/>
    <col min="7961" max="7961" width="17.33203125" style="1111" customWidth="1"/>
    <col min="7962" max="7962" width="23.83203125" style="1111" customWidth="1"/>
    <col min="7963" max="7963" width="17.1640625" style="1111" customWidth="1"/>
    <col min="7964" max="7964" width="16.83203125" style="1111" customWidth="1"/>
    <col min="7965" max="7965" width="13.33203125" style="1111" customWidth="1"/>
    <col min="7966" max="7966" width="16" style="1111" customWidth="1"/>
    <col min="7967" max="7967" width="17.83203125" style="1111" customWidth="1"/>
    <col min="7968" max="7969" width="8.83203125" style="1111" customWidth="1"/>
    <col min="7970" max="7971" width="9.1640625" style="1111"/>
    <col min="7972" max="7972" width="20.1640625" style="1111" customWidth="1"/>
    <col min="7973" max="7973" width="9.1640625" style="1111"/>
    <col min="7974" max="7981" width="17.1640625" style="1111" bestFit="1" customWidth="1"/>
    <col min="7982" max="7982" width="24" style="1111" bestFit="1" customWidth="1"/>
    <col min="7983" max="7984" width="24.5" style="1111" bestFit="1" customWidth="1"/>
    <col min="7985" max="7991" width="17.1640625" style="1111" bestFit="1" customWidth="1"/>
    <col min="7992" max="7992" width="18.1640625" style="1111" bestFit="1" customWidth="1"/>
    <col min="7993" max="7994" width="20.1640625" style="1111" bestFit="1" customWidth="1"/>
    <col min="7995" max="7997" width="18.1640625" style="1111" bestFit="1" customWidth="1"/>
    <col min="7998" max="7999" width="20.1640625" style="1111" bestFit="1" customWidth="1"/>
    <col min="8000" max="8001" width="18.1640625" style="1111" bestFit="1" customWidth="1"/>
    <col min="8002" max="8018" width="9.1640625" style="1111"/>
    <col min="8019" max="8019" width="12.83203125" style="1111" bestFit="1" customWidth="1"/>
    <col min="8020" max="8179" width="9.1640625" style="1111"/>
    <col min="8180" max="8180" width="56.5" style="1111" customWidth="1"/>
    <col min="8181" max="8181" width="9.1640625" style="1111" customWidth="1"/>
    <col min="8182" max="8182" width="20" style="1111" customWidth="1"/>
    <col min="8183" max="8183" width="20.5" style="1111" customWidth="1"/>
    <col min="8184" max="8184" width="19.5" style="1111" customWidth="1"/>
    <col min="8185" max="8185" width="19.1640625" style="1111" customWidth="1"/>
    <col min="8186" max="8186" width="21" style="1111" customWidth="1"/>
    <col min="8187" max="8187" width="17.83203125" style="1111" customWidth="1"/>
    <col min="8188" max="8188" width="18.1640625" style="1111" customWidth="1"/>
    <col min="8189" max="8189" width="20.1640625" style="1111" bestFit="1" customWidth="1"/>
    <col min="8190" max="8190" width="17.33203125" style="1111" bestFit="1" customWidth="1"/>
    <col min="8191" max="8193" width="17.1640625" style="1111" customWidth="1"/>
    <col min="8194" max="8194" width="14.83203125" style="1111" customWidth="1"/>
    <col min="8195" max="8195" width="16.83203125" style="1111" customWidth="1"/>
    <col min="8196" max="8196" width="17.83203125" style="1111" customWidth="1"/>
    <col min="8197" max="8197" width="19.5" style="1111" customWidth="1"/>
    <col min="8198" max="8198" width="21.5" style="1111" customWidth="1"/>
    <col min="8199" max="8199" width="17.83203125" style="1111" customWidth="1"/>
    <col min="8200" max="8201" width="21.5" style="1111" customWidth="1"/>
    <col min="8202" max="8202" width="19.33203125" style="1111" customWidth="1"/>
    <col min="8203" max="8203" width="16.6640625" style="1111" customWidth="1"/>
    <col min="8204" max="8204" width="18.1640625" style="1111" customWidth="1"/>
    <col min="8205" max="8205" width="17.83203125" style="1111" customWidth="1"/>
    <col min="8206" max="8206" width="15.5" style="1111" customWidth="1"/>
    <col min="8207" max="8208" width="19.33203125" style="1111" customWidth="1"/>
    <col min="8209" max="8209" width="15.5" style="1111" customWidth="1"/>
    <col min="8210" max="8210" width="21.33203125" style="1111" customWidth="1"/>
    <col min="8211" max="8211" width="16.1640625" style="1111" customWidth="1"/>
    <col min="8212" max="8212" width="32" style="1111" customWidth="1"/>
    <col min="8213" max="8213" width="15" style="1111" customWidth="1"/>
    <col min="8214" max="8215" width="17.5" style="1111" customWidth="1"/>
    <col min="8216" max="8216" width="24" style="1111" customWidth="1"/>
    <col min="8217" max="8217" width="17.33203125" style="1111" customWidth="1"/>
    <col min="8218" max="8218" width="23.83203125" style="1111" customWidth="1"/>
    <col min="8219" max="8219" width="17.1640625" style="1111" customWidth="1"/>
    <col min="8220" max="8220" width="16.83203125" style="1111" customWidth="1"/>
    <col min="8221" max="8221" width="13.33203125" style="1111" customWidth="1"/>
    <col min="8222" max="8222" width="16" style="1111" customWidth="1"/>
    <col min="8223" max="8223" width="17.83203125" style="1111" customWidth="1"/>
    <col min="8224" max="8225" width="8.83203125" style="1111" customWidth="1"/>
    <col min="8226" max="8227" width="9.1640625" style="1111"/>
    <col min="8228" max="8228" width="20.1640625" style="1111" customWidth="1"/>
    <col min="8229" max="8229" width="9.1640625" style="1111"/>
    <col min="8230" max="8237" width="17.1640625" style="1111" bestFit="1" customWidth="1"/>
    <col min="8238" max="8238" width="24" style="1111" bestFit="1" customWidth="1"/>
    <col min="8239" max="8240" width="24.5" style="1111" bestFit="1" customWidth="1"/>
    <col min="8241" max="8247" width="17.1640625" style="1111" bestFit="1" customWidth="1"/>
    <col min="8248" max="8248" width="18.1640625" style="1111" bestFit="1" customWidth="1"/>
    <col min="8249" max="8250" width="20.1640625" style="1111" bestFit="1" customWidth="1"/>
    <col min="8251" max="8253" width="18.1640625" style="1111" bestFit="1" customWidth="1"/>
    <col min="8254" max="8255" width="20.1640625" style="1111" bestFit="1" customWidth="1"/>
    <col min="8256" max="8257" width="18.1640625" style="1111" bestFit="1" customWidth="1"/>
    <col min="8258" max="8274" width="9.1640625" style="1111"/>
    <col min="8275" max="8275" width="12.83203125" style="1111" bestFit="1" customWidth="1"/>
    <col min="8276" max="8435" width="9.1640625" style="1111"/>
    <col min="8436" max="8436" width="56.5" style="1111" customWidth="1"/>
    <col min="8437" max="8437" width="9.1640625" style="1111" customWidth="1"/>
    <col min="8438" max="8438" width="20" style="1111" customWidth="1"/>
    <col min="8439" max="8439" width="20.5" style="1111" customWidth="1"/>
    <col min="8440" max="8440" width="19.5" style="1111" customWidth="1"/>
    <col min="8441" max="8441" width="19.1640625" style="1111" customWidth="1"/>
    <col min="8442" max="8442" width="21" style="1111" customWidth="1"/>
    <col min="8443" max="8443" width="17.83203125" style="1111" customWidth="1"/>
    <col min="8444" max="8444" width="18.1640625" style="1111" customWidth="1"/>
    <col min="8445" max="8445" width="20.1640625" style="1111" bestFit="1" customWidth="1"/>
    <col min="8446" max="8446" width="17.33203125" style="1111" bestFit="1" customWidth="1"/>
    <col min="8447" max="8449" width="17.1640625" style="1111" customWidth="1"/>
    <col min="8450" max="8450" width="14.83203125" style="1111" customWidth="1"/>
    <col min="8451" max="8451" width="16.83203125" style="1111" customWidth="1"/>
    <col min="8452" max="8452" width="17.83203125" style="1111" customWidth="1"/>
    <col min="8453" max="8453" width="19.5" style="1111" customWidth="1"/>
    <col min="8454" max="8454" width="21.5" style="1111" customWidth="1"/>
    <col min="8455" max="8455" width="17.83203125" style="1111" customWidth="1"/>
    <col min="8456" max="8457" width="21.5" style="1111" customWidth="1"/>
    <col min="8458" max="8458" width="19.33203125" style="1111" customWidth="1"/>
    <col min="8459" max="8459" width="16.6640625" style="1111" customWidth="1"/>
    <col min="8460" max="8460" width="18.1640625" style="1111" customWidth="1"/>
    <col min="8461" max="8461" width="17.83203125" style="1111" customWidth="1"/>
    <col min="8462" max="8462" width="15.5" style="1111" customWidth="1"/>
    <col min="8463" max="8464" width="19.33203125" style="1111" customWidth="1"/>
    <col min="8465" max="8465" width="15.5" style="1111" customWidth="1"/>
    <col min="8466" max="8466" width="21.33203125" style="1111" customWidth="1"/>
    <col min="8467" max="8467" width="16.1640625" style="1111" customWidth="1"/>
    <col min="8468" max="8468" width="32" style="1111" customWidth="1"/>
    <col min="8469" max="8469" width="15" style="1111" customWidth="1"/>
    <col min="8470" max="8471" width="17.5" style="1111" customWidth="1"/>
    <col min="8472" max="8472" width="24" style="1111" customWidth="1"/>
    <col min="8473" max="8473" width="17.33203125" style="1111" customWidth="1"/>
    <col min="8474" max="8474" width="23.83203125" style="1111" customWidth="1"/>
    <col min="8475" max="8475" width="17.1640625" style="1111" customWidth="1"/>
    <col min="8476" max="8476" width="16.83203125" style="1111" customWidth="1"/>
    <col min="8477" max="8477" width="13.33203125" style="1111" customWidth="1"/>
    <col min="8478" max="8478" width="16" style="1111" customWidth="1"/>
    <col min="8479" max="8479" width="17.83203125" style="1111" customWidth="1"/>
    <col min="8480" max="8481" width="8.83203125" style="1111" customWidth="1"/>
    <col min="8482" max="8483" width="9.1640625" style="1111"/>
    <col min="8484" max="8484" width="20.1640625" style="1111" customWidth="1"/>
    <col min="8485" max="8485" width="9.1640625" style="1111"/>
    <col min="8486" max="8493" width="17.1640625" style="1111" bestFit="1" customWidth="1"/>
    <col min="8494" max="8494" width="24" style="1111" bestFit="1" customWidth="1"/>
    <col min="8495" max="8496" width="24.5" style="1111" bestFit="1" customWidth="1"/>
    <col min="8497" max="8503" width="17.1640625" style="1111" bestFit="1" customWidth="1"/>
    <col min="8504" max="8504" width="18.1640625" style="1111" bestFit="1" customWidth="1"/>
    <col min="8505" max="8506" width="20.1640625" style="1111" bestFit="1" customWidth="1"/>
    <col min="8507" max="8509" width="18.1640625" style="1111" bestFit="1" customWidth="1"/>
    <col min="8510" max="8511" width="20.1640625" style="1111" bestFit="1" customWidth="1"/>
    <col min="8512" max="8513" width="18.1640625" style="1111" bestFit="1" customWidth="1"/>
    <col min="8514" max="8530" width="9.1640625" style="1111"/>
    <col min="8531" max="8531" width="12.83203125" style="1111" bestFit="1" customWidth="1"/>
    <col min="8532" max="8691" width="9.1640625" style="1111"/>
    <col min="8692" max="8692" width="56.5" style="1111" customWidth="1"/>
    <col min="8693" max="8693" width="9.1640625" style="1111" customWidth="1"/>
    <col min="8694" max="8694" width="20" style="1111" customWidth="1"/>
    <col min="8695" max="8695" width="20.5" style="1111" customWidth="1"/>
    <col min="8696" max="8696" width="19.5" style="1111" customWidth="1"/>
    <col min="8697" max="8697" width="19.1640625" style="1111" customWidth="1"/>
    <col min="8698" max="8698" width="21" style="1111" customWidth="1"/>
    <col min="8699" max="8699" width="17.83203125" style="1111" customWidth="1"/>
    <col min="8700" max="8700" width="18.1640625" style="1111" customWidth="1"/>
    <col min="8701" max="8701" width="20.1640625" style="1111" bestFit="1" customWidth="1"/>
    <col min="8702" max="8702" width="17.33203125" style="1111" bestFit="1" customWidth="1"/>
    <col min="8703" max="8705" width="17.1640625" style="1111" customWidth="1"/>
    <col min="8706" max="8706" width="14.83203125" style="1111" customWidth="1"/>
    <col min="8707" max="8707" width="16.83203125" style="1111" customWidth="1"/>
    <col min="8708" max="8708" width="17.83203125" style="1111" customWidth="1"/>
    <col min="8709" max="8709" width="19.5" style="1111" customWidth="1"/>
    <col min="8710" max="8710" width="21.5" style="1111" customWidth="1"/>
    <col min="8711" max="8711" width="17.83203125" style="1111" customWidth="1"/>
    <col min="8712" max="8713" width="21.5" style="1111" customWidth="1"/>
    <col min="8714" max="8714" width="19.33203125" style="1111" customWidth="1"/>
    <col min="8715" max="8715" width="16.6640625" style="1111" customWidth="1"/>
    <col min="8716" max="8716" width="18.1640625" style="1111" customWidth="1"/>
    <col min="8717" max="8717" width="17.83203125" style="1111" customWidth="1"/>
    <col min="8718" max="8718" width="15.5" style="1111" customWidth="1"/>
    <col min="8719" max="8720" width="19.33203125" style="1111" customWidth="1"/>
    <col min="8721" max="8721" width="15.5" style="1111" customWidth="1"/>
    <col min="8722" max="8722" width="21.33203125" style="1111" customWidth="1"/>
    <col min="8723" max="8723" width="16.1640625" style="1111" customWidth="1"/>
    <col min="8724" max="8724" width="32" style="1111" customWidth="1"/>
    <col min="8725" max="8725" width="15" style="1111" customWidth="1"/>
    <col min="8726" max="8727" width="17.5" style="1111" customWidth="1"/>
    <col min="8728" max="8728" width="24" style="1111" customWidth="1"/>
    <col min="8729" max="8729" width="17.33203125" style="1111" customWidth="1"/>
    <col min="8730" max="8730" width="23.83203125" style="1111" customWidth="1"/>
    <col min="8731" max="8731" width="17.1640625" style="1111" customWidth="1"/>
    <col min="8732" max="8732" width="16.83203125" style="1111" customWidth="1"/>
    <col min="8733" max="8733" width="13.33203125" style="1111" customWidth="1"/>
    <col min="8734" max="8734" width="16" style="1111" customWidth="1"/>
    <col min="8735" max="8735" width="17.83203125" style="1111" customWidth="1"/>
    <col min="8736" max="8737" width="8.83203125" style="1111" customWidth="1"/>
    <col min="8738" max="8739" width="9.1640625" style="1111"/>
    <col min="8740" max="8740" width="20.1640625" style="1111" customWidth="1"/>
    <col min="8741" max="8741" width="9.1640625" style="1111"/>
    <col min="8742" max="8749" width="17.1640625" style="1111" bestFit="1" customWidth="1"/>
    <col min="8750" max="8750" width="24" style="1111" bestFit="1" customWidth="1"/>
    <col min="8751" max="8752" width="24.5" style="1111" bestFit="1" customWidth="1"/>
    <col min="8753" max="8759" width="17.1640625" style="1111" bestFit="1" customWidth="1"/>
    <col min="8760" max="8760" width="18.1640625" style="1111" bestFit="1" customWidth="1"/>
    <col min="8761" max="8762" width="20.1640625" style="1111" bestFit="1" customWidth="1"/>
    <col min="8763" max="8765" width="18.1640625" style="1111" bestFit="1" customWidth="1"/>
    <col min="8766" max="8767" width="20.1640625" style="1111" bestFit="1" customWidth="1"/>
    <col min="8768" max="8769" width="18.1640625" style="1111" bestFit="1" customWidth="1"/>
    <col min="8770" max="8786" width="9.1640625" style="1111"/>
    <col min="8787" max="8787" width="12.83203125" style="1111" bestFit="1" customWidth="1"/>
    <col min="8788" max="8947" width="9.1640625" style="1111"/>
    <col min="8948" max="8948" width="56.5" style="1111" customWidth="1"/>
    <col min="8949" max="8949" width="9.1640625" style="1111" customWidth="1"/>
    <col min="8950" max="8950" width="20" style="1111" customWidth="1"/>
    <col min="8951" max="8951" width="20.5" style="1111" customWidth="1"/>
    <col min="8952" max="8952" width="19.5" style="1111" customWidth="1"/>
    <col min="8953" max="8953" width="19.1640625" style="1111" customWidth="1"/>
    <col min="8954" max="8954" width="21" style="1111" customWidth="1"/>
    <col min="8955" max="8955" width="17.83203125" style="1111" customWidth="1"/>
    <col min="8956" max="8956" width="18.1640625" style="1111" customWidth="1"/>
    <col min="8957" max="8957" width="20.1640625" style="1111" bestFit="1" customWidth="1"/>
    <col min="8958" max="8958" width="17.33203125" style="1111" bestFit="1" customWidth="1"/>
    <col min="8959" max="8961" width="17.1640625" style="1111" customWidth="1"/>
    <col min="8962" max="8962" width="14.83203125" style="1111" customWidth="1"/>
    <col min="8963" max="8963" width="16.83203125" style="1111" customWidth="1"/>
    <col min="8964" max="8964" width="17.83203125" style="1111" customWidth="1"/>
    <col min="8965" max="8965" width="19.5" style="1111" customWidth="1"/>
    <col min="8966" max="8966" width="21.5" style="1111" customWidth="1"/>
    <col min="8967" max="8967" width="17.83203125" style="1111" customWidth="1"/>
    <col min="8968" max="8969" width="21.5" style="1111" customWidth="1"/>
    <col min="8970" max="8970" width="19.33203125" style="1111" customWidth="1"/>
    <col min="8971" max="8971" width="16.6640625" style="1111" customWidth="1"/>
    <col min="8972" max="8972" width="18.1640625" style="1111" customWidth="1"/>
    <col min="8973" max="8973" width="17.83203125" style="1111" customWidth="1"/>
    <col min="8974" max="8974" width="15.5" style="1111" customWidth="1"/>
    <col min="8975" max="8976" width="19.33203125" style="1111" customWidth="1"/>
    <col min="8977" max="8977" width="15.5" style="1111" customWidth="1"/>
    <col min="8978" max="8978" width="21.33203125" style="1111" customWidth="1"/>
    <col min="8979" max="8979" width="16.1640625" style="1111" customWidth="1"/>
    <col min="8980" max="8980" width="32" style="1111" customWidth="1"/>
    <col min="8981" max="8981" width="15" style="1111" customWidth="1"/>
    <col min="8982" max="8983" width="17.5" style="1111" customWidth="1"/>
    <col min="8984" max="8984" width="24" style="1111" customWidth="1"/>
    <col min="8985" max="8985" width="17.33203125" style="1111" customWidth="1"/>
    <col min="8986" max="8986" width="23.83203125" style="1111" customWidth="1"/>
    <col min="8987" max="8987" width="17.1640625" style="1111" customWidth="1"/>
    <col min="8988" max="8988" width="16.83203125" style="1111" customWidth="1"/>
    <col min="8989" max="8989" width="13.33203125" style="1111" customWidth="1"/>
    <col min="8990" max="8990" width="16" style="1111" customWidth="1"/>
    <col min="8991" max="8991" width="17.83203125" style="1111" customWidth="1"/>
    <col min="8992" max="8993" width="8.83203125" style="1111" customWidth="1"/>
    <col min="8994" max="8995" width="9.1640625" style="1111"/>
    <col min="8996" max="8996" width="20.1640625" style="1111" customWidth="1"/>
    <col min="8997" max="8997" width="9.1640625" style="1111"/>
    <col min="8998" max="9005" width="17.1640625" style="1111" bestFit="1" customWidth="1"/>
    <col min="9006" max="9006" width="24" style="1111" bestFit="1" customWidth="1"/>
    <col min="9007" max="9008" width="24.5" style="1111" bestFit="1" customWidth="1"/>
    <col min="9009" max="9015" width="17.1640625" style="1111" bestFit="1" customWidth="1"/>
    <col min="9016" max="9016" width="18.1640625" style="1111" bestFit="1" customWidth="1"/>
    <col min="9017" max="9018" width="20.1640625" style="1111" bestFit="1" customWidth="1"/>
    <col min="9019" max="9021" width="18.1640625" style="1111" bestFit="1" customWidth="1"/>
    <col min="9022" max="9023" width="20.1640625" style="1111" bestFit="1" customWidth="1"/>
    <col min="9024" max="9025" width="18.1640625" style="1111" bestFit="1" customWidth="1"/>
    <col min="9026" max="9042" width="9.1640625" style="1111"/>
    <col min="9043" max="9043" width="12.83203125" style="1111" bestFit="1" customWidth="1"/>
    <col min="9044" max="9203" width="9.1640625" style="1111"/>
    <col min="9204" max="9204" width="56.5" style="1111" customWidth="1"/>
    <col min="9205" max="9205" width="9.1640625" style="1111" customWidth="1"/>
    <col min="9206" max="9206" width="20" style="1111" customWidth="1"/>
    <col min="9207" max="9207" width="20.5" style="1111" customWidth="1"/>
    <col min="9208" max="9208" width="19.5" style="1111" customWidth="1"/>
    <col min="9209" max="9209" width="19.1640625" style="1111" customWidth="1"/>
    <col min="9210" max="9210" width="21" style="1111" customWidth="1"/>
    <col min="9211" max="9211" width="17.83203125" style="1111" customWidth="1"/>
    <col min="9212" max="9212" width="18.1640625" style="1111" customWidth="1"/>
    <col min="9213" max="9213" width="20.1640625" style="1111" bestFit="1" customWidth="1"/>
    <col min="9214" max="9214" width="17.33203125" style="1111" bestFit="1" customWidth="1"/>
    <col min="9215" max="9217" width="17.1640625" style="1111" customWidth="1"/>
    <col min="9218" max="9218" width="14.83203125" style="1111" customWidth="1"/>
    <col min="9219" max="9219" width="16.83203125" style="1111" customWidth="1"/>
    <col min="9220" max="9220" width="17.83203125" style="1111" customWidth="1"/>
    <col min="9221" max="9221" width="19.5" style="1111" customWidth="1"/>
    <col min="9222" max="9222" width="21.5" style="1111" customWidth="1"/>
    <col min="9223" max="9223" width="17.83203125" style="1111" customWidth="1"/>
    <col min="9224" max="9225" width="21.5" style="1111" customWidth="1"/>
    <col min="9226" max="9226" width="19.33203125" style="1111" customWidth="1"/>
    <col min="9227" max="9227" width="16.6640625" style="1111" customWidth="1"/>
    <col min="9228" max="9228" width="18.1640625" style="1111" customWidth="1"/>
    <col min="9229" max="9229" width="17.83203125" style="1111" customWidth="1"/>
    <col min="9230" max="9230" width="15.5" style="1111" customWidth="1"/>
    <col min="9231" max="9232" width="19.33203125" style="1111" customWidth="1"/>
    <col min="9233" max="9233" width="15.5" style="1111" customWidth="1"/>
    <col min="9234" max="9234" width="21.33203125" style="1111" customWidth="1"/>
    <col min="9235" max="9235" width="16.1640625" style="1111" customWidth="1"/>
    <col min="9236" max="9236" width="32" style="1111" customWidth="1"/>
    <col min="9237" max="9237" width="15" style="1111" customWidth="1"/>
    <col min="9238" max="9239" width="17.5" style="1111" customWidth="1"/>
    <col min="9240" max="9240" width="24" style="1111" customWidth="1"/>
    <col min="9241" max="9241" width="17.33203125" style="1111" customWidth="1"/>
    <col min="9242" max="9242" width="23.83203125" style="1111" customWidth="1"/>
    <col min="9243" max="9243" width="17.1640625" style="1111" customWidth="1"/>
    <col min="9244" max="9244" width="16.83203125" style="1111" customWidth="1"/>
    <col min="9245" max="9245" width="13.33203125" style="1111" customWidth="1"/>
    <col min="9246" max="9246" width="16" style="1111" customWidth="1"/>
    <col min="9247" max="9247" width="17.83203125" style="1111" customWidth="1"/>
    <col min="9248" max="9249" width="8.83203125" style="1111" customWidth="1"/>
    <col min="9250" max="9251" width="9.1640625" style="1111"/>
    <col min="9252" max="9252" width="20.1640625" style="1111" customWidth="1"/>
    <col min="9253" max="9253" width="9.1640625" style="1111"/>
    <col min="9254" max="9261" width="17.1640625" style="1111" bestFit="1" customWidth="1"/>
    <col min="9262" max="9262" width="24" style="1111" bestFit="1" customWidth="1"/>
    <col min="9263" max="9264" width="24.5" style="1111" bestFit="1" customWidth="1"/>
    <col min="9265" max="9271" width="17.1640625" style="1111" bestFit="1" customWidth="1"/>
    <col min="9272" max="9272" width="18.1640625" style="1111" bestFit="1" customWidth="1"/>
    <col min="9273" max="9274" width="20.1640625" style="1111" bestFit="1" customWidth="1"/>
    <col min="9275" max="9277" width="18.1640625" style="1111" bestFit="1" customWidth="1"/>
    <col min="9278" max="9279" width="20.1640625" style="1111" bestFit="1" customWidth="1"/>
    <col min="9280" max="9281" width="18.1640625" style="1111" bestFit="1" customWidth="1"/>
    <col min="9282" max="9298" width="9.1640625" style="1111"/>
    <col min="9299" max="9299" width="12.83203125" style="1111" bestFit="1" customWidth="1"/>
    <col min="9300" max="9459" width="9.1640625" style="1111"/>
    <col min="9460" max="9460" width="56.5" style="1111" customWidth="1"/>
    <col min="9461" max="9461" width="9.1640625" style="1111" customWidth="1"/>
    <col min="9462" max="9462" width="20" style="1111" customWidth="1"/>
    <col min="9463" max="9463" width="20.5" style="1111" customWidth="1"/>
    <col min="9464" max="9464" width="19.5" style="1111" customWidth="1"/>
    <col min="9465" max="9465" width="19.1640625" style="1111" customWidth="1"/>
    <col min="9466" max="9466" width="21" style="1111" customWidth="1"/>
    <col min="9467" max="9467" width="17.83203125" style="1111" customWidth="1"/>
    <col min="9468" max="9468" width="18.1640625" style="1111" customWidth="1"/>
    <col min="9469" max="9469" width="20.1640625" style="1111" bestFit="1" customWidth="1"/>
    <col min="9470" max="9470" width="17.33203125" style="1111" bestFit="1" customWidth="1"/>
    <col min="9471" max="9473" width="17.1640625" style="1111" customWidth="1"/>
    <col min="9474" max="9474" width="14.83203125" style="1111" customWidth="1"/>
    <col min="9475" max="9475" width="16.83203125" style="1111" customWidth="1"/>
    <col min="9476" max="9476" width="17.83203125" style="1111" customWidth="1"/>
    <col min="9477" max="9477" width="19.5" style="1111" customWidth="1"/>
    <col min="9478" max="9478" width="21.5" style="1111" customWidth="1"/>
    <col min="9479" max="9479" width="17.83203125" style="1111" customWidth="1"/>
    <col min="9480" max="9481" width="21.5" style="1111" customWidth="1"/>
    <col min="9482" max="9482" width="19.33203125" style="1111" customWidth="1"/>
    <col min="9483" max="9483" width="16.6640625" style="1111" customWidth="1"/>
    <col min="9484" max="9484" width="18.1640625" style="1111" customWidth="1"/>
    <col min="9485" max="9485" width="17.83203125" style="1111" customWidth="1"/>
    <col min="9486" max="9486" width="15.5" style="1111" customWidth="1"/>
    <col min="9487" max="9488" width="19.33203125" style="1111" customWidth="1"/>
    <col min="9489" max="9489" width="15.5" style="1111" customWidth="1"/>
    <col min="9490" max="9490" width="21.33203125" style="1111" customWidth="1"/>
    <col min="9491" max="9491" width="16.1640625" style="1111" customWidth="1"/>
    <col min="9492" max="9492" width="32" style="1111" customWidth="1"/>
    <col min="9493" max="9493" width="15" style="1111" customWidth="1"/>
    <col min="9494" max="9495" width="17.5" style="1111" customWidth="1"/>
    <col min="9496" max="9496" width="24" style="1111" customWidth="1"/>
    <col min="9497" max="9497" width="17.33203125" style="1111" customWidth="1"/>
    <col min="9498" max="9498" width="23.83203125" style="1111" customWidth="1"/>
    <col min="9499" max="9499" width="17.1640625" style="1111" customWidth="1"/>
    <col min="9500" max="9500" width="16.83203125" style="1111" customWidth="1"/>
    <col min="9501" max="9501" width="13.33203125" style="1111" customWidth="1"/>
    <col min="9502" max="9502" width="16" style="1111" customWidth="1"/>
    <col min="9503" max="9503" width="17.83203125" style="1111" customWidth="1"/>
    <col min="9504" max="9505" width="8.83203125" style="1111" customWidth="1"/>
    <col min="9506" max="9507" width="9.1640625" style="1111"/>
    <col min="9508" max="9508" width="20.1640625" style="1111" customWidth="1"/>
    <col min="9509" max="9509" width="9.1640625" style="1111"/>
    <col min="9510" max="9517" width="17.1640625" style="1111" bestFit="1" customWidth="1"/>
    <col min="9518" max="9518" width="24" style="1111" bestFit="1" customWidth="1"/>
    <col min="9519" max="9520" width="24.5" style="1111" bestFit="1" customWidth="1"/>
    <col min="9521" max="9527" width="17.1640625" style="1111" bestFit="1" customWidth="1"/>
    <col min="9528" max="9528" width="18.1640625" style="1111" bestFit="1" customWidth="1"/>
    <col min="9529" max="9530" width="20.1640625" style="1111" bestFit="1" customWidth="1"/>
    <col min="9531" max="9533" width="18.1640625" style="1111" bestFit="1" customWidth="1"/>
    <col min="9534" max="9535" width="20.1640625" style="1111" bestFit="1" customWidth="1"/>
    <col min="9536" max="9537" width="18.1640625" style="1111" bestFit="1" customWidth="1"/>
    <col min="9538" max="9554" width="9.1640625" style="1111"/>
    <col min="9555" max="9555" width="12.83203125" style="1111" bestFit="1" customWidth="1"/>
    <col min="9556" max="9715" width="9.1640625" style="1111"/>
    <col min="9716" max="9716" width="56.5" style="1111" customWidth="1"/>
    <col min="9717" max="9717" width="9.1640625" style="1111" customWidth="1"/>
    <col min="9718" max="9718" width="20" style="1111" customWidth="1"/>
    <col min="9719" max="9719" width="20.5" style="1111" customWidth="1"/>
    <col min="9720" max="9720" width="19.5" style="1111" customWidth="1"/>
    <col min="9721" max="9721" width="19.1640625" style="1111" customWidth="1"/>
    <col min="9722" max="9722" width="21" style="1111" customWidth="1"/>
    <col min="9723" max="9723" width="17.83203125" style="1111" customWidth="1"/>
    <col min="9724" max="9724" width="18.1640625" style="1111" customWidth="1"/>
    <col min="9725" max="9725" width="20.1640625" style="1111" bestFit="1" customWidth="1"/>
    <col min="9726" max="9726" width="17.33203125" style="1111" bestFit="1" customWidth="1"/>
    <col min="9727" max="9729" width="17.1640625" style="1111" customWidth="1"/>
    <col min="9730" max="9730" width="14.83203125" style="1111" customWidth="1"/>
    <col min="9731" max="9731" width="16.83203125" style="1111" customWidth="1"/>
    <col min="9732" max="9732" width="17.83203125" style="1111" customWidth="1"/>
    <col min="9733" max="9733" width="19.5" style="1111" customWidth="1"/>
    <col min="9734" max="9734" width="21.5" style="1111" customWidth="1"/>
    <col min="9735" max="9735" width="17.83203125" style="1111" customWidth="1"/>
    <col min="9736" max="9737" width="21.5" style="1111" customWidth="1"/>
    <col min="9738" max="9738" width="19.33203125" style="1111" customWidth="1"/>
    <col min="9739" max="9739" width="16.6640625" style="1111" customWidth="1"/>
    <col min="9740" max="9740" width="18.1640625" style="1111" customWidth="1"/>
    <col min="9741" max="9741" width="17.83203125" style="1111" customWidth="1"/>
    <col min="9742" max="9742" width="15.5" style="1111" customWidth="1"/>
    <col min="9743" max="9744" width="19.33203125" style="1111" customWidth="1"/>
    <col min="9745" max="9745" width="15.5" style="1111" customWidth="1"/>
    <col min="9746" max="9746" width="21.33203125" style="1111" customWidth="1"/>
    <col min="9747" max="9747" width="16.1640625" style="1111" customWidth="1"/>
    <col min="9748" max="9748" width="32" style="1111" customWidth="1"/>
    <col min="9749" max="9749" width="15" style="1111" customWidth="1"/>
    <col min="9750" max="9751" width="17.5" style="1111" customWidth="1"/>
    <col min="9752" max="9752" width="24" style="1111" customWidth="1"/>
    <col min="9753" max="9753" width="17.33203125" style="1111" customWidth="1"/>
    <col min="9754" max="9754" width="23.83203125" style="1111" customWidth="1"/>
    <col min="9755" max="9755" width="17.1640625" style="1111" customWidth="1"/>
    <col min="9756" max="9756" width="16.83203125" style="1111" customWidth="1"/>
    <col min="9757" max="9757" width="13.33203125" style="1111" customWidth="1"/>
    <col min="9758" max="9758" width="16" style="1111" customWidth="1"/>
    <col min="9759" max="9759" width="17.83203125" style="1111" customWidth="1"/>
    <col min="9760" max="9761" width="8.83203125" style="1111" customWidth="1"/>
    <col min="9762" max="9763" width="9.1640625" style="1111"/>
    <col min="9764" max="9764" width="20.1640625" style="1111" customWidth="1"/>
    <col min="9765" max="9765" width="9.1640625" style="1111"/>
    <col min="9766" max="9773" width="17.1640625" style="1111" bestFit="1" customWidth="1"/>
    <col min="9774" max="9774" width="24" style="1111" bestFit="1" customWidth="1"/>
    <col min="9775" max="9776" width="24.5" style="1111" bestFit="1" customWidth="1"/>
    <col min="9777" max="9783" width="17.1640625" style="1111" bestFit="1" customWidth="1"/>
    <col min="9784" max="9784" width="18.1640625" style="1111" bestFit="1" customWidth="1"/>
    <col min="9785" max="9786" width="20.1640625" style="1111" bestFit="1" customWidth="1"/>
    <col min="9787" max="9789" width="18.1640625" style="1111" bestFit="1" customWidth="1"/>
    <col min="9790" max="9791" width="20.1640625" style="1111" bestFit="1" customWidth="1"/>
    <col min="9792" max="9793" width="18.1640625" style="1111" bestFit="1" customWidth="1"/>
    <col min="9794" max="9810" width="9.1640625" style="1111"/>
    <col min="9811" max="9811" width="12.83203125" style="1111" bestFit="1" customWidth="1"/>
    <col min="9812" max="9971" width="9.1640625" style="1111"/>
    <col min="9972" max="9972" width="56.5" style="1111" customWidth="1"/>
    <col min="9973" max="9973" width="9.1640625" style="1111" customWidth="1"/>
    <col min="9974" max="9974" width="20" style="1111" customWidth="1"/>
    <col min="9975" max="9975" width="20.5" style="1111" customWidth="1"/>
    <col min="9976" max="9976" width="19.5" style="1111" customWidth="1"/>
    <col min="9977" max="9977" width="19.1640625" style="1111" customWidth="1"/>
    <col min="9978" max="9978" width="21" style="1111" customWidth="1"/>
    <col min="9979" max="9979" width="17.83203125" style="1111" customWidth="1"/>
    <col min="9980" max="9980" width="18.1640625" style="1111" customWidth="1"/>
    <col min="9981" max="9981" width="20.1640625" style="1111" bestFit="1" customWidth="1"/>
    <col min="9982" max="9982" width="17.33203125" style="1111" bestFit="1" customWidth="1"/>
    <col min="9983" max="9985" width="17.1640625" style="1111" customWidth="1"/>
    <col min="9986" max="9986" width="14.83203125" style="1111" customWidth="1"/>
    <col min="9987" max="9987" width="16.83203125" style="1111" customWidth="1"/>
    <col min="9988" max="9988" width="17.83203125" style="1111" customWidth="1"/>
    <col min="9989" max="9989" width="19.5" style="1111" customWidth="1"/>
    <col min="9990" max="9990" width="21.5" style="1111" customWidth="1"/>
    <col min="9991" max="9991" width="17.83203125" style="1111" customWidth="1"/>
    <col min="9992" max="9993" width="21.5" style="1111" customWidth="1"/>
    <col min="9994" max="9994" width="19.33203125" style="1111" customWidth="1"/>
    <col min="9995" max="9995" width="16.6640625" style="1111" customWidth="1"/>
    <col min="9996" max="9996" width="18.1640625" style="1111" customWidth="1"/>
    <col min="9997" max="9997" width="17.83203125" style="1111" customWidth="1"/>
    <col min="9998" max="9998" width="15.5" style="1111" customWidth="1"/>
    <col min="9999" max="10000" width="19.33203125" style="1111" customWidth="1"/>
    <col min="10001" max="10001" width="15.5" style="1111" customWidth="1"/>
    <col min="10002" max="10002" width="21.33203125" style="1111" customWidth="1"/>
    <col min="10003" max="10003" width="16.1640625" style="1111" customWidth="1"/>
    <col min="10004" max="10004" width="32" style="1111" customWidth="1"/>
    <col min="10005" max="10005" width="15" style="1111" customWidth="1"/>
    <col min="10006" max="10007" width="17.5" style="1111" customWidth="1"/>
    <col min="10008" max="10008" width="24" style="1111" customWidth="1"/>
    <col min="10009" max="10009" width="17.33203125" style="1111" customWidth="1"/>
    <col min="10010" max="10010" width="23.83203125" style="1111" customWidth="1"/>
    <col min="10011" max="10011" width="17.1640625" style="1111" customWidth="1"/>
    <col min="10012" max="10012" width="16.83203125" style="1111" customWidth="1"/>
    <col min="10013" max="10013" width="13.33203125" style="1111" customWidth="1"/>
    <col min="10014" max="10014" width="16" style="1111" customWidth="1"/>
    <col min="10015" max="10015" width="17.83203125" style="1111" customWidth="1"/>
    <col min="10016" max="10017" width="8.83203125" style="1111" customWidth="1"/>
    <col min="10018" max="10019" width="9.1640625" style="1111"/>
    <col min="10020" max="10020" width="20.1640625" style="1111" customWidth="1"/>
    <col min="10021" max="10021" width="9.1640625" style="1111"/>
    <col min="10022" max="10029" width="17.1640625" style="1111" bestFit="1" customWidth="1"/>
    <col min="10030" max="10030" width="24" style="1111" bestFit="1" customWidth="1"/>
    <col min="10031" max="10032" width="24.5" style="1111" bestFit="1" customWidth="1"/>
    <col min="10033" max="10039" width="17.1640625" style="1111" bestFit="1" customWidth="1"/>
    <col min="10040" max="10040" width="18.1640625" style="1111" bestFit="1" customWidth="1"/>
    <col min="10041" max="10042" width="20.1640625" style="1111" bestFit="1" customWidth="1"/>
    <col min="10043" max="10045" width="18.1640625" style="1111" bestFit="1" customWidth="1"/>
    <col min="10046" max="10047" width="20.1640625" style="1111" bestFit="1" customWidth="1"/>
    <col min="10048" max="10049" width="18.1640625" style="1111" bestFit="1" customWidth="1"/>
    <col min="10050" max="10066" width="9.1640625" style="1111"/>
    <col min="10067" max="10067" width="12.83203125" style="1111" bestFit="1" customWidth="1"/>
    <col min="10068" max="10227" width="9.1640625" style="1111"/>
    <col min="10228" max="10228" width="56.5" style="1111" customWidth="1"/>
    <col min="10229" max="10229" width="9.1640625" style="1111" customWidth="1"/>
    <col min="10230" max="10230" width="20" style="1111" customWidth="1"/>
    <col min="10231" max="10231" width="20.5" style="1111" customWidth="1"/>
    <col min="10232" max="10232" width="19.5" style="1111" customWidth="1"/>
    <col min="10233" max="10233" width="19.1640625" style="1111" customWidth="1"/>
    <col min="10234" max="10234" width="21" style="1111" customWidth="1"/>
    <col min="10235" max="10235" width="17.83203125" style="1111" customWidth="1"/>
    <col min="10236" max="10236" width="18.1640625" style="1111" customWidth="1"/>
    <col min="10237" max="10237" width="20.1640625" style="1111" bestFit="1" customWidth="1"/>
    <col min="10238" max="10238" width="17.33203125" style="1111" bestFit="1" customWidth="1"/>
    <col min="10239" max="10241" width="17.1640625" style="1111" customWidth="1"/>
    <col min="10242" max="10242" width="14.83203125" style="1111" customWidth="1"/>
    <col min="10243" max="10243" width="16.83203125" style="1111" customWidth="1"/>
    <col min="10244" max="10244" width="17.83203125" style="1111" customWidth="1"/>
    <col min="10245" max="10245" width="19.5" style="1111" customWidth="1"/>
    <col min="10246" max="10246" width="21.5" style="1111" customWidth="1"/>
    <col min="10247" max="10247" width="17.83203125" style="1111" customWidth="1"/>
    <col min="10248" max="10249" width="21.5" style="1111" customWidth="1"/>
    <col min="10250" max="10250" width="19.33203125" style="1111" customWidth="1"/>
    <col min="10251" max="10251" width="16.6640625" style="1111" customWidth="1"/>
    <col min="10252" max="10252" width="18.1640625" style="1111" customWidth="1"/>
    <col min="10253" max="10253" width="17.83203125" style="1111" customWidth="1"/>
    <col min="10254" max="10254" width="15.5" style="1111" customWidth="1"/>
    <col min="10255" max="10256" width="19.33203125" style="1111" customWidth="1"/>
    <col min="10257" max="10257" width="15.5" style="1111" customWidth="1"/>
    <col min="10258" max="10258" width="21.33203125" style="1111" customWidth="1"/>
    <col min="10259" max="10259" width="16.1640625" style="1111" customWidth="1"/>
    <col min="10260" max="10260" width="32" style="1111" customWidth="1"/>
    <col min="10261" max="10261" width="15" style="1111" customWidth="1"/>
    <col min="10262" max="10263" width="17.5" style="1111" customWidth="1"/>
    <col min="10264" max="10264" width="24" style="1111" customWidth="1"/>
    <col min="10265" max="10265" width="17.33203125" style="1111" customWidth="1"/>
    <col min="10266" max="10266" width="23.83203125" style="1111" customWidth="1"/>
    <col min="10267" max="10267" width="17.1640625" style="1111" customWidth="1"/>
    <col min="10268" max="10268" width="16.83203125" style="1111" customWidth="1"/>
    <col min="10269" max="10269" width="13.33203125" style="1111" customWidth="1"/>
    <col min="10270" max="10270" width="16" style="1111" customWidth="1"/>
    <col min="10271" max="10271" width="17.83203125" style="1111" customWidth="1"/>
    <col min="10272" max="10273" width="8.83203125" style="1111" customWidth="1"/>
    <col min="10274" max="10275" width="9.1640625" style="1111"/>
    <col min="10276" max="10276" width="20.1640625" style="1111" customWidth="1"/>
    <col min="10277" max="10277" width="9.1640625" style="1111"/>
    <col min="10278" max="10285" width="17.1640625" style="1111" bestFit="1" customWidth="1"/>
    <col min="10286" max="10286" width="24" style="1111" bestFit="1" customWidth="1"/>
    <col min="10287" max="10288" width="24.5" style="1111" bestFit="1" customWidth="1"/>
    <col min="10289" max="10295" width="17.1640625" style="1111" bestFit="1" customWidth="1"/>
    <col min="10296" max="10296" width="18.1640625" style="1111" bestFit="1" customWidth="1"/>
    <col min="10297" max="10298" width="20.1640625" style="1111" bestFit="1" customWidth="1"/>
    <col min="10299" max="10301" width="18.1640625" style="1111" bestFit="1" customWidth="1"/>
    <col min="10302" max="10303" width="20.1640625" style="1111" bestFit="1" customWidth="1"/>
    <col min="10304" max="10305" width="18.1640625" style="1111" bestFit="1" customWidth="1"/>
    <col min="10306" max="10322" width="9.1640625" style="1111"/>
    <col min="10323" max="10323" width="12.83203125" style="1111" bestFit="1" customWidth="1"/>
    <col min="10324" max="10483" width="9.1640625" style="1111"/>
    <col min="10484" max="10484" width="56.5" style="1111" customWidth="1"/>
    <col min="10485" max="10485" width="9.1640625" style="1111" customWidth="1"/>
    <col min="10486" max="10486" width="20" style="1111" customWidth="1"/>
    <col min="10487" max="10487" width="20.5" style="1111" customWidth="1"/>
    <col min="10488" max="10488" width="19.5" style="1111" customWidth="1"/>
    <col min="10489" max="10489" width="19.1640625" style="1111" customWidth="1"/>
    <col min="10490" max="10490" width="21" style="1111" customWidth="1"/>
    <col min="10491" max="10491" width="17.83203125" style="1111" customWidth="1"/>
    <col min="10492" max="10492" width="18.1640625" style="1111" customWidth="1"/>
    <col min="10493" max="10493" width="20.1640625" style="1111" bestFit="1" customWidth="1"/>
    <col min="10494" max="10494" width="17.33203125" style="1111" bestFit="1" customWidth="1"/>
    <col min="10495" max="10497" width="17.1640625" style="1111" customWidth="1"/>
    <col min="10498" max="10498" width="14.83203125" style="1111" customWidth="1"/>
    <col min="10499" max="10499" width="16.83203125" style="1111" customWidth="1"/>
    <col min="10500" max="10500" width="17.83203125" style="1111" customWidth="1"/>
    <col min="10501" max="10501" width="19.5" style="1111" customWidth="1"/>
    <col min="10502" max="10502" width="21.5" style="1111" customWidth="1"/>
    <col min="10503" max="10503" width="17.83203125" style="1111" customWidth="1"/>
    <col min="10504" max="10505" width="21.5" style="1111" customWidth="1"/>
    <col min="10506" max="10506" width="19.33203125" style="1111" customWidth="1"/>
    <col min="10507" max="10507" width="16.6640625" style="1111" customWidth="1"/>
    <col min="10508" max="10508" width="18.1640625" style="1111" customWidth="1"/>
    <col min="10509" max="10509" width="17.83203125" style="1111" customWidth="1"/>
    <col min="10510" max="10510" width="15.5" style="1111" customWidth="1"/>
    <col min="10511" max="10512" width="19.33203125" style="1111" customWidth="1"/>
    <col min="10513" max="10513" width="15.5" style="1111" customWidth="1"/>
    <col min="10514" max="10514" width="21.33203125" style="1111" customWidth="1"/>
    <col min="10515" max="10515" width="16.1640625" style="1111" customWidth="1"/>
    <col min="10516" max="10516" width="32" style="1111" customWidth="1"/>
    <col min="10517" max="10517" width="15" style="1111" customWidth="1"/>
    <col min="10518" max="10519" width="17.5" style="1111" customWidth="1"/>
    <col min="10520" max="10520" width="24" style="1111" customWidth="1"/>
    <col min="10521" max="10521" width="17.33203125" style="1111" customWidth="1"/>
    <col min="10522" max="10522" width="23.83203125" style="1111" customWidth="1"/>
    <col min="10523" max="10523" width="17.1640625" style="1111" customWidth="1"/>
    <col min="10524" max="10524" width="16.83203125" style="1111" customWidth="1"/>
    <col min="10525" max="10525" width="13.33203125" style="1111" customWidth="1"/>
    <col min="10526" max="10526" width="16" style="1111" customWidth="1"/>
    <col min="10527" max="10527" width="17.83203125" style="1111" customWidth="1"/>
    <col min="10528" max="10529" width="8.83203125" style="1111" customWidth="1"/>
    <col min="10530" max="10531" width="9.1640625" style="1111"/>
    <col min="10532" max="10532" width="20.1640625" style="1111" customWidth="1"/>
    <col min="10533" max="10533" width="9.1640625" style="1111"/>
    <col min="10534" max="10541" width="17.1640625" style="1111" bestFit="1" customWidth="1"/>
    <col min="10542" max="10542" width="24" style="1111" bestFit="1" customWidth="1"/>
    <col min="10543" max="10544" width="24.5" style="1111" bestFit="1" customWidth="1"/>
    <col min="10545" max="10551" width="17.1640625" style="1111" bestFit="1" customWidth="1"/>
    <col min="10552" max="10552" width="18.1640625" style="1111" bestFit="1" customWidth="1"/>
    <col min="10553" max="10554" width="20.1640625" style="1111" bestFit="1" customWidth="1"/>
    <col min="10555" max="10557" width="18.1640625" style="1111" bestFit="1" customWidth="1"/>
    <col min="10558" max="10559" width="20.1640625" style="1111" bestFit="1" customWidth="1"/>
    <col min="10560" max="10561" width="18.1640625" style="1111" bestFit="1" customWidth="1"/>
    <col min="10562" max="10578" width="9.1640625" style="1111"/>
    <col min="10579" max="10579" width="12.83203125" style="1111" bestFit="1" customWidth="1"/>
    <col min="10580" max="10739" width="9.1640625" style="1111"/>
    <col min="10740" max="10740" width="56.5" style="1111" customWidth="1"/>
    <col min="10741" max="10741" width="9.1640625" style="1111" customWidth="1"/>
    <col min="10742" max="10742" width="20" style="1111" customWidth="1"/>
    <col min="10743" max="10743" width="20.5" style="1111" customWidth="1"/>
    <col min="10744" max="10744" width="19.5" style="1111" customWidth="1"/>
    <col min="10745" max="10745" width="19.1640625" style="1111" customWidth="1"/>
    <col min="10746" max="10746" width="21" style="1111" customWidth="1"/>
    <col min="10747" max="10747" width="17.83203125" style="1111" customWidth="1"/>
    <col min="10748" max="10748" width="18.1640625" style="1111" customWidth="1"/>
    <col min="10749" max="10749" width="20.1640625" style="1111" bestFit="1" customWidth="1"/>
    <col min="10750" max="10750" width="17.33203125" style="1111" bestFit="1" customWidth="1"/>
    <col min="10751" max="10753" width="17.1640625" style="1111" customWidth="1"/>
    <col min="10754" max="10754" width="14.83203125" style="1111" customWidth="1"/>
    <col min="10755" max="10755" width="16.83203125" style="1111" customWidth="1"/>
    <col min="10756" max="10756" width="17.83203125" style="1111" customWidth="1"/>
    <col min="10757" max="10757" width="19.5" style="1111" customWidth="1"/>
    <col min="10758" max="10758" width="21.5" style="1111" customWidth="1"/>
    <col min="10759" max="10759" width="17.83203125" style="1111" customWidth="1"/>
    <col min="10760" max="10761" width="21.5" style="1111" customWidth="1"/>
    <col min="10762" max="10762" width="19.33203125" style="1111" customWidth="1"/>
    <col min="10763" max="10763" width="16.6640625" style="1111" customWidth="1"/>
    <col min="10764" max="10764" width="18.1640625" style="1111" customWidth="1"/>
    <col min="10765" max="10765" width="17.83203125" style="1111" customWidth="1"/>
    <col min="10766" max="10766" width="15.5" style="1111" customWidth="1"/>
    <col min="10767" max="10768" width="19.33203125" style="1111" customWidth="1"/>
    <col min="10769" max="10769" width="15.5" style="1111" customWidth="1"/>
    <col min="10770" max="10770" width="21.33203125" style="1111" customWidth="1"/>
    <col min="10771" max="10771" width="16.1640625" style="1111" customWidth="1"/>
    <col min="10772" max="10772" width="32" style="1111" customWidth="1"/>
    <col min="10773" max="10773" width="15" style="1111" customWidth="1"/>
    <col min="10774" max="10775" width="17.5" style="1111" customWidth="1"/>
    <col min="10776" max="10776" width="24" style="1111" customWidth="1"/>
    <col min="10777" max="10777" width="17.33203125" style="1111" customWidth="1"/>
    <col min="10778" max="10778" width="23.83203125" style="1111" customWidth="1"/>
    <col min="10779" max="10779" width="17.1640625" style="1111" customWidth="1"/>
    <col min="10780" max="10780" width="16.83203125" style="1111" customWidth="1"/>
    <col min="10781" max="10781" width="13.33203125" style="1111" customWidth="1"/>
    <col min="10782" max="10782" width="16" style="1111" customWidth="1"/>
    <col min="10783" max="10783" width="17.83203125" style="1111" customWidth="1"/>
    <col min="10784" max="10785" width="8.83203125" style="1111" customWidth="1"/>
    <col min="10786" max="10787" width="9.1640625" style="1111"/>
    <col min="10788" max="10788" width="20.1640625" style="1111" customWidth="1"/>
    <col min="10789" max="10789" width="9.1640625" style="1111"/>
    <col min="10790" max="10797" width="17.1640625" style="1111" bestFit="1" customWidth="1"/>
    <col min="10798" max="10798" width="24" style="1111" bestFit="1" customWidth="1"/>
    <col min="10799" max="10800" width="24.5" style="1111" bestFit="1" customWidth="1"/>
    <col min="10801" max="10807" width="17.1640625" style="1111" bestFit="1" customWidth="1"/>
    <col min="10808" max="10808" width="18.1640625" style="1111" bestFit="1" customWidth="1"/>
    <col min="10809" max="10810" width="20.1640625" style="1111" bestFit="1" customWidth="1"/>
    <col min="10811" max="10813" width="18.1640625" style="1111" bestFit="1" customWidth="1"/>
    <col min="10814" max="10815" width="20.1640625" style="1111" bestFit="1" customWidth="1"/>
    <col min="10816" max="10817" width="18.1640625" style="1111" bestFit="1" customWidth="1"/>
    <col min="10818" max="10834" width="9.1640625" style="1111"/>
    <col min="10835" max="10835" width="12.83203125" style="1111" bestFit="1" customWidth="1"/>
    <col min="10836" max="10995" width="9.1640625" style="1111"/>
    <col min="10996" max="10996" width="56.5" style="1111" customWidth="1"/>
    <col min="10997" max="10997" width="9.1640625" style="1111" customWidth="1"/>
    <col min="10998" max="10998" width="20" style="1111" customWidth="1"/>
    <col min="10999" max="10999" width="20.5" style="1111" customWidth="1"/>
    <col min="11000" max="11000" width="19.5" style="1111" customWidth="1"/>
    <col min="11001" max="11001" width="19.1640625" style="1111" customWidth="1"/>
    <col min="11002" max="11002" width="21" style="1111" customWidth="1"/>
    <col min="11003" max="11003" width="17.83203125" style="1111" customWidth="1"/>
    <col min="11004" max="11004" width="18.1640625" style="1111" customWidth="1"/>
    <col min="11005" max="11005" width="20.1640625" style="1111" bestFit="1" customWidth="1"/>
    <col min="11006" max="11006" width="17.33203125" style="1111" bestFit="1" customWidth="1"/>
    <col min="11007" max="11009" width="17.1640625" style="1111" customWidth="1"/>
    <col min="11010" max="11010" width="14.83203125" style="1111" customWidth="1"/>
    <col min="11011" max="11011" width="16.83203125" style="1111" customWidth="1"/>
    <col min="11012" max="11012" width="17.83203125" style="1111" customWidth="1"/>
    <col min="11013" max="11013" width="19.5" style="1111" customWidth="1"/>
    <col min="11014" max="11014" width="21.5" style="1111" customWidth="1"/>
    <col min="11015" max="11015" width="17.83203125" style="1111" customWidth="1"/>
    <col min="11016" max="11017" width="21.5" style="1111" customWidth="1"/>
    <col min="11018" max="11018" width="19.33203125" style="1111" customWidth="1"/>
    <col min="11019" max="11019" width="16.6640625" style="1111" customWidth="1"/>
    <col min="11020" max="11020" width="18.1640625" style="1111" customWidth="1"/>
    <col min="11021" max="11021" width="17.83203125" style="1111" customWidth="1"/>
    <col min="11022" max="11022" width="15.5" style="1111" customWidth="1"/>
    <col min="11023" max="11024" width="19.33203125" style="1111" customWidth="1"/>
    <col min="11025" max="11025" width="15.5" style="1111" customWidth="1"/>
    <col min="11026" max="11026" width="21.33203125" style="1111" customWidth="1"/>
    <col min="11027" max="11027" width="16.1640625" style="1111" customWidth="1"/>
    <col min="11028" max="11028" width="32" style="1111" customWidth="1"/>
    <col min="11029" max="11029" width="15" style="1111" customWidth="1"/>
    <col min="11030" max="11031" width="17.5" style="1111" customWidth="1"/>
    <col min="11032" max="11032" width="24" style="1111" customWidth="1"/>
    <col min="11033" max="11033" width="17.33203125" style="1111" customWidth="1"/>
    <col min="11034" max="11034" width="23.83203125" style="1111" customWidth="1"/>
    <col min="11035" max="11035" width="17.1640625" style="1111" customWidth="1"/>
    <col min="11036" max="11036" width="16.83203125" style="1111" customWidth="1"/>
    <col min="11037" max="11037" width="13.33203125" style="1111" customWidth="1"/>
    <col min="11038" max="11038" width="16" style="1111" customWidth="1"/>
    <col min="11039" max="11039" width="17.83203125" style="1111" customWidth="1"/>
    <col min="11040" max="11041" width="8.83203125" style="1111" customWidth="1"/>
    <col min="11042" max="11043" width="9.1640625" style="1111"/>
    <col min="11044" max="11044" width="20.1640625" style="1111" customWidth="1"/>
    <col min="11045" max="11045" width="9.1640625" style="1111"/>
    <col min="11046" max="11053" width="17.1640625" style="1111" bestFit="1" customWidth="1"/>
    <col min="11054" max="11054" width="24" style="1111" bestFit="1" customWidth="1"/>
    <col min="11055" max="11056" width="24.5" style="1111" bestFit="1" customWidth="1"/>
    <col min="11057" max="11063" width="17.1640625" style="1111" bestFit="1" customWidth="1"/>
    <col min="11064" max="11064" width="18.1640625" style="1111" bestFit="1" customWidth="1"/>
    <col min="11065" max="11066" width="20.1640625" style="1111" bestFit="1" customWidth="1"/>
    <col min="11067" max="11069" width="18.1640625" style="1111" bestFit="1" customWidth="1"/>
    <col min="11070" max="11071" width="20.1640625" style="1111" bestFit="1" customWidth="1"/>
    <col min="11072" max="11073" width="18.1640625" style="1111" bestFit="1" customWidth="1"/>
    <col min="11074" max="11090" width="9.1640625" style="1111"/>
    <col min="11091" max="11091" width="12.83203125" style="1111" bestFit="1" customWidth="1"/>
    <col min="11092" max="11251" width="9.1640625" style="1111"/>
    <col min="11252" max="11252" width="56.5" style="1111" customWidth="1"/>
    <col min="11253" max="11253" width="9.1640625" style="1111" customWidth="1"/>
    <col min="11254" max="11254" width="20" style="1111" customWidth="1"/>
    <col min="11255" max="11255" width="20.5" style="1111" customWidth="1"/>
    <col min="11256" max="11256" width="19.5" style="1111" customWidth="1"/>
    <col min="11257" max="11257" width="19.1640625" style="1111" customWidth="1"/>
    <col min="11258" max="11258" width="21" style="1111" customWidth="1"/>
    <col min="11259" max="11259" width="17.83203125" style="1111" customWidth="1"/>
    <col min="11260" max="11260" width="18.1640625" style="1111" customWidth="1"/>
    <col min="11261" max="11261" width="20.1640625" style="1111" bestFit="1" customWidth="1"/>
    <col min="11262" max="11262" width="17.33203125" style="1111" bestFit="1" customWidth="1"/>
    <col min="11263" max="11265" width="17.1640625" style="1111" customWidth="1"/>
    <col min="11266" max="11266" width="14.83203125" style="1111" customWidth="1"/>
    <col min="11267" max="11267" width="16.83203125" style="1111" customWidth="1"/>
    <col min="11268" max="11268" width="17.83203125" style="1111" customWidth="1"/>
    <col min="11269" max="11269" width="19.5" style="1111" customWidth="1"/>
    <col min="11270" max="11270" width="21.5" style="1111" customWidth="1"/>
    <col min="11271" max="11271" width="17.83203125" style="1111" customWidth="1"/>
    <col min="11272" max="11273" width="21.5" style="1111" customWidth="1"/>
    <col min="11274" max="11274" width="19.33203125" style="1111" customWidth="1"/>
    <col min="11275" max="11275" width="16.6640625" style="1111" customWidth="1"/>
    <col min="11276" max="11276" width="18.1640625" style="1111" customWidth="1"/>
    <col min="11277" max="11277" width="17.83203125" style="1111" customWidth="1"/>
    <col min="11278" max="11278" width="15.5" style="1111" customWidth="1"/>
    <col min="11279" max="11280" width="19.33203125" style="1111" customWidth="1"/>
    <col min="11281" max="11281" width="15.5" style="1111" customWidth="1"/>
    <col min="11282" max="11282" width="21.33203125" style="1111" customWidth="1"/>
    <col min="11283" max="11283" width="16.1640625" style="1111" customWidth="1"/>
    <col min="11284" max="11284" width="32" style="1111" customWidth="1"/>
    <col min="11285" max="11285" width="15" style="1111" customWidth="1"/>
    <col min="11286" max="11287" width="17.5" style="1111" customWidth="1"/>
    <col min="11288" max="11288" width="24" style="1111" customWidth="1"/>
    <col min="11289" max="11289" width="17.33203125" style="1111" customWidth="1"/>
    <col min="11290" max="11290" width="23.83203125" style="1111" customWidth="1"/>
    <col min="11291" max="11291" width="17.1640625" style="1111" customWidth="1"/>
    <col min="11292" max="11292" width="16.83203125" style="1111" customWidth="1"/>
    <col min="11293" max="11293" width="13.33203125" style="1111" customWidth="1"/>
    <col min="11294" max="11294" width="16" style="1111" customWidth="1"/>
    <col min="11295" max="11295" width="17.83203125" style="1111" customWidth="1"/>
    <col min="11296" max="11297" width="8.83203125" style="1111" customWidth="1"/>
    <col min="11298" max="11299" width="9.1640625" style="1111"/>
    <col min="11300" max="11300" width="20.1640625" style="1111" customWidth="1"/>
    <col min="11301" max="11301" width="9.1640625" style="1111"/>
    <col min="11302" max="11309" width="17.1640625" style="1111" bestFit="1" customWidth="1"/>
    <col min="11310" max="11310" width="24" style="1111" bestFit="1" customWidth="1"/>
    <col min="11311" max="11312" width="24.5" style="1111" bestFit="1" customWidth="1"/>
    <col min="11313" max="11319" width="17.1640625" style="1111" bestFit="1" customWidth="1"/>
    <col min="11320" max="11320" width="18.1640625" style="1111" bestFit="1" customWidth="1"/>
    <col min="11321" max="11322" width="20.1640625" style="1111" bestFit="1" customWidth="1"/>
    <col min="11323" max="11325" width="18.1640625" style="1111" bestFit="1" customWidth="1"/>
    <col min="11326" max="11327" width="20.1640625" style="1111" bestFit="1" customWidth="1"/>
    <col min="11328" max="11329" width="18.1640625" style="1111" bestFit="1" customWidth="1"/>
    <col min="11330" max="11346" width="9.1640625" style="1111"/>
    <col min="11347" max="11347" width="12.83203125" style="1111" bestFit="1" customWidth="1"/>
    <col min="11348" max="11507" width="9.1640625" style="1111"/>
    <col min="11508" max="11508" width="56.5" style="1111" customWidth="1"/>
    <col min="11509" max="11509" width="9.1640625" style="1111" customWidth="1"/>
    <col min="11510" max="11510" width="20" style="1111" customWidth="1"/>
    <col min="11511" max="11511" width="20.5" style="1111" customWidth="1"/>
    <col min="11512" max="11512" width="19.5" style="1111" customWidth="1"/>
    <col min="11513" max="11513" width="19.1640625" style="1111" customWidth="1"/>
    <col min="11514" max="11514" width="21" style="1111" customWidth="1"/>
    <col min="11515" max="11515" width="17.83203125" style="1111" customWidth="1"/>
    <col min="11516" max="11516" width="18.1640625" style="1111" customWidth="1"/>
    <col min="11517" max="11517" width="20.1640625" style="1111" bestFit="1" customWidth="1"/>
    <col min="11518" max="11518" width="17.33203125" style="1111" bestFit="1" customWidth="1"/>
    <col min="11519" max="11521" width="17.1640625" style="1111" customWidth="1"/>
    <col min="11522" max="11522" width="14.83203125" style="1111" customWidth="1"/>
    <col min="11523" max="11523" width="16.83203125" style="1111" customWidth="1"/>
    <col min="11524" max="11524" width="17.83203125" style="1111" customWidth="1"/>
    <col min="11525" max="11525" width="19.5" style="1111" customWidth="1"/>
    <col min="11526" max="11526" width="21.5" style="1111" customWidth="1"/>
    <col min="11527" max="11527" width="17.83203125" style="1111" customWidth="1"/>
    <col min="11528" max="11529" width="21.5" style="1111" customWidth="1"/>
    <col min="11530" max="11530" width="19.33203125" style="1111" customWidth="1"/>
    <col min="11531" max="11531" width="16.6640625" style="1111" customWidth="1"/>
    <col min="11532" max="11532" width="18.1640625" style="1111" customWidth="1"/>
    <col min="11533" max="11533" width="17.83203125" style="1111" customWidth="1"/>
    <col min="11534" max="11534" width="15.5" style="1111" customWidth="1"/>
    <col min="11535" max="11536" width="19.33203125" style="1111" customWidth="1"/>
    <col min="11537" max="11537" width="15.5" style="1111" customWidth="1"/>
    <col min="11538" max="11538" width="21.33203125" style="1111" customWidth="1"/>
    <col min="11539" max="11539" width="16.1640625" style="1111" customWidth="1"/>
    <col min="11540" max="11540" width="32" style="1111" customWidth="1"/>
    <col min="11541" max="11541" width="15" style="1111" customWidth="1"/>
    <col min="11542" max="11543" width="17.5" style="1111" customWidth="1"/>
    <col min="11544" max="11544" width="24" style="1111" customWidth="1"/>
    <col min="11545" max="11545" width="17.33203125" style="1111" customWidth="1"/>
    <col min="11546" max="11546" width="23.83203125" style="1111" customWidth="1"/>
    <col min="11547" max="11547" width="17.1640625" style="1111" customWidth="1"/>
    <col min="11548" max="11548" width="16.83203125" style="1111" customWidth="1"/>
    <col min="11549" max="11549" width="13.33203125" style="1111" customWidth="1"/>
    <col min="11550" max="11550" width="16" style="1111" customWidth="1"/>
    <col min="11551" max="11551" width="17.83203125" style="1111" customWidth="1"/>
    <col min="11552" max="11553" width="8.83203125" style="1111" customWidth="1"/>
    <col min="11554" max="11555" width="9.1640625" style="1111"/>
    <col min="11556" max="11556" width="20.1640625" style="1111" customWidth="1"/>
    <col min="11557" max="11557" width="9.1640625" style="1111"/>
    <col min="11558" max="11565" width="17.1640625" style="1111" bestFit="1" customWidth="1"/>
    <col min="11566" max="11566" width="24" style="1111" bestFit="1" customWidth="1"/>
    <col min="11567" max="11568" width="24.5" style="1111" bestFit="1" customWidth="1"/>
    <col min="11569" max="11575" width="17.1640625" style="1111" bestFit="1" customWidth="1"/>
    <col min="11576" max="11576" width="18.1640625" style="1111" bestFit="1" customWidth="1"/>
    <col min="11577" max="11578" width="20.1640625" style="1111" bestFit="1" customWidth="1"/>
    <col min="11579" max="11581" width="18.1640625" style="1111" bestFit="1" customWidth="1"/>
    <col min="11582" max="11583" width="20.1640625" style="1111" bestFit="1" customWidth="1"/>
    <col min="11584" max="11585" width="18.1640625" style="1111" bestFit="1" customWidth="1"/>
    <col min="11586" max="11602" width="9.1640625" style="1111"/>
    <col min="11603" max="11603" width="12.83203125" style="1111" bestFit="1" customWidth="1"/>
    <col min="11604" max="11763" width="9.1640625" style="1111"/>
    <col min="11764" max="11764" width="56.5" style="1111" customWidth="1"/>
    <col min="11765" max="11765" width="9.1640625" style="1111" customWidth="1"/>
    <col min="11766" max="11766" width="20" style="1111" customWidth="1"/>
    <col min="11767" max="11767" width="20.5" style="1111" customWidth="1"/>
    <col min="11768" max="11768" width="19.5" style="1111" customWidth="1"/>
    <col min="11769" max="11769" width="19.1640625" style="1111" customWidth="1"/>
    <col min="11770" max="11770" width="21" style="1111" customWidth="1"/>
    <col min="11771" max="11771" width="17.83203125" style="1111" customWidth="1"/>
    <col min="11772" max="11772" width="18.1640625" style="1111" customWidth="1"/>
    <col min="11773" max="11773" width="20.1640625" style="1111" bestFit="1" customWidth="1"/>
    <col min="11774" max="11774" width="17.33203125" style="1111" bestFit="1" customWidth="1"/>
    <col min="11775" max="11777" width="17.1640625" style="1111" customWidth="1"/>
    <col min="11778" max="11778" width="14.83203125" style="1111" customWidth="1"/>
    <col min="11779" max="11779" width="16.83203125" style="1111" customWidth="1"/>
    <col min="11780" max="11780" width="17.83203125" style="1111" customWidth="1"/>
    <col min="11781" max="11781" width="19.5" style="1111" customWidth="1"/>
    <col min="11782" max="11782" width="21.5" style="1111" customWidth="1"/>
    <col min="11783" max="11783" width="17.83203125" style="1111" customWidth="1"/>
    <col min="11784" max="11785" width="21.5" style="1111" customWidth="1"/>
    <col min="11786" max="11786" width="19.33203125" style="1111" customWidth="1"/>
    <col min="11787" max="11787" width="16.6640625" style="1111" customWidth="1"/>
    <col min="11788" max="11788" width="18.1640625" style="1111" customWidth="1"/>
    <col min="11789" max="11789" width="17.83203125" style="1111" customWidth="1"/>
    <col min="11790" max="11790" width="15.5" style="1111" customWidth="1"/>
    <col min="11791" max="11792" width="19.33203125" style="1111" customWidth="1"/>
    <col min="11793" max="11793" width="15.5" style="1111" customWidth="1"/>
    <col min="11794" max="11794" width="21.33203125" style="1111" customWidth="1"/>
    <col min="11795" max="11795" width="16.1640625" style="1111" customWidth="1"/>
    <col min="11796" max="11796" width="32" style="1111" customWidth="1"/>
    <col min="11797" max="11797" width="15" style="1111" customWidth="1"/>
    <col min="11798" max="11799" width="17.5" style="1111" customWidth="1"/>
    <col min="11800" max="11800" width="24" style="1111" customWidth="1"/>
    <col min="11801" max="11801" width="17.33203125" style="1111" customWidth="1"/>
    <col min="11802" max="11802" width="23.83203125" style="1111" customWidth="1"/>
    <col min="11803" max="11803" width="17.1640625" style="1111" customWidth="1"/>
    <col min="11804" max="11804" width="16.83203125" style="1111" customWidth="1"/>
    <col min="11805" max="11805" width="13.33203125" style="1111" customWidth="1"/>
    <col min="11806" max="11806" width="16" style="1111" customWidth="1"/>
    <col min="11807" max="11807" width="17.83203125" style="1111" customWidth="1"/>
    <col min="11808" max="11809" width="8.83203125" style="1111" customWidth="1"/>
    <col min="11810" max="11811" width="9.1640625" style="1111"/>
    <col min="11812" max="11812" width="20.1640625" style="1111" customWidth="1"/>
    <col min="11813" max="11813" width="9.1640625" style="1111"/>
    <col min="11814" max="11821" width="17.1640625" style="1111" bestFit="1" customWidth="1"/>
    <col min="11822" max="11822" width="24" style="1111" bestFit="1" customWidth="1"/>
    <col min="11823" max="11824" width="24.5" style="1111" bestFit="1" customWidth="1"/>
    <col min="11825" max="11831" width="17.1640625" style="1111" bestFit="1" customWidth="1"/>
    <col min="11832" max="11832" width="18.1640625" style="1111" bestFit="1" customWidth="1"/>
    <col min="11833" max="11834" width="20.1640625" style="1111" bestFit="1" customWidth="1"/>
    <col min="11835" max="11837" width="18.1640625" style="1111" bestFit="1" customWidth="1"/>
    <col min="11838" max="11839" width="20.1640625" style="1111" bestFit="1" customWidth="1"/>
    <col min="11840" max="11841" width="18.1640625" style="1111" bestFit="1" customWidth="1"/>
    <col min="11842" max="11858" width="9.1640625" style="1111"/>
    <col min="11859" max="11859" width="12.83203125" style="1111" bestFit="1" customWidth="1"/>
    <col min="11860" max="12019" width="9.1640625" style="1111"/>
    <col min="12020" max="12020" width="56.5" style="1111" customWidth="1"/>
    <col min="12021" max="12021" width="9.1640625" style="1111" customWidth="1"/>
    <col min="12022" max="12022" width="20" style="1111" customWidth="1"/>
    <col min="12023" max="12023" width="20.5" style="1111" customWidth="1"/>
    <col min="12024" max="12024" width="19.5" style="1111" customWidth="1"/>
    <col min="12025" max="12025" width="19.1640625" style="1111" customWidth="1"/>
    <col min="12026" max="12026" width="21" style="1111" customWidth="1"/>
    <col min="12027" max="12027" width="17.83203125" style="1111" customWidth="1"/>
    <col min="12028" max="12028" width="18.1640625" style="1111" customWidth="1"/>
    <col min="12029" max="12029" width="20.1640625" style="1111" bestFit="1" customWidth="1"/>
    <col min="12030" max="12030" width="17.33203125" style="1111" bestFit="1" customWidth="1"/>
    <col min="12031" max="12033" width="17.1640625" style="1111" customWidth="1"/>
    <col min="12034" max="12034" width="14.83203125" style="1111" customWidth="1"/>
    <col min="12035" max="12035" width="16.83203125" style="1111" customWidth="1"/>
    <col min="12036" max="12036" width="17.83203125" style="1111" customWidth="1"/>
    <col min="12037" max="12037" width="19.5" style="1111" customWidth="1"/>
    <col min="12038" max="12038" width="21.5" style="1111" customWidth="1"/>
    <col min="12039" max="12039" width="17.83203125" style="1111" customWidth="1"/>
    <col min="12040" max="12041" width="21.5" style="1111" customWidth="1"/>
    <col min="12042" max="12042" width="19.33203125" style="1111" customWidth="1"/>
    <col min="12043" max="12043" width="16.6640625" style="1111" customWidth="1"/>
    <col min="12044" max="12044" width="18.1640625" style="1111" customWidth="1"/>
    <col min="12045" max="12045" width="17.83203125" style="1111" customWidth="1"/>
    <col min="12046" max="12046" width="15.5" style="1111" customWidth="1"/>
    <col min="12047" max="12048" width="19.33203125" style="1111" customWidth="1"/>
    <col min="12049" max="12049" width="15.5" style="1111" customWidth="1"/>
    <col min="12050" max="12050" width="21.33203125" style="1111" customWidth="1"/>
    <col min="12051" max="12051" width="16.1640625" style="1111" customWidth="1"/>
    <col min="12052" max="12052" width="32" style="1111" customWidth="1"/>
    <col min="12053" max="12053" width="15" style="1111" customWidth="1"/>
    <col min="12054" max="12055" width="17.5" style="1111" customWidth="1"/>
    <col min="12056" max="12056" width="24" style="1111" customWidth="1"/>
    <col min="12057" max="12057" width="17.33203125" style="1111" customWidth="1"/>
    <col min="12058" max="12058" width="23.83203125" style="1111" customWidth="1"/>
    <col min="12059" max="12059" width="17.1640625" style="1111" customWidth="1"/>
    <col min="12060" max="12060" width="16.83203125" style="1111" customWidth="1"/>
    <col min="12061" max="12061" width="13.33203125" style="1111" customWidth="1"/>
    <col min="12062" max="12062" width="16" style="1111" customWidth="1"/>
    <col min="12063" max="12063" width="17.83203125" style="1111" customWidth="1"/>
    <col min="12064" max="12065" width="8.83203125" style="1111" customWidth="1"/>
    <col min="12066" max="12067" width="9.1640625" style="1111"/>
    <col min="12068" max="12068" width="20.1640625" style="1111" customWidth="1"/>
    <col min="12069" max="12069" width="9.1640625" style="1111"/>
    <col min="12070" max="12077" width="17.1640625" style="1111" bestFit="1" customWidth="1"/>
    <col min="12078" max="12078" width="24" style="1111" bestFit="1" customWidth="1"/>
    <col min="12079" max="12080" width="24.5" style="1111" bestFit="1" customWidth="1"/>
    <col min="12081" max="12087" width="17.1640625" style="1111" bestFit="1" customWidth="1"/>
    <col min="12088" max="12088" width="18.1640625" style="1111" bestFit="1" customWidth="1"/>
    <col min="12089" max="12090" width="20.1640625" style="1111" bestFit="1" customWidth="1"/>
    <col min="12091" max="12093" width="18.1640625" style="1111" bestFit="1" customWidth="1"/>
    <col min="12094" max="12095" width="20.1640625" style="1111" bestFit="1" customWidth="1"/>
    <col min="12096" max="12097" width="18.1640625" style="1111" bestFit="1" customWidth="1"/>
    <col min="12098" max="12114" width="9.1640625" style="1111"/>
    <col min="12115" max="12115" width="12.83203125" style="1111" bestFit="1" customWidth="1"/>
    <col min="12116" max="12275" width="9.1640625" style="1111"/>
    <col min="12276" max="12276" width="56.5" style="1111" customWidth="1"/>
    <col min="12277" max="12277" width="9.1640625" style="1111" customWidth="1"/>
    <col min="12278" max="12278" width="20" style="1111" customWidth="1"/>
    <col min="12279" max="12279" width="20.5" style="1111" customWidth="1"/>
    <col min="12280" max="12280" width="19.5" style="1111" customWidth="1"/>
    <col min="12281" max="12281" width="19.1640625" style="1111" customWidth="1"/>
    <col min="12282" max="12282" width="21" style="1111" customWidth="1"/>
    <col min="12283" max="12283" width="17.83203125" style="1111" customWidth="1"/>
    <col min="12284" max="12284" width="18.1640625" style="1111" customWidth="1"/>
    <col min="12285" max="12285" width="20.1640625" style="1111" bestFit="1" customWidth="1"/>
    <col min="12286" max="12286" width="17.33203125" style="1111" bestFit="1" customWidth="1"/>
    <col min="12287" max="12289" width="17.1640625" style="1111" customWidth="1"/>
    <col min="12290" max="12290" width="14.83203125" style="1111" customWidth="1"/>
    <col min="12291" max="12291" width="16.83203125" style="1111" customWidth="1"/>
    <col min="12292" max="12292" width="17.83203125" style="1111" customWidth="1"/>
    <col min="12293" max="12293" width="19.5" style="1111" customWidth="1"/>
    <col min="12294" max="12294" width="21.5" style="1111" customWidth="1"/>
    <col min="12295" max="12295" width="17.83203125" style="1111" customWidth="1"/>
    <col min="12296" max="12297" width="21.5" style="1111" customWidth="1"/>
    <col min="12298" max="12298" width="19.33203125" style="1111" customWidth="1"/>
    <col min="12299" max="12299" width="16.6640625" style="1111" customWidth="1"/>
    <col min="12300" max="12300" width="18.1640625" style="1111" customWidth="1"/>
    <col min="12301" max="12301" width="17.83203125" style="1111" customWidth="1"/>
    <col min="12302" max="12302" width="15.5" style="1111" customWidth="1"/>
    <col min="12303" max="12304" width="19.33203125" style="1111" customWidth="1"/>
    <col min="12305" max="12305" width="15.5" style="1111" customWidth="1"/>
    <col min="12306" max="12306" width="21.33203125" style="1111" customWidth="1"/>
    <col min="12307" max="12307" width="16.1640625" style="1111" customWidth="1"/>
    <col min="12308" max="12308" width="32" style="1111" customWidth="1"/>
    <col min="12309" max="12309" width="15" style="1111" customWidth="1"/>
    <col min="12310" max="12311" width="17.5" style="1111" customWidth="1"/>
    <col min="12312" max="12312" width="24" style="1111" customWidth="1"/>
    <col min="12313" max="12313" width="17.33203125" style="1111" customWidth="1"/>
    <col min="12314" max="12314" width="23.83203125" style="1111" customWidth="1"/>
    <col min="12315" max="12315" width="17.1640625" style="1111" customWidth="1"/>
    <col min="12316" max="12316" width="16.83203125" style="1111" customWidth="1"/>
    <col min="12317" max="12317" width="13.33203125" style="1111" customWidth="1"/>
    <col min="12318" max="12318" width="16" style="1111" customWidth="1"/>
    <col min="12319" max="12319" width="17.83203125" style="1111" customWidth="1"/>
    <col min="12320" max="12321" width="8.83203125" style="1111" customWidth="1"/>
    <col min="12322" max="12323" width="9.1640625" style="1111"/>
    <col min="12324" max="12324" width="20.1640625" style="1111" customWidth="1"/>
    <col min="12325" max="12325" width="9.1640625" style="1111"/>
    <col min="12326" max="12333" width="17.1640625" style="1111" bestFit="1" customWidth="1"/>
    <col min="12334" max="12334" width="24" style="1111" bestFit="1" customWidth="1"/>
    <col min="12335" max="12336" width="24.5" style="1111" bestFit="1" customWidth="1"/>
    <col min="12337" max="12343" width="17.1640625" style="1111" bestFit="1" customWidth="1"/>
    <col min="12344" max="12344" width="18.1640625" style="1111" bestFit="1" customWidth="1"/>
    <col min="12345" max="12346" width="20.1640625" style="1111" bestFit="1" customWidth="1"/>
    <col min="12347" max="12349" width="18.1640625" style="1111" bestFit="1" customWidth="1"/>
    <col min="12350" max="12351" width="20.1640625" style="1111" bestFit="1" customWidth="1"/>
    <col min="12352" max="12353" width="18.1640625" style="1111" bestFit="1" customWidth="1"/>
    <col min="12354" max="12370" width="9.1640625" style="1111"/>
    <col min="12371" max="12371" width="12.83203125" style="1111" bestFit="1" customWidth="1"/>
    <col min="12372" max="12531" width="9.1640625" style="1111"/>
    <col min="12532" max="12532" width="56.5" style="1111" customWidth="1"/>
    <col min="12533" max="12533" width="9.1640625" style="1111" customWidth="1"/>
    <col min="12534" max="12534" width="20" style="1111" customWidth="1"/>
    <col min="12535" max="12535" width="20.5" style="1111" customWidth="1"/>
    <col min="12536" max="12536" width="19.5" style="1111" customWidth="1"/>
    <col min="12537" max="12537" width="19.1640625" style="1111" customWidth="1"/>
    <col min="12538" max="12538" width="21" style="1111" customWidth="1"/>
    <col min="12539" max="12539" width="17.83203125" style="1111" customWidth="1"/>
    <col min="12540" max="12540" width="18.1640625" style="1111" customWidth="1"/>
    <col min="12541" max="12541" width="20.1640625" style="1111" bestFit="1" customWidth="1"/>
    <col min="12542" max="12542" width="17.33203125" style="1111" bestFit="1" customWidth="1"/>
    <col min="12543" max="12545" width="17.1640625" style="1111" customWidth="1"/>
    <col min="12546" max="12546" width="14.83203125" style="1111" customWidth="1"/>
    <col min="12547" max="12547" width="16.83203125" style="1111" customWidth="1"/>
    <col min="12548" max="12548" width="17.83203125" style="1111" customWidth="1"/>
    <col min="12549" max="12549" width="19.5" style="1111" customWidth="1"/>
    <col min="12550" max="12550" width="21.5" style="1111" customWidth="1"/>
    <col min="12551" max="12551" width="17.83203125" style="1111" customWidth="1"/>
    <col min="12552" max="12553" width="21.5" style="1111" customWidth="1"/>
    <col min="12554" max="12554" width="19.33203125" style="1111" customWidth="1"/>
    <col min="12555" max="12555" width="16.6640625" style="1111" customWidth="1"/>
    <col min="12556" max="12556" width="18.1640625" style="1111" customWidth="1"/>
    <col min="12557" max="12557" width="17.83203125" style="1111" customWidth="1"/>
    <col min="12558" max="12558" width="15.5" style="1111" customWidth="1"/>
    <col min="12559" max="12560" width="19.33203125" style="1111" customWidth="1"/>
    <col min="12561" max="12561" width="15.5" style="1111" customWidth="1"/>
    <col min="12562" max="12562" width="21.33203125" style="1111" customWidth="1"/>
    <col min="12563" max="12563" width="16.1640625" style="1111" customWidth="1"/>
    <col min="12564" max="12564" width="32" style="1111" customWidth="1"/>
    <col min="12565" max="12565" width="15" style="1111" customWidth="1"/>
    <col min="12566" max="12567" width="17.5" style="1111" customWidth="1"/>
    <col min="12568" max="12568" width="24" style="1111" customWidth="1"/>
    <col min="12569" max="12569" width="17.33203125" style="1111" customWidth="1"/>
    <col min="12570" max="12570" width="23.83203125" style="1111" customWidth="1"/>
    <col min="12571" max="12571" width="17.1640625" style="1111" customWidth="1"/>
    <col min="12572" max="12572" width="16.83203125" style="1111" customWidth="1"/>
    <col min="12573" max="12573" width="13.33203125" style="1111" customWidth="1"/>
    <col min="12574" max="12574" width="16" style="1111" customWidth="1"/>
    <col min="12575" max="12575" width="17.83203125" style="1111" customWidth="1"/>
    <col min="12576" max="12577" width="8.83203125" style="1111" customWidth="1"/>
    <col min="12578" max="12579" width="9.1640625" style="1111"/>
    <col min="12580" max="12580" width="20.1640625" style="1111" customWidth="1"/>
    <col min="12581" max="12581" width="9.1640625" style="1111"/>
    <col min="12582" max="12589" width="17.1640625" style="1111" bestFit="1" customWidth="1"/>
    <col min="12590" max="12590" width="24" style="1111" bestFit="1" customWidth="1"/>
    <col min="12591" max="12592" width="24.5" style="1111" bestFit="1" customWidth="1"/>
    <col min="12593" max="12599" width="17.1640625" style="1111" bestFit="1" customWidth="1"/>
    <col min="12600" max="12600" width="18.1640625" style="1111" bestFit="1" customWidth="1"/>
    <col min="12601" max="12602" width="20.1640625" style="1111" bestFit="1" customWidth="1"/>
    <col min="12603" max="12605" width="18.1640625" style="1111" bestFit="1" customWidth="1"/>
    <col min="12606" max="12607" width="20.1640625" style="1111" bestFit="1" customWidth="1"/>
    <col min="12608" max="12609" width="18.1640625" style="1111" bestFit="1" customWidth="1"/>
    <col min="12610" max="12626" width="9.1640625" style="1111"/>
    <col min="12627" max="12627" width="12.83203125" style="1111" bestFit="1" customWidth="1"/>
    <col min="12628" max="12787" width="9.1640625" style="1111"/>
    <col min="12788" max="12788" width="56.5" style="1111" customWidth="1"/>
    <col min="12789" max="12789" width="9.1640625" style="1111" customWidth="1"/>
    <col min="12790" max="12790" width="20" style="1111" customWidth="1"/>
    <col min="12791" max="12791" width="20.5" style="1111" customWidth="1"/>
    <col min="12792" max="12792" width="19.5" style="1111" customWidth="1"/>
    <col min="12793" max="12793" width="19.1640625" style="1111" customWidth="1"/>
    <col min="12794" max="12794" width="21" style="1111" customWidth="1"/>
    <col min="12795" max="12795" width="17.83203125" style="1111" customWidth="1"/>
    <col min="12796" max="12796" width="18.1640625" style="1111" customWidth="1"/>
    <col min="12797" max="12797" width="20.1640625" style="1111" bestFit="1" customWidth="1"/>
    <col min="12798" max="12798" width="17.33203125" style="1111" bestFit="1" customWidth="1"/>
    <col min="12799" max="12801" width="17.1640625" style="1111" customWidth="1"/>
    <col min="12802" max="12802" width="14.83203125" style="1111" customWidth="1"/>
    <col min="12803" max="12803" width="16.83203125" style="1111" customWidth="1"/>
    <col min="12804" max="12804" width="17.83203125" style="1111" customWidth="1"/>
    <col min="12805" max="12805" width="19.5" style="1111" customWidth="1"/>
    <col min="12806" max="12806" width="21.5" style="1111" customWidth="1"/>
    <col min="12807" max="12807" width="17.83203125" style="1111" customWidth="1"/>
    <col min="12808" max="12809" width="21.5" style="1111" customWidth="1"/>
    <col min="12810" max="12810" width="19.33203125" style="1111" customWidth="1"/>
    <col min="12811" max="12811" width="16.6640625" style="1111" customWidth="1"/>
    <col min="12812" max="12812" width="18.1640625" style="1111" customWidth="1"/>
    <col min="12813" max="12813" width="17.83203125" style="1111" customWidth="1"/>
    <col min="12814" max="12814" width="15.5" style="1111" customWidth="1"/>
    <col min="12815" max="12816" width="19.33203125" style="1111" customWidth="1"/>
    <col min="12817" max="12817" width="15.5" style="1111" customWidth="1"/>
    <col min="12818" max="12818" width="21.33203125" style="1111" customWidth="1"/>
    <col min="12819" max="12819" width="16.1640625" style="1111" customWidth="1"/>
    <col min="12820" max="12820" width="32" style="1111" customWidth="1"/>
    <col min="12821" max="12821" width="15" style="1111" customWidth="1"/>
    <col min="12822" max="12823" width="17.5" style="1111" customWidth="1"/>
    <col min="12824" max="12824" width="24" style="1111" customWidth="1"/>
    <col min="12825" max="12825" width="17.33203125" style="1111" customWidth="1"/>
    <col min="12826" max="12826" width="23.83203125" style="1111" customWidth="1"/>
    <col min="12827" max="12827" width="17.1640625" style="1111" customWidth="1"/>
    <col min="12828" max="12828" width="16.83203125" style="1111" customWidth="1"/>
    <col min="12829" max="12829" width="13.33203125" style="1111" customWidth="1"/>
    <col min="12830" max="12830" width="16" style="1111" customWidth="1"/>
    <col min="12831" max="12831" width="17.83203125" style="1111" customWidth="1"/>
    <col min="12832" max="12833" width="8.83203125" style="1111" customWidth="1"/>
    <col min="12834" max="12835" width="9.1640625" style="1111"/>
    <col min="12836" max="12836" width="20.1640625" style="1111" customWidth="1"/>
    <col min="12837" max="12837" width="9.1640625" style="1111"/>
    <col min="12838" max="12845" width="17.1640625" style="1111" bestFit="1" customWidth="1"/>
    <col min="12846" max="12846" width="24" style="1111" bestFit="1" customWidth="1"/>
    <col min="12847" max="12848" width="24.5" style="1111" bestFit="1" customWidth="1"/>
    <col min="12849" max="12855" width="17.1640625" style="1111" bestFit="1" customWidth="1"/>
    <col min="12856" max="12856" width="18.1640625" style="1111" bestFit="1" customWidth="1"/>
    <col min="12857" max="12858" width="20.1640625" style="1111" bestFit="1" customWidth="1"/>
    <col min="12859" max="12861" width="18.1640625" style="1111" bestFit="1" customWidth="1"/>
    <col min="12862" max="12863" width="20.1640625" style="1111" bestFit="1" customWidth="1"/>
    <col min="12864" max="12865" width="18.1640625" style="1111" bestFit="1" customWidth="1"/>
    <col min="12866" max="12882" width="9.1640625" style="1111"/>
    <col min="12883" max="12883" width="12.83203125" style="1111" bestFit="1" customWidth="1"/>
    <col min="12884" max="13043" width="9.1640625" style="1111"/>
    <col min="13044" max="13044" width="56.5" style="1111" customWidth="1"/>
    <col min="13045" max="13045" width="9.1640625" style="1111" customWidth="1"/>
    <col min="13046" max="13046" width="20" style="1111" customWidth="1"/>
    <col min="13047" max="13047" width="20.5" style="1111" customWidth="1"/>
    <col min="13048" max="13048" width="19.5" style="1111" customWidth="1"/>
    <col min="13049" max="13049" width="19.1640625" style="1111" customWidth="1"/>
    <col min="13050" max="13050" width="21" style="1111" customWidth="1"/>
    <col min="13051" max="13051" width="17.83203125" style="1111" customWidth="1"/>
    <col min="13052" max="13052" width="18.1640625" style="1111" customWidth="1"/>
    <col min="13053" max="13053" width="20.1640625" style="1111" bestFit="1" customWidth="1"/>
    <col min="13054" max="13054" width="17.33203125" style="1111" bestFit="1" customWidth="1"/>
    <col min="13055" max="13057" width="17.1640625" style="1111" customWidth="1"/>
    <col min="13058" max="13058" width="14.83203125" style="1111" customWidth="1"/>
    <col min="13059" max="13059" width="16.83203125" style="1111" customWidth="1"/>
    <col min="13060" max="13060" width="17.83203125" style="1111" customWidth="1"/>
    <col min="13061" max="13061" width="19.5" style="1111" customWidth="1"/>
    <col min="13062" max="13062" width="21.5" style="1111" customWidth="1"/>
    <col min="13063" max="13063" width="17.83203125" style="1111" customWidth="1"/>
    <col min="13064" max="13065" width="21.5" style="1111" customWidth="1"/>
    <col min="13066" max="13066" width="19.33203125" style="1111" customWidth="1"/>
    <col min="13067" max="13067" width="16.6640625" style="1111" customWidth="1"/>
    <col min="13068" max="13068" width="18.1640625" style="1111" customWidth="1"/>
    <col min="13069" max="13069" width="17.83203125" style="1111" customWidth="1"/>
    <col min="13070" max="13070" width="15.5" style="1111" customWidth="1"/>
    <col min="13071" max="13072" width="19.33203125" style="1111" customWidth="1"/>
    <col min="13073" max="13073" width="15.5" style="1111" customWidth="1"/>
    <col min="13074" max="13074" width="21.33203125" style="1111" customWidth="1"/>
    <col min="13075" max="13075" width="16.1640625" style="1111" customWidth="1"/>
    <col min="13076" max="13076" width="32" style="1111" customWidth="1"/>
    <col min="13077" max="13077" width="15" style="1111" customWidth="1"/>
    <col min="13078" max="13079" width="17.5" style="1111" customWidth="1"/>
    <col min="13080" max="13080" width="24" style="1111" customWidth="1"/>
    <col min="13081" max="13081" width="17.33203125" style="1111" customWidth="1"/>
    <col min="13082" max="13082" width="23.83203125" style="1111" customWidth="1"/>
    <col min="13083" max="13083" width="17.1640625" style="1111" customWidth="1"/>
    <col min="13084" max="13084" width="16.83203125" style="1111" customWidth="1"/>
    <col min="13085" max="13085" width="13.33203125" style="1111" customWidth="1"/>
    <col min="13086" max="13086" width="16" style="1111" customWidth="1"/>
    <col min="13087" max="13087" width="17.83203125" style="1111" customWidth="1"/>
    <col min="13088" max="13089" width="8.83203125" style="1111" customWidth="1"/>
    <col min="13090" max="13091" width="9.1640625" style="1111"/>
    <col min="13092" max="13092" width="20.1640625" style="1111" customWidth="1"/>
    <col min="13093" max="13093" width="9.1640625" style="1111"/>
    <col min="13094" max="13101" width="17.1640625" style="1111" bestFit="1" customWidth="1"/>
    <col min="13102" max="13102" width="24" style="1111" bestFit="1" customWidth="1"/>
    <col min="13103" max="13104" width="24.5" style="1111" bestFit="1" customWidth="1"/>
    <col min="13105" max="13111" width="17.1640625" style="1111" bestFit="1" customWidth="1"/>
    <col min="13112" max="13112" width="18.1640625" style="1111" bestFit="1" customWidth="1"/>
    <col min="13113" max="13114" width="20.1640625" style="1111" bestFit="1" customWidth="1"/>
    <col min="13115" max="13117" width="18.1640625" style="1111" bestFit="1" customWidth="1"/>
    <col min="13118" max="13119" width="20.1640625" style="1111" bestFit="1" customWidth="1"/>
    <col min="13120" max="13121" width="18.1640625" style="1111" bestFit="1" customWidth="1"/>
    <col min="13122" max="13138" width="9.1640625" style="1111"/>
    <col min="13139" max="13139" width="12.83203125" style="1111" bestFit="1" customWidth="1"/>
    <col min="13140" max="13299" width="9.1640625" style="1111"/>
    <col min="13300" max="13300" width="56.5" style="1111" customWidth="1"/>
    <col min="13301" max="13301" width="9.1640625" style="1111" customWidth="1"/>
    <col min="13302" max="13302" width="20" style="1111" customWidth="1"/>
    <col min="13303" max="13303" width="20.5" style="1111" customWidth="1"/>
    <col min="13304" max="13304" width="19.5" style="1111" customWidth="1"/>
    <col min="13305" max="13305" width="19.1640625" style="1111" customWidth="1"/>
    <col min="13306" max="13306" width="21" style="1111" customWidth="1"/>
    <col min="13307" max="13307" width="17.83203125" style="1111" customWidth="1"/>
    <col min="13308" max="13308" width="18.1640625" style="1111" customWidth="1"/>
    <col min="13309" max="13309" width="20.1640625" style="1111" bestFit="1" customWidth="1"/>
    <col min="13310" max="13310" width="17.33203125" style="1111" bestFit="1" customWidth="1"/>
    <col min="13311" max="13313" width="17.1640625" style="1111" customWidth="1"/>
    <col min="13314" max="13314" width="14.83203125" style="1111" customWidth="1"/>
    <col min="13315" max="13315" width="16.83203125" style="1111" customWidth="1"/>
    <col min="13316" max="13316" width="17.83203125" style="1111" customWidth="1"/>
    <col min="13317" max="13317" width="19.5" style="1111" customWidth="1"/>
    <col min="13318" max="13318" width="21.5" style="1111" customWidth="1"/>
    <col min="13319" max="13319" width="17.83203125" style="1111" customWidth="1"/>
    <col min="13320" max="13321" width="21.5" style="1111" customWidth="1"/>
    <col min="13322" max="13322" width="19.33203125" style="1111" customWidth="1"/>
    <col min="13323" max="13323" width="16.6640625" style="1111" customWidth="1"/>
    <col min="13324" max="13324" width="18.1640625" style="1111" customWidth="1"/>
    <col min="13325" max="13325" width="17.83203125" style="1111" customWidth="1"/>
    <col min="13326" max="13326" width="15.5" style="1111" customWidth="1"/>
    <col min="13327" max="13328" width="19.33203125" style="1111" customWidth="1"/>
    <col min="13329" max="13329" width="15.5" style="1111" customWidth="1"/>
    <col min="13330" max="13330" width="21.33203125" style="1111" customWidth="1"/>
    <col min="13331" max="13331" width="16.1640625" style="1111" customWidth="1"/>
    <col min="13332" max="13332" width="32" style="1111" customWidth="1"/>
    <col min="13333" max="13333" width="15" style="1111" customWidth="1"/>
    <col min="13334" max="13335" width="17.5" style="1111" customWidth="1"/>
    <col min="13336" max="13336" width="24" style="1111" customWidth="1"/>
    <col min="13337" max="13337" width="17.33203125" style="1111" customWidth="1"/>
    <col min="13338" max="13338" width="23.83203125" style="1111" customWidth="1"/>
    <col min="13339" max="13339" width="17.1640625" style="1111" customWidth="1"/>
    <col min="13340" max="13340" width="16.83203125" style="1111" customWidth="1"/>
    <col min="13341" max="13341" width="13.33203125" style="1111" customWidth="1"/>
    <col min="13342" max="13342" width="16" style="1111" customWidth="1"/>
    <col min="13343" max="13343" width="17.83203125" style="1111" customWidth="1"/>
    <col min="13344" max="13345" width="8.83203125" style="1111" customWidth="1"/>
    <col min="13346" max="13347" width="9.1640625" style="1111"/>
    <col min="13348" max="13348" width="20.1640625" style="1111" customWidth="1"/>
    <col min="13349" max="13349" width="9.1640625" style="1111"/>
    <col min="13350" max="13357" width="17.1640625" style="1111" bestFit="1" customWidth="1"/>
    <col min="13358" max="13358" width="24" style="1111" bestFit="1" customWidth="1"/>
    <col min="13359" max="13360" width="24.5" style="1111" bestFit="1" customWidth="1"/>
    <col min="13361" max="13367" width="17.1640625" style="1111" bestFit="1" customWidth="1"/>
    <col min="13368" max="13368" width="18.1640625" style="1111" bestFit="1" customWidth="1"/>
    <col min="13369" max="13370" width="20.1640625" style="1111" bestFit="1" customWidth="1"/>
    <col min="13371" max="13373" width="18.1640625" style="1111" bestFit="1" customWidth="1"/>
    <col min="13374" max="13375" width="20.1640625" style="1111" bestFit="1" customWidth="1"/>
    <col min="13376" max="13377" width="18.1640625" style="1111" bestFit="1" customWidth="1"/>
    <col min="13378" max="13394" width="9.1640625" style="1111"/>
    <col min="13395" max="13395" width="12.83203125" style="1111" bestFit="1" customWidth="1"/>
    <col min="13396" max="13555" width="9.1640625" style="1111"/>
    <col min="13556" max="13556" width="56.5" style="1111" customWidth="1"/>
    <col min="13557" max="13557" width="9.1640625" style="1111" customWidth="1"/>
    <col min="13558" max="13558" width="20" style="1111" customWidth="1"/>
    <col min="13559" max="13559" width="20.5" style="1111" customWidth="1"/>
    <col min="13560" max="13560" width="19.5" style="1111" customWidth="1"/>
    <col min="13561" max="13561" width="19.1640625" style="1111" customWidth="1"/>
    <col min="13562" max="13562" width="21" style="1111" customWidth="1"/>
    <col min="13563" max="13563" width="17.83203125" style="1111" customWidth="1"/>
    <col min="13564" max="13564" width="18.1640625" style="1111" customWidth="1"/>
    <col min="13565" max="13565" width="20.1640625" style="1111" bestFit="1" customWidth="1"/>
    <col min="13566" max="13566" width="17.33203125" style="1111" bestFit="1" customWidth="1"/>
    <col min="13567" max="13569" width="17.1640625" style="1111" customWidth="1"/>
    <col min="13570" max="13570" width="14.83203125" style="1111" customWidth="1"/>
    <col min="13571" max="13571" width="16.83203125" style="1111" customWidth="1"/>
    <col min="13572" max="13572" width="17.83203125" style="1111" customWidth="1"/>
    <col min="13573" max="13573" width="19.5" style="1111" customWidth="1"/>
    <col min="13574" max="13574" width="21.5" style="1111" customWidth="1"/>
    <col min="13575" max="13575" width="17.83203125" style="1111" customWidth="1"/>
    <col min="13576" max="13577" width="21.5" style="1111" customWidth="1"/>
    <col min="13578" max="13578" width="19.33203125" style="1111" customWidth="1"/>
    <col min="13579" max="13579" width="16.6640625" style="1111" customWidth="1"/>
    <col min="13580" max="13580" width="18.1640625" style="1111" customWidth="1"/>
    <col min="13581" max="13581" width="17.83203125" style="1111" customWidth="1"/>
    <col min="13582" max="13582" width="15.5" style="1111" customWidth="1"/>
    <col min="13583" max="13584" width="19.33203125" style="1111" customWidth="1"/>
    <col min="13585" max="13585" width="15.5" style="1111" customWidth="1"/>
    <col min="13586" max="13586" width="21.33203125" style="1111" customWidth="1"/>
    <col min="13587" max="13587" width="16.1640625" style="1111" customWidth="1"/>
    <col min="13588" max="13588" width="32" style="1111" customWidth="1"/>
    <col min="13589" max="13589" width="15" style="1111" customWidth="1"/>
    <col min="13590" max="13591" width="17.5" style="1111" customWidth="1"/>
    <col min="13592" max="13592" width="24" style="1111" customWidth="1"/>
    <col min="13593" max="13593" width="17.33203125" style="1111" customWidth="1"/>
    <col min="13594" max="13594" width="23.83203125" style="1111" customWidth="1"/>
    <col min="13595" max="13595" width="17.1640625" style="1111" customWidth="1"/>
    <col min="13596" max="13596" width="16.83203125" style="1111" customWidth="1"/>
    <col min="13597" max="13597" width="13.33203125" style="1111" customWidth="1"/>
    <col min="13598" max="13598" width="16" style="1111" customWidth="1"/>
    <col min="13599" max="13599" width="17.83203125" style="1111" customWidth="1"/>
    <col min="13600" max="13601" width="8.83203125" style="1111" customWidth="1"/>
    <col min="13602" max="13603" width="9.1640625" style="1111"/>
    <col min="13604" max="13604" width="20.1640625" style="1111" customWidth="1"/>
    <col min="13605" max="13605" width="9.1640625" style="1111"/>
    <col min="13606" max="13613" width="17.1640625" style="1111" bestFit="1" customWidth="1"/>
    <col min="13614" max="13614" width="24" style="1111" bestFit="1" customWidth="1"/>
    <col min="13615" max="13616" width="24.5" style="1111" bestFit="1" customWidth="1"/>
    <col min="13617" max="13623" width="17.1640625" style="1111" bestFit="1" customWidth="1"/>
    <col min="13624" max="13624" width="18.1640625" style="1111" bestFit="1" customWidth="1"/>
    <col min="13625" max="13626" width="20.1640625" style="1111" bestFit="1" customWidth="1"/>
    <col min="13627" max="13629" width="18.1640625" style="1111" bestFit="1" customWidth="1"/>
    <col min="13630" max="13631" width="20.1640625" style="1111" bestFit="1" customWidth="1"/>
    <col min="13632" max="13633" width="18.1640625" style="1111" bestFit="1" customWidth="1"/>
    <col min="13634" max="13650" width="9.1640625" style="1111"/>
    <col min="13651" max="13651" width="12.83203125" style="1111" bestFit="1" customWidth="1"/>
    <col min="13652" max="13811" width="9.1640625" style="1111"/>
    <col min="13812" max="13812" width="56.5" style="1111" customWidth="1"/>
    <col min="13813" max="13813" width="9.1640625" style="1111" customWidth="1"/>
    <col min="13814" max="13814" width="20" style="1111" customWidth="1"/>
    <col min="13815" max="13815" width="20.5" style="1111" customWidth="1"/>
    <col min="13816" max="13816" width="19.5" style="1111" customWidth="1"/>
    <col min="13817" max="13817" width="19.1640625" style="1111" customWidth="1"/>
    <col min="13818" max="13818" width="21" style="1111" customWidth="1"/>
    <col min="13819" max="13819" width="17.83203125" style="1111" customWidth="1"/>
    <col min="13820" max="13820" width="18.1640625" style="1111" customWidth="1"/>
    <col min="13821" max="13821" width="20.1640625" style="1111" bestFit="1" customWidth="1"/>
    <col min="13822" max="13822" width="17.33203125" style="1111" bestFit="1" customWidth="1"/>
    <col min="13823" max="13825" width="17.1640625" style="1111" customWidth="1"/>
    <col min="13826" max="13826" width="14.83203125" style="1111" customWidth="1"/>
    <col min="13827" max="13827" width="16.83203125" style="1111" customWidth="1"/>
    <col min="13828" max="13828" width="17.83203125" style="1111" customWidth="1"/>
    <col min="13829" max="13829" width="19.5" style="1111" customWidth="1"/>
    <col min="13830" max="13830" width="21.5" style="1111" customWidth="1"/>
    <col min="13831" max="13831" width="17.83203125" style="1111" customWidth="1"/>
    <col min="13832" max="13833" width="21.5" style="1111" customWidth="1"/>
    <col min="13834" max="13834" width="19.33203125" style="1111" customWidth="1"/>
    <col min="13835" max="13835" width="16.6640625" style="1111" customWidth="1"/>
    <col min="13836" max="13836" width="18.1640625" style="1111" customWidth="1"/>
    <col min="13837" max="13837" width="17.83203125" style="1111" customWidth="1"/>
    <col min="13838" max="13838" width="15.5" style="1111" customWidth="1"/>
    <col min="13839" max="13840" width="19.33203125" style="1111" customWidth="1"/>
    <col min="13841" max="13841" width="15.5" style="1111" customWidth="1"/>
    <col min="13842" max="13842" width="21.33203125" style="1111" customWidth="1"/>
    <col min="13843" max="13843" width="16.1640625" style="1111" customWidth="1"/>
    <col min="13844" max="13844" width="32" style="1111" customWidth="1"/>
    <col min="13845" max="13845" width="15" style="1111" customWidth="1"/>
    <col min="13846" max="13847" width="17.5" style="1111" customWidth="1"/>
    <col min="13848" max="13848" width="24" style="1111" customWidth="1"/>
    <col min="13849" max="13849" width="17.33203125" style="1111" customWidth="1"/>
    <col min="13850" max="13850" width="23.83203125" style="1111" customWidth="1"/>
    <col min="13851" max="13851" width="17.1640625" style="1111" customWidth="1"/>
    <col min="13852" max="13852" width="16.83203125" style="1111" customWidth="1"/>
    <col min="13853" max="13853" width="13.33203125" style="1111" customWidth="1"/>
    <col min="13854" max="13854" width="16" style="1111" customWidth="1"/>
    <col min="13855" max="13855" width="17.83203125" style="1111" customWidth="1"/>
    <col min="13856" max="13857" width="8.83203125" style="1111" customWidth="1"/>
    <col min="13858" max="13859" width="9.1640625" style="1111"/>
    <col min="13860" max="13860" width="20.1640625" style="1111" customWidth="1"/>
    <col min="13861" max="13861" width="9.1640625" style="1111"/>
    <col min="13862" max="13869" width="17.1640625" style="1111" bestFit="1" customWidth="1"/>
    <col min="13870" max="13870" width="24" style="1111" bestFit="1" customWidth="1"/>
    <col min="13871" max="13872" width="24.5" style="1111" bestFit="1" customWidth="1"/>
    <col min="13873" max="13879" width="17.1640625" style="1111" bestFit="1" customWidth="1"/>
    <col min="13880" max="13880" width="18.1640625" style="1111" bestFit="1" customWidth="1"/>
    <col min="13881" max="13882" width="20.1640625" style="1111" bestFit="1" customWidth="1"/>
    <col min="13883" max="13885" width="18.1640625" style="1111" bestFit="1" customWidth="1"/>
    <col min="13886" max="13887" width="20.1640625" style="1111" bestFit="1" customWidth="1"/>
    <col min="13888" max="13889" width="18.1640625" style="1111" bestFit="1" customWidth="1"/>
    <col min="13890" max="13906" width="9.1640625" style="1111"/>
    <col min="13907" max="13907" width="12.83203125" style="1111" bestFit="1" customWidth="1"/>
    <col min="13908" max="14067" width="9.1640625" style="1111"/>
    <col min="14068" max="14068" width="56.5" style="1111" customWidth="1"/>
    <col min="14069" max="14069" width="9.1640625" style="1111" customWidth="1"/>
    <col min="14070" max="14070" width="20" style="1111" customWidth="1"/>
    <col min="14071" max="14071" width="20.5" style="1111" customWidth="1"/>
    <col min="14072" max="14072" width="19.5" style="1111" customWidth="1"/>
    <col min="14073" max="14073" width="19.1640625" style="1111" customWidth="1"/>
    <col min="14074" max="14074" width="21" style="1111" customWidth="1"/>
    <col min="14075" max="14075" width="17.83203125" style="1111" customWidth="1"/>
    <col min="14076" max="14076" width="18.1640625" style="1111" customWidth="1"/>
    <col min="14077" max="14077" width="20.1640625" style="1111" bestFit="1" customWidth="1"/>
    <col min="14078" max="14078" width="17.33203125" style="1111" bestFit="1" customWidth="1"/>
    <col min="14079" max="14081" width="17.1640625" style="1111" customWidth="1"/>
    <col min="14082" max="14082" width="14.83203125" style="1111" customWidth="1"/>
    <col min="14083" max="14083" width="16.83203125" style="1111" customWidth="1"/>
    <col min="14084" max="14084" width="17.83203125" style="1111" customWidth="1"/>
    <col min="14085" max="14085" width="19.5" style="1111" customWidth="1"/>
    <col min="14086" max="14086" width="21.5" style="1111" customWidth="1"/>
    <col min="14087" max="14087" width="17.83203125" style="1111" customWidth="1"/>
    <col min="14088" max="14089" width="21.5" style="1111" customWidth="1"/>
    <col min="14090" max="14090" width="19.33203125" style="1111" customWidth="1"/>
    <col min="14091" max="14091" width="16.6640625" style="1111" customWidth="1"/>
    <col min="14092" max="14092" width="18.1640625" style="1111" customWidth="1"/>
    <col min="14093" max="14093" width="17.83203125" style="1111" customWidth="1"/>
    <col min="14094" max="14094" width="15.5" style="1111" customWidth="1"/>
    <col min="14095" max="14096" width="19.33203125" style="1111" customWidth="1"/>
    <col min="14097" max="14097" width="15.5" style="1111" customWidth="1"/>
    <col min="14098" max="14098" width="21.33203125" style="1111" customWidth="1"/>
    <col min="14099" max="14099" width="16.1640625" style="1111" customWidth="1"/>
    <col min="14100" max="14100" width="32" style="1111" customWidth="1"/>
    <col min="14101" max="14101" width="15" style="1111" customWidth="1"/>
    <col min="14102" max="14103" width="17.5" style="1111" customWidth="1"/>
    <col min="14104" max="14104" width="24" style="1111" customWidth="1"/>
    <col min="14105" max="14105" width="17.33203125" style="1111" customWidth="1"/>
    <col min="14106" max="14106" width="23.83203125" style="1111" customWidth="1"/>
    <col min="14107" max="14107" width="17.1640625" style="1111" customWidth="1"/>
    <col min="14108" max="14108" width="16.83203125" style="1111" customWidth="1"/>
    <col min="14109" max="14109" width="13.33203125" style="1111" customWidth="1"/>
    <col min="14110" max="14110" width="16" style="1111" customWidth="1"/>
    <col min="14111" max="14111" width="17.83203125" style="1111" customWidth="1"/>
    <col min="14112" max="14113" width="8.83203125" style="1111" customWidth="1"/>
    <col min="14114" max="14115" width="9.1640625" style="1111"/>
    <col min="14116" max="14116" width="20.1640625" style="1111" customWidth="1"/>
    <col min="14117" max="14117" width="9.1640625" style="1111"/>
    <col min="14118" max="14125" width="17.1640625" style="1111" bestFit="1" customWidth="1"/>
    <col min="14126" max="14126" width="24" style="1111" bestFit="1" customWidth="1"/>
    <col min="14127" max="14128" width="24.5" style="1111" bestFit="1" customWidth="1"/>
    <col min="14129" max="14135" width="17.1640625" style="1111" bestFit="1" customWidth="1"/>
    <col min="14136" max="14136" width="18.1640625" style="1111" bestFit="1" customWidth="1"/>
    <col min="14137" max="14138" width="20.1640625" style="1111" bestFit="1" customWidth="1"/>
    <col min="14139" max="14141" width="18.1640625" style="1111" bestFit="1" customWidth="1"/>
    <col min="14142" max="14143" width="20.1640625" style="1111" bestFit="1" customWidth="1"/>
    <col min="14144" max="14145" width="18.1640625" style="1111" bestFit="1" customWidth="1"/>
    <col min="14146" max="14162" width="9.1640625" style="1111"/>
    <col min="14163" max="14163" width="12.83203125" style="1111" bestFit="1" customWidth="1"/>
    <col min="14164" max="14323" width="9.1640625" style="1111"/>
    <col min="14324" max="14324" width="56.5" style="1111" customWidth="1"/>
    <col min="14325" max="14325" width="9.1640625" style="1111" customWidth="1"/>
    <col min="14326" max="14326" width="20" style="1111" customWidth="1"/>
    <col min="14327" max="14327" width="20.5" style="1111" customWidth="1"/>
    <col min="14328" max="14328" width="19.5" style="1111" customWidth="1"/>
    <col min="14329" max="14329" width="19.1640625" style="1111" customWidth="1"/>
    <col min="14330" max="14330" width="21" style="1111" customWidth="1"/>
    <col min="14331" max="14331" width="17.83203125" style="1111" customWidth="1"/>
    <col min="14332" max="14332" width="18.1640625" style="1111" customWidth="1"/>
    <col min="14333" max="14333" width="20.1640625" style="1111" bestFit="1" customWidth="1"/>
    <col min="14334" max="14334" width="17.33203125" style="1111" bestFit="1" customWidth="1"/>
    <col min="14335" max="14337" width="17.1640625" style="1111" customWidth="1"/>
    <col min="14338" max="14338" width="14.83203125" style="1111" customWidth="1"/>
    <col min="14339" max="14339" width="16.83203125" style="1111" customWidth="1"/>
    <col min="14340" max="14340" width="17.83203125" style="1111" customWidth="1"/>
    <col min="14341" max="14341" width="19.5" style="1111" customWidth="1"/>
    <col min="14342" max="14342" width="21.5" style="1111" customWidth="1"/>
    <col min="14343" max="14343" width="17.83203125" style="1111" customWidth="1"/>
    <col min="14344" max="14345" width="21.5" style="1111" customWidth="1"/>
    <col min="14346" max="14346" width="19.33203125" style="1111" customWidth="1"/>
    <col min="14347" max="14347" width="16.6640625" style="1111" customWidth="1"/>
    <col min="14348" max="14348" width="18.1640625" style="1111" customWidth="1"/>
    <col min="14349" max="14349" width="17.83203125" style="1111" customWidth="1"/>
    <col min="14350" max="14350" width="15.5" style="1111" customWidth="1"/>
    <col min="14351" max="14352" width="19.33203125" style="1111" customWidth="1"/>
    <col min="14353" max="14353" width="15.5" style="1111" customWidth="1"/>
    <col min="14354" max="14354" width="21.33203125" style="1111" customWidth="1"/>
    <col min="14355" max="14355" width="16.1640625" style="1111" customWidth="1"/>
    <col min="14356" max="14356" width="32" style="1111" customWidth="1"/>
    <col min="14357" max="14357" width="15" style="1111" customWidth="1"/>
    <col min="14358" max="14359" width="17.5" style="1111" customWidth="1"/>
    <col min="14360" max="14360" width="24" style="1111" customWidth="1"/>
    <col min="14361" max="14361" width="17.33203125" style="1111" customWidth="1"/>
    <col min="14362" max="14362" width="23.83203125" style="1111" customWidth="1"/>
    <col min="14363" max="14363" width="17.1640625" style="1111" customWidth="1"/>
    <col min="14364" max="14364" width="16.83203125" style="1111" customWidth="1"/>
    <col min="14365" max="14365" width="13.33203125" style="1111" customWidth="1"/>
    <col min="14366" max="14366" width="16" style="1111" customWidth="1"/>
    <col min="14367" max="14367" width="17.83203125" style="1111" customWidth="1"/>
    <col min="14368" max="14369" width="8.83203125" style="1111" customWidth="1"/>
    <col min="14370" max="14371" width="9.1640625" style="1111"/>
    <col min="14372" max="14372" width="20.1640625" style="1111" customWidth="1"/>
    <col min="14373" max="14373" width="9.1640625" style="1111"/>
    <col min="14374" max="14381" width="17.1640625" style="1111" bestFit="1" customWidth="1"/>
    <col min="14382" max="14382" width="24" style="1111" bestFit="1" customWidth="1"/>
    <col min="14383" max="14384" width="24.5" style="1111" bestFit="1" customWidth="1"/>
    <col min="14385" max="14391" width="17.1640625" style="1111" bestFit="1" customWidth="1"/>
    <col min="14392" max="14392" width="18.1640625" style="1111" bestFit="1" customWidth="1"/>
    <col min="14393" max="14394" width="20.1640625" style="1111" bestFit="1" customWidth="1"/>
    <col min="14395" max="14397" width="18.1640625" style="1111" bestFit="1" customWidth="1"/>
    <col min="14398" max="14399" width="20.1640625" style="1111" bestFit="1" customWidth="1"/>
    <col min="14400" max="14401" width="18.1640625" style="1111" bestFit="1" customWidth="1"/>
    <col min="14402" max="14418" width="9.1640625" style="1111"/>
    <col min="14419" max="14419" width="12.83203125" style="1111" bestFit="1" customWidth="1"/>
    <col min="14420" max="14579" width="9.1640625" style="1111"/>
    <col min="14580" max="14580" width="56.5" style="1111" customWidth="1"/>
    <col min="14581" max="14581" width="9.1640625" style="1111" customWidth="1"/>
    <col min="14582" max="14582" width="20" style="1111" customWidth="1"/>
    <col min="14583" max="14583" width="20.5" style="1111" customWidth="1"/>
    <col min="14584" max="14584" width="19.5" style="1111" customWidth="1"/>
    <col min="14585" max="14585" width="19.1640625" style="1111" customWidth="1"/>
    <col min="14586" max="14586" width="21" style="1111" customWidth="1"/>
    <col min="14587" max="14587" width="17.83203125" style="1111" customWidth="1"/>
    <col min="14588" max="14588" width="18.1640625" style="1111" customWidth="1"/>
    <col min="14589" max="14589" width="20.1640625" style="1111" bestFit="1" customWidth="1"/>
    <col min="14590" max="14590" width="17.33203125" style="1111" bestFit="1" customWidth="1"/>
    <col min="14591" max="14593" width="17.1640625" style="1111" customWidth="1"/>
    <col min="14594" max="14594" width="14.83203125" style="1111" customWidth="1"/>
    <col min="14595" max="14595" width="16.83203125" style="1111" customWidth="1"/>
    <col min="14596" max="14596" width="17.83203125" style="1111" customWidth="1"/>
    <col min="14597" max="14597" width="19.5" style="1111" customWidth="1"/>
    <col min="14598" max="14598" width="21.5" style="1111" customWidth="1"/>
    <col min="14599" max="14599" width="17.83203125" style="1111" customWidth="1"/>
    <col min="14600" max="14601" width="21.5" style="1111" customWidth="1"/>
    <col min="14602" max="14602" width="19.33203125" style="1111" customWidth="1"/>
    <col min="14603" max="14603" width="16.6640625" style="1111" customWidth="1"/>
    <col min="14604" max="14604" width="18.1640625" style="1111" customWidth="1"/>
    <col min="14605" max="14605" width="17.83203125" style="1111" customWidth="1"/>
    <col min="14606" max="14606" width="15.5" style="1111" customWidth="1"/>
    <col min="14607" max="14608" width="19.33203125" style="1111" customWidth="1"/>
    <col min="14609" max="14609" width="15.5" style="1111" customWidth="1"/>
    <col min="14610" max="14610" width="21.33203125" style="1111" customWidth="1"/>
    <col min="14611" max="14611" width="16.1640625" style="1111" customWidth="1"/>
    <col min="14612" max="14612" width="32" style="1111" customWidth="1"/>
    <col min="14613" max="14613" width="15" style="1111" customWidth="1"/>
    <col min="14614" max="14615" width="17.5" style="1111" customWidth="1"/>
    <col min="14616" max="14616" width="24" style="1111" customWidth="1"/>
    <col min="14617" max="14617" width="17.33203125" style="1111" customWidth="1"/>
    <col min="14618" max="14618" width="23.83203125" style="1111" customWidth="1"/>
    <col min="14619" max="14619" width="17.1640625" style="1111" customWidth="1"/>
    <col min="14620" max="14620" width="16.83203125" style="1111" customWidth="1"/>
    <col min="14621" max="14621" width="13.33203125" style="1111" customWidth="1"/>
    <col min="14622" max="14622" width="16" style="1111" customWidth="1"/>
    <col min="14623" max="14623" width="17.83203125" style="1111" customWidth="1"/>
    <col min="14624" max="14625" width="8.83203125" style="1111" customWidth="1"/>
    <col min="14626" max="14627" width="9.1640625" style="1111"/>
    <col min="14628" max="14628" width="20.1640625" style="1111" customWidth="1"/>
    <col min="14629" max="14629" width="9.1640625" style="1111"/>
    <col min="14630" max="14637" width="17.1640625" style="1111" bestFit="1" customWidth="1"/>
    <col min="14638" max="14638" width="24" style="1111" bestFit="1" customWidth="1"/>
    <col min="14639" max="14640" width="24.5" style="1111" bestFit="1" customWidth="1"/>
    <col min="14641" max="14647" width="17.1640625" style="1111" bestFit="1" customWidth="1"/>
    <col min="14648" max="14648" width="18.1640625" style="1111" bestFit="1" customWidth="1"/>
    <col min="14649" max="14650" width="20.1640625" style="1111" bestFit="1" customWidth="1"/>
    <col min="14651" max="14653" width="18.1640625" style="1111" bestFit="1" customWidth="1"/>
    <col min="14654" max="14655" width="20.1640625" style="1111" bestFit="1" customWidth="1"/>
    <col min="14656" max="14657" width="18.1640625" style="1111" bestFit="1" customWidth="1"/>
    <col min="14658" max="14674" width="9.1640625" style="1111"/>
    <col min="14675" max="14675" width="12.83203125" style="1111" bestFit="1" customWidth="1"/>
    <col min="14676" max="14835" width="9.1640625" style="1111"/>
    <col min="14836" max="14836" width="56.5" style="1111" customWidth="1"/>
    <col min="14837" max="14837" width="9.1640625" style="1111" customWidth="1"/>
    <col min="14838" max="14838" width="20" style="1111" customWidth="1"/>
    <col min="14839" max="14839" width="20.5" style="1111" customWidth="1"/>
    <col min="14840" max="14840" width="19.5" style="1111" customWidth="1"/>
    <col min="14841" max="14841" width="19.1640625" style="1111" customWidth="1"/>
    <col min="14842" max="14842" width="21" style="1111" customWidth="1"/>
    <col min="14843" max="14843" width="17.83203125" style="1111" customWidth="1"/>
    <col min="14844" max="14844" width="18.1640625" style="1111" customWidth="1"/>
    <col min="14845" max="14845" width="20.1640625" style="1111" bestFit="1" customWidth="1"/>
    <col min="14846" max="14846" width="17.33203125" style="1111" bestFit="1" customWidth="1"/>
    <col min="14847" max="14849" width="17.1640625" style="1111" customWidth="1"/>
    <col min="14850" max="14850" width="14.83203125" style="1111" customWidth="1"/>
    <col min="14851" max="14851" width="16.83203125" style="1111" customWidth="1"/>
    <col min="14852" max="14852" width="17.83203125" style="1111" customWidth="1"/>
    <col min="14853" max="14853" width="19.5" style="1111" customWidth="1"/>
    <col min="14854" max="14854" width="21.5" style="1111" customWidth="1"/>
    <col min="14855" max="14855" width="17.83203125" style="1111" customWidth="1"/>
    <col min="14856" max="14857" width="21.5" style="1111" customWidth="1"/>
    <col min="14858" max="14858" width="19.33203125" style="1111" customWidth="1"/>
    <col min="14859" max="14859" width="16.6640625" style="1111" customWidth="1"/>
    <col min="14860" max="14860" width="18.1640625" style="1111" customWidth="1"/>
    <col min="14861" max="14861" width="17.83203125" style="1111" customWidth="1"/>
    <col min="14862" max="14862" width="15.5" style="1111" customWidth="1"/>
    <col min="14863" max="14864" width="19.33203125" style="1111" customWidth="1"/>
    <col min="14865" max="14865" width="15.5" style="1111" customWidth="1"/>
    <col min="14866" max="14866" width="21.33203125" style="1111" customWidth="1"/>
    <col min="14867" max="14867" width="16.1640625" style="1111" customWidth="1"/>
    <col min="14868" max="14868" width="32" style="1111" customWidth="1"/>
    <col min="14869" max="14869" width="15" style="1111" customWidth="1"/>
    <col min="14870" max="14871" width="17.5" style="1111" customWidth="1"/>
    <col min="14872" max="14872" width="24" style="1111" customWidth="1"/>
    <col min="14873" max="14873" width="17.33203125" style="1111" customWidth="1"/>
    <col min="14874" max="14874" width="23.83203125" style="1111" customWidth="1"/>
    <col min="14875" max="14875" width="17.1640625" style="1111" customWidth="1"/>
    <col min="14876" max="14876" width="16.83203125" style="1111" customWidth="1"/>
    <col min="14877" max="14877" width="13.33203125" style="1111" customWidth="1"/>
    <col min="14878" max="14878" width="16" style="1111" customWidth="1"/>
    <col min="14879" max="14879" width="17.83203125" style="1111" customWidth="1"/>
    <col min="14880" max="14881" width="8.83203125" style="1111" customWidth="1"/>
    <col min="14882" max="14883" width="9.1640625" style="1111"/>
    <col min="14884" max="14884" width="20.1640625" style="1111" customWidth="1"/>
    <col min="14885" max="14885" width="9.1640625" style="1111"/>
    <col min="14886" max="14893" width="17.1640625" style="1111" bestFit="1" customWidth="1"/>
    <col min="14894" max="14894" width="24" style="1111" bestFit="1" customWidth="1"/>
    <col min="14895" max="14896" width="24.5" style="1111" bestFit="1" customWidth="1"/>
    <col min="14897" max="14903" width="17.1640625" style="1111" bestFit="1" customWidth="1"/>
    <col min="14904" max="14904" width="18.1640625" style="1111" bestFit="1" customWidth="1"/>
    <col min="14905" max="14906" width="20.1640625" style="1111" bestFit="1" customWidth="1"/>
    <col min="14907" max="14909" width="18.1640625" style="1111" bestFit="1" customWidth="1"/>
    <col min="14910" max="14911" width="20.1640625" style="1111" bestFit="1" customWidth="1"/>
    <col min="14912" max="14913" width="18.1640625" style="1111" bestFit="1" customWidth="1"/>
    <col min="14914" max="14930" width="9.1640625" style="1111"/>
    <col min="14931" max="14931" width="12.83203125" style="1111" bestFit="1" customWidth="1"/>
    <col min="14932" max="15091" width="9.1640625" style="1111"/>
    <col min="15092" max="15092" width="56.5" style="1111" customWidth="1"/>
    <col min="15093" max="15093" width="9.1640625" style="1111" customWidth="1"/>
    <col min="15094" max="15094" width="20" style="1111" customWidth="1"/>
    <col min="15095" max="15095" width="20.5" style="1111" customWidth="1"/>
    <col min="15096" max="15096" width="19.5" style="1111" customWidth="1"/>
    <col min="15097" max="15097" width="19.1640625" style="1111" customWidth="1"/>
    <col min="15098" max="15098" width="21" style="1111" customWidth="1"/>
    <col min="15099" max="15099" width="17.83203125" style="1111" customWidth="1"/>
    <col min="15100" max="15100" width="18.1640625" style="1111" customWidth="1"/>
    <col min="15101" max="15101" width="20.1640625" style="1111" bestFit="1" customWidth="1"/>
    <col min="15102" max="15102" width="17.33203125" style="1111" bestFit="1" customWidth="1"/>
    <col min="15103" max="15105" width="17.1640625" style="1111" customWidth="1"/>
    <col min="15106" max="15106" width="14.83203125" style="1111" customWidth="1"/>
    <col min="15107" max="15107" width="16.83203125" style="1111" customWidth="1"/>
    <col min="15108" max="15108" width="17.83203125" style="1111" customWidth="1"/>
    <col min="15109" max="15109" width="19.5" style="1111" customWidth="1"/>
    <col min="15110" max="15110" width="21.5" style="1111" customWidth="1"/>
    <col min="15111" max="15111" width="17.83203125" style="1111" customWidth="1"/>
    <col min="15112" max="15113" width="21.5" style="1111" customWidth="1"/>
    <col min="15114" max="15114" width="19.33203125" style="1111" customWidth="1"/>
    <col min="15115" max="15115" width="16.6640625" style="1111" customWidth="1"/>
    <col min="15116" max="15116" width="18.1640625" style="1111" customWidth="1"/>
    <col min="15117" max="15117" width="17.83203125" style="1111" customWidth="1"/>
    <col min="15118" max="15118" width="15.5" style="1111" customWidth="1"/>
    <col min="15119" max="15120" width="19.33203125" style="1111" customWidth="1"/>
    <col min="15121" max="15121" width="15.5" style="1111" customWidth="1"/>
    <col min="15122" max="15122" width="21.33203125" style="1111" customWidth="1"/>
    <col min="15123" max="15123" width="16.1640625" style="1111" customWidth="1"/>
    <col min="15124" max="15124" width="32" style="1111" customWidth="1"/>
    <col min="15125" max="15125" width="15" style="1111" customWidth="1"/>
    <col min="15126" max="15127" width="17.5" style="1111" customWidth="1"/>
    <col min="15128" max="15128" width="24" style="1111" customWidth="1"/>
    <col min="15129" max="15129" width="17.33203125" style="1111" customWidth="1"/>
    <col min="15130" max="15130" width="23.83203125" style="1111" customWidth="1"/>
    <col min="15131" max="15131" width="17.1640625" style="1111" customWidth="1"/>
    <col min="15132" max="15132" width="16.83203125" style="1111" customWidth="1"/>
    <col min="15133" max="15133" width="13.33203125" style="1111" customWidth="1"/>
    <col min="15134" max="15134" width="16" style="1111" customWidth="1"/>
    <col min="15135" max="15135" width="17.83203125" style="1111" customWidth="1"/>
    <col min="15136" max="15137" width="8.83203125" style="1111" customWidth="1"/>
    <col min="15138" max="15139" width="9.1640625" style="1111"/>
    <col min="15140" max="15140" width="20.1640625" style="1111" customWidth="1"/>
    <col min="15141" max="15141" width="9.1640625" style="1111"/>
    <col min="15142" max="15149" width="17.1640625" style="1111" bestFit="1" customWidth="1"/>
    <col min="15150" max="15150" width="24" style="1111" bestFit="1" customWidth="1"/>
    <col min="15151" max="15152" width="24.5" style="1111" bestFit="1" customWidth="1"/>
    <col min="15153" max="15159" width="17.1640625" style="1111" bestFit="1" customWidth="1"/>
    <col min="15160" max="15160" width="18.1640625" style="1111" bestFit="1" customWidth="1"/>
    <col min="15161" max="15162" width="20.1640625" style="1111" bestFit="1" customWidth="1"/>
    <col min="15163" max="15165" width="18.1640625" style="1111" bestFit="1" customWidth="1"/>
    <col min="15166" max="15167" width="20.1640625" style="1111" bestFit="1" customWidth="1"/>
    <col min="15168" max="15169" width="18.1640625" style="1111" bestFit="1" customWidth="1"/>
    <col min="15170" max="15186" width="9.1640625" style="1111"/>
    <col min="15187" max="15187" width="12.83203125" style="1111" bestFit="1" customWidth="1"/>
    <col min="15188" max="15347" width="9.1640625" style="1111"/>
    <col min="15348" max="15348" width="56.5" style="1111" customWidth="1"/>
    <col min="15349" max="15349" width="9.1640625" style="1111" customWidth="1"/>
    <col min="15350" max="15350" width="20" style="1111" customWidth="1"/>
    <col min="15351" max="15351" width="20.5" style="1111" customWidth="1"/>
    <col min="15352" max="15352" width="19.5" style="1111" customWidth="1"/>
    <col min="15353" max="15353" width="19.1640625" style="1111" customWidth="1"/>
    <col min="15354" max="15354" width="21" style="1111" customWidth="1"/>
    <col min="15355" max="15355" width="17.83203125" style="1111" customWidth="1"/>
    <col min="15356" max="15356" width="18.1640625" style="1111" customWidth="1"/>
    <col min="15357" max="15357" width="20.1640625" style="1111" bestFit="1" customWidth="1"/>
    <col min="15358" max="15358" width="17.33203125" style="1111" bestFit="1" customWidth="1"/>
    <col min="15359" max="15361" width="17.1640625" style="1111" customWidth="1"/>
    <col min="15362" max="15362" width="14.83203125" style="1111" customWidth="1"/>
    <col min="15363" max="15363" width="16.83203125" style="1111" customWidth="1"/>
    <col min="15364" max="15364" width="17.83203125" style="1111" customWidth="1"/>
    <col min="15365" max="15365" width="19.5" style="1111" customWidth="1"/>
    <col min="15366" max="15366" width="21.5" style="1111" customWidth="1"/>
    <col min="15367" max="15367" width="17.83203125" style="1111" customWidth="1"/>
    <col min="15368" max="15369" width="21.5" style="1111" customWidth="1"/>
    <col min="15370" max="15370" width="19.33203125" style="1111" customWidth="1"/>
    <col min="15371" max="15371" width="16.6640625" style="1111" customWidth="1"/>
    <col min="15372" max="15372" width="18.1640625" style="1111" customWidth="1"/>
    <col min="15373" max="15373" width="17.83203125" style="1111" customWidth="1"/>
    <col min="15374" max="15374" width="15.5" style="1111" customWidth="1"/>
    <col min="15375" max="15376" width="19.33203125" style="1111" customWidth="1"/>
    <col min="15377" max="15377" width="15.5" style="1111" customWidth="1"/>
    <col min="15378" max="15378" width="21.33203125" style="1111" customWidth="1"/>
    <col min="15379" max="15379" width="16.1640625" style="1111" customWidth="1"/>
    <col min="15380" max="15380" width="32" style="1111" customWidth="1"/>
    <col min="15381" max="15381" width="15" style="1111" customWidth="1"/>
    <col min="15382" max="15383" width="17.5" style="1111" customWidth="1"/>
    <col min="15384" max="15384" width="24" style="1111" customWidth="1"/>
    <col min="15385" max="15385" width="17.33203125" style="1111" customWidth="1"/>
    <col min="15386" max="15386" width="23.83203125" style="1111" customWidth="1"/>
    <col min="15387" max="15387" width="17.1640625" style="1111" customWidth="1"/>
    <col min="15388" max="15388" width="16.83203125" style="1111" customWidth="1"/>
    <col min="15389" max="15389" width="13.33203125" style="1111" customWidth="1"/>
    <col min="15390" max="15390" width="16" style="1111" customWidth="1"/>
    <col min="15391" max="15391" width="17.83203125" style="1111" customWidth="1"/>
    <col min="15392" max="15393" width="8.83203125" style="1111" customWidth="1"/>
    <col min="15394" max="15395" width="9.1640625" style="1111"/>
    <col min="15396" max="15396" width="20.1640625" style="1111" customWidth="1"/>
    <col min="15397" max="15397" width="9.1640625" style="1111"/>
    <col min="15398" max="15405" width="17.1640625" style="1111" bestFit="1" customWidth="1"/>
    <col min="15406" max="15406" width="24" style="1111" bestFit="1" customWidth="1"/>
    <col min="15407" max="15408" width="24.5" style="1111" bestFit="1" customWidth="1"/>
    <col min="15409" max="15415" width="17.1640625" style="1111" bestFit="1" customWidth="1"/>
    <col min="15416" max="15416" width="18.1640625" style="1111" bestFit="1" customWidth="1"/>
    <col min="15417" max="15418" width="20.1640625" style="1111" bestFit="1" customWidth="1"/>
    <col min="15419" max="15421" width="18.1640625" style="1111" bestFit="1" customWidth="1"/>
    <col min="15422" max="15423" width="20.1640625" style="1111" bestFit="1" customWidth="1"/>
    <col min="15424" max="15425" width="18.1640625" style="1111" bestFit="1" customWidth="1"/>
    <col min="15426" max="15442" width="9.1640625" style="1111"/>
    <col min="15443" max="15443" width="12.83203125" style="1111" bestFit="1" customWidth="1"/>
    <col min="15444" max="15603" width="9.1640625" style="1111"/>
    <col min="15604" max="15604" width="56.5" style="1111" customWidth="1"/>
    <col min="15605" max="15605" width="9.1640625" style="1111" customWidth="1"/>
    <col min="15606" max="15606" width="20" style="1111" customWidth="1"/>
    <col min="15607" max="15607" width="20.5" style="1111" customWidth="1"/>
    <col min="15608" max="15608" width="19.5" style="1111" customWidth="1"/>
    <col min="15609" max="15609" width="19.1640625" style="1111" customWidth="1"/>
    <col min="15610" max="15610" width="21" style="1111" customWidth="1"/>
    <col min="15611" max="15611" width="17.83203125" style="1111" customWidth="1"/>
    <col min="15612" max="15612" width="18.1640625" style="1111" customWidth="1"/>
    <col min="15613" max="15613" width="20.1640625" style="1111" bestFit="1" customWidth="1"/>
    <col min="15614" max="15614" width="17.33203125" style="1111" bestFit="1" customWidth="1"/>
    <col min="15615" max="15617" width="17.1640625" style="1111" customWidth="1"/>
    <col min="15618" max="15618" width="14.83203125" style="1111" customWidth="1"/>
    <col min="15619" max="15619" width="16.83203125" style="1111" customWidth="1"/>
    <col min="15620" max="15620" width="17.83203125" style="1111" customWidth="1"/>
    <col min="15621" max="15621" width="19.5" style="1111" customWidth="1"/>
    <col min="15622" max="15622" width="21.5" style="1111" customWidth="1"/>
    <col min="15623" max="15623" width="17.83203125" style="1111" customWidth="1"/>
    <col min="15624" max="15625" width="21.5" style="1111" customWidth="1"/>
    <col min="15626" max="15626" width="19.33203125" style="1111" customWidth="1"/>
    <col min="15627" max="15627" width="16.6640625" style="1111" customWidth="1"/>
    <col min="15628" max="15628" width="18.1640625" style="1111" customWidth="1"/>
    <col min="15629" max="15629" width="17.83203125" style="1111" customWidth="1"/>
    <col min="15630" max="15630" width="15.5" style="1111" customWidth="1"/>
    <col min="15631" max="15632" width="19.33203125" style="1111" customWidth="1"/>
    <col min="15633" max="15633" width="15.5" style="1111" customWidth="1"/>
    <col min="15634" max="15634" width="21.33203125" style="1111" customWidth="1"/>
    <col min="15635" max="15635" width="16.1640625" style="1111" customWidth="1"/>
    <col min="15636" max="15636" width="32" style="1111" customWidth="1"/>
    <col min="15637" max="15637" width="15" style="1111" customWidth="1"/>
    <col min="15638" max="15639" width="17.5" style="1111" customWidth="1"/>
    <col min="15640" max="15640" width="24" style="1111" customWidth="1"/>
    <col min="15641" max="15641" width="17.33203125" style="1111" customWidth="1"/>
    <col min="15642" max="15642" width="23.83203125" style="1111" customWidth="1"/>
    <col min="15643" max="15643" width="17.1640625" style="1111" customWidth="1"/>
    <col min="15644" max="15644" width="16.83203125" style="1111" customWidth="1"/>
    <col min="15645" max="15645" width="13.33203125" style="1111" customWidth="1"/>
    <col min="15646" max="15646" width="16" style="1111" customWidth="1"/>
    <col min="15647" max="15647" width="17.83203125" style="1111" customWidth="1"/>
    <col min="15648" max="15649" width="8.83203125" style="1111" customWidth="1"/>
    <col min="15650" max="15651" width="9.1640625" style="1111"/>
    <col min="15652" max="15652" width="20.1640625" style="1111" customWidth="1"/>
    <col min="15653" max="15653" width="9.1640625" style="1111"/>
    <col min="15654" max="15661" width="17.1640625" style="1111" bestFit="1" customWidth="1"/>
    <col min="15662" max="15662" width="24" style="1111" bestFit="1" customWidth="1"/>
    <col min="15663" max="15664" width="24.5" style="1111" bestFit="1" customWidth="1"/>
    <col min="15665" max="15671" width="17.1640625" style="1111" bestFit="1" customWidth="1"/>
    <col min="15672" max="15672" width="18.1640625" style="1111" bestFit="1" customWidth="1"/>
    <col min="15673" max="15674" width="20.1640625" style="1111" bestFit="1" customWidth="1"/>
    <col min="15675" max="15677" width="18.1640625" style="1111" bestFit="1" customWidth="1"/>
    <col min="15678" max="15679" width="20.1640625" style="1111" bestFit="1" customWidth="1"/>
    <col min="15680" max="15681" width="18.1640625" style="1111" bestFit="1" customWidth="1"/>
    <col min="15682" max="15698" width="9.1640625" style="1111"/>
    <col min="15699" max="15699" width="12.83203125" style="1111" bestFit="1" customWidth="1"/>
    <col min="15700" max="15859" width="9.1640625" style="1111"/>
    <col min="15860" max="15860" width="56.5" style="1111" customWidth="1"/>
    <col min="15861" max="15861" width="9.1640625" style="1111" customWidth="1"/>
    <col min="15862" max="15862" width="20" style="1111" customWidth="1"/>
    <col min="15863" max="15863" width="20.5" style="1111" customWidth="1"/>
    <col min="15864" max="15864" width="19.5" style="1111" customWidth="1"/>
    <col min="15865" max="15865" width="19.1640625" style="1111" customWidth="1"/>
    <col min="15866" max="15866" width="21" style="1111" customWidth="1"/>
    <col min="15867" max="15867" width="17.83203125" style="1111" customWidth="1"/>
    <col min="15868" max="15868" width="18.1640625" style="1111" customWidth="1"/>
    <col min="15869" max="15869" width="20.1640625" style="1111" bestFit="1" customWidth="1"/>
    <col min="15870" max="15870" width="17.33203125" style="1111" bestFit="1" customWidth="1"/>
    <col min="15871" max="15873" width="17.1640625" style="1111" customWidth="1"/>
    <col min="15874" max="15874" width="14.83203125" style="1111" customWidth="1"/>
    <col min="15875" max="15875" width="16.83203125" style="1111" customWidth="1"/>
    <col min="15876" max="15876" width="17.83203125" style="1111" customWidth="1"/>
    <col min="15877" max="15877" width="19.5" style="1111" customWidth="1"/>
    <col min="15878" max="15878" width="21.5" style="1111" customWidth="1"/>
    <col min="15879" max="15879" width="17.83203125" style="1111" customWidth="1"/>
    <col min="15880" max="15881" width="21.5" style="1111" customWidth="1"/>
    <col min="15882" max="15882" width="19.33203125" style="1111" customWidth="1"/>
    <col min="15883" max="15883" width="16.6640625" style="1111" customWidth="1"/>
    <col min="15884" max="15884" width="18.1640625" style="1111" customWidth="1"/>
    <col min="15885" max="15885" width="17.83203125" style="1111" customWidth="1"/>
    <col min="15886" max="15886" width="15.5" style="1111" customWidth="1"/>
    <col min="15887" max="15888" width="19.33203125" style="1111" customWidth="1"/>
    <col min="15889" max="15889" width="15.5" style="1111" customWidth="1"/>
    <col min="15890" max="15890" width="21.33203125" style="1111" customWidth="1"/>
    <col min="15891" max="15891" width="16.1640625" style="1111" customWidth="1"/>
    <col min="15892" max="15892" width="32" style="1111" customWidth="1"/>
    <col min="15893" max="15893" width="15" style="1111" customWidth="1"/>
    <col min="15894" max="15895" width="17.5" style="1111" customWidth="1"/>
    <col min="15896" max="15896" width="24" style="1111" customWidth="1"/>
    <col min="15897" max="15897" width="17.33203125" style="1111" customWidth="1"/>
    <col min="15898" max="15898" width="23.83203125" style="1111" customWidth="1"/>
    <col min="15899" max="15899" width="17.1640625" style="1111" customWidth="1"/>
    <col min="15900" max="15900" width="16.83203125" style="1111" customWidth="1"/>
    <col min="15901" max="15901" width="13.33203125" style="1111" customWidth="1"/>
    <col min="15902" max="15902" width="16" style="1111" customWidth="1"/>
    <col min="15903" max="15903" width="17.83203125" style="1111" customWidth="1"/>
    <col min="15904" max="15905" width="8.83203125" style="1111" customWidth="1"/>
    <col min="15906" max="15907" width="9.1640625" style="1111"/>
    <col min="15908" max="15908" width="20.1640625" style="1111" customWidth="1"/>
    <col min="15909" max="15909" width="9.1640625" style="1111"/>
    <col min="15910" max="15917" width="17.1640625" style="1111" bestFit="1" customWidth="1"/>
    <col min="15918" max="15918" width="24" style="1111" bestFit="1" customWidth="1"/>
    <col min="15919" max="15920" width="24.5" style="1111" bestFit="1" customWidth="1"/>
    <col min="15921" max="15927" width="17.1640625" style="1111" bestFit="1" customWidth="1"/>
    <col min="15928" max="15928" width="18.1640625" style="1111" bestFit="1" customWidth="1"/>
    <col min="15929" max="15930" width="20.1640625" style="1111" bestFit="1" customWidth="1"/>
    <col min="15931" max="15933" width="18.1640625" style="1111" bestFit="1" customWidth="1"/>
    <col min="15934" max="15935" width="20.1640625" style="1111" bestFit="1" customWidth="1"/>
    <col min="15936" max="15937" width="18.1640625" style="1111" bestFit="1" customWidth="1"/>
    <col min="15938" max="15954" width="9.1640625" style="1111"/>
    <col min="15955" max="15955" width="12.83203125" style="1111" bestFit="1" customWidth="1"/>
    <col min="15956" max="16115" width="9.1640625" style="1111"/>
    <col min="16116" max="16116" width="56.5" style="1111" customWidth="1"/>
    <col min="16117" max="16117" width="9.1640625" style="1111" customWidth="1"/>
    <col min="16118" max="16118" width="20" style="1111" customWidth="1"/>
    <col min="16119" max="16119" width="20.5" style="1111" customWidth="1"/>
    <col min="16120" max="16120" width="19.5" style="1111" customWidth="1"/>
    <col min="16121" max="16121" width="19.1640625" style="1111" customWidth="1"/>
    <col min="16122" max="16122" width="21" style="1111" customWidth="1"/>
    <col min="16123" max="16123" width="17.83203125" style="1111" customWidth="1"/>
    <col min="16124" max="16124" width="18.1640625" style="1111" customWidth="1"/>
    <col min="16125" max="16125" width="20.1640625" style="1111" bestFit="1" customWidth="1"/>
    <col min="16126" max="16126" width="17.33203125" style="1111" bestFit="1" customWidth="1"/>
    <col min="16127" max="16129" width="17.1640625" style="1111" customWidth="1"/>
    <col min="16130" max="16130" width="14.83203125" style="1111" customWidth="1"/>
    <col min="16131" max="16131" width="16.83203125" style="1111" customWidth="1"/>
    <col min="16132" max="16132" width="17.83203125" style="1111" customWidth="1"/>
    <col min="16133" max="16133" width="19.5" style="1111" customWidth="1"/>
    <col min="16134" max="16134" width="21.5" style="1111" customWidth="1"/>
    <col min="16135" max="16135" width="17.83203125" style="1111" customWidth="1"/>
    <col min="16136" max="16137" width="21.5" style="1111" customWidth="1"/>
    <col min="16138" max="16138" width="19.33203125" style="1111" customWidth="1"/>
    <col min="16139" max="16139" width="16.6640625" style="1111" customWidth="1"/>
    <col min="16140" max="16140" width="18.1640625" style="1111" customWidth="1"/>
    <col min="16141" max="16141" width="17.83203125" style="1111" customWidth="1"/>
    <col min="16142" max="16142" width="15.5" style="1111" customWidth="1"/>
    <col min="16143" max="16144" width="19.33203125" style="1111" customWidth="1"/>
    <col min="16145" max="16145" width="15.5" style="1111" customWidth="1"/>
    <col min="16146" max="16146" width="21.33203125" style="1111" customWidth="1"/>
    <col min="16147" max="16147" width="16.1640625" style="1111" customWidth="1"/>
    <col min="16148" max="16148" width="32" style="1111" customWidth="1"/>
    <col min="16149" max="16149" width="15" style="1111" customWidth="1"/>
    <col min="16150" max="16151" width="17.5" style="1111" customWidth="1"/>
    <col min="16152" max="16152" width="24" style="1111" customWidth="1"/>
    <col min="16153" max="16153" width="17.33203125" style="1111" customWidth="1"/>
    <col min="16154" max="16154" width="23.83203125" style="1111" customWidth="1"/>
    <col min="16155" max="16155" width="17.1640625" style="1111" customWidth="1"/>
    <col min="16156" max="16156" width="16.83203125" style="1111" customWidth="1"/>
    <col min="16157" max="16157" width="13.33203125" style="1111" customWidth="1"/>
    <col min="16158" max="16158" width="16" style="1111" customWidth="1"/>
    <col min="16159" max="16159" width="17.83203125" style="1111" customWidth="1"/>
    <col min="16160" max="16161" width="8.83203125" style="1111" customWidth="1"/>
    <col min="16162" max="16163" width="9.1640625" style="1111"/>
    <col min="16164" max="16164" width="20.1640625" style="1111" customWidth="1"/>
    <col min="16165" max="16165" width="9.1640625" style="1111"/>
    <col min="16166" max="16173" width="17.1640625" style="1111" bestFit="1" customWidth="1"/>
    <col min="16174" max="16174" width="24" style="1111" bestFit="1" customWidth="1"/>
    <col min="16175" max="16176" width="24.5" style="1111" bestFit="1" customWidth="1"/>
    <col min="16177" max="16183" width="17.1640625" style="1111" bestFit="1" customWidth="1"/>
    <col min="16184" max="16184" width="18.1640625" style="1111" bestFit="1" customWidth="1"/>
    <col min="16185" max="16186" width="20.1640625" style="1111" bestFit="1" customWidth="1"/>
    <col min="16187" max="16189" width="18.1640625" style="1111" bestFit="1" customWidth="1"/>
    <col min="16190" max="16191" width="20.1640625" style="1111" bestFit="1" customWidth="1"/>
    <col min="16192" max="16193" width="18.1640625" style="1111" bestFit="1" customWidth="1"/>
    <col min="16194" max="16210" width="9.1640625" style="1111"/>
    <col min="16211" max="16211" width="12.83203125" style="1111" bestFit="1" customWidth="1"/>
    <col min="16212" max="16384" width="9.1640625" style="1111"/>
  </cols>
  <sheetData>
    <row r="1" spans="1:102" s="1130" customFormat="1" ht="15.75" x14ac:dyDescent="0.2">
      <c r="A1" s="1131"/>
      <c r="B1" s="1131"/>
      <c r="C1" s="1109" t="s">
        <v>1837</v>
      </c>
      <c r="D1" s="1131"/>
      <c r="F1" s="1131"/>
      <c r="G1" s="1131"/>
      <c r="H1" s="1131"/>
      <c r="I1" s="1131"/>
      <c r="J1" s="1131"/>
      <c r="K1" s="1131"/>
      <c r="L1" s="1131"/>
      <c r="M1" s="1131"/>
      <c r="N1" s="1131"/>
      <c r="O1" s="1131"/>
      <c r="P1" s="1131"/>
      <c r="Q1" s="1131"/>
      <c r="R1" s="1131"/>
      <c r="S1" s="1131"/>
      <c r="T1" s="1131"/>
      <c r="U1" s="1131"/>
      <c r="V1" s="1131"/>
      <c r="W1" s="1131"/>
      <c r="X1" s="1131"/>
      <c r="Y1" s="1131"/>
      <c r="Z1" s="1131"/>
      <c r="AA1" s="1131"/>
      <c r="AB1" s="1131"/>
      <c r="AC1" s="1131"/>
      <c r="AD1" s="1131"/>
      <c r="AE1" s="1131"/>
      <c r="AF1" s="1131"/>
      <c r="AM1" s="1128"/>
      <c r="AN1" s="1128"/>
      <c r="AO1" s="1128"/>
      <c r="AP1" s="1128"/>
      <c r="AQ1" s="1128"/>
      <c r="AR1" s="1128"/>
      <c r="AS1" s="1128"/>
      <c r="AT1" s="1128"/>
      <c r="AU1" s="1128"/>
      <c r="AV1" s="1128"/>
      <c r="AW1" s="1128"/>
      <c r="AX1" s="1128"/>
      <c r="AY1" s="1128"/>
      <c r="AZ1" s="1128"/>
      <c r="BA1" s="1128"/>
      <c r="BB1" s="1128"/>
      <c r="BC1" s="1128"/>
      <c r="BD1" s="1128"/>
      <c r="BE1" s="1128"/>
      <c r="BF1" s="1128"/>
      <c r="BG1" s="1128"/>
      <c r="BH1" s="1128"/>
      <c r="BI1" s="1128"/>
      <c r="BJ1" s="1128"/>
      <c r="BK1" s="1128"/>
      <c r="BL1" s="1128"/>
      <c r="BM1" s="1128"/>
      <c r="BN1" s="1128"/>
      <c r="BO1" s="1128"/>
      <c r="BP1" s="1128"/>
      <c r="BQ1" s="1128"/>
      <c r="BR1" s="1128"/>
      <c r="BS1" s="1128"/>
    </row>
    <row r="2" spans="1:102" x14ac:dyDescent="0.25">
      <c r="A2" s="1117"/>
      <c r="B2" s="1117"/>
      <c r="C2" s="1112"/>
      <c r="D2" s="1117"/>
      <c r="E2" s="1132"/>
      <c r="F2" s="1132"/>
      <c r="G2" s="1132"/>
      <c r="H2" s="1132"/>
      <c r="I2" s="1133"/>
      <c r="J2" s="1133"/>
      <c r="K2" s="1133"/>
      <c r="L2" s="1133"/>
      <c r="M2" s="1133"/>
      <c r="N2" s="1133"/>
      <c r="O2" s="1133"/>
      <c r="P2" s="1133"/>
      <c r="Q2" s="1133"/>
      <c r="R2" s="1133"/>
      <c r="S2" s="1133"/>
      <c r="AM2" s="1128"/>
      <c r="AN2" s="1128"/>
      <c r="AO2" s="1128"/>
      <c r="AP2" s="1128"/>
      <c r="AQ2" s="1128"/>
      <c r="AR2" s="1128"/>
      <c r="AS2" s="1128"/>
      <c r="AT2" s="1128"/>
      <c r="AU2" s="1128"/>
      <c r="AV2" s="1128"/>
      <c r="AW2" s="1128"/>
      <c r="AX2" s="1128"/>
      <c r="AY2" s="1128"/>
      <c r="AZ2" s="1128"/>
      <c r="BA2" s="1128"/>
      <c r="BB2" s="1128"/>
      <c r="BC2" s="1128"/>
      <c r="BD2" s="1128"/>
      <c r="BE2" s="1128"/>
      <c r="BF2" s="1128"/>
      <c r="BG2" s="1128"/>
      <c r="BH2" s="1128"/>
      <c r="BI2" s="1128"/>
      <c r="BJ2" s="1128"/>
      <c r="BK2" s="1128"/>
      <c r="BL2" s="1128"/>
      <c r="BM2" s="1128"/>
      <c r="BN2" s="1128"/>
      <c r="BO2" s="1128"/>
      <c r="BP2" s="1128"/>
      <c r="BQ2" s="1128"/>
      <c r="BR2" s="1128"/>
      <c r="BS2" s="1128"/>
    </row>
    <row r="3" spans="1:102" ht="18.75" customHeight="1" x14ac:dyDescent="0.25">
      <c r="A3" s="1115"/>
      <c r="B3" s="1115"/>
      <c r="C3" s="1753" t="s">
        <v>319</v>
      </c>
      <c r="D3" s="1751" t="s">
        <v>320</v>
      </c>
      <c r="E3" s="1751" t="s">
        <v>1838</v>
      </c>
      <c r="F3" s="1751"/>
      <c r="G3" s="1751"/>
      <c r="H3" s="1751"/>
      <c r="I3" s="1751"/>
      <c r="J3" s="1751"/>
      <c r="K3" s="1751"/>
      <c r="L3" s="1751"/>
      <c r="M3" s="1751"/>
      <c r="N3" s="1751"/>
      <c r="O3" s="1751"/>
      <c r="P3" s="1751"/>
      <c r="Q3" s="1751"/>
      <c r="R3" s="1751"/>
      <c r="S3" s="1751" t="s">
        <v>1839</v>
      </c>
      <c r="T3" s="1751"/>
      <c r="U3" s="1751"/>
      <c r="V3" s="1751"/>
      <c r="W3" s="1751"/>
      <c r="X3" s="1751"/>
      <c r="Y3" s="1751"/>
      <c r="Z3" s="1751"/>
      <c r="AA3" s="1751"/>
      <c r="AB3" s="1751"/>
      <c r="AC3" s="1751"/>
      <c r="AD3" s="1751"/>
      <c r="AE3" s="1751"/>
      <c r="AF3" s="1751"/>
      <c r="AG3" s="1751" t="s">
        <v>1840</v>
      </c>
      <c r="AH3" s="1751"/>
      <c r="AI3" s="1751"/>
      <c r="AJ3" s="1751"/>
      <c r="AK3" s="1751"/>
      <c r="AL3" s="1751"/>
      <c r="AM3" s="1751"/>
      <c r="AN3" s="1751"/>
      <c r="AO3" s="1751"/>
      <c r="AP3" s="1751"/>
      <c r="AQ3" s="1751"/>
      <c r="AR3" s="1751"/>
      <c r="AS3" s="1751"/>
      <c r="AT3" s="1751"/>
      <c r="AU3" s="1751" t="s">
        <v>1840</v>
      </c>
      <c r="AV3" s="1751"/>
      <c r="AW3" s="1751"/>
      <c r="AX3" s="1751"/>
      <c r="AY3" s="1751"/>
      <c r="AZ3" s="1751"/>
      <c r="BA3" s="1751"/>
      <c r="BB3" s="1751"/>
      <c r="BC3" s="1751"/>
      <c r="BD3" s="1751"/>
      <c r="BE3" s="1751"/>
      <c r="BF3" s="1751"/>
      <c r="BG3" s="1751"/>
      <c r="BH3" s="1751"/>
      <c r="BI3" s="1751" t="s">
        <v>1841</v>
      </c>
      <c r="BJ3" s="1751"/>
      <c r="BK3" s="1751"/>
      <c r="BL3" s="1751"/>
      <c r="BM3" s="1751"/>
      <c r="BN3" s="1751"/>
      <c r="BO3" s="1751"/>
      <c r="BP3" s="1751"/>
      <c r="BQ3" s="1751"/>
      <c r="BR3" s="1751"/>
      <c r="BS3" s="1751"/>
      <c r="BT3" s="1751"/>
      <c r="BU3" s="1751"/>
      <c r="BV3" s="1751"/>
      <c r="BW3" s="1751" t="s">
        <v>1841</v>
      </c>
      <c r="BX3" s="1751"/>
      <c r="BY3" s="1751"/>
      <c r="BZ3" s="1751"/>
      <c r="CA3" s="1751"/>
      <c r="CB3" s="1751"/>
      <c r="CC3" s="1751"/>
      <c r="CD3" s="1751"/>
      <c r="CE3" s="1751"/>
      <c r="CF3" s="1751"/>
      <c r="CG3" s="1751"/>
      <c r="CH3" s="1751"/>
      <c r="CI3" s="1751"/>
      <c r="CJ3" s="1751"/>
      <c r="CK3" s="1751" t="s">
        <v>1841</v>
      </c>
      <c r="CL3" s="1751"/>
      <c r="CM3" s="1751"/>
      <c r="CN3" s="1751"/>
      <c r="CO3" s="1751"/>
      <c r="CP3" s="1751"/>
      <c r="CQ3" s="1751"/>
      <c r="CR3" s="1751"/>
      <c r="CS3" s="1751"/>
      <c r="CT3" s="1751"/>
      <c r="CU3" s="1751"/>
      <c r="CV3" s="1751"/>
      <c r="CW3" s="1751"/>
      <c r="CX3" s="1751"/>
    </row>
    <row r="4" spans="1:102" ht="24" customHeight="1" x14ac:dyDescent="0.25">
      <c r="A4" s="1115"/>
      <c r="B4" s="1115"/>
      <c r="C4" s="1753"/>
      <c r="D4" s="1751"/>
      <c r="E4" s="1751" t="s">
        <v>1842</v>
      </c>
      <c r="F4" s="1751"/>
      <c r="G4" s="1751"/>
      <c r="H4" s="1751"/>
      <c r="I4" s="1751"/>
      <c r="J4" s="1751"/>
      <c r="K4" s="1751"/>
      <c r="L4" s="1751" t="s">
        <v>1843</v>
      </c>
      <c r="M4" s="1751"/>
      <c r="N4" s="1751"/>
      <c r="O4" s="1751"/>
      <c r="P4" s="1751"/>
      <c r="Q4" s="1751"/>
      <c r="R4" s="1751"/>
      <c r="S4" s="1751" t="s">
        <v>1842</v>
      </c>
      <c r="T4" s="1751"/>
      <c r="U4" s="1751"/>
      <c r="V4" s="1751"/>
      <c r="W4" s="1751"/>
      <c r="X4" s="1751"/>
      <c r="Y4" s="1751"/>
      <c r="Z4" s="1751" t="s">
        <v>1843</v>
      </c>
      <c r="AA4" s="1751"/>
      <c r="AB4" s="1751"/>
      <c r="AC4" s="1751"/>
      <c r="AD4" s="1751"/>
      <c r="AE4" s="1751"/>
      <c r="AF4" s="1751"/>
      <c r="AG4" s="1751" t="s">
        <v>1844</v>
      </c>
      <c r="AH4" s="1751"/>
      <c r="AI4" s="1751"/>
      <c r="AJ4" s="1751"/>
      <c r="AK4" s="1751"/>
      <c r="AL4" s="1751"/>
      <c r="AM4" s="1751"/>
      <c r="AN4" s="1751" t="s">
        <v>1845</v>
      </c>
      <c r="AO4" s="1751"/>
      <c r="AP4" s="1751"/>
      <c r="AQ4" s="1751"/>
      <c r="AR4" s="1751"/>
      <c r="AS4" s="1751"/>
      <c r="AT4" s="1751"/>
      <c r="AU4" s="1751" t="s">
        <v>1846</v>
      </c>
      <c r="AV4" s="1751"/>
      <c r="AW4" s="1751"/>
      <c r="AX4" s="1751"/>
      <c r="AY4" s="1751"/>
      <c r="AZ4" s="1751"/>
      <c r="BA4" s="1751"/>
      <c r="BB4" s="1751" t="s">
        <v>1847</v>
      </c>
      <c r="BC4" s="1751"/>
      <c r="BD4" s="1751"/>
      <c r="BE4" s="1751"/>
      <c r="BF4" s="1751"/>
      <c r="BG4" s="1751"/>
      <c r="BH4" s="1751"/>
      <c r="BI4" s="1751" t="s">
        <v>1844</v>
      </c>
      <c r="BJ4" s="1751"/>
      <c r="BK4" s="1751"/>
      <c r="BL4" s="1751"/>
      <c r="BM4" s="1751"/>
      <c r="BN4" s="1751"/>
      <c r="BO4" s="1751"/>
      <c r="BP4" s="1751" t="s">
        <v>1845</v>
      </c>
      <c r="BQ4" s="1751"/>
      <c r="BR4" s="1751"/>
      <c r="BS4" s="1751"/>
      <c r="BT4" s="1751"/>
      <c r="BU4" s="1751"/>
      <c r="BV4" s="1751"/>
      <c r="BW4" s="1751" t="s">
        <v>1846</v>
      </c>
      <c r="BX4" s="1751"/>
      <c r="BY4" s="1751"/>
      <c r="BZ4" s="1751"/>
      <c r="CA4" s="1751"/>
      <c r="CB4" s="1751"/>
      <c r="CC4" s="1751"/>
      <c r="CD4" s="1751" t="s">
        <v>1847</v>
      </c>
      <c r="CE4" s="1751"/>
      <c r="CF4" s="1751"/>
      <c r="CG4" s="1751"/>
      <c r="CH4" s="1751"/>
      <c r="CI4" s="1751"/>
      <c r="CJ4" s="1751"/>
      <c r="CK4" s="1751" t="s">
        <v>1848</v>
      </c>
      <c r="CL4" s="1751"/>
      <c r="CM4" s="1751"/>
      <c r="CN4" s="1751"/>
      <c r="CO4" s="1751"/>
      <c r="CP4" s="1751"/>
      <c r="CQ4" s="1751"/>
      <c r="CR4" s="1751" t="s">
        <v>1849</v>
      </c>
      <c r="CS4" s="1751"/>
      <c r="CT4" s="1751"/>
      <c r="CU4" s="1751"/>
      <c r="CV4" s="1751"/>
      <c r="CW4" s="1751"/>
      <c r="CX4" s="1751"/>
    </row>
    <row r="5" spans="1:102" ht="15" customHeight="1" x14ac:dyDescent="0.25">
      <c r="A5" s="1115"/>
      <c r="B5" s="1115"/>
      <c r="C5" s="1753"/>
      <c r="D5" s="1751"/>
      <c r="E5" s="1751" t="s">
        <v>331</v>
      </c>
      <c r="F5" s="1751" t="s">
        <v>332</v>
      </c>
      <c r="G5" s="1751"/>
      <c r="H5" s="1751"/>
      <c r="I5" s="1751"/>
      <c r="J5" s="1751"/>
      <c r="K5" s="1751"/>
      <c r="L5" s="1751" t="s">
        <v>331</v>
      </c>
      <c r="M5" s="1751" t="s">
        <v>332</v>
      </c>
      <c r="N5" s="1751"/>
      <c r="O5" s="1751"/>
      <c r="P5" s="1751"/>
      <c r="Q5" s="1751"/>
      <c r="R5" s="1751"/>
      <c r="S5" s="1751" t="s">
        <v>331</v>
      </c>
      <c r="T5" s="1751" t="s">
        <v>332</v>
      </c>
      <c r="U5" s="1751"/>
      <c r="V5" s="1751"/>
      <c r="W5" s="1751"/>
      <c r="X5" s="1751"/>
      <c r="Y5" s="1751"/>
      <c r="Z5" s="1751" t="s">
        <v>331</v>
      </c>
      <c r="AA5" s="1751" t="s">
        <v>332</v>
      </c>
      <c r="AB5" s="1751"/>
      <c r="AC5" s="1751"/>
      <c r="AD5" s="1751"/>
      <c r="AE5" s="1751"/>
      <c r="AF5" s="1751"/>
      <c r="AG5" s="1751" t="s">
        <v>331</v>
      </c>
      <c r="AH5" s="1751" t="s">
        <v>332</v>
      </c>
      <c r="AI5" s="1751"/>
      <c r="AJ5" s="1751"/>
      <c r="AK5" s="1751"/>
      <c r="AL5" s="1751"/>
      <c r="AM5" s="1751"/>
      <c r="AN5" s="1751" t="s">
        <v>331</v>
      </c>
      <c r="AO5" s="1751" t="s">
        <v>332</v>
      </c>
      <c r="AP5" s="1751"/>
      <c r="AQ5" s="1751"/>
      <c r="AR5" s="1751"/>
      <c r="AS5" s="1751"/>
      <c r="AT5" s="1751"/>
      <c r="AU5" s="1751" t="s">
        <v>331</v>
      </c>
      <c r="AV5" s="1751" t="s">
        <v>332</v>
      </c>
      <c r="AW5" s="1751"/>
      <c r="AX5" s="1751"/>
      <c r="AY5" s="1751"/>
      <c r="AZ5" s="1751"/>
      <c r="BA5" s="1751"/>
      <c r="BB5" s="1751" t="s">
        <v>331</v>
      </c>
      <c r="BC5" s="1751" t="s">
        <v>1850</v>
      </c>
      <c r="BD5" s="1751"/>
      <c r="BE5" s="1751"/>
      <c r="BF5" s="1751"/>
      <c r="BG5" s="1751"/>
      <c r="BH5" s="1751"/>
      <c r="BI5" s="1751" t="s">
        <v>331</v>
      </c>
      <c r="BJ5" s="1751" t="s">
        <v>332</v>
      </c>
      <c r="BK5" s="1751"/>
      <c r="BL5" s="1751"/>
      <c r="BM5" s="1751"/>
      <c r="BN5" s="1751"/>
      <c r="BO5" s="1751"/>
      <c r="BP5" s="1751" t="s">
        <v>331</v>
      </c>
      <c r="BQ5" s="1751" t="s">
        <v>332</v>
      </c>
      <c r="BR5" s="1751"/>
      <c r="BS5" s="1751"/>
      <c r="BT5" s="1751"/>
      <c r="BU5" s="1751"/>
      <c r="BV5" s="1751"/>
      <c r="BW5" s="1751" t="s">
        <v>331</v>
      </c>
      <c r="BX5" s="1751" t="s">
        <v>332</v>
      </c>
      <c r="BY5" s="1751"/>
      <c r="BZ5" s="1751"/>
      <c r="CA5" s="1751"/>
      <c r="CB5" s="1751"/>
      <c r="CC5" s="1751"/>
      <c r="CD5" s="1751" t="s">
        <v>331</v>
      </c>
      <c r="CE5" s="1751" t="s">
        <v>332</v>
      </c>
      <c r="CF5" s="1751"/>
      <c r="CG5" s="1751"/>
      <c r="CH5" s="1751"/>
      <c r="CI5" s="1116"/>
      <c r="CJ5" s="1116"/>
      <c r="CK5" s="1751" t="s">
        <v>331</v>
      </c>
      <c r="CL5" s="1751" t="s">
        <v>332</v>
      </c>
      <c r="CM5" s="1751"/>
      <c r="CN5" s="1751"/>
      <c r="CO5" s="1751"/>
      <c r="CP5" s="1751"/>
      <c r="CQ5" s="1751"/>
      <c r="CR5" s="1751" t="s">
        <v>331</v>
      </c>
      <c r="CS5" s="1751" t="s">
        <v>332</v>
      </c>
      <c r="CT5" s="1751"/>
      <c r="CU5" s="1751"/>
      <c r="CV5" s="1751"/>
      <c r="CW5" s="1751"/>
      <c r="CX5" s="1751"/>
    </row>
    <row r="6" spans="1:102" ht="15" customHeight="1" x14ac:dyDescent="0.25">
      <c r="A6" s="1115"/>
      <c r="B6" s="1115"/>
      <c r="C6" s="1753"/>
      <c r="D6" s="1751"/>
      <c r="E6" s="1751"/>
      <c r="F6" s="1116" t="s">
        <v>333</v>
      </c>
      <c r="G6" s="1116" t="s">
        <v>334</v>
      </c>
      <c r="H6" s="1116" t="s">
        <v>335</v>
      </c>
      <c r="I6" s="1116" t="s">
        <v>336</v>
      </c>
      <c r="J6" s="1116" t="s">
        <v>337</v>
      </c>
      <c r="K6" s="1116" t="s">
        <v>338</v>
      </c>
      <c r="L6" s="1751"/>
      <c r="M6" s="1116" t="s">
        <v>333</v>
      </c>
      <c r="N6" s="1116" t="s">
        <v>334</v>
      </c>
      <c r="O6" s="1116" t="s">
        <v>335</v>
      </c>
      <c r="P6" s="1116" t="s">
        <v>336</v>
      </c>
      <c r="Q6" s="1116" t="s">
        <v>337</v>
      </c>
      <c r="R6" s="1116" t="s">
        <v>338</v>
      </c>
      <c r="S6" s="1751"/>
      <c r="T6" s="1116" t="s">
        <v>333</v>
      </c>
      <c r="U6" s="1116" t="s">
        <v>334</v>
      </c>
      <c r="V6" s="1116" t="s">
        <v>335</v>
      </c>
      <c r="W6" s="1116" t="s">
        <v>336</v>
      </c>
      <c r="X6" s="1116" t="s">
        <v>337</v>
      </c>
      <c r="Y6" s="1116" t="s">
        <v>338</v>
      </c>
      <c r="Z6" s="1751"/>
      <c r="AA6" s="1116" t="s">
        <v>333</v>
      </c>
      <c r="AB6" s="1116" t="s">
        <v>334</v>
      </c>
      <c r="AC6" s="1116" t="s">
        <v>335</v>
      </c>
      <c r="AD6" s="1116" t="s">
        <v>336</v>
      </c>
      <c r="AE6" s="1116" t="s">
        <v>337</v>
      </c>
      <c r="AF6" s="1116" t="s">
        <v>338</v>
      </c>
      <c r="AG6" s="1751"/>
      <c r="AH6" s="1116" t="s">
        <v>333</v>
      </c>
      <c r="AI6" s="1116" t="s">
        <v>334</v>
      </c>
      <c r="AJ6" s="1116" t="s">
        <v>335</v>
      </c>
      <c r="AK6" s="1116" t="s">
        <v>336</v>
      </c>
      <c r="AL6" s="1116" t="s">
        <v>337</v>
      </c>
      <c r="AM6" s="1116" t="s">
        <v>338</v>
      </c>
      <c r="AN6" s="1751"/>
      <c r="AO6" s="1116" t="s">
        <v>333</v>
      </c>
      <c r="AP6" s="1116" t="s">
        <v>334</v>
      </c>
      <c r="AQ6" s="1116" t="s">
        <v>335</v>
      </c>
      <c r="AR6" s="1116" t="s">
        <v>336</v>
      </c>
      <c r="AS6" s="1116" t="s">
        <v>337</v>
      </c>
      <c r="AT6" s="1116" t="s">
        <v>338</v>
      </c>
      <c r="AU6" s="1751"/>
      <c r="AV6" s="1116" t="s">
        <v>333</v>
      </c>
      <c r="AW6" s="1116" t="s">
        <v>334</v>
      </c>
      <c r="AX6" s="1116" t="s">
        <v>335</v>
      </c>
      <c r="AY6" s="1116" t="s">
        <v>336</v>
      </c>
      <c r="AZ6" s="1116" t="s">
        <v>337</v>
      </c>
      <c r="BA6" s="1116" t="s">
        <v>338</v>
      </c>
      <c r="BB6" s="1751"/>
      <c r="BC6" s="1116" t="s">
        <v>333</v>
      </c>
      <c r="BD6" s="1116" t="s">
        <v>334</v>
      </c>
      <c r="BE6" s="1116" t="s">
        <v>335</v>
      </c>
      <c r="BF6" s="1116" t="s">
        <v>336</v>
      </c>
      <c r="BG6" s="1116" t="s">
        <v>337</v>
      </c>
      <c r="BH6" s="1116" t="s">
        <v>338</v>
      </c>
      <c r="BI6" s="1751"/>
      <c r="BJ6" s="1116" t="s">
        <v>333</v>
      </c>
      <c r="BK6" s="1116" t="s">
        <v>334</v>
      </c>
      <c r="BL6" s="1116" t="s">
        <v>335</v>
      </c>
      <c r="BM6" s="1116" t="s">
        <v>336</v>
      </c>
      <c r="BN6" s="1116" t="s">
        <v>337</v>
      </c>
      <c r="BO6" s="1116" t="s">
        <v>338</v>
      </c>
      <c r="BP6" s="1751"/>
      <c r="BQ6" s="1116" t="s">
        <v>333</v>
      </c>
      <c r="BR6" s="1116" t="s">
        <v>334</v>
      </c>
      <c r="BS6" s="1116" t="s">
        <v>335</v>
      </c>
      <c r="BT6" s="1116" t="s">
        <v>336</v>
      </c>
      <c r="BU6" s="1116" t="s">
        <v>337</v>
      </c>
      <c r="BV6" s="1116" t="s">
        <v>338</v>
      </c>
      <c r="BW6" s="1751"/>
      <c r="BX6" s="1116" t="s">
        <v>333</v>
      </c>
      <c r="BY6" s="1116" t="s">
        <v>334</v>
      </c>
      <c r="BZ6" s="1116" t="s">
        <v>335</v>
      </c>
      <c r="CA6" s="1116" t="s">
        <v>336</v>
      </c>
      <c r="CB6" s="1116" t="s">
        <v>337</v>
      </c>
      <c r="CC6" s="1116" t="s">
        <v>338</v>
      </c>
      <c r="CD6" s="1751"/>
      <c r="CE6" s="1116" t="s">
        <v>333</v>
      </c>
      <c r="CF6" s="1116" t="s">
        <v>334</v>
      </c>
      <c r="CG6" s="1116" t="s">
        <v>335</v>
      </c>
      <c r="CH6" s="1116" t="s">
        <v>336</v>
      </c>
      <c r="CI6" s="1116" t="s">
        <v>337</v>
      </c>
      <c r="CJ6" s="1116" t="s">
        <v>338</v>
      </c>
      <c r="CK6" s="1751"/>
      <c r="CL6" s="1116" t="s">
        <v>333</v>
      </c>
      <c r="CM6" s="1116" t="s">
        <v>334</v>
      </c>
      <c r="CN6" s="1116" t="s">
        <v>335</v>
      </c>
      <c r="CO6" s="1116" t="s">
        <v>336</v>
      </c>
      <c r="CP6" s="1116" t="s">
        <v>337</v>
      </c>
      <c r="CQ6" s="1116" t="s">
        <v>338</v>
      </c>
      <c r="CR6" s="1751"/>
      <c r="CS6" s="1116" t="s">
        <v>333</v>
      </c>
      <c r="CT6" s="1116" t="s">
        <v>334</v>
      </c>
      <c r="CU6" s="1116" t="s">
        <v>335</v>
      </c>
      <c r="CV6" s="1116" t="s">
        <v>336</v>
      </c>
      <c r="CW6" s="1116" t="s">
        <v>337</v>
      </c>
      <c r="CX6" s="1116" t="s">
        <v>338</v>
      </c>
    </row>
    <row r="7" spans="1:102" x14ac:dyDescent="0.25">
      <c r="A7" s="1115"/>
      <c r="B7" s="1115"/>
      <c r="C7" s="1134">
        <v>1</v>
      </c>
      <c r="D7" s="1116">
        <v>2</v>
      </c>
      <c r="E7" s="1116">
        <v>3</v>
      </c>
      <c r="F7" s="1116">
        <v>4</v>
      </c>
      <c r="G7" s="1116">
        <v>5</v>
      </c>
      <c r="H7" s="1116">
        <v>6</v>
      </c>
      <c r="I7" s="1116">
        <v>7</v>
      </c>
      <c r="J7" s="1116">
        <v>8</v>
      </c>
      <c r="K7" s="1116">
        <v>9</v>
      </c>
      <c r="L7" s="1116">
        <v>10</v>
      </c>
      <c r="M7" s="1116">
        <v>11</v>
      </c>
      <c r="N7" s="1116">
        <v>12</v>
      </c>
      <c r="O7" s="1116">
        <v>13</v>
      </c>
      <c r="P7" s="1116">
        <v>14</v>
      </c>
      <c r="Q7" s="1116">
        <v>15</v>
      </c>
      <c r="R7" s="1116">
        <v>16</v>
      </c>
      <c r="S7" s="1116">
        <v>17</v>
      </c>
      <c r="T7" s="1116">
        <v>18</v>
      </c>
      <c r="U7" s="1116">
        <v>19</v>
      </c>
      <c r="V7" s="1116">
        <v>20</v>
      </c>
      <c r="W7" s="1116">
        <v>21</v>
      </c>
      <c r="X7" s="1116">
        <v>22</v>
      </c>
      <c r="Y7" s="1116">
        <v>23</v>
      </c>
      <c r="Z7" s="1116">
        <v>24</v>
      </c>
      <c r="AA7" s="1116">
        <v>25</v>
      </c>
      <c r="AB7" s="1116">
        <v>26</v>
      </c>
      <c r="AC7" s="1116">
        <v>27</v>
      </c>
      <c r="AD7" s="1116">
        <v>28</v>
      </c>
      <c r="AE7" s="1116">
        <v>29</v>
      </c>
      <c r="AF7" s="1116">
        <v>30</v>
      </c>
      <c r="AG7" s="1116">
        <v>31</v>
      </c>
      <c r="AH7" s="1116">
        <v>32</v>
      </c>
      <c r="AI7" s="1116">
        <v>33</v>
      </c>
      <c r="AJ7" s="1116">
        <v>34</v>
      </c>
      <c r="AK7" s="1116">
        <v>35</v>
      </c>
      <c r="AL7" s="1116">
        <v>36</v>
      </c>
      <c r="AM7" s="1116">
        <v>37</v>
      </c>
      <c r="AN7" s="1116">
        <v>38</v>
      </c>
      <c r="AO7" s="1116">
        <v>39</v>
      </c>
      <c r="AP7" s="1116">
        <v>40</v>
      </c>
      <c r="AQ7" s="1116">
        <v>41</v>
      </c>
      <c r="AR7" s="1116">
        <v>42</v>
      </c>
      <c r="AS7" s="1116">
        <v>43</v>
      </c>
      <c r="AT7" s="1116">
        <v>44</v>
      </c>
      <c r="AU7" s="1116">
        <v>45</v>
      </c>
      <c r="AV7" s="1116">
        <v>46</v>
      </c>
      <c r="AW7" s="1116">
        <v>47</v>
      </c>
      <c r="AX7" s="1116">
        <v>48</v>
      </c>
      <c r="AY7" s="1116">
        <v>49</v>
      </c>
      <c r="AZ7" s="1116">
        <v>50</v>
      </c>
      <c r="BA7" s="1116">
        <v>51</v>
      </c>
      <c r="BB7" s="1116">
        <v>52</v>
      </c>
      <c r="BC7" s="1116">
        <v>53</v>
      </c>
      <c r="BD7" s="1116">
        <v>54</v>
      </c>
      <c r="BE7" s="1116">
        <v>55</v>
      </c>
      <c r="BF7" s="1116">
        <v>56</v>
      </c>
      <c r="BG7" s="1116">
        <v>57</v>
      </c>
      <c r="BH7" s="1116">
        <v>58</v>
      </c>
      <c r="BI7" s="1116">
        <v>59</v>
      </c>
      <c r="BJ7" s="1116">
        <v>60</v>
      </c>
      <c r="BK7" s="1116">
        <v>61</v>
      </c>
      <c r="BL7" s="1116">
        <v>62</v>
      </c>
      <c r="BM7" s="1116">
        <v>63</v>
      </c>
      <c r="BN7" s="1116">
        <v>64</v>
      </c>
      <c r="BO7" s="1116">
        <v>65</v>
      </c>
      <c r="BP7" s="1116">
        <v>66</v>
      </c>
      <c r="BQ7" s="1116">
        <v>67</v>
      </c>
      <c r="BR7" s="1116">
        <v>68</v>
      </c>
      <c r="BS7" s="1116">
        <v>69</v>
      </c>
      <c r="BT7" s="1116">
        <v>70</v>
      </c>
      <c r="BU7" s="1116">
        <v>71</v>
      </c>
      <c r="BV7" s="1116">
        <v>72</v>
      </c>
      <c r="BW7" s="1116">
        <v>73</v>
      </c>
      <c r="BX7" s="1116">
        <v>74</v>
      </c>
      <c r="BY7" s="1116">
        <v>75</v>
      </c>
      <c r="BZ7" s="1116">
        <v>76</v>
      </c>
      <c r="CA7" s="1116">
        <v>77</v>
      </c>
      <c r="CB7" s="1116">
        <v>78</v>
      </c>
      <c r="CC7" s="1116">
        <v>79</v>
      </c>
      <c r="CD7" s="1116">
        <v>80</v>
      </c>
      <c r="CE7" s="1116">
        <v>81</v>
      </c>
      <c r="CF7" s="1116">
        <v>82</v>
      </c>
      <c r="CG7" s="1116">
        <v>83</v>
      </c>
      <c r="CH7" s="1116">
        <v>84</v>
      </c>
      <c r="CI7" s="1116">
        <v>85</v>
      </c>
      <c r="CJ7" s="1116">
        <v>86</v>
      </c>
      <c r="CK7" s="1116">
        <v>87</v>
      </c>
      <c r="CL7" s="1116">
        <v>88</v>
      </c>
      <c r="CM7" s="1116">
        <v>89</v>
      </c>
      <c r="CN7" s="1116">
        <v>90</v>
      </c>
      <c r="CO7" s="1116">
        <v>91</v>
      </c>
      <c r="CP7" s="1116">
        <v>92</v>
      </c>
      <c r="CQ7" s="1116">
        <v>93</v>
      </c>
      <c r="CR7" s="1116">
        <v>94</v>
      </c>
      <c r="CS7" s="1116">
        <v>95</v>
      </c>
      <c r="CT7" s="1116">
        <v>96</v>
      </c>
      <c r="CU7" s="1116">
        <v>97</v>
      </c>
      <c r="CV7" s="1116">
        <v>98</v>
      </c>
      <c r="CW7" s="1116">
        <v>99</v>
      </c>
      <c r="CX7" s="1116">
        <v>100</v>
      </c>
    </row>
    <row r="8" spans="1:102" ht="15.75" hidden="1" thickBot="1" x14ac:dyDescent="0.3">
      <c r="A8" s="1135" t="s">
        <v>1851</v>
      </c>
      <c r="B8" s="1135" t="s">
        <v>1852</v>
      </c>
      <c r="C8" s="1115" t="s">
        <v>319</v>
      </c>
      <c r="D8" s="1115" t="s">
        <v>1831</v>
      </c>
      <c r="E8" s="1122" t="s">
        <v>1786</v>
      </c>
      <c r="F8" s="1122" t="s">
        <v>1787</v>
      </c>
      <c r="G8" s="1122" t="s">
        <v>1788</v>
      </c>
      <c r="H8" s="1122" t="s">
        <v>1789</v>
      </c>
      <c r="I8" s="1122" t="s">
        <v>1791</v>
      </c>
      <c r="J8" s="1122" t="s">
        <v>1792</v>
      </c>
      <c r="K8" s="1122" t="s">
        <v>1793</v>
      </c>
      <c r="L8" s="1122" t="s">
        <v>1794</v>
      </c>
      <c r="M8" s="1122" t="s">
        <v>1796</v>
      </c>
      <c r="N8" s="1122" t="s">
        <v>1797</v>
      </c>
      <c r="O8" s="1122" t="s">
        <v>1804</v>
      </c>
      <c r="P8" s="1122" t="s">
        <v>1805</v>
      </c>
      <c r="Q8" s="1122" t="s">
        <v>1807</v>
      </c>
      <c r="R8" s="1122" t="s">
        <v>1808</v>
      </c>
      <c r="S8" s="1122" t="s">
        <v>1810</v>
      </c>
      <c r="T8" s="1122" t="s">
        <v>1811</v>
      </c>
      <c r="U8" s="1122" t="s">
        <v>1813</v>
      </c>
      <c r="V8" s="1122" t="s">
        <v>1814</v>
      </c>
      <c r="W8" s="1122" t="s">
        <v>1790</v>
      </c>
      <c r="X8" s="1122" t="s">
        <v>1853</v>
      </c>
      <c r="Y8" s="1122" t="s">
        <v>1854</v>
      </c>
      <c r="Z8" s="1122" t="s">
        <v>1855</v>
      </c>
      <c r="AA8" s="1122" t="s">
        <v>1856</v>
      </c>
      <c r="AB8" s="1122" t="s">
        <v>1857</v>
      </c>
      <c r="AC8" s="1122" t="s">
        <v>1858</v>
      </c>
      <c r="AD8" s="1122" t="s">
        <v>1859</v>
      </c>
      <c r="AE8" s="1122" t="s">
        <v>1860</v>
      </c>
      <c r="AF8" s="1122" t="s">
        <v>1861</v>
      </c>
      <c r="AG8" s="1122" t="s">
        <v>1862</v>
      </c>
      <c r="AH8" s="1122" t="s">
        <v>1863</v>
      </c>
      <c r="AI8" s="1122" t="s">
        <v>1864</v>
      </c>
      <c r="AJ8" s="1122" t="s">
        <v>1865</v>
      </c>
      <c r="AK8" s="1122" t="s">
        <v>1866</v>
      </c>
      <c r="AL8" s="1122" t="s">
        <v>1867</v>
      </c>
      <c r="AM8" s="1122" t="s">
        <v>1868</v>
      </c>
      <c r="AN8" s="1122" t="s">
        <v>1869</v>
      </c>
      <c r="AO8" s="1122" t="s">
        <v>1870</v>
      </c>
      <c r="AP8" s="1122" t="s">
        <v>1871</v>
      </c>
      <c r="AQ8" s="1122" t="s">
        <v>1872</v>
      </c>
      <c r="AR8" s="1122" t="s">
        <v>1873</v>
      </c>
      <c r="AS8" s="1122" t="s">
        <v>1874</v>
      </c>
      <c r="AT8" s="1122" t="s">
        <v>1875</v>
      </c>
      <c r="AU8" s="1122" t="s">
        <v>1876</v>
      </c>
      <c r="AV8" s="1122" t="s">
        <v>1877</v>
      </c>
      <c r="AW8" s="1122" t="s">
        <v>1878</v>
      </c>
      <c r="AX8" s="1122" t="s">
        <v>1879</v>
      </c>
      <c r="AY8" s="1122" t="s">
        <v>1880</v>
      </c>
      <c r="AZ8" s="1122" t="s">
        <v>1881</v>
      </c>
      <c r="BA8" s="1122" t="s">
        <v>1882</v>
      </c>
      <c r="BB8" s="1122" t="s">
        <v>1883</v>
      </c>
      <c r="BC8" s="1122" t="s">
        <v>1884</v>
      </c>
      <c r="BD8" s="1122" t="s">
        <v>1885</v>
      </c>
      <c r="BE8" s="1122" t="s">
        <v>1886</v>
      </c>
      <c r="BF8" s="1122" t="s">
        <v>1887</v>
      </c>
      <c r="BG8" s="1122" t="s">
        <v>1888</v>
      </c>
      <c r="BH8" s="1122" t="s">
        <v>1889</v>
      </c>
      <c r="BI8" s="1122" t="s">
        <v>1890</v>
      </c>
      <c r="BJ8" s="1122" t="s">
        <v>1891</v>
      </c>
      <c r="BK8" s="1122" t="s">
        <v>1892</v>
      </c>
      <c r="BL8" s="1122" t="s">
        <v>1893</v>
      </c>
      <c r="BM8" s="1122" t="s">
        <v>1894</v>
      </c>
      <c r="BN8" s="1122" t="s">
        <v>1895</v>
      </c>
      <c r="BO8" s="1122" t="s">
        <v>1896</v>
      </c>
      <c r="BP8" s="1122" t="s">
        <v>1897</v>
      </c>
      <c r="BQ8" s="1122" t="s">
        <v>1898</v>
      </c>
      <c r="BR8" s="1122" t="s">
        <v>1899</v>
      </c>
      <c r="BS8" s="1122" t="s">
        <v>1900</v>
      </c>
      <c r="BT8" s="1122" t="s">
        <v>1901</v>
      </c>
      <c r="BU8" s="1122" t="s">
        <v>1902</v>
      </c>
      <c r="BV8" s="1122" t="s">
        <v>1903</v>
      </c>
      <c r="BW8" s="1122" t="s">
        <v>1904</v>
      </c>
      <c r="BX8" s="1122" t="s">
        <v>1905</v>
      </c>
      <c r="BY8" s="1122" t="s">
        <v>1906</v>
      </c>
      <c r="BZ8" s="1122" t="s">
        <v>1907</v>
      </c>
      <c r="CA8" s="1122" t="s">
        <v>1908</v>
      </c>
      <c r="CB8" s="1122" t="s">
        <v>1909</v>
      </c>
      <c r="CC8" s="1122" t="s">
        <v>1910</v>
      </c>
      <c r="CD8" s="1122" t="s">
        <v>1911</v>
      </c>
      <c r="CE8" s="1122" t="s">
        <v>1912</v>
      </c>
      <c r="CF8" s="1122" t="s">
        <v>1913</v>
      </c>
      <c r="CG8" s="1122" t="s">
        <v>1914</v>
      </c>
      <c r="CH8" s="1122" t="s">
        <v>1915</v>
      </c>
      <c r="CI8" s="1122" t="s">
        <v>1916</v>
      </c>
      <c r="CJ8" s="1122" t="s">
        <v>1917</v>
      </c>
      <c r="CK8" s="1122" t="s">
        <v>1918</v>
      </c>
      <c r="CL8" s="1122" t="s">
        <v>1919</v>
      </c>
      <c r="CM8" s="1122" t="s">
        <v>1920</v>
      </c>
      <c r="CN8" s="1122" t="s">
        <v>1921</v>
      </c>
      <c r="CO8" s="1122" t="s">
        <v>1922</v>
      </c>
      <c r="CP8" s="1122" t="s">
        <v>1923</v>
      </c>
      <c r="CQ8" s="1122" t="s">
        <v>1924</v>
      </c>
      <c r="CR8" s="1122" t="s">
        <v>1925</v>
      </c>
      <c r="CS8" s="1122" t="s">
        <v>1926</v>
      </c>
      <c r="CT8" s="1122" t="s">
        <v>1927</v>
      </c>
      <c r="CU8" s="1122" t="s">
        <v>1928</v>
      </c>
      <c r="CV8" s="1122" t="s">
        <v>1929</v>
      </c>
      <c r="CW8" s="1122" t="s">
        <v>1930</v>
      </c>
      <c r="CX8" s="1122" t="s">
        <v>1931</v>
      </c>
    </row>
    <row r="9" spans="1:102" ht="51" x14ac:dyDescent="0.25">
      <c r="A9" s="1111">
        <v>9</v>
      </c>
      <c r="B9" s="1111">
        <v>13</v>
      </c>
      <c r="C9" s="1136" t="s">
        <v>1932</v>
      </c>
      <c r="D9" s="1137">
        <v>100</v>
      </c>
      <c r="E9" s="1138">
        <f>'1'!F18</f>
        <v>12516.070730999991</v>
      </c>
      <c r="F9" s="1138">
        <f>'1'!G18</f>
        <v>0</v>
      </c>
      <c r="G9" s="1138">
        <f>'1'!H18</f>
        <v>128.863248</v>
      </c>
      <c r="H9" s="1138">
        <f>'1'!I18</f>
        <v>7297.9413999999906</v>
      </c>
      <c r="I9" s="1138">
        <f>'1'!J18</f>
        <v>5089.2660830000004</v>
      </c>
      <c r="J9" s="1138">
        <f>'1'!K18</f>
        <v>0</v>
      </c>
      <c r="K9" s="1138">
        <f>'1'!L18</f>
        <v>0</v>
      </c>
      <c r="L9" s="1138">
        <f>'1'!M18</f>
        <v>112557.43023019601</v>
      </c>
      <c r="M9" s="1138">
        <f>'1'!N18</f>
        <v>0</v>
      </c>
      <c r="N9" s="1138">
        <f>'1'!O18</f>
        <v>1109.6710699999999</v>
      </c>
      <c r="O9" s="1138">
        <f>'1'!P18</f>
        <v>64938.261480196008</v>
      </c>
      <c r="P9" s="1138">
        <f>'1'!Q18</f>
        <v>46509.49768</v>
      </c>
      <c r="Q9" s="1138">
        <f>'1'!R18</f>
        <v>0</v>
      </c>
      <c r="R9" s="1138">
        <f>'1'!S18</f>
        <v>0</v>
      </c>
      <c r="S9" s="1138">
        <f>'1'!T18</f>
        <v>319.37379599999997</v>
      </c>
      <c r="T9" s="1138">
        <f>'1'!U18</f>
        <v>0</v>
      </c>
      <c r="U9" s="1138">
        <f>'1'!V18</f>
        <v>0</v>
      </c>
      <c r="V9" s="1138">
        <f>'1'!W18</f>
        <v>315.75838499999998</v>
      </c>
      <c r="W9" s="1138">
        <f>'1'!X18</f>
        <v>3.6154109999999999</v>
      </c>
      <c r="X9" s="1138">
        <f>'1'!Y18</f>
        <v>0</v>
      </c>
      <c r="Y9" s="1138">
        <f>'1'!Z18</f>
        <v>0</v>
      </c>
      <c r="Z9" s="1138">
        <f>'1'!AA18</f>
        <v>2869.5724800000003</v>
      </c>
      <c r="AA9" s="1138">
        <f>'1'!AB18</f>
        <v>0</v>
      </c>
      <c r="AB9" s="1138">
        <f>'1'!AC18</f>
        <v>0</v>
      </c>
      <c r="AC9" s="1138">
        <f>'1'!AD18</f>
        <v>2836.4625700000001</v>
      </c>
      <c r="AD9" s="1138">
        <f>'1'!AE18</f>
        <v>33.109909999999999</v>
      </c>
      <c r="AE9" s="1138">
        <f>'1'!AF18</f>
        <v>0</v>
      </c>
      <c r="AF9" s="1138">
        <f>'1'!AG18</f>
        <v>0</v>
      </c>
      <c r="AG9" s="1138">
        <f>'1'!AH18</f>
        <v>3522.0730520000002</v>
      </c>
      <c r="AH9" s="1138">
        <f>'1'!AI18</f>
        <v>0</v>
      </c>
      <c r="AI9" s="1138">
        <f>'1'!AJ18</f>
        <v>2156.73648</v>
      </c>
      <c r="AJ9" s="1138">
        <f>'1'!AK18</f>
        <v>1343.139582</v>
      </c>
      <c r="AK9" s="1138">
        <f>'1'!AL18</f>
        <v>22.19699</v>
      </c>
      <c r="AL9" s="1138">
        <f>'1'!AM18</f>
        <v>0</v>
      </c>
      <c r="AM9" s="1138">
        <f>'1'!AN18</f>
        <v>0</v>
      </c>
      <c r="AN9" s="1138">
        <f>'1'!AO18</f>
        <v>24593.529109999999</v>
      </c>
      <c r="AO9" s="1138">
        <f>'1'!AP18</f>
        <v>0</v>
      </c>
      <c r="AP9" s="1138">
        <f>'1'!AQ18</f>
        <v>14700.1122</v>
      </c>
      <c r="AQ9" s="1138">
        <f>'1'!AR18</f>
        <v>9729.7406699999992</v>
      </c>
      <c r="AR9" s="1138">
        <f>'1'!AS18</f>
        <v>163.67624000000001</v>
      </c>
      <c r="AS9" s="1138">
        <f>'1'!AT18</f>
        <v>0</v>
      </c>
      <c r="AT9" s="1138">
        <f>'1'!AU18</f>
        <v>0</v>
      </c>
      <c r="AU9" s="1138">
        <f>'1'!AV18</f>
        <v>5.1692070000000001</v>
      </c>
      <c r="AV9" s="1138">
        <f>'1'!AW18</f>
        <v>0</v>
      </c>
      <c r="AW9" s="1138">
        <f>'1'!AX18</f>
        <v>2.9403420000000002</v>
      </c>
      <c r="AX9" s="1138">
        <f>'1'!AY18</f>
        <v>2.1916849999999997</v>
      </c>
      <c r="AY9" s="1138">
        <f>'1'!AZ18</f>
        <v>3.7179999999999998E-2</v>
      </c>
      <c r="AZ9" s="1138">
        <f>'1'!BA18</f>
        <v>0</v>
      </c>
      <c r="BA9" s="1138">
        <f>'1'!BB18</f>
        <v>0</v>
      </c>
      <c r="BB9" s="1138">
        <f>'1'!BC18</f>
        <v>5951.32575</v>
      </c>
      <c r="BC9" s="1138">
        <f>'1'!BD18</f>
        <v>0</v>
      </c>
      <c r="BD9" s="1138">
        <f>'1'!BE18</f>
        <v>3385.2258300000003</v>
      </c>
      <c r="BE9" s="1138">
        <f>'1'!BF18</f>
        <v>2523.2944600000001</v>
      </c>
      <c r="BF9" s="1138">
        <f>'1'!BG18</f>
        <v>42.805459999999997</v>
      </c>
      <c r="BG9" s="1138">
        <f>'1'!BH18</f>
        <v>0</v>
      </c>
      <c r="BH9" s="1138">
        <f>'1'!BI18</f>
        <v>0</v>
      </c>
      <c r="BI9" s="1138">
        <f>'1'!BJ18</f>
        <v>4061.4462610000005</v>
      </c>
      <c r="BJ9" s="1138">
        <f>'1'!BK18</f>
        <v>0</v>
      </c>
      <c r="BK9" s="1138">
        <f>'1'!BL18</f>
        <v>0</v>
      </c>
      <c r="BL9" s="1138">
        <f>'1'!BM18</f>
        <v>217.17771400000001</v>
      </c>
      <c r="BM9" s="1138">
        <f>'1'!BN18</f>
        <v>3844.2685470000006</v>
      </c>
      <c r="BN9" s="1138">
        <f>'1'!BO18</f>
        <v>0</v>
      </c>
      <c r="BO9" s="1138">
        <f>'1'!BP18</f>
        <v>0</v>
      </c>
      <c r="BP9" s="1138">
        <f>'1'!BQ18</f>
        <v>14701.39964</v>
      </c>
      <c r="BQ9" s="1138">
        <f>'1'!BR18</f>
        <v>0</v>
      </c>
      <c r="BR9" s="1138">
        <f>'1'!BS18</f>
        <v>0</v>
      </c>
      <c r="BS9" s="1138">
        <f>'1'!BT18</f>
        <v>705.60097999999994</v>
      </c>
      <c r="BT9" s="1138">
        <f>'1'!BU18</f>
        <v>13995.79866</v>
      </c>
      <c r="BU9" s="1138">
        <f>'1'!BV18</f>
        <v>0</v>
      </c>
      <c r="BV9" s="1138">
        <f>'1'!BW18</f>
        <v>0</v>
      </c>
      <c r="BW9" s="1138">
        <f>'1'!BX18</f>
        <v>6.8980060000000005</v>
      </c>
      <c r="BX9" s="1138">
        <f>'1'!BY18</f>
        <v>0</v>
      </c>
      <c r="BY9" s="1138">
        <f>'1'!BZ18</f>
        <v>0</v>
      </c>
      <c r="BZ9" s="1138">
        <f>'1'!CA18</f>
        <v>0.34005999999999997</v>
      </c>
      <c r="CA9" s="1138">
        <f>'1'!CB18</f>
        <v>6.5579460000000003</v>
      </c>
      <c r="CB9" s="1138">
        <f>'1'!CC18</f>
        <v>0</v>
      </c>
      <c r="CC9" s="1138">
        <f>'1'!CD18</f>
        <v>0</v>
      </c>
      <c r="CD9" s="1138">
        <f>'1'!CE18</f>
        <v>7941.697979999999</v>
      </c>
      <c r="CE9" s="1138">
        <f>'1'!CF18</f>
        <v>0</v>
      </c>
      <c r="CF9" s="1138">
        <f>'1'!CG18</f>
        <v>0</v>
      </c>
      <c r="CG9" s="1138">
        <f>'1'!CH18</f>
        <v>391.51224999999999</v>
      </c>
      <c r="CH9" s="1138">
        <f>'1'!CI18</f>
        <v>7550.1857299999992</v>
      </c>
      <c r="CI9" s="1138">
        <f>'1'!CJ18</f>
        <v>0</v>
      </c>
      <c r="CJ9" s="1138">
        <f>'1'!CK18</f>
        <v>0</v>
      </c>
      <c r="CK9" s="1138">
        <f>'1'!CL18</f>
        <v>7.4894720000000001</v>
      </c>
      <c r="CL9" s="1138">
        <f>'1'!CM18</f>
        <v>0</v>
      </c>
      <c r="CM9" s="1138">
        <f>'1'!CN18</f>
        <v>0</v>
      </c>
      <c r="CN9" s="1138">
        <f>'1'!CO18</f>
        <v>0.376606</v>
      </c>
      <c r="CO9" s="1138">
        <f>'1'!CP18</f>
        <v>7.1128660000000004</v>
      </c>
      <c r="CP9" s="1138">
        <f>'1'!CQ18</f>
        <v>0</v>
      </c>
      <c r="CQ9" s="1138">
        <f>'1'!CR18</f>
        <v>0</v>
      </c>
      <c r="CR9" s="1138">
        <f>'1'!CS18</f>
        <v>8350.5455299999994</v>
      </c>
      <c r="CS9" s="1138">
        <f>'1'!CT18</f>
        <v>0</v>
      </c>
      <c r="CT9" s="1138">
        <f>'1'!CU18</f>
        <v>0</v>
      </c>
      <c r="CU9" s="1138">
        <f>'1'!CV18</f>
        <v>1054.17392</v>
      </c>
      <c r="CV9" s="1138">
        <f>'1'!CW18</f>
        <v>7296.3716100000001</v>
      </c>
      <c r="CW9" s="1138">
        <f>'1'!CX18</f>
        <v>0</v>
      </c>
      <c r="CX9" s="1138">
        <f>'1'!CY18</f>
        <v>0</v>
      </c>
    </row>
    <row r="10" spans="1:102" ht="38.25" x14ac:dyDescent="0.25">
      <c r="A10" s="1111">
        <v>9</v>
      </c>
      <c r="B10" s="1111">
        <v>4</v>
      </c>
      <c r="C10" s="1136" t="s">
        <v>1933</v>
      </c>
      <c r="D10" s="1137">
        <v>200</v>
      </c>
      <c r="E10" s="1139">
        <f>'1'!F19</f>
        <v>0</v>
      </c>
      <c r="F10" s="1139">
        <f>'1'!G19</f>
        <v>0</v>
      </c>
      <c r="G10" s="1139">
        <f>'1'!H19</f>
        <v>0</v>
      </c>
      <c r="H10" s="1139">
        <f>'1'!I19</f>
        <v>0</v>
      </c>
      <c r="I10" s="1139">
        <f>'1'!J19</f>
        <v>0</v>
      </c>
      <c r="J10" s="1139">
        <f>'1'!K19</f>
        <v>0</v>
      </c>
      <c r="K10" s="1139">
        <f>'1'!L19</f>
        <v>0</v>
      </c>
      <c r="L10" s="1139">
        <f>'1'!M19</f>
        <v>0</v>
      </c>
      <c r="M10" s="1139">
        <f>'1'!N19</f>
        <v>0</v>
      </c>
      <c r="N10" s="1139">
        <f>'1'!O19</f>
        <v>0</v>
      </c>
      <c r="O10" s="1139">
        <f>'1'!P19</f>
        <v>0</v>
      </c>
      <c r="P10" s="1139">
        <f>'1'!Q19</f>
        <v>0</v>
      </c>
      <c r="Q10" s="1139">
        <f>'1'!R19</f>
        <v>0</v>
      </c>
      <c r="R10" s="1139">
        <f>'1'!S19</f>
        <v>0</v>
      </c>
      <c r="S10" s="1139">
        <f>'1'!T19</f>
        <v>0</v>
      </c>
      <c r="T10" s="1139">
        <f>'1'!U19</f>
        <v>0</v>
      </c>
      <c r="U10" s="1139">
        <f>'1'!V19</f>
        <v>0</v>
      </c>
      <c r="V10" s="1139">
        <f>'1'!W19</f>
        <v>0</v>
      </c>
      <c r="W10" s="1139">
        <f>'1'!X19</f>
        <v>0</v>
      </c>
      <c r="X10" s="1139">
        <f>'1'!Y19</f>
        <v>0</v>
      </c>
      <c r="Y10" s="1139">
        <f>'1'!Z19</f>
        <v>0</v>
      </c>
      <c r="Z10" s="1139">
        <f>'1'!AA19</f>
        <v>0</v>
      </c>
      <c r="AA10" s="1139">
        <f>'1'!AB19</f>
        <v>0</v>
      </c>
      <c r="AB10" s="1139">
        <f>'1'!AC19</f>
        <v>0</v>
      </c>
      <c r="AC10" s="1139">
        <f>'1'!AD19</f>
        <v>0</v>
      </c>
      <c r="AD10" s="1139">
        <f>'1'!AE19</f>
        <v>0</v>
      </c>
      <c r="AE10" s="1139">
        <f>'1'!AF19</f>
        <v>0</v>
      </c>
      <c r="AF10" s="1139">
        <f>'1'!AG19</f>
        <v>0</v>
      </c>
      <c r="AG10" s="1139">
        <f>'1'!AH19</f>
        <v>0</v>
      </c>
      <c r="AH10" s="1139">
        <f>'1'!AI19</f>
        <v>0</v>
      </c>
      <c r="AI10" s="1139">
        <f>'1'!AJ19</f>
        <v>0</v>
      </c>
      <c r="AJ10" s="1139">
        <f>'1'!AK19</f>
        <v>0</v>
      </c>
      <c r="AK10" s="1139">
        <f>'1'!AL19</f>
        <v>0</v>
      </c>
      <c r="AL10" s="1139">
        <f>'1'!AM19</f>
        <v>0</v>
      </c>
      <c r="AM10" s="1139">
        <f>'1'!AN19</f>
        <v>0</v>
      </c>
      <c r="AN10" s="1139">
        <f>'1'!AO19</f>
        <v>0</v>
      </c>
      <c r="AO10" s="1139">
        <f>'1'!AP19</f>
        <v>0</v>
      </c>
      <c r="AP10" s="1139">
        <f>'1'!AQ19</f>
        <v>0</v>
      </c>
      <c r="AQ10" s="1139">
        <f>'1'!AR19</f>
        <v>0</v>
      </c>
      <c r="AR10" s="1139">
        <f>'1'!AS19</f>
        <v>0</v>
      </c>
      <c r="AS10" s="1139">
        <f>'1'!AT19</f>
        <v>0</v>
      </c>
      <c r="AT10" s="1139">
        <f>'1'!AU19</f>
        <v>0</v>
      </c>
      <c r="AU10" s="1139">
        <f>'1'!AV19</f>
        <v>0</v>
      </c>
      <c r="AV10" s="1139">
        <f>'1'!AW19</f>
        <v>0</v>
      </c>
      <c r="AW10" s="1139">
        <f>'1'!AX19</f>
        <v>0</v>
      </c>
      <c r="AX10" s="1139">
        <f>'1'!AY19</f>
        <v>0</v>
      </c>
      <c r="AY10" s="1139">
        <f>'1'!AZ19</f>
        <v>0</v>
      </c>
      <c r="AZ10" s="1139">
        <f>'1'!BA19</f>
        <v>0</v>
      </c>
      <c r="BA10" s="1139">
        <f>'1'!BB19</f>
        <v>0</v>
      </c>
      <c r="BB10" s="1139">
        <f>'1'!BC19</f>
        <v>0</v>
      </c>
      <c r="BC10" s="1139">
        <f>'1'!BD19</f>
        <v>0</v>
      </c>
      <c r="BD10" s="1139">
        <f>'1'!BE19</f>
        <v>0</v>
      </c>
      <c r="BE10" s="1139">
        <f>'1'!BF19</f>
        <v>0</v>
      </c>
      <c r="BF10" s="1139">
        <f>'1'!BG19</f>
        <v>0</v>
      </c>
      <c r="BG10" s="1139">
        <f>'1'!BH19</f>
        <v>0</v>
      </c>
      <c r="BH10" s="1139">
        <f>'1'!BI19</f>
        <v>0</v>
      </c>
      <c r="BI10" s="1139">
        <f>'1'!BJ19</f>
        <v>0</v>
      </c>
      <c r="BJ10" s="1139">
        <f>'1'!BK19</f>
        <v>0</v>
      </c>
      <c r="BK10" s="1139">
        <f>'1'!BL19</f>
        <v>0</v>
      </c>
      <c r="BL10" s="1139">
        <f>'1'!BM19</f>
        <v>0</v>
      </c>
      <c r="BM10" s="1139">
        <f>'1'!BN19</f>
        <v>0</v>
      </c>
      <c r="BN10" s="1139">
        <f>'1'!BO19</f>
        <v>0</v>
      </c>
      <c r="BO10" s="1139">
        <f>'1'!BP19</f>
        <v>0</v>
      </c>
      <c r="BP10" s="1139">
        <f>'1'!BQ19</f>
        <v>0</v>
      </c>
      <c r="BQ10" s="1139">
        <f>'1'!BR19</f>
        <v>0</v>
      </c>
      <c r="BR10" s="1139">
        <f>'1'!BS19</f>
        <v>0</v>
      </c>
      <c r="BS10" s="1139">
        <f>'1'!BT19</f>
        <v>0</v>
      </c>
      <c r="BT10" s="1139">
        <f>'1'!BU19</f>
        <v>0</v>
      </c>
      <c r="BU10" s="1139">
        <f>'1'!BV19</f>
        <v>0</v>
      </c>
      <c r="BV10" s="1139">
        <f>'1'!BW19</f>
        <v>0</v>
      </c>
      <c r="BW10" s="1139">
        <f>'1'!BX19</f>
        <v>0</v>
      </c>
      <c r="BX10" s="1139">
        <f>'1'!BY19</f>
        <v>0</v>
      </c>
      <c r="BY10" s="1139">
        <f>'1'!BZ19</f>
        <v>0</v>
      </c>
      <c r="BZ10" s="1139">
        <f>'1'!CA19</f>
        <v>0</v>
      </c>
      <c r="CA10" s="1139">
        <f>'1'!CB19</f>
        <v>0</v>
      </c>
      <c r="CB10" s="1139">
        <f>'1'!CC19</f>
        <v>0</v>
      </c>
      <c r="CC10" s="1139">
        <f>'1'!CD19</f>
        <v>0</v>
      </c>
      <c r="CD10" s="1139">
        <f>'1'!CE19</f>
        <v>0</v>
      </c>
      <c r="CE10" s="1139">
        <f>'1'!CF19</f>
        <v>0</v>
      </c>
      <c r="CF10" s="1139">
        <f>'1'!CG19</f>
        <v>0</v>
      </c>
      <c r="CG10" s="1139">
        <f>'1'!CH19</f>
        <v>0</v>
      </c>
      <c r="CH10" s="1139">
        <f>'1'!CI19</f>
        <v>0</v>
      </c>
      <c r="CI10" s="1139">
        <f>'1'!CJ19</f>
        <v>0</v>
      </c>
      <c r="CJ10" s="1139">
        <f>'1'!CK19</f>
        <v>0</v>
      </c>
      <c r="CK10" s="1139">
        <f>'1'!CL19</f>
        <v>0</v>
      </c>
      <c r="CL10" s="1139">
        <f>'1'!CM19</f>
        <v>0</v>
      </c>
      <c r="CM10" s="1139">
        <f>'1'!CN19</f>
        <v>0</v>
      </c>
      <c r="CN10" s="1139">
        <f>'1'!CO19</f>
        <v>0</v>
      </c>
      <c r="CO10" s="1139">
        <f>'1'!CP19</f>
        <v>0</v>
      </c>
      <c r="CP10" s="1139">
        <f>'1'!CQ19</f>
        <v>0</v>
      </c>
      <c r="CQ10" s="1139">
        <f>'1'!CR19</f>
        <v>0</v>
      </c>
      <c r="CR10" s="1139">
        <f>'1'!CS19</f>
        <v>0</v>
      </c>
      <c r="CS10" s="1139">
        <f>'1'!CT19</f>
        <v>0</v>
      </c>
      <c r="CT10" s="1139">
        <f>'1'!CU19</f>
        <v>0</v>
      </c>
      <c r="CU10" s="1139">
        <f>'1'!CV19</f>
        <v>0</v>
      </c>
      <c r="CV10" s="1139">
        <f>'1'!CW19</f>
        <v>0</v>
      </c>
      <c r="CW10" s="1139">
        <f>'1'!CX19</f>
        <v>0</v>
      </c>
      <c r="CX10" s="1139">
        <f>'1'!CY19</f>
        <v>0</v>
      </c>
    </row>
    <row r="11" spans="1:102" ht="76.5" x14ac:dyDescent="0.25">
      <c r="A11" s="1111">
        <v>10</v>
      </c>
      <c r="B11" s="1111">
        <v>4</v>
      </c>
      <c r="C11" s="1140" t="s">
        <v>346</v>
      </c>
      <c r="D11" s="1116">
        <v>210</v>
      </c>
      <c r="E11" s="1141">
        <f>'1'!F20</f>
        <v>0</v>
      </c>
      <c r="F11" s="1142">
        <f>'1'!G20</f>
        <v>0</v>
      </c>
      <c r="G11" s="1142">
        <f>'1'!H20</f>
        <v>0</v>
      </c>
      <c r="H11" s="1142">
        <f>'1'!I20</f>
        <v>0</v>
      </c>
      <c r="I11" s="1142">
        <f>'1'!J20</f>
        <v>0</v>
      </c>
      <c r="J11" s="1142">
        <f>'1'!K20</f>
        <v>0</v>
      </c>
      <c r="K11" s="1142">
        <f>'1'!L20</f>
        <v>0</v>
      </c>
      <c r="L11" s="1139">
        <f>'1'!M20</f>
        <v>0</v>
      </c>
      <c r="M11" s="1142">
        <f>'1'!N20</f>
        <v>0</v>
      </c>
      <c r="N11" s="1142">
        <f>'1'!O20</f>
        <v>0</v>
      </c>
      <c r="O11" s="1142">
        <f>'1'!P20</f>
        <v>0</v>
      </c>
      <c r="P11" s="1142">
        <f>'1'!Q20</f>
        <v>0</v>
      </c>
      <c r="Q11" s="1142">
        <f>'1'!R20</f>
        <v>0</v>
      </c>
      <c r="R11" s="1142">
        <f>'1'!S20</f>
        <v>0</v>
      </c>
      <c r="S11" s="1139">
        <f>'1'!T20</f>
        <v>0</v>
      </c>
      <c r="T11" s="1142">
        <f>'1'!U20</f>
        <v>0</v>
      </c>
      <c r="U11" s="1142">
        <f>'1'!V20</f>
        <v>0</v>
      </c>
      <c r="V11" s="1142">
        <f>'1'!W20</f>
        <v>0</v>
      </c>
      <c r="W11" s="1142">
        <f>'1'!X20</f>
        <v>0</v>
      </c>
      <c r="X11" s="1142">
        <f>'1'!Y20</f>
        <v>0</v>
      </c>
      <c r="Y11" s="1142">
        <f>'1'!Z20</f>
        <v>0</v>
      </c>
      <c r="Z11" s="1139">
        <f>'1'!AA20</f>
        <v>0</v>
      </c>
      <c r="AA11" s="1142">
        <f>'1'!AB20</f>
        <v>0</v>
      </c>
      <c r="AB11" s="1142">
        <f>'1'!AC20</f>
        <v>0</v>
      </c>
      <c r="AC11" s="1142">
        <f>'1'!AD20</f>
        <v>0</v>
      </c>
      <c r="AD11" s="1142">
        <f>'1'!AE20</f>
        <v>0</v>
      </c>
      <c r="AE11" s="1142">
        <f>'1'!AF20</f>
        <v>0</v>
      </c>
      <c r="AF11" s="1142">
        <f>'1'!AG20</f>
        <v>0</v>
      </c>
      <c r="AG11" s="1139">
        <f>'1'!AH20</f>
        <v>0</v>
      </c>
      <c r="AH11" s="1142">
        <f>'1'!AI20</f>
        <v>0</v>
      </c>
      <c r="AI11" s="1142">
        <f>'1'!AJ20</f>
        <v>0</v>
      </c>
      <c r="AJ11" s="1142">
        <f>'1'!AK20</f>
        <v>0</v>
      </c>
      <c r="AK11" s="1142">
        <f>'1'!AL20</f>
        <v>0</v>
      </c>
      <c r="AL11" s="1142">
        <f>'1'!AM20</f>
        <v>0</v>
      </c>
      <c r="AM11" s="1142">
        <f>'1'!AN20</f>
        <v>0</v>
      </c>
      <c r="AN11" s="1139">
        <f>'1'!AO20</f>
        <v>0</v>
      </c>
      <c r="AO11" s="1142">
        <f>'1'!AP20</f>
        <v>0</v>
      </c>
      <c r="AP11" s="1142">
        <f>'1'!AQ20</f>
        <v>0</v>
      </c>
      <c r="AQ11" s="1142">
        <f>'1'!AR20</f>
        <v>0</v>
      </c>
      <c r="AR11" s="1142">
        <f>'1'!AS20</f>
        <v>0</v>
      </c>
      <c r="AS11" s="1142">
        <f>'1'!AT20</f>
        <v>0</v>
      </c>
      <c r="AT11" s="1142">
        <f>'1'!AU20</f>
        <v>0</v>
      </c>
      <c r="AU11" s="1139">
        <f>'1'!AV20</f>
        <v>0</v>
      </c>
      <c r="AV11" s="1142">
        <f>'1'!AW20</f>
        <v>0</v>
      </c>
      <c r="AW11" s="1142">
        <f>'1'!AX20</f>
        <v>0</v>
      </c>
      <c r="AX11" s="1142">
        <f>'1'!AY20</f>
        <v>0</v>
      </c>
      <c r="AY11" s="1142">
        <f>'1'!AZ20</f>
        <v>0</v>
      </c>
      <c r="AZ11" s="1142">
        <f>'1'!BA20</f>
        <v>0</v>
      </c>
      <c r="BA11" s="1142">
        <f>'1'!BB20</f>
        <v>0</v>
      </c>
      <c r="BB11" s="1139">
        <f>'1'!BC20</f>
        <v>0</v>
      </c>
      <c r="BC11" s="1142">
        <f>'1'!BD20</f>
        <v>0</v>
      </c>
      <c r="BD11" s="1142">
        <f>'1'!BE20</f>
        <v>0</v>
      </c>
      <c r="BE11" s="1142">
        <f>'1'!BF20</f>
        <v>0</v>
      </c>
      <c r="BF11" s="1142">
        <f>'1'!BG20</f>
        <v>0</v>
      </c>
      <c r="BG11" s="1142">
        <f>'1'!BH20</f>
        <v>0</v>
      </c>
      <c r="BH11" s="1142">
        <f>'1'!BI20</f>
        <v>0</v>
      </c>
      <c r="BI11" s="1139">
        <f>'1'!BJ20</f>
        <v>0</v>
      </c>
      <c r="BJ11" s="1142">
        <f>'1'!BK20</f>
        <v>0</v>
      </c>
      <c r="BK11" s="1142">
        <f>'1'!BL20</f>
        <v>0</v>
      </c>
      <c r="BL11" s="1142">
        <f>'1'!BM20</f>
        <v>0</v>
      </c>
      <c r="BM11" s="1142">
        <f>'1'!BN20</f>
        <v>0</v>
      </c>
      <c r="BN11" s="1142">
        <f>'1'!BO20</f>
        <v>0</v>
      </c>
      <c r="BO11" s="1142">
        <f>'1'!BP20</f>
        <v>0</v>
      </c>
      <c r="BP11" s="1139">
        <f>'1'!BQ20</f>
        <v>0</v>
      </c>
      <c r="BQ11" s="1142">
        <f>'1'!BR20</f>
        <v>0</v>
      </c>
      <c r="BR11" s="1142">
        <f>'1'!BS20</f>
        <v>0</v>
      </c>
      <c r="BS11" s="1142">
        <f>'1'!BT20</f>
        <v>0</v>
      </c>
      <c r="BT11" s="1142">
        <f>'1'!BU20</f>
        <v>0</v>
      </c>
      <c r="BU11" s="1142">
        <f>'1'!BV20</f>
        <v>0</v>
      </c>
      <c r="BV11" s="1142">
        <f>'1'!BW20</f>
        <v>0</v>
      </c>
      <c r="BW11" s="1139">
        <f>'1'!BX20</f>
        <v>0</v>
      </c>
      <c r="BX11" s="1142">
        <f>'1'!BY20</f>
        <v>0</v>
      </c>
      <c r="BY11" s="1142">
        <f>'1'!BZ20</f>
        <v>0</v>
      </c>
      <c r="BZ11" s="1142">
        <f>'1'!CA20</f>
        <v>0</v>
      </c>
      <c r="CA11" s="1142">
        <f>'1'!CB20</f>
        <v>0</v>
      </c>
      <c r="CB11" s="1142">
        <f>'1'!CC20</f>
        <v>0</v>
      </c>
      <c r="CC11" s="1142">
        <f>'1'!CD20</f>
        <v>0</v>
      </c>
      <c r="CD11" s="1139">
        <f>'1'!CE20</f>
        <v>0</v>
      </c>
      <c r="CE11" s="1142">
        <f>'1'!CF20</f>
        <v>0</v>
      </c>
      <c r="CF11" s="1142">
        <f>'1'!CG20</f>
        <v>0</v>
      </c>
      <c r="CG11" s="1142">
        <f>'1'!CH20</f>
        <v>0</v>
      </c>
      <c r="CH11" s="1142">
        <f>'1'!CI20</f>
        <v>0</v>
      </c>
      <c r="CI11" s="1142">
        <f>'1'!CJ20</f>
        <v>0</v>
      </c>
      <c r="CJ11" s="1142">
        <f>'1'!CK20</f>
        <v>0</v>
      </c>
      <c r="CK11" s="1139">
        <f>'1'!CL20</f>
        <v>0</v>
      </c>
      <c r="CL11" s="1142">
        <f>'1'!CM20</f>
        <v>0</v>
      </c>
      <c r="CM11" s="1142">
        <f>'1'!CN20</f>
        <v>0</v>
      </c>
      <c r="CN11" s="1142">
        <f>'1'!CO20</f>
        <v>0</v>
      </c>
      <c r="CO11" s="1142">
        <f>'1'!CP20</f>
        <v>0</v>
      </c>
      <c r="CP11" s="1142">
        <f>'1'!CQ20</f>
        <v>0</v>
      </c>
      <c r="CQ11" s="1142">
        <f>'1'!CR20</f>
        <v>0</v>
      </c>
      <c r="CR11" s="1139">
        <f>'1'!CS20</f>
        <v>0</v>
      </c>
      <c r="CS11" s="1142">
        <f>'1'!CT20</f>
        <v>0</v>
      </c>
      <c r="CT11" s="1142">
        <f>'1'!CU20</f>
        <v>0</v>
      </c>
      <c r="CU11" s="1142">
        <f>'1'!CV20</f>
        <v>0</v>
      </c>
      <c r="CV11" s="1142">
        <f>'1'!CW20</f>
        <v>0</v>
      </c>
      <c r="CW11" s="1142">
        <f>'1'!CX20</f>
        <v>0</v>
      </c>
      <c r="CX11" s="1142">
        <f>'1'!CY20</f>
        <v>0</v>
      </c>
    </row>
    <row r="12" spans="1:102" ht="51" x14ac:dyDescent="0.25">
      <c r="A12" s="1111">
        <v>11</v>
      </c>
      <c r="B12" s="1111">
        <v>4</v>
      </c>
      <c r="C12" s="1140" t="s">
        <v>1934</v>
      </c>
      <c r="D12" s="1116">
        <v>211</v>
      </c>
      <c r="E12" s="1141">
        <f>'1'!F21</f>
        <v>0</v>
      </c>
      <c r="F12" s="1142">
        <f>'1'!G21</f>
        <v>0</v>
      </c>
      <c r="G12" s="1142">
        <f>'1'!H21</f>
        <v>0</v>
      </c>
      <c r="H12" s="1142">
        <f>'1'!I21</f>
        <v>0</v>
      </c>
      <c r="I12" s="1142">
        <f>'1'!J21</f>
        <v>0</v>
      </c>
      <c r="J12" s="1142">
        <f>'1'!K21</f>
        <v>0</v>
      </c>
      <c r="K12" s="1142">
        <f>'1'!L21</f>
        <v>0</v>
      </c>
      <c r="L12" s="1139">
        <f>'1'!M21</f>
        <v>0</v>
      </c>
      <c r="M12" s="1142">
        <f>'1'!N21</f>
        <v>0</v>
      </c>
      <c r="N12" s="1142">
        <f>'1'!O21</f>
        <v>0</v>
      </c>
      <c r="O12" s="1142">
        <f>'1'!P21</f>
        <v>0</v>
      </c>
      <c r="P12" s="1142">
        <f>'1'!Q21</f>
        <v>0</v>
      </c>
      <c r="Q12" s="1142">
        <f>'1'!R21</f>
        <v>0</v>
      </c>
      <c r="R12" s="1142">
        <f>'1'!S21</f>
        <v>0</v>
      </c>
      <c r="S12" s="1139">
        <f>'1'!T21</f>
        <v>0</v>
      </c>
      <c r="T12" s="1142">
        <f>'1'!U21</f>
        <v>0</v>
      </c>
      <c r="U12" s="1142">
        <f>'1'!V21</f>
        <v>0</v>
      </c>
      <c r="V12" s="1142">
        <f>'1'!W21</f>
        <v>0</v>
      </c>
      <c r="W12" s="1142">
        <f>'1'!X21</f>
        <v>0</v>
      </c>
      <c r="X12" s="1142">
        <f>'1'!Y21</f>
        <v>0</v>
      </c>
      <c r="Y12" s="1142">
        <f>'1'!Z21</f>
        <v>0</v>
      </c>
      <c r="Z12" s="1139">
        <f>'1'!AA21</f>
        <v>0</v>
      </c>
      <c r="AA12" s="1142">
        <f>'1'!AB21</f>
        <v>0</v>
      </c>
      <c r="AB12" s="1142">
        <f>'1'!AC21</f>
        <v>0</v>
      </c>
      <c r="AC12" s="1142">
        <f>'1'!AD21</f>
        <v>0</v>
      </c>
      <c r="AD12" s="1142">
        <f>'1'!AE21</f>
        <v>0</v>
      </c>
      <c r="AE12" s="1142">
        <f>'1'!AF21</f>
        <v>0</v>
      </c>
      <c r="AF12" s="1142">
        <f>'1'!AG21</f>
        <v>0</v>
      </c>
      <c r="AG12" s="1139">
        <f>'1'!AH21</f>
        <v>0</v>
      </c>
      <c r="AH12" s="1142">
        <f>'1'!AI21</f>
        <v>0</v>
      </c>
      <c r="AI12" s="1142">
        <f>'1'!AJ21</f>
        <v>0</v>
      </c>
      <c r="AJ12" s="1142">
        <f>'1'!AK21</f>
        <v>0</v>
      </c>
      <c r="AK12" s="1142">
        <f>'1'!AL21</f>
        <v>0</v>
      </c>
      <c r="AL12" s="1142">
        <f>'1'!AM21</f>
        <v>0</v>
      </c>
      <c r="AM12" s="1142">
        <f>'1'!AN21</f>
        <v>0</v>
      </c>
      <c r="AN12" s="1139">
        <f>'1'!AO21</f>
        <v>0</v>
      </c>
      <c r="AO12" s="1142">
        <f>'1'!AP21</f>
        <v>0</v>
      </c>
      <c r="AP12" s="1142">
        <f>'1'!AQ21</f>
        <v>0</v>
      </c>
      <c r="AQ12" s="1142">
        <f>'1'!AR21</f>
        <v>0</v>
      </c>
      <c r="AR12" s="1142">
        <f>'1'!AS21</f>
        <v>0</v>
      </c>
      <c r="AS12" s="1142">
        <f>'1'!AT21</f>
        <v>0</v>
      </c>
      <c r="AT12" s="1142">
        <f>'1'!AU21</f>
        <v>0</v>
      </c>
      <c r="AU12" s="1139">
        <f>'1'!AV21</f>
        <v>0</v>
      </c>
      <c r="AV12" s="1142">
        <f>'1'!AW21</f>
        <v>0</v>
      </c>
      <c r="AW12" s="1142">
        <f>'1'!AX21</f>
        <v>0</v>
      </c>
      <c r="AX12" s="1142">
        <f>'1'!AY21</f>
        <v>0</v>
      </c>
      <c r="AY12" s="1142">
        <f>'1'!AZ21</f>
        <v>0</v>
      </c>
      <c r="AZ12" s="1142">
        <f>'1'!BA21</f>
        <v>0</v>
      </c>
      <c r="BA12" s="1142">
        <f>'1'!BB21</f>
        <v>0</v>
      </c>
      <c r="BB12" s="1139">
        <f>'1'!BC21</f>
        <v>0</v>
      </c>
      <c r="BC12" s="1142">
        <f>'1'!BD21</f>
        <v>0</v>
      </c>
      <c r="BD12" s="1142">
        <f>'1'!BE21</f>
        <v>0</v>
      </c>
      <c r="BE12" s="1142">
        <f>'1'!BF21</f>
        <v>0</v>
      </c>
      <c r="BF12" s="1142">
        <f>'1'!BG21</f>
        <v>0</v>
      </c>
      <c r="BG12" s="1142">
        <f>'1'!BH21</f>
        <v>0</v>
      </c>
      <c r="BH12" s="1142">
        <f>'1'!BI21</f>
        <v>0</v>
      </c>
      <c r="BI12" s="1139">
        <f>'1'!BJ21</f>
        <v>0</v>
      </c>
      <c r="BJ12" s="1142">
        <f>'1'!BK21</f>
        <v>0</v>
      </c>
      <c r="BK12" s="1142">
        <f>'1'!BL21</f>
        <v>0</v>
      </c>
      <c r="BL12" s="1142">
        <f>'1'!BM21</f>
        <v>0</v>
      </c>
      <c r="BM12" s="1142">
        <f>'1'!BN21</f>
        <v>0</v>
      </c>
      <c r="BN12" s="1142">
        <f>'1'!BO21</f>
        <v>0</v>
      </c>
      <c r="BO12" s="1142">
        <f>'1'!BP21</f>
        <v>0</v>
      </c>
      <c r="BP12" s="1139">
        <f>'1'!BQ21</f>
        <v>0</v>
      </c>
      <c r="BQ12" s="1142">
        <f>'1'!BR21</f>
        <v>0</v>
      </c>
      <c r="BR12" s="1142">
        <f>'1'!BS21</f>
        <v>0</v>
      </c>
      <c r="BS12" s="1142">
        <f>'1'!BT21</f>
        <v>0</v>
      </c>
      <c r="BT12" s="1142">
        <f>'1'!BU21</f>
        <v>0</v>
      </c>
      <c r="BU12" s="1142">
        <f>'1'!BV21</f>
        <v>0</v>
      </c>
      <c r="BV12" s="1142">
        <f>'1'!BW21</f>
        <v>0</v>
      </c>
      <c r="BW12" s="1139">
        <f>'1'!BX21</f>
        <v>0</v>
      </c>
      <c r="BX12" s="1142">
        <f>'1'!BY21</f>
        <v>0</v>
      </c>
      <c r="BY12" s="1142">
        <f>'1'!BZ21</f>
        <v>0</v>
      </c>
      <c r="BZ12" s="1142">
        <f>'1'!CA21</f>
        <v>0</v>
      </c>
      <c r="CA12" s="1142">
        <f>'1'!CB21</f>
        <v>0</v>
      </c>
      <c r="CB12" s="1142">
        <f>'1'!CC21</f>
        <v>0</v>
      </c>
      <c r="CC12" s="1142">
        <f>'1'!CD21</f>
        <v>0</v>
      </c>
      <c r="CD12" s="1139">
        <f>'1'!CE21</f>
        <v>0</v>
      </c>
      <c r="CE12" s="1142">
        <f>'1'!CF21</f>
        <v>0</v>
      </c>
      <c r="CF12" s="1142">
        <f>'1'!CG21</f>
        <v>0</v>
      </c>
      <c r="CG12" s="1142">
        <f>'1'!CH21</f>
        <v>0</v>
      </c>
      <c r="CH12" s="1142">
        <f>'1'!CI21</f>
        <v>0</v>
      </c>
      <c r="CI12" s="1142">
        <f>'1'!CJ21</f>
        <v>0</v>
      </c>
      <c r="CJ12" s="1142">
        <f>'1'!CK21</f>
        <v>0</v>
      </c>
      <c r="CK12" s="1139">
        <f>'1'!CL21</f>
        <v>0</v>
      </c>
      <c r="CL12" s="1142">
        <f>'1'!CM21</f>
        <v>0</v>
      </c>
      <c r="CM12" s="1142">
        <f>'1'!CN21</f>
        <v>0</v>
      </c>
      <c r="CN12" s="1142">
        <f>'1'!CO21</f>
        <v>0</v>
      </c>
      <c r="CO12" s="1142">
        <f>'1'!CP21</f>
        <v>0</v>
      </c>
      <c r="CP12" s="1142">
        <f>'1'!CQ21</f>
        <v>0</v>
      </c>
      <c r="CQ12" s="1142">
        <f>'1'!CR21</f>
        <v>0</v>
      </c>
      <c r="CR12" s="1139">
        <f>'1'!CS21</f>
        <v>0</v>
      </c>
      <c r="CS12" s="1142">
        <f>'1'!CT21</f>
        <v>0</v>
      </c>
      <c r="CT12" s="1142">
        <f>'1'!CU21</f>
        <v>0</v>
      </c>
      <c r="CU12" s="1142">
        <f>'1'!CV21</f>
        <v>0</v>
      </c>
      <c r="CV12" s="1142">
        <f>'1'!CW21</f>
        <v>0</v>
      </c>
      <c r="CW12" s="1142">
        <f>'1'!CX21</f>
        <v>0</v>
      </c>
      <c r="CX12" s="1142">
        <f>'1'!CY21</f>
        <v>0</v>
      </c>
    </row>
    <row r="13" spans="1:102" ht="25.5" x14ac:dyDescent="0.25">
      <c r="A13" s="1111">
        <v>12</v>
      </c>
      <c r="B13" s="1111">
        <v>4</v>
      </c>
      <c r="C13" s="1140" t="s">
        <v>1935</v>
      </c>
      <c r="D13" s="1116">
        <v>212</v>
      </c>
      <c r="E13" s="1141">
        <f>'1'!F22</f>
        <v>0</v>
      </c>
      <c r="F13" s="1142">
        <f>'1'!G22</f>
        <v>0</v>
      </c>
      <c r="G13" s="1142">
        <f>'1'!H22</f>
        <v>0</v>
      </c>
      <c r="H13" s="1142">
        <f>'1'!I22</f>
        <v>0</v>
      </c>
      <c r="I13" s="1142">
        <f>'1'!J22</f>
        <v>0</v>
      </c>
      <c r="J13" s="1142">
        <f>'1'!K22</f>
        <v>0</v>
      </c>
      <c r="K13" s="1142">
        <f>'1'!L22</f>
        <v>0</v>
      </c>
      <c r="L13" s="1139">
        <f>'1'!M22</f>
        <v>0</v>
      </c>
      <c r="M13" s="1142">
        <f>'1'!N22</f>
        <v>0</v>
      </c>
      <c r="N13" s="1142">
        <f>'1'!O22</f>
        <v>0</v>
      </c>
      <c r="O13" s="1142">
        <f>'1'!P22</f>
        <v>0</v>
      </c>
      <c r="P13" s="1142">
        <f>'1'!Q22</f>
        <v>0</v>
      </c>
      <c r="Q13" s="1142">
        <f>'1'!R22</f>
        <v>0</v>
      </c>
      <c r="R13" s="1142">
        <f>'1'!S22</f>
        <v>0</v>
      </c>
      <c r="S13" s="1139">
        <f>'1'!T22</f>
        <v>0</v>
      </c>
      <c r="T13" s="1142">
        <f>'1'!U22</f>
        <v>0</v>
      </c>
      <c r="U13" s="1142">
        <f>'1'!V22</f>
        <v>0</v>
      </c>
      <c r="V13" s="1142">
        <f>'1'!W22</f>
        <v>0</v>
      </c>
      <c r="W13" s="1142">
        <f>'1'!X22</f>
        <v>0</v>
      </c>
      <c r="X13" s="1142">
        <f>'1'!Y22</f>
        <v>0</v>
      </c>
      <c r="Y13" s="1142">
        <f>'1'!Z22</f>
        <v>0</v>
      </c>
      <c r="Z13" s="1139">
        <f>'1'!AA22</f>
        <v>0</v>
      </c>
      <c r="AA13" s="1142">
        <f>'1'!AB22</f>
        <v>0</v>
      </c>
      <c r="AB13" s="1142">
        <f>'1'!AC22</f>
        <v>0</v>
      </c>
      <c r="AC13" s="1142">
        <f>'1'!AD22</f>
        <v>0</v>
      </c>
      <c r="AD13" s="1142">
        <f>'1'!AE22</f>
        <v>0</v>
      </c>
      <c r="AE13" s="1142">
        <f>'1'!AF22</f>
        <v>0</v>
      </c>
      <c r="AF13" s="1142">
        <f>'1'!AG22</f>
        <v>0</v>
      </c>
      <c r="AG13" s="1139">
        <f>'1'!AH22</f>
        <v>0</v>
      </c>
      <c r="AH13" s="1142">
        <f>'1'!AI22</f>
        <v>0</v>
      </c>
      <c r="AI13" s="1142">
        <f>'1'!AJ22</f>
        <v>0</v>
      </c>
      <c r="AJ13" s="1142">
        <f>'1'!AK22</f>
        <v>0</v>
      </c>
      <c r="AK13" s="1142">
        <f>'1'!AL22</f>
        <v>0</v>
      </c>
      <c r="AL13" s="1142">
        <f>'1'!AM22</f>
        <v>0</v>
      </c>
      <c r="AM13" s="1142">
        <f>'1'!AN22</f>
        <v>0</v>
      </c>
      <c r="AN13" s="1139">
        <f>'1'!AO22</f>
        <v>0</v>
      </c>
      <c r="AO13" s="1142">
        <f>'1'!AP22</f>
        <v>0</v>
      </c>
      <c r="AP13" s="1142">
        <f>'1'!AQ22</f>
        <v>0</v>
      </c>
      <c r="AQ13" s="1142">
        <f>'1'!AR22</f>
        <v>0</v>
      </c>
      <c r="AR13" s="1142">
        <f>'1'!AS22</f>
        <v>0</v>
      </c>
      <c r="AS13" s="1142">
        <f>'1'!AT22</f>
        <v>0</v>
      </c>
      <c r="AT13" s="1142">
        <f>'1'!AU22</f>
        <v>0</v>
      </c>
      <c r="AU13" s="1139">
        <f>'1'!AV22</f>
        <v>0</v>
      </c>
      <c r="AV13" s="1142">
        <f>'1'!AW22</f>
        <v>0</v>
      </c>
      <c r="AW13" s="1142">
        <f>'1'!AX22</f>
        <v>0</v>
      </c>
      <c r="AX13" s="1142">
        <f>'1'!AY22</f>
        <v>0</v>
      </c>
      <c r="AY13" s="1142">
        <f>'1'!AZ22</f>
        <v>0</v>
      </c>
      <c r="AZ13" s="1142">
        <f>'1'!BA22</f>
        <v>0</v>
      </c>
      <c r="BA13" s="1142">
        <f>'1'!BB22</f>
        <v>0</v>
      </c>
      <c r="BB13" s="1139">
        <f>'1'!BC22</f>
        <v>0</v>
      </c>
      <c r="BC13" s="1142">
        <f>'1'!BD22</f>
        <v>0</v>
      </c>
      <c r="BD13" s="1142">
        <f>'1'!BE22</f>
        <v>0</v>
      </c>
      <c r="BE13" s="1142">
        <f>'1'!BF22</f>
        <v>0</v>
      </c>
      <c r="BF13" s="1142">
        <f>'1'!BG22</f>
        <v>0</v>
      </c>
      <c r="BG13" s="1142">
        <f>'1'!BH22</f>
        <v>0</v>
      </c>
      <c r="BH13" s="1142">
        <f>'1'!BI22</f>
        <v>0</v>
      </c>
      <c r="BI13" s="1139">
        <f>'1'!BJ22</f>
        <v>0</v>
      </c>
      <c r="BJ13" s="1142">
        <f>'1'!BK22</f>
        <v>0</v>
      </c>
      <c r="BK13" s="1142">
        <f>'1'!BL22</f>
        <v>0</v>
      </c>
      <c r="BL13" s="1142">
        <f>'1'!BM22</f>
        <v>0</v>
      </c>
      <c r="BM13" s="1142">
        <f>'1'!BN22</f>
        <v>0</v>
      </c>
      <c r="BN13" s="1142">
        <f>'1'!BO22</f>
        <v>0</v>
      </c>
      <c r="BO13" s="1142">
        <f>'1'!BP22</f>
        <v>0</v>
      </c>
      <c r="BP13" s="1139">
        <f>'1'!BQ22</f>
        <v>0</v>
      </c>
      <c r="BQ13" s="1142">
        <f>'1'!BR22</f>
        <v>0</v>
      </c>
      <c r="BR13" s="1142">
        <f>'1'!BS22</f>
        <v>0</v>
      </c>
      <c r="BS13" s="1142">
        <f>'1'!BT22</f>
        <v>0</v>
      </c>
      <c r="BT13" s="1142">
        <f>'1'!BU22</f>
        <v>0</v>
      </c>
      <c r="BU13" s="1142">
        <f>'1'!BV22</f>
        <v>0</v>
      </c>
      <c r="BV13" s="1142">
        <f>'1'!BW22</f>
        <v>0</v>
      </c>
      <c r="BW13" s="1139">
        <f>'1'!BX22</f>
        <v>0</v>
      </c>
      <c r="BX13" s="1142">
        <f>'1'!BY22</f>
        <v>0</v>
      </c>
      <c r="BY13" s="1142">
        <f>'1'!BZ22</f>
        <v>0</v>
      </c>
      <c r="BZ13" s="1142">
        <f>'1'!CA22</f>
        <v>0</v>
      </c>
      <c r="CA13" s="1142">
        <f>'1'!CB22</f>
        <v>0</v>
      </c>
      <c r="CB13" s="1142">
        <f>'1'!CC22</f>
        <v>0</v>
      </c>
      <c r="CC13" s="1142">
        <f>'1'!CD22</f>
        <v>0</v>
      </c>
      <c r="CD13" s="1139">
        <f>'1'!CE22</f>
        <v>0</v>
      </c>
      <c r="CE13" s="1142">
        <f>'1'!CF22</f>
        <v>0</v>
      </c>
      <c r="CF13" s="1142">
        <f>'1'!CG22</f>
        <v>0</v>
      </c>
      <c r="CG13" s="1142">
        <f>'1'!CH22</f>
        <v>0</v>
      </c>
      <c r="CH13" s="1142">
        <f>'1'!CI22</f>
        <v>0</v>
      </c>
      <c r="CI13" s="1142">
        <f>'1'!CJ22</f>
        <v>0</v>
      </c>
      <c r="CJ13" s="1142">
        <f>'1'!CK22</f>
        <v>0</v>
      </c>
      <c r="CK13" s="1139">
        <f>'1'!CL22</f>
        <v>0</v>
      </c>
      <c r="CL13" s="1142">
        <f>'1'!CM22</f>
        <v>0</v>
      </c>
      <c r="CM13" s="1142">
        <f>'1'!CN22</f>
        <v>0</v>
      </c>
      <c r="CN13" s="1142">
        <f>'1'!CO22</f>
        <v>0</v>
      </c>
      <c r="CO13" s="1142">
        <f>'1'!CP22</f>
        <v>0</v>
      </c>
      <c r="CP13" s="1142">
        <f>'1'!CQ22</f>
        <v>0</v>
      </c>
      <c r="CQ13" s="1142">
        <f>'1'!CR22</f>
        <v>0</v>
      </c>
      <c r="CR13" s="1139">
        <f>'1'!CS22</f>
        <v>0</v>
      </c>
      <c r="CS13" s="1142">
        <f>'1'!CT22</f>
        <v>0</v>
      </c>
      <c r="CT13" s="1142">
        <f>'1'!CU22</f>
        <v>0</v>
      </c>
      <c r="CU13" s="1142">
        <f>'1'!CV22</f>
        <v>0</v>
      </c>
      <c r="CV13" s="1142">
        <f>'1'!CW22</f>
        <v>0</v>
      </c>
      <c r="CW13" s="1142">
        <f>'1'!CX22</f>
        <v>0</v>
      </c>
      <c r="CX13" s="1142">
        <f>'1'!CY22</f>
        <v>0</v>
      </c>
    </row>
    <row r="14" spans="1:102" ht="25.5" x14ac:dyDescent="0.25">
      <c r="A14" s="1111">
        <v>13</v>
      </c>
      <c r="B14" s="1111">
        <v>4</v>
      </c>
      <c r="C14" s="1140" t="s">
        <v>1936</v>
      </c>
      <c r="D14" s="1116">
        <v>213</v>
      </c>
      <c r="E14" s="1141">
        <f>'1'!F23</f>
        <v>0</v>
      </c>
      <c r="F14" s="1142">
        <f>'1'!G23</f>
        <v>0</v>
      </c>
      <c r="G14" s="1142">
        <f>'1'!H23</f>
        <v>0</v>
      </c>
      <c r="H14" s="1142">
        <f>'1'!I23</f>
        <v>0</v>
      </c>
      <c r="I14" s="1142">
        <f>'1'!J23</f>
        <v>0</v>
      </c>
      <c r="J14" s="1142">
        <f>'1'!K23</f>
        <v>0</v>
      </c>
      <c r="K14" s="1142">
        <f>'1'!L23</f>
        <v>0</v>
      </c>
      <c r="L14" s="1139">
        <f>'1'!M23</f>
        <v>0</v>
      </c>
      <c r="M14" s="1142">
        <f>'1'!N23</f>
        <v>0</v>
      </c>
      <c r="N14" s="1142">
        <f>'1'!O23</f>
        <v>0</v>
      </c>
      <c r="O14" s="1142">
        <f>'1'!P23</f>
        <v>0</v>
      </c>
      <c r="P14" s="1142">
        <f>'1'!Q23</f>
        <v>0</v>
      </c>
      <c r="Q14" s="1142">
        <f>'1'!R23</f>
        <v>0</v>
      </c>
      <c r="R14" s="1142">
        <f>'1'!S23</f>
        <v>0</v>
      </c>
      <c r="S14" s="1139">
        <f>'1'!T23</f>
        <v>0</v>
      </c>
      <c r="T14" s="1142">
        <f>'1'!U23</f>
        <v>0</v>
      </c>
      <c r="U14" s="1142">
        <f>'1'!V23</f>
        <v>0</v>
      </c>
      <c r="V14" s="1142">
        <f>'1'!W23</f>
        <v>0</v>
      </c>
      <c r="W14" s="1142">
        <f>'1'!X23</f>
        <v>0</v>
      </c>
      <c r="X14" s="1142">
        <f>'1'!Y23</f>
        <v>0</v>
      </c>
      <c r="Y14" s="1142">
        <f>'1'!Z23</f>
        <v>0</v>
      </c>
      <c r="Z14" s="1139">
        <f>'1'!AA23</f>
        <v>0</v>
      </c>
      <c r="AA14" s="1142">
        <f>'1'!AB23</f>
        <v>0</v>
      </c>
      <c r="AB14" s="1142">
        <f>'1'!AC23</f>
        <v>0</v>
      </c>
      <c r="AC14" s="1142">
        <f>'1'!AD23</f>
        <v>0</v>
      </c>
      <c r="AD14" s="1142">
        <f>'1'!AE23</f>
        <v>0</v>
      </c>
      <c r="AE14" s="1142">
        <f>'1'!AF23</f>
        <v>0</v>
      </c>
      <c r="AF14" s="1142">
        <f>'1'!AG23</f>
        <v>0</v>
      </c>
      <c r="AG14" s="1139">
        <f>'1'!AH23</f>
        <v>0</v>
      </c>
      <c r="AH14" s="1142">
        <f>'1'!AI23</f>
        <v>0</v>
      </c>
      <c r="AI14" s="1142">
        <f>'1'!AJ23</f>
        <v>0</v>
      </c>
      <c r="AJ14" s="1142">
        <f>'1'!AK23</f>
        <v>0</v>
      </c>
      <c r="AK14" s="1142">
        <f>'1'!AL23</f>
        <v>0</v>
      </c>
      <c r="AL14" s="1142">
        <f>'1'!AM23</f>
        <v>0</v>
      </c>
      <c r="AM14" s="1142">
        <f>'1'!AN23</f>
        <v>0</v>
      </c>
      <c r="AN14" s="1139">
        <f>'1'!AO23</f>
        <v>0</v>
      </c>
      <c r="AO14" s="1142">
        <f>'1'!AP23</f>
        <v>0</v>
      </c>
      <c r="AP14" s="1142">
        <f>'1'!AQ23</f>
        <v>0</v>
      </c>
      <c r="AQ14" s="1142">
        <f>'1'!AR23</f>
        <v>0</v>
      </c>
      <c r="AR14" s="1142">
        <f>'1'!AS23</f>
        <v>0</v>
      </c>
      <c r="AS14" s="1142">
        <f>'1'!AT23</f>
        <v>0</v>
      </c>
      <c r="AT14" s="1142">
        <f>'1'!AU23</f>
        <v>0</v>
      </c>
      <c r="AU14" s="1139">
        <f>'1'!AV23</f>
        <v>0</v>
      </c>
      <c r="AV14" s="1142">
        <f>'1'!AW23</f>
        <v>0</v>
      </c>
      <c r="AW14" s="1142">
        <f>'1'!AX23</f>
        <v>0</v>
      </c>
      <c r="AX14" s="1142">
        <f>'1'!AY23</f>
        <v>0</v>
      </c>
      <c r="AY14" s="1142">
        <f>'1'!AZ23</f>
        <v>0</v>
      </c>
      <c r="AZ14" s="1142">
        <f>'1'!BA23</f>
        <v>0</v>
      </c>
      <c r="BA14" s="1142">
        <f>'1'!BB23</f>
        <v>0</v>
      </c>
      <c r="BB14" s="1139">
        <f>'1'!BC23</f>
        <v>0</v>
      </c>
      <c r="BC14" s="1142">
        <f>'1'!BD23</f>
        <v>0</v>
      </c>
      <c r="BD14" s="1142">
        <f>'1'!BE23</f>
        <v>0</v>
      </c>
      <c r="BE14" s="1142">
        <f>'1'!BF23</f>
        <v>0</v>
      </c>
      <c r="BF14" s="1142">
        <f>'1'!BG23</f>
        <v>0</v>
      </c>
      <c r="BG14" s="1142">
        <f>'1'!BH23</f>
        <v>0</v>
      </c>
      <c r="BH14" s="1142">
        <f>'1'!BI23</f>
        <v>0</v>
      </c>
      <c r="BI14" s="1139">
        <f>'1'!BJ23</f>
        <v>0</v>
      </c>
      <c r="BJ14" s="1142">
        <f>'1'!BK23</f>
        <v>0</v>
      </c>
      <c r="BK14" s="1142">
        <f>'1'!BL23</f>
        <v>0</v>
      </c>
      <c r="BL14" s="1142">
        <f>'1'!BM23</f>
        <v>0</v>
      </c>
      <c r="BM14" s="1142">
        <f>'1'!BN23</f>
        <v>0</v>
      </c>
      <c r="BN14" s="1142">
        <f>'1'!BO23</f>
        <v>0</v>
      </c>
      <c r="BO14" s="1142">
        <f>'1'!BP23</f>
        <v>0</v>
      </c>
      <c r="BP14" s="1139">
        <f>'1'!BQ23</f>
        <v>0</v>
      </c>
      <c r="BQ14" s="1142">
        <f>'1'!BR23</f>
        <v>0</v>
      </c>
      <c r="BR14" s="1142">
        <f>'1'!BS23</f>
        <v>0</v>
      </c>
      <c r="BS14" s="1142">
        <f>'1'!BT23</f>
        <v>0</v>
      </c>
      <c r="BT14" s="1142">
        <f>'1'!BU23</f>
        <v>0</v>
      </c>
      <c r="BU14" s="1142">
        <f>'1'!BV23</f>
        <v>0</v>
      </c>
      <c r="BV14" s="1142">
        <f>'1'!BW23</f>
        <v>0</v>
      </c>
      <c r="BW14" s="1139">
        <f>'1'!BX23</f>
        <v>0</v>
      </c>
      <c r="BX14" s="1142">
        <f>'1'!BY23</f>
        <v>0</v>
      </c>
      <c r="BY14" s="1142">
        <f>'1'!BZ23</f>
        <v>0</v>
      </c>
      <c r="BZ14" s="1142">
        <f>'1'!CA23</f>
        <v>0</v>
      </c>
      <c r="CA14" s="1142">
        <f>'1'!CB23</f>
        <v>0</v>
      </c>
      <c r="CB14" s="1142">
        <f>'1'!CC23</f>
        <v>0</v>
      </c>
      <c r="CC14" s="1142">
        <f>'1'!CD23</f>
        <v>0</v>
      </c>
      <c r="CD14" s="1139">
        <f>'1'!CE23</f>
        <v>0</v>
      </c>
      <c r="CE14" s="1142">
        <f>'1'!CF23</f>
        <v>0</v>
      </c>
      <c r="CF14" s="1142">
        <f>'1'!CG23</f>
        <v>0</v>
      </c>
      <c r="CG14" s="1142">
        <f>'1'!CH23</f>
        <v>0</v>
      </c>
      <c r="CH14" s="1142">
        <f>'1'!CI23</f>
        <v>0</v>
      </c>
      <c r="CI14" s="1142">
        <f>'1'!CJ23</f>
        <v>0</v>
      </c>
      <c r="CJ14" s="1142">
        <f>'1'!CK23</f>
        <v>0</v>
      </c>
      <c r="CK14" s="1139">
        <f>'1'!CL23</f>
        <v>0</v>
      </c>
      <c r="CL14" s="1142">
        <f>'1'!CM23</f>
        <v>0</v>
      </c>
      <c r="CM14" s="1142">
        <f>'1'!CN23</f>
        <v>0</v>
      </c>
      <c r="CN14" s="1142">
        <f>'1'!CO23</f>
        <v>0</v>
      </c>
      <c r="CO14" s="1142">
        <f>'1'!CP23</f>
        <v>0</v>
      </c>
      <c r="CP14" s="1142">
        <f>'1'!CQ23</f>
        <v>0</v>
      </c>
      <c r="CQ14" s="1142">
        <f>'1'!CR23</f>
        <v>0</v>
      </c>
      <c r="CR14" s="1139">
        <f>'1'!CS23</f>
        <v>0</v>
      </c>
      <c r="CS14" s="1142">
        <f>'1'!CT23</f>
        <v>0</v>
      </c>
      <c r="CT14" s="1142">
        <f>'1'!CU23</f>
        <v>0</v>
      </c>
      <c r="CU14" s="1142">
        <f>'1'!CV23</f>
        <v>0</v>
      </c>
      <c r="CV14" s="1142">
        <f>'1'!CW23</f>
        <v>0</v>
      </c>
      <c r="CW14" s="1142">
        <f>'1'!CX23</f>
        <v>0</v>
      </c>
      <c r="CX14" s="1142">
        <f>'1'!CY23</f>
        <v>0</v>
      </c>
    </row>
    <row r="15" spans="1:102" ht="25.5" x14ac:dyDescent="0.25">
      <c r="A15" s="1111">
        <v>14</v>
      </c>
      <c r="B15" s="1111">
        <v>4</v>
      </c>
      <c r="C15" s="1140" t="s">
        <v>1937</v>
      </c>
      <c r="D15" s="1116">
        <v>214</v>
      </c>
      <c r="E15" s="1141">
        <f>'1'!F24</f>
        <v>0</v>
      </c>
      <c r="F15" s="1142">
        <f>'1'!G24</f>
        <v>0</v>
      </c>
      <c r="G15" s="1142">
        <f>'1'!H24</f>
        <v>0</v>
      </c>
      <c r="H15" s="1142">
        <f>'1'!I24</f>
        <v>0</v>
      </c>
      <c r="I15" s="1142">
        <f>'1'!J24</f>
        <v>0</v>
      </c>
      <c r="J15" s="1142">
        <f>'1'!K24</f>
        <v>0</v>
      </c>
      <c r="K15" s="1142">
        <f>'1'!L24</f>
        <v>0</v>
      </c>
      <c r="L15" s="1139">
        <f>'1'!M24</f>
        <v>0</v>
      </c>
      <c r="M15" s="1142">
        <f>'1'!N24</f>
        <v>0</v>
      </c>
      <c r="N15" s="1142">
        <f>'1'!O24</f>
        <v>0</v>
      </c>
      <c r="O15" s="1142">
        <f>'1'!P24</f>
        <v>0</v>
      </c>
      <c r="P15" s="1142">
        <f>'1'!Q24</f>
        <v>0</v>
      </c>
      <c r="Q15" s="1142">
        <f>'1'!R24</f>
        <v>0</v>
      </c>
      <c r="R15" s="1142">
        <f>'1'!S24</f>
        <v>0</v>
      </c>
      <c r="S15" s="1139">
        <f>'1'!T24</f>
        <v>0</v>
      </c>
      <c r="T15" s="1142">
        <f>'1'!U24</f>
        <v>0</v>
      </c>
      <c r="U15" s="1142">
        <f>'1'!V24</f>
        <v>0</v>
      </c>
      <c r="V15" s="1142">
        <f>'1'!W24</f>
        <v>0</v>
      </c>
      <c r="W15" s="1142">
        <f>'1'!X24</f>
        <v>0</v>
      </c>
      <c r="X15" s="1142">
        <f>'1'!Y24</f>
        <v>0</v>
      </c>
      <c r="Y15" s="1142">
        <f>'1'!Z24</f>
        <v>0</v>
      </c>
      <c r="Z15" s="1139">
        <f>'1'!AA24</f>
        <v>0</v>
      </c>
      <c r="AA15" s="1142">
        <f>'1'!AB24</f>
        <v>0</v>
      </c>
      <c r="AB15" s="1142">
        <f>'1'!AC24</f>
        <v>0</v>
      </c>
      <c r="AC15" s="1142">
        <f>'1'!AD24</f>
        <v>0</v>
      </c>
      <c r="AD15" s="1142">
        <f>'1'!AE24</f>
        <v>0</v>
      </c>
      <c r="AE15" s="1142">
        <f>'1'!AF24</f>
        <v>0</v>
      </c>
      <c r="AF15" s="1142">
        <f>'1'!AG24</f>
        <v>0</v>
      </c>
      <c r="AG15" s="1139">
        <f>'1'!AH24</f>
        <v>0</v>
      </c>
      <c r="AH15" s="1142">
        <f>'1'!AI24</f>
        <v>0</v>
      </c>
      <c r="AI15" s="1142">
        <f>'1'!AJ24</f>
        <v>0</v>
      </c>
      <c r="AJ15" s="1142">
        <f>'1'!AK24</f>
        <v>0</v>
      </c>
      <c r="AK15" s="1142">
        <f>'1'!AL24</f>
        <v>0</v>
      </c>
      <c r="AL15" s="1142">
        <f>'1'!AM24</f>
        <v>0</v>
      </c>
      <c r="AM15" s="1142">
        <f>'1'!AN24</f>
        <v>0</v>
      </c>
      <c r="AN15" s="1139">
        <f>'1'!AO24</f>
        <v>0</v>
      </c>
      <c r="AO15" s="1142">
        <f>'1'!AP24</f>
        <v>0</v>
      </c>
      <c r="AP15" s="1142">
        <f>'1'!AQ24</f>
        <v>0</v>
      </c>
      <c r="AQ15" s="1142">
        <f>'1'!AR24</f>
        <v>0</v>
      </c>
      <c r="AR15" s="1142">
        <f>'1'!AS24</f>
        <v>0</v>
      </c>
      <c r="AS15" s="1142">
        <f>'1'!AT24</f>
        <v>0</v>
      </c>
      <c r="AT15" s="1142">
        <f>'1'!AU24</f>
        <v>0</v>
      </c>
      <c r="AU15" s="1139">
        <f>'1'!AV24</f>
        <v>0</v>
      </c>
      <c r="AV15" s="1142">
        <f>'1'!AW24</f>
        <v>0</v>
      </c>
      <c r="AW15" s="1142">
        <f>'1'!AX24</f>
        <v>0</v>
      </c>
      <c r="AX15" s="1142">
        <f>'1'!AY24</f>
        <v>0</v>
      </c>
      <c r="AY15" s="1142">
        <f>'1'!AZ24</f>
        <v>0</v>
      </c>
      <c r="AZ15" s="1142">
        <f>'1'!BA24</f>
        <v>0</v>
      </c>
      <c r="BA15" s="1142">
        <f>'1'!BB24</f>
        <v>0</v>
      </c>
      <c r="BB15" s="1139">
        <f>'1'!BC24</f>
        <v>0</v>
      </c>
      <c r="BC15" s="1142">
        <f>'1'!BD24</f>
        <v>0</v>
      </c>
      <c r="BD15" s="1142">
        <f>'1'!BE24</f>
        <v>0</v>
      </c>
      <c r="BE15" s="1142">
        <f>'1'!BF24</f>
        <v>0</v>
      </c>
      <c r="BF15" s="1142">
        <f>'1'!BG24</f>
        <v>0</v>
      </c>
      <c r="BG15" s="1142">
        <f>'1'!BH24</f>
        <v>0</v>
      </c>
      <c r="BH15" s="1142">
        <f>'1'!BI24</f>
        <v>0</v>
      </c>
      <c r="BI15" s="1139">
        <f>'1'!BJ24</f>
        <v>0</v>
      </c>
      <c r="BJ15" s="1142">
        <f>'1'!BK24</f>
        <v>0</v>
      </c>
      <c r="BK15" s="1142">
        <f>'1'!BL24</f>
        <v>0</v>
      </c>
      <c r="BL15" s="1142">
        <f>'1'!BM24</f>
        <v>0</v>
      </c>
      <c r="BM15" s="1142">
        <f>'1'!BN24</f>
        <v>0</v>
      </c>
      <c r="BN15" s="1142">
        <f>'1'!BO24</f>
        <v>0</v>
      </c>
      <c r="BO15" s="1142">
        <f>'1'!BP24</f>
        <v>0</v>
      </c>
      <c r="BP15" s="1139">
        <f>'1'!BQ24</f>
        <v>0</v>
      </c>
      <c r="BQ15" s="1142">
        <f>'1'!BR24</f>
        <v>0</v>
      </c>
      <c r="BR15" s="1142">
        <f>'1'!BS24</f>
        <v>0</v>
      </c>
      <c r="BS15" s="1142">
        <f>'1'!BT24</f>
        <v>0</v>
      </c>
      <c r="BT15" s="1142">
        <f>'1'!BU24</f>
        <v>0</v>
      </c>
      <c r="BU15" s="1142">
        <f>'1'!BV24</f>
        <v>0</v>
      </c>
      <c r="BV15" s="1142">
        <f>'1'!BW24</f>
        <v>0</v>
      </c>
      <c r="BW15" s="1139">
        <f>'1'!BX24</f>
        <v>0</v>
      </c>
      <c r="BX15" s="1142">
        <f>'1'!BY24</f>
        <v>0</v>
      </c>
      <c r="BY15" s="1142">
        <f>'1'!BZ24</f>
        <v>0</v>
      </c>
      <c r="BZ15" s="1142">
        <f>'1'!CA24</f>
        <v>0</v>
      </c>
      <c r="CA15" s="1142">
        <f>'1'!CB24</f>
        <v>0</v>
      </c>
      <c r="CB15" s="1142">
        <f>'1'!CC24</f>
        <v>0</v>
      </c>
      <c r="CC15" s="1142">
        <f>'1'!CD24</f>
        <v>0</v>
      </c>
      <c r="CD15" s="1139">
        <f>'1'!CE24</f>
        <v>0</v>
      </c>
      <c r="CE15" s="1142">
        <f>'1'!CF24</f>
        <v>0</v>
      </c>
      <c r="CF15" s="1142">
        <f>'1'!CG24</f>
        <v>0</v>
      </c>
      <c r="CG15" s="1142">
        <f>'1'!CH24</f>
        <v>0</v>
      </c>
      <c r="CH15" s="1142">
        <f>'1'!CI24</f>
        <v>0</v>
      </c>
      <c r="CI15" s="1142">
        <f>'1'!CJ24</f>
        <v>0</v>
      </c>
      <c r="CJ15" s="1142">
        <f>'1'!CK24</f>
        <v>0</v>
      </c>
      <c r="CK15" s="1139">
        <f>'1'!CL24</f>
        <v>0</v>
      </c>
      <c r="CL15" s="1142">
        <f>'1'!CM24</f>
        <v>0</v>
      </c>
      <c r="CM15" s="1142">
        <f>'1'!CN24</f>
        <v>0</v>
      </c>
      <c r="CN15" s="1142">
        <f>'1'!CO24</f>
        <v>0</v>
      </c>
      <c r="CO15" s="1142">
        <f>'1'!CP24</f>
        <v>0</v>
      </c>
      <c r="CP15" s="1142">
        <f>'1'!CQ24</f>
        <v>0</v>
      </c>
      <c r="CQ15" s="1142">
        <f>'1'!CR24</f>
        <v>0</v>
      </c>
      <c r="CR15" s="1139">
        <f>'1'!CS24</f>
        <v>0</v>
      </c>
      <c r="CS15" s="1142">
        <f>'1'!CT24</f>
        <v>0</v>
      </c>
      <c r="CT15" s="1142">
        <f>'1'!CU24</f>
        <v>0</v>
      </c>
      <c r="CU15" s="1142">
        <f>'1'!CV24</f>
        <v>0</v>
      </c>
      <c r="CV15" s="1142">
        <f>'1'!CW24</f>
        <v>0</v>
      </c>
      <c r="CW15" s="1142">
        <f>'1'!CX24</f>
        <v>0</v>
      </c>
      <c r="CX15" s="1142">
        <f>'1'!CY24</f>
        <v>0</v>
      </c>
    </row>
    <row r="16" spans="1:102" ht="25.5" x14ac:dyDescent="0.25">
      <c r="A16" s="1111">
        <v>15</v>
      </c>
      <c r="B16" s="1111">
        <v>4</v>
      </c>
      <c r="C16" s="1140" t="s">
        <v>1938</v>
      </c>
      <c r="D16" s="1116">
        <v>215</v>
      </c>
      <c r="E16" s="1141">
        <f>'1'!F25</f>
        <v>0</v>
      </c>
      <c r="F16" s="1142">
        <f>'1'!G25</f>
        <v>0</v>
      </c>
      <c r="G16" s="1142">
        <f>'1'!H25</f>
        <v>0</v>
      </c>
      <c r="H16" s="1142">
        <f>'1'!I25</f>
        <v>0</v>
      </c>
      <c r="I16" s="1142">
        <f>'1'!J25</f>
        <v>0</v>
      </c>
      <c r="J16" s="1142">
        <f>'1'!K25</f>
        <v>0</v>
      </c>
      <c r="K16" s="1142">
        <f>'1'!L25</f>
        <v>0</v>
      </c>
      <c r="L16" s="1139">
        <f>'1'!M25</f>
        <v>0</v>
      </c>
      <c r="M16" s="1142">
        <f>'1'!N25</f>
        <v>0</v>
      </c>
      <c r="N16" s="1142">
        <f>'1'!O25</f>
        <v>0</v>
      </c>
      <c r="O16" s="1142">
        <f>'1'!P25</f>
        <v>0</v>
      </c>
      <c r="P16" s="1142">
        <f>'1'!Q25</f>
        <v>0</v>
      </c>
      <c r="Q16" s="1142">
        <f>'1'!R25</f>
        <v>0</v>
      </c>
      <c r="R16" s="1142">
        <f>'1'!S25</f>
        <v>0</v>
      </c>
      <c r="S16" s="1139">
        <f>'1'!T25</f>
        <v>0</v>
      </c>
      <c r="T16" s="1142">
        <f>'1'!U25</f>
        <v>0</v>
      </c>
      <c r="U16" s="1142">
        <f>'1'!V25</f>
        <v>0</v>
      </c>
      <c r="V16" s="1142">
        <f>'1'!W25</f>
        <v>0</v>
      </c>
      <c r="W16" s="1142">
        <f>'1'!X25</f>
        <v>0</v>
      </c>
      <c r="X16" s="1142">
        <f>'1'!Y25</f>
        <v>0</v>
      </c>
      <c r="Y16" s="1142">
        <f>'1'!Z25</f>
        <v>0</v>
      </c>
      <c r="Z16" s="1139">
        <f>'1'!AA25</f>
        <v>0</v>
      </c>
      <c r="AA16" s="1142">
        <f>'1'!AB25</f>
        <v>0</v>
      </c>
      <c r="AB16" s="1142">
        <f>'1'!AC25</f>
        <v>0</v>
      </c>
      <c r="AC16" s="1142">
        <f>'1'!AD25</f>
        <v>0</v>
      </c>
      <c r="AD16" s="1142">
        <f>'1'!AE25</f>
        <v>0</v>
      </c>
      <c r="AE16" s="1142">
        <f>'1'!AF25</f>
        <v>0</v>
      </c>
      <c r="AF16" s="1142">
        <f>'1'!AG25</f>
        <v>0</v>
      </c>
      <c r="AG16" s="1139">
        <f>'1'!AH25</f>
        <v>0</v>
      </c>
      <c r="AH16" s="1142">
        <f>'1'!AI25</f>
        <v>0</v>
      </c>
      <c r="AI16" s="1142">
        <f>'1'!AJ25</f>
        <v>0</v>
      </c>
      <c r="AJ16" s="1142">
        <f>'1'!AK25</f>
        <v>0</v>
      </c>
      <c r="AK16" s="1142">
        <f>'1'!AL25</f>
        <v>0</v>
      </c>
      <c r="AL16" s="1142">
        <f>'1'!AM25</f>
        <v>0</v>
      </c>
      <c r="AM16" s="1142">
        <f>'1'!AN25</f>
        <v>0</v>
      </c>
      <c r="AN16" s="1139">
        <f>'1'!AO25</f>
        <v>0</v>
      </c>
      <c r="AO16" s="1142">
        <f>'1'!AP25</f>
        <v>0</v>
      </c>
      <c r="AP16" s="1142">
        <f>'1'!AQ25</f>
        <v>0</v>
      </c>
      <c r="AQ16" s="1142">
        <f>'1'!AR25</f>
        <v>0</v>
      </c>
      <c r="AR16" s="1142">
        <f>'1'!AS25</f>
        <v>0</v>
      </c>
      <c r="AS16" s="1142">
        <f>'1'!AT25</f>
        <v>0</v>
      </c>
      <c r="AT16" s="1142">
        <f>'1'!AU25</f>
        <v>0</v>
      </c>
      <c r="AU16" s="1139">
        <f>'1'!AV25</f>
        <v>0</v>
      </c>
      <c r="AV16" s="1142">
        <f>'1'!AW25</f>
        <v>0</v>
      </c>
      <c r="AW16" s="1142">
        <f>'1'!AX25</f>
        <v>0</v>
      </c>
      <c r="AX16" s="1142">
        <f>'1'!AY25</f>
        <v>0</v>
      </c>
      <c r="AY16" s="1142">
        <f>'1'!AZ25</f>
        <v>0</v>
      </c>
      <c r="AZ16" s="1142">
        <f>'1'!BA25</f>
        <v>0</v>
      </c>
      <c r="BA16" s="1142">
        <f>'1'!BB25</f>
        <v>0</v>
      </c>
      <c r="BB16" s="1139">
        <f>'1'!BC25</f>
        <v>0</v>
      </c>
      <c r="BC16" s="1142">
        <f>'1'!BD25</f>
        <v>0</v>
      </c>
      <c r="BD16" s="1142">
        <f>'1'!BE25</f>
        <v>0</v>
      </c>
      <c r="BE16" s="1142">
        <f>'1'!BF25</f>
        <v>0</v>
      </c>
      <c r="BF16" s="1142">
        <f>'1'!BG25</f>
        <v>0</v>
      </c>
      <c r="BG16" s="1142">
        <f>'1'!BH25</f>
        <v>0</v>
      </c>
      <c r="BH16" s="1142">
        <f>'1'!BI25</f>
        <v>0</v>
      </c>
      <c r="BI16" s="1139">
        <f>'1'!BJ25</f>
        <v>0</v>
      </c>
      <c r="BJ16" s="1142">
        <f>'1'!BK25</f>
        <v>0</v>
      </c>
      <c r="BK16" s="1142">
        <f>'1'!BL25</f>
        <v>0</v>
      </c>
      <c r="BL16" s="1142">
        <f>'1'!BM25</f>
        <v>0</v>
      </c>
      <c r="BM16" s="1142">
        <f>'1'!BN25</f>
        <v>0</v>
      </c>
      <c r="BN16" s="1142">
        <f>'1'!BO25</f>
        <v>0</v>
      </c>
      <c r="BO16" s="1142">
        <f>'1'!BP25</f>
        <v>0</v>
      </c>
      <c r="BP16" s="1139">
        <f>'1'!BQ25</f>
        <v>0</v>
      </c>
      <c r="BQ16" s="1142">
        <f>'1'!BR25</f>
        <v>0</v>
      </c>
      <c r="BR16" s="1142">
        <f>'1'!BS25</f>
        <v>0</v>
      </c>
      <c r="BS16" s="1142">
        <f>'1'!BT25</f>
        <v>0</v>
      </c>
      <c r="BT16" s="1142">
        <f>'1'!BU25</f>
        <v>0</v>
      </c>
      <c r="BU16" s="1142">
        <f>'1'!BV25</f>
        <v>0</v>
      </c>
      <c r="BV16" s="1142">
        <f>'1'!BW25</f>
        <v>0</v>
      </c>
      <c r="BW16" s="1139">
        <f>'1'!BX25</f>
        <v>0</v>
      </c>
      <c r="BX16" s="1142">
        <f>'1'!BY25</f>
        <v>0</v>
      </c>
      <c r="BY16" s="1142">
        <f>'1'!BZ25</f>
        <v>0</v>
      </c>
      <c r="BZ16" s="1142">
        <f>'1'!CA25</f>
        <v>0</v>
      </c>
      <c r="CA16" s="1142">
        <f>'1'!CB25</f>
        <v>0</v>
      </c>
      <c r="CB16" s="1142">
        <f>'1'!CC25</f>
        <v>0</v>
      </c>
      <c r="CC16" s="1142">
        <f>'1'!CD25</f>
        <v>0</v>
      </c>
      <c r="CD16" s="1139">
        <f>'1'!CE25</f>
        <v>0</v>
      </c>
      <c r="CE16" s="1142">
        <f>'1'!CF25</f>
        <v>0</v>
      </c>
      <c r="CF16" s="1142">
        <f>'1'!CG25</f>
        <v>0</v>
      </c>
      <c r="CG16" s="1142">
        <f>'1'!CH25</f>
        <v>0</v>
      </c>
      <c r="CH16" s="1142">
        <f>'1'!CI25</f>
        <v>0</v>
      </c>
      <c r="CI16" s="1142">
        <f>'1'!CJ25</f>
        <v>0</v>
      </c>
      <c r="CJ16" s="1142">
        <f>'1'!CK25</f>
        <v>0</v>
      </c>
      <c r="CK16" s="1139">
        <f>'1'!CL25</f>
        <v>0</v>
      </c>
      <c r="CL16" s="1142">
        <f>'1'!CM25</f>
        <v>0</v>
      </c>
      <c r="CM16" s="1142">
        <f>'1'!CN25</f>
        <v>0</v>
      </c>
      <c r="CN16" s="1142">
        <f>'1'!CO25</f>
        <v>0</v>
      </c>
      <c r="CO16" s="1142">
        <f>'1'!CP25</f>
        <v>0</v>
      </c>
      <c r="CP16" s="1142">
        <f>'1'!CQ25</f>
        <v>0</v>
      </c>
      <c r="CQ16" s="1142">
        <f>'1'!CR25</f>
        <v>0</v>
      </c>
      <c r="CR16" s="1139">
        <f>'1'!CS25</f>
        <v>0</v>
      </c>
      <c r="CS16" s="1142">
        <f>'1'!CT25</f>
        <v>0</v>
      </c>
      <c r="CT16" s="1142">
        <f>'1'!CU25</f>
        <v>0</v>
      </c>
      <c r="CU16" s="1142">
        <f>'1'!CV25</f>
        <v>0</v>
      </c>
      <c r="CV16" s="1142">
        <f>'1'!CW25</f>
        <v>0</v>
      </c>
      <c r="CW16" s="1142">
        <f>'1'!CX25</f>
        <v>0</v>
      </c>
      <c r="CX16" s="1142">
        <f>'1'!CY25</f>
        <v>0</v>
      </c>
    </row>
    <row r="17" spans="1:102" ht="25.5" x14ac:dyDescent="0.25">
      <c r="A17" s="1111">
        <v>16</v>
      </c>
      <c r="B17" s="1111">
        <v>4</v>
      </c>
      <c r="C17" s="1140" t="s">
        <v>1939</v>
      </c>
      <c r="D17" s="1116">
        <v>216</v>
      </c>
      <c r="E17" s="1141">
        <f>'1'!F26</f>
        <v>0</v>
      </c>
      <c r="F17" s="1142">
        <f>'1'!G26</f>
        <v>0</v>
      </c>
      <c r="G17" s="1142">
        <f>'1'!H26</f>
        <v>0</v>
      </c>
      <c r="H17" s="1142">
        <f>'1'!I26</f>
        <v>0</v>
      </c>
      <c r="I17" s="1142">
        <f>'1'!J26</f>
        <v>0</v>
      </c>
      <c r="J17" s="1142">
        <f>'1'!K26</f>
        <v>0</v>
      </c>
      <c r="K17" s="1142">
        <f>'1'!L26</f>
        <v>0</v>
      </c>
      <c r="L17" s="1139">
        <f>'1'!M26</f>
        <v>0</v>
      </c>
      <c r="M17" s="1142">
        <f>'1'!N26</f>
        <v>0</v>
      </c>
      <c r="N17" s="1142">
        <f>'1'!O26</f>
        <v>0</v>
      </c>
      <c r="O17" s="1142">
        <f>'1'!P26</f>
        <v>0</v>
      </c>
      <c r="P17" s="1142">
        <f>'1'!Q26</f>
        <v>0</v>
      </c>
      <c r="Q17" s="1142">
        <f>'1'!R26</f>
        <v>0</v>
      </c>
      <c r="R17" s="1142">
        <f>'1'!S26</f>
        <v>0</v>
      </c>
      <c r="S17" s="1139">
        <f>'1'!T26</f>
        <v>0</v>
      </c>
      <c r="T17" s="1142">
        <f>'1'!U26</f>
        <v>0</v>
      </c>
      <c r="U17" s="1142">
        <f>'1'!V26</f>
        <v>0</v>
      </c>
      <c r="V17" s="1142">
        <f>'1'!W26</f>
        <v>0</v>
      </c>
      <c r="W17" s="1142">
        <f>'1'!X26</f>
        <v>0</v>
      </c>
      <c r="X17" s="1142">
        <f>'1'!Y26</f>
        <v>0</v>
      </c>
      <c r="Y17" s="1142">
        <f>'1'!Z26</f>
        <v>0</v>
      </c>
      <c r="Z17" s="1139">
        <f>'1'!AA26</f>
        <v>0</v>
      </c>
      <c r="AA17" s="1142">
        <f>'1'!AB26</f>
        <v>0</v>
      </c>
      <c r="AB17" s="1142">
        <f>'1'!AC26</f>
        <v>0</v>
      </c>
      <c r="AC17" s="1142">
        <f>'1'!AD26</f>
        <v>0</v>
      </c>
      <c r="AD17" s="1142">
        <f>'1'!AE26</f>
        <v>0</v>
      </c>
      <c r="AE17" s="1142">
        <f>'1'!AF26</f>
        <v>0</v>
      </c>
      <c r="AF17" s="1142">
        <f>'1'!AG26</f>
        <v>0</v>
      </c>
      <c r="AG17" s="1139">
        <f>'1'!AH26</f>
        <v>0</v>
      </c>
      <c r="AH17" s="1142">
        <f>'1'!AI26</f>
        <v>0</v>
      </c>
      <c r="AI17" s="1142">
        <f>'1'!AJ26</f>
        <v>0</v>
      </c>
      <c r="AJ17" s="1142">
        <f>'1'!AK26</f>
        <v>0</v>
      </c>
      <c r="AK17" s="1142">
        <f>'1'!AL26</f>
        <v>0</v>
      </c>
      <c r="AL17" s="1142">
        <f>'1'!AM26</f>
        <v>0</v>
      </c>
      <c r="AM17" s="1142">
        <f>'1'!AN26</f>
        <v>0</v>
      </c>
      <c r="AN17" s="1139">
        <f>'1'!AO26</f>
        <v>0</v>
      </c>
      <c r="AO17" s="1142">
        <f>'1'!AP26</f>
        <v>0</v>
      </c>
      <c r="AP17" s="1142">
        <f>'1'!AQ26</f>
        <v>0</v>
      </c>
      <c r="AQ17" s="1142">
        <f>'1'!AR26</f>
        <v>0</v>
      </c>
      <c r="AR17" s="1142">
        <f>'1'!AS26</f>
        <v>0</v>
      </c>
      <c r="AS17" s="1142">
        <f>'1'!AT26</f>
        <v>0</v>
      </c>
      <c r="AT17" s="1142">
        <f>'1'!AU26</f>
        <v>0</v>
      </c>
      <c r="AU17" s="1139">
        <f>'1'!AV26</f>
        <v>0</v>
      </c>
      <c r="AV17" s="1142">
        <f>'1'!AW26</f>
        <v>0</v>
      </c>
      <c r="AW17" s="1142">
        <f>'1'!AX26</f>
        <v>0</v>
      </c>
      <c r="AX17" s="1142">
        <f>'1'!AY26</f>
        <v>0</v>
      </c>
      <c r="AY17" s="1142">
        <f>'1'!AZ26</f>
        <v>0</v>
      </c>
      <c r="AZ17" s="1142">
        <f>'1'!BA26</f>
        <v>0</v>
      </c>
      <c r="BA17" s="1142">
        <f>'1'!BB26</f>
        <v>0</v>
      </c>
      <c r="BB17" s="1139">
        <f>'1'!BC26</f>
        <v>0</v>
      </c>
      <c r="BC17" s="1142">
        <f>'1'!BD26</f>
        <v>0</v>
      </c>
      <c r="BD17" s="1142">
        <f>'1'!BE26</f>
        <v>0</v>
      </c>
      <c r="BE17" s="1142">
        <f>'1'!BF26</f>
        <v>0</v>
      </c>
      <c r="BF17" s="1142">
        <f>'1'!BG26</f>
        <v>0</v>
      </c>
      <c r="BG17" s="1142">
        <f>'1'!BH26</f>
        <v>0</v>
      </c>
      <c r="BH17" s="1142">
        <f>'1'!BI26</f>
        <v>0</v>
      </c>
      <c r="BI17" s="1139">
        <f>'1'!BJ26</f>
        <v>0</v>
      </c>
      <c r="BJ17" s="1142">
        <f>'1'!BK26</f>
        <v>0</v>
      </c>
      <c r="BK17" s="1142">
        <f>'1'!BL26</f>
        <v>0</v>
      </c>
      <c r="BL17" s="1142">
        <f>'1'!BM26</f>
        <v>0</v>
      </c>
      <c r="BM17" s="1142">
        <f>'1'!BN26</f>
        <v>0</v>
      </c>
      <c r="BN17" s="1142">
        <f>'1'!BO26</f>
        <v>0</v>
      </c>
      <c r="BO17" s="1142">
        <f>'1'!BP26</f>
        <v>0</v>
      </c>
      <c r="BP17" s="1139">
        <f>'1'!BQ26</f>
        <v>0</v>
      </c>
      <c r="BQ17" s="1142">
        <f>'1'!BR26</f>
        <v>0</v>
      </c>
      <c r="BR17" s="1142">
        <f>'1'!BS26</f>
        <v>0</v>
      </c>
      <c r="BS17" s="1142">
        <f>'1'!BT26</f>
        <v>0</v>
      </c>
      <c r="BT17" s="1142">
        <f>'1'!BU26</f>
        <v>0</v>
      </c>
      <c r="BU17" s="1142">
        <f>'1'!BV26</f>
        <v>0</v>
      </c>
      <c r="BV17" s="1142">
        <f>'1'!BW26</f>
        <v>0</v>
      </c>
      <c r="BW17" s="1139">
        <f>'1'!BX26</f>
        <v>0</v>
      </c>
      <c r="BX17" s="1142">
        <f>'1'!BY26</f>
        <v>0</v>
      </c>
      <c r="BY17" s="1142">
        <f>'1'!BZ26</f>
        <v>0</v>
      </c>
      <c r="BZ17" s="1142">
        <f>'1'!CA26</f>
        <v>0</v>
      </c>
      <c r="CA17" s="1142">
        <f>'1'!CB26</f>
        <v>0</v>
      </c>
      <c r="CB17" s="1142">
        <f>'1'!CC26</f>
        <v>0</v>
      </c>
      <c r="CC17" s="1142">
        <f>'1'!CD26</f>
        <v>0</v>
      </c>
      <c r="CD17" s="1139">
        <f>'1'!CE26</f>
        <v>0</v>
      </c>
      <c r="CE17" s="1142">
        <f>'1'!CF26</f>
        <v>0</v>
      </c>
      <c r="CF17" s="1142">
        <f>'1'!CG26</f>
        <v>0</v>
      </c>
      <c r="CG17" s="1142">
        <f>'1'!CH26</f>
        <v>0</v>
      </c>
      <c r="CH17" s="1142">
        <f>'1'!CI26</f>
        <v>0</v>
      </c>
      <c r="CI17" s="1142">
        <f>'1'!CJ26</f>
        <v>0</v>
      </c>
      <c r="CJ17" s="1142">
        <f>'1'!CK26</f>
        <v>0</v>
      </c>
      <c r="CK17" s="1139">
        <f>'1'!CL26</f>
        <v>0</v>
      </c>
      <c r="CL17" s="1142">
        <f>'1'!CM26</f>
        <v>0</v>
      </c>
      <c r="CM17" s="1142">
        <f>'1'!CN26</f>
        <v>0</v>
      </c>
      <c r="CN17" s="1142">
        <f>'1'!CO26</f>
        <v>0</v>
      </c>
      <c r="CO17" s="1142">
        <f>'1'!CP26</f>
        <v>0</v>
      </c>
      <c r="CP17" s="1142">
        <f>'1'!CQ26</f>
        <v>0</v>
      </c>
      <c r="CQ17" s="1142">
        <f>'1'!CR26</f>
        <v>0</v>
      </c>
      <c r="CR17" s="1139">
        <f>'1'!CS26</f>
        <v>0</v>
      </c>
      <c r="CS17" s="1142">
        <f>'1'!CT26</f>
        <v>0</v>
      </c>
      <c r="CT17" s="1142">
        <f>'1'!CU26</f>
        <v>0</v>
      </c>
      <c r="CU17" s="1142">
        <f>'1'!CV26</f>
        <v>0</v>
      </c>
      <c r="CV17" s="1142">
        <f>'1'!CW26</f>
        <v>0</v>
      </c>
      <c r="CW17" s="1142">
        <f>'1'!CX26</f>
        <v>0</v>
      </c>
      <c r="CX17" s="1142">
        <f>'1'!CY26</f>
        <v>0</v>
      </c>
    </row>
    <row r="18" spans="1:102" ht="25.5" x14ac:dyDescent="0.25">
      <c r="A18" s="1111">
        <v>17</v>
      </c>
      <c r="B18" s="1111">
        <v>4</v>
      </c>
      <c r="C18" s="1140" t="s">
        <v>1940</v>
      </c>
      <c r="D18" s="1116">
        <v>217</v>
      </c>
      <c r="E18" s="1141">
        <f>'1'!F27</f>
        <v>0</v>
      </c>
      <c r="F18" s="1142">
        <f>'1'!G27</f>
        <v>0</v>
      </c>
      <c r="G18" s="1142">
        <f>'1'!H27</f>
        <v>0</v>
      </c>
      <c r="H18" s="1142">
        <f>'1'!I27</f>
        <v>0</v>
      </c>
      <c r="I18" s="1142">
        <f>'1'!J27</f>
        <v>0</v>
      </c>
      <c r="J18" s="1142">
        <f>'1'!K27</f>
        <v>0</v>
      </c>
      <c r="K18" s="1142">
        <f>'1'!L27</f>
        <v>0</v>
      </c>
      <c r="L18" s="1139">
        <f>'1'!M27</f>
        <v>0</v>
      </c>
      <c r="M18" s="1142">
        <f>'1'!N27</f>
        <v>0</v>
      </c>
      <c r="N18" s="1142">
        <f>'1'!O27</f>
        <v>0</v>
      </c>
      <c r="O18" s="1142">
        <f>'1'!P27</f>
        <v>0</v>
      </c>
      <c r="P18" s="1142">
        <f>'1'!Q27</f>
        <v>0</v>
      </c>
      <c r="Q18" s="1142">
        <f>'1'!R27</f>
        <v>0</v>
      </c>
      <c r="R18" s="1142">
        <f>'1'!S27</f>
        <v>0</v>
      </c>
      <c r="S18" s="1139">
        <f>'1'!T27</f>
        <v>0</v>
      </c>
      <c r="T18" s="1142">
        <f>'1'!U27</f>
        <v>0</v>
      </c>
      <c r="U18" s="1142">
        <f>'1'!V27</f>
        <v>0</v>
      </c>
      <c r="V18" s="1142">
        <f>'1'!W27</f>
        <v>0</v>
      </c>
      <c r="W18" s="1142">
        <f>'1'!X27</f>
        <v>0</v>
      </c>
      <c r="X18" s="1142">
        <f>'1'!Y27</f>
        <v>0</v>
      </c>
      <c r="Y18" s="1142">
        <f>'1'!Z27</f>
        <v>0</v>
      </c>
      <c r="Z18" s="1139">
        <f>'1'!AA27</f>
        <v>0</v>
      </c>
      <c r="AA18" s="1142">
        <f>'1'!AB27</f>
        <v>0</v>
      </c>
      <c r="AB18" s="1142">
        <f>'1'!AC27</f>
        <v>0</v>
      </c>
      <c r="AC18" s="1142">
        <f>'1'!AD27</f>
        <v>0</v>
      </c>
      <c r="AD18" s="1142">
        <f>'1'!AE27</f>
        <v>0</v>
      </c>
      <c r="AE18" s="1142">
        <f>'1'!AF27</f>
        <v>0</v>
      </c>
      <c r="AF18" s="1142">
        <f>'1'!AG27</f>
        <v>0</v>
      </c>
      <c r="AG18" s="1139">
        <f>'1'!AH27</f>
        <v>0</v>
      </c>
      <c r="AH18" s="1142">
        <f>'1'!AI27</f>
        <v>0</v>
      </c>
      <c r="AI18" s="1142">
        <f>'1'!AJ27</f>
        <v>0</v>
      </c>
      <c r="AJ18" s="1142">
        <f>'1'!AK27</f>
        <v>0</v>
      </c>
      <c r="AK18" s="1142">
        <f>'1'!AL27</f>
        <v>0</v>
      </c>
      <c r="AL18" s="1142">
        <f>'1'!AM27</f>
        <v>0</v>
      </c>
      <c r="AM18" s="1142">
        <f>'1'!AN27</f>
        <v>0</v>
      </c>
      <c r="AN18" s="1139">
        <f>'1'!AO27</f>
        <v>0</v>
      </c>
      <c r="AO18" s="1142">
        <f>'1'!AP27</f>
        <v>0</v>
      </c>
      <c r="AP18" s="1142">
        <f>'1'!AQ27</f>
        <v>0</v>
      </c>
      <c r="AQ18" s="1142">
        <f>'1'!AR27</f>
        <v>0</v>
      </c>
      <c r="AR18" s="1142">
        <f>'1'!AS27</f>
        <v>0</v>
      </c>
      <c r="AS18" s="1142">
        <f>'1'!AT27</f>
        <v>0</v>
      </c>
      <c r="AT18" s="1142">
        <f>'1'!AU27</f>
        <v>0</v>
      </c>
      <c r="AU18" s="1139">
        <f>'1'!AV27</f>
        <v>0</v>
      </c>
      <c r="AV18" s="1142">
        <f>'1'!AW27</f>
        <v>0</v>
      </c>
      <c r="AW18" s="1142">
        <f>'1'!AX27</f>
        <v>0</v>
      </c>
      <c r="AX18" s="1142">
        <f>'1'!AY27</f>
        <v>0</v>
      </c>
      <c r="AY18" s="1142">
        <f>'1'!AZ27</f>
        <v>0</v>
      </c>
      <c r="AZ18" s="1142">
        <f>'1'!BA27</f>
        <v>0</v>
      </c>
      <c r="BA18" s="1142">
        <f>'1'!BB27</f>
        <v>0</v>
      </c>
      <c r="BB18" s="1139">
        <f>'1'!BC27</f>
        <v>0</v>
      </c>
      <c r="BC18" s="1142">
        <f>'1'!BD27</f>
        <v>0</v>
      </c>
      <c r="BD18" s="1142">
        <f>'1'!BE27</f>
        <v>0</v>
      </c>
      <c r="BE18" s="1142">
        <f>'1'!BF27</f>
        <v>0</v>
      </c>
      <c r="BF18" s="1142">
        <f>'1'!BG27</f>
        <v>0</v>
      </c>
      <c r="BG18" s="1142">
        <f>'1'!BH27</f>
        <v>0</v>
      </c>
      <c r="BH18" s="1142">
        <f>'1'!BI27</f>
        <v>0</v>
      </c>
      <c r="BI18" s="1139">
        <f>'1'!BJ27</f>
        <v>0</v>
      </c>
      <c r="BJ18" s="1142">
        <f>'1'!BK27</f>
        <v>0</v>
      </c>
      <c r="BK18" s="1142">
        <f>'1'!BL27</f>
        <v>0</v>
      </c>
      <c r="BL18" s="1142">
        <f>'1'!BM27</f>
        <v>0</v>
      </c>
      <c r="BM18" s="1142">
        <f>'1'!BN27</f>
        <v>0</v>
      </c>
      <c r="BN18" s="1142">
        <f>'1'!BO27</f>
        <v>0</v>
      </c>
      <c r="BO18" s="1142">
        <f>'1'!BP27</f>
        <v>0</v>
      </c>
      <c r="BP18" s="1139">
        <f>'1'!BQ27</f>
        <v>0</v>
      </c>
      <c r="BQ18" s="1142">
        <f>'1'!BR27</f>
        <v>0</v>
      </c>
      <c r="BR18" s="1142">
        <f>'1'!BS27</f>
        <v>0</v>
      </c>
      <c r="BS18" s="1142">
        <f>'1'!BT27</f>
        <v>0</v>
      </c>
      <c r="BT18" s="1142">
        <f>'1'!BU27</f>
        <v>0</v>
      </c>
      <c r="BU18" s="1142">
        <f>'1'!BV27</f>
        <v>0</v>
      </c>
      <c r="BV18" s="1142">
        <f>'1'!BW27</f>
        <v>0</v>
      </c>
      <c r="BW18" s="1139">
        <f>'1'!BX27</f>
        <v>0</v>
      </c>
      <c r="BX18" s="1142">
        <f>'1'!BY27</f>
        <v>0</v>
      </c>
      <c r="BY18" s="1142">
        <f>'1'!BZ27</f>
        <v>0</v>
      </c>
      <c r="BZ18" s="1142">
        <f>'1'!CA27</f>
        <v>0</v>
      </c>
      <c r="CA18" s="1142">
        <f>'1'!CB27</f>
        <v>0</v>
      </c>
      <c r="CB18" s="1142">
        <f>'1'!CC27</f>
        <v>0</v>
      </c>
      <c r="CC18" s="1142">
        <f>'1'!CD27</f>
        <v>0</v>
      </c>
      <c r="CD18" s="1139">
        <f>'1'!CE27</f>
        <v>0</v>
      </c>
      <c r="CE18" s="1142">
        <f>'1'!CF27</f>
        <v>0</v>
      </c>
      <c r="CF18" s="1142">
        <f>'1'!CG27</f>
        <v>0</v>
      </c>
      <c r="CG18" s="1142">
        <f>'1'!CH27</f>
        <v>0</v>
      </c>
      <c r="CH18" s="1142">
        <f>'1'!CI27</f>
        <v>0</v>
      </c>
      <c r="CI18" s="1142">
        <f>'1'!CJ27</f>
        <v>0</v>
      </c>
      <c r="CJ18" s="1142">
        <f>'1'!CK27</f>
        <v>0</v>
      </c>
      <c r="CK18" s="1139">
        <f>'1'!CL27</f>
        <v>0</v>
      </c>
      <c r="CL18" s="1142">
        <f>'1'!CM27</f>
        <v>0</v>
      </c>
      <c r="CM18" s="1142">
        <f>'1'!CN27</f>
        <v>0</v>
      </c>
      <c r="CN18" s="1142">
        <f>'1'!CO27</f>
        <v>0</v>
      </c>
      <c r="CO18" s="1142">
        <f>'1'!CP27</f>
        <v>0</v>
      </c>
      <c r="CP18" s="1142">
        <f>'1'!CQ27</f>
        <v>0</v>
      </c>
      <c r="CQ18" s="1142">
        <f>'1'!CR27</f>
        <v>0</v>
      </c>
      <c r="CR18" s="1139">
        <f>'1'!CS27</f>
        <v>0</v>
      </c>
      <c r="CS18" s="1142">
        <f>'1'!CT27</f>
        <v>0</v>
      </c>
      <c r="CT18" s="1142">
        <f>'1'!CU27</f>
        <v>0</v>
      </c>
      <c r="CU18" s="1142">
        <f>'1'!CV27</f>
        <v>0</v>
      </c>
      <c r="CV18" s="1142">
        <f>'1'!CW27</f>
        <v>0</v>
      </c>
      <c r="CW18" s="1142">
        <f>'1'!CX27</f>
        <v>0</v>
      </c>
      <c r="CX18" s="1142">
        <f>'1'!CY27</f>
        <v>0</v>
      </c>
    </row>
    <row r="19" spans="1:102" ht="25.5" x14ac:dyDescent="0.25">
      <c r="A19" s="1111">
        <v>18</v>
      </c>
      <c r="B19" s="1111">
        <v>4</v>
      </c>
      <c r="C19" s="1140" t="s">
        <v>1941</v>
      </c>
      <c r="D19" s="1116">
        <v>218</v>
      </c>
      <c r="E19" s="1141">
        <f>'1'!F28</f>
        <v>0</v>
      </c>
      <c r="F19" s="1142">
        <f>'1'!G28</f>
        <v>0</v>
      </c>
      <c r="G19" s="1142">
        <f>'1'!H28</f>
        <v>0</v>
      </c>
      <c r="H19" s="1142">
        <f>'1'!I28</f>
        <v>0</v>
      </c>
      <c r="I19" s="1142">
        <f>'1'!J28</f>
        <v>0</v>
      </c>
      <c r="J19" s="1142">
        <f>'1'!K28</f>
        <v>0</v>
      </c>
      <c r="K19" s="1142">
        <f>'1'!L28</f>
        <v>0</v>
      </c>
      <c r="L19" s="1139">
        <f>'1'!M28</f>
        <v>0</v>
      </c>
      <c r="M19" s="1142">
        <f>'1'!N28</f>
        <v>0</v>
      </c>
      <c r="N19" s="1142">
        <f>'1'!O28</f>
        <v>0</v>
      </c>
      <c r="O19" s="1142">
        <f>'1'!P28</f>
        <v>0</v>
      </c>
      <c r="P19" s="1142">
        <f>'1'!Q28</f>
        <v>0</v>
      </c>
      <c r="Q19" s="1142">
        <f>'1'!R28</f>
        <v>0</v>
      </c>
      <c r="R19" s="1142">
        <f>'1'!S28</f>
        <v>0</v>
      </c>
      <c r="S19" s="1139">
        <f>'1'!T28</f>
        <v>0</v>
      </c>
      <c r="T19" s="1142">
        <f>'1'!U28</f>
        <v>0</v>
      </c>
      <c r="U19" s="1142">
        <f>'1'!V28</f>
        <v>0</v>
      </c>
      <c r="V19" s="1142">
        <f>'1'!W28</f>
        <v>0</v>
      </c>
      <c r="W19" s="1142">
        <f>'1'!X28</f>
        <v>0</v>
      </c>
      <c r="X19" s="1142">
        <f>'1'!Y28</f>
        <v>0</v>
      </c>
      <c r="Y19" s="1142">
        <f>'1'!Z28</f>
        <v>0</v>
      </c>
      <c r="Z19" s="1139">
        <f>'1'!AA28</f>
        <v>0</v>
      </c>
      <c r="AA19" s="1142">
        <f>'1'!AB28</f>
        <v>0</v>
      </c>
      <c r="AB19" s="1142">
        <f>'1'!AC28</f>
        <v>0</v>
      </c>
      <c r="AC19" s="1142">
        <f>'1'!AD28</f>
        <v>0</v>
      </c>
      <c r="AD19" s="1142">
        <f>'1'!AE28</f>
        <v>0</v>
      </c>
      <c r="AE19" s="1142">
        <f>'1'!AF28</f>
        <v>0</v>
      </c>
      <c r="AF19" s="1142">
        <f>'1'!AG28</f>
        <v>0</v>
      </c>
      <c r="AG19" s="1139">
        <f>'1'!AH28</f>
        <v>0</v>
      </c>
      <c r="AH19" s="1142">
        <f>'1'!AI28</f>
        <v>0</v>
      </c>
      <c r="AI19" s="1142">
        <f>'1'!AJ28</f>
        <v>0</v>
      </c>
      <c r="AJ19" s="1142">
        <f>'1'!AK28</f>
        <v>0</v>
      </c>
      <c r="AK19" s="1142">
        <f>'1'!AL28</f>
        <v>0</v>
      </c>
      <c r="AL19" s="1142">
        <f>'1'!AM28</f>
        <v>0</v>
      </c>
      <c r="AM19" s="1142">
        <f>'1'!AN28</f>
        <v>0</v>
      </c>
      <c r="AN19" s="1139">
        <f>'1'!AO28</f>
        <v>0</v>
      </c>
      <c r="AO19" s="1142">
        <f>'1'!AP28</f>
        <v>0</v>
      </c>
      <c r="AP19" s="1142">
        <f>'1'!AQ28</f>
        <v>0</v>
      </c>
      <c r="AQ19" s="1142">
        <f>'1'!AR28</f>
        <v>0</v>
      </c>
      <c r="AR19" s="1142">
        <f>'1'!AS28</f>
        <v>0</v>
      </c>
      <c r="AS19" s="1142">
        <f>'1'!AT28</f>
        <v>0</v>
      </c>
      <c r="AT19" s="1142">
        <f>'1'!AU28</f>
        <v>0</v>
      </c>
      <c r="AU19" s="1139">
        <f>'1'!AV28</f>
        <v>0</v>
      </c>
      <c r="AV19" s="1142">
        <f>'1'!AW28</f>
        <v>0</v>
      </c>
      <c r="AW19" s="1142">
        <f>'1'!AX28</f>
        <v>0</v>
      </c>
      <c r="AX19" s="1142">
        <f>'1'!AY28</f>
        <v>0</v>
      </c>
      <c r="AY19" s="1142">
        <f>'1'!AZ28</f>
        <v>0</v>
      </c>
      <c r="AZ19" s="1142">
        <f>'1'!BA28</f>
        <v>0</v>
      </c>
      <c r="BA19" s="1142">
        <f>'1'!BB28</f>
        <v>0</v>
      </c>
      <c r="BB19" s="1139">
        <f>'1'!BC28</f>
        <v>0</v>
      </c>
      <c r="BC19" s="1142">
        <f>'1'!BD28</f>
        <v>0</v>
      </c>
      <c r="BD19" s="1142">
        <f>'1'!BE28</f>
        <v>0</v>
      </c>
      <c r="BE19" s="1142">
        <f>'1'!BF28</f>
        <v>0</v>
      </c>
      <c r="BF19" s="1142">
        <f>'1'!BG28</f>
        <v>0</v>
      </c>
      <c r="BG19" s="1142">
        <f>'1'!BH28</f>
        <v>0</v>
      </c>
      <c r="BH19" s="1142">
        <f>'1'!BI28</f>
        <v>0</v>
      </c>
      <c r="BI19" s="1139">
        <f>'1'!BJ28</f>
        <v>0</v>
      </c>
      <c r="BJ19" s="1142">
        <f>'1'!BK28</f>
        <v>0</v>
      </c>
      <c r="BK19" s="1142">
        <f>'1'!BL28</f>
        <v>0</v>
      </c>
      <c r="BL19" s="1142">
        <f>'1'!BM28</f>
        <v>0</v>
      </c>
      <c r="BM19" s="1142">
        <f>'1'!BN28</f>
        <v>0</v>
      </c>
      <c r="BN19" s="1142">
        <f>'1'!BO28</f>
        <v>0</v>
      </c>
      <c r="BO19" s="1142">
        <f>'1'!BP28</f>
        <v>0</v>
      </c>
      <c r="BP19" s="1139">
        <f>'1'!BQ28</f>
        <v>0</v>
      </c>
      <c r="BQ19" s="1142">
        <f>'1'!BR28</f>
        <v>0</v>
      </c>
      <c r="BR19" s="1142">
        <f>'1'!BS28</f>
        <v>0</v>
      </c>
      <c r="BS19" s="1142">
        <f>'1'!BT28</f>
        <v>0</v>
      </c>
      <c r="BT19" s="1142">
        <f>'1'!BU28</f>
        <v>0</v>
      </c>
      <c r="BU19" s="1142">
        <f>'1'!BV28</f>
        <v>0</v>
      </c>
      <c r="BV19" s="1142">
        <f>'1'!BW28</f>
        <v>0</v>
      </c>
      <c r="BW19" s="1139">
        <f>'1'!BX28</f>
        <v>0</v>
      </c>
      <c r="BX19" s="1142">
        <f>'1'!BY28</f>
        <v>0</v>
      </c>
      <c r="BY19" s="1142">
        <f>'1'!BZ28</f>
        <v>0</v>
      </c>
      <c r="BZ19" s="1142">
        <f>'1'!CA28</f>
        <v>0</v>
      </c>
      <c r="CA19" s="1142">
        <f>'1'!CB28</f>
        <v>0</v>
      </c>
      <c r="CB19" s="1142">
        <f>'1'!CC28</f>
        <v>0</v>
      </c>
      <c r="CC19" s="1142">
        <f>'1'!CD28</f>
        <v>0</v>
      </c>
      <c r="CD19" s="1139">
        <f>'1'!CE28</f>
        <v>0</v>
      </c>
      <c r="CE19" s="1142">
        <f>'1'!CF28</f>
        <v>0</v>
      </c>
      <c r="CF19" s="1142">
        <f>'1'!CG28</f>
        <v>0</v>
      </c>
      <c r="CG19" s="1142">
        <f>'1'!CH28</f>
        <v>0</v>
      </c>
      <c r="CH19" s="1142">
        <f>'1'!CI28</f>
        <v>0</v>
      </c>
      <c r="CI19" s="1142">
        <f>'1'!CJ28</f>
        <v>0</v>
      </c>
      <c r="CJ19" s="1142">
        <f>'1'!CK28</f>
        <v>0</v>
      </c>
      <c r="CK19" s="1139">
        <f>'1'!CL28</f>
        <v>0</v>
      </c>
      <c r="CL19" s="1142">
        <f>'1'!CM28</f>
        <v>0</v>
      </c>
      <c r="CM19" s="1142">
        <f>'1'!CN28</f>
        <v>0</v>
      </c>
      <c r="CN19" s="1142">
        <f>'1'!CO28</f>
        <v>0</v>
      </c>
      <c r="CO19" s="1142">
        <f>'1'!CP28</f>
        <v>0</v>
      </c>
      <c r="CP19" s="1142">
        <f>'1'!CQ28</f>
        <v>0</v>
      </c>
      <c r="CQ19" s="1142">
        <f>'1'!CR28</f>
        <v>0</v>
      </c>
      <c r="CR19" s="1139">
        <f>'1'!CS28</f>
        <v>0</v>
      </c>
      <c r="CS19" s="1142">
        <f>'1'!CT28</f>
        <v>0</v>
      </c>
      <c r="CT19" s="1142">
        <f>'1'!CU28</f>
        <v>0</v>
      </c>
      <c r="CU19" s="1142">
        <f>'1'!CV28</f>
        <v>0</v>
      </c>
      <c r="CV19" s="1142">
        <f>'1'!CW28</f>
        <v>0</v>
      </c>
      <c r="CW19" s="1142">
        <f>'1'!CX28</f>
        <v>0</v>
      </c>
      <c r="CX19" s="1142">
        <f>'1'!CY28</f>
        <v>0</v>
      </c>
    </row>
    <row r="20" spans="1:102" ht="25.5" x14ac:dyDescent="0.25">
      <c r="A20" s="1111">
        <v>19</v>
      </c>
      <c r="B20" s="1111">
        <v>4</v>
      </c>
      <c r="C20" s="1140" t="s">
        <v>1942</v>
      </c>
      <c r="D20" s="1116">
        <v>219</v>
      </c>
      <c r="E20" s="1141">
        <f>'1'!F29</f>
        <v>0</v>
      </c>
      <c r="F20" s="1142">
        <f>'1'!G29</f>
        <v>0</v>
      </c>
      <c r="G20" s="1142">
        <f>'1'!H29</f>
        <v>0</v>
      </c>
      <c r="H20" s="1142">
        <f>'1'!I29</f>
        <v>0</v>
      </c>
      <c r="I20" s="1142">
        <f>'1'!J29</f>
        <v>0</v>
      </c>
      <c r="J20" s="1142">
        <f>'1'!K29</f>
        <v>0</v>
      </c>
      <c r="K20" s="1142">
        <f>'1'!L29</f>
        <v>0</v>
      </c>
      <c r="L20" s="1139">
        <f>'1'!M29</f>
        <v>0</v>
      </c>
      <c r="M20" s="1142">
        <f>'1'!N29</f>
        <v>0</v>
      </c>
      <c r="N20" s="1142">
        <f>'1'!O29</f>
        <v>0</v>
      </c>
      <c r="O20" s="1142">
        <f>'1'!P29</f>
        <v>0</v>
      </c>
      <c r="P20" s="1142">
        <f>'1'!Q29</f>
        <v>0</v>
      </c>
      <c r="Q20" s="1142">
        <f>'1'!R29</f>
        <v>0</v>
      </c>
      <c r="R20" s="1142">
        <f>'1'!S29</f>
        <v>0</v>
      </c>
      <c r="S20" s="1139">
        <f>'1'!T29</f>
        <v>0</v>
      </c>
      <c r="T20" s="1142">
        <f>'1'!U29</f>
        <v>0</v>
      </c>
      <c r="U20" s="1142">
        <f>'1'!V29</f>
        <v>0</v>
      </c>
      <c r="V20" s="1142">
        <f>'1'!W29</f>
        <v>0</v>
      </c>
      <c r="W20" s="1142">
        <f>'1'!X29</f>
        <v>0</v>
      </c>
      <c r="X20" s="1142">
        <f>'1'!Y29</f>
        <v>0</v>
      </c>
      <c r="Y20" s="1142">
        <f>'1'!Z29</f>
        <v>0</v>
      </c>
      <c r="Z20" s="1139">
        <f>'1'!AA29</f>
        <v>0</v>
      </c>
      <c r="AA20" s="1142">
        <f>'1'!AB29</f>
        <v>0</v>
      </c>
      <c r="AB20" s="1142">
        <f>'1'!AC29</f>
        <v>0</v>
      </c>
      <c r="AC20" s="1142">
        <f>'1'!AD29</f>
        <v>0</v>
      </c>
      <c r="AD20" s="1142">
        <f>'1'!AE29</f>
        <v>0</v>
      </c>
      <c r="AE20" s="1142">
        <f>'1'!AF29</f>
        <v>0</v>
      </c>
      <c r="AF20" s="1142">
        <f>'1'!AG29</f>
        <v>0</v>
      </c>
      <c r="AG20" s="1139">
        <f>'1'!AH29</f>
        <v>0</v>
      </c>
      <c r="AH20" s="1142">
        <f>'1'!AI29</f>
        <v>0</v>
      </c>
      <c r="AI20" s="1142">
        <f>'1'!AJ29</f>
        <v>0</v>
      </c>
      <c r="AJ20" s="1142">
        <f>'1'!AK29</f>
        <v>0</v>
      </c>
      <c r="AK20" s="1142">
        <f>'1'!AL29</f>
        <v>0</v>
      </c>
      <c r="AL20" s="1142">
        <f>'1'!AM29</f>
        <v>0</v>
      </c>
      <c r="AM20" s="1142">
        <f>'1'!AN29</f>
        <v>0</v>
      </c>
      <c r="AN20" s="1139">
        <f>'1'!AO29</f>
        <v>0</v>
      </c>
      <c r="AO20" s="1142">
        <f>'1'!AP29</f>
        <v>0</v>
      </c>
      <c r="AP20" s="1142">
        <f>'1'!AQ29</f>
        <v>0</v>
      </c>
      <c r="AQ20" s="1142">
        <f>'1'!AR29</f>
        <v>0</v>
      </c>
      <c r="AR20" s="1142">
        <f>'1'!AS29</f>
        <v>0</v>
      </c>
      <c r="AS20" s="1142">
        <f>'1'!AT29</f>
        <v>0</v>
      </c>
      <c r="AT20" s="1142">
        <f>'1'!AU29</f>
        <v>0</v>
      </c>
      <c r="AU20" s="1139">
        <f>'1'!AV29</f>
        <v>0</v>
      </c>
      <c r="AV20" s="1142">
        <f>'1'!AW29</f>
        <v>0</v>
      </c>
      <c r="AW20" s="1142">
        <f>'1'!AX29</f>
        <v>0</v>
      </c>
      <c r="AX20" s="1142">
        <f>'1'!AY29</f>
        <v>0</v>
      </c>
      <c r="AY20" s="1142">
        <f>'1'!AZ29</f>
        <v>0</v>
      </c>
      <c r="AZ20" s="1142">
        <f>'1'!BA29</f>
        <v>0</v>
      </c>
      <c r="BA20" s="1142">
        <f>'1'!BB29</f>
        <v>0</v>
      </c>
      <c r="BB20" s="1139">
        <f>'1'!BC29</f>
        <v>0</v>
      </c>
      <c r="BC20" s="1142">
        <f>'1'!BD29</f>
        <v>0</v>
      </c>
      <c r="BD20" s="1142">
        <f>'1'!BE29</f>
        <v>0</v>
      </c>
      <c r="BE20" s="1142">
        <f>'1'!BF29</f>
        <v>0</v>
      </c>
      <c r="BF20" s="1142">
        <f>'1'!BG29</f>
        <v>0</v>
      </c>
      <c r="BG20" s="1142">
        <f>'1'!BH29</f>
        <v>0</v>
      </c>
      <c r="BH20" s="1142">
        <f>'1'!BI29</f>
        <v>0</v>
      </c>
      <c r="BI20" s="1139">
        <f>'1'!BJ29</f>
        <v>0</v>
      </c>
      <c r="BJ20" s="1142">
        <f>'1'!BK29</f>
        <v>0</v>
      </c>
      <c r="BK20" s="1142">
        <f>'1'!BL29</f>
        <v>0</v>
      </c>
      <c r="BL20" s="1142">
        <f>'1'!BM29</f>
        <v>0</v>
      </c>
      <c r="BM20" s="1142">
        <f>'1'!BN29</f>
        <v>0</v>
      </c>
      <c r="BN20" s="1142">
        <f>'1'!BO29</f>
        <v>0</v>
      </c>
      <c r="BO20" s="1142">
        <f>'1'!BP29</f>
        <v>0</v>
      </c>
      <c r="BP20" s="1139">
        <f>'1'!BQ29</f>
        <v>0</v>
      </c>
      <c r="BQ20" s="1142">
        <f>'1'!BR29</f>
        <v>0</v>
      </c>
      <c r="BR20" s="1142">
        <f>'1'!BS29</f>
        <v>0</v>
      </c>
      <c r="BS20" s="1142">
        <f>'1'!BT29</f>
        <v>0</v>
      </c>
      <c r="BT20" s="1142">
        <f>'1'!BU29</f>
        <v>0</v>
      </c>
      <c r="BU20" s="1142">
        <f>'1'!BV29</f>
        <v>0</v>
      </c>
      <c r="BV20" s="1142">
        <f>'1'!BW29</f>
        <v>0</v>
      </c>
      <c r="BW20" s="1139">
        <f>'1'!BX29</f>
        <v>0</v>
      </c>
      <c r="BX20" s="1142">
        <f>'1'!BY29</f>
        <v>0</v>
      </c>
      <c r="BY20" s="1142">
        <f>'1'!BZ29</f>
        <v>0</v>
      </c>
      <c r="BZ20" s="1142">
        <f>'1'!CA29</f>
        <v>0</v>
      </c>
      <c r="CA20" s="1142">
        <f>'1'!CB29</f>
        <v>0</v>
      </c>
      <c r="CB20" s="1142">
        <f>'1'!CC29</f>
        <v>0</v>
      </c>
      <c r="CC20" s="1142">
        <f>'1'!CD29</f>
        <v>0</v>
      </c>
      <c r="CD20" s="1139">
        <f>'1'!CE29</f>
        <v>0</v>
      </c>
      <c r="CE20" s="1142">
        <f>'1'!CF29</f>
        <v>0</v>
      </c>
      <c r="CF20" s="1142">
        <f>'1'!CG29</f>
        <v>0</v>
      </c>
      <c r="CG20" s="1142">
        <f>'1'!CH29</f>
        <v>0</v>
      </c>
      <c r="CH20" s="1142">
        <f>'1'!CI29</f>
        <v>0</v>
      </c>
      <c r="CI20" s="1142">
        <f>'1'!CJ29</f>
        <v>0</v>
      </c>
      <c r="CJ20" s="1142">
        <f>'1'!CK29</f>
        <v>0</v>
      </c>
      <c r="CK20" s="1139">
        <f>'1'!CL29</f>
        <v>0</v>
      </c>
      <c r="CL20" s="1142">
        <f>'1'!CM29</f>
        <v>0</v>
      </c>
      <c r="CM20" s="1142">
        <f>'1'!CN29</f>
        <v>0</v>
      </c>
      <c r="CN20" s="1142">
        <f>'1'!CO29</f>
        <v>0</v>
      </c>
      <c r="CO20" s="1142">
        <f>'1'!CP29</f>
        <v>0</v>
      </c>
      <c r="CP20" s="1142">
        <f>'1'!CQ29</f>
        <v>0</v>
      </c>
      <c r="CQ20" s="1142">
        <f>'1'!CR29</f>
        <v>0</v>
      </c>
      <c r="CR20" s="1139">
        <f>'1'!CS29</f>
        <v>0</v>
      </c>
      <c r="CS20" s="1142">
        <f>'1'!CT29</f>
        <v>0</v>
      </c>
      <c r="CT20" s="1142">
        <f>'1'!CU29</f>
        <v>0</v>
      </c>
      <c r="CU20" s="1142">
        <f>'1'!CV29</f>
        <v>0</v>
      </c>
      <c r="CV20" s="1142">
        <f>'1'!CW29</f>
        <v>0</v>
      </c>
      <c r="CW20" s="1142">
        <f>'1'!CX29</f>
        <v>0</v>
      </c>
      <c r="CX20" s="1142">
        <f>'1'!CY29</f>
        <v>0</v>
      </c>
    </row>
    <row r="21" spans="1:102" x14ac:dyDescent="0.25">
      <c r="A21" s="1111">
        <v>1</v>
      </c>
      <c r="B21" s="1111">
        <v>4</v>
      </c>
      <c r="C21" s="1140" t="s">
        <v>31</v>
      </c>
      <c r="D21" s="1116">
        <v>220</v>
      </c>
      <c r="E21" s="1141">
        <f>'1'!F30</f>
        <v>0</v>
      </c>
      <c r="F21" s="1142">
        <f>'1'!G30</f>
        <v>0</v>
      </c>
      <c r="G21" s="1142">
        <f>'1'!H30</f>
        <v>0</v>
      </c>
      <c r="H21" s="1142">
        <f>'1'!I30</f>
        <v>0</v>
      </c>
      <c r="I21" s="1142">
        <f>'1'!J30</f>
        <v>0</v>
      </c>
      <c r="J21" s="1142">
        <f>'1'!K30</f>
        <v>0</v>
      </c>
      <c r="K21" s="1142">
        <f>'1'!L30</f>
        <v>0</v>
      </c>
      <c r="L21" s="1139">
        <f>'1'!M30</f>
        <v>0</v>
      </c>
      <c r="M21" s="1142">
        <f>'1'!N30</f>
        <v>0</v>
      </c>
      <c r="N21" s="1142">
        <f>'1'!O30</f>
        <v>0</v>
      </c>
      <c r="O21" s="1142">
        <f>'1'!P30</f>
        <v>0</v>
      </c>
      <c r="P21" s="1142">
        <f>'1'!Q30</f>
        <v>0</v>
      </c>
      <c r="Q21" s="1142">
        <f>'1'!R30</f>
        <v>0</v>
      </c>
      <c r="R21" s="1142">
        <f>'1'!S30</f>
        <v>0</v>
      </c>
      <c r="S21" s="1139">
        <f>'1'!T30</f>
        <v>0</v>
      </c>
      <c r="T21" s="1142">
        <f>'1'!U30</f>
        <v>0</v>
      </c>
      <c r="U21" s="1142">
        <f>'1'!V30</f>
        <v>0</v>
      </c>
      <c r="V21" s="1142">
        <f>'1'!W30</f>
        <v>0</v>
      </c>
      <c r="W21" s="1142">
        <f>'1'!X30</f>
        <v>0</v>
      </c>
      <c r="X21" s="1142">
        <f>'1'!Y30</f>
        <v>0</v>
      </c>
      <c r="Y21" s="1142">
        <f>'1'!Z30</f>
        <v>0</v>
      </c>
      <c r="Z21" s="1139">
        <f>'1'!AA30</f>
        <v>0</v>
      </c>
      <c r="AA21" s="1142">
        <f>'1'!AB30</f>
        <v>0</v>
      </c>
      <c r="AB21" s="1142">
        <f>'1'!AC30</f>
        <v>0</v>
      </c>
      <c r="AC21" s="1142">
        <f>'1'!AD30</f>
        <v>0</v>
      </c>
      <c r="AD21" s="1142">
        <f>'1'!AE30</f>
        <v>0</v>
      </c>
      <c r="AE21" s="1142">
        <f>'1'!AF30</f>
        <v>0</v>
      </c>
      <c r="AF21" s="1142">
        <f>'1'!AG30</f>
        <v>0</v>
      </c>
      <c r="AG21" s="1139">
        <f>'1'!AH30</f>
        <v>0</v>
      </c>
      <c r="AH21" s="1142">
        <f>'1'!AI30</f>
        <v>0</v>
      </c>
      <c r="AI21" s="1142">
        <f>'1'!AJ30</f>
        <v>0</v>
      </c>
      <c r="AJ21" s="1142">
        <f>'1'!AK30</f>
        <v>0</v>
      </c>
      <c r="AK21" s="1142">
        <f>'1'!AL30</f>
        <v>0</v>
      </c>
      <c r="AL21" s="1142">
        <f>'1'!AM30</f>
        <v>0</v>
      </c>
      <c r="AM21" s="1142">
        <f>'1'!AN30</f>
        <v>0</v>
      </c>
      <c r="AN21" s="1139">
        <f>'1'!AO30</f>
        <v>0</v>
      </c>
      <c r="AO21" s="1142">
        <f>'1'!AP30</f>
        <v>0</v>
      </c>
      <c r="AP21" s="1142">
        <f>'1'!AQ30</f>
        <v>0</v>
      </c>
      <c r="AQ21" s="1142">
        <f>'1'!AR30</f>
        <v>0</v>
      </c>
      <c r="AR21" s="1142">
        <f>'1'!AS30</f>
        <v>0</v>
      </c>
      <c r="AS21" s="1142">
        <f>'1'!AT30</f>
        <v>0</v>
      </c>
      <c r="AT21" s="1142">
        <f>'1'!AU30</f>
        <v>0</v>
      </c>
      <c r="AU21" s="1139">
        <f>'1'!AV30</f>
        <v>0</v>
      </c>
      <c r="AV21" s="1142">
        <f>'1'!AW30</f>
        <v>0</v>
      </c>
      <c r="AW21" s="1142">
        <f>'1'!AX30</f>
        <v>0</v>
      </c>
      <c r="AX21" s="1142">
        <f>'1'!AY30</f>
        <v>0</v>
      </c>
      <c r="AY21" s="1142">
        <f>'1'!AZ30</f>
        <v>0</v>
      </c>
      <c r="AZ21" s="1142">
        <f>'1'!BA30</f>
        <v>0</v>
      </c>
      <c r="BA21" s="1142">
        <f>'1'!BB30</f>
        <v>0</v>
      </c>
      <c r="BB21" s="1139">
        <f>'1'!BC30</f>
        <v>0</v>
      </c>
      <c r="BC21" s="1142">
        <f>'1'!BD30</f>
        <v>0</v>
      </c>
      <c r="BD21" s="1142">
        <f>'1'!BE30</f>
        <v>0</v>
      </c>
      <c r="BE21" s="1142">
        <f>'1'!BF30</f>
        <v>0</v>
      </c>
      <c r="BF21" s="1142">
        <f>'1'!BG30</f>
        <v>0</v>
      </c>
      <c r="BG21" s="1142">
        <f>'1'!BH30</f>
        <v>0</v>
      </c>
      <c r="BH21" s="1142">
        <f>'1'!BI30</f>
        <v>0</v>
      </c>
      <c r="BI21" s="1139">
        <f>'1'!BJ30</f>
        <v>0</v>
      </c>
      <c r="BJ21" s="1142">
        <f>'1'!BK30</f>
        <v>0</v>
      </c>
      <c r="BK21" s="1142">
        <f>'1'!BL30</f>
        <v>0</v>
      </c>
      <c r="BL21" s="1142">
        <f>'1'!BM30</f>
        <v>0</v>
      </c>
      <c r="BM21" s="1142">
        <f>'1'!BN30</f>
        <v>0</v>
      </c>
      <c r="BN21" s="1142">
        <f>'1'!BO30</f>
        <v>0</v>
      </c>
      <c r="BO21" s="1142">
        <f>'1'!BP30</f>
        <v>0</v>
      </c>
      <c r="BP21" s="1139">
        <f>'1'!BQ30</f>
        <v>0</v>
      </c>
      <c r="BQ21" s="1142">
        <f>'1'!BR30</f>
        <v>0</v>
      </c>
      <c r="BR21" s="1142">
        <f>'1'!BS30</f>
        <v>0</v>
      </c>
      <c r="BS21" s="1142">
        <f>'1'!BT30</f>
        <v>0</v>
      </c>
      <c r="BT21" s="1142">
        <f>'1'!BU30</f>
        <v>0</v>
      </c>
      <c r="BU21" s="1142">
        <f>'1'!BV30</f>
        <v>0</v>
      </c>
      <c r="BV21" s="1142">
        <f>'1'!BW30</f>
        <v>0</v>
      </c>
      <c r="BW21" s="1139">
        <f>'1'!BX30</f>
        <v>0</v>
      </c>
      <c r="BX21" s="1142">
        <f>'1'!BY30</f>
        <v>0</v>
      </c>
      <c r="BY21" s="1142">
        <f>'1'!BZ30</f>
        <v>0</v>
      </c>
      <c r="BZ21" s="1142">
        <f>'1'!CA30</f>
        <v>0</v>
      </c>
      <c r="CA21" s="1142">
        <f>'1'!CB30</f>
        <v>0</v>
      </c>
      <c r="CB21" s="1142">
        <f>'1'!CC30</f>
        <v>0</v>
      </c>
      <c r="CC21" s="1142">
        <f>'1'!CD30</f>
        <v>0</v>
      </c>
      <c r="CD21" s="1139">
        <f>'1'!CE30</f>
        <v>0</v>
      </c>
      <c r="CE21" s="1142">
        <f>'1'!CF30</f>
        <v>0</v>
      </c>
      <c r="CF21" s="1142">
        <f>'1'!CG30</f>
        <v>0</v>
      </c>
      <c r="CG21" s="1142">
        <f>'1'!CH30</f>
        <v>0</v>
      </c>
      <c r="CH21" s="1142">
        <f>'1'!CI30</f>
        <v>0</v>
      </c>
      <c r="CI21" s="1142">
        <f>'1'!CJ30</f>
        <v>0</v>
      </c>
      <c r="CJ21" s="1142">
        <f>'1'!CK30</f>
        <v>0</v>
      </c>
      <c r="CK21" s="1139">
        <f>'1'!CL30</f>
        <v>0</v>
      </c>
      <c r="CL21" s="1142">
        <f>'1'!CM30</f>
        <v>0</v>
      </c>
      <c r="CM21" s="1142">
        <f>'1'!CN30</f>
        <v>0</v>
      </c>
      <c r="CN21" s="1142">
        <f>'1'!CO30</f>
        <v>0</v>
      </c>
      <c r="CO21" s="1142">
        <f>'1'!CP30</f>
        <v>0</v>
      </c>
      <c r="CP21" s="1142">
        <f>'1'!CQ30</f>
        <v>0</v>
      </c>
      <c r="CQ21" s="1142">
        <f>'1'!CR30</f>
        <v>0</v>
      </c>
      <c r="CR21" s="1139">
        <f>'1'!CS30</f>
        <v>0</v>
      </c>
      <c r="CS21" s="1142">
        <f>'1'!CT30</f>
        <v>0</v>
      </c>
      <c r="CT21" s="1142">
        <f>'1'!CU30</f>
        <v>0</v>
      </c>
      <c r="CU21" s="1142">
        <f>'1'!CV30</f>
        <v>0</v>
      </c>
      <c r="CV21" s="1142">
        <f>'1'!CW30</f>
        <v>0</v>
      </c>
      <c r="CW21" s="1142">
        <f>'1'!CX30</f>
        <v>0</v>
      </c>
      <c r="CX21" s="1142">
        <f>'1'!CY30</f>
        <v>0</v>
      </c>
    </row>
    <row r="22" spans="1:102" x14ac:dyDescent="0.25">
      <c r="A22" s="1111">
        <v>2</v>
      </c>
      <c r="B22" s="1111">
        <v>4</v>
      </c>
      <c r="C22" s="1140" t="s">
        <v>367</v>
      </c>
      <c r="D22" s="1116">
        <v>230</v>
      </c>
      <c r="E22" s="1141">
        <f>'1'!F31</f>
        <v>0</v>
      </c>
      <c r="F22" s="1142">
        <f>'1'!G31</f>
        <v>0</v>
      </c>
      <c r="G22" s="1142">
        <f>'1'!H31</f>
        <v>0</v>
      </c>
      <c r="H22" s="1142">
        <f>'1'!I31</f>
        <v>0</v>
      </c>
      <c r="I22" s="1142">
        <f>'1'!J31</f>
        <v>0</v>
      </c>
      <c r="J22" s="1142">
        <f>'1'!K31</f>
        <v>0</v>
      </c>
      <c r="K22" s="1142">
        <f>'1'!L31</f>
        <v>0</v>
      </c>
      <c r="L22" s="1139">
        <f>'1'!M31</f>
        <v>0</v>
      </c>
      <c r="M22" s="1142">
        <f>'1'!N31</f>
        <v>0</v>
      </c>
      <c r="N22" s="1142">
        <f>'1'!O31</f>
        <v>0</v>
      </c>
      <c r="O22" s="1142">
        <f>'1'!P31</f>
        <v>0</v>
      </c>
      <c r="P22" s="1142">
        <f>'1'!Q31</f>
        <v>0</v>
      </c>
      <c r="Q22" s="1142">
        <f>'1'!R31</f>
        <v>0</v>
      </c>
      <c r="R22" s="1142">
        <f>'1'!S31</f>
        <v>0</v>
      </c>
      <c r="S22" s="1139">
        <f>'1'!T31</f>
        <v>0</v>
      </c>
      <c r="T22" s="1142">
        <f>'1'!U31</f>
        <v>0</v>
      </c>
      <c r="U22" s="1142">
        <f>'1'!V31</f>
        <v>0</v>
      </c>
      <c r="V22" s="1142">
        <f>'1'!W31</f>
        <v>0</v>
      </c>
      <c r="W22" s="1142">
        <f>'1'!X31</f>
        <v>0</v>
      </c>
      <c r="X22" s="1142">
        <f>'1'!Y31</f>
        <v>0</v>
      </c>
      <c r="Y22" s="1142">
        <f>'1'!Z31</f>
        <v>0</v>
      </c>
      <c r="Z22" s="1139">
        <f>'1'!AA31</f>
        <v>0</v>
      </c>
      <c r="AA22" s="1142">
        <f>'1'!AB31</f>
        <v>0</v>
      </c>
      <c r="AB22" s="1142">
        <f>'1'!AC31</f>
        <v>0</v>
      </c>
      <c r="AC22" s="1142">
        <f>'1'!AD31</f>
        <v>0</v>
      </c>
      <c r="AD22" s="1142">
        <f>'1'!AE31</f>
        <v>0</v>
      </c>
      <c r="AE22" s="1142">
        <f>'1'!AF31</f>
        <v>0</v>
      </c>
      <c r="AF22" s="1142">
        <f>'1'!AG31</f>
        <v>0</v>
      </c>
      <c r="AG22" s="1139">
        <f>'1'!AH31</f>
        <v>0</v>
      </c>
      <c r="AH22" s="1142">
        <f>'1'!AI31</f>
        <v>0</v>
      </c>
      <c r="AI22" s="1142">
        <f>'1'!AJ31</f>
        <v>0</v>
      </c>
      <c r="AJ22" s="1142">
        <f>'1'!AK31</f>
        <v>0</v>
      </c>
      <c r="AK22" s="1142">
        <f>'1'!AL31</f>
        <v>0</v>
      </c>
      <c r="AL22" s="1142">
        <f>'1'!AM31</f>
        <v>0</v>
      </c>
      <c r="AM22" s="1142">
        <f>'1'!AN31</f>
        <v>0</v>
      </c>
      <c r="AN22" s="1139">
        <f>'1'!AO31</f>
        <v>0</v>
      </c>
      <c r="AO22" s="1142">
        <f>'1'!AP31</f>
        <v>0</v>
      </c>
      <c r="AP22" s="1142">
        <f>'1'!AQ31</f>
        <v>0</v>
      </c>
      <c r="AQ22" s="1142">
        <f>'1'!AR31</f>
        <v>0</v>
      </c>
      <c r="AR22" s="1142">
        <f>'1'!AS31</f>
        <v>0</v>
      </c>
      <c r="AS22" s="1142">
        <f>'1'!AT31</f>
        <v>0</v>
      </c>
      <c r="AT22" s="1142">
        <f>'1'!AU31</f>
        <v>0</v>
      </c>
      <c r="AU22" s="1139">
        <f>'1'!AV31</f>
        <v>0</v>
      </c>
      <c r="AV22" s="1142">
        <f>'1'!AW31</f>
        <v>0</v>
      </c>
      <c r="AW22" s="1142">
        <f>'1'!AX31</f>
        <v>0</v>
      </c>
      <c r="AX22" s="1142">
        <f>'1'!AY31</f>
        <v>0</v>
      </c>
      <c r="AY22" s="1142">
        <f>'1'!AZ31</f>
        <v>0</v>
      </c>
      <c r="AZ22" s="1142">
        <f>'1'!BA31</f>
        <v>0</v>
      </c>
      <c r="BA22" s="1142">
        <f>'1'!BB31</f>
        <v>0</v>
      </c>
      <c r="BB22" s="1139">
        <f>'1'!BC31</f>
        <v>0</v>
      </c>
      <c r="BC22" s="1142">
        <f>'1'!BD31</f>
        <v>0</v>
      </c>
      <c r="BD22" s="1142">
        <f>'1'!BE31</f>
        <v>0</v>
      </c>
      <c r="BE22" s="1142">
        <f>'1'!BF31</f>
        <v>0</v>
      </c>
      <c r="BF22" s="1142">
        <f>'1'!BG31</f>
        <v>0</v>
      </c>
      <c r="BG22" s="1142">
        <f>'1'!BH31</f>
        <v>0</v>
      </c>
      <c r="BH22" s="1142">
        <f>'1'!BI31</f>
        <v>0</v>
      </c>
      <c r="BI22" s="1139">
        <f>'1'!BJ31</f>
        <v>0</v>
      </c>
      <c r="BJ22" s="1142">
        <f>'1'!BK31</f>
        <v>0</v>
      </c>
      <c r="BK22" s="1142">
        <f>'1'!BL31</f>
        <v>0</v>
      </c>
      <c r="BL22" s="1142">
        <f>'1'!BM31</f>
        <v>0</v>
      </c>
      <c r="BM22" s="1142">
        <f>'1'!BN31</f>
        <v>0</v>
      </c>
      <c r="BN22" s="1142">
        <f>'1'!BO31</f>
        <v>0</v>
      </c>
      <c r="BO22" s="1142">
        <f>'1'!BP31</f>
        <v>0</v>
      </c>
      <c r="BP22" s="1139">
        <f>'1'!BQ31</f>
        <v>0</v>
      </c>
      <c r="BQ22" s="1142">
        <f>'1'!BR31</f>
        <v>0</v>
      </c>
      <c r="BR22" s="1142">
        <f>'1'!BS31</f>
        <v>0</v>
      </c>
      <c r="BS22" s="1142">
        <f>'1'!BT31</f>
        <v>0</v>
      </c>
      <c r="BT22" s="1142">
        <f>'1'!BU31</f>
        <v>0</v>
      </c>
      <c r="BU22" s="1142">
        <f>'1'!BV31</f>
        <v>0</v>
      </c>
      <c r="BV22" s="1142">
        <f>'1'!BW31</f>
        <v>0</v>
      </c>
      <c r="BW22" s="1139">
        <f>'1'!BX31</f>
        <v>0</v>
      </c>
      <c r="BX22" s="1142">
        <f>'1'!BY31</f>
        <v>0</v>
      </c>
      <c r="BY22" s="1142">
        <f>'1'!BZ31</f>
        <v>0</v>
      </c>
      <c r="BZ22" s="1142">
        <f>'1'!CA31</f>
        <v>0</v>
      </c>
      <c r="CA22" s="1142">
        <f>'1'!CB31</f>
        <v>0</v>
      </c>
      <c r="CB22" s="1142">
        <f>'1'!CC31</f>
        <v>0</v>
      </c>
      <c r="CC22" s="1142">
        <f>'1'!CD31</f>
        <v>0</v>
      </c>
      <c r="CD22" s="1139">
        <f>'1'!CE31</f>
        <v>0</v>
      </c>
      <c r="CE22" s="1142">
        <f>'1'!CF31</f>
        <v>0</v>
      </c>
      <c r="CF22" s="1142">
        <f>'1'!CG31</f>
        <v>0</v>
      </c>
      <c r="CG22" s="1142">
        <f>'1'!CH31</f>
        <v>0</v>
      </c>
      <c r="CH22" s="1142">
        <f>'1'!CI31</f>
        <v>0</v>
      </c>
      <c r="CI22" s="1142">
        <f>'1'!CJ31</f>
        <v>0</v>
      </c>
      <c r="CJ22" s="1142">
        <f>'1'!CK31</f>
        <v>0</v>
      </c>
      <c r="CK22" s="1139">
        <f>'1'!CL31</f>
        <v>0</v>
      </c>
      <c r="CL22" s="1142">
        <f>'1'!CM31</f>
        <v>0</v>
      </c>
      <c r="CM22" s="1142">
        <f>'1'!CN31</f>
        <v>0</v>
      </c>
      <c r="CN22" s="1142">
        <f>'1'!CO31</f>
        <v>0</v>
      </c>
      <c r="CO22" s="1142">
        <f>'1'!CP31</f>
        <v>0</v>
      </c>
      <c r="CP22" s="1142">
        <f>'1'!CQ31</f>
        <v>0</v>
      </c>
      <c r="CQ22" s="1142">
        <f>'1'!CR31</f>
        <v>0</v>
      </c>
      <c r="CR22" s="1139">
        <f>'1'!CS31</f>
        <v>0</v>
      </c>
      <c r="CS22" s="1142">
        <f>'1'!CT31</f>
        <v>0</v>
      </c>
      <c r="CT22" s="1142">
        <f>'1'!CU31</f>
        <v>0</v>
      </c>
      <c r="CU22" s="1142">
        <f>'1'!CV31</f>
        <v>0</v>
      </c>
      <c r="CV22" s="1142">
        <f>'1'!CW31</f>
        <v>0</v>
      </c>
      <c r="CW22" s="1142">
        <f>'1'!CX31</f>
        <v>0</v>
      </c>
      <c r="CX22" s="1142">
        <f>'1'!CY31</f>
        <v>0</v>
      </c>
    </row>
    <row r="23" spans="1:102" x14ac:dyDescent="0.25">
      <c r="A23" s="1111">
        <v>3</v>
      </c>
      <c r="B23" s="1111">
        <v>4</v>
      </c>
      <c r="C23" s="1140" t="s">
        <v>369</v>
      </c>
      <c r="D23" s="1116">
        <v>240</v>
      </c>
      <c r="E23" s="1141">
        <f>'1'!F32</f>
        <v>0</v>
      </c>
      <c r="F23" s="1142">
        <f>'1'!G32</f>
        <v>0</v>
      </c>
      <c r="G23" s="1142">
        <f>'1'!H32</f>
        <v>0</v>
      </c>
      <c r="H23" s="1142">
        <f>'1'!I32</f>
        <v>0</v>
      </c>
      <c r="I23" s="1142">
        <f>'1'!J32</f>
        <v>0</v>
      </c>
      <c r="J23" s="1142">
        <f>'1'!K32</f>
        <v>0</v>
      </c>
      <c r="K23" s="1142">
        <f>'1'!L32</f>
        <v>0</v>
      </c>
      <c r="L23" s="1139">
        <f>'1'!M32</f>
        <v>0</v>
      </c>
      <c r="M23" s="1142">
        <f>'1'!N32</f>
        <v>0</v>
      </c>
      <c r="N23" s="1142">
        <f>'1'!O32</f>
        <v>0</v>
      </c>
      <c r="O23" s="1142">
        <f>'1'!P32</f>
        <v>0</v>
      </c>
      <c r="P23" s="1142">
        <f>'1'!Q32</f>
        <v>0</v>
      </c>
      <c r="Q23" s="1142">
        <f>'1'!R32</f>
        <v>0</v>
      </c>
      <c r="R23" s="1142">
        <f>'1'!S32</f>
        <v>0</v>
      </c>
      <c r="S23" s="1139">
        <f>'1'!T32</f>
        <v>0</v>
      </c>
      <c r="T23" s="1142">
        <f>'1'!U32</f>
        <v>0</v>
      </c>
      <c r="U23" s="1142">
        <f>'1'!V32</f>
        <v>0</v>
      </c>
      <c r="V23" s="1142">
        <f>'1'!W32</f>
        <v>0</v>
      </c>
      <c r="W23" s="1142">
        <f>'1'!X32</f>
        <v>0</v>
      </c>
      <c r="X23" s="1142">
        <f>'1'!Y32</f>
        <v>0</v>
      </c>
      <c r="Y23" s="1142">
        <f>'1'!Z32</f>
        <v>0</v>
      </c>
      <c r="Z23" s="1139">
        <f>'1'!AA32</f>
        <v>0</v>
      </c>
      <c r="AA23" s="1142">
        <f>'1'!AB32</f>
        <v>0</v>
      </c>
      <c r="AB23" s="1142">
        <f>'1'!AC32</f>
        <v>0</v>
      </c>
      <c r="AC23" s="1142">
        <f>'1'!AD32</f>
        <v>0</v>
      </c>
      <c r="AD23" s="1142">
        <f>'1'!AE32</f>
        <v>0</v>
      </c>
      <c r="AE23" s="1142">
        <f>'1'!AF32</f>
        <v>0</v>
      </c>
      <c r="AF23" s="1142">
        <f>'1'!AG32</f>
        <v>0</v>
      </c>
      <c r="AG23" s="1139">
        <f>'1'!AH32</f>
        <v>0</v>
      </c>
      <c r="AH23" s="1142">
        <f>'1'!AI32</f>
        <v>0</v>
      </c>
      <c r="AI23" s="1142">
        <f>'1'!AJ32</f>
        <v>0</v>
      </c>
      <c r="AJ23" s="1142">
        <f>'1'!AK32</f>
        <v>0</v>
      </c>
      <c r="AK23" s="1142">
        <f>'1'!AL32</f>
        <v>0</v>
      </c>
      <c r="AL23" s="1142">
        <f>'1'!AM32</f>
        <v>0</v>
      </c>
      <c r="AM23" s="1142">
        <f>'1'!AN32</f>
        <v>0</v>
      </c>
      <c r="AN23" s="1139">
        <f>'1'!AO32</f>
        <v>0</v>
      </c>
      <c r="AO23" s="1142">
        <f>'1'!AP32</f>
        <v>0</v>
      </c>
      <c r="AP23" s="1142">
        <f>'1'!AQ32</f>
        <v>0</v>
      </c>
      <c r="AQ23" s="1142">
        <f>'1'!AR32</f>
        <v>0</v>
      </c>
      <c r="AR23" s="1142">
        <f>'1'!AS32</f>
        <v>0</v>
      </c>
      <c r="AS23" s="1142">
        <f>'1'!AT32</f>
        <v>0</v>
      </c>
      <c r="AT23" s="1142">
        <f>'1'!AU32</f>
        <v>0</v>
      </c>
      <c r="AU23" s="1139">
        <f>'1'!AV32</f>
        <v>0</v>
      </c>
      <c r="AV23" s="1142">
        <f>'1'!AW32</f>
        <v>0</v>
      </c>
      <c r="AW23" s="1142">
        <f>'1'!AX32</f>
        <v>0</v>
      </c>
      <c r="AX23" s="1142">
        <f>'1'!AY32</f>
        <v>0</v>
      </c>
      <c r="AY23" s="1142">
        <f>'1'!AZ32</f>
        <v>0</v>
      </c>
      <c r="AZ23" s="1142">
        <f>'1'!BA32</f>
        <v>0</v>
      </c>
      <c r="BA23" s="1142">
        <f>'1'!BB32</f>
        <v>0</v>
      </c>
      <c r="BB23" s="1139">
        <f>'1'!BC32</f>
        <v>0</v>
      </c>
      <c r="BC23" s="1142">
        <f>'1'!BD32</f>
        <v>0</v>
      </c>
      <c r="BD23" s="1142">
        <f>'1'!BE32</f>
        <v>0</v>
      </c>
      <c r="BE23" s="1142">
        <f>'1'!BF32</f>
        <v>0</v>
      </c>
      <c r="BF23" s="1142">
        <f>'1'!BG32</f>
        <v>0</v>
      </c>
      <c r="BG23" s="1142">
        <f>'1'!BH32</f>
        <v>0</v>
      </c>
      <c r="BH23" s="1142">
        <f>'1'!BI32</f>
        <v>0</v>
      </c>
      <c r="BI23" s="1139">
        <f>'1'!BJ32</f>
        <v>0</v>
      </c>
      <c r="BJ23" s="1142">
        <f>'1'!BK32</f>
        <v>0</v>
      </c>
      <c r="BK23" s="1142">
        <f>'1'!BL32</f>
        <v>0</v>
      </c>
      <c r="BL23" s="1142">
        <f>'1'!BM32</f>
        <v>0</v>
      </c>
      <c r="BM23" s="1142">
        <f>'1'!BN32</f>
        <v>0</v>
      </c>
      <c r="BN23" s="1142">
        <f>'1'!BO32</f>
        <v>0</v>
      </c>
      <c r="BO23" s="1142">
        <f>'1'!BP32</f>
        <v>0</v>
      </c>
      <c r="BP23" s="1139">
        <f>'1'!BQ32</f>
        <v>0</v>
      </c>
      <c r="BQ23" s="1142">
        <f>'1'!BR32</f>
        <v>0</v>
      </c>
      <c r="BR23" s="1142">
        <f>'1'!BS32</f>
        <v>0</v>
      </c>
      <c r="BS23" s="1142">
        <f>'1'!BT32</f>
        <v>0</v>
      </c>
      <c r="BT23" s="1142">
        <f>'1'!BU32</f>
        <v>0</v>
      </c>
      <c r="BU23" s="1142">
        <f>'1'!BV32</f>
        <v>0</v>
      </c>
      <c r="BV23" s="1142">
        <f>'1'!BW32</f>
        <v>0</v>
      </c>
      <c r="BW23" s="1139">
        <f>'1'!BX32</f>
        <v>0</v>
      </c>
      <c r="BX23" s="1142">
        <f>'1'!BY32</f>
        <v>0</v>
      </c>
      <c r="BY23" s="1142">
        <f>'1'!BZ32</f>
        <v>0</v>
      </c>
      <c r="BZ23" s="1142">
        <f>'1'!CA32</f>
        <v>0</v>
      </c>
      <c r="CA23" s="1142">
        <f>'1'!CB32</f>
        <v>0</v>
      </c>
      <c r="CB23" s="1142">
        <f>'1'!CC32</f>
        <v>0</v>
      </c>
      <c r="CC23" s="1142">
        <f>'1'!CD32</f>
        <v>0</v>
      </c>
      <c r="CD23" s="1139">
        <f>'1'!CE32</f>
        <v>0</v>
      </c>
      <c r="CE23" s="1142">
        <f>'1'!CF32</f>
        <v>0</v>
      </c>
      <c r="CF23" s="1142">
        <f>'1'!CG32</f>
        <v>0</v>
      </c>
      <c r="CG23" s="1142">
        <f>'1'!CH32</f>
        <v>0</v>
      </c>
      <c r="CH23" s="1142">
        <f>'1'!CI32</f>
        <v>0</v>
      </c>
      <c r="CI23" s="1142">
        <f>'1'!CJ32</f>
        <v>0</v>
      </c>
      <c r="CJ23" s="1142">
        <f>'1'!CK32</f>
        <v>0</v>
      </c>
      <c r="CK23" s="1139">
        <f>'1'!CL32</f>
        <v>0</v>
      </c>
      <c r="CL23" s="1142">
        <f>'1'!CM32</f>
        <v>0</v>
      </c>
      <c r="CM23" s="1142">
        <f>'1'!CN32</f>
        <v>0</v>
      </c>
      <c r="CN23" s="1142">
        <f>'1'!CO32</f>
        <v>0</v>
      </c>
      <c r="CO23" s="1142">
        <f>'1'!CP32</f>
        <v>0</v>
      </c>
      <c r="CP23" s="1142">
        <f>'1'!CQ32</f>
        <v>0</v>
      </c>
      <c r="CQ23" s="1142">
        <f>'1'!CR32</f>
        <v>0</v>
      </c>
      <c r="CR23" s="1139">
        <f>'1'!CS32</f>
        <v>0</v>
      </c>
      <c r="CS23" s="1142">
        <f>'1'!CT32</f>
        <v>0</v>
      </c>
      <c r="CT23" s="1142">
        <f>'1'!CU32</f>
        <v>0</v>
      </c>
      <c r="CU23" s="1142">
        <f>'1'!CV32</f>
        <v>0</v>
      </c>
      <c r="CV23" s="1142">
        <f>'1'!CW32</f>
        <v>0</v>
      </c>
      <c r="CW23" s="1142">
        <f>'1'!CX32</f>
        <v>0</v>
      </c>
      <c r="CX23" s="1142">
        <f>'1'!CY32</f>
        <v>0</v>
      </c>
    </row>
    <row r="24" spans="1:102" x14ac:dyDescent="0.25">
      <c r="A24" s="1111">
        <v>4</v>
      </c>
      <c r="B24" s="1111">
        <v>4</v>
      </c>
      <c r="C24" s="1140" t="s">
        <v>27</v>
      </c>
      <c r="D24" s="1116">
        <v>250</v>
      </c>
      <c r="E24" s="1141">
        <f>'1'!F33</f>
        <v>0</v>
      </c>
      <c r="F24" s="1142">
        <f>'1'!G33</f>
        <v>0</v>
      </c>
      <c r="G24" s="1142">
        <f>'1'!H33</f>
        <v>0</v>
      </c>
      <c r="H24" s="1142">
        <f>'1'!I33</f>
        <v>0</v>
      </c>
      <c r="I24" s="1142">
        <f>'1'!J33</f>
        <v>0</v>
      </c>
      <c r="J24" s="1142">
        <f>'1'!K33</f>
        <v>0</v>
      </c>
      <c r="K24" s="1142">
        <f>'1'!L33</f>
        <v>0</v>
      </c>
      <c r="L24" s="1139">
        <f>'1'!M33</f>
        <v>0</v>
      </c>
      <c r="M24" s="1142">
        <f>'1'!N33</f>
        <v>0</v>
      </c>
      <c r="N24" s="1142">
        <f>'1'!O33</f>
        <v>0</v>
      </c>
      <c r="O24" s="1142">
        <f>'1'!P33</f>
        <v>0</v>
      </c>
      <c r="P24" s="1142">
        <f>'1'!Q33</f>
        <v>0</v>
      </c>
      <c r="Q24" s="1142">
        <f>'1'!R33</f>
        <v>0</v>
      </c>
      <c r="R24" s="1142">
        <f>'1'!S33</f>
        <v>0</v>
      </c>
      <c r="S24" s="1139">
        <f>'1'!T33</f>
        <v>0</v>
      </c>
      <c r="T24" s="1142">
        <f>'1'!U33</f>
        <v>0</v>
      </c>
      <c r="U24" s="1142">
        <f>'1'!V33</f>
        <v>0</v>
      </c>
      <c r="V24" s="1142">
        <f>'1'!W33</f>
        <v>0</v>
      </c>
      <c r="W24" s="1142">
        <f>'1'!X33</f>
        <v>0</v>
      </c>
      <c r="X24" s="1142">
        <f>'1'!Y33</f>
        <v>0</v>
      </c>
      <c r="Y24" s="1142">
        <f>'1'!Z33</f>
        <v>0</v>
      </c>
      <c r="Z24" s="1139">
        <f>'1'!AA33</f>
        <v>0</v>
      </c>
      <c r="AA24" s="1142">
        <f>'1'!AB33</f>
        <v>0</v>
      </c>
      <c r="AB24" s="1142">
        <f>'1'!AC33</f>
        <v>0</v>
      </c>
      <c r="AC24" s="1142">
        <f>'1'!AD33</f>
        <v>0</v>
      </c>
      <c r="AD24" s="1142">
        <f>'1'!AE33</f>
        <v>0</v>
      </c>
      <c r="AE24" s="1142">
        <f>'1'!AF33</f>
        <v>0</v>
      </c>
      <c r="AF24" s="1142">
        <f>'1'!AG33</f>
        <v>0</v>
      </c>
      <c r="AG24" s="1139">
        <f>'1'!AH33</f>
        <v>0</v>
      </c>
      <c r="AH24" s="1142">
        <f>'1'!AI33</f>
        <v>0</v>
      </c>
      <c r="AI24" s="1142">
        <f>'1'!AJ33</f>
        <v>0</v>
      </c>
      <c r="AJ24" s="1142">
        <f>'1'!AK33</f>
        <v>0</v>
      </c>
      <c r="AK24" s="1142">
        <f>'1'!AL33</f>
        <v>0</v>
      </c>
      <c r="AL24" s="1142">
        <f>'1'!AM33</f>
        <v>0</v>
      </c>
      <c r="AM24" s="1142">
        <f>'1'!AN33</f>
        <v>0</v>
      </c>
      <c r="AN24" s="1139">
        <f>'1'!AO33</f>
        <v>0</v>
      </c>
      <c r="AO24" s="1142">
        <f>'1'!AP33</f>
        <v>0</v>
      </c>
      <c r="AP24" s="1142">
        <f>'1'!AQ33</f>
        <v>0</v>
      </c>
      <c r="AQ24" s="1142">
        <f>'1'!AR33</f>
        <v>0</v>
      </c>
      <c r="AR24" s="1142">
        <f>'1'!AS33</f>
        <v>0</v>
      </c>
      <c r="AS24" s="1142">
        <f>'1'!AT33</f>
        <v>0</v>
      </c>
      <c r="AT24" s="1142">
        <f>'1'!AU33</f>
        <v>0</v>
      </c>
      <c r="AU24" s="1139">
        <f>'1'!AV33</f>
        <v>0</v>
      </c>
      <c r="AV24" s="1142">
        <f>'1'!AW33</f>
        <v>0</v>
      </c>
      <c r="AW24" s="1142">
        <f>'1'!AX33</f>
        <v>0</v>
      </c>
      <c r="AX24" s="1142">
        <f>'1'!AY33</f>
        <v>0</v>
      </c>
      <c r="AY24" s="1142">
        <f>'1'!AZ33</f>
        <v>0</v>
      </c>
      <c r="AZ24" s="1142">
        <f>'1'!BA33</f>
        <v>0</v>
      </c>
      <c r="BA24" s="1142">
        <f>'1'!BB33</f>
        <v>0</v>
      </c>
      <c r="BB24" s="1139">
        <f>'1'!BC33</f>
        <v>0</v>
      </c>
      <c r="BC24" s="1142">
        <f>'1'!BD33</f>
        <v>0</v>
      </c>
      <c r="BD24" s="1142">
        <f>'1'!BE33</f>
        <v>0</v>
      </c>
      <c r="BE24" s="1142">
        <f>'1'!BF33</f>
        <v>0</v>
      </c>
      <c r="BF24" s="1142">
        <f>'1'!BG33</f>
        <v>0</v>
      </c>
      <c r="BG24" s="1142">
        <f>'1'!BH33</f>
        <v>0</v>
      </c>
      <c r="BH24" s="1142">
        <f>'1'!BI33</f>
        <v>0</v>
      </c>
      <c r="BI24" s="1139">
        <f>'1'!BJ33</f>
        <v>0</v>
      </c>
      <c r="BJ24" s="1142">
        <f>'1'!BK33</f>
        <v>0</v>
      </c>
      <c r="BK24" s="1142">
        <f>'1'!BL33</f>
        <v>0</v>
      </c>
      <c r="BL24" s="1142">
        <f>'1'!BM33</f>
        <v>0</v>
      </c>
      <c r="BM24" s="1142">
        <f>'1'!BN33</f>
        <v>0</v>
      </c>
      <c r="BN24" s="1142">
        <f>'1'!BO33</f>
        <v>0</v>
      </c>
      <c r="BO24" s="1142">
        <f>'1'!BP33</f>
        <v>0</v>
      </c>
      <c r="BP24" s="1139">
        <f>'1'!BQ33</f>
        <v>0</v>
      </c>
      <c r="BQ24" s="1142">
        <f>'1'!BR33</f>
        <v>0</v>
      </c>
      <c r="BR24" s="1142">
        <f>'1'!BS33</f>
        <v>0</v>
      </c>
      <c r="BS24" s="1142">
        <f>'1'!BT33</f>
        <v>0</v>
      </c>
      <c r="BT24" s="1142">
        <f>'1'!BU33</f>
        <v>0</v>
      </c>
      <c r="BU24" s="1142">
        <f>'1'!BV33</f>
        <v>0</v>
      </c>
      <c r="BV24" s="1142">
        <f>'1'!BW33</f>
        <v>0</v>
      </c>
      <c r="BW24" s="1139">
        <f>'1'!BX33</f>
        <v>0</v>
      </c>
      <c r="BX24" s="1142">
        <f>'1'!BY33</f>
        <v>0</v>
      </c>
      <c r="BY24" s="1142">
        <f>'1'!BZ33</f>
        <v>0</v>
      </c>
      <c r="BZ24" s="1142">
        <f>'1'!CA33</f>
        <v>0</v>
      </c>
      <c r="CA24" s="1142">
        <f>'1'!CB33</f>
        <v>0</v>
      </c>
      <c r="CB24" s="1142">
        <f>'1'!CC33</f>
        <v>0</v>
      </c>
      <c r="CC24" s="1142">
        <f>'1'!CD33</f>
        <v>0</v>
      </c>
      <c r="CD24" s="1139">
        <f>'1'!CE33</f>
        <v>0</v>
      </c>
      <c r="CE24" s="1142">
        <f>'1'!CF33</f>
        <v>0</v>
      </c>
      <c r="CF24" s="1142">
        <f>'1'!CG33</f>
        <v>0</v>
      </c>
      <c r="CG24" s="1142">
        <f>'1'!CH33</f>
        <v>0</v>
      </c>
      <c r="CH24" s="1142">
        <f>'1'!CI33</f>
        <v>0</v>
      </c>
      <c r="CI24" s="1142">
        <f>'1'!CJ33</f>
        <v>0</v>
      </c>
      <c r="CJ24" s="1142">
        <f>'1'!CK33</f>
        <v>0</v>
      </c>
      <c r="CK24" s="1139">
        <f>'1'!CL33</f>
        <v>0</v>
      </c>
      <c r="CL24" s="1142">
        <f>'1'!CM33</f>
        <v>0</v>
      </c>
      <c r="CM24" s="1142">
        <f>'1'!CN33</f>
        <v>0</v>
      </c>
      <c r="CN24" s="1142">
        <f>'1'!CO33</f>
        <v>0</v>
      </c>
      <c r="CO24" s="1142">
        <f>'1'!CP33</f>
        <v>0</v>
      </c>
      <c r="CP24" s="1142">
        <f>'1'!CQ33</f>
        <v>0</v>
      </c>
      <c r="CQ24" s="1142">
        <f>'1'!CR33</f>
        <v>0</v>
      </c>
      <c r="CR24" s="1139">
        <f>'1'!CS33</f>
        <v>0</v>
      </c>
      <c r="CS24" s="1142">
        <f>'1'!CT33</f>
        <v>0</v>
      </c>
      <c r="CT24" s="1142">
        <f>'1'!CU33</f>
        <v>0</v>
      </c>
      <c r="CU24" s="1142">
        <f>'1'!CV33</f>
        <v>0</v>
      </c>
      <c r="CV24" s="1142">
        <f>'1'!CW33</f>
        <v>0</v>
      </c>
      <c r="CW24" s="1142">
        <f>'1'!CX33</f>
        <v>0</v>
      </c>
      <c r="CX24" s="1142">
        <f>'1'!CY33</f>
        <v>0</v>
      </c>
    </row>
    <row r="25" spans="1:102" x14ac:dyDescent="0.25">
      <c r="A25" s="1111">
        <v>5</v>
      </c>
      <c r="B25" s="1111">
        <v>4</v>
      </c>
      <c r="C25" s="1140" t="s">
        <v>372</v>
      </c>
      <c r="D25" s="1116">
        <v>260</v>
      </c>
      <c r="E25" s="1141">
        <f>'1'!F34</f>
        <v>0</v>
      </c>
      <c r="F25" s="1142">
        <f>'1'!G34</f>
        <v>0</v>
      </c>
      <c r="G25" s="1142">
        <f>'1'!H34</f>
        <v>0</v>
      </c>
      <c r="H25" s="1142">
        <f>'1'!I34</f>
        <v>0</v>
      </c>
      <c r="I25" s="1142">
        <f>'1'!J34</f>
        <v>0</v>
      </c>
      <c r="J25" s="1142">
        <f>'1'!K34</f>
        <v>0</v>
      </c>
      <c r="K25" s="1142">
        <f>'1'!L34</f>
        <v>0</v>
      </c>
      <c r="L25" s="1139">
        <f>'1'!M34</f>
        <v>0</v>
      </c>
      <c r="M25" s="1142">
        <f>'1'!N34</f>
        <v>0</v>
      </c>
      <c r="N25" s="1142">
        <f>'1'!O34</f>
        <v>0</v>
      </c>
      <c r="O25" s="1142">
        <f>'1'!P34</f>
        <v>0</v>
      </c>
      <c r="P25" s="1142">
        <f>'1'!Q34</f>
        <v>0</v>
      </c>
      <c r="Q25" s="1142">
        <f>'1'!R34</f>
        <v>0</v>
      </c>
      <c r="R25" s="1142">
        <f>'1'!S34</f>
        <v>0</v>
      </c>
      <c r="S25" s="1139">
        <f>'1'!T34</f>
        <v>0</v>
      </c>
      <c r="T25" s="1142">
        <f>'1'!U34</f>
        <v>0</v>
      </c>
      <c r="U25" s="1142">
        <f>'1'!V34</f>
        <v>0</v>
      </c>
      <c r="V25" s="1142">
        <f>'1'!W34</f>
        <v>0</v>
      </c>
      <c r="W25" s="1142">
        <f>'1'!X34</f>
        <v>0</v>
      </c>
      <c r="X25" s="1142">
        <f>'1'!Y34</f>
        <v>0</v>
      </c>
      <c r="Y25" s="1142">
        <f>'1'!Z34</f>
        <v>0</v>
      </c>
      <c r="Z25" s="1139">
        <f>'1'!AA34</f>
        <v>0</v>
      </c>
      <c r="AA25" s="1142">
        <f>'1'!AB34</f>
        <v>0</v>
      </c>
      <c r="AB25" s="1142">
        <f>'1'!AC34</f>
        <v>0</v>
      </c>
      <c r="AC25" s="1142">
        <f>'1'!AD34</f>
        <v>0</v>
      </c>
      <c r="AD25" s="1142">
        <f>'1'!AE34</f>
        <v>0</v>
      </c>
      <c r="AE25" s="1142">
        <f>'1'!AF34</f>
        <v>0</v>
      </c>
      <c r="AF25" s="1142">
        <f>'1'!AG34</f>
        <v>0</v>
      </c>
      <c r="AG25" s="1139">
        <f>'1'!AH34</f>
        <v>0</v>
      </c>
      <c r="AH25" s="1142">
        <f>'1'!AI34</f>
        <v>0</v>
      </c>
      <c r="AI25" s="1142">
        <f>'1'!AJ34</f>
        <v>0</v>
      </c>
      <c r="AJ25" s="1142">
        <f>'1'!AK34</f>
        <v>0</v>
      </c>
      <c r="AK25" s="1142">
        <f>'1'!AL34</f>
        <v>0</v>
      </c>
      <c r="AL25" s="1142">
        <f>'1'!AM34</f>
        <v>0</v>
      </c>
      <c r="AM25" s="1142">
        <f>'1'!AN34</f>
        <v>0</v>
      </c>
      <c r="AN25" s="1139">
        <f>'1'!AO34</f>
        <v>0</v>
      </c>
      <c r="AO25" s="1142">
        <f>'1'!AP34</f>
        <v>0</v>
      </c>
      <c r="AP25" s="1142">
        <f>'1'!AQ34</f>
        <v>0</v>
      </c>
      <c r="AQ25" s="1142">
        <f>'1'!AR34</f>
        <v>0</v>
      </c>
      <c r="AR25" s="1142">
        <f>'1'!AS34</f>
        <v>0</v>
      </c>
      <c r="AS25" s="1142">
        <f>'1'!AT34</f>
        <v>0</v>
      </c>
      <c r="AT25" s="1142">
        <f>'1'!AU34</f>
        <v>0</v>
      </c>
      <c r="AU25" s="1139">
        <f>'1'!AV34</f>
        <v>0</v>
      </c>
      <c r="AV25" s="1142">
        <f>'1'!AW34</f>
        <v>0</v>
      </c>
      <c r="AW25" s="1142">
        <f>'1'!AX34</f>
        <v>0</v>
      </c>
      <c r="AX25" s="1142">
        <f>'1'!AY34</f>
        <v>0</v>
      </c>
      <c r="AY25" s="1142">
        <f>'1'!AZ34</f>
        <v>0</v>
      </c>
      <c r="AZ25" s="1142">
        <f>'1'!BA34</f>
        <v>0</v>
      </c>
      <c r="BA25" s="1142">
        <f>'1'!BB34</f>
        <v>0</v>
      </c>
      <c r="BB25" s="1139">
        <f>'1'!BC34</f>
        <v>0</v>
      </c>
      <c r="BC25" s="1142">
        <f>'1'!BD34</f>
        <v>0</v>
      </c>
      <c r="BD25" s="1142">
        <f>'1'!BE34</f>
        <v>0</v>
      </c>
      <c r="BE25" s="1142">
        <f>'1'!BF34</f>
        <v>0</v>
      </c>
      <c r="BF25" s="1142">
        <f>'1'!BG34</f>
        <v>0</v>
      </c>
      <c r="BG25" s="1142">
        <f>'1'!BH34</f>
        <v>0</v>
      </c>
      <c r="BH25" s="1142">
        <f>'1'!BI34</f>
        <v>0</v>
      </c>
      <c r="BI25" s="1139">
        <f>'1'!BJ34</f>
        <v>0</v>
      </c>
      <c r="BJ25" s="1142">
        <f>'1'!BK34</f>
        <v>0</v>
      </c>
      <c r="BK25" s="1142">
        <f>'1'!BL34</f>
        <v>0</v>
      </c>
      <c r="BL25" s="1142">
        <f>'1'!BM34</f>
        <v>0</v>
      </c>
      <c r="BM25" s="1142">
        <f>'1'!BN34</f>
        <v>0</v>
      </c>
      <c r="BN25" s="1142">
        <f>'1'!BO34</f>
        <v>0</v>
      </c>
      <c r="BO25" s="1142">
        <f>'1'!BP34</f>
        <v>0</v>
      </c>
      <c r="BP25" s="1139">
        <f>'1'!BQ34</f>
        <v>0</v>
      </c>
      <c r="BQ25" s="1142">
        <f>'1'!BR34</f>
        <v>0</v>
      </c>
      <c r="BR25" s="1142">
        <f>'1'!BS34</f>
        <v>0</v>
      </c>
      <c r="BS25" s="1142">
        <f>'1'!BT34</f>
        <v>0</v>
      </c>
      <c r="BT25" s="1142">
        <f>'1'!BU34</f>
        <v>0</v>
      </c>
      <c r="BU25" s="1142">
        <f>'1'!BV34</f>
        <v>0</v>
      </c>
      <c r="BV25" s="1142">
        <f>'1'!BW34</f>
        <v>0</v>
      </c>
      <c r="BW25" s="1139">
        <f>'1'!BX34</f>
        <v>0</v>
      </c>
      <c r="BX25" s="1142">
        <f>'1'!BY34</f>
        <v>0</v>
      </c>
      <c r="BY25" s="1142">
        <f>'1'!BZ34</f>
        <v>0</v>
      </c>
      <c r="BZ25" s="1142">
        <f>'1'!CA34</f>
        <v>0</v>
      </c>
      <c r="CA25" s="1142">
        <f>'1'!CB34</f>
        <v>0</v>
      </c>
      <c r="CB25" s="1142">
        <f>'1'!CC34</f>
        <v>0</v>
      </c>
      <c r="CC25" s="1142">
        <f>'1'!CD34</f>
        <v>0</v>
      </c>
      <c r="CD25" s="1139">
        <f>'1'!CE34</f>
        <v>0</v>
      </c>
      <c r="CE25" s="1142">
        <f>'1'!CF34</f>
        <v>0</v>
      </c>
      <c r="CF25" s="1142">
        <f>'1'!CG34</f>
        <v>0</v>
      </c>
      <c r="CG25" s="1142">
        <f>'1'!CH34</f>
        <v>0</v>
      </c>
      <c r="CH25" s="1142">
        <f>'1'!CI34</f>
        <v>0</v>
      </c>
      <c r="CI25" s="1142">
        <f>'1'!CJ34</f>
        <v>0</v>
      </c>
      <c r="CJ25" s="1142">
        <f>'1'!CK34</f>
        <v>0</v>
      </c>
      <c r="CK25" s="1139">
        <f>'1'!CL34</f>
        <v>0</v>
      </c>
      <c r="CL25" s="1142">
        <f>'1'!CM34</f>
        <v>0</v>
      </c>
      <c r="CM25" s="1142">
        <f>'1'!CN34</f>
        <v>0</v>
      </c>
      <c r="CN25" s="1142">
        <f>'1'!CO34</f>
        <v>0</v>
      </c>
      <c r="CO25" s="1142">
        <f>'1'!CP34</f>
        <v>0</v>
      </c>
      <c r="CP25" s="1142">
        <f>'1'!CQ34</f>
        <v>0</v>
      </c>
      <c r="CQ25" s="1142">
        <f>'1'!CR34</f>
        <v>0</v>
      </c>
      <c r="CR25" s="1139">
        <f>'1'!CS34</f>
        <v>0</v>
      </c>
      <c r="CS25" s="1142">
        <f>'1'!CT34</f>
        <v>0</v>
      </c>
      <c r="CT25" s="1142">
        <f>'1'!CU34</f>
        <v>0</v>
      </c>
      <c r="CU25" s="1142">
        <f>'1'!CV34</f>
        <v>0</v>
      </c>
      <c r="CV25" s="1142">
        <f>'1'!CW34</f>
        <v>0</v>
      </c>
      <c r="CW25" s="1142">
        <f>'1'!CX34</f>
        <v>0</v>
      </c>
      <c r="CX25" s="1142">
        <f>'1'!CY34</f>
        <v>0</v>
      </c>
    </row>
    <row r="26" spans="1:102" x14ac:dyDescent="0.25">
      <c r="A26" s="1111">
        <v>6</v>
      </c>
      <c r="B26" s="1111">
        <v>4</v>
      </c>
      <c r="C26" s="1140" t="s">
        <v>374</v>
      </c>
      <c r="D26" s="1116">
        <v>270</v>
      </c>
      <c r="E26" s="1141">
        <f>'1'!F35</f>
        <v>0</v>
      </c>
      <c r="F26" s="1142">
        <f>'1'!G35</f>
        <v>0</v>
      </c>
      <c r="G26" s="1142">
        <f>'1'!H35</f>
        <v>0</v>
      </c>
      <c r="H26" s="1142">
        <f>'1'!I35</f>
        <v>0</v>
      </c>
      <c r="I26" s="1142">
        <f>'1'!J35</f>
        <v>0</v>
      </c>
      <c r="J26" s="1142">
        <f>'1'!K35</f>
        <v>0</v>
      </c>
      <c r="K26" s="1142">
        <f>'1'!L35</f>
        <v>0</v>
      </c>
      <c r="L26" s="1139">
        <f>'1'!M35</f>
        <v>0</v>
      </c>
      <c r="M26" s="1142">
        <f>'1'!N35</f>
        <v>0</v>
      </c>
      <c r="N26" s="1142">
        <f>'1'!O35</f>
        <v>0</v>
      </c>
      <c r="O26" s="1142">
        <f>'1'!P35</f>
        <v>0</v>
      </c>
      <c r="P26" s="1142">
        <f>'1'!Q35</f>
        <v>0</v>
      </c>
      <c r="Q26" s="1142">
        <f>'1'!R35</f>
        <v>0</v>
      </c>
      <c r="R26" s="1142">
        <f>'1'!S35</f>
        <v>0</v>
      </c>
      <c r="S26" s="1139">
        <f>'1'!T35</f>
        <v>0</v>
      </c>
      <c r="T26" s="1142">
        <f>'1'!U35</f>
        <v>0</v>
      </c>
      <c r="U26" s="1142">
        <f>'1'!V35</f>
        <v>0</v>
      </c>
      <c r="V26" s="1142">
        <f>'1'!W35</f>
        <v>0</v>
      </c>
      <c r="W26" s="1142">
        <f>'1'!X35</f>
        <v>0</v>
      </c>
      <c r="X26" s="1142">
        <f>'1'!Y35</f>
        <v>0</v>
      </c>
      <c r="Y26" s="1142">
        <f>'1'!Z35</f>
        <v>0</v>
      </c>
      <c r="Z26" s="1139">
        <f>'1'!AA35</f>
        <v>0</v>
      </c>
      <c r="AA26" s="1142">
        <f>'1'!AB35</f>
        <v>0</v>
      </c>
      <c r="AB26" s="1142">
        <f>'1'!AC35</f>
        <v>0</v>
      </c>
      <c r="AC26" s="1142">
        <f>'1'!AD35</f>
        <v>0</v>
      </c>
      <c r="AD26" s="1142">
        <f>'1'!AE35</f>
        <v>0</v>
      </c>
      <c r="AE26" s="1142">
        <f>'1'!AF35</f>
        <v>0</v>
      </c>
      <c r="AF26" s="1142">
        <f>'1'!AG35</f>
        <v>0</v>
      </c>
      <c r="AG26" s="1139">
        <f>'1'!AH35</f>
        <v>0</v>
      </c>
      <c r="AH26" s="1142">
        <f>'1'!AI35</f>
        <v>0</v>
      </c>
      <c r="AI26" s="1142">
        <f>'1'!AJ35</f>
        <v>0</v>
      </c>
      <c r="AJ26" s="1142">
        <f>'1'!AK35</f>
        <v>0</v>
      </c>
      <c r="AK26" s="1142">
        <f>'1'!AL35</f>
        <v>0</v>
      </c>
      <c r="AL26" s="1142">
        <f>'1'!AM35</f>
        <v>0</v>
      </c>
      <c r="AM26" s="1142">
        <f>'1'!AN35</f>
        <v>0</v>
      </c>
      <c r="AN26" s="1139">
        <f>'1'!AO35</f>
        <v>0</v>
      </c>
      <c r="AO26" s="1142">
        <f>'1'!AP35</f>
        <v>0</v>
      </c>
      <c r="AP26" s="1142">
        <f>'1'!AQ35</f>
        <v>0</v>
      </c>
      <c r="AQ26" s="1142">
        <f>'1'!AR35</f>
        <v>0</v>
      </c>
      <c r="AR26" s="1142">
        <f>'1'!AS35</f>
        <v>0</v>
      </c>
      <c r="AS26" s="1142">
        <f>'1'!AT35</f>
        <v>0</v>
      </c>
      <c r="AT26" s="1142">
        <f>'1'!AU35</f>
        <v>0</v>
      </c>
      <c r="AU26" s="1139">
        <f>'1'!AV35</f>
        <v>0</v>
      </c>
      <c r="AV26" s="1142">
        <f>'1'!AW35</f>
        <v>0</v>
      </c>
      <c r="AW26" s="1142">
        <f>'1'!AX35</f>
        <v>0</v>
      </c>
      <c r="AX26" s="1142">
        <f>'1'!AY35</f>
        <v>0</v>
      </c>
      <c r="AY26" s="1142">
        <f>'1'!AZ35</f>
        <v>0</v>
      </c>
      <c r="AZ26" s="1142">
        <f>'1'!BA35</f>
        <v>0</v>
      </c>
      <c r="BA26" s="1142">
        <f>'1'!BB35</f>
        <v>0</v>
      </c>
      <c r="BB26" s="1139">
        <f>'1'!BC35</f>
        <v>0</v>
      </c>
      <c r="BC26" s="1142">
        <f>'1'!BD35</f>
        <v>0</v>
      </c>
      <c r="BD26" s="1142">
        <f>'1'!BE35</f>
        <v>0</v>
      </c>
      <c r="BE26" s="1142">
        <f>'1'!BF35</f>
        <v>0</v>
      </c>
      <c r="BF26" s="1142">
        <f>'1'!BG35</f>
        <v>0</v>
      </c>
      <c r="BG26" s="1142">
        <f>'1'!BH35</f>
        <v>0</v>
      </c>
      <c r="BH26" s="1142">
        <f>'1'!BI35</f>
        <v>0</v>
      </c>
      <c r="BI26" s="1139">
        <f>'1'!BJ35</f>
        <v>0</v>
      </c>
      <c r="BJ26" s="1142">
        <f>'1'!BK35</f>
        <v>0</v>
      </c>
      <c r="BK26" s="1142">
        <f>'1'!BL35</f>
        <v>0</v>
      </c>
      <c r="BL26" s="1142">
        <f>'1'!BM35</f>
        <v>0</v>
      </c>
      <c r="BM26" s="1142">
        <f>'1'!BN35</f>
        <v>0</v>
      </c>
      <c r="BN26" s="1142">
        <f>'1'!BO35</f>
        <v>0</v>
      </c>
      <c r="BO26" s="1142">
        <f>'1'!BP35</f>
        <v>0</v>
      </c>
      <c r="BP26" s="1139">
        <f>'1'!BQ35</f>
        <v>0</v>
      </c>
      <c r="BQ26" s="1142">
        <f>'1'!BR35</f>
        <v>0</v>
      </c>
      <c r="BR26" s="1142">
        <f>'1'!BS35</f>
        <v>0</v>
      </c>
      <c r="BS26" s="1142">
        <f>'1'!BT35</f>
        <v>0</v>
      </c>
      <c r="BT26" s="1142">
        <f>'1'!BU35</f>
        <v>0</v>
      </c>
      <c r="BU26" s="1142">
        <f>'1'!BV35</f>
        <v>0</v>
      </c>
      <c r="BV26" s="1142">
        <f>'1'!BW35</f>
        <v>0</v>
      </c>
      <c r="BW26" s="1139">
        <f>'1'!BX35</f>
        <v>0</v>
      </c>
      <c r="BX26" s="1142">
        <f>'1'!BY35</f>
        <v>0</v>
      </c>
      <c r="BY26" s="1142">
        <f>'1'!BZ35</f>
        <v>0</v>
      </c>
      <c r="BZ26" s="1142">
        <f>'1'!CA35</f>
        <v>0</v>
      </c>
      <c r="CA26" s="1142">
        <f>'1'!CB35</f>
        <v>0</v>
      </c>
      <c r="CB26" s="1142">
        <f>'1'!CC35</f>
        <v>0</v>
      </c>
      <c r="CC26" s="1142">
        <f>'1'!CD35</f>
        <v>0</v>
      </c>
      <c r="CD26" s="1139">
        <f>'1'!CE35</f>
        <v>0</v>
      </c>
      <c r="CE26" s="1142">
        <f>'1'!CF35</f>
        <v>0</v>
      </c>
      <c r="CF26" s="1142">
        <f>'1'!CG35</f>
        <v>0</v>
      </c>
      <c r="CG26" s="1142">
        <f>'1'!CH35</f>
        <v>0</v>
      </c>
      <c r="CH26" s="1142">
        <f>'1'!CI35</f>
        <v>0</v>
      </c>
      <c r="CI26" s="1142">
        <f>'1'!CJ35</f>
        <v>0</v>
      </c>
      <c r="CJ26" s="1142">
        <f>'1'!CK35</f>
        <v>0</v>
      </c>
      <c r="CK26" s="1139">
        <f>'1'!CL35</f>
        <v>0</v>
      </c>
      <c r="CL26" s="1142">
        <f>'1'!CM35</f>
        <v>0</v>
      </c>
      <c r="CM26" s="1142">
        <f>'1'!CN35</f>
        <v>0</v>
      </c>
      <c r="CN26" s="1142">
        <f>'1'!CO35</f>
        <v>0</v>
      </c>
      <c r="CO26" s="1142">
        <f>'1'!CP35</f>
        <v>0</v>
      </c>
      <c r="CP26" s="1142">
        <f>'1'!CQ35</f>
        <v>0</v>
      </c>
      <c r="CQ26" s="1142">
        <f>'1'!CR35</f>
        <v>0</v>
      </c>
      <c r="CR26" s="1139">
        <f>'1'!CS35</f>
        <v>0</v>
      </c>
      <c r="CS26" s="1142">
        <f>'1'!CT35</f>
        <v>0</v>
      </c>
      <c r="CT26" s="1142">
        <f>'1'!CU35</f>
        <v>0</v>
      </c>
      <c r="CU26" s="1142">
        <f>'1'!CV35</f>
        <v>0</v>
      </c>
      <c r="CV26" s="1142">
        <f>'1'!CW35</f>
        <v>0</v>
      </c>
      <c r="CW26" s="1142">
        <f>'1'!CX35</f>
        <v>0</v>
      </c>
      <c r="CX26" s="1142">
        <f>'1'!CY35</f>
        <v>0</v>
      </c>
    </row>
    <row r="27" spans="1:102" x14ac:dyDescent="0.25">
      <c r="A27" s="1111">
        <v>7</v>
      </c>
      <c r="B27" s="1111">
        <v>4</v>
      </c>
      <c r="C27" s="1140" t="s">
        <v>376</v>
      </c>
      <c r="D27" s="1116">
        <v>280</v>
      </c>
      <c r="E27" s="1141">
        <f>'1'!F36</f>
        <v>0</v>
      </c>
      <c r="F27" s="1142">
        <f>'1'!G36</f>
        <v>0</v>
      </c>
      <c r="G27" s="1142">
        <f>'1'!H36</f>
        <v>0</v>
      </c>
      <c r="H27" s="1142">
        <f>'1'!I36</f>
        <v>0</v>
      </c>
      <c r="I27" s="1142">
        <f>'1'!J36</f>
        <v>0</v>
      </c>
      <c r="J27" s="1142">
        <f>'1'!K36</f>
        <v>0</v>
      </c>
      <c r="K27" s="1142">
        <f>'1'!L36</f>
        <v>0</v>
      </c>
      <c r="L27" s="1139">
        <f>'1'!M36</f>
        <v>0</v>
      </c>
      <c r="M27" s="1142">
        <f>'1'!N36</f>
        <v>0</v>
      </c>
      <c r="N27" s="1142">
        <f>'1'!O36</f>
        <v>0</v>
      </c>
      <c r="O27" s="1142">
        <f>'1'!P36</f>
        <v>0</v>
      </c>
      <c r="P27" s="1142">
        <f>'1'!Q36</f>
        <v>0</v>
      </c>
      <c r="Q27" s="1142">
        <f>'1'!R36</f>
        <v>0</v>
      </c>
      <c r="R27" s="1142">
        <f>'1'!S36</f>
        <v>0</v>
      </c>
      <c r="S27" s="1139">
        <f>'1'!T36</f>
        <v>0</v>
      </c>
      <c r="T27" s="1142">
        <f>'1'!U36</f>
        <v>0</v>
      </c>
      <c r="U27" s="1142">
        <f>'1'!V36</f>
        <v>0</v>
      </c>
      <c r="V27" s="1142">
        <f>'1'!W36</f>
        <v>0</v>
      </c>
      <c r="W27" s="1142">
        <f>'1'!X36</f>
        <v>0</v>
      </c>
      <c r="X27" s="1142">
        <f>'1'!Y36</f>
        <v>0</v>
      </c>
      <c r="Y27" s="1142">
        <f>'1'!Z36</f>
        <v>0</v>
      </c>
      <c r="Z27" s="1139">
        <f>'1'!AA36</f>
        <v>0</v>
      </c>
      <c r="AA27" s="1142">
        <f>'1'!AB36</f>
        <v>0</v>
      </c>
      <c r="AB27" s="1142">
        <f>'1'!AC36</f>
        <v>0</v>
      </c>
      <c r="AC27" s="1142">
        <f>'1'!AD36</f>
        <v>0</v>
      </c>
      <c r="AD27" s="1142">
        <f>'1'!AE36</f>
        <v>0</v>
      </c>
      <c r="AE27" s="1142">
        <f>'1'!AF36</f>
        <v>0</v>
      </c>
      <c r="AF27" s="1142">
        <f>'1'!AG36</f>
        <v>0</v>
      </c>
      <c r="AG27" s="1139">
        <f>'1'!AH36</f>
        <v>0</v>
      </c>
      <c r="AH27" s="1142">
        <f>'1'!AI36</f>
        <v>0</v>
      </c>
      <c r="AI27" s="1142">
        <f>'1'!AJ36</f>
        <v>0</v>
      </c>
      <c r="AJ27" s="1142">
        <f>'1'!AK36</f>
        <v>0</v>
      </c>
      <c r="AK27" s="1142">
        <f>'1'!AL36</f>
        <v>0</v>
      </c>
      <c r="AL27" s="1142">
        <f>'1'!AM36</f>
        <v>0</v>
      </c>
      <c r="AM27" s="1142">
        <f>'1'!AN36</f>
        <v>0</v>
      </c>
      <c r="AN27" s="1139">
        <f>'1'!AO36</f>
        <v>0</v>
      </c>
      <c r="AO27" s="1142">
        <f>'1'!AP36</f>
        <v>0</v>
      </c>
      <c r="AP27" s="1142">
        <f>'1'!AQ36</f>
        <v>0</v>
      </c>
      <c r="AQ27" s="1142">
        <f>'1'!AR36</f>
        <v>0</v>
      </c>
      <c r="AR27" s="1142">
        <f>'1'!AS36</f>
        <v>0</v>
      </c>
      <c r="AS27" s="1142">
        <f>'1'!AT36</f>
        <v>0</v>
      </c>
      <c r="AT27" s="1142">
        <f>'1'!AU36</f>
        <v>0</v>
      </c>
      <c r="AU27" s="1139">
        <f>'1'!AV36</f>
        <v>0</v>
      </c>
      <c r="AV27" s="1142">
        <f>'1'!AW36</f>
        <v>0</v>
      </c>
      <c r="AW27" s="1142">
        <f>'1'!AX36</f>
        <v>0</v>
      </c>
      <c r="AX27" s="1142">
        <f>'1'!AY36</f>
        <v>0</v>
      </c>
      <c r="AY27" s="1142">
        <f>'1'!AZ36</f>
        <v>0</v>
      </c>
      <c r="AZ27" s="1142">
        <f>'1'!BA36</f>
        <v>0</v>
      </c>
      <c r="BA27" s="1142">
        <f>'1'!BB36</f>
        <v>0</v>
      </c>
      <c r="BB27" s="1139">
        <f>'1'!BC36</f>
        <v>0</v>
      </c>
      <c r="BC27" s="1142">
        <f>'1'!BD36</f>
        <v>0</v>
      </c>
      <c r="BD27" s="1142">
        <f>'1'!BE36</f>
        <v>0</v>
      </c>
      <c r="BE27" s="1142">
        <f>'1'!BF36</f>
        <v>0</v>
      </c>
      <c r="BF27" s="1142">
        <f>'1'!BG36</f>
        <v>0</v>
      </c>
      <c r="BG27" s="1142">
        <f>'1'!BH36</f>
        <v>0</v>
      </c>
      <c r="BH27" s="1142">
        <f>'1'!BI36</f>
        <v>0</v>
      </c>
      <c r="BI27" s="1139">
        <f>'1'!BJ36</f>
        <v>0</v>
      </c>
      <c r="BJ27" s="1142">
        <f>'1'!BK36</f>
        <v>0</v>
      </c>
      <c r="BK27" s="1142">
        <f>'1'!BL36</f>
        <v>0</v>
      </c>
      <c r="BL27" s="1142">
        <f>'1'!BM36</f>
        <v>0</v>
      </c>
      <c r="BM27" s="1142">
        <f>'1'!BN36</f>
        <v>0</v>
      </c>
      <c r="BN27" s="1142">
        <f>'1'!BO36</f>
        <v>0</v>
      </c>
      <c r="BO27" s="1142">
        <f>'1'!BP36</f>
        <v>0</v>
      </c>
      <c r="BP27" s="1139">
        <f>'1'!BQ36</f>
        <v>0</v>
      </c>
      <c r="BQ27" s="1142">
        <f>'1'!BR36</f>
        <v>0</v>
      </c>
      <c r="BR27" s="1142">
        <f>'1'!BS36</f>
        <v>0</v>
      </c>
      <c r="BS27" s="1142">
        <f>'1'!BT36</f>
        <v>0</v>
      </c>
      <c r="BT27" s="1142">
        <f>'1'!BU36</f>
        <v>0</v>
      </c>
      <c r="BU27" s="1142">
        <f>'1'!BV36</f>
        <v>0</v>
      </c>
      <c r="BV27" s="1142">
        <f>'1'!BW36</f>
        <v>0</v>
      </c>
      <c r="BW27" s="1139">
        <f>'1'!BX36</f>
        <v>0</v>
      </c>
      <c r="BX27" s="1142">
        <f>'1'!BY36</f>
        <v>0</v>
      </c>
      <c r="BY27" s="1142">
        <f>'1'!BZ36</f>
        <v>0</v>
      </c>
      <c r="BZ27" s="1142">
        <f>'1'!CA36</f>
        <v>0</v>
      </c>
      <c r="CA27" s="1142">
        <f>'1'!CB36</f>
        <v>0</v>
      </c>
      <c r="CB27" s="1142">
        <f>'1'!CC36</f>
        <v>0</v>
      </c>
      <c r="CC27" s="1142">
        <f>'1'!CD36</f>
        <v>0</v>
      </c>
      <c r="CD27" s="1139">
        <f>'1'!CE36</f>
        <v>0</v>
      </c>
      <c r="CE27" s="1142">
        <f>'1'!CF36</f>
        <v>0</v>
      </c>
      <c r="CF27" s="1142">
        <f>'1'!CG36</f>
        <v>0</v>
      </c>
      <c r="CG27" s="1142">
        <f>'1'!CH36</f>
        <v>0</v>
      </c>
      <c r="CH27" s="1142">
        <f>'1'!CI36</f>
        <v>0</v>
      </c>
      <c r="CI27" s="1142">
        <f>'1'!CJ36</f>
        <v>0</v>
      </c>
      <c r="CJ27" s="1142">
        <f>'1'!CK36</f>
        <v>0</v>
      </c>
      <c r="CK27" s="1139">
        <f>'1'!CL36</f>
        <v>0</v>
      </c>
      <c r="CL27" s="1142">
        <f>'1'!CM36</f>
        <v>0</v>
      </c>
      <c r="CM27" s="1142">
        <f>'1'!CN36</f>
        <v>0</v>
      </c>
      <c r="CN27" s="1142">
        <f>'1'!CO36</f>
        <v>0</v>
      </c>
      <c r="CO27" s="1142">
        <f>'1'!CP36</f>
        <v>0</v>
      </c>
      <c r="CP27" s="1142">
        <f>'1'!CQ36</f>
        <v>0</v>
      </c>
      <c r="CQ27" s="1142">
        <f>'1'!CR36</f>
        <v>0</v>
      </c>
      <c r="CR27" s="1139">
        <f>'1'!CS36</f>
        <v>0</v>
      </c>
      <c r="CS27" s="1142">
        <f>'1'!CT36</f>
        <v>0</v>
      </c>
      <c r="CT27" s="1142">
        <f>'1'!CU36</f>
        <v>0</v>
      </c>
      <c r="CU27" s="1142">
        <f>'1'!CV36</f>
        <v>0</v>
      </c>
      <c r="CV27" s="1142">
        <f>'1'!CW36</f>
        <v>0</v>
      </c>
      <c r="CW27" s="1142">
        <f>'1'!CX36</f>
        <v>0</v>
      </c>
      <c r="CX27" s="1142">
        <f>'1'!CY36</f>
        <v>0</v>
      </c>
    </row>
    <row r="28" spans="1:102" ht="38.25" x14ac:dyDescent="0.25">
      <c r="A28" s="1111">
        <v>9</v>
      </c>
      <c r="B28" s="1111">
        <v>3</v>
      </c>
      <c r="C28" s="1136" t="s">
        <v>378</v>
      </c>
      <c r="D28" s="1137">
        <v>300</v>
      </c>
      <c r="E28" s="1138">
        <f>'1'!F37</f>
        <v>0</v>
      </c>
      <c r="F28" s="1138">
        <f>'1'!G37</f>
        <v>0</v>
      </c>
      <c r="G28" s="1138">
        <f>'1'!H37</f>
        <v>0</v>
      </c>
      <c r="H28" s="1138">
        <f>'1'!I37</f>
        <v>0</v>
      </c>
      <c r="I28" s="1138">
        <f>'1'!J37</f>
        <v>0</v>
      </c>
      <c r="J28" s="1138">
        <f>'1'!K37</f>
        <v>0</v>
      </c>
      <c r="K28" s="1138">
        <f>'1'!L37</f>
        <v>0</v>
      </c>
      <c r="L28" s="1138">
        <f>'1'!M37</f>
        <v>0</v>
      </c>
      <c r="M28" s="1138">
        <f>'1'!N37</f>
        <v>0</v>
      </c>
      <c r="N28" s="1138">
        <f>'1'!O37</f>
        <v>0</v>
      </c>
      <c r="O28" s="1138">
        <f>'1'!P37</f>
        <v>0</v>
      </c>
      <c r="P28" s="1138">
        <f>'1'!Q37</f>
        <v>0</v>
      </c>
      <c r="Q28" s="1138">
        <f>'1'!R37</f>
        <v>0</v>
      </c>
      <c r="R28" s="1138">
        <f>'1'!S37</f>
        <v>0</v>
      </c>
      <c r="S28" s="1138">
        <f>'1'!T37</f>
        <v>0</v>
      </c>
      <c r="T28" s="1138">
        <f>'1'!U37</f>
        <v>0</v>
      </c>
      <c r="U28" s="1138">
        <f>'1'!V37</f>
        <v>0</v>
      </c>
      <c r="V28" s="1138">
        <f>'1'!W37</f>
        <v>0</v>
      </c>
      <c r="W28" s="1138">
        <f>'1'!X37</f>
        <v>0</v>
      </c>
      <c r="X28" s="1138">
        <f>'1'!Y37</f>
        <v>0</v>
      </c>
      <c r="Y28" s="1138">
        <f>'1'!Z37</f>
        <v>0</v>
      </c>
      <c r="Z28" s="1138">
        <f>'1'!AA37</f>
        <v>0</v>
      </c>
      <c r="AA28" s="1138">
        <f>'1'!AB37</f>
        <v>0</v>
      </c>
      <c r="AB28" s="1138">
        <f>'1'!AC37</f>
        <v>0</v>
      </c>
      <c r="AC28" s="1138">
        <f>'1'!AD37</f>
        <v>0</v>
      </c>
      <c r="AD28" s="1138">
        <f>'1'!AE37</f>
        <v>0</v>
      </c>
      <c r="AE28" s="1138">
        <f>'1'!AF37</f>
        <v>0</v>
      </c>
      <c r="AF28" s="1138">
        <f>'1'!AG37</f>
        <v>0</v>
      </c>
      <c r="AG28" s="1138">
        <f>'1'!AH37</f>
        <v>3207.9545910000002</v>
      </c>
      <c r="AH28" s="1138">
        <f>'1'!AI37</f>
        <v>0</v>
      </c>
      <c r="AI28" s="1138">
        <f>'1'!AJ37</f>
        <v>2156.73648</v>
      </c>
      <c r="AJ28" s="1138">
        <f>'1'!AK37</f>
        <v>1029.021121</v>
      </c>
      <c r="AK28" s="1138">
        <f>'1'!AL37</f>
        <v>22.19699</v>
      </c>
      <c r="AL28" s="1138">
        <f>'1'!AM37</f>
        <v>0</v>
      </c>
      <c r="AM28" s="1138">
        <f>'1'!AN37</f>
        <v>0</v>
      </c>
      <c r="AN28" s="1138">
        <f>'1'!AO37</f>
        <v>22218.45895</v>
      </c>
      <c r="AO28" s="1138">
        <f>'1'!AP37</f>
        <v>0</v>
      </c>
      <c r="AP28" s="1138">
        <f>'1'!AQ37</f>
        <v>14700.1122</v>
      </c>
      <c r="AQ28" s="1138">
        <f>'1'!AR37</f>
        <v>7354.6705099999999</v>
      </c>
      <c r="AR28" s="1138">
        <f>'1'!AS37</f>
        <v>163.67624000000001</v>
      </c>
      <c r="AS28" s="1138">
        <f>'1'!AT37</f>
        <v>0</v>
      </c>
      <c r="AT28" s="1138">
        <f>'1'!AU37</f>
        <v>0</v>
      </c>
      <c r="AU28" s="1138">
        <f>'1'!AV37</f>
        <v>4.6757119999999999</v>
      </c>
      <c r="AV28" s="1138">
        <f>'1'!AW37</f>
        <v>0</v>
      </c>
      <c r="AW28" s="1138">
        <f>'1'!AX37</f>
        <v>2.9403420000000002</v>
      </c>
      <c r="AX28" s="1138">
        <f>'1'!AY37</f>
        <v>1.6981899999999999</v>
      </c>
      <c r="AY28" s="1138">
        <f>'1'!AZ37</f>
        <v>3.7179999999999998E-2</v>
      </c>
      <c r="AZ28" s="1138">
        <f>'1'!BA37</f>
        <v>0</v>
      </c>
      <c r="BA28" s="1138">
        <f>'1'!BB37</f>
        <v>0</v>
      </c>
      <c r="BB28" s="1138">
        <f>'1'!BC37</f>
        <v>5383.1632599999994</v>
      </c>
      <c r="BC28" s="1138">
        <f>'1'!BD37</f>
        <v>0</v>
      </c>
      <c r="BD28" s="1138">
        <f>'1'!BE37</f>
        <v>3385.2258300000003</v>
      </c>
      <c r="BE28" s="1138">
        <f>'1'!BF37</f>
        <v>1955.1319699999999</v>
      </c>
      <c r="BF28" s="1138">
        <f>'1'!BG37</f>
        <v>42.805459999999997</v>
      </c>
      <c r="BG28" s="1138">
        <f>'1'!BH37</f>
        <v>0</v>
      </c>
      <c r="BH28" s="1138">
        <f>'1'!BI37</f>
        <v>0</v>
      </c>
      <c r="BI28" s="1138">
        <f>'1'!BJ37</f>
        <v>2869.2717750000002</v>
      </c>
      <c r="BJ28" s="1138">
        <f>'1'!BK37</f>
        <v>0</v>
      </c>
      <c r="BK28" s="1138">
        <f>'1'!BL37</f>
        <v>0</v>
      </c>
      <c r="BL28" s="1138">
        <f>'1'!BM37</f>
        <v>141.72300000000001</v>
      </c>
      <c r="BM28" s="1138">
        <f>'1'!BN37</f>
        <v>2727.5487750000002</v>
      </c>
      <c r="BN28" s="1138">
        <f>'1'!BO37</f>
        <v>0</v>
      </c>
      <c r="BO28" s="1138">
        <f>'1'!BP37</f>
        <v>0</v>
      </c>
      <c r="BP28" s="1138">
        <f>'1'!BQ37</f>
        <v>10055.312310000001</v>
      </c>
      <c r="BQ28" s="1138">
        <f>'1'!BR37</f>
        <v>0</v>
      </c>
      <c r="BR28" s="1138">
        <f>'1'!BS37</f>
        <v>0</v>
      </c>
      <c r="BS28" s="1138">
        <f>'1'!BT37</f>
        <v>440.19006000000002</v>
      </c>
      <c r="BT28" s="1138">
        <f>'1'!BU37</f>
        <v>9615.1222500000003</v>
      </c>
      <c r="BU28" s="1138">
        <f>'1'!BV37</f>
        <v>0</v>
      </c>
      <c r="BV28" s="1138">
        <f>'1'!BW37</f>
        <v>0</v>
      </c>
      <c r="BW28" s="1138">
        <f>'1'!BX37</f>
        <v>5.0561060000000007</v>
      </c>
      <c r="BX28" s="1138">
        <f>'1'!BY37</f>
        <v>0</v>
      </c>
      <c r="BY28" s="1138">
        <f>'1'!BZ37</f>
        <v>0</v>
      </c>
      <c r="BZ28" s="1138">
        <f>'1'!CA37</f>
        <v>0.23614299999999999</v>
      </c>
      <c r="CA28" s="1138">
        <f>'1'!CB37</f>
        <v>4.8199630000000004</v>
      </c>
      <c r="CB28" s="1138">
        <f>'1'!CC37</f>
        <v>0</v>
      </c>
      <c r="CC28" s="1138">
        <f>'1'!CD37</f>
        <v>0</v>
      </c>
      <c r="CD28" s="1138">
        <f>'1'!CE37</f>
        <v>5821.1121800000001</v>
      </c>
      <c r="CE28" s="1138">
        <f>'1'!CF37</f>
        <v>0</v>
      </c>
      <c r="CF28" s="1138">
        <f>'1'!CG37</f>
        <v>0</v>
      </c>
      <c r="CG28" s="1138">
        <f>'1'!CH37</f>
        <v>271.87225000000001</v>
      </c>
      <c r="CH28" s="1138">
        <f>'1'!CI37</f>
        <v>5549.2399299999997</v>
      </c>
      <c r="CI28" s="1138">
        <f>'1'!CJ37</f>
        <v>0</v>
      </c>
      <c r="CJ28" s="1138">
        <f>'1'!CK37</f>
        <v>0</v>
      </c>
      <c r="CK28" s="1138">
        <f>'1'!CL37</f>
        <v>5.3531079999999998</v>
      </c>
      <c r="CL28" s="1138">
        <f>'1'!CM37</f>
        <v>0</v>
      </c>
      <c r="CM28" s="1138">
        <f>'1'!CN37</f>
        <v>0</v>
      </c>
      <c r="CN28" s="1138">
        <f>'1'!CO37</f>
        <v>0.26958900000000002</v>
      </c>
      <c r="CO28" s="1138">
        <f>'1'!CP37</f>
        <v>5.0835189999999999</v>
      </c>
      <c r="CP28" s="1138">
        <f>'1'!CQ37</f>
        <v>0</v>
      </c>
      <c r="CQ28" s="1138">
        <f>'1'!CR37</f>
        <v>0</v>
      </c>
      <c r="CR28" s="1138">
        <f>'1'!CS37</f>
        <v>5969.2873400000008</v>
      </c>
      <c r="CS28" s="1138">
        <f>'1'!CT37</f>
        <v>0</v>
      </c>
      <c r="CT28" s="1138">
        <f>'1'!CU37</f>
        <v>0</v>
      </c>
      <c r="CU28" s="1138">
        <f>'1'!CV37</f>
        <v>754.61806999999999</v>
      </c>
      <c r="CV28" s="1138">
        <f>'1'!CW37</f>
        <v>5214.6692700000003</v>
      </c>
      <c r="CW28" s="1138">
        <f>'1'!CX37</f>
        <v>0</v>
      </c>
      <c r="CX28" s="1138">
        <f>'1'!CY37</f>
        <v>0</v>
      </c>
    </row>
    <row r="29" spans="1:102" ht="76.5" x14ac:dyDescent="0.25">
      <c r="A29" s="1111">
        <v>10</v>
      </c>
      <c r="B29" s="1111">
        <v>3</v>
      </c>
      <c r="C29" s="1140" t="s">
        <v>346</v>
      </c>
      <c r="D29" s="1116">
        <v>310</v>
      </c>
      <c r="E29" s="1141">
        <f>'1'!F38</f>
        <v>0</v>
      </c>
      <c r="F29" s="1142">
        <f>'1'!G38</f>
        <v>0</v>
      </c>
      <c r="G29" s="1142">
        <f>'1'!H38</f>
        <v>0</v>
      </c>
      <c r="H29" s="1142">
        <f>'1'!I38</f>
        <v>0</v>
      </c>
      <c r="I29" s="1142">
        <f>'1'!J38</f>
        <v>0</v>
      </c>
      <c r="J29" s="1142">
        <f>'1'!K38</f>
        <v>0</v>
      </c>
      <c r="K29" s="1142">
        <f>'1'!L38</f>
        <v>0</v>
      </c>
      <c r="L29" s="1139">
        <f>'1'!M38</f>
        <v>0</v>
      </c>
      <c r="M29" s="1142">
        <f>'1'!N38</f>
        <v>0</v>
      </c>
      <c r="N29" s="1142">
        <f>'1'!O38</f>
        <v>0</v>
      </c>
      <c r="O29" s="1142">
        <f>'1'!P38</f>
        <v>0</v>
      </c>
      <c r="P29" s="1142">
        <f>'1'!Q38</f>
        <v>0</v>
      </c>
      <c r="Q29" s="1142">
        <f>'1'!R38</f>
        <v>0</v>
      </c>
      <c r="R29" s="1142">
        <f>'1'!S38</f>
        <v>0</v>
      </c>
      <c r="S29" s="1139">
        <f>'1'!T38</f>
        <v>0</v>
      </c>
      <c r="T29" s="1142">
        <f>'1'!U38</f>
        <v>0</v>
      </c>
      <c r="U29" s="1142">
        <f>'1'!V38</f>
        <v>0</v>
      </c>
      <c r="V29" s="1142">
        <f>'1'!W38</f>
        <v>0</v>
      </c>
      <c r="W29" s="1142">
        <f>'1'!X38</f>
        <v>0</v>
      </c>
      <c r="X29" s="1142">
        <f>'1'!Y38</f>
        <v>0</v>
      </c>
      <c r="Y29" s="1142">
        <f>'1'!Z38</f>
        <v>0</v>
      </c>
      <c r="Z29" s="1139">
        <f>'1'!AA38</f>
        <v>0</v>
      </c>
      <c r="AA29" s="1142">
        <f>'1'!AB38</f>
        <v>0</v>
      </c>
      <c r="AB29" s="1142">
        <f>'1'!AC38</f>
        <v>0</v>
      </c>
      <c r="AC29" s="1142">
        <f>'1'!AD38</f>
        <v>0</v>
      </c>
      <c r="AD29" s="1142">
        <f>'1'!AE38</f>
        <v>0</v>
      </c>
      <c r="AE29" s="1142">
        <f>'1'!AF38</f>
        <v>0</v>
      </c>
      <c r="AF29" s="1142">
        <f>'1'!AG38</f>
        <v>0</v>
      </c>
      <c r="AG29" s="1139">
        <f>'1'!AH38</f>
        <v>0</v>
      </c>
      <c r="AH29" s="1142">
        <f>'1'!AI38</f>
        <v>0</v>
      </c>
      <c r="AI29" s="1142">
        <f>'1'!AJ38</f>
        <v>0</v>
      </c>
      <c r="AJ29" s="1142">
        <f>'1'!AK38</f>
        <v>0</v>
      </c>
      <c r="AK29" s="1142">
        <f>'1'!AL38</f>
        <v>0</v>
      </c>
      <c r="AL29" s="1142">
        <f>'1'!AM38</f>
        <v>0</v>
      </c>
      <c r="AM29" s="1142">
        <f>'1'!AN38</f>
        <v>0</v>
      </c>
      <c r="AN29" s="1139">
        <f>'1'!AO38</f>
        <v>0</v>
      </c>
      <c r="AO29" s="1142">
        <f>'1'!AP38</f>
        <v>0</v>
      </c>
      <c r="AP29" s="1142">
        <f>'1'!AQ38</f>
        <v>0</v>
      </c>
      <c r="AQ29" s="1142">
        <f>'1'!AR38</f>
        <v>0</v>
      </c>
      <c r="AR29" s="1142">
        <f>'1'!AS38</f>
        <v>0</v>
      </c>
      <c r="AS29" s="1142">
        <f>'1'!AT38</f>
        <v>0</v>
      </c>
      <c r="AT29" s="1142">
        <f>'1'!AU38</f>
        <v>0</v>
      </c>
      <c r="AU29" s="1139">
        <f>'1'!AV38</f>
        <v>0</v>
      </c>
      <c r="AV29" s="1142">
        <f>'1'!AW38</f>
        <v>0</v>
      </c>
      <c r="AW29" s="1142">
        <f>'1'!AX38</f>
        <v>0</v>
      </c>
      <c r="AX29" s="1142">
        <f>'1'!AY38</f>
        <v>0</v>
      </c>
      <c r="AY29" s="1142">
        <f>'1'!AZ38</f>
        <v>0</v>
      </c>
      <c r="AZ29" s="1142">
        <f>'1'!BA38</f>
        <v>0</v>
      </c>
      <c r="BA29" s="1142">
        <f>'1'!BB38</f>
        <v>0</v>
      </c>
      <c r="BB29" s="1139">
        <f>'1'!BC38</f>
        <v>0</v>
      </c>
      <c r="BC29" s="1142">
        <f>'1'!BD38</f>
        <v>0</v>
      </c>
      <c r="BD29" s="1142">
        <f>'1'!BE38</f>
        <v>0</v>
      </c>
      <c r="BE29" s="1142">
        <f>'1'!BF38</f>
        <v>0</v>
      </c>
      <c r="BF29" s="1142">
        <f>'1'!BG38</f>
        <v>0</v>
      </c>
      <c r="BG29" s="1142">
        <f>'1'!BH38</f>
        <v>0</v>
      </c>
      <c r="BH29" s="1142">
        <f>'1'!BI38</f>
        <v>0</v>
      </c>
      <c r="BI29" s="1139">
        <f>'1'!BJ38</f>
        <v>0</v>
      </c>
      <c r="BJ29" s="1142">
        <f>'1'!BK38</f>
        <v>0</v>
      </c>
      <c r="BK29" s="1142">
        <f>'1'!BL38</f>
        <v>0</v>
      </c>
      <c r="BL29" s="1142">
        <f>'1'!BM38</f>
        <v>0</v>
      </c>
      <c r="BM29" s="1142">
        <f>'1'!BN38</f>
        <v>0</v>
      </c>
      <c r="BN29" s="1142">
        <f>'1'!BO38</f>
        <v>0</v>
      </c>
      <c r="BO29" s="1142">
        <f>'1'!BP38</f>
        <v>0</v>
      </c>
      <c r="BP29" s="1139">
        <f>'1'!BQ38</f>
        <v>0</v>
      </c>
      <c r="BQ29" s="1142">
        <f>'1'!BR38</f>
        <v>0</v>
      </c>
      <c r="BR29" s="1142">
        <f>'1'!BS38</f>
        <v>0</v>
      </c>
      <c r="BS29" s="1142">
        <f>'1'!BT38</f>
        <v>0</v>
      </c>
      <c r="BT29" s="1142">
        <f>'1'!BU38</f>
        <v>0</v>
      </c>
      <c r="BU29" s="1142">
        <f>'1'!BV38</f>
        <v>0</v>
      </c>
      <c r="BV29" s="1142">
        <f>'1'!BW38</f>
        <v>0</v>
      </c>
      <c r="BW29" s="1139">
        <f>'1'!BX38</f>
        <v>0</v>
      </c>
      <c r="BX29" s="1142">
        <f>'1'!BY38</f>
        <v>0</v>
      </c>
      <c r="BY29" s="1142">
        <f>'1'!BZ38</f>
        <v>0</v>
      </c>
      <c r="BZ29" s="1142">
        <f>'1'!CA38</f>
        <v>0</v>
      </c>
      <c r="CA29" s="1142">
        <f>'1'!CB38</f>
        <v>0</v>
      </c>
      <c r="CB29" s="1142">
        <f>'1'!CC38</f>
        <v>0</v>
      </c>
      <c r="CC29" s="1142">
        <f>'1'!CD38</f>
        <v>0</v>
      </c>
      <c r="CD29" s="1139">
        <f>'1'!CE38</f>
        <v>0</v>
      </c>
      <c r="CE29" s="1142">
        <f>'1'!CF38</f>
        <v>0</v>
      </c>
      <c r="CF29" s="1142">
        <f>'1'!CG38</f>
        <v>0</v>
      </c>
      <c r="CG29" s="1142">
        <f>'1'!CH38</f>
        <v>0</v>
      </c>
      <c r="CH29" s="1142">
        <f>'1'!CI38</f>
        <v>0</v>
      </c>
      <c r="CI29" s="1142">
        <f>'1'!CJ38</f>
        <v>0</v>
      </c>
      <c r="CJ29" s="1142">
        <f>'1'!CK38</f>
        <v>0</v>
      </c>
      <c r="CK29" s="1139">
        <f>'1'!CL38</f>
        <v>0</v>
      </c>
      <c r="CL29" s="1142">
        <f>'1'!CM38</f>
        <v>0</v>
      </c>
      <c r="CM29" s="1142">
        <f>'1'!CN38</f>
        <v>0</v>
      </c>
      <c r="CN29" s="1142">
        <f>'1'!CO38</f>
        <v>0</v>
      </c>
      <c r="CO29" s="1142">
        <f>'1'!CP38</f>
        <v>0</v>
      </c>
      <c r="CP29" s="1142">
        <f>'1'!CQ38</f>
        <v>0</v>
      </c>
      <c r="CQ29" s="1142">
        <f>'1'!CR38</f>
        <v>0</v>
      </c>
      <c r="CR29" s="1139">
        <f>'1'!CS38</f>
        <v>0</v>
      </c>
      <c r="CS29" s="1142">
        <f>'1'!CT38</f>
        <v>0</v>
      </c>
      <c r="CT29" s="1142">
        <f>'1'!CU38</f>
        <v>0</v>
      </c>
      <c r="CU29" s="1142">
        <f>'1'!CV38</f>
        <v>0</v>
      </c>
      <c r="CV29" s="1142">
        <f>'1'!CW38</f>
        <v>0</v>
      </c>
      <c r="CW29" s="1142">
        <f>'1'!CX38</f>
        <v>0</v>
      </c>
      <c r="CX29" s="1142">
        <f>'1'!CY38</f>
        <v>0</v>
      </c>
    </row>
    <row r="30" spans="1:102" ht="51" x14ac:dyDescent="0.25">
      <c r="A30" s="1111">
        <v>11</v>
      </c>
      <c r="B30" s="1111">
        <v>3</v>
      </c>
      <c r="C30" s="1140" t="s">
        <v>1934</v>
      </c>
      <c r="D30" s="1116">
        <v>311</v>
      </c>
      <c r="E30" s="1141">
        <f>'1'!F39</f>
        <v>0</v>
      </c>
      <c r="F30" s="1142">
        <f>'1'!G39</f>
        <v>0</v>
      </c>
      <c r="G30" s="1142">
        <f>'1'!H39</f>
        <v>0</v>
      </c>
      <c r="H30" s="1142">
        <f>'1'!I39</f>
        <v>0</v>
      </c>
      <c r="I30" s="1142">
        <f>'1'!J39</f>
        <v>0</v>
      </c>
      <c r="J30" s="1142">
        <f>'1'!K39</f>
        <v>0</v>
      </c>
      <c r="K30" s="1142">
        <f>'1'!L39</f>
        <v>0</v>
      </c>
      <c r="L30" s="1139">
        <f>'1'!M39</f>
        <v>0</v>
      </c>
      <c r="M30" s="1142">
        <f>'1'!N39</f>
        <v>0</v>
      </c>
      <c r="N30" s="1142">
        <f>'1'!O39</f>
        <v>0</v>
      </c>
      <c r="O30" s="1142">
        <f>'1'!P39</f>
        <v>0</v>
      </c>
      <c r="P30" s="1142">
        <f>'1'!Q39</f>
        <v>0</v>
      </c>
      <c r="Q30" s="1142">
        <f>'1'!R39</f>
        <v>0</v>
      </c>
      <c r="R30" s="1142">
        <f>'1'!S39</f>
        <v>0</v>
      </c>
      <c r="S30" s="1139">
        <f>'1'!T39</f>
        <v>0</v>
      </c>
      <c r="T30" s="1142">
        <f>'1'!U39</f>
        <v>0</v>
      </c>
      <c r="U30" s="1142">
        <f>'1'!V39</f>
        <v>0</v>
      </c>
      <c r="V30" s="1142">
        <f>'1'!W39</f>
        <v>0</v>
      </c>
      <c r="W30" s="1142">
        <f>'1'!X39</f>
        <v>0</v>
      </c>
      <c r="X30" s="1142">
        <f>'1'!Y39</f>
        <v>0</v>
      </c>
      <c r="Y30" s="1142">
        <f>'1'!Z39</f>
        <v>0</v>
      </c>
      <c r="Z30" s="1139">
        <f>'1'!AA39</f>
        <v>0</v>
      </c>
      <c r="AA30" s="1142">
        <f>'1'!AB39</f>
        <v>0</v>
      </c>
      <c r="AB30" s="1142">
        <f>'1'!AC39</f>
        <v>0</v>
      </c>
      <c r="AC30" s="1142">
        <f>'1'!AD39</f>
        <v>0</v>
      </c>
      <c r="AD30" s="1142">
        <f>'1'!AE39</f>
        <v>0</v>
      </c>
      <c r="AE30" s="1142">
        <f>'1'!AF39</f>
        <v>0</v>
      </c>
      <c r="AF30" s="1142">
        <f>'1'!AG39</f>
        <v>0</v>
      </c>
      <c r="AG30" s="1139">
        <f>'1'!AH39</f>
        <v>0</v>
      </c>
      <c r="AH30" s="1142">
        <f>'1'!AI39</f>
        <v>0</v>
      </c>
      <c r="AI30" s="1142">
        <f>'1'!AJ39</f>
        <v>0</v>
      </c>
      <c r="AJ30" s="1142">
        <f>'1'!AK39</f>
        <v>0</v>
      </c>
      <c r="AK30" s="1142">
        <f>'1'!AL39</f>
        <v>0</v>
      </c>
      <c r="AL30" s="1142">
        <f>'1'!AM39</f>
        <v>0</v>
      </c>
      <c r="AM30" s="1142">
        <f>'1'!AN39</f>
        <v>0</v>
      </c>
      <c r="AN30" s="1139">
        <f>'1'!AO39</f>
        <v>0</v>
      </c>
      <c r="AO30" s="1142">
        <f>'1'!AP39</f>
        <v>0</v>
      </c>
      <c r="AP30" s="1142">
        <f>'1'!AQ39</f>
        <v>0</v>
      </c>
      <c r="AQ30" s="1142">
        <f>'1'!AR39</f>
        <v>0</v>
      </c>
      <c r="AR30" s="1142">
        <f>'1'!AS39</f>
        <v>0</v>
      </c>
      <c r="AS30" s="1142">
        <f>'1'!AT39</f>
        <v>0</v>
      </c>
      <c r="AT30" s="1142">
        <f>'1'!AU39</f>
        <v>0</v>
      </c>
      <c r="AU30" s="1139">
        <f>'1'!AV39</f>
        <v>0</v>
      </c>
      <c r="AV30" s="1142">
        <f>'1'!AW39</f>
        <v>0</v>
      </c>
      <c r="AW30" s="1142">
        <f>'1'!AX39</f>
        <v>0</v>
      </c>
      <c r="AX30" s="1142">
        <f>'1'!AY39</f>
        <v>0</v>
      </c>
      <c r="AY30" s="1142">
        <f>'1'!AZ39</f>
        <v>0</v>
      </c>
      <c r="AZ30" s="1142">
        <f>'1'!BA39</f>
        <v>0</v>
      </c>
      <c r="BA30" s="1142">
        <f>'1'!BB39</f>
        <v>0</v>
      </c>
      <c r="BB30" s="1139">
        <f>'1'!BC39</f>
        <v>0</v>
      </c>
      <c r="BC30" s="1142">
        <f>'1'!BD39</f>
        <v>0</v>
      </c>
      <c r="BD30" s="1142">
        <f>'1'!BE39</f>
        <v>0</v>
      </c>
      <c r="BE30" s="1142">
        <f>'1'!BF39</f>
        <v>0</v>
      </c>
      <c r="BF30" s="1142">
        <f>'1'!BG39</f>
        <v>0</v>
      </c>
      <c r="BG30" s="1142">
        <f>'1'!BH39</f>
        <v>0</v>
      </c>
      <c r="BH30" s="1142">
        <f>'1'!BI39</f>
        <v>0</v>
      </c>
      <c r="BI30" s="1139">
        <f>'1'!BJ39</f>
        <v>0</v>
      </c>
      <c r="BJ30" s="1142">
        <f>'1'!BK39</f>
        <v>0</v>
      </c>
      <c r="BK30" s="1142">
        <f>'1'!BL39</f>
        <v>0</v>
      </c>
      <c r="BL30" s="1142">
        <f>'1'!BM39</f>
        <v>0</v>
      </c>
      <c r="BM30" s="1142">
        <f>'1'!BN39</f>
        <v>0</v>
      </c>
      <c r="BN30" s="1142">
        <f>'1'!BO39</f>
        <v>0</v>
      </c>
      <c r="BO30" s="1142">
        <f>'1'!BP39</f>
        <v>0</v>
      </c>
      <c r="BP30" s="1139">
        <f>'1'!BQ39</f>
        <v>0</v>
      </c>
      <c r="BQ30" s="1142">
        <f>'1'!BR39</f>
        <v>0</v>
      </c>
      <c r="BR30" s="1142">
        <f>'1'!BS39</f>
        <v>0</v>
      </c>
      <c r="BS30" s="1142">
        <f>'1'!BT39</f>
        <v>0</v>
      </c>
      <c r="BT30" s="1142">
        <f>'1'!BU39</f>
        <v>0</v>
      </c>
      <c r="BU30" s="1142">
        <f>'1'!BV39</f>
        <v>0</v>
      </c>
      <c r="BV30" s="1142">
        <f>'1'!BW39</f>
        <v>0</v>
      </c>
      <c r="BW30" s="1139">
        <f>'1'!BX39</f>
        <v>0</v>
      </c>
      <c r="BX30" s="1142">
        <f>'1'!BY39</f>
        <v>0</v>
      </c>
      <c r="BY30" s="1142">
        <f>'1'!BZ39</f>
        <v>0</v>
      </c>
      <c r="BZ30" s="1142">
        <f>'1'!CA39</f>
        <v>0</v>
      </c>
      <c r="CA30" s="1142">
        <f>'1'!CB39</f>
        <v>0</v>
      </c>
      <c r="CB30" s="1142">
        <f>'1'!CC39</f>
        <v>0</v>
      </c>
      <c r="CC30" s="1142">
        <f>'1'!CD39</f>
        <v>0</v>
      </c>
      <c r="CD30" s="1139">
        <f>'1'!CE39</f>
        <v>0</v>
      </c>
      <c r="CE30" s="1142">
        <f>'1'!CF39</f>
        <v>0</v>
      </c>
      <c r="CF30" s="1142">
        <f>'1'!CG39</f>
        <v>0</v>
      </c>
      <c r="CG30" s="1142">
        <f>'1'!CH39</f>
        <v>0</v>
      </c>
      <c r="CH30" s="1142">
        <f>'1'!CI39</f>
        <v>0</v>
      </c>
      <c r="CI30" s="1142">
        <f>'1'!CJ39</f>
        <v>0</v>
      </c>
      <c r="CJ30" s="1142">
        <f>'1'!CK39</f>
        <v>0</v>
      </c>
      <c r="CK30" s="1139">
        <f>'1'!CL39</f>
        <v>0</v>
      </c>
      <c r="CL30" s="1142">
        <f>'1'!CM39</f>
        <v>0</v>
      </c>
      <c r="CM30" s="1142">
        <f>'1'!CN39</f>
        <v>0</v>
      </c>
      <c r="CN30" s="1142">
        <f>'1'!CO39</f>
        <v>0</v>
      </c>
      <c r="CO30" s="1142">
        <f>'1'!CP39</f>
        <v>0</v>
      </c>
      <c r="CP30" s="1142">
        <f>'1'!CQ39</f>
        <v>0</v>
      </c>
      <c r="CQ30" s="1142">
        <f>'1'!CR39</f>
        <v>0</v>
      </c>
      <c r="CR30" s="1139">
        <f>'1'!CS39</f>
        <v>0</v>
      </c>
      <c r="CS30" s="1142">
        <f>'1'!CT39</f>
        <v>0</v>
      </c>
      <c r="CT30" s="1142">
        <f>'1'!CU39</f>
        <v>0</v>
      </c>
      <c r="CU30" s="1142">
        <f>'1'!CV39</f>
        <v>0</v>
      </c>
      <c r="CV30" s="1142">
        <f>'1'!CW39</f>
        <v>0</v>
      </c>
      <c r="CW30" s="1142">
        <f>'1'!CX39</f>
        <v>0</v>
      </c>
      <c r="CX30" s="1142">
        <f>'1'!CY39</f>
        <v>0</v>
      </c>
    </row>
    <row r="31" spans="1:102" ht="25.5" x14ac:dyDescent="0.25">
      <c r="A31" s="1111">
        <v>12</v>
      </c>
      <c r="B31" s="1111">
        <v>3</v>
      </c>
      <c r="C31" s="1140" t="s">
        <v>1935</v>
      </c>
      <c r="D31" s="1116">
        <v>312</v>
      </c>
      <c r="E31" s="1141">
        <f>'1'!F40</f>
        <v>0</v>
      </c>
      <c r="F31" s="1142">
        <f>'1'!G40</f>
        <v>0</v>
      </c>
      <c r="G31" s="1142">
        <f>'1'!H40</f>
        <v>0</v>
      </c>
      <c r="H31" s="1142">
        <f>'1'!I40</f>
        <v>0</v>
      </c>
      <c r="I31" s="1142">
        <f>'1'!J40</f>
        <v>0</v>
      </c>
      <c r="J31" s="1142">
        <f>'1'!K40</f>
        <v>0</v>
      </c>
      <c r="K31" s="1142">
        <f>'1'!L40</f>
        <v>0</v>
      </c>
      <c r="L31" s="1139">
        <f>'1'!M40</f>
        <v>0</v>
      </c>
      <c r="M31" s="1142">
        <f>'1'!N40</f>
        <v>0</v>
      </c>
      <c r="N31" s="1142">
        <f>'1'!O40</f>
        <v>0</v>
      </c>
      <c r="O31" s="1142">
        <f>'1'!P40</f>
        <v>0</v>
      </c>
      <c r="P31" s="1142">
        <f>'1'!Q40</f>
        <v>0</v>
      </c>
      <c r="Q31" s="1142">
        <f>'1'!R40</f>
        <v>0</v>
      </c>
      <c r="R31" s="1142">
        <f>'1'!S40</f>
        <v>0</v>
      </c>
      <c r="S31" s="1139">
        <f>'1'!T40</f>
        <v>0</v>
      </c>
      <c r="T31" s="1142">
        <f>'1'!U40</f>
        <v>0</v>
      </c>
      <c r="U31" s="1142">
        <f>'1'!V40</f>
        <v>0</v>
      </c>
      <c r="V31" s="1142">
        <f>'1'!W40</f>
        <v>0</v>
      </c>
      <c r="W31" s="1142">
        <f>'1'!X40</f>
        <v>0</v>
      </c>
      <c r="X31" s="1142">
        <f>'1'!Y40</f>
        <v>0</v>
      </c>
      <c r="Y31" s="1142">
        <f>'1'!Z40</f>
        <v>0</v>
      </c>
      <c r="Z31" s="1139">
        <f>'1'!AA40</f>
        <v>0</v>
      </c>
      <c r="AA31" s="1142">
        <f>'1'!AB40</f>
        <v>0</v>
      </c>
      <c r="AB31" s="1142">
        <f>'1'!AC40</f>
        <v>0</v>
      </c>
      <c r="AC31" s="1142">
        <f>'1'!AD40</f>
        <v>0</v>
      </c>
      <c r="AD31" s="1142">
        <f>'1'!AE40</f>
        <v>0</v>
      </c>
      <c r="AE31" s="1142">
        <f>'1'!AF40</f>
        <v>0</v>
      </c>
      <c r="AF31" s="1142">
        <f>'1'!AG40</f>
        <v>0</v>
      </c>
      <c r="AG31" s="1139">
        <f>'1'!AH40</f>
        <v>0</v>
      </c>
      <c r="AH31" s="1142">
        <f>'1'!AI40</f>
        <v>0</v>
      </c>
      <c r="AI31" s="1142">
        <f>'1'!AJ40</f>
        <v>0</v>
      </c>
      <c r="AJ31" s="1142">
        <f>'1'!AK40</f>
        <v>0</v>
      </c>
      <c r="AK31" s="1142">
        <f>'1'!AL40</f>
        <v>0</v>
      </c>
      <c r="AL31" s="1142">
        <f>'1'!AM40</f>
        <v>0</v>
      </c>
      <c r="AM31" s="1142">
        <f>'1'!AN40</f>
        <v>0</v>
      </c>
      <c r="AN31" s="1139">
        <f>'1'!AO40</f>
        <v>0</v>
      </c>
      <c r="AO31" s="1142">
        <f>'1'!AP40</f>
        <v>0</v>
      </c>
      <c r="AP31" s="1142">
        <f>'1'!AQ40</f>
        <v>0</v>
      </c>
      <c r="AQ31" s="1142">
        <f>'1'!AR40</f>
        <v>0</v>
      </c>
      <c r="AR31" s="1142">
        <f>'1'!AS40</f>
        <v>0</v>
      </c>
      <c r="AS31" s="1142">
        <f>'1'!AT40</f>
        <v>0</v>
      </c>
      <c r="AT31" s="1142">
        <f>'1'!AU40</f>
        <v>0</v>
      </c>
      <c r="AU31" s="1139">
        <f>'1'!AV40</f>
        <v>0</v>
      </c>
      <c r="AV31" s="1142">
        <f>'1'!AW40</f>
        <v>0</v>
      </c>
      <c r="AW31" s="1142">
        <f>'1'!AX40</f>
        <v>0</v>
      </c>
      <c r="AX31" s="1142">
        <f>'1'!AY40</f>
        <v>0</v>
      </c>
      <c r="AY31" s="1142">
        <f>'1'!AZ40</f>
        <v>0</v>
      </c>
      <c r="AZ31" s="1142">
        <f>'1'!BA40</f>
        <v>0</v>
      </c>
      <c r="BA31" s="1142">
        <f>'1'!BB40</f>
        <v>0</v>
      </c>
      <c r="BB31" s="1139">
        <f>'1'!BC40</f>
        <v>0</v>
      </c>
      <c r="BC31" s="1142">
        <f>'1'!BD40</f>
        <v>0</v>
      </c>
      <c r="BD31" s="1142">
        <f>'1'!BE40</f>
        <v>0</v>
      </c>
      <c r="BE31" s="1142">
        <f>'1'!BF40</f>
        <v>0</v>
      </c>
      <c r="BF31" s="1142">
        <f>'1'!BG40</f>
        <v>0</v>
      </c>
      <c r="BG31" s="1142">
        <f>'1'!BH40</f>
        <v>0</v>
      </c>
      <c r="BH31" s="1142">
        <f>'1'!BI40</f>
        <v>0</v>
      </c>
      <c r="BI31" s="1139">
        <f>'1'!BJ40</f>
        <v>0</v>
      </c>
      <c r="BJ31" s="1142">
        <f>'1'!BK40</f>
        <v>0</v>
      </c>
      <c r="BK31" s="1142">
        <f>'1'!BL40</f>
        <v>0</v>
      </c>
      <c r="BL31" s="1142">
        <f>'1'!BM40</f>
        <v>0</v>
      </c>
      <c r="BM31" s="1142">
        <f>'1'!BN40</f>
        <v>0</v>
      </c>
      <c r="BN31" s="1142">
        <f>'1'!BO40</f>
        <v>0</v>
      </c>
      <c r="BO31" s="1142">
        <f>'1'!BP40</f>
        <v>0</v>
      </c>
      <c r="BP31" s="1139">
        <f>'1'!BQ40</f>
        <v>0</v>
      </c>
      <c r="BQ31" s="1142">
        <f>'1'!BR40</f>
        <v>0</v>
      </c>
      <c r="BR31" s="1142">
        <f>'1'!BS40</f>
        <v>0</v>
      </c>
      <c r="BS31" s="1142">
        <f>'1'!BT40</f>
        <v>0</v>
      </c>
      <c r="BT31" s="1142">
        <f>'1'!BU40</f>
        <v>0</v>
      </c>
      <c r="BU31" s="1142">
        <f>'1'!BV40</f>
        <v>0</v>
      </c>
      <c r="BV31" s="1142">
        <f>'1'!BW40</f>
        <v>0</v>
      </c>
      <c r="BW31" s="1139">
        <f>'1'!BX40</f>
        <v>0</v>
      </c>
      <c r="BX31" s="1142">
        <f>'1'!BY40</f>
        <v>0</v>
      </c>
      <c r="BY31" s="1142">
        <f>'1'!BZ40</f>
        <v>0</v>
      </c>
      <c r="BZ31" s="1142">
        <f>'1'!CA40</f>
        <v>0</v>
      </c>
      <c r="CA31" s="1142">
        <f>'1'!CB40</f>
        <v>0</v>
      </c>
      <c r="CB31" s="1142">
        <f>'1'!CC40</f>
        <v>0</v>
      </c>
      <c r="CC31" s="1142">
        <f>'1'!CD40</f>
        <v>0</v>
      </c>
      <c r="CD31" s="1139">
        <f>'1'!CE40</f>
        <v>0</v>
      </c>
      <c r="CE31" s="1142">
        <f>'1'!CF40</f>
        <v>0</v>
      </c>
      <c r="CF31" s="1142">
        <f>'1'!CG40</f>
        <v>0</v>
      </c>
      <c r="CG31" s="1142">
        <f>'1'!CH40</f>
        <v>0</v>
      </c>
      <c r="CH31" s="1142">
        <f>'1'!CI40</f>
        <v>0</v>
      </c>
      <c r="CI31" s="1142">
        <f>'1'!CJ40</f>
        <v>0</v>
      </c>
      <c r="CJ31" s="1142">
        <f>'1'!CK40</f>
        <v>0</v>
      </c>
      <c r="CK31" s="1139">
        <f>'1'!CL40</f>
        <v>0</v>
      </c>
      <c r="CL31" s="1142">
        <f>'1'!CM40</f>
        <v>0</v>
      </c>
      <c r="CM31" s="1142">
        <f>'1'!CN40</f>
        <v>0</v>
      </c>
      <c r="CN31" s="1142">
        <f>'1'!CO40</f>
        <v>0</v>
      </c>
      <c r="CO31" s="1142">
        <f>'1'!CP40</f>
        <v>0</v>
      </c>
      <c r="CP31" s="1142">
        <f>'1'!CQ40</f>
        <v>0</v>
      </c>
      <c r="CQ31" s="1142">
        <f>'1'!CR40</f>
        <v>0</v>
      </c>
      <c r="CR31" s="1139">
        <f>'1'!CS40</f>
        <v>0</v>
      </c>
      <c r="CS31" s="1142">
        <f>'1'!CT40</f>
        <v>0</v>
      </c>
      <c r="CT31" s="1142">
        <f>'1'!CU40</f>
        <v>0</v>
      </c>
      <c r="CU31" s="1142">
        <f>'1'!CV40</f>
        <v>0</v>
      </c>
      <c r="CV31" s="1142">
        <f>'1'!CW40</f>
        <v>0</v>
      </c>
      <c r="CW31" s="1142">
        <f>'1'!CX40</f>
        <v>0</v>
      </c>
      <c r="CX31" s="1142">
        <f>'1'!CY40</f>
        <v>0</v>
      </c>
    </row>
    <row r="32" spans="1:102" ht="25.5" x14ac:dyDescent="0.25">
      <c r="A32" s="1111">
        <v>13</v>
      </c>
      <c r="B32" s="1111">
        <v>3</v>
      </c>
      <c r="C32" s="1140" t="s">
        <v>1936</v>
      </c>
      <c r="D32" s="1116">
        <v>313</v>
      </c>
      <c r="E32" s="1141">
        <f>'1'!F41</f>
        <v>0</v>
      </c>
      <c r="F32" s="1142">
        <f>'1'!G41</f>
        <v>0</v>
      </c>
      <c r="G32" s="1142">
        <f>'1'!H41</f>
        <v>0</v>
      </c>
      <c r="H32" s="1142">
        <f>'1'!I41</f>
        <v>0</v>
      </c>
      <c r="I32" s="1142">
        <f>'1'!J41</f>
        <v>0</v>
      </c>
      <c r="J32" s="1142">
        <f>'1'!K41</f>
        <v>0</v>
      </c>
      <c r="K32" s="1142">
        <f>'1'!L41</f>
        <v>0</v>
      </c>
      <c r="L32" s="1139">
        <f>'1'!M41</f>
        <v>0</v>
      </c>
      <c r="M32" s="1142">
        <f>'1'!N41</f>
        <v>0</v>
      </c>
      <c r="N32" s="1142">
        <f>'1'!O41</f>
        <v>0</v>
      </c>
      <c r="O32" s="1142">
        <f>'1'!P41</f>
        <v>0</v>
      </c>
      <c r="P32" s="1142">
        <f>'1'!Q41</f>
        <v>0</v>
      </c>
      <c r="Q32" s="1142">
        <f>'1'!R41</f>
        <v>0</v>
      </c>
      <c r="R32" s="1142">
        <f>'1'!S41</f>
        <v>0</v>
      </c>
      <c r="S32" s="1139">
        <f>'1'!T41</f>
        <v>0</v>
      </c>
      <c r="T32" s="1142">
        <f>'1'!U41</f>
        <v>0</v>
      </c>
      <c r="U32" s="1142">
        <f>'1'!V41</f>
        <v>0</v>
      </c>
      <c r="V32" s="1142">
        <f>'1'!W41</f>
        <v>0</v>
      </c>
      <c r="W32" s="1142">
        <f>'1'!X41</f>
        <v>0</v>
      </c>
      <c r="X32" s="1142">
        <f>'1'!Y41</f>
        <v>0</v>
      </c>
      <c r="Y32" s="1142">
        <f>'1'!Z41</f>
        <v>0</v>
      </c>
      <c r="Z32" s="1139">
        <f>'1'!AA41</f>
        <v>0</v>
      </c>
      <c r="AA32" s="1142">
        <f>'1'!AB41</f>
        <v>0</v>
      </c>
      <c r="AB32" s="1142">
        <f>'1'!AC41</f>
        <v>0</v>
      </c>
      <c r="AC32" s="1142">
        <f>'1'!AD41</f>
        <v>0</v>
      </c>
      <c r="AD32" s="1142">
        <f>'1'!AE41</f>
        <v>0</v>
      </c>
      <c r="AE32" s="1142">
        <f>'1'!AF41</f>
        <v>0</v>
      </c>
      <c r="AF32" s="1142">
        <f>'1'!AG41</f>
        <v>0</v>
      </c>
      <c r="AG32" s="1139">
        <f>'1'!AH41</f>
        <v>0</v>
      </c>
      <c r="AH32" s="1142">
        <f>'1'!AI41</f>
        <v>0</v>
      </c>
      <c r="AI32" s="1142">
        <f>'1'!AJ41</f>
        <v>0</v>
      </c>
      <c r="AJ32" s="1142">
        <f>'1'!AK41</f>
        <v>0</v>
      </c>
      <c r="AK32" s="1142">
        <f>'1'!AL41</f>
        <v>0</v>
      </c>
      <c r="AL32" s="1142">
        <f>'1'!AM41</f>
        <v>0</v>
      </c>
      <c r="AM32" s="1142">
        <f>'1'!AN41</f>
        <v>0</v>
      </c>
      <c r="AN32" s="1139">
        <f>'1'!AO41</f>
        <v>0</v>
      </c>
      <c r="AO32" s="1142">
        <f>'1'!AP41</f>
        <v>0</v>
      </c>
      <c r="AP32" s="1142">
        <f>'1'!AQ41</f>
        <v>0</v>
      </c>
      <c r="AQ32" s="1142">
        <f>'1'!AR41</f>
        <v>0</v>
      </c>
      <c r="AR32" s="1142">
        <f>'1'!AS41</f>
        <v>0</v>
      </c>
      <c r="AS32" s="1142">
        <f>'1'!AT41</f>
        <v>0</v>
      </c>
      <c r="AT32" s="1142">
        <f>'1'!AU41</f>
        <v>0</v>
      </c>
      <c r="AU32" s="1139">
        <f>'1'!AV41</f>
        <v>0</v>
      </c>
      <c r="AV32" s="1142">
        <f>'1'!AW41</f>
        <v>0</v>
      </c>
      <c r="AW32" s="1142">
        <f>'1'!AX41</f>
        <v>0</v>
      </c>
      <c r="AX32" s="1142">
        <f>'1'!AY41</f>
        <v>0</v>
      </c>
      <c r="AY32" s="1142">
        <f>'1'!AZ41</f>
        <v>0</v>
      </c>
      <c r="AZ32" s="1142">
        <f>'1'!BA41</f>
        <v>0</v>
      </c>
      <c r="BA32" s="1142">
        <f>'1'!BB41</f>
        <v>0</v>
      </c>
      <c r="BB32" s="1139">
        <f>'1'!BC41</f>
        <v>0</v>
      </c>
      <c r="BC32" s="1142">
        <f>'1'!BD41</f>
        <v>0</v>
      </c>
      <c r="BD32" s="1142">
        <f>'1'!BE41</f>
        <v>0</v>
      </c>
      <c r="BE32" s="1142">
        <f>'1'!BF41</f>
        <v>0</v>
      </c>
      <c r="BF32" s="1142">
        <f>'1'!BG41</f>
        <v>0</v>
      </c>
      <c r="BG32" s="1142">
        <f>'1'!BH41</f>
        <v>0</v>
      </c>
      <c r="BH32" s="1142">
        <f>'1'!BI41</f>
        <v>0</v>
      </c>
      <c r="BI32" s="1139">
        <f>'1'!BJ41</f>
        <v>0</v>
      </c>
      <c r="BJ32" s="1142">
        <f>'1'!BK41</f>
        <v>0</v>
      </c>
      <c r="BK32" s="1142">
        <f>'1'!BL41</f>
        <v>0</v>
      </c>
      <c r="BL32" s="1142">
        <f>'1'!BM41</f>
        <v>0</v>
      </c>
      <c r="BM32" s="1142">
        <f>'1'!BN41</f>
        <v>0</v>
      </c>
      <c r="BN32" s="1142">
        <f>'1'!BO41</f>
        <v>0</v>
      </c>
      <c r="BO32" s="1142">
        <f>'1'!BP41</f>
        <v>0</v>
      </c>
      <c r="BP32" s="1139">
        <f>'1'!BQ41</f>
        <v>0</v>
      </c>
      <c r="BQ32" s="1142">
        <f>'1'!BR41</f>
        <v>0</v>
      </c>
      <c r="BR32" s="1142">
        <f>'1'!BS41</f>
        <v>0</v>
      </c>
      <c r="BS32" s="1142">
        <f>'1'!BT41</f>
        <v>0</v>
      </c>
      <c r="BT32" s="1142">
        <f>'1'!BU41</f>
        <v>0</v>
      </c>
      <c r="BU32" s="1142">
        <f>'1'!BV41</f>
        <v>0</v>
      </c>
      <c r="BV32" s="1142">
        <f>'1'!BW41</f>
        <v>0</v>
      </c>
      <c r="BW32" s="1139">
        <f>'1'!BX41</f>
        <v>0</v>
      </c>
      <c r="BX32" s="1142">
        <f>'1'!BY41</f>
        <v>0</v>
      </c>
      <c r="BY32" s="1142">
        <f>'1'!BZ41</f>
        <v>0</v>
      </c>
      <c r="BZ32" s="1142">
        <f>'1'!CA41</f>
        <v>0</v>
      </c>
      <c r="CA32" s="1142">
        <f>'1'!CB41</f>
        <v>0</v>
      </c>
      <c r="CB32" s="1142">
        <f>'1'!CC41</f>
        <v>0</v>
      </c>
      <c r="CC32" s="1142">
        <f>'1'!CD41</f>
        <v>0</v>
      </c>
      <c r="CD32" s="1139">
        <f>'1'!CE41</f>
        <v>0</v>
      </c>
      <c r="CE32" s="1142">
        <f>'1'!CF41</f>
        <v>0</v>
      </c>
      <c r="CF32" s="1142">
        <f>'1'!CG41</f>
        <v>0</v>
      </c>
      <c r="CG32" s="1142">
        <f>'1'!CH41</f>
        <v>0</v>
      </c>
      <c r="CH32" s="1142">
        <f>'1'!CI41</f>
        <v>0</v>
      </c>
      <c r="CI32" s="1142">
        <f>'1'!CJ41</f>
        <v>0</v>
      </c>
      <c r="CJ32" s="1142">
        <f>'1'!CK41</f>
        <v>0</v>
      </c>
      <c r="CK32" s="1139">
        <f>'1'!CL41</f>
        <v>0</v>
      </c>
      <c r="CL32" s="1142">
        <f>'1'!CM41</f>
        <v>0</v>
      </c>
      <c r="CM32" s="1142">
        <f>'1'!CN41</f>
        <v>0</v>
      </c>
      <c r="CN32" s="1142">
        <f>'1'!CO41</f>
        <v>0</v>
      </c>
      <c r="CO32" s="1142">
        <f>'1'!CP41</f>
        <v>0</v>
      </c>
      <c r="CP32" s="1142">
        <f>'1'!CQ41</f>
        <v>0</v>
      </c>
      <c r="CQ32" s="1142">
        <f>'1'!CR41</f>
        <v>0</v>
      </c>
      <c r="CR32" s="1139">
        <f>'1'!CS41</f>
        <v>0</v>
      </c>
      <c r="CS32" s="1142">
        <f>'1'!CT41</f>
        <v>0</v>
      </c>
      <c r="CT32" s="1142">
        <f>'1'!CU41</f>
        <v>0</v>
      </c>
      <c r="CU32" s="1142">
        <f>'1'!CV41</f>
        <v>0</v>
      </c>
      <c r="CV32" s="1142">
        <f>'1'!CW41</f>
        <v>0</v>
      </c>
      <c r="CW32" s="1142">
        <f>'1'!CX41</f>
        <v>0</v>
      </c>
      <c r="CX32" s="1142">
        <f>'1'!CY41</f>
        <v>0</v>
      </c>
    </row>
    <row r="33" spans="1:102" ht="25.5" x14ac:dyDescent="0.25">
      <c r="A33" s="1111">
        <v>14</v>
      </c>
      <c r="B33" s="1111">
        <v>3</v>
      </c>
      <c r="C33" s="1140" t="s">
        <v>1937</v>
      </c>
      <c r="D33" s="1116">
        <v>314</v>
      </c>
      <c r="E33" s="1141">
        <f>'1'!F42</f>
        <v>0</v>
      </c>
      <c r="F33" s="1142">
        <f>'1'!G42</f>
        <v>0</v>
      </c>
      <c r="G33" s="1142">
        <f>'1'!H42</f>
        <v>0</v>
      </c>
      <c r="H33" s="1142">
        <f>'1'!I42</f>
        <v>0</v>
      </c>
      <c r="I33" s="1142">
        <f>'1'!J42</f>
        <v>0</v>
      </c>
      <c r="J33" s="1142">
        <f>'1'!K42</f>
        <v>0</v>
      </c>
      <c r="K33" s="1142">
        <f>'1'!L42</f>
        <v>0</v>
      </c>
      <c r="L33" s="1139">
        <f>'1'!M42</f>
        <v>0</v>
      </c>
      <c r="M33" s="1142">
        <f>'1'!N42</f>
        <v>0</v>
      </c>
      <c r="N33" s="1142">
        <f>'1'!O42</f>
        <v>0</v>
      </c>
      <c r="O33" s="1142">
        <f>'1'!P42</f>
        <v>0</v>
      </c>
      <c r="P33" s="1142">
        <f>'1'!Q42</f>
        <v>0</v>
      </c>
      <c r="Q33" s="1142">
        <f>'1'!R42</f>
        <v>0</v>
      </c>
      <c r="R33" s="1142">
        <f>'1'!S42</f>
        <v>0</v>
      </c>
      <c r="S33" s="1139">
        <f>'1'!T42</f>
        <v>0</v>
      </c>
      <c r="T33" s="1142">
        <f>'1'!U42</f>
        <v>0</v>
      </c>
      <c r="U33" s="1142">
        <f>'1'!V42</f>
        <v>0</v>
      </c>
      <c r="V33" s="1142">
        <f>'1'!W42</f>
        <v>0</v>
      </c>
      <c r="W33" s="1142">
        <f>'1'!X42</f>
        <v>0</v>
      </c>
      <c r="X33" s="1142">
        <f>'1'!Y42</f>
        <v>0</v>
      </c>
      <c r="Y33" s="1142">
        <f>'1'!Z42</f>
        <v>0</v>
      </c>
      <c r="Z33" s="1139">
        <f>'1'!AA42</f>
        <v>0</v>
      </c>
      <c r="AA33" s="1142">
        <f>'1'!AB42</f>
        <v>0</v>
      </c>
      <c r="AB33" s="1142">
        <f>'1'!AC42</f>
        <v>0</v>
      </c>
      <c r="AC33" s="1142">
        <f>'1'!AD42</f>
        <v>0</v>
      </c>
      <c r="AD33" s="1142">
        <f>'1'!AE42</f>
        <v>0</v>
      </c>
      <c r="AE33" s="1142">
        <f>'1'!AF42</f>
        <v>0</v>
      </c>
      <c r="AF33" s="1142">
        <f>'1'!AG42</f>
        <v>0</v>
      </c>
      <c r="AG33" s="1139">
        <f>'1'!AH42</f>
        <v>0</v>
      </c>
      <c r="AH33" s="1142">
        <f>'1'!AI42</f>
        <v>0</v>
      </c>
      <c r="AI33" s="1142">
        <f>'1'!AJ42</f>
        <v>0</v>
      </c>
      <c r="AJ33" s="1142">
        <f>'1'!AK42</f>
        <v>0</v>
      </c>
      <c r="AK33" s="1142">
        <f>'1'!AL42</f>
        <v>0</v>
      </c>
      <c r="AL33" s="1142">
        <f>'1'!AM42</f>
        <v>0</v>
      </c>
      <c r="AM33" s="1142">
        <f>'1'!AN42</f>
        <v>0</v>
      </c>
      <c r="AN33" s="1139">
        <f>'1'!AO42</f>
        <v>0</v>
      </c>
      <c r="AO33" s="1142">
        <f>'1'!AP42</f>
        <v>0</v>
      </c>
      <c r="AP33" s="1142">
        <f>'1'!AQ42</f>
        <v>0</v>
      </c>
      <c r="AQ33" s="1142">
        <f>'1'!AR42</f>
        <v>0</v>
      </c>
      <c r="AR33" s="1142">
        <f>'1'!AS42</f>
        <v>0</v>
      </c>
      <c r="AS33" s="1142">
        <f>'1'!AT42</f>
        <v>0</v>
      </c>
      <c r="AT33" s="1142">
        <f>'1'!AU42</f>
        <v>0</v>
      </c>
      <c r="AU33" s="1139">
        <f>'1'!AV42</f>
        <v>0</v>
      </c>
      <c r="AV33" s="1142">
        <f>'1'!AW42</f>
        <v>0</v>
      </c>
      <c r="AW33" s="1142">
        <f>'1'!AX42</f>
        <v>0</v>
      </c>
      <c r="AX33" s="1142">
        <f>'1'!AY42</f>
        <v>0</v>
      </c>
      <c r="AY33" s="1142">
        <f>'1'!AZ42</f>
        <v>0</v>
      </c>
      <c r="AZ33" s="1142">
        <f>'1'!BA42</f>
        <v>0</v>
      </c>
      <c r="BA33" s="1142">
        <f>'1'!BB42</f>
        <v>0</v>
      </c>
      <c r="BB33" s="1139">
        <f>'1'!BC42</f>
        <v>0</v>
      </c>
      <c r="BC33" s="1142">
        <f>'1'!BD42</f>
        <v>0</v>
      </c>
      <c r="BD33" s="1142">
        <f>'1'!BE42</f>
        <v>0</v>
      </c>
      <c r="BE33" s="1142">
        <f>'1'!BF42</f>
        <v>0</v>
      </c>
      <c r="BF33" s="1142">
        <f>'1'!BG42</f>
        <v>0</v>
      </c>
      <c r="BG33" s="1142">
        <f>'1'!BH42</f>
        <v>0</v>
      </c>
      <c r="BH33" s="1142">
        <f>'1'!BI42</f>
        <v>0</v>
      </c>
      <c r="BI33" s="1139">
        <f>'1'!BJ42</f>
        <v>0</v>
      </c>
      <c r="BJ33" s="1142">
        <f>'1'!BK42</f>
        <v>0</v>
      </c>
      <c r="BK33" s="1142">
        <f>'1'!BL42</f>
        <v>0</v>
      </c>
      <c r="BL33" s="1142">
        <f>'1'!BM42</f>
        <v>0</v>
      </c>
      <c r="BM33" s="1142">
        <f>'1'!BN42</f>
        <v>0</v>
      </c>
      <c r="BN33" s="1142">
        <f>'1'!BO42</f>
        <v>0</v>
      </c>
      <c r="BO33" s="1142">
        <f>'1'!BP42</f>
        <v>0</v>
      </c>
      <c r="BP33" s="1139">
        <f>'1'!BQ42</f>
        <v>0</v>
      </c>
      <c r="BQ33" s="1142">
        <f>'1'!BR42</f>
        <v>0</v>
      </c>
      <c r="BR33" s="1142">
        <f>'1'!BS42</f>
        <v>0</v>
      </c>
      <c r="BS33" s="1142">
        <f>'1'!BT42</f>
        <v>0</v>
      </c>
      <c r="BT33" s="1142">
        <f>'1'!BU42</f>
        <v>0</v>
      </c>
      <c r="BU33" s="1142">
        <f>'1'!BV42</f>
        <v>0</v>
      </c>
      <c r="BV33" s="1142">
        <f>'1'!BW42</f>
        <v>0</v>
      </c>
      <c r="BW33" s="1139">
        <f>'1'!BX42</f>
        <v>0</v>
      </c>
      <c r="BX33" s="1142">
        <f>'1'!BY42</f>
        <v>0</v>
      </c>
      <c r="BY33" s="1142">
        <f>'1'!BZ42</f>
        <v>0</v>
      </c>
      <c r="BZ33" s="1142">
        <f>'1'!CA42</f>
        <v>0</v>
      </c>
      <c r="CA33" s="1142">
        <f>'1'!CB42</f>
        <v>0</v>
      </c>
      <c r="CB33" s="1142">
        <f>'1'!CC42</f>
        <v>0</v>
      </c>
      <c r="CC33" s="1142">
        <f>'1'!CD42</f>
        <v>0</v>
      </c>
      <c r="CD33" s="1139">
        <f>'1'!CE42</f>
        <v>0</v>
      </c>
      <c r="CE33" s="1142">
        <f>'1'!CF42</f>
        <v>0</v>
      </c>
      <c r="CF33" s="1142">
        <f>'1'!CG42</f>
        <v>0</v>
      </c>
      <c r="CG33" s="1142">
        <f>'1'!CH42</f>
        <v>0</v>
      </c>
      <c r="CH33" s="1142">
        <f>'1'!CI42</f>
        <v>0</v>
      </c>
      <c r="CI33" s="1142">
        <f>'1'!CJ42</f>
        <v>0</v>
      </c>
      <c r="CJ33" s="1142">
        <f>'1'!CK42</f>
        <v>0</v>
      </c>
      <c r="CK33" s="1139">
        <f>'1'!CL42</f>
        <v>0</v>
      </c>
      <c r="CL33" s="1142">
        <f>'1'!CM42</f>
        <v>0</v>
      </c>
      <c r="CM33" s="1142">
        <f>'1'!CN42</f>
        <v>0</v>
      </c>
      <c r="CN33" s="1142">
        <f>'1'!CO42</f>
        <v>0</v>
      </c>
      <c r="CO33" s="1142">
        <f>'1'!CP42</f>
        <v>0</v>
      </c>
      <c r="CP33" s="1142">
        <f>'1'!CQ42</f>
        <v>0</v>
      </c>
      <c r="CQ33" s="1142">
        <f>'1'!CR42</f>
        <v>0</v>
      </c>
      <c r="CR33" s="1139">
        <f>'1'!CS42</f>
        <v>0</v>
      </c>
      <c r="CS33" s="1142">
        <f>'1'!CT42</f>
        <v>0</v>
      </c>
      <c r="CT33" s="1142">
        <f>'1'!CU42</f>
        <v>0</v>
      </c>
      <c r="CU33" s="1142">
        <f>'1'!CV42</f>
        <v>0</v>
      </c>
      <c r="CV33" s="1142">
        <f>'1'!CW42</f>
        <v>0</v>
      </c>
      <c r="CW33" s="1142">
        <f>'1'!CX42</f>
        <v>0</v>
      </c>
      <c r="CX33" s="1142">
        <f>'1'!CY42</f>
        <v>0</v>
      </c>
    </row>
    <row r="34" spans="1:102" ht="25.5" x14ac:dyDescent="0.25">
      <c r="A34" s="1111">
        <v>15</v>
      </c>
      <c r="B34" s="1111">
        <v>3</v>
      </c>
      <c r="C34" s="1140" t="s">
        <v>1938</v>
      </c>
      <c r="D34" s="1116">
        <v>315</v>
      </c>
      <c r="E34" s="1141">
        <f>'1'!F43</f>
        <v>0</v>
      </c>
      <c r="F34" s="1142">
        <f>'1'!G43</f>
        <v>0</v>
      </c>
      <c r="G34" s="1142">
        <f>'1'!H43</f>
        <v>0</v>
      </c>
      <c r="H34" s="1142">
        <f>'1'!I43</f>
        <v>0</v>
      </c>
      <c r="I34" s="1142">
        <f>'1'!J43</f>
        <v>0</v>
      </c>
      <c r="J34" s="1142">
        <f>'1'!K43</f>
        <v>0</v>
      </c>
      <c r="K34" s="1142">
        <f>'1'!L43</f>
        <v>0</v>
      </c>
      <c r="L34" s="1139">
        <f>'1'!M43</f>
        <v>0</v>
      </c>
      <c r="M34" s="1142">
        <f>'1'!N43</f>
        <v>0</v>
      </c>
      <c r="N34" s="1142">
        <f>'1'!O43</f>
        <v>0</v>
      </c>
      <c r="O34" s="1142">
        <f>'1'!P43</f>
        <v>0</v>
      </c>
      <c r="P34" s="1142">
        <f>'1'!Q43</f>
        <v>0</v>
      </c>
      <c r="Q34" s="1142">
        <f>'1'!R43</f>
        <v>0</v>
      </c>
      <c r="R34" s="1142">
        <f>'1'!S43</f>
        <v>0</v>
      </c>
      <c r="S34" s="1139">
        <f>'1'!T43</f>
        <v>0</v>
      </c>
      <c r="T34" s="1142">
        <f>'1'!U43</f>
        <v>0</v>
      </c>
      <c r="U34" s="1142">
        <f>'1'!V43</f>
        <v>0</v>
      </c>
      <c r="V34" s="1142">
        <f>'1'!W43</f>
        <v>0</v>
      </c>
      <c r="W34" s="1142">
        <f>'1'!X43</f>
        <v>0</v>
      </c>
      <c r="X34" s="1142">
        <f>'1'!Y43</f>
        <v>0</v>
      </c>
      <c r="Y34" s="1142">
        <f>'1'!Z43</f>
        <v>0</v>
      </c>
      <c r="Z34" s="1139">
        <f>'1'!AA43</f>
        <v>0</v>
      </c>
      <c r="AA34" s="1142">
        <f>'1'!AB43</f>
        <v>0</v>
      </c>
      <c r="AB34" s="1142">
        <f>'1'!AC43</f>
        <v>0</v>
      </c>
      <c r="AC34" s="1142">
        <f>'1'!AD43</f>
        <v>0</v>
      </c>
      <c r="AD34" s="1142">
        <f>'1'!AE43</f>
        <v>0</v>
      </c>
      <c r="AE34" s="1142">
        <f>'1'!AF43</f>
        <v>0</v>
      </c>
      <c r="AF34" s="1142">
        <f>'1'!AG43</f>
        <v>0</v>
      </c>
      <c r="AG34" s="1139">
        <f>'1'!AH43</f>
        <v>0</v>
      </c>
      <c r="AH34" s="1142">
        <f>'1'!AI43</f>
        <v>0</v>
      </c>
      <c r="AI34" s="1142">
        <f>'1'!AJ43</f>
        <v>0</v>
      </c>
      <c r="AJ34" s="1142">
        <f>'1'!AK43</f>
        <v>0</v>
      </c>
      <c r="AK34" s="1142">
        <f>'1'!AL43</f>
        <v>0</v>
      </c>
      <c r="AL34" s="1142">
        <f>'1'!AM43</f>
        <v>0</v>
      </c>
      <c r="AM34" s="1142">
        <f>'1'!AN43</f>
        <v>0</v>
      </c>
      <c r="AN34" s="1139">
        <f>'1'!AO43</f>
        <v>0</v>
      </c>
      <c r="AO34" s="1142">
        <f>'1'!AP43</f>
        <v>0</v>
      </c>
      <c r="AP34" s="1142">
        <f>'1'!AQ43</f>
        <v>0</v>
      </c>
      <c r="AQ34" s="1142">
        <f>'1'!AR43</f>
        <v>0</v>
      </c>
      <c r="AR34" s="1142">
        <f>'1'!AS43</f>
        <v>0</v>
      </c>
      <c r="AS34" s="1142">
        <f>'1'!AT43</f>
        <v>0</v>
      </c>
      <c r="AT34" s="1142">
        <f>'1'!AU43</f>
        <v>0</v>
      </c>
      <c r="AU34" s="1139">
        <f>'1'!AV43</f>
        <v>0</v>
      </c>
      <c r="AV34" s="1142">
        <f>'1'!AW43</f>
        <v>0</v>
      </c>
      <c r="AW34" s="1142">
        <f>'1'!AX43</f>
        <v>0</v>
      </c>
      <c r="AX34" s="1142">
        <f>'1'!AY43</f>
        <v>0</v>
      </c>
      <c r="AY34" s="1142">
        <f>'1'!AZ43</f>
        <v>0</v>
      </c>
      <c r="AZ34" s="1142">
        <f>'1'!BA43</f>
        <v>0</v>
      </c>
      <c r="BA34" s="1142">
        <f>'1'!BB43</f>
        <v>0</v>
      </c>
      <c r="BB34" s="1139">
        <f>'1'!BC43</f>
        <v>0</v>
      </c>
      <c r="BC34" s="1142">
        <f>'1'!BD43</f>
        <v>0</v>
      </c>
      <c r="BD34" s="1142">
        <f>'1'!BE43</f>
        <v>0</v>
      </c>
      <c r="BE34" s="1142">
        <f>'1'!BF43</f>
        <v>0</v>
      </c>
      <c r="BF34" s="1142">
        <f>'1'!BG43</f>
        <v>0</v>
      </c>
      <c r="BG34" s="1142">
        <f>'1'!BH43</f>
        <v>0</v>
      </c>
      <c r="BH34" s="1142">
        <f>'1'!BI43</f>
        <v>0</v>
      </c>
      <c r="BI34" s="1139">
        <f>'1'!BJ43</f>
        <v>0</v>
      </c>
      <c r="BJ34" s="1142">
        <f>'1'!BK43</f>
        <v>0</v>
      </c>
      <c r="BK34" s="1142">
        <f>'1'!BL43</f>
        <v>0</v>
      </c>
      <c r="BL34" s="1142">
        <f>'1'!BM43</f>
        <v>0</v>
      </c>
      <c r="BM34" s="1142">
        <f>'1'!BN43</f>
        <v>0</v>
      </c>
      <c r="BN34" s="1142">
        <f>'1'!BO43</f>
        <v>0</v>
      </c>
      <c r="BO34" s="1142">
        <f>'1'!BP43</f>
        <v>0</v>
      </c>
      <c r="BP34" s="1139">
        <f>'1'!BQ43</f>
        <v>0</v>
      </c>
      <c r="BQ34" s="1142">
        <f>'1'!BR43</f>
        <v>0</v>
      </c>
      <c r="BR34" s="1142">
        <f>'1'!BS43</f>
        <v>0</v>
      </c>
      <c r="BS34" s="1142">
        <f>'1'!BT43</f>
        <v>0</v>
      </c>
      <c r="BT34" s="1142">
        <f>'1'!BU43</f>
        <v>0</v>
      </c>
      <c r="BU34" s="1142">
        <f>'1'!BV43</f>
        <v>0</v>
      </c>
      <c r="BV34" s="1142">
        <f>'1'!BW43</f>
        <v>0</v>
      </c>
      <c r="BW34" s="1139">
        <f>'1'!BX43</f>
        <v>0</v>
      </c>
      <c r="BX34" s="1142">
        <f>'1'!BY43</f>
        <v>0</v>
      </c>
      <c r="BY34" s="1142">
        <f>'1'!BZ43</f>
        <v>0</v>
      </c>
      <c r="BZ34" s="1142">
        <f>'1'!CA43</f>
        <v>0</v>
      </c>
      <c r="CA34" s="1142">
        <f>'1'!CB43</f>
        <v>0</v>
      </c>
      <c r="CB34" s="1142">
        <f>'1'!CC43</f>
        <v>0</v>
      </c>
      <c r="CC34" s="1142">
        <f>'1'!CD43</f>
        <v>0</v>
      </c>
      <c r="CD34" s="1139">
        <f>'1'!CE43</f>
        <v>0</v>
      </c>
      <c r="CE34" s="1142">
        <f>'1'!CF43</f>
        <v>0</v>
      </c>
      <c r="CF34" s="1142">
        <f>'1'!CG43</f>
        <v>0</v>
      </c>
      <c r="CG34" s="1142">
        <f>'1'!CH43</f>
        <v>0</v>
      </c>
      <c r="CH34" s="1142">
        <f>'1'!CI43</f>
        <v>0</v>
      </c>
      <c r="CI34" s="1142">
        <f>'1'!CJ43</f>
        <v>0</v>
      </c>
      <c r="CJ34" s="1142">
        <f>'1'!CK43</f>
        <v>0</v>
      </c>
      <c r="CK34" s="1139">
        <f>'1'!CL43</f>
        <v>0</v>
      </c>
      <c r="CL34" s="1142">
        <f>'1'!CM43</f>
        <v>0</v>
      </c>
      <c r="CM34" s="1142">
        <f>'1'!CN43</f>
        <v>0</v>
      </c>
      <c r="CN34" s="1142">
        <f>'1'!CO43</f>
        <v>0</v>
      </c>
      <c r="CO34" s="1142">
        <f>'1'!CP43</f>
        <v>0</v>
      </c>
      <c r="CP34" s="1142">
        <f>'1'!CQ43</f>
        <v>0</v>
      </c>
      <c r="CQ34" s="1142">
        <f>'1'!CR43</f>
        <v>0</v>
      </c>
      <c r="CR34" s="1139">
        <f>'1'!CS43</f>
        <v>0</v>
      </c>
      <c r="CS34" s="1142">
        <f>'1'!CT43</f>
        <v>0</v>
      </c>
      <c r="CT34" s="1142">
        <f>'1'!CU43</f>
        <v>0</v>
      </c>
      <c r="CU34" s="1142">
        <f>'1'!CV43</f>
        <v>0</v>
      </c>
      <c r="CV34" s="1142">
        <f>'1'!CW43</f>
        <v>0</v>
      </c>
      <c r="CW34" s="1142">
        <f>'1'!CX43</f>
        <v>0</v>
      </c>
      <c r="CX34" s="1142">
        <f>'1'!CY43</f>
        <v>0</v>
      </c>
    </row>
    <row r="35" spans="1:102" ht="25.5" x14ac:dyDescent="0.25">
      <c r="A35" s="1111">
        <v>16</v>
      </c>
      <c r="B35" s="1111">
        <v>3</v>
      </c>
      <c r="C35" s="1140" t="s">
        <v>1939</v>
      </c>
      <c r="D35" s="1116">
        <v>316</v>
      </c>
      <c r="E35" s="1141">
        <f>'1'!F44</f>
        <v>0</v>
      </c>
      <c r="F35" s="1142">
        <f>'1'!G44</f>
        <v>0</v>
      </c>
      <c r="G35" s="1142">
        <f>'1'!H44</f>
        <v>0</v>
      </c>
      <c r="H35" s="1142">
        <f>'1'!I44</f>
        <v>0</v>
      </c>
      <c r="I35" s="1142">
        <f>'1'!J44</f>
        <v>0</v>
      </c>
      <c r="J35" s="1142">
        <f>'1'!K44</f>
        <v>0</v>
      </c>
      <c r="K35" s="1142">
        <f>'1'!L44</f>
        <v>0</v>
      </c>
      <c r="L35" s="1139">
        <f>'1'!M44</f>
        <v>0</v>
      </c>
      <c r="M35" s="1142">
        <f>'1'!N44</f>
        <v>0</v>
      </c>
      <c r="N35" s="1142">
        <f>'1'!O44</f>
        <v>0</v>
      </c>
      <c r="O35" s="1142">
        <f>'1'!P44</f>
        <v>0</v>
      </c>
      <c r="P35" s="1142">
        <f>'1'!Q44</f>
        <v>0</v>
      </c>
      <c r="Q35" s="1142">
        <f>'1'!R44</f>
        <v>0</v>
      </c>
      <c r="R35" s="1142">
        <f>'1'!S44</f>
        <v>0</v>
      </c>
      <c r="S35" s="1139">
        <f>'1'!T44</f>
        <v>0</v>
      </c>
      <c r="T35" s="1142">
        <f>'1'!U44</f>
        <v>0</v>
      </c>
      <c r="U35" s="1142">
        <f>'1'!V44</f>
        <v>0</v>
      </c>
      <c r="V35" s="1142">
        <f>'1'!W44</f>
        <v>0</v>
      </c>
      <c r="W35" s="1142">
        <f>'1'!X44</f>
        <v>0</v>
      </c>
      <c r="X35" s="1142">
        <f>'1'!Y44</f>
        <v>0</v>
      </c>
      <c r="Y35" s="1142">
        <f>'1'!Z44</f>
        <v>0</v>
      </c>
      <c r="Z35" s="1139">
        <f>'1'!AA44</f>
        <v>0</v>
      </c>
      <c r="AA35" s="1142">
        <f>'1'!AB44</f>
        <v>0</v>
      </c>
      <c r="AB35" s="1142">
        <f>'1'!AC44</f>
        <v>0</v>
      </c>
      <c r="AC35" s="1142">
        <f>'1'!AD44</f>
        <v>0</v>
      </c>
      <c r="AD35" s="1142">
        <f>'1'!AE44</f>
        <v>0</v>
      </c>
      <c r="AE35" s="1142">
        <f>'1'!AF44</f>
        <v>0</v>
      </c>
      <c r="AF35" s="1142">
        <f>'1'!AG44</f>
        <v>0</v>
      </c>
      <c r="AG35" s="1139">
        <f>'1'!AH44</f>
        <v>0</v>
      </c>
      <c r="AH35" s="1142">
        <f>'1'!AI44</f>
        <v>0</v>
      </c>
      <c r="AI35" s="1142">
        <f>'1'!AJ44</f>
        <v>0</v>
      </c>
      <c r="AJ35" s="1142">
        <f>'1'!AK44</f>
        <v>0</v>
      </c>
      <c r="AK35" s="1142">
        <f>'1'!AL44</f>
        <v>0</v>
      </c>
      <c r="AL35" s="1142">
        <f>'1'!AM44</f>
        <v>0</v>
      </c>
      <c r="AM35" s="1142">
        <f>'1'!AN44</f>
        <v>0</v>
      </c>
      <c r="AN35" s="1139">
        <f>'1'!AO44</f>
        <v>0</v>
      </c>
      <c r="AO35" s="1142">
        <f>'1'!AP44</f>
        <v>0</v>
      </c>
      <c r="AP35" s="1142">
        <f>'1'!AQ44</f>
        <v>0</v>
      </c>
      <c r="AQ35" s="1142">
        <f>'1'!AR44</f>
        <v>0</v>
      </c>
      <c r="AR35" s="1142">
        <f>'1'!AS44</f>
        <v>0</v>
      </c>
      <c r="AS35" s="1142">
        <f>'1'!AT44</f>
        <v>0</v>
      </c>
      <c r="AT35" s="1142">
        <f>'1'!AU44</f>
        <v>0</v>
      </c>
      <c r="AU35" s="1139">
        <f>'1'!AV44</f>
        <v>0</v>
      </c>
      <c r="AV35" s="1142">
        <f>'1'!AW44</f>
        <v>0</v>
      </c>
      <c r="AW35" s="1142">
        <f>'1'!AX44</f>
        <v>0</v>
      </c>
      <c r="AX35" s="1142">
        <f>'1'!AY44</f>
        <v>0</v>
      </c>
      <c r="AY35" s="1142">
        <f>'1'!AZ44</f>
        <v>0</v>
      </c>
      <c r="AZ35" s="1142">
        <f>'1'!BA44</f>
        <v>0</v>
      </c>
      <c r="BA35" s="1142">
        <f>'1'!BB44</f>
        <v>0</v>
      </c>
      <c r="BB35" s="1139">
        <f>'1'!BC44</f>
        <v>0</v>
      </c>
      <c r="BC35" s="1142">
        <f>'1'!BD44</f>
        <v>0</v>
      </c>
      <c r="BD35" s="1142">
        <f>'1'!BE44</f>
        <v>0</v>
      </c>
      <c r="BE35" s="1142">
        <f>'1'!BF44</f>
        <v>0</v>
      </c>
      <c r="BF35" s="1142">
        <f>'1'!BG44</f>
        <v>0</v>
      </c>
      <c r="BG35" s="1142">
        <f>'1'!BH44</f>
        <v>0</v>
      </c>
      <c r="BH35" s="1142">
        <f>'1'!BI44</f>
        <v>0</v>
      </c>
      <c r="BI35" s="1139">
        <f>'1'!BJ44</f>
        <v>0</v>
      </c>
      <c r="BJ35" s="1142">
        <f>'1'!BK44</f>
        <v>0</v>
      </c>
      <c r="BK35" s="1142">
        <f>'1'!BL44</f>
        <v>0</v>
      </c>
      <c r="BL35" s="1142">
        <f>'1'!BM44</f>
        <v>0</v>
      </c>
      <c r="BM35" s="1142">
        <f>'1'!BN44</f>
        <v>0</v>
      </c>
      <c r="BN35" s="1142">
        <f>'1'!BO44</f>
        <v>0</v>
      </c>
      <c r="BO35" s="1142">
        <f>'1'!BP44</f>
        <v>0</v>
      </c>
      <c r="BP35" s="1139">
        <f>'1'!BQ44</f>
        <v>0</v>
      </c>
      <c r="BQ35" s="1142">
        <f>'1'!BR44</f>
        <v>0</v>
      </c>
      <c r="BR35" s="1142">
        <f>'1'!BS44</f>
        <v>0</v>
      </c>
      <c r="BS35" s="1142">
        <f>'1'!BT44</f>
        <v>0</v>
      </c>
      <c r="BT35" s="1142">
        <f>'1'!BU44</f>
        <v>0</v>
      </c>
      <c r="BU35" s="1142">
        <f>'1'!BV44</f>
        <v>0</v>
      </c>
      <c r="BV35" s="1142">
        <f>'1'!BW44</f>
        <v>0</v>
      </c>
      <c r="BW35" s="1139">
        <f>'1'!BX44</f>
        <v>0</v>
      </c>
      <c r="BX35" s="1142">
        <f>'1'!BY44</f>
        <v>0</v>
      </c>
      <c r="BY35" s="1142">
        <f>'1'!BZ44</f>
        <v>0</v>
      </c>
      <c r="BZ35" s="1142">
        <f>'1'!CA44</f>
        <v>0</v>
      </c>
      <c r="CA35" s="1142">
        <f>'1'!CB44</f>
        <v>0</v>
      </c>
      <c r="CB35" s="1142">
        <f>'1'!CC44</f>
        <v>0</v>
      </c>
      <c r="CC35" s="1142">
        <f>'1'!CD44</f>
        <v>0</v>
      </c>
      <c r="CD35" s="1139">
        <f>'1'!CE44</f>
        <v>0</v>
      </c>
      <c r="CE35" s="1142">
        <f>'1'!CF44</f>
        <v>0</v>
      </c>
      <c r="CF35" s="1142">
        <f>'1'!CG44</f>
        <v>0</v>
      </c>
      <c r="CG35" s="1142">
        <f>'1'!CH44</f>
        <v>0</v>
      </c>
      <c r="CH35" s="1142">
        <f>'1'!CI44</f>
        <v>0</v>
      </c>
      <c r="CI35" s="1142">
        <f>'1'!CJ44</f>
        <v>0</v>
      </c>
      <c r="CJ35" s="1142">
        <f>'1'!CK44</f>
        <v>0</v>
      </c>
      <c r="CK35" s="1139">
        <f>'1'!CL44</f>
        <v>0</v>
      </c>
      <c r="CL35" s="1142">
        <f>'1'!CM44</f>
        <v>0</v>
      </c>
      <c r="CM35" s="1142">
        <f>'1'!CN44</f>
        <v>0</v>
      </c>
      <c r="CN35" s="1142">
        <f>'1'!CO44</f>
        <v>0</v>
      </c>
      <c r="CO35" s="1142">
        <f>'1'!CP44</f>
        <v>0</v>
      </c>
      <c r="CP35" s="1142">
        <f>'1'!CQ44</f>
        <v>0</v>
      </c>
      <c r="CQ35" s="1142">
        <f>'1'!CR44</f>
        <v>0</v>
      </c>
      <c r="CR35" s="1139">
        <f>'1'!CS44</f>
        <v>0</v>
      </c>
      <c r="CS35" s="1142">
        <f>'1'!CT44</f>
        <v>0</v>
      </c>
      <c r="CT35" s="1142">
        <f>'1'!CU44</f>
        <v>0</v>
      </c>
      <c r="CU35" s="1142">
        <f>'1'!CV44</f>
        <v>0</v>
      </c>
      <c r="CV35" s="1142">
        <f>'1'!CW44</f>
        <v>0</v>
      </c>
      <c r="CW35" s="1142">
        <f>'1'!CX44</f>
        <v>0</v>
      </c>
      <c r="CX35" s="1142">
        <f>'1'!CY44</f>
        <v>0</v>
      </c>
    </row>
    <row r="36" spans="1:102" ht="25.5" x14ac:dyDescent="0.25">
      <c r="A36" s="1111">
        <v>17</v>
      </c>
      <c r="B36" s="1111">
        <v>3</v>
      </c>
      <c r="C36" s="1140" t="s">
        <v>1940</v>
      </c>
      <c r="D36" s="1116">
        <v>317</v>
      </c>
      <c r="E36" s="1141">
        <f>'1'!F45</f>
        <v>0</v>
      </c>
      <c r="F36" s="1142">
        <f>'1'!G45</f>
        <v>0</v>
      </c>
      <c r="G36" s="1142">
        <f>'1'!H45</f>
        <v>0</v>
      </c>
      <c r="H36" s="1142">
        <f>'1'!I45</f>
        <v>0</v>
      </c>
      <c r="I36" s="1142">
        <f>'1'!J45</f>
        <v>0</v>
      </c>
      <c r="J36" s="1142">
        <f>'1'!K45</f>
        <v>0</v>
      </c>
      <c r="K36" s="1142">
        <f>'1'!L45</f>
        <v>0</v>
      </c>
      <c r="L36" s="1139">
        <f>'1'!M45</f>
        <v>0</v>
      </c>
      <c r="M36" s="1142">
        <f>'1'!N45</f>
        <v>0</v>
      </c>
      <c r="N36" s="1142">
        <f>'1'!O45</f>
        <v>0</v>
      </c>
      <c r="O36" s="1142">
        <f>'1'!P45</f>
        <v>0</v>
      </c>
      <c r="P36" s="1142">
        <f>'1'!Q45</f>
        <v>0</v>
      </c>
      <c r="Q36" s="1142">
        <f>'1'!R45</f>
        <v>0</v>
      </c>
      <c r="R36" s="1142">
        <f>'1'!S45</f>
        <v>0</v>
      </c>
      <c r="S36" s="1139">
        <f>'1'!T45</f>
        <v>0</v>
      </c>
      <c r="T36" s="1142">
        <f>'1'!U45</f>
        <v>0</v>
      </c>
      <c r="U36" s="1142">
        <f>'1'!V45</f>
        <v>0</v>
      </c>
      <c r="V36" s="1142">
        <f>'1'!W45</f>
        <v>0</v>
      </c>
      <c r="W36" s="1142">
        <f>'1'!X45</f>
        <v>0</v>
      </c>
      <c r="X36" s="1142">
        <f>'1'!Y45</f>
        <v>0</v>
      </c>
      <c r="Y36" s="1142">
        <f>'1'!Z45</f>
        <v>0</v>
      </c>
      <c r="Z36" s="1139">
        <f>'1'!AA45</f>
        <v>0</v>
      </c>
      <c r="AA36" s="1142">
        <f>'1'!AB45</f>
        <v>0</v>
      </c>
      <c r="AB36" s="1142">
        <f>'1'!AC45</f>
        <v>0</v>
      </c>
      <c r="AC36" s="1142">
        <f>'1'!AD45</f>
        <v>0</v>
      </c>
      <c r="AD36" s="1142">
        <f>'1'!AE45</f>
        <v>0</v>
      </c>
      <c r="AE36" s="1142">
        <f>'1'!AF45</f>
        <v>0</v>
      </c>
      <c r="AF36" s="1142">
        <f>'1'!AG45</f>
        <v>0</v>
      </c>
      <c r="AG36" s="1139">
        <f>'1'!AH45</f>
        <v>0</v>
      </c>
      <c r="AH36" s="1142">
        <f>'1'!AI45</f>
        <v>0</v>
      </c>
      <c r="AI36" s="1142">
        <f>'1'!AJ45</f>
        <v>0</v>
      </c>
      <c r="AJ36" s="1142">
        <f>'1'!AK45</f>
        <v>0</v>
      </c>
      <c r="AK36" s="1142">
        <f>'1'!AL45</f>
        <v>0</v>
      </c>
      <c r="AL36" s="1142">
        <f>'1'!AM45</f>
        <v>0</v>
      </c>
      <c r="AM36" s="1142">
        <f>'1'!AN45</f>
        <v>0</v>
      </c>
      <c r="AN36" s="1139">
        <f>'1'!AO45</f>
        <v>0</v>
      </c>
      <c r="AO36" s="1142">
        <f>'1'!AP45</f>
        <v>0</v>
      </c>
      <c r="AP36" s="1142">
        <f>'1'!AQ45</f>
        <v>0</v>
      </c>
      <c r="AQ36" s="1142">
        <f>'1'!AR45</f>
        <v>0</v>
      </c>
      <c r="AR36" s="1142">
        <f>'1'!AS45</f>
        <v>0</v>
      </c>
      <c r="AS36" s="1142">
        <f>'1'!AT45</f>
        <v>0</v>
      </c>
      <c r="AT36" s="1142">
        <f>'1'!AU45</f>
        <v>0</v>
      </c>
      <c r="AU36" s="1139">
        <f>'1'!AV45</f>
        <v>0</v>
      </c>
      <c r="AV36" s="1142">
        <f>'1'!AW45</f>
        <v>0</v>
      </c>
      <c r="AW36" s="1142">
        <f>'1'!AX45</f>
        <v>0</v>
      </c>
      <c r="AX36" s="1142">
        <f>'1'!AY45</f>
        <v>0</v>
      </c>
      <c r="AY36" s="1142">
        <f>'1'!AZ45</f>
        <v>0</v>
      </c>
      <c r="AZ36" s="1142">
        <f>'1'!BA45</f>
        <v>0</v>
      </c>
      <c r="BA36" s="1142">
        <f>'1'!BB45</f>
        <v>0</v>
      </c>
      <c r="BB36" s="1139">
        <f>'1'!BC45</f>
        <v>0</v>
      </c>
      <c r="BC36" s="1142">
        <f>'1'!BD45</f>
        <v>0</v>
      </c>
      <c r="BD36" s="1142">
        <f>'1'!BE45</f>
        <v>0</v>
      </c>
      <c r="BE36" s="1142">
        <f>'1'!BF45</f>
        <v>0</v>
      </c>
      <c r="BF36" s="1142">
        <f>'1'!BG45</f>
        <v>0</v>
      </c>
      <c r="BG36" s="1142">
        <f>'1'!BH45</f>
        <v>0</v>
      </c>
      <c r="BH36" s="1142">
        <f>'1'!BI45</f>
        <v>0</v>
      </c>
      <c r="BI36" s="1139">
        <f>'1'!BJ45</f>
        <v>0</v>
      </c>
      <c r="BJ36" s="1142">
        <f>'1'!BK45</f>
        <v>0</v>
      </c>
      <c r="BK36" s="1142">
        <f>'1'!BL45</f>
        <v>0</v>
      </c>
      <c r="BL36" s="1142">
        <f>'1'!BM45</f>
        <v>0</v>
      </c>
      <c r="BM36" s="1142">
        <f>'1'!BN45</f>
        <v>0</v>
      </c>
      <c r="BN36" s="1142">
        <f>'1'!BO45</f>
        <v>0</v>
      </c>
      <c r="BO36" s="1142">
        <f>'1'!BP45</f>
        <v>0</v>
      </c>
      <c r="BP36" s="1139">
        <f>'1'!BQ45</f>
        <v>0</v>
      </c>
      <c r="BQ36" s="1142">
        <f>'1'!BR45</f>
        <v>0</v>
      </c>
      <c r="BR36" s="1142">
        <f>'1'!BS45</f>
        <v>0</v>
      </c>
      <c r="BS36" s="1142">
        <f>'1'!BT45</f>
        <v>0</v>
      </c>
      <c r="BT36" s="1142">
        <f>'1'!BU45</f>
        <v>0</v>
      </c>
      <c r="BU36" s="1142">
        <f>'1'!BV45</f>
        <v>0</v>
      </c>
      <c r="BV36" s="1142">
        <f>'1'!BW45</f>
        <v>0</v>
      </c>
      <c r="BW36" s="1139">
        <f>'1'!BX45</f>
        <v>0</v>
      </c>
      <c r="BX36" s="1142">
        <f>'1'!BY45</f>
        <v>0</v>
      </c>
      <c r="BY36" s="1142">
        <f>'1'!BZ45</f>
        <v>0</v>
      </c>
      <c r="BZ36" s="1142">
        <f>'1'!CA45</f>
        <v>0</v>
      </c>
      <c r="CA36" s="1142">
        <f>'1'!CB45</f>
        <v>0</v>
      </c>
      <c r="CB36" s="1142">
        <f>'1'!CC45</f>
        <v>0</v>
      </c>
      <c r="CC36" s="1142">
        <f>'1'!CD45</f>
        <v>0</v>
      </c>
      <c r="CD36" s="1139">
        <f>'1'!CE45</f>
        <v>0</v>
      </c>
      <c r="CE36" s="1142">
        <f>'1'!CF45</f>
        <v>0</v>
      </c>
      <c r="CF36" s="1142">
        <f>'1'!CG45</f>
        <v>0</v>
      </c>
      <c r="CG36" s="1142">
        <f>'1'!CH45</f>
        <v>0</v>
      </c>
      <c r="CH36" s="1142">
        <f>'1'!CI45</f>
        <v>0</v>
      </c>
      <c r="CI36" s="1142">
        <f>'1'!CJ45</f>
        <v>0</v>
      </c>
      <c r="CJ36" s="1142">
        <f>'1'!CK45</f>
        <v>0</v>
      </c>
      <c r="CK36" s="1139">
        <f>'1'!CL45</f>
        <v>0</v>
      </c>
      <c r="CL36" s="1142">
        <f>'1'!CM45</f>
        <v>0</v>
      </c>
      <c r="CM36" s="1142">
        <f>'1'!CN45</f>
        <v>0</v>
      </c>
      <c r="CN36" s="1142">
        <f>'1'!CO45</f>
        <v>0</v>
      </c>
      <c r="CO36" s="1142">
        <f>'1'!CP45</f>
        <v>0</v>
      </c>
      <c r="CP36" s="1142">
        <f>'1'!CQ45</f>
        <v>0</v>
      </c>
      <c r="CQ36" s="1142">
        <f>'1'!CR45</f>
        <v>0</v>
      </c>
      <c r="CR36" s="1139">
        <f>'1'!CS45</f>
        <v>0</v>
      </c>
      <c r="CS36" s="1142">
        <f>'1'!CT45</f>
        <v>0</v>
      </c>
      <c r="CT36" s="1142">
        <f>'1'!CU45</f>
        <v>0</v>
      </c>
      <c r="CU36" s="1142">
        <f>'1'!CV45</f>
        <v>0</v>
      </c>
      <c r="CV36" s="1142">
        <f>'1'!CW45</f>
        <v>0</v>
      </c>
      <c r="CW36" s="1142">
        <f>'1'!CX45</f>
        <v>0</v>
      </c>
      <c r="CX36" s="1142">
        <f>'1'!CY45</f>
        <v>0</v>
      </c>
    </row>
    <row r="37" spans="1:102" ht="25.5" x14ac:dyDescent="0.25">
      <c r="A37" s="1111">
        <v>18</v>
      </c>
      <c r="B37" s="1111">
        <v>3</v>
      </c>
      <c r="C37" s="1140" t="s">
        <v>1941</v>
      </c>
      <c r="D37" s="1116">
        <v>318</v>
      </c>
      <c r="E37" s="1141">
        <f>'1'!F46</f>
        <v>0</v>
      </c>
      <c r="F37" s="1142">
        <f>'1'!G46</f>
        <v>0</v>
      </c>
      <c r="G37" s="1142">
        <f>'1'!H46</f>
        <v>0</v>
      </c>
      <c r="H37" s="1142">
        <f>'1'!I46</f>
        <v>0</v>
      </c>
      <c r="I37" s="1142">
        <f>'1'!J46</f>
        <v>0</v>
      </c>
      <c r="J37" s="1142">
        <f>'1'!K46</f>
        <v>0</v>
      </c>
      <c r="K37" s="1142">
        <f>'1'!L46</f>
        <v>0</v>
      </c>
      <c r="L37" s="1139">
        <f>'1'!M46</f>
        <v>0</v>
      </c>
      <c r="M37" s="1142">
        <f>'1'!N46</f>
        <v>0</v>
      </c>
      <c r="N37" s="1142">
        <f>'1'!O46</f>
        <v>0</v>
      </c>
      <c r="O37" s="1142">
        <f>'1'!P46</f>
        <v>0</v>
      </c>
      <c r="P37" s="1142">
        <f>'1'!Q46</f>
        <v>0</v>
      </c>
      <c r="Q37" s="1142">
        <f>'1'!R46</f>
        <v>0</v>
      </c>
      <c r="R37" s="1142">
        <f>'1'!S46</f>
        <v>0</v>
      </c>
      <c r="S37" s="1139">
        <f>'1'!T46</f>
        <v>0</v>
      </c>
      <c r="T37" s="1142">
        <f>'1'!U46</f>
        <v>0</v>
      </c>
      <c r="U37" s="1142">
        <f>'1'!V46</f>
        <v>0</v>
      </c>
      <c r="V37" s="1142">
        <f>'1'!W46</f>
        <v>0</v>
      </c>
      <c r="W37" s="1142">
        <f>'1'!X46</f>
        <v>0</v>
      </c>
      <c r="X37" s="1142">
        <f>'1'!Y46</f>
        <v>0</v>
      </c>
      <c r="Y37" s="1142">
        <f>'1'!Z46</f>
        <v>0</v>
      </c>
      <c r="Z37" s="1139">
        <f>'1'!AA46</f>
        <v>0</v>
      </c>
      <c r="AA37" s="1142">
        <f>'1'!AB46</f>
        <v>0</v>
      </c>
      <c r="AB37" s="1142">
        <f>'1'!AC46</f>
        <v>0</v>
      </c>
      <c r="AC37" s="1142">
        <f>'1'!AD46</f>
        <v>0</v>
      </c>
      <c r="AD37" s="1142">
        <f>'1'!AE46</f>
        <v>0</v>
      </c>
      <c r="AE37" s="1142">
        <f>'1'!AF46</f>
        <v>0</v>
      </c>
      <c r="AF37" s="1142">
        <f>'1'!AG46</f>
        <v>0</v>
      </c>
      <c r="AG37" s="1139">
        <f>'1'!AH46</f>
        <v>0</v>
      </c>
      <c r="AH37" s="1142">
        <f>'1'!AI46</f>
        <v>0</v>
      </c>
      <c r="AI37" s="1142">
        <f>'1'!AJ46</f>
        <v>0</v>
      </c>
      <c r="AJ37" s="1142">
        <f>'1'!AK46</f>
        <v>0</v>
      </c>
      <c r="AK37" s="1142">
        <f>'1'!AL46</f>
        <v>0</v>
      </c>
      <c r="AL37" s="1142">
        <f>'1'!AM46</f>
        <v>0</v>
      </c>
      <c r="AM37" s="1142">
        <f>'1'!AN46</f>
        <v>0</v>
      </c>
      <c r="AN37" s="1139">
        <f>'1'!AO46</f>
        <v>0</v>
      </c>
      <c r="AO37" s="1142">
        <f>'1'!AP46</f>
        <v>0</v>
      </c>
      <c r="AP37" s="1142">
        <f>'1'!AQ46</f>
        <v>0</v>
      </c>
      <c r="AQ37" s="1142">
        <f>'1'!AR46</f>
        <v>0</v>
      </c>
      <c r="AR37" s="1142">
        <f>'1'!AS46</f>
        <v>0</v>
      </c>
      <c r="AS37" s="1142">
        <f>'1'!AT46</f>
        <v>0</v>
      </c>
      <c r="AT37" s="1142">
        <f>'1'!AU46</f>
        <v>0</v>
      </c>
      <c r="AU37" s="1139">
        <f>'1'!AV46</f>
        <v>0</v>
      </c>
      <c r="AV37" s="1142">
        <f>'1'!AW46</f>
        <v>0</v>
      </c>
      <c r="AW37" s="1142">
        <f>'1'!AX46</f>
        <v>0</v>
      </c>
      <c r="AX37" s="1142">
        <f>'1'!AY46</f>
        <v>0</v>
      </c>
      <c r="AY37" s="1142">
        <f>'1'!AZ46</f>
        <v>0</v>
      </c>
      <c r="AZ37" s="1142">
        <f>'1'!BA46</f>
        <v>0</v>
      </c>
      <c r="BA37" s="1142">
        <f>'1'!BB46</f>
        <v>0</v>
      </c>
      <c r="BB37" s="1139">
        <f>'1'!BC46</f>
        <v>0</v>
      </c>
      <c r="BC37" s="1142">
        <f>'1'!BD46</f>
        <v>0</v>
      </c>
      <c r="BD37" s="1142">
        <f>'1'!BE46</f>
        <v>0</v>
      </c>
      <c r="BE37" s="1142">
        <f>'1'!BF46</f>
        <v>0</v>
      </c>
      <c r="BF37" s="1142">
        <f>'1'!BG46</f>
        <v>0</v>
      </c>
      <c r="BG37" s="1142">
        <f>'1'!BH46</f>
        <v>0</v>
      </c>
      <c r="BH37" s="1142">
        <f>'1'!BI46</f>
        <v>0</v>
      </c>
      <c r="BI37" s="1139">
        <f>'1'!BJ46</f>
        <v>0</v>
      </c>
      <c r="BJ37" s="1142">
        <f>'1'!BK46</f>
        <v>0</v>
      </c>
      <c r="BK37" s="1142">
        <f>'1'!BL46</f>
        <v>0</v>
      </c>
      <c r="BL37" s="1142">
        <f>'1'!BM46</f>
        <v>0</v>
      </c>
      <c r="BM37" s="1142">
        <f>'1'!BN46</f>
        <v>0</v>
      </c>
      <c r="BN37" s="1142">
        <f>'1'!BO46</f>
        <v>0</v>
      </c>
      <c r="BO37" s="1142">
        <f>'1'!BP46</f>
        <v>0</v>
      </c>
      <c r="BP37" s="1139">
        <f>'1'!BQ46</f>
        <v>0</v>
      </c>
      <c r="BQ37" s="1142">
        <f>'1'!BR46</f>
        <v>0</v>
      </c>
      <c r="BR37" s="1142">
        <f>'1'!BS46</f>
        <v>0</v>
      </c>
      <c r="BS37" s="1142">
        <f>'1'!BT46</f>
        <v>0</v>
      </c>
      <c r="BT37" s="1142">
        <f>'1'!BU46</f>
        <v>0</v>
      </c>
      <c r="BU37" s="1142">
        <f>'1'!BV46</f>
        <v>0</v>
      </c>
      <c r="BV37" s="1142">
        <f>'1'!BW46</f>
        <v>0</v>
      </c>
      <c r="BW37" s="1139">
        <f>'1'!BX46</f>
        <v>0</v>
      </c>
      <c r="BX37" s="1142">
        <f>'1'!BY46</f>
        <v>0</v>
      </c>
      <c r="BY37" s="1142">
        <f>'1'!BZ46</f>
        <v>0</v>
      </c>
      <c r="BZ37" s="1142">
        <f>'1'!CA46</f>
        <v>0</v>
      </c>
      <c r="CA37" s="1142">
        <f>'1'!CB46</f>
        <v>0</v>
      </c>
      <c r="CB37" s="1142">
        <f>'1'!CC46</f>
        <v>0</v>
      </c>
      <c r="CC37" s="1142">
        <f>'1'!CD46</f>
        <v>0</v>
      </c>
      <c r="CD37" s="1139">
        <f>'1'!CE46</f>
        <v>0</v>
      </c>
      <c r="CE37" s="1142">
        <f>'1'!CF46</f>
        <v>0</v>
      </c>
      <c r="CF37" s="1142">
        <f>'1'!CG46</f>
        <v>0</v>
      </c>
      <c r="CG37" s="1142">
        <f>'1'!CH46</f>
        <v>0</v>
      </c>
      <c r="CH37" s="1142">
        <f>'1'!CI46</f>
        <v>0</v>
      </c>
      <c r="CI37" s="1142">
        <f>'1'!CJ46</f>
        <v>0</v>
      </c>
      <c r="CJ37" s="1142">
        <f>'1'!CK46</f>
        <v>0</v>
      </c>
      <c r="CK37" s="1139">
        <f>'1'!CL46</f>
        <v>0</v>
      </c>
      <c r="CL37" s="1142">
        <f>'1'!CM46</f>
        <v>0</v>
      </c>
      <c r="CM37" s="1142">
        <f>'1'!CN46</f>
        <v>0</v>
      </c>
      <c r="CN37" s="1142">
        <f>'1'!CO46</f>
        <v>0</v>
      </c>
      <c r="CO37" s="1142">
        <f>'1'!CP46</f>
        <v>0</v>
      </c>
      <c r="CP37" s="1142">
        <f>'1'!CQ46</f>
        <v>0</v>
      </c>
      <c r="CQ37" s="1142">
        <f>'1'!CR46</f>
        <v>0</v>
      </c>
      <c r="CR37" s="1139">
        <f>'1'!CS46</f>
        <v>0</v>
      </c>
      <c r="CS37" s="1142">
        <f>'1'!CT46</f>
        <v>0</v>
      </c>
      <c r="CT37" s="1142">
        <f>'1'!CU46</f>
        <v>0</v>
      </c>
      <c r="CU37" s="1142">
        <f>'1'!CV46</f>
        <v>0</v>
      </c>
      <c r="CV37" s="1142">
        <f>'1'!CW46</f>
        <v>0</v>
      </c>
      <c r="CW37" s="1142">
        <f>'1'!CX46</f>
        <v>0</v>
      </c>
      <c r="CX37" s="1142">
        <f>'1'!CY46</f>
        <v>0</v>
      </c>
    </row>
    <row r="38" spans="1:102" ht="25.5" x14ac:dyDescent="0.25">
      <c r="A38" s="1111">
        <v>19</v>
      </c>
      <c r="B38" s="1111">
        <v>3</v>
      </c>
      <c r="C38" s="1140" t="s">
        <v>1942</v>
      </c>
      <c r="D38" s="1116">
        <v>319</v>
      </c>
      <c r="E38" s="1141">
        <f>'1'!F47</f>
        <v>0</v>
      </c>
      <c r="F38" s="1142">
        <f>'1'!G47</f>
        <v>0</v>
      </c>
      <c r="G38" s="1142">
        <f>'1'!H47</f>
        <v>0</v>
      </c>
      <c r="H38" s="1142">
        <f>'1'!I47</f>
        <v>0</v>
      </c>
      <c r="I38" s="1142">
        <f>'1'!J47</f>
        <v>0</v>
      </c>
      <c r="J38" s="1142">
        <f>'1'!K47</f>
        <v>0</v>
      </c>
      <c r="K38" s="1142">
        <f>'1'!L47</f>
        <v>0</v>
      </c>
      <c r="L38" s="1139">
        <f>'1'!M47</f>
        <v>0</v>
      </c>
      <c r="M38" s="1142">
        <f>'1'!N47</f>
        <v>0</v>
      </c>
      <c r="N38" s="1142">
        <f>'1'!O47</f>
        <v>0</v>
      </c>
      <c r="O38" s="1142">
        <f>'1'!P47</f>
        <v>0</v>
      </c>
      <c r="P38" s="1142">
        <f>'1'!Q47</f>
        <v>0</v>
      </c>
      <c r="Q38" s="1142">
        <f>'1'!R47</f>
        <v>0</v>
      </c>
      <c r="R38" s="1142">
        <f>'1'!S47</f>
        <v>0</v>
      </c>
      <c r="S38" s="1139">
        <f>'1'!T47</f>
        <v>0</v>
      </c>
      <c r="T38" s="1142">
        <f>'1'!U47</f>
        <v>0</v>
      </c>
      <c r="U38" s="1142">
        <f>'1'!V47</f>
        <v>0</v>
      </c>
      <c r="V38" s="1142">
        <f>'1'!W47</f>
        <v>0</v>
      </c>
      <c r="W38" s="1142">
        <f>'1'!X47</f>
        <v>0</v>
      </c>
      <c r="X38" s="1142">
        <f>'1'!Y47</f>
        <v>0</v>
      </c>
      <c r="Y38" s="1142">
        <f>'1'!Z47</f>
        <v>0</v>
      </c>
      <c r="Z38" s="1139">
        <f>'1'!AA47</f>
        <v>0</v>
      </c>
      <c r="AA38" s="1142">
        <f>'1'!AB47</f>
        <v>0</v>
      </c>
      <c r="AB38" s="1142">
        <f>'1'!AC47</f>
        <v>0</v>
      </c>
      <c r="AC38" s="1142">
        <f>'1'!AD47</f>
        <v>0</v>
      </c>
      <c r="AD38" s="1142">
        <f>'1'!AE47</f>
        <v>0</v>
      </c>
      <c r="AE38" s="1142">
        <f>'1'!AF47</f>
        <v>0</v>
      </c>
      <c r="AF38" s="1142">
        <f>'1'!AG47</f>
        <v>0</v>
      </c>
      <c r="AG38" s="1139">
        <f>'1'!AH47</f>
        <v>0</v>
      </c>
      <c r="AH38" s="1142">
        <f>'1'!AI47</f>
        <v>0</v>
      </c>
      <c r="AI38" s="1142">
        <f>'1'!AJ47</f>
        <v>0</v>
      </c>
      <c r="AJ38" s="1142">
        <f>'1'!AK47</f>
        <v>0</v>
      </c>
      <c r="AK38" s="1142">
        <f>'1'!AL47</f>
        <v>0</v>
      </c>
      <c r="AL38" s="1142">
        <f>'1'!AM47</f>
        <v>0</v>
      </c>
      <c r="AM38" s="1142">
        <f>'1'!AN47</f>
        <v>0</v>
      </c>
      <c r="AN38" s="1139">
        <f>'1'!AO47</f>
        <v>0</v>
      </c>
      <c r="AO38" s="1142">
        <f>'1'!AP47</f>
        <v>0</v>
      </c>
      <c r="AP38" s="1142">
        <f>'1'!AQ47</f>
        <v>0</v>
      </c>
      <c r="AQ38" s="1142">
        <f>'1'!AR47</f>
        <v>0</v>
      </c>
      <c r="AR38" s="1142">
        <f>'1'!AS47</f>
        <v>0</v>
      </c>
      <c r="AS38" s="1142">
        <f>'1'!AT47</f>
        <v>0</v>
      </c>
      <c r="AT38" s="1142">
        <f>'1'!AU47</f>
        <v>0</v>
      </c>
      <c r="AU38" s="1139">
        <f>'1'!AV47</f>
        <v>0</v>
      </c>
      <c r="AV38" s="1142">
        <f>'1'!AW47</f>
        <v>0</v>
      </c>
      <c r="AW38" s="1142">
        <f>'1'!AX47</f>
        <v>0</v>
      </c>
      <c r="AX38" s="1142">
        <f>'1'!AY47</f>
        <v>0</v>
      </c>
      <c r="AY38" s="1142">
        <f>'1'!AZ47</f>
        <v>0</v>
      </c>
      <c r="AZ38" s="1142">
        <f>'1'!BA47</f>
        <v>0</v>
      </c>
      <c r="BA38" s="1142">
        <f>'1'!BB47</f>
        <v>0</v>
      </c>
      <c r="BB38" s="1139">
        <f>'1'!BC47</f>
        <v>0</v>
      </c>
      <c r="BC38" s="1142">
        <f>'1'!BD47</f>
        <v>0</v>
      </c>
      <c r="BD38" s="1142">
        <f>'1'!BE47</f>
        <v>0</v>
      </c>
      <c r="BE38" s="1142">
        <f>'1'!BF47</f>
        <v>0</v>
      </c>
      <c r="BF38" s="1142">
        <f>'1'!BG47</f>
        <v>0</v>
      </c>
      <c r="BG38" s="1142">
        <f>'1'!BH47</f>
        <v>0</v>
      </c>
      <c r="BH38" s="1142">
        <f>'1'!BI47</f>
        <v>0</v>
      </c>
      <c r="BI38" s="1139">
        <f>'1'!BJ47</f>
        <v>0</v>
      </c>
      <c r="BJ38" s="1142">
        <f>'1'!BK47</f>
        <v>0</v>
      </c>
      <c r="BK38" s="1142">
        <f>'1'!BL47</f>
        <v>0</v>
      </c>
      <c r="BL38" s="1142">
        <f>'1'!BM47</f>
        <v>0</v>
      </c>
      <c r="BM38" s="1142">
        <f>'1'!BN47</f>
        <v>0</v>
      </c>
      <c r="BN38" s="1142">
        <f>'1'!BO47</f>
        <v>0</v>
      </c>
      <c r="BO38" s="1142">
        <f>'1'!BP47</f>
        <v>0</v>
      </c>
      <c r="BP38" s="1139">
        <f>'1'!BQ47</f>
        <v>0</v>
      </c>
      <c r="BQ38" s="1142">
        <f>'1'!BR47</f>
        <v>0</v>
      </c>
      <c r="BR38" s="1142">
        <f>'1'!BS47</f>
        <v>0</v>
      </c>
      <c r="BS38" s="1142">
        <f>'1'!BT47</f>
        <v>0</v>
      </c>
      <c r="BT38" s="1142">
        <f>'1'!BU47</f>
        <v>0</v>
      </c>
      <c r="BU38" s="1142">
        <f>'1'!BV47</f>
        <v>0</v>
      </c>
      <c r="BV38" s="1142">
        <f>'1'!BW47</f>
        <v>0</v>
      </c>
      <c r="BW38" s="1139">
        <f>'1'!BX47</f>
        <v>0</v>
      </c>
      <c r="BX38" s="1142">
        <f>'1'!BY47</f>
        <v>0</v>
      </c>
      <c r="BY38" s="1142">
        <f>'1'!BZ47</f>
        <v>0</v>
      </c>
      <c r="BZ38" s="1142">
        <f>'1'!CA47</f>
        <v>0</v>
      </c>
      <c r="CA38" s="1142">
        <f>'1'!CB47</f>
        <v>0</v>
      </c>
      <c r="CB38" s="1142">
        <f>'1'!CC47</f>
        <v>0</v>
      </c>
      <c r="CC38" s="1142">
        <f>'1'!CD47</f>
        <v>0</v>
      </c>
      <c r="CD38" s="1139">
        <f>'1'!CE47</f>
        <v>0</v>
      </c>
      <c r="CE38" s="1142">
        <f>'1'!CF47</f>
        <v>0</v>
      </c>
      <c r="CF38" s="1142">
        <f>'1'!CG47</f>
        <v>0</v>
      </c>
      <c r="CG38" s="1142">
        <f>'1'!CH47</f>
        <v>0</v>
      </c>
      <c r="CH38" s="1142">
        <f>'1'!CI47</f>
        <v>0</v>
      </c>
      <c r="CI38" s="1142">
        <f>'1'!CJ47</f>
        <v>0</v>
      </c>
      <c r="CJ38" s="1142">
        <f>'1'!CK47</f>
        <v>0</v>
      </c>
      <c r="CK38" s="1139">
        <f>'1'!CL47</f>
        <v>0</v>
      </c>
      <c r="CL38" s="1142">
        <f>'1'!CM47</f>
        <v>0</v>
      </c>
      <c r="CM38" s="1142">
        <f>'1'!CN47</f>
        <v>0</v>
      </c>
      <c r="CN38" s="1142">
        <f>'1'!CO47</f>
        <v>0</v>
      </c>
      <c r="CO38" s="1142">
        <f>'1'!CP47</f>
        <v>0</v>
      </c>
      <c r="CP38" s="1142">
        <f>'1'!CQ47</f>
        <v>0</v>
      </c>
      <c r="CQ38" s="1142">
        <f>'1'!CR47</f>
        <v>0</v>
      </c>
      <c r="CR38" s="1139">
        <f>'1'!CS47</f>
        <v>0</v>
      </c>
      <c r="CS38" s="1142">
        <f>'1'!CT47</f>
        <v>0</v>
      </c>
      <c r="CT38" s="1142">
        <f>'1'!CU47</f>
        <v>0</v>
      </c>
      <c r="CU38" s="1142">
        <f>'1'!CV47</f>
        <v>0</v>
      </c>
      <c r="CV38" s="1142">
        <f>'1'!CW47</f>
        <v>0</v>
      </c>
      <c r="CW38" s="1142">
        <f>'1'!CX47</f>
        <v>0</v>
      </c>
      <c r="CX38" s="1142">
        <f>'1'!CY47</f>
        <v>0</v>
      </c>
    </row>
    <row r="39" spans="1:102" x14ac:dyDescent="0.25">
      <c r="A39" s="1111">
        <v>1</v>
      </c>
      <c r="B39" s="1111">
        <v>3</v>
      </c>
      <c r="C39" s="1140" t="s">
        <v>31</v>
      </c>
      <c r="D39" s="1116">
        <v>320</v>
      </c>
      <c r="E39" s="1143">
        <f>'1'!F48</f>
        <v>0</v>
      </c>
      <c r="F39" s="1142">
        <f>'1'!G48</f>
        <v>0</v>
      </c>
      <c r="G39" s="1142">
        <f>'1'!H48</f>
        <v>0</v>
      </c>
      <c r="H39" s="1142">
        <f>'1'!I48</f>
        <v>0</v>
      </c>
      <c r="I39" s="1142">
        <f>'1'!J48</f>
        <v>0</v>
      </c>
      <c r="J39" s="1142">
        <f>'1'!K48</f>
        <v>0</v>
      </c>
      <c r="K39" s="1142">
        <f>'1'!L48</f>
        <v>0</v>
      </c>
      <c r="L39" s="1143">
        <f>'1'!M48</f>
        <v>0</v>
      </c>
      <c r="M39" s="1142">
        <f>'1'!N48</f>
        <v>0</v>
      </c>
      <c r="N39" s="1142">
        <f>'1'!O48</f>
        <v>0</v>
      </c>
      <c r="O39" s="1142">
        <f>'1'!P48</f>
        <v>0</v>
      </c>
      <c r="P39" s="1142">
        <f>'1'!Q48</f>
        <v>0</v>
      </c>
      <c r="Q39" s="1142">
        <f>'1'!R48</f>
        <v>0</v>
      </c>
      <c r="R39" s="1142">
        <f>'1'!S48</f>
        <v>0</v>
      </c>
      <c r="S39" s="1143">
        <f>'1'!T48</f>
        <v>0</v>
      </c>
      <c r="T39" s="1142">
        <f>'1'!U48</f>
        <v>0</v>
      </c>
      <c r="U39" s="1142">
        <f>'1'!V48</f>
        <v>0</v>
      </c>
      <c r="V39" s="1142">
        <f>'1'!W48</f>
        <v>0</v>
      </c>
      <c r="W39" s="1142">
        <f>'1'!X48</f>
        <v>0</v>
      </c>
      <c r="X39" s="1142">
        <f>'1'!Y48</f>
        <v>0</v>
      </c>
      <c r="Y39" s="1142">
        <f>'1'!Z48</f>
        <v>0</v>
      </c>
      <c r="Z39" s="1143">
        <f>'1'!AA48</f>
        <v>0</v>
      </c>
      <c r="AA39" s="1142">
        <f>'1'!AB48</f>
        <v>0</v>
      </c>
      <c r="AB39" s="1142">
        <f>'1'!AC48</f>
        <v>0</v>
      </c>
      <c r="AC39" s="1142">
        <f>'1'!AD48</f>
        <v>0</v>
      </c>
      <c r="AD39" s="1142">
        <f>'1'!AE48</f>
        <v>0</v>
      </c>
      <c r="AE39" s="1142">
        <f>'1'!AF48</f>
        <v>0</v>
      </c>
      <c r="AF39" s="1142">
        <f>'1'!AG48</f>
        <v>0</v>
      </c>
      <c r="AG39" s="1143">
        <f>'1'!AH48</f>
        <v>677.29729599999996</v>
      </c>
      <c r="AH39" s="1142">
        <f>'1'!AI48</f>
        <v>0</v>
      </c>
      <c r="AI39" s="1142">
        <f>'1'!AJ48</f>
        <v>57.156480000000002</v>
      </c>
      <c r="AJ39" s="1142">
        <f>'1'!AK48</f>
        <v>620.14081599999997</v>
      </c>
      <c r="AK39" s="1142">
        <f>'1'!AL48</f>
        <v>0</v>
      </c>
      <c r="AL39" s="1142">
        <f>'1'!AM48</f>
        <v>0</v>
      </c>
      <c r="AM39" s="1142">
        <f>'1'!AN48</f>
        <v>0</v>
      </c>
      <c r="AN39" s="1143">
        <f>'1'!AO48</f>
        <v>4835.6511099999998</v>
      </c>
      <c r="AO39" s="1142">
        <f>'1'!AP48</f>
        <v>0</v>
      </c>
      <c r="AP39" s="1142">
        <f>'1'!AQ48</f>
        <v>393.35552000000001</v>
      </c>
      <c r="AQ39" s="1142">
        <f>'1'!AR48</f>
        <v>4442.2955899999997</v>
      </c>
      <c r="AR39" s="1142">
        <f>'1'!AS48</f>
        <v>0</v>
      </c>
      <c r="AS39" s="1142">
        <f>'1'!AT48</f>
        <v>0</v>
      </c>
      <c r="AT39" s="1142">
        <f>'1'!AU48</f>
        <v>0</v>
      </c>
      <c r="AU39" s="1143">
        <f>'1'!AV48</f>
        <v>1.2019169999999999</v>
      </c>
      <c r="AV39" s="1142">
        <f>'1'!AW48</f>
        <v>0</v>
      </c>
      <c r="AW39" s="1142">
        <f>'1'!AX48</f>
        <v>0.106971</v>
      </c>
      <c r="AX39" s="1142">
        <f>'1'!AY48</f>
        <v>1.094946</v>
      </c>
      <c r="AY39" s="1142">
        <f>'1'!AZ48</f>
        <v>0</v>
      </c>
      <c r="AZ39" s="1142">
        <f>'1'!BA48</f>
        <v>0</v>
      </c>
      <c r="BA39" s="1142">
        <f>'1'!BB48</f>
        <v>0</v>
      </c>
      <c r="BB39" s="1143">
        <f>'1'!BC48</f>
        <v>1383.77116</v>
      </c>
      <c r="BC39" s="1142">
        <f>'1'!BD48</f>
        <v>0</v>
      </c>
      <c r="BD39" s="1142">
        <f>'1'!BE48</f>
        <v>123.15608</v>
      </c>
      <c r="BE39" s="1142">
        <f>'1'!BF48</f>
        <v>1260.61508</v>
      </c>
      <c r="BF39" s="1142">
        <f>'1'!BG48</f>
        <v>0</v>
      </c>
      <c r="BG39" s="1142">
        <f>'1'!BH48</f>
        <v>0</v>
      </c>
      <c r="BH39" s="1142">
        <f>'1'!BI48</f>
        <v>0</v>
      </c>
      <c r="BI39" s="1143">
        <f>'1'!BJ48</f>
        <v>600.59945000000005</v>
      </c>
      <c r="BJ39" s="1142">
        <f>'1'!BK48</f>
        <v>0</v>
      </c>
      <c r="BK39" s="1142">
        <f>'1'!BL48</f>
        <v>0</v>
      </c>
      <c r="BL39" s="1142">
        <f>'1'!BM48</f>
        <v>0</v>
      </c>
      <c r="BM39" s="1142">
        <f>'1'!BN48</f>
        <v>600.59945000000005</v>
      </c>
      <c r="BN39" s="1142">
        <f>'1'!BO48</f>
        <v>0</v>
      </c>
      <c r="BO39" s="1142">
        <f>'1'!BP48</f>
        <v>0</v>
      </c>
      <c r="BP39" s="1143">
        <f>'1'!BQ48</f>
        <v>2113.9471199999998</v>
      </c>
      <c r="BQ39" s="1142">
        <f>'1'!BR48</f>
        <v>0</v>
      </c>
      <c r="BR39" s="1142">
        <f>'1'!BS48</f>
        <v>0</v>
      </c>
      <c r="BS39" s="1142">
        <f>'1'!BT48</f>
        <v>0</v>
      </c>
      <c r="BT39" s="1142">
        <f>'1'!BU48</f>
        <v>2113.9471199999998</v>
      </c>
      <c r="BU39" s="1142">
        <f>'1'!BV48</f>
        <v>0</v>
      </c>
      <c r="BV39" s="1142">
        <f>'1'!BW48</f>
        <v>0</v>
      </c>
      <c r="BW39" s="1143">
        <f>'1'!BX48</f>
        <v>1.041628</v>
      </c>
      <c r="BX39" s="1142">
        <f>'1'!BY48</f>
        <v>0</v>
      </c>
      <c r="BY39" s="1142">
        <f>'1'!BZ48</f>
        <v>0</v>
      </c>
      <c r="BZ39" s="1142">
        <f>'1'!CA48</f>
        <v>0</v>
      </c>
      <c r="CA39" s="1142">
        <f>'1'!CB48</f>
        <v>1.041628</v>
      </c>
      <c r="CB39" s="1142">
        <f>'1'!CC48</f>
        <v>0</v>
      </c>
      <c r="CC39" s="1142">
        <f>'1'!CD48</f>
        <v>0</v>
      </c>
      <c r="CD39" s="1143">
        <f>'1'!CE48</f>
        <v>1199.2298900000001</v>
      </c>
      <c r="CE39" s="1142">
        <f>'1'!CF48</f>
        <v>0</v>
      </c>
      <c r="CF39" s="1142">
        <f>'1'!CG48</f>
        <v>0</v>
      </c>
      <c r="CG39" s="1142">
        <f>'1'!CH48</f>
        <v>0</v>
      </c>
      <c r="CH39" s="1142">
        <f>'1'!CI48</f>
        <v>1199.2298900000001</v>
      </c>
      <c r="CI39" s="1142">
        <f>'1'!CJ48</f>
        <v>0</v>
      </c>
      <c r="CJ39" s="1142">
        <f>'1'!CK48</f>
        <v>0</v>
      </c>
      <c r="CK39" s="1143">
        <f>'1'!CL48</f>
        <v>1.0667519999999999</v>
      </c>
      <c r="CL39" s="1142">
        <f>'1'!CM48</f>
        <v>0</v>
      </c>
      <c r="CM39" s="1142">
        <f>'1'!CN48</f>
        <v>0</v>
      </c>
      <c r="CN39" s="1142">
        <f>'1'!CO48</f>
        <v>0</v>
      </c>
      <c r="CO39" s="1142">
        <f>'1'!CP48</f>
        <v>1.0667519999999999</v>
      </c>
      <c r="CP39" s="1142">
        <f>'1'!CQ48</f>
        <v>0</v>
      </c>
      <c r="CQ39" s="1142">
        <f>'1'!CR48</f>
        <v>0</v>
      </c>
      <c r="CR39" s="1143">
        <f>'1'!CS48</f>
        <v>1094.27325</v>
      </c>
      <c r="CS39" s="1142">
        <f>'1'!CT48</f>
        <v>0</v>
      </c>
      <c r="CT39" s="1142">
        <f>'1'!CU48</f>
        <v>0</v>
      </c>
      <c r="CU39" s="1142">
        <f>'1'!CV48</f>
        <v>0</v>
      </c>
      <c r="CV39" s="1142">
        <f>'1'!CW48</f>
        <v>1094.27325</v>
      </c>
      <c r="CW39" s="1142">
        <f>'1'!CX48</f>
        <v>0</v>
      </c>
      <c r="CX39" s="1142">
        <f>'1'!CY48</f>
        <v>0</v>
      </c>
    </row>
    <row r="40" spans="1:102" x14ac:dyDescent="0.25">
      <c r="A40" s="1111">
        <v>2</v>
      </c>
      <c r="B40" s="1111">
        <v>3</v>
      </c>
      <c r="C40" s="1140" t="s">
        <v>367</v>
      </c>
      <c r="D40" s="1116">
        <v>330</v>
      </c>
      <c r="E40" s="1143">
        <f>'1'!F49</f>
        <v>0</v>
      </c>
      <c r="F40" s="1142">
        <f>'1'!G49</f>
        <v>0</v>
      </c>
      <c r="G40" s="1142">
        <f>'1'!H49</f>
        <v>0</v>
      </c>
      <c r="H40" s="1142">
        <f>'1'!I49</f>
        <v>0</v>
      </c>
      <c r="I40" s="1142">
        <f>'1'!J49</f>
        <v>0</v>
      </c>
      <c r="J40" s="1142">
        <f>'1'!K49</f>
        <v>0</v>
      </c>
      <c r="K40" s="1142">
        <f>'1'!L49</f>
        <v>0</v>
      </c>
      <c r="L40" s="1143">
        <f>'1'!M49</f>
        <v>0</v>
      </c>
      <c r="M40" s="1142">
        <f>'1'!N49</f>
        <v>0</v>
      </c>
      <c r="N40" s="1142">
        <f>'1'!O49</f>
        <v>0</v>
      </c>
      <c r="O40" s="1142">
        <f>'1'!P49</f>
        <v>0</v>
      </c>
      <c r="P40" s="1142">
        <f>'1'!Q49</f>
        <v>0</v>
      </c>
      <c r="Q40" s="1142">
        <f>'1'!R49</f>
        <v>0</v>
      </c>
      <c r="R40" s="1142">
        <f>'1'!S49</f>
        <v>0</v>
      </c>
      <c r="S40" s="1143">
        <f>'1'!T49</f>
        <v>0</v>
      </c>
      <c r="T40" s="1142">
        <f>'1'!U49</f>
        <v>0</v>
      </c>
      <c r="U40" s="1142">
        <f>'1'!V49</f>
        <v>0</v>
      </c>
      <c r="V40" s="1142">
        <f>'1'!W49</f>
        <v>0</v>
      </c>
      <c r="W40" s="1142">
        <f>'1'!X49</f>
        <v>0</v>
      </c>
      <c r="X40" s="1142">
        <f>'1'!Y49</f>
        <v>0</v>
      </c>
      <c r="Y40" s="1142">
        <f>'1'!Z49</f>
        <v>0</v>
      </c>
      <c r="Z40" s="1143">
        <f>'1'!AA49</f>
        <v>0</v>
      </c>
      <c r="AA40" s="1142">
        <f>'1'!AB49</f>
        <v>0</v>
      </c>
      <c r="AB40" s="1142">
        <f>'1'!AC49</f>
        <v>0</v>
      </c>
      <c r="AC40" s="1142">
        <f>'1'!AD49</f>
        <v>0</v>
      </c>
      <c r="AD40" s="1142">
        <f>'1'!AE49</f>
        <v>0</v>
      </c>
      <c r="AE40" s="1142">
        <f>'1'!AF49</f>
        <v>0</v>
      </c>
      <c r="AF40" s="1142">
        <f>'1'!AG49</f>
        <v>0</v>
      </c>
      <c r="AG40" s="1143">
        <f>'1'!AH49</f>
        <v>0</v>
      </c>
      <c r="AH40" s="1142">
        <f>'1'!AI49</f>
        <v>0</v>
      </c>
      <c r="AI40" s="1142">
        <f>'1'!AJ49</f>
        <v>0</v>
      </c>
      <c r="AJ40" s="1142">
        <f>'1'!AK49</f>
        <v>0</v>
      </c>
      <c r="AK40" s="1142">
        <f>'1'!AL49</f>
        <v>0</v>
      </c>
      <c r="AL40" s="1142">
        <f>'1'!AM49</f>
        <v>0</v>
      </c>
      <c r="AM40" s="1142">
        <f>'1'!AN49</f>
        <v>0</v>
      </c>
      <c r="AN40" s="1143">
        <f>'1'!AO49</f>
        <v>0</v>
      </c>
      <c r="AO40" s="1142">
        <f>'1'!AP49</f>
        <v>0</v>
      </c>
      <c r="AP40" s="1142">
        <f>'1'!AQ49</f>
        <v>0</v>
      </c>
      <c r="AQ40" s="1142">
        <f>'1'!AR49</f>
        <v>0</v>
      </c>
      <c r="AR40" s="1142">
        <f>'1'!AS49</f>
        <v>0</v>
      </c>
      <c r="AS40" s="1142">
        <f>'1'!AT49</f>
        <v>0</v>
      </c>
      <c r="AT40" s="1142">
        <f>'1'!AU49</f>
        <v>0</v>
      </c>
      <c r="AU40" s="1143">
        <f>'1'!AV49</f>
        <v>0</v>
      </c>
      <c r="AV40" s="1142">
        <f>'1'!AW49</f>
        <v>0</v>
      </c>
      <c r="AW40" s="1142">
        <f>'1'!AX49</f>
        <v>0</v>
      </c>
      <c r="AX40" s="1142">
        <f>'1'!AY49</f>
        <v>0</v>
      </c>
      <c r="AY40" s="1142">
        <f>'1'!AZ49</f>
        <v>0</v>
      </c>
      <c r="AZ40" s="1142">
        <f>'1'!BA49</f>
        <v>0</v>
      </c>
      <c r="BA40" s="1142">
        <f>'1'!BB49</f>
        <v>0</v>
      </c>
      <c r="BB40" s="1143">
        <f>'1'!BC49</f>
        <v>0</v>
      </c>
      <c r="BC40" s="1142">
        <f>'1'!BD49</f>
        <v>0</v>
      </c>
      <c r="BD40" s="1142">
        <f>'1'!BE49</f>
        <v>0</v>
      </c>
      <c r="BE40" s="1142">
        <f>'1'!BF49</f>
        <v>0</v>
      </c>
      <c r="BF40" s="1142">
        <f>'1'!BG49</f>
        <v>0</v>
      </c>
      <c r="BG40" s="1142">
        <f>'1'!BH49</f>
        <v>0</v>
      </c>
      <c r="BH40" s="1142">
        <f>'1'!BI49</f>
        <v>0</v>
      </c>
      <c r="BI40" s="1143">
        <f>'1'!BJ49</f>
        <v>0</v>
      </c>
      <c r="BJ40" s="1142">
        <f>'1'!BK49</f>
        <v>0</v>
      </c>
      <c r="BK40" s="1142">
        <f>'1'!BL49</f>
        <v>0</v>
      </c>
      <c r="BL40" s="1142">
        <f>'1'!BM49</f>
        <v>0</v>
      </c>
      <c r="BM40" s="1142">
        <f>'1'!BN49</f>
        <v>0</v>
      </c>
      <c r="BN40" s="1142">
        <f>'1'!BO49</f>
        <v>0</v>
      </c>
      <c r="BO40" s="1142">
        <f>'1'!BP49</f>
        <v>0</v>
      </c>
      <c r="BP40" s="1143">
        <f>'1'!BQ49</f>
        <v>0</v>
      </c>
      <c r="BQ40" s="1142">
        <f>'1'!BR49</f>
        <v>0</v>
      </c>
      <c r="BR40" s="1142">
        <f>'1'!BS49</f>
        <v>0</v>
      </c>
      <c r="BS40" s="1142">
        <f>'1'!BT49</f>
        <v>0</v>
      </c>
      <c r="BT40" s="1142">
        <f>'1'!BU49</f>
        <v>0</v>
      </c>
      <c r="BU40" s="1142">
        <f>'1'!BV49</f>
        <v>0</v>
      </c>
      <c r="BV40" s="1142">
        <f>'1'!BW49</f>
        <v>0</v>
      </c>
      <c r="BW40" s="1143">
        <f>'1'!BX49</f>
        <v>0</v>
      </c>
      <c r="BX40" s="1142">
        <f>'1'!BY49</f>
        <v>0</v>
      </c>
      <c r="BY40" s="1142">
        <f>'1'!BZ49</f>
        <v>0</v>
      </c>
      <c r="BZ40" s="1142">
        <f>'1'!CA49</f>
        <v>0</v>
      </c>
      <c r="CA40" s="1142">
        <f>'1'!CB49</f>
        <v>0</v>
      </c>
      <c r="CB40" s="1142">
        <f>'1'!CC49</f>
        <v>0</v>
      </c>
      <c r="CC40" s="1142">
        <f>'1'!CD49</f>
        <v>0</v>
      </c>
      <c r="CD40" s="1143">
        <f>'1'!CE49</f>
        <v>0</v>
      </c>
      <c r="CE40" s="1142">
        <f>'1'!CF49</f>
        <v>0</v>
      </c>
      <c r="CF40" s="1142">
        <f>'1'!CG49</f>
        <v>0</v>
      </c>
      <c r="CG40" s="1142">
        <f>'1'!CH49</f>
        <v>0</v>
      </c>
      <c r="CH40" s="1142">
        <f>'1'!CI49</f>
        <v>0</v>
      </c>
      <c r="CI40" s="1142">
        <f>'1'!CJ49</f>
        <v>0</v>
      </c>
      <c r="CJ40" s="1142">
        <f>'1'!CK49</f>
        <v>0</v>
      </c>
      <c r="CK40" s="1143">
        <f>'1'!CL49</f>
        <v>0</v>
      </c>
      <c r="CL40" s="1142">
        <f>'1'!CM49</f>
        <v>0</v>
      </c>
      <c r="CM40" s="1142">
        <f>'1'!CN49</f>
        <v>0</v>
      </c>
      <c r="CN40" s="1142">
        <f>'1'!CO49</f>
        <v>0</v>
      </c>
      <c r="CO40" s="1142">
        <f>'1'!CP49</f>
        <v>0</v>
      </c>
      <c r="CP40" s="1142">
        <f>'1'!CQ49</f>
        <v>0</v>
      </c>
      <c r="CQ40" s="1142">
        <f>'1'!CR49</f>
        <v>0</v>
      </c>
      <c r="CR40" s="1143">
        <f>'1'!CS49</f>
        <v>0</v>
      </c>
      <c r="CS40" s="1142">
        <f>'1'!CT49</f>
        <v>0</v>
      </c>
      <c r="CT40" s="1142">
        <f>'1'!CU49</f>
        <v>0</v>
      </c>
      <c r="CU40" s="1142">
        <f>'1'!CV49</f>
        <v>0</v>
      </c>
      <c r="CV40" s="1142">
        <f>'1'!CW49</f>
        <v>0</v>
      </c>
      <c r="CW40" s="1142">
        <f>'1'!CX49</f>
        <v>0</v>
      </c>
      <c r="CX40" s="1142">
        <f>'1'!CY49</f>
        <v>0</v>
      </c>
    </row>
    <row r="41" spans="1:102" x14ac:dyDescent="0.25">
      <c r="A41" s="1111">
        <v>3</v>
      </c>
      <c r="B41" s="1111">
        <v>3</v>
      </c>
      <c r="C41" s="1140" t="s">
        <v>369</v>
      </c>
      <c r="D41" s="1116">
        <v>340</v>
      </c>
      <c r="E41" s="1143">
        <f>'1'!F50</f>
        <v>0</v>
      </c>
      <c r="F41" s="1142">
        <f>'1'!G50</f>
        <v>0</v>
      </c>
      <c r="G41" s="1142">
        <f>'1'!H50</f>
        <v>0</v>
      </c>
      <c r="H41" s="1142">
        <f>'1'!I50</f>
        <v>0</v>
      </c>
      <c r="I41" s="1142">
        <f>'1'!J50</f>
        <v>0</v>
      </c>
      <c r="J41" s="1142">
        <f>'1'!K50</f>
        <v>0</v>
      </c>
      <c r="K41" s="1142">
        <f>'1'!L50</f>
        <v>0</v>
      </c>
      <c r="L41" s="1143">
        <f>'1'!M50</f>
        <v>0</v>
      </c>
      <c r="M41" s="1142">
        <f>'1'!N50</f>
        <v>0</v>
      </c>
      <c r="N41" s="1142">
        <f>'1'!O50</f>
        <v>0</v>
      </c>
      <c r="O41" s="1142">
        <f>'1'!P50</f>
        <v>0</v>
      </c>
      <c r="P41" s="1142">
        <f>'1'!Q50</f>
        <v>0</v>
      </c>
      <c r="Q41" s="1142">
        <f>'1'!R50</f>
        <v>0</v>
      </c>
      <c r="R41" s="1142">
        <f>'1'!S50</f>
        <v>0</v>
      </c>
      <c r="S41" s="1143">
        <f>'1'!T50</f>
        <v>0</v>
      </c>
      <c r="T41" s="1142">
        <f>'1'!U50</f>
        <v>0</v>
      </c>
      <c r="U41" s="1142">
        <f>'1'!V50</f>
        <v>0</v>
      </c>
      <c r="V41" s="1142">
        <f>'1'!W50</f>
        <v>0</v>
      </c>
      <c r="W41" s="1142">
        <f>'1'!X50</f>
        <v>0</v>
      </c>
      <c r="X41" s="1142">
        <f>'1'!Y50</f>
        <v>0</v>
      </c>
      <c r="Y41" s="1142">
        <f>'1'!Z50</f>
        <v>0</v>
      </c>
      <c r="Z41" s="1143">
        <f>'1'!AA50</f>
        <v>0</v>
      </c>
      <c r="AA41" s="1142">
        <f>'1'!AB50</f>
        <v>0</v>
      </c>
      <c r="AB41" s="1142">
        <f>'1'!AC50</f>
        <v>0</v>
      </c>
      <c r="AC41" s="1142">
        <f>'1'!AD50</f>
        <v>0</v>
      </c>
      <c r="AD41" s="1142">
        <f>'1'!AE50</f>
        <v>0</v>
      </c>
      <c r="AE41" s="1142">
        <f>'1'!AF50</f>
        <v>0</v>
      </c>
      <c r="AF41" s="1142">
        <f>'1'!AG50</f>
        <v>0</v>
      </c>
      <c r="AG41" s="1143">
        <f>'1'!AH50</f>
        <v>0</v>
      </c>
      <c r="AH41" s="1142">
        <f>'1'!AI50</f>
        <v>0</v>
      </c>
      <c r="AI41" s="1142">
        <f>'1'!AJ50</f>
        <v>0</v>
      </c>
      <c r="AJ41" s="1142">
        <f>'1'!AK50</f>
        <v>0</v>
      </c>
      <c r="AK41" s="1142">
        <f>'1'!AL50</f>
        <v>0</v>
      </c>
      <c r="AL41" s="1142">
        <f>'1'!AM50</f>
        <v>0</v>
      </c>
      <c r="AM41" s="1142">
        <f>'1'!AN50</f>
        <v>0</v>
      </c>
      <c r="AN41" s="1143">
        <f>'1'!AO50</f>
        <v>0</v>
      </c>
      <c r="AO41" s="1142">
        <f>'1'!AP50</f>
        <v>0</v>
      </c>
      <c r="AP41" s="1142">
        <f>'1'!AQ50</f>
        <v>0</v>
      </c>
      <c r="AQ41" s="1142">
        <f>'1'!AR50</f>
        <v>0</v>
      </c>
      <c r="AR41" s="1142">
        <f>'1'!AS50</f>
        <v>0</v>
      </c>
      <c r="AS41" s="1142">
        <f>'1'!AT50</f>
        <v>0</v>
      </c>
      <c r="AT41" s="1142">
        <f>'1'!AU50</f>
        <v>0</v>
      </c>
      <c r="AU41" s="1143">
        <f>'1'!AV50</f>
        <v>0</v>
      </c>
      <c r="AV41" s="1142">
        <f>'1'!AW50</f>
        <v>0</v>
      </c>
      <c r="AW41" s="1142">
        <f>'1'!AX50</f>
        <v>0</v>
      </c>
      <c r="AX41" s="1142">
        <f>'1'!AY50</f>
        <v>0</v>
      </c>
      <c r="AY41" s="1142">
        <f>'1'!AZ50</f>
        <v>0</v>
      </c>
      <c r="AZ41" s="1142">
        <f>'1'!BA50</f>
        <v>0</v>
      </c>
      <c r="BA41" s="1142">
        <f>'1'!BB50</f>
        <v>0</v>
      </c>
      <c r="BB41" s="1143">
        <f>'1'!BC50</f>
        <v>0</v>
      </c>
      <c r="BC41" s="1142">
        <f>'1'!BD50</f>
        <v>0</v>
      </c>
      <c r="BD41" s="1142">
        <f>'1'!BE50</f>
        <v>0</v>
      </c>
      <c r="BE41" s="1142">
        <f>'1'!BF50</f>
        <v>0</v>
      </c>
      <c r="BF41" s="1142">
        <f>'1'!BG50</f>
        <v>0</v>
      </c>
      <c r="BG41" s="1142">
        <f>'1'!BH50</f>
        <v>0</v>
      </c>
      <c r="BH41" s="1142">
        <f>'1'!BI50</f>
        <v>0</v>
      </c>
      <c r="BI41" s="1143">
        <f>'1'!BJ50</f>
        <v>0</v>
      </c>
      <c r="BJ41" s="1142">
        <f>'1'!BK50</f>
        <v>0</v>
      </c>
      <c r="BK41" s="1142">
        <f>'1'!BL50</f>
        <v>0</v>
      </c>
      <c r="BL41" s="1142">
        <f>'1'!BM50</f>
        <v>0</v>
      </c>
      <c r="BM41" s="1142">
        <f>'1'!BN50</f>
        <v>0</v>
      </c>
      <c r="BN41" s="1142">
        <f>'1'!BO50</f>
        <v>0</v>
      </c>
      <c r="BO41" s="1142">
        <f>'1'!BP50</f>
        <v>0</v>
      </c>
      <c r="BP41" s="1143">
        <f>'1'!BQ50</f>
        <v>0</v>
      </c>
      <c r="BQ41" s="1142">
        <f>'1'!BR50</f>
        <v>0</v>
      </c>
      <c r="BR41" s="1142">
        <f>'1'!BS50</f>
        <v>0</v>
      </c>
      <c r="BS41" s="1142">
        <f>'1'!BT50</f>
        <v>0</v>
      </c>
      <c r="BT41" s="1142">
        <f>'1'!BU50</f>
        <v>0</v>
      </c>
      <c r="BU41" s="1142">
        <f>'1'!BV50</f>
        <v>0</v>
      </c>
      <c r="BV41" s="1142">
        <f>'1'!BW50</f>
        <v>0</v>
      </c>
      <c r="BW41" s="1143">
        <f>'1'!BX50</f>
        <v>0</v>
      </c>
      <c r="BX41" s="1142">
        <f>'1'!BY50</f>
        <v>0</v>
      </c>
      <c r="BY41" s="1142">
        <f>'1'!BZ50</f>
        <v>0</v>
      </c>
      <c r="BZ41" s="1142">
        <f>'1'!CA50</f>
        <v>0</v>
      </c>
      <c r="CA41" s="1142">
        <f>'1'!CB50</f>
        <v>0</v>
      </c>
      <c r="CB41" s="1142">
        <f>'1'!CC50</f>
        <v>0</v>
      </c>
      <c r="CC41" s="1142">
        <f>'1'!CD50</f>
        <v>0</v>
      </c>
      <c r="CD41" s="1143">
        <f>'1'!CE50</f>
        <v>0</v>
      </c>
      <c r="CE41" s="1142">
        <f>'1'!CF50</f>
        <v>0</v>
      </c>
      <c r="CF41" s="1142">
        <f>'1'!CG50</f>
        <v>0</v>
      </c>
      <c r="CG41" s="1142">
        <f>'1'!CH50</f>
        <v>0</v>
      </c>
      <c r="CH41" s="1142">
        <f>'1'!CI50</f>
        <v>0</v>
      </c>
      <c r="CI41" s="1142">
        <f>'1'!CJ50</f>
        <v>0</v>
      </c>
      <c r="CJ41" s="1142">
        <f>'1'!CK50</f>
        <v>0</v>
      </c>
      <c r="CK41" s="1143">
        <f>'1'!CL50</f>
        <v>0</v>
      </c>
      <c r="CL41" s="1142">
        <f>'1'!CM50</f>
        <v>0</v>
      </c>
      <c r="CM41" s="1142">
        <f>'1'!CN50</f>
        <v>0</v>
      </c>
      <c r="CN41" s="1142">
        <f>'1'!CO50</f>
        <v>0</v>
      </c>
      <c r="CO41" s="1142">
        <f>'1'!CP50</f>
        <v>0</v>
      </c>
      <c r="CP41" s="1142">
        <f>'1'!CQ50</f>
        <v>0</v>
      </c>
      <c r="CQ41" s="1142">
        <f>'1'!CR50</f>
        <v>0</v>
      </c>
      <c r="CR41" s="1143">
        <f>'1'!CS50</f>
        <v>0</v>
      </c>
      <c r="CS41" s="1142">
        <f>'1'!CT50</f>
        <v>0</v>
      </c>
      <c r="CT41" s="1142">
        <f>'1'!CU50</f>
        <v>0</v>
      </c>
      <c r="CU41" s="1142">
        <f>'1'!CV50</f>
        <v>0</v>
      </c>
      <c r="CV41" s="1142">
        <f>'1'!CW50</f>
        <v>0</v>
      </c>
      <c r="CW41" s="1142">
        <f>'1'!CX50</f>
        <v>0</v>
      </c>
      <c r="CX41" s="1142">
        <f>'1'!CY50</f>
        <v>0</v>
      </c>
    </row>
    <row r="42" spans="1:102" x14ac:dyDescent="0.25">
      <c r="A42" s="1111">
        <v>4</v>
      </c>
      <c r="B42" s="1111">
        <v>3</v>
      </c>
      <c r="C42" s="1140" t="s">
        <v>27</v>
      </c>
      <c r="D42" s="1116">
        <v>350</v>
      </c>
      <c r="E42" s="1143">
        <f>'1'!F51</f>
        <v>0</v>
      </c>
      <c r="F42" s="1142">
        <f>'1'!G51</f>
        <v>0</v>
      </c>
      <c r="G42" s="1142">
        <f>'1'!H51</f>
        <v>0</v>
      </c>
      <c r="H42" s="1142">
        <f>'1'!I51</f>
        <v>0</v>
      </c>
      <c r="I42" s="1142">
        <f>'1'!J51</f>
        <v>0</v>
      </c>
      <c r="J42" s="1142">
        <f>'1'!K51</f>
        <v>0</v>
      </c>
      <c r="K42" s="1142">
        <f>'1'!L51</f>
        <v>0</v>
      </c>
      <c r="L42" s="1143">
        <f>'1'!M51</f>
        <v>0</v>
      </c>
      <c r="M42" s="1142">
        <f>'1'!N51</f>
        <v>0</v>
      </c>
      <c r="N42" s="1142">
        <f>'1'!O51</f>
        <v>0</v>
      </c>
      <c r="O42" s="1142">
        <f>'1'!P51</f>
        <v>0</v>
      </c>
      <c r="P42" s="1142">
        <f>'1'!Q51</f>
        <v>0</v>
      </c>
      <c r="Q42" s="1142">
        <f>'1'!R51</f>
        <v>0</v>
      </c>
      <c r="R42" s="1142">
        <f>'1'!S51</f>
        <v>0</v>
      </c>
      <c r="S42" s="1143">
        <f>'1'!T51</f>
        <v>0</v>
      </c>
      <c r="T42" s="1142">
        <f>'1'!U51</f>
        <v>0</v>
      </c>
      <c r="U42" s="1142">
        <f>'1'!V51</f>
        <v>0</v>
      </c>
      <c r="V42" s="1142">
        <f>'1'!W51</f>
        <v>0</v>
      </c>
      <c r="W42" s="1142">
        <f>'1'!X51</f>
        <v>0</v>
      </c>
      <c r="X42" s="1142">
        <f>'1'!Y51</f>
        <v>0</v>
      </c>
      <c r="Y42" s="1142">
        <f>'1'!Z51</f>
        <v>0</v>
      </c>
      <c r="Z42" s="1143">
        <f>'1'!AA51</f>
        <v>0</v>
      </c>
      <c r="AA42" s="1142">
        <f>'1'!AB51</f>
        <v>0</v>
      </c>
      <c r="AB42" s="1142">
        <f>'1'!AC51</f>
        <v>0</v>
      </c>
      <c r="AC42" s="1142">
        <f>'1'!AD51</f>
        <v>0</v>
      </c>
      <c r="AD42" s="1142">
        <f>'1'!AE51</f>
        <v>0</v>
      </c>
      <c r="AE42" s="1142">
        <f>'1'!AF51</f>
        <v>0</v>
      </c>
      <c r="AF42" s="1142">
        <f>'1'!AG51</f>
        <v>0</v>
      </c>
      <c r="AG42" s="1143">
        <f>'1'!AH51</f>
        <v>2508.4603050000001</v>
      </c>
      <c r="AH42" s="1142">
        <f>'1'!AI51</f>
        <v>0</v>
      </c>
      <c r="AI42" s="1142">
        <f>'1'!AJ51</f>
        <v>2099.58</v>
      </c>
      <c r="AJ42" s="1142">
        <f>'1'!AK51</f>
        <v>408.88030500000002</v>
      </c>
      <c r="AK42" s="1142">
        <f>'1'!AL51</f>
        <v>0</v>
      </c>
      <c r="AL42" s="1142">
        <f>'1'!AM51</f>
        <v>0</v>
      </c>
      <c r="AM42" s="1142">
        <f>'1'!AN51</f>
        <v>0</v>
      </c>
      <c r="AN42" s="1143">
        <f>'1'!AO51</f>
        <v>17219.131600000001</v>
      </c>
      <c r="AO42" s="1142">
        <f>'1'!AP51</f>
        <v>0</v>
      </c>
      <c r="AP42" s="1142">
        <f>'1'!AQ51</f>
        <v>14306.75668</v>
      </c>
      <c r="AQ42" s="1142">
        <f>'1'!AR51</f>
        <v>2912.3749200000002</v>
      </c>
      <c r="AR42" s="1142">
        <f>'1'!AS51</f>
        <v>0</v>
      </c>
      <c r="AS42" s="1142">
        <f>'1'!AT51</f>
        <v>0</v>
      </c>
      <c r="AT42" s="1142">
        <f>'1'!AU51</f>
        <v>0</v>
      </c>
      <c r="AU42" s="1143">
        <f>'1'!AV51</f>
        <v>3.4366150000000002</v>
      </c>
      <c r="AV42" s="1142">
        <f>'1'!AW51</f>
        <v>0</v>
      </c>
      <c r="AW42" s="1142">
        <f>'1'!AX51</f>
        <v>2.8333710000000001</v>
      </c>
      <c r="AX42" s="1142">
        <f>'1'!AY51</f>
        <v>0.603244</v>
      </c>
      <c r="AY42" s="1142">
        <f>'1'!AZ51</f>
        <v>0</v>
      </c>
      <c r="AZ42" s="1142">
        <f>'1'!BA51</f>
        <v>0</v>
      </c>
      <c r="BA42" s="1142">
        <f>'1'!BB51</f>
        <v>0</v>
      </c>
      <c r="BB42" s="1143">
        <f>'1'!BC51</f>
        <v>3956.58664</v>
      </c>
      <c r="BC42" s="1142">
        <f>'1'!BD51</f>
        <v>0</v>
      </c>
      <c r="BD42" s="1142">
        <f>'1'!BE51</f>
        <v>3262.0697500000001</v>
      </c>
      <c r="BE42" s="1142">
        <f>'1'!BF51</f>
        <v>694.51688999999999</v>
      </c>
      <c r="BF42" s="1142">
        <f>'1'!BG51</f>
        <v>0</v>
      </c>
      <c r="BG42" s="1142">
        <f>'1'!BH51</f>
        <v>0</v>
      </c>
      <c r="BH42" s="1142">
        <f>'1'!BI51</f>
        <v>0</v>
      </c>
      <c r="BI42" s="1143">
        <f>'1'!BJ51</f>
        <v>2268.672325</v>
      </c>
      <c r="BJ42" s="1142">
        <f>'1'!BK51</f>
        <v>0</v>
      </c>
      <c r="BK42" s="1142">
        <f>'1'!BL51</f>
        <v>0</v>
      </c>
      <c r="BL42" s="1142">
        <f>'1'!BM51</f>
        <v>141.72300000000001</v>
      </c>
      <c r="BM42" s="1142">
        <f>'1'!BN51</f>
        <v>2126.949325</v>
      </c>
      <c r="BN42" s="1142">
        <f>'1'!BO51</f>
        <v>0</v>
      </c>
      <c r="BO42" s="1142">
        <f>'1'!BP51</f>
        <v>0</v>
      </c>
      <c r="BP42" s="1143">
        <f>'1'!BQ51</f>
        <v>7941.3651899999995</v>
      </c>
      <c r="BQ42" s="1142">
        <f>'1'!BR51</f>
        <v>0</v>
      </c>
      <c r="BR42" s="1142">
        <f>'1'!BS51</f>
        <v>0</v>
      </c>
      <c r="BS42" s="1142">
        <f>'1'!BT51</f>
        <v>440.19006000000002</v>
      </c>
      <c r="BT42" s="1142">
        <f>'1'!BU51</f>
        <v>7501.1751299999996</v>
      </c>
      <c r="BU42" s="1142">
        <f>'1'!BV51</f>
        <v>0</v>
      </c>
      <c r="BV42" s="1142">
        <f>'1'!BW51</f>
        <v>0</v>
      </c>
      <c r="BW42" s="1143">
        <f>'1'!BX51</f>
        <v>4.0144780000000004</v>
      </c>
      <c r="BX42" s="1142">
        <f>'1'!BY51</f>
        <v>0</v>
      </c>
      <c r="BY42" s="1142">
        <f>'1'!BZ51</f>
        <v>0</v>
      </c>
      <c r="BZ42" s="1142">
        <f>'1'!CA51</f>
        <v>0.23614299999999999</v>
      </c>
      <c r="CA42" s="1142">
        <f>'1'!CB51</f>
        <v>3.7783350000000002</v>
      </c>
      <c r="CB42" s="1142">
        <f>'1'!CC51</f>
        <v>0</v>
      </c>
      <c r="CC42" s="1142">
        <f>'1'!CD51</f>
        <v>0</v>
      </c>
      <c r="CD42" s="1143">
        <f>'1'!CE51</f>
        <v>4621.8822900000005</v>
      </c>
      <c r="CE42" s="1142">
        <f>'1'!CF51</f>
        <v>0</v>
      </c>
      <c r="CF42" s="1142">
        <f>'1'!CG51</f>
        <v>0</v>
      </c>
      <c r="CG42" s="1142">
        <f>'1'!CH51</f>
        <v>271.87225000000001</v>
      </c>
      <c r="CH42" s="1142">
        <f>'1'!CI51</f>
        <v>4350.0100400000001</v>
      </c>
      <c r="CI42" s="1142">
        <f>'1'!CJ51</f>
        <v>0</v>
      </c>
      <c r="CJ42" s="1142">
        <f>'1'!CK51</f>
        <v>0</v>
      </c>
      <c r="CK42" s="1143">
        <f>'1'!CL51</f>
        <v>4.2863559999999996</v>
      </c>
      <c r="CL42" s="1142">
        <f>'1'!CM51</f>
        <v>0</v>
      </c>
      <c r="CM42" s="1142">
        <f>'1'!CN51</f>
        <v>0</v>
      </c>
      <c r="CN42" s="1142">
        <f>'1'!CO51</f>
        <v>0.26958900000000002</v>
      </c>
      <c r="CO42" s="1142">
        <f>'1'!CP51</f>
        <v>4.0167669999999998</v>
      </c>
      <c r="CP42" s="1142">
        <f>'1'!CQ51</f>
        <v>0</v>
      </c>
      <c r="CQ42" s="1142">
        <f>'1'!CR51</f>
        <v>0</v>
      </c>
      <c r="CR42" s="1143">
        <f>'1'!CS51</f>
        <v>4875.0140900000006</v>
      </c>
      <c r="CS42" s="1142">
        <f>'1'!CT51</f>
        <v>0</v>
      </c>
      <c r="CT42" s="1142">
        <f>'1'!CU51</f>
        <v>0</v>
      </c>
      <c r="CU42" s="1142">
        <f>'1'!CV51</f>
        <v>754.61806999999999</v>
      </c>
      <c r="CV42" s="1142">
        <f>'1'!CW51</f>
        <v>4120.3960200000001</v>
      </c>
      <c r="CW42" s="1142">
        <f>'1'!CX51</f>
        <v>0</v>
      </c>
      <c r="CX42" s="1142">
        <f>'1'!CY51</f>
        <v>0</v>
      </c>
    </row>
    <row r="43" spans="1:102" x14ac:dyDescent="0.25">
      <c r="A43" s="1111">
        <v>5</v>
      </c>
      <c r="B43" s="1111">
        <v>3</v>
      </c>
      <c r="C43" s="1140" t="s">
        <v>372</v>
      </c>
      <c r="D43" s="1116">
        <v>360</v>
      </c>
      <c r="E43" s="1143">
        <f>'1'!F52</f>
        <v>0</v>
      </c>
      <c r="F43" s="1142">
        <f>'1'!G52</f>
        <v>0</v>
      </c>
      <c r="G43" s="1142">
        <f>'1'!H52</f>
        <v>0</v>
      </c>
      <c r="H43" s="1142">
        <f>'1'!I52</f>
        <v>0</v>
      </c>
      <c r="I43" s="1142">
        <f>'1'!J52</f>
        <v>0</v>
      </c>
      <c r="J43" s="1142">
        <f>'1'!K52</f>
        <v>0</v>
      </c>
      <c r="K43" s="1142">
        <f>'1'!L52</f>
        <v>0</v>
      </c>
      <c r="L43" s="1143">
        <f>'1'!M52</f>
        <v>0</v>
      </c>
      <c r="M43" s="1142">
        <f>'1'!N52</f>
        <v>0</v>
      </c>
      <c r="N43" s="1142">
        <f>'1'!O52</f>
        <v>0</v>
      </c>
      <c r="O43" s="1142">
        <f>'1'!P52</f>
        <v>0</v>
      </c>
      <c r="P43" s="1142">
        <f>'1'!Q52</f>
        <v>0</v>
      </c>
      <c r="Q43" s="1142">
        <f>'1'!R52</f>
        <v>0</v>
      </c>
      <c r="R43" s="1142">
        <f>'1'!S52</f>
        <v>0</v>
      </c>
      <c r="S43" s="1143">
        <f>'1'!T52</f>
        <v>0</v>
      </c>
      <c r="T43" s="1142">
        <f>'1'!U52</f>
        <v>0</v>
      </c>
      <c r="U43" s="1142">
        <f>'1'!V52</f>
        <v>0</v>
      </c>
      <c r="V43" s="1142">
        <f>'1'!W52</f>
        <v>0</v>
      </c>
      <c r="W43" s="1142">
        <f>'1'!X52</f>
        <v>0</v>
      </c>
      <c r="X43" s="1142">
        <f>'1'!Y52</f>
        <v>0</v>
      </c>
      <c r="Y43" s="1142">
        <f>'1'!Z52</f>
        <v>0</v>
      </c>
      <c r="Z43" s="1143">
        <f>'1'!AA52</f>
        <v>0</v>
      </c>
      <c r="AA43" s="1142">
        <f>'1'!AB52</f>
        <v>0</v>
      </c>
      <c r="AB43" s="1142">
        <f>'1'!AC52</f>
        <v>0</v>
      </c>
      <c r="AC43" s="1142">
        <f>'1'!AD52</f>
        <v>0</v>
      </c>
      <c r="AD43" s="1142">
        <f>'1'!AE52</f>
        <v>0</v>
      </c>
      <c r="AE43" s="1142">
        <f>'1'!AF52</f>
        <v>0</v>
      </c>
      <c r="AF43" s="1142">
        <f>'1'!AG52</f>
        <v>0</v>
      </c>
      <c r="AG43" s="1143">
        <f>'1'!AH52</f>
        <v>0</v>
      </c>
      <c r="AH43" s="1142">
        <f>'1'!AI52</f>
        <v>0</v>
      </c>
      <c r="AI43" s="1142">
        <f>'1'!AJ52</f>
        <v>0</v>
      </c>
      <c r="AJ43" s="1142">
        <f>'1'!AK52</f>
        <v>0</v>
      </c>
      <c r="AK43" s="1142">
        <f>'1'!AL52</f>
        <v>0</v>
      </c>
      <c r="AL43" s="1142">
        <f>'1'!AM52</f>
        <v>0</v>
      </c>
      <c r="AM43" s="1142">
        <f>'1'!AN52</f>
        <v>0</v>
      </c>
      <c r="AN43" s="1143">
        <f>'1'!AO52</f>
        <v>0</v>
      </c>
      <c r="AO43" s="1142">
        <f>'1'!AP52</f>
        <v>0</v>
      </c>
      <c r="AP43" s="1142">
        <f>'1'!AQ52</f>
        <v>0</v>
      </c>
      <c r="AQ43" s="1142">
        <f>'1'!AR52</f>
        <v>0</v>
      </c>
      <c r="AR43" s="1142">
        <f>'1'!AS52</f>
        <v>0</v>
      </c>
      <c r="AS43" s="1142">
        <f>'1'!AT52</f>
        <v>0</v>
      </c>
      <c r="AT43" s="1142">
        <f>'1'!AU52</f>
        <v>0</v>
      </c>
      <c r="AU43" s="1143">
        <f>'1'!AV52</f>
        <v>0</v>
      </c>
      <c r="AV43" s="1142">
        <f>'1'!AW52</f>
        <v>0</v>
      </c>
      <c r="AW43" s="1142">
        <f>'1'!AX52</f>
        <v>0</v>
      </c>
      <c r="AX43" s="1142">
        <f>'1'!AY52</f>
        <v>0</v>
      </c>
      <c r="AY43" s="1142">
        <f>'1'!AZ52</f>
        <v>0</v>
      </c>
      <c r="AZ43" s="1142">
        <f>'1'!BA52</f>
        <v>0</v>
      </c>
      <c r="BA43" s="1142">
        <f>'1'!BB52</f>
        <v>0</v>
      </c>
      <c r="BB43" s="1143">
        <f>'1'!BC52</f>
        <v>0</v>
      </c>
      <c r="BC43" s="1142">
        <f>'1'!BD52</f>
        <v>0</v>
      </c>
      <c r="BD43" s="1142">
        <f>'1'!BE52</f>
        <v>0</v>
      </c>
      <c r="BE43" s="1142">
        <f>'1'!BF52</f>
        <v>0</v>
      </c>
      <c r="BF43" s="1142">
        <f>'1'!BG52</f>
        <v>0</v>
      </c>
      <c r="BG43" s="1142">
        <f>'1'!BH52</f>
        <v>0</v>
      </c>
      <c r="BH43" s="1142">
        <f>'1'!BI52</f>
        <v>0</v>
      </c>
      <c r="BI43" s="1143">
        <f>'1'!BJ52</f>
        <v>0</v>
      </c>
      <c r="BJ43" s="1142">
        <f>'1'!BK52</f>
        <v>0</v>
      </c>
      <c r="BK43" s="1142">
        <f>'1'!BL52</f>
        <v>0</v>
      </c>
      <c r="BL43" s="1142">
        <f>'1'!BM52</f>
        <v>0</v>
      </c>
      <c r="BM43" s="1142">
        <f>'1'!BN52</f>
        <v>0</v>
      </c>
      <c r="BN43" s="1142">
        <f>'1'!BO52</f>
        <v>0</v>
      </c>
      <c r="BO43" s="1142">
        <f>'1'!BP52</f>
        <v>0</v>
      </c>
      <c r="BP43" s="1143">
        <f>'1'!BQ52</f>
        <v>0</v>
      </c>
      <c r="BQ43" s="1142">
        <f>'1'!BR52</f>
        <v>0</v>
      </c>
      <c r="BR43" s="1142">
        <f>'1'!BS52</f>
        <v>0</v>
      </c>
      <c r="BS43" s="1142">
        <f>'1'!BT52</f>
        <v>0</v>
      </c>
      <c r="BT43" s="1142">
        <f>'1'!BU52</f>
        <v>0</v>
      </c>
      <c r="BU43" s="1142">
        <f>'1'!BV52</f>
        <v>0</v>
      </c>
      <c r="BV43" s="1142">
        <f>'1'!BW52</f>
        <v>0</v>
      </c>
      <c r="BW43" s="1143">
        <f>'1'!BX52</f>
        <v>0</v>
      </c>
      <c r="BX43" s="1142">
        <f>'1'!BY52</f>
        <v>0</v>
      </c>
      <c r="BY43" s="1142">
        <f>'1'!BZ52</f>
        <v>0</v>
      </c>
      <c r="BZ43" s="1142">
        <f>'1'!CA52</f>
        <v>0</v>
      </c>
      <c r="CA43" s="1142">
        <f>'1'!CB52</f>
        <v>0</v>
      </c>
      <c r="CB43" s="1142">
        <f>'1'!CC52</f>
        <v>0</v>
      </c>
      <c r="CC43" s="1142">
        <f>'1'!CD52</f>
        <v>0</v>
      </c>
      <c r="CD43" s="1143">
        <f>'1'!CE52</f>
        <v>0</v>
      </c>
      <c r="CE43" s="1142">
        <f>'1'!CF52</f>
        <v>0</v>
      </c>
      <c r="CF43" s="1142">
        <f>'1'!CG52</f>
        <v>0</v>
      </c>
      <c r="CG43" s="1142">
        <f>'1'!CH52</f>
        <v>0</v>
      </c>
      <c r="CH43" s="1142">
        <f>'1'!CI52</f>
        <v>0</v>
      </c>
      <c r="CI43" s="1142">
        <f>'1'!CJ52</f>
        <v>0</v>
      </c>
      <c r="CJ43" s="1142">
        <f>'1'!CK52</f>
        <v>0</v>
      </c>
      <c r="CK43" s="1143">
        <f>'1'!CL52</f>
        <v>0</v>
      </c>
      <c r="CL43" s="1142">
        <f>'1'!CM52</f>
        <v>0</v>
      </c>
      <c r="CM43" s="1142">
        <f>'1'!CN52</f>
        <v>0</v>
      </c>
      <c r="CN43" s="1142">
        <f>'1'!CO52</f>
        <v>0</v>
      </c>
      <c r="CO43" s="1142">
        <f>'1'!CP52</f>
        <v>0</v>
      </c>
      <c r="CP43" s="1142">
        <f>'1'!CQ52</f>
        <v>0</v>
      </c>
      <c r="CQ43" s="1142">
        <f>'1'!CR52</f>
        <v>0</v>
      </c>
      <c r="CR43" s="1143">
        <f>'1'!CS52</f>
        <v>0</v>
      </c>
      <c r="CS43" s="1142">
        <f>'1'!CT52</f>
        <v>0</v>
      </c>
      <c r="CT43" s="1142">
        <f>'1'!CU52</f>
        <v>0</v>
      </c>
      <c r="CU43" s="1142">
        <f>'1'!CV52</f>
        <v>0</v>
      </c>
      <c r="CV43" s="1142">
        <f>'1'!CW52</f>
        <v>0</v>
      </c>
      <c r="CW43" s="1142">
        <f>'1'!CX52</f>
        <v>0</v>
      </c>
      <c r="CX43" s="1142">
        <f>'1'!CY52</f>
        <v>0</v>
      </c>
    </row>
    <row r="44" spans="1:102" x14ac:dyDescent="0.25">
      <c r="A44" s="1111">
        <v>6</v>
      </c>
      <c r="B44" s="1111">
        <v>3</v>
      </c>
      <c r="C44" s="1140" t="s">
        <v>374</v>
      </c>
      <c r="D44" s="1116">
        <v>370</v>
      </c>
      <c r="E44" s="1143">
        <f>'1'!F53</f>
        <v>0</v>
      </c>
      <c r="F44" s="1142">
        <f>'1'!G53</f>
        <v>0</v>
      </c>
      <c r="G44" s="1142">
        <f>'1'!H53</f>
        <v>0</v>
      </c>
      <c r="H44" s="1142">
        <f>'1'!I53</f>
        <v>0</v>
      </c>
      <c r="I44" s="1142">
        <f>'1'!J53</f>
        <v>0</v>
      </c>
      <c r="J44" s="1142">
        <f>'1'!K53</f>
        <v>0</v>
      </c>
      <c r="K44" s="1142">
        <f>'1'!L53</f>
        <v>0</v>
      </c>
      <c r="L44" s="1143">
        <f>'1'!M53</f>
        <v>0</v>
      </c>
      <c r="M44" s="1142">
        <f>'1'!N53</f>
        <v>0</v>
      </c>
      <c r="N44" s="1142">
        <f>'1'!O53</f>
        <v>0</v>
      </c>
      <c r="O44" s="1142">
        <f>'1'!P53</f>
        <v>0</v>
      </c>
      <c r="P44" s="1142">
        <f>'1'!Q53</f>
        <v>0</v>
      </c>
      <c r="Q44" s="1142">
        <f>'1'!R53</f>
        <v>0</v>
      </c>
      <c r="R44" s="1142">
        <f>'1'!S53</f>
        <v>0</v>
      </c>
      <c r="S44" s="1143">
        <f>'1'!T53</f>
        <v>0</v>
      </c>
      <c r="T44" s="1142">
        <f>'1'!U53</f>
        <v>0</v>
      </c>
      <c r="U44" s="1142">
        <f>'1'!V53</f>
        <v>0</v>
      </c>
      <c r="V44" s="1142">
        <f>'1'!W53</f>
        <v>0</v>
      </c>
      <c r="W44" s="1142">
        <f>'1'!X53</f>
        <v>0</v>
      </c>
      <c r="X44" s="1142">
        <f>'1'!Y53</f>
        <v>0</v>
      </c>
      <c r="Y44" s="1142">
        <f>'1'!Z53</f>
        <v>0</v>
      </c>
      <c r="Z44" s="1143">
        <f>'1'!AA53</f>
        <v>0</v>
      </c>
      <c r="AA44" s="1142">
        <f>'1'!AB53</f>
        <v>0</v>
      </c>
      <c r="AB44" s="1142">
        <f>'1'!AC53</f>
        <v>0</v>
      </c>
      <c r="AC44" s="1142">
        <f>'1'!AD53</f>
        <v>0</v>
      </c>
      <c r="AD44" s="1142">
        <f>'1'!AE53</f>
        <v>0</v>
      </c>
      <c r="AE44" s="1142">
        <f>'1'!AF53</f>
        <v>0</v>
      </c>
      <c r="AF44" s="1142">
        <f>'1'!AG53</f>
        <v>0</v>
      </c>
      <c r="AG44" s="1143">
        <f>'1'!AH53</f>
        <v>22.19699</v>
      </c>
      <c r="AH44" s="1142">
        <f>'1'!AI53</f>
        <v>0</v>
      </c>
      <c r="AI44" s="1142">
        <f>'1'!AJ53</f>
        <v>0</v>
      </c>
      <c r="AJ44" s="1142">
        <f>'1'!AK53</f>
        <v>0</v>
      </c>
      <c r="AK44" s="1142">
        <f>'1'!AL53</f>
        <v>22.19699</v>
      </c>
      <c r="AL44" s="1142">
        <f>'1'!AM53</f>
        <v>0</v>
      </c>
      <c r="AM44" s="1142">
        <f>'1'!AN53</f>
        <v>0</v>
      </c>
      <c r="AN44" s="1143">
        <f>'1'!AO53</f>
        <v>163.67624000000001</v>
      </c>
      <c r="AO44" s="1142">
        <f>'1'!AP53</f>
        <v>0</v>
      </c>
      <c r="AP44" s="1142">
        <f>'1'!AQ53</f>
        <v>0</v>
      </c>
      <c r="AQ44" s="1142">
        <f>'1'!AR53</f>
        <v>0</v>
      </c>
      <c r="AR44" s="1142">
        <f>'1'!AS53</f>
        <v>163.67624000000001</v>
      </c>
      <c r="AS44" s="1142">
        <f>'1'!AT53</f>
        <v>0</v>
      </c>
      <c r="AT44" s="1142">
        <f>'1'!AU53</f>
        <v>0</v>
      </c>
      <c r="AU44" s="1143">
        <f>'1'!AV53</f>
        <v>3.7179999999999998E-2</v>
      </c>
      <c r="AV44" s="1142">
        <f>'1'!AW53</f>
        <v>0</v>
      </c>
      <c r="AW44" s="1142">
        <f>'1'!AX53</f>
        <v>0</v>
      </c>
      <c r="AX44" s="1142">
        <f>'1'!AY53</f>
        <v>0</v>
      </c>
      <c r="AY44" s="1142">
        <f>'1'!AZ53</f>
        <v>3.7179999999999998E-2</v>
      </c>
      <c r="AZ44" s="1142">
        <f>'1'!BA53</f>
        <v>0</v>
      </c>
      <c r="BA44" s="1142">
        <f>'1'!BB53</f>
        <v>0</v>
      </c>
      <c r="BB44" s="1143">
        <f>'1'!BC53</f>
        <v>42.805459999999997</v>
      </c>
      <c r="BC44" s="1142">
        <f>'1'!BD53</f>
        <v>0</v>
      </c>
      <c r="BD44" s="1142">
        <f>'1'!BE53</f>
        <v>0</v>
      </c>
      <c r="BE44" s="1142">
        <f>'1'!BF53</f>
        <v>0</v>
      </c>
      <c r="BF44" s="1142">
        <f>'1'!BG53</f>
        <v>42.805459999999997</v>
      </c>
      <c r="BG44" s="1142">
        <f>'1'!BH53</f>
        <v>0</v>
      </c>
      <c r="BH44" s="1142">
        <f>'1'!BI53</f>
        <v>0</v>
      </c>
      <c r="BI44" s="1143">
        <f>'1'!BJ53</f>
        <v>0</v>
      </c>
      <c r="BJ44" s="1142">
        <f>'1'!BK53</f>
        <v>0</v>
      </c>
      <c r="BK44" s="1142">
        <f>'1'!BL53</f>
        <v>0</v>
      </c>
      <c r="BL44" s="1142">
        <f>'1'!BM53</f>
        <v>0</v>
      </c>
      <c r="BM44" s="1142">
        <f>'1'!BN53</f>
        <v>0</v>
      </c>
      <c r="BN44" s="1142">
        <f>'1'!BO53</f>
        <v>0</v>
      </c>
      <c r="BO44" s="1142">
        <f>'1'!BP53</f>
        <v>0</v>
      </c>
      <c r="BP44" s="1143">
        <f>'1'!BQ53</f>
        <v>0</v>
      </c>
      <c r="BQ44" s="1142">
        <f>'1'!BR53</f>
        <v>0</v>
      </c>
      <c r="BR44" s="1142">
        <f>'1'!BS53</f>
        <v>0</v>
      </c>
      <c r="BS44" s="1142">
        <f>'1'!BT53</f>
        <v>0</v>
      </c>
      <c r="BT44" s="1142">
        <f>'1'!BU53</f>
        <v>0</v>
      </c>
      <c r="BU44" s="1142">
        <f>'1'!BV53</f>
        <v>0</v>
      </c>
      <c r="BV44" s="1142">
        <f>'1'!BW53</f>
        <v>0</v>
      </c>
      <c r="BW44" s="1143">
        <f>'1'!BX53</f>
        <v>0</v>
      </c>
      <c r="BX44" s="1142">
        <f>'1'!BY53</f>
        <v>0</v>
      </c>
      <c r="BY44" s="1142">
        <f>'1'!BZ53</f>
        <v>0</v>
      </c>
      <c r="BZ44" s="1142">
        <f>'1'!CA53</f>
        <v>0</v>
      </c>
      <c r="CA44" s="1142">
        <f>'1'!CB53</f>
        <v>0</v>
      </c>
      <c r="CB44" s="1142">
        <f>'1'!CC53</f>
        <v>0</v>
      </c>
      <c r="CC44" s="1142">
        <f>'1'!CD53</f>
        <v>0</v>
      </c>
      <c r="CD44" s="1143">
        <f>'1'!CE53</f>
        <v>0</v>
      </c>
      <c r="CE44" s="1142">
        <f>'1'!CF53</f>
        <v>0</v>
      </c>
      <c r="CF44" s="1142">
        <f>'1'!CG53</f>
        <v>0</v>
      </c>
      <c r="CG44" s="1142">
        <f>'1'!CH53</f>
        <v>0</v>
      </c>
      <c r="CH44" s="1142">
        <f>'1'!CI53</f>
        <v>0</v>
      </c>
      <c r="CI44" s="1142">
        <f>'1'!CJ53</f>
        <v>0</v>
      </c>
      <c r="CJ44" s="1142">
        <f>'1'!CK53</f>
        <v>0</v>
      </c>
      <c r="CK44" s="1143">
        <f>'1'!CL53</f>
        <v>0</v>
      </c>
      <c r="CL44" s="1142">
        <f>'1'!CM53</f>
        <v>0</v>
      </c>
      <c r="CM44" s="1142">
        <f>'1'!CN53</f>
        <v>0</v>
      </c>
      <c r="CN44" s="1142">
        <f>'1'!CO53</f>
        <v>0</v>
      </c>
      <c r="CO44" s="1142">
        <f>'1'!CP53</f>
        <v>0</v>
      </c>
      <c r="CP44" s="1142">
        <f>'1'!CQ53</f>
        <v>0</v>
      </c>
      <c r="CQ44" s="1142">
        <f>'1'!CR53</f>
        <v>0</v>
      </c>
      <c r="CR44" s="1143">
        <f>'1'!CS53</f>
        <v>0</v>
      </c>
      <c r="CS44" s="1142">
        <f>'1'!CT53</f>
        <v>0</v>
      </c>
      <c r="CT44" s="1142">
        <f>'1'!CU53</f>
        <v>0</v>
      </c>
      <c r="CU44" s="1142">
        <f>'1'!CV53</f>
        <v>0</v>
      </c>
      <c r="CV44" s="1142">
        <f>'1'!CW53</f>
        <v>0</v>
      </c>
      <c r="CW44" s="1142">
        <f>'1'!CX53</f>
        <v>0</v>
      </c>
      <c r="CX44" s="1142">
        <f>'1'!CY53</f>
        <v>0</v>
      </c>
    </row>
    <row r="45" spans="1:102" x14ac:dyDescent="0.25">
      <c r="A45" s="1111">
        <v>7</v>
      </c>
      <c r="B45" s="1111">
        <v>3</v>
      </c>
      <c r="C45" s="1140" t="s">
        <v>376</v>
      </c>
      <c r="D45" s="1116">
        <v>380</v>
      </c>
      <c r="E45" s="1143">
        <f>'1'!F54</f>
        <v>0</v>
      </c>
      <c r="F45" s="1142">
        <f>'1'!G54</f>
        <v>0</v>
      </c>
      <c r="G45" s="1142">
        <f>'1'!H54</f>
        <v>0</v>
      </c>
      <c r="H45" s="1142">
        <f>'1'!I54</f>
        <v>0</v>
      </c>
      <c r="I45" s="1142">
        <f>'1'!J54</f>
        <v>0</v>
      </c>
      <c r="J45" s="1142">
        <f>'1'!K54</f>
        <v>0</v>
      </c>
      <c r="K45" s="1142">
        <f>'1'!L54</f>
        <v>0</v>
      </c>
      <c r="L45" s="1143">
        <f>'1'!M54</f>
        <v>0</v>
      </c>
      <c r="M45" s="1142">
        <f>'1'!N54</f>
        <v>0</v>
      </c>
      <c r="N45" s="1142">
        <f>'1'!O54</f>
        <v>0</v>
      </c>
      <c r="O45" s="1142">
        <f>'1'!P54</f>
        <v>0</v>
      </c>
      <c r="P45" s="1142">
        <f>'1'!Q54</f>
        <v>0</v>
      </c>
      <c r="Q45" s="1142">
        <f>'1'!R54</f>
        <v>0</v>
      </c>
      <c r="R45" s="1142">
        <f>'1'!S54</f>
        <v>0</v>
      </c>
      <c r="S45" s="1143">
        <f>'1'!T54</f>
        <v>0</v>
      </c>
      <c r="T45" s="1142">
        <f>'1'!U54</f>
        <v>0</v>
      </c>
      <c r="U45" s="1142">
        <f>'1'!V54</f>
        <v>0</v>
      </c>
      <c r="V45" s="1142">
        <f>'1'!W54</f>
        <v>0</v>
      </c>
      <c r="W45" s="1142">
        <f>'1'!X54</f>
        <v>0</v>
      </c>
      <c r="X45" s="1142">
        <f>'1'!Y54</f>
        <v>0</v>
      </c>
      <c r="Y45" s="1142">
        <f>'1'!Z54</f>
        <v>0</v>
      </c>
      <c r="Z45" s="1143">
        <f>'1'!AA54</f>
        <v>0</v>
      </c>
      <c r="AA45" s="1142">
        <f>'1'!AB54</f>
        <v>0</v>
      </c>
      <c r="AB45" s="1142">
        <f>'1'!AC54</f>
        <v>0</v>
      </c>
      <c r="AC45" s="1142">
        <f>'1'!AD54</f>
        <v>0</v>
      </c>
      <c r="AD45" s="1142">
        <f>'1'!AE54</f>
        <v>0</v>
      </c>
      <c r="AE45" s="1142">
        <f>'1'!AF54</f>
        <v>0</v>
      </c>
      <c r="AF45" s="1142">
        <f>'1'!AG54</f>
        <v>0</v>
      </c>
      <c r="AG45" s="1143">
        <f>'1'!AH54</f>
        <v>0</v>
      </c>
      <c r="AH45" s="1142">
        <f>'1'!AI54</f>
        <v>0</v>
      </c>
      <c r="AI45" s="1142">
        <f>'1'!AJ54</f>
        <v>0</v>
      </c>
      <c r="AJ45" s="1142">
        <f>'1'!AK54</f>
        <v>0</v>
      </c>
      <c r="AK45" s="1142">
        <f>'1'!AL54</f>
        <v>0</v>
      </c>
      <c r="AL45" s="1142">
        <f>'1'!AM54</f>
        <v>0</v>
      </c>
      <c r="AM45" s="1142">
        <f>'1'!AN54</f>
        <v>0</v>
      </c>
      <c r="AN45" s="1143">
        <f>'1'!AO54</f>
        <v>0</v>
      </c>
      <c r="AO45" s="1142">
        <f>'1'!AP54</f>
        <v>0</v>
      </c>
      <c r="AP45" s="1142">
        <f>'1'!AQ54</f>
        <v>0</v>
      </c>
      <c r="AQ45" s="1142">
        <f>'1'!AR54</f>
        <v>0</v>
      </c>
      <c r="AR45" s="1142">
        <f>'1'!AS54</f>
        <v>0</v>
      </c>
      <c r="AS45" s="1142">
        <f>'1'!AT54</f>
        <v>0</v>
      </c>
      <c r="AT45" s="1142">
        <f>'1'!AU54</f>
        <v>0</v>
      </c>
      <c r="AU45" s="1143">
        <f>'1'!AV54</f>
        <v>0</v>
      </c>
      <c r="AV45" s="1142">
        <f>'1'!AW54</f>
        <v>0</v>
      </c>
      <c r="AW45" s="1142">
        <f>'1'!AX54</f>
        <v>0</v>
      </c>
      <c r="AX45" s="1142">
        <f>'1'!AY54</f>
        <v>0</v>
      </c>
      <c r="AY45" s="1142">
        <f>'1'!AZ54</f>
        <v>0</v>
      </c>
      <c r="AZ45" s="1142">
        <f>'1'!BA54</f>
        <v>0</v>
      </c>
      <c r="BA45" s="1142">
        <f>'1'!BB54</f>
        <v>0</v>
      </c>
      <c r="BB45" s="1143">
        <f>'1'!BC54</f>
        <v>0</v>
      </c>
      <c r="BC45" s="1142">
        <f>'1'!BD54</f>
        <v>0</v>
      </c>
      <c r="BD45" s="1142">
        <f>'1'!BE54</f>
        <v>0</v>
      </c>
      <c r="BE45" s="1142">
        <f>'1'!BF54</f>
        <v>0</v>
      </c>
      <c r="BF45" s="1142">
        <f>'1'!BG54</f>
        <v>0</v>
      </c>
      <c r="BG45" s="1142">
        <f>'1'!BH54</f>
        <v>0</v>
      </c>
      <c r="BH45" s="1142">
        <f>'1'!BI54</f>
        <v>0</v>
      </c>
      <c r="BI45" s="1143">
        <f>'1'!BJ54</f>
        <v>0</v>
      </c>
      <c r="BJ45" s="1142">
        <f>'1'!BK54</f>
        <v>0</v>
      </c>
      <c r="BK45" s="1142">
        <f>'1'!BL54</f>
        <v>0</v>
      </c>
      <c r="BL45" s="1142">
        <f>'1'!BM54</f>
        <v>0</v>
      </c>
      <c r="BM45" s="1142">
        <f>'1'!BN54</f>
        <v>0</v>
      </c>
      <c r="BN45" s="1142">
        <f>'1'!BO54</f>
        <v>0</v>
      </c>
      <c r="BO45" s="1142">
        <f>'1'!BP54</f>
        <v>0</v>
      </c>
      <c r="BP45" s="1143">
        <f>'1'!BQ54</f>
        <v>0</v>
      </c>
      <c r="BQ45" s="1142">
        <f>'1'!BR54</f>
        <v>0</v>
      </c>
      <c r="BR45" s="1142">
        <f>'1'!BS54</f>
        <v>0</v>
      </c>
      <c r="BS45" s="1142">
        <f>'1'!BT54</f>
        <v>0</v>
      </c>
      <c r="BT45" s="1142">
        <f>'1'!BU54</f>
        <v>0</v>
      </c>
      <c r="BU45" s="1142">
        <f>'1'!BV54</f>
        <v>0</v>
      </c>
      <c r="BV45" s="1142">
        <f>'1'!BW54</f>
        <v>0</v>
      </c>
      <c r="BW45" s="1143">
        <f>'1'!BX54</f>
        <v>0</v>
      </c>
      <c r="BX45" s="1142">
        <f>'1'!BY54</f>
        <v>0</v>
      </c>
      <c r="BY45" s="1142">
        <f>'1'!BZ54</f>
        <v>0</v>
      </c>
      <c r="BZ45" s="1142">
        <f>'1'!CA54</f>
        <v>0</v>
      </c>
      <c r="CA45" s="1142">
        <f>'1'!CB54</f>
        <v>0</v>
      </c>
      <c r="CB45" s="1142">
        <f>'1'!CC54</f>
        <v>0</v>
      </c>
      <c r="CC45" s="1142">
        <f>'1'!CD54</f>
        <v>0</v>
      </c>
      <c r="CD45" s="1143">
        <f>'1'!CE54</f>
        <v>0</v>
      </c>
      <c r="CE45" s="1142">
        <f>'1'!CF54</f>
        <v>0</v>
      </c>
      <c r="CF45" s="1142">
        <f>'1'!CG54</f>
        <v>0</v>
      </c>
      <c r="CG45" s="1142">
        <f>'1'!CH54</f>
        <v>0</v>
      </c>
      <c r="CH45" s="1142">
        <f>'1'!CI54</f>
        <v>0</v>
      </c>
      <c r="CI45" s="1142">
        <f>'1'!CJ54</f>
        <v>0</v>
      </c>
      <c r="CJ45" s="1142">
        <f>'1'!CK54</f>
        <v>0</v>
      </c>
      <c r="CK45" s="1143">
        <f>'1'!CL54</f>
        <v>0</v>
      </c>
      <c r="CL45" s="1142">
        <f>'1'!CM54</f>
        <v>0</v>
      </c>
      <c r="CM45" s="1142">
        <f>'1'!CN54</f>
        <v>0</v>
      </c>
      <c r="CN45" s="1142">
        <f>'1'!CO54</f>
        <v>0</v>
      </c>
      <c r="CO45" s="1142">
        <f>'1'!CP54</f>
        <v>0</v>
      </c>
      <c r="CP45" s="1142">
        <f>'1'!CQ54</f>
        <v>0</v>
      </c>
      <c r="CQ45" s="1142">
        <f>'1'!CR54</f>
        <v>0</v>
      </c>
      <c r="CR45" s="1143">
        <f>'1'!CS54</f>
        <v>0</v>
      </c>
      <c r="CS45" s="1142">
        <f>'1'!CT54</f>
        <v>0</v>
      </c>
      <c r="CT45" s="1142">
        <f>'1'!CU54</f>
        <v>0</v>
      </c>
      <c r="CU45" s="1142">
        <f>'1'!CV54</f>
        <v>0</v>
      </c>
      <c r="CV45" s="1142">
        <f>'1'!CW54</f>
        <v>0</v>
      </c>
      <c r="CW45" s="1142">
        <f>'1'!CX54</f>
        <v>0</v>
      </c>
      <c r="CX45" s="1142">
        <f>'1'!CY54</f>
        <v>0</v>
      </c>
    </row>
    <row r="46" spans="1:102" ht="25.5" x14ac:dyDescent="0.25">
      <c r="A46" s="1111">
        <v>9</v>
      </c>
      <c r="B46" s="1111">
        <v>5</v>
      </c>
      <c r="C46" s="1136" t="s">
        <v>1943</v>
      </c>
      <c r="D46" s="1137">
        <v>400</v>
      </c>
      <c r="E46" s="1138">
        <f>'1'!F55</f>
        <v>12516.070730999991</v>
      </c>
      <c r="F46" s="1138">
        <f>'1'!G55</f>
        <v>0</v>
      </c>
      <c r="G46" s="1138">
        <f>'1'!H55</f>
        <v>128.863248</v>
      </c>
      <c r="H46" s="1138">
        <f>'1'!I55</f>
        <v>7297.9413999999906</v>
      </c>
      <c r="I46" s="1138">
        <f>'1'!J55</f>
        <v>5089.2660830000004</v>
      </c>
      <c r="J46" s="1138">
        <f>'1'!K55</f>
        <v>0</v>
      </c>
      <c r="K46" s="1138">
        <f>'1'!L55</f>
        <v>0</v>
      </c>
      <c r="L46" s="1138">
        <f>'1'!M55</f>
        <v>112557.43023019601</v>
      </c>
      <c r="M46" s="1138">
        <f>'1'!N55</f>
        <v>0</v>
      </c>
      <c r="N46" s="1138">
        <f>'1'!O55</f>
        <v>1109.6710699999999</v>
      </c>
      <c r="O46" s="1138">
        <f>'1'!P55</f>
        <v>64938.261480196008</v>
      </c>
      <c r="P46" s="1138">
        <f>'1'!Q55</f>
        <v>46509.49768</v>
      </c>
      <c r="Q46" s="1138">
        <f>'1'!R55</f>
        <v>0</v>
      </c>
      <c r="R46" s="1138">
        <f>'1'!S55</f>
        <v>0</v>
      </c>
      <c r="S46" s="1138">
        <f>'1'!T55</f>
        <v>319.37379599999997</v>
      </c>
      <c r="T46" s="1138">
        <f>'1'!U55</f>
        <v>0</v>
      </c>
      <c r="U46" s="1138">
        <f>'1'!V55</f>
        <v>0</v>
      </c>
      <c r="V46" s="1138">
        <f>'1'!W55</f>
        <v>315.75838499999998</v>
      </c>
      <c r="W46" s="1138">
        <f>'1'!X55</f>
        <v>3.6154109999999999</v>
      </c>
      <c r="X46" s="1138">
        <f>'1'!Y55</f>
        <v>0</v>
      </c>
      <c r="Y46" s="1138">
        <f>'1'!Z55</f>
        <v>0</v>
      </c>
      <c r="Z46" s="1138">
        <f>'1'!AA55</f>
        <v>2869.5724800000003</v>
      </c>
      <c r="AA46" s="1138">
        <f>'1'!AB55</f>
        <v>0</v>
      </c>
      <c r="AB46" s="1138">
        <f>'1'!AC55</f>
        <v>0</v>
      </c>
      <c r="AC46" s="1138">
        <f>'1'!AD55</f>
        <v>2836.4625700000001</v>
      </c>
      <c r="AD46" s="1138">
        <f>'1'!AE55</f>
        <v>33.109909999999999</v>
      </c>
      <c r="AE46" s="1138">
        <f>'1'!AF55</f>
        <v>0</v>
      </c>
      <c r="AF46" s="1138">
        <f>'1'!AG55</f>
        <v>0</v>
      </c>
      <c r="AG46" s="1138">
        <f>'1'!AH55</f>
        <v>314.11846100000002</v>
      </c>
      <c r="AH46" s="1138">
        <f>'1'!AI55</f>
        <v>0</v>
      </c>
      <c r="AI46" s="1138">
        <f>'1'!AJ55</f>
        <v>0</v>
      </c>
      <c r="AJ46" s="1138">
        <f>'1'!AK55</f>
        <v>314.11846100000002</v>
      </c>
      <c r="AK46" s="1138">
        <f>'1'!AL55</f>
        <v>0</v>
      </c>
      <c r="AL46" s="1138">
        <f>'1'!AM55</f>
        <v>0</v>
      </c>
      <c r="AM46" s="1138">
        <f>'1'!AN55</f>
        <v>0</v>
      </c>
      <c r="AN46" s="1138">
        <f>'1'!AO55</f>
        <v>2375.0701600000002</v>
      </c>
      <c r="AO46" s="1138">
        <f>'1'!AP55</f>
        <v>0</v>
      </c>
      <c r="AP46" s="1138">
        <f>'1'!AQ55</f>
        <v>0</v>
      </c>
      <c r="AQ46" s="1138">
        <f>'1'!AR55</f>
        <v>2375.0701600000002</v>
      </c>
      <c r="AR46" s="1138">
        <f>'1'!AS55</f>
        <v>0</v>
      </c>
      <c r="AS46" s="1138">
        <f>'1'!AT55</f>
        <v>0</v>
      </c>
      <c r="AT46" s="1138">
        <f>'1'!AU55</f>
        <v>0</v>
      </c>
      <c r="AU46" s="1138">
        <f>'1'!AV55</f>
        <v>0.49349500000000002</v>
      </c>
      <c r="AV46" s="1138">
        <f>'1'!AW55</f>
        <v>0</v>
      </c>
      <c r="AW46" s="1138">
        <f>'1'!AX55</f>
        <v>0</v>
      </c>
      <c r="AX46" s="1138">
        <f>'1'!AY55</f>
        <v>0.49349500000000002</v>
      </c>
      <c r="AY46" s="1138">
        <f>'1'!AZ55</f>
        <v>0</v>
      </c>
      <c r="AZ46" s="1138">
        <f>'1'!BA55</f>
        <v>0</v>
      </c>
      <c r="BA46" s="1138">
        <f>'1'!BB55</f>
        <v>0</v>
      </c>
      <c r="BB46" s="1138">
        <f>'1'!BC55</f>
        <v>568.16248999999993</v>
      </c>
      <c r="BC46" s="1138">
        <f>'1'!BD55</f>
        <v>0</v>
      </c>
      <c r="BD46" s="1138">
        <f>'1'!BE55</f>
        <v>0</v>
      </c>
      <c r="BE46" s="1138">
        <f>'1'!BF55</f>
        <v>568.16248999999993</v>
      </c>
      <c r="BF46" s="1138">
        <f>'1'!BG55</f>
        <v>0</v>
      </c>
      <c r="BG46" s="1138">
        <f>'1'!BH55</f>
        <v>0</v>
      </c>
      <c r="BH46" s="1138">
        <f>'1'!BI55</f>
        <v>0</v>
      </c>
      <c r="BI46" s="1138">
        <f>'1'!BJ55</f>
        <v>1192.1744860000001</v>
      </c>
      <c r="BJ46" s="1138">
        <f>'1'!BK55</f>
        <v>0</v>
      </c>
      <c r="BK46" s="1138">
        <f>'1'!BL55</f>
        <v>0</v>
      </c>
      <c r="BL46" s="1138">
        <f>'1'!BM55</f>
        <v>75.454713999999996</v>
      </c>
      <c r="BM46" s="1138">
        <f>'1'!BN55</f>
        <v>1116.7197720000001</v>
      </c>
      <c r="BN46" s="1138">
        <f>'1'!BO55</f>
        <v>0</v>
      </c>
      <c r="BO46" s="1138">
        <f>'1'!BP55</f>
        <v>0</v>
      </c>
      <c r="BP46" s="1138">
        <f>'1'!BQ55</f>
        <v>4646.0873300000003</v>
      </c>
      <c r="BQ46" s="1138">
        <f>'1'!BR55</f>
        <v>0</v>
      </c>
      <c r="BR46" s="1138">
        <f>'1'!BS55</f>
        <v>0</v>
      </c>
      <c r="BS46" s="1138">
        <f>'1'!BT55</f>
        <v>265.41091999999998</v>
      </c>
      <c r="BT46" s="1138">
        <f>'1'!BU55</f>
        <v>4380.67641</v>
      </c>
      <c r="BU46" s="1138">
        <f>'1'!BV55</f>
        <v>0</v>
      </c>
      <c r="BV46" s="1138">
        <f>'1'!BW55</f>
        <v>0</v>
      </c>
      <c r="BW46" s="1138">
        <f>'1'!BX55</f>
        <v>1.8418999999999999</v>
      </c>
      <c r="BX46" s="1138">
        <f>'1'!BY55</f>
        <v>0</v>
      </c>
      <c r="BY46" s="1138">
        <f>'1'!BZ55</f>
        <v>0</v>
      </c>
      <c r="BZ46" s="1138">
        <f>'1'!CA55</f>
        <v>0.103917</v>
      </c>
      <c r="CA46" s="1138">
        <f>'1'!CB55</f>
        <v>1.7379829999999998</v>
      </c>
      <c r="CB46" s="1138">
        <f>'1'!CC55</f>
        <v>0</v>
      </c>
      <c r="CC46" s="1138">
        <f>'1'!CD55</f>
        <v>0</v>
      </c>
      <c r="CD46" s="1138">
        <f>'1'!CE55</f>
        <v>2120.5857999999998</v>
      </c>
      <c r="CE46" s="1138">
        <f>'1'!CF55</f>
        <v>0</v>
      </c>
      <c r="CF46" s="1138">
        <f>'1'!CG55</f>
        <v>0</v>
      </c>
      <c r="CG46" s="1138">
        <f>'1'!CH55</f>
        <v>119.64</v>
      </c>
      <c r="CH46" s="1138">
        <f>'1'!CI55</f>
        <v>2000.9458</v>
      </c>
      <c r="CI46" s="1138">
        <f>'1'!CJ55</f>
        <v>0</v>
      </c>
      <c r="CJ46" s="1138">
        <f>'1'!CK55</f>
        <v>0</v>
      </c>
      <c r="CK46" s="1138">
        <f>'1'!CL55</f>
        <v>2.1363639999999999</v>
      </c>
      <c r="CL46" s="1138">
        <f>'1'!CM55</f>
        <v>0</v>
      </c>
      <c r="CM46" s="1138">
        <f>'1'!CN55</f>
        <v>0</v>
      </c>
      <c r="CN46" s="1138">
        <f>'1'!CO55</f>
        <v>0.107017</v>
      </c>
      <c r="CO46" s="1138">
        <f>'1'!CP55</f>
        <v>2.029347</v>
      </c>
      <c r="CP46" s="1138">
        <f>'1'!CQ55</f>
        <v>0</v>
      </c>
      <c r="CQ46" s="1138">
        <f>'1'!CR55</f>
        <v>0</v>
      </c>
      <c r="CR46" s="1138">
        <f>'1'!CS55</f>
        <v>2381.2581899999996</v>
      </c>
      <c r="CS46" s="1138">
        <f>'1'!CT55</f>
        <v>0</v>
      </c>
      <c r="CT46" s="1138">
        <f>'1'!CU55</f>
        <v>0</v>
      </c>
      <c r="CU46" s="1138">
        <f>'1'!CV55</f>
        <v>299.55584999999996</v>
      </c>
      <c r="CV46" s="1138">
        <f>'1'!CW55</f>
        <v>2081.7023399999998</v>
      </c>
      <c r="CW46" s="1138">
        <f>'1'!CX55</f>
        <v>0</v>
      </c>
      <c r="CX46" s="1138">
        <f>'1'!CY55</f>
        <v>0</v>
      </c>
    </row>
    <row r="47" spans="1:102" ht="76.5" x14ac:dyDescent="0.25">
      <c r="A47" s="1111">
        <v>10</v>
      </c>
      <c r="B47" s="1111">
        <v>5</v>
      </c>
      <c r="C47" s="1140" t="s">
        <v>346</v>
      </c>
      <c r="D47" s="1116">
        <v>410</v>
      </c>
      <c r="E47" s="1139">
        <f>'1'!F56</f>
        <v>0</v>
      </c>
      <c r="F47" s="1142">
        <f>'1'!G56</f>
        <v>0</v>
      </c>
      <c r="G47" s="1142">
        <f>'1'!H56</f>
        <v>0</v>
      </c>
      <c r="H47" s="1142">
        <f>'1'!I56</f>
        <v>0</v>
      </c>
      <c r="I47" s="1142">
        <f>'1'!J56</f>
        <v>0</v>
      </c>
      <c r="J47" s="1142">
        <f>'1'!K56</f>
        <v>0</v>
      </c>
      <c r="K47" s="1142">
        <f>'1'!L56</f>
        <v>0</v>
      </c>
      <c r="L47" s="1139">
        <f>'1'!M56</f>
        <v>0</v>
      </c>
      <c r="M47" s="1142">
        <f>'1'!N56</f>
        <v>0</v>
      </c>
      <c r="N47" s="1142">
        <f>'1'!O56</f>
        <v>0</v>
      </c>
      <c r="O47" s="1142">
        <f>'1'!P56</f>
        <v>0</v>
      </c>
      <c r="P47" s="1142">
        <f>'1'!Q56</f>
        <v>0</v>
      </c>
      <c r="Q47" s="1142">
        <f>'1'!R56</f>
        <v>0</v>
      </c>
      <c r="R47" s="1142">
        <f>'1'!S56</f>
        <v>0</v>
      </c>
      <c r="S47" s="1139">
        <f>'1'!T56</f>
        <v>0</v>
      </c>
      <c r="T47" s="1142">
        <f>'1'!U56</f>
        <v>0</v>
      </c>
      <c r="U47" s="1142">
        <f>'1'!V56</f>
        <v>0</v>
      </c>
      <c r="V47" s="1142">
        <f>'1'!W56</f>
        <v>0</v>
      </c>
      <c r="W47" s="1142">
        <f>'1'!X56</f>
        <v>0</v>
      </c>
      <c r="X47" s="1142">
        <f>'1'!Y56</f>
        <v>0</v>
      </c>
      <c r="Y47" s="1142">
        <f>'1'!Z56</f>
        <v>0</v>
      </c>
      <c r="Z47" s="1139">
        <f>'1'!AA56</f>
        <v>0</v>
      </c>
      <c r="AA47" s="1142">
        <f>'1'!AB56</f>
        <v>0</v>
      </c>
      <c r="AB47" s="1142">
        <f>'1'!AC56</f>
        <v>0</v>
      </c>
      <c r="AC47" s="1142">
        <f>'1'!AD56</f>
        <v>0</v>
      </c>
      <c r="AD47" s="1142">
        <f>'1'!AE56</f>
        <v>0</v>
      </c>
      <c r="AE47" s="1142">
        <f>'1'!AF56</f>
        <v>0</v>
      </c>
      <c r="AF47" s="1142">
        <f>'1'!AG56</f>
        <v>0</v>
      </c>
      <c r="AG47" s="1139">
        <f>'1'!AH56</f>
        <v>0</v>
      </c>
      <c r="AH47" s="1142">
        <f>'1'!AI56</f>
        <v>0</v>
      </c>
      <c r="AI47" s="1142">
        <f>'1'!AJ56</f>
        <v>0</v>
      </c>
      <c r="AJ47" s="1142">
        <f>'1'!AK56</f>
        <v>0</v>
      </c>
      <c r="AK47" s="1142">
        <f>'1'!AL56</f>
        <v>0</v>
      </c>
      <c r="AL47" s="1142">
        <f>'1'!AM56</f>
        <v>0</v>
      </c>
      <c r="AM47" s="1142">
        <f>'1'!AN56</f>
        <v>0</v>
      </c>
      <c r="AN47" s="1139">
        <f>'1'!AO56</f>
        <v>0</v>
      </c>
      <c r="AO47" s="1142">
        <f>'1'!AP56</f>
        <v>0</v>
      </c>
      <c r="AP47" s="1142">
        <f>'1'!AQ56</f>
        <v>0</v>
      </c>
      <c r="AQ47" s="1142">
        <f>'1'!AR56</f>
        <v>0</v>
      </c>
      <c r="AR47" s="1142">
        <f>'1'!AS56</f>
        <v>0</v>
      </c>
      <c r="AS47" s="1142">
        <f>'1'!AT56</f>
        <v>0</v>
      </c>
      <c r="AT47" s="1142">
        <f>'1'!AU56</f>
        <v>0</v>
      </c>
      <c r="AU47" s="1139">
        <f>'1'!AV56</f>
        <v>0</v>
      </c>
      <c r="AV47" s="1142">
        <f>'1'!AW56</f>
        <v>0</v>
      </c>
      <c r="AW47" s="1142">
        <f>'1'!AX56</f>
        <v>0</v>
      </c>
      <c r="AX47" s="1142">
        <f>'1'!AY56</f>
        <v>0</v>
      </c>
      <c r="AY47" s="1142">
        <f>'1'!AZ56</f>
        <v>0</v>
      </c>
      <c r="AZ47" s="1142">
        <f>'1'!BA56</f>
        <v>0</v>
      </c>
      <c r="BA47" s="1142">
        <f>'1'!BB56</f>
        <v>0</v>
      </c>
      <c r="BB47" s="1139">
        <f>'1'!BC56</f>
        <v>0</v>
      </c>
      <c r="BC47" s="1142">
        <f>'1'!BD56</f>
        <v>0</v>
      </c>
      <c r="BD47" s="1142">
        <f>'1'!BE56</f>
        <v>0</v>
      </c>
      <c r="BE47" s="1142">
        <f>'1'!BF56</f>
        <v>0</v>
      </c>
      <c r="BF47" s="1142">
        <f>'1'!BG56</f>
        <v>0</v>
      </c>
      <c r="BG47" s="1142">
        <f>'1'!BH56</f>
        <v>0</v>
      </c>
      <c r="BH47" s="1142">
        <f>'1'!BI56</f>
        <v>0</v>
      </c>
      <c r="BI47" s="1139">
        <f>'1'!BJ56</f>
        <v>0</v>
      </c>
      <c r="BJ47" s="1142">
        <f>'1'!BK56</f>
        <v>0</v>
      </c>
      <c r="BK47" s="1142">
        <f>'1'!BL56</f>
        <v>0</v>
      </c>
      <c r="BL47" s="1142">
        <f>'1'!BM56</f>
        <v>0</v>
      </c>
      <c r="BM47" s="1142">
        <f>'1'!BN56</f>
        <v>0</v>
      </c>
      <c r="BN47" s="1142">
        <f>'1'!BO56</f>
        <v>0</v>
      </c>
      <c r="BO47" s="1142">
        <f>'1'!BP56</f>
        <v>0</v>
      </c>
      <c r="BP47" s="1139">
        <f>'1'!BQ56</f>
        <v>0</v>
      </c>
      <c r="BQ47" s="1142">
        <f>'1'!BR56</f>
        <v>0</v>
      </c>
      <c r="BR47" s="1142">
        <f>'1'!BS56</f>
        <v>0</v>
      </c>
      <c r="BS47" s="1142">
        <f>'1'!BT56</f>
        <v>0</v>
      </c>
      <c r="BT47" s="1142">
        <f>'1'!BU56</f>
        <v>0</v>
      </c>
      <c r="BU47" s="1142">
        <f>'1'!BV56</f>
        <v>0</v>
      </c>
      <c r="BV47" s="1142">
        <f>'1'!BW56</f>
        <v>0</v>
      </c>
      <c r="BW47" s="1139">
        <f>'1'!BX56</f>
        <v>0</v>
      </c>
      <c r="BX47" s="1142">
        <f>'1'!BY56</f>
        <v>0</v>
      </c>
      <c r="BY47" s="1142">
        <f>'1'!BZ56</f>
        <v>0</v>
      </c>
      <c r="BZ47" s="1142">
        <f>'1'!CA56</f>
        <v>0</v>
      </c>
      <c r="CA47" s="1142">
        <f>'1'!CB56</f>
        <v>0</v>
      </c>
      <c r="CB47" s="1142">
        <f>'1'!CC56</f>
        <v>0</v>
      </c>
      <c r="CC47" s="1142">
        <f>'1'!CD56</f>
        <v>0</v>
      </c>
      <c r="CD47" s="1139">
        <f>'1'!CE56</f>
        <v>0</v>
      </c>
      <c r="CE47" s="1142">
        <f>'1'!CF56</f>
        <v>0</v>
      </c>
      <c r="CF47" s="1142">
        <f>'1'!CG56</f>
        <v>0</v>
      </c>
      <c r="CG47" s="1142">
        <f>'1'!CH56</f>
        <v>0</v>
      </c>
      <c r="CH47" s="1142">
        <f>'1'!CI56</f>
        <v>0</v>
      </c>
      <c r="CI47" s="1142">
        <f>'1'!CJ56</f>
        <v>0</v>
      </c>
      <c r="CJ47" s="1142">
        <f>'1'!CK56</f>
        <v>0</v>
      </c>
      <c r="CK47" s="1139">
        <f>'1'!CL56</f>
        <v>0</v>
      </c>
      <c r="CL47" s="1142">
        <f>'1'!CM56</f>
        <v>0</v>
      </c>
      <c r="CM47" s="1142">
        <f>'1'!CN56</f>
        <v>0</v>
      </c>
      <c r="CN47" s="1142">
        <f>'1'!CO56</f>
        <v>0</v>
      </c>
      <c r="CO47" s="1142">
        <f>'1'!CP56</f>
        <v>0</v>
      </c>
      <c r="CP47" s="1142">
        <f>'1'!CQ56</f>
        <v>0</v>
      </c>
      <c r="CQ47" s="1142">
        <f>'1'!CR56</f>
        <v>0</v>
      </c>
      <c r="CR47" s="1139">
        <f>'1'!CS56</f>
        <v>0</v>
      </c>
      <c r="CS47" s="1142">
        <f>'1'!CT56</f>
        <v>0</v>
      </c>
      <c r="CT47" s="1142">
        <f>'1'!CU56</f>
        <v>0</v>
      </c>
      <c r="CU47" s="1142">
        <f>'1'!CV56</f>
        <v>0</v>
      </c>
      <c r="CV47" s="1142">
        <f>'1'!CW56</f>
        <v>0</v>
      </c>
      <c r="CW47" s="1142">
        <f>'1'!CX56</f>
        <v>0</v>
      </c>
      <c r="CX47" s="1142">
        <f>'1'!CY56</f>
        <v>0</v>
      </c>
    </row>
    <row r="48" spans="1:102" ht="51" x14ac:dyDescent="0.25">
      <c r="A48" s="1111">
        <v>11</v>
      </c>
      <c r="B48" s="1111">
        <v>5</v>
      </c>
      <c r="C48" s="1140" t="s">
        <v>1934</v>
      </c>
      <c r="D48" s="1116">
        <v>411</v>
      </c>
      <c r="E48" s="1139">
        <f>'1'!F57</f>
        <v>0</v>
      </c>
      <c r="F48" s="1142">
        <f>'1'!G57</f>
        <v>0</v>
      </c>
      <c r="G48" s="1142">
        <f>'1'!H57</f>
        <v>0</v>
      </c>
      <c r="H48" s="1142">
        <f>'1'!I57</f>
        <v>0</v>
      </c>
      <c r="I48" s="1142">
        <f>'1'!J57</f>
        <v>0</v>
      </c>
      <c r="J48" s="1142">
        <f>'1'!K57</f>
        <v>0</v>
      </c>
      <c r="K48" s="1142">
        <f>'1'!L57</f>
        <v>0</v>
      </c>
      <c r="L48" s="1139">
        <f>'1'!M57</f>
        <v>0</v>
      </c>
      <c r="M48" s="1142">
        <f>'1'!N57</f>
        <v>0</v>
      </c>
      <c r="N48" s="1142">
        <f>'1'!O57</f>
        <v>0</v>
      </c>
      <c r="O48" s="1142">
        <f>'1'!P57</f>
        <v>0</v>
      </c>
      <c r="P48" s="1142">
        <f>'1'!Q57</f>
        <v>0</v>
      </c>
      <c r="Q48" s="1142">
        <f>'1'!R57</f>
        <v>0</v>
      </c>
      <c r="R48" s="1142">
        <f>'1'!S57</f>
        <v>0</v>
      </c>
      <c r="S48" s="1139">
        <f>'1'!T57</f>
        <v>0</v>
      </c>
      <c r="T48" s="1142">
        <f>'1'!U57</f>
        <v>0</v>
      </c>
      <c r="U48" s="1142">
        <f>'1'!V57</f>
        <v>0</v>
      </c>
      <c r="V48" s="1142">
        <f>'1'!W57</f>
        <v>0</v>
      </c>
      <c r="W48" s="1142">
        <f>'1'!X57</f>
        <v>0</v>
      </c>
      <c r="X48" s="1142">
        <f>'1'!Y57</f>
        <v>0</v>
      </c>
      <c r="Y48" s="1142">
        <f>'1'!Z57</f>
        <v>0</v>
      </c>
      <c r="Z48" s="1139">
        <f>'1'!AA57</f>
        <v>0</v>
      </c>
      <c r="AA48" s="1142">
        <f>'1'!AB57</f>
        <v>0</v>
      </c>
      <c r="AB48" s="1142">
        <f>'1'!AC57</f>
        <v>0</v>
      </c>
      <c r="AC48" s="1142">
        <f>'1'!AD57</f>
        <v>0</v>
      </c>
      <c r="AD48" s="1142">
        <f>'1'!AE57</f>
        <v>0</v>
      </c>
      <c r="AE48" s="1142">
        <f>'1'!AF57</f>
        <v>0</v>
      </c>
      <c r="AF48" s="1142">
        <f>'1'!AG57</f>
        <v>0</v>
      </c>
      <c r="AG48" s="1139">
        <f>'1'!AH57</f>
        <v>0</v>
      </c>
      <c r="AH48" s="1142">
        <f>'1'!AI57</f>
        <v>0</v>
      </c>
      <c r="AI48" s="1142">
        <f>'1'!AJ57</f>
        <v>0</v>
      </c>
      <c r="AJ48" s="1142">
        <f>'1'!AK57</f>
        <v>0</v>
      </c>
      <c r="AK48" s="1142">
        <f>'1'!AL57</f>
        <v>0</v>
      </c>
      <c r="AL48" s="1142">
        <f>'1'!AM57</f>
        <v>0</v>
      </c>
      <c r="AM48" s="1142">
        <f>'1'!AN57</f>
        <v>0</v>
      </c>
      <c r="AN48" s="1139">
        <f>'1'!AO57</f>
        <v>0</v>
      </c>
      <c r="AO48" s="1142">
        <f>'1'!AP57</f>
        <v>0</v>
      </c>
      <c r="AP48" s="1142">
        <f>'1'!AQ57</f>
        <v>0</v>
      </c>
      <c r="AQ48" s="1142">
        <f>'1'!AR57</f>
        <v>0</v>
      </c>
      <c r="AR48" s="1142">
        <f>'1'!AS57</f>
        <v>0</v>
      </c>
      <c r="AS48" s="1142">
        <f>'1'!AT57</f>
        <v>0</v>
      </c>
      <c r="AT48" s="1142">
        <f>'1'!AU57</f>
        <v>0</v>
      </c>
      <c r="AU48" s="1139">
        <f>'1'!AV57</f>
        <v>0</v>
      </c>
      <c r="AV48" s="1142">
        <f>'1'!AW57</f>
        <v>0</v>
      </c>
      <c r="AW48" s="1142">
        <f>'1'!AX57</f>
        <v>0</v>
      </c>
      <c r="AX48" s="1142">
        <f>'1'!AY57</f>
        <v>0</v>
      </c>
      <c r="AY48" s="1142">
        <f>'1'!AZ57</f>
        <v>0</v>
      </c>
      <c r="AZ48" s="1142">
        <f>'1'!BA57</f>
        <v>0</v>
      </c>
      <c r="BA48" s="1142">
        <f>'1'!BB57</f>
        <v>0</v>
      </c>
      <c r="BB48" s="1139">
        <f>'1'!BC57</f>
        <v>0</v>
      </c>
      <c r="BC48" s="1142">
        <f>'1'!BD57</f>
        <v>0</v>
      </c>
      <c r="BD48" s="1142">
        <f>'1'!BE57</f>
        <v>0</v>
      </c>
      <c r="BE48" s="1142">
        <f>'1'!BF57</f>
        <v>0</v>
      </c>
      <c r="BF48" s="1142">
        <f>'1'!BG57</f>
        <v>0</v>
      </c>
      <c r="BG48" s="1142">
        <f>'1'!BH57</f>
        <v>0</v>
      </c>
      <c r="BH48" s="1142">
        <f>'1'!BI57</f>
        <v>0</v>
      </c>
      <c r="BI48" s="1139">
        <f>'1'!BJ57</f>
        <v>0</v>
      </c>
      <c r="BJ48" s="1142">
        <f>'1'!BK57</f>
        <v>0</v>
      </c>
      <c r="BK48" s="1142">
        <f>'1'!BL57</f>
        <v>0</v>
      </c>
      <c r="BL48" s="1142">
        <f>'1'!BM57</f>
        <v>0</v>
      </c>
      <c r="BM48" s="1142">
        <f>'1'!BN57</f>
        <v>0</v>
      </c>
      <c r="BN48" s="1142">
        <f>'1'!BO57</f>
        <v>0</v>
      </c>
      <c r="BO48" s="1142">
        <f>'1'!BP57</f>
        <v>0</v>
      </c>
      <c r="BP48" s="1139">
        <f>'1'!BQ57</f>
        <v>0</v>
      </c>
      <c r="BQ48" s="1142">
        <f>'1'!BR57</f>
        <v>0</v>
      </c>
      <c r="BR48" s="1142">
        <f>'1'!BS57</f>
        <v>0</v>
      </c>
      <c r="BS48" s="1142">
        <f>'1'!BT57</f>
        <v>0</v>
      </c>
      <c r="BT48" s="1142">
        <f>'1'!BU57</f>
        <v>0</v>
      </c>
      <c r="BU48" s="1142">
        <f>'1'!BV57</f>
        <v>0</v>
      </c>
      <c r="BV48" s="1142">
        <f>'1'!BW57</f>
        <v>0</v>
      </c>
      <c r="BW48" s="1139">
        <f>'1'!BX57</f>
        <v>0</v>
      </c>
      <c r="BX48" s="1142">
        <f>'1'!BY57</f>
        <v>0</v>
      </c>
      <c r="BY48" s="1142">
        <f>'1'!BZ57</f>
        <v>0</v>
      </c>
      <c r="BZ48" s="1142">
        <f>'1'!CA57</f>
        <v>0</v>
      </c>
      <c r="CA48" s="1142">
        <f>'1'!CB57</f>
        <v>0</v>
      </c>
      <c r="CB48" s="1142">
        <f>'1'!CC57</f>
        <v>0</v>
      </c>
      <c r="CC48" s="1142">
        <f>'1'!CD57</f>
        <v>0</v>
      </c>
      <c r="CD48" s="1139">
        <f>'1'!CE57</f>
        <v>0</v>
      </c>
      <c r="CE48" s="1142">
        <f>'1'!CF57</f>
        <v>0</v>
      </c>
      <c r="CF48" s="1142">
        <f>'1'!CG57</f>
        <v>0</v>
      </c>
      <c r="CG48" s="1142">
        <f>'1'!CH57</f>
        <v>0</v>
      </c>
      <c r="CH48" s="1142">
        <f>'1'!CI57</f>
        <v>0</v>
      </c>
      <c r="CI48" s="1142">
        <f>'1'!CJ57</f>
        <v>0</v>
      </c>
      <c r="CJ48" s="1142">
        <f>'1'!CK57</f>
        <v>0</v>
      </c>
      <c r="CK48" s="1139">
        <f>'1'!CL57</f>
        <v>0</v>
      </c>
      <c r="CL48" s="1142">
        <f>'1'!CM57</f>
        <v>0</v>
      </c>
      <c r="CM48" s="1142">
        <f>'1'!CN57</f>
        <v>0</v>
      </c>
      <c r="CN48" s="1142">
        <f>'1'!CO57</f>
        <v>0</v>
      </c>
      <c r="CO48" s="1142">
        <f>'1'!CP57</f>
        <v>0</v>
      </c>
      <c r="CP48" s="1142">
        <f>'1'!CQ57</f>
        <v>0</v>
      </c>
      <c r="CQ48" s="1142">
        <f>'1'!CR57</f>
        <v>0</v>
      </c>
      <c r="CR48" s="1139">
        <f>'1'!CS57</f>
        <v>0</v>
      </c>
      <c r="CS48" s="1142">
        <f>'1'!CT57</f>
        <v>0</v>
      </c>
      <c r="CT48" s="1142">
        <f>'1'!CU57</f>
        <v>0</v>
      </c>
      <c r="CU48" s="1142">
        <f>'1'!CV57</f>
        <v>0</v>
      </c>
      <c r="CV48" s="1142">
        <f>'1'!CW57</f>
        <v>0</v>
      </c>
      <c r="CW48" s="1142">
        <f>'1'!CX57</f>
        <v>0</v>
      </c>
      <c r="CX48" s="1142">
        <f>'1'!CY57</f>
        <v>0</v>
      </c>
    </row>
    <row r="49" spans="1:102" ht="25.5" x14ac:dyDescent="0.25">
      <c r="A49" s="1111">
        <v>12</v>
      </c>
      <c r="B49" s="1111">
        <v>5</v>
      </c>
      <c r="C49" s="1140" t="s">
        <v>1935</v>
      </c>
      <c r="D49" s="1116">
        <v>412</v>
      </c>
      <c r="E49" s="1139">
        <f>'1'!F58</f>
        <v>0</v>
      </c>
      <c r="F49" s="1142">
        <f>'1'!G58</f>
        <v>0</v>
      </c>
      <c r="G49" s="1142">
        <f>'1'!H58</f>
        <v>0</v>
      </c>
      <c r="H49" s="1142">
        <f>'1'!I58</f>
        <v>0</v>
      </c>
      <c r="I49" s="1142">
        <f>'1'!J58</f>
        <v>0</v>
      </c>
      <c r="J49" s="1142">
        <f>'1'!K58</f>
        <v>0</v>
      </c>
      <c r="K49" s="1142">
        <f>'1'!L58</f>
        <v>0</v>
      </c>
      <c r="L49" s="1139">
        <f>'1'!M58</f>
        <v>0</v>
      </c>
      <c r="M49" s="1142">
        <f>'1'!N58</f>
        <v>0</v>
      </c>
      <c r="N49" s="1142">
        <f>'1'!O58</f>
        <v>0</v>
      </c>
      <c r="O49" s="1142">
        <f>'1'!P58</f>
        <v>0</v>
      </c>
      <c r="P49" s="1142">
        <f>'1'!Q58</f>
        <v>0</v>
      </c>
      <c r="Q49" s="1142">
        <f>'1'!R58</f>
        <v>0</v>
      </c>
      <c r="R49" s="1142">
        <f>'1'!S58</f>
        <v>0</v>
      </c>
      <c r="S49" s="1139">
        <f>'1'!T58</f>
        <v>0</v>
      </c>
      <c r="T49" s="1142">
        <f>'1'!U58</f>
        <v>0</v>
      </c>
      <c r="U49" s="1142">
        <f>'1'!V58</f>
        <v>0</v>
      </c>
      <c r="V49" s="1142">
        <f>'1'!W58</f>
        <v>0</v>
      </c>
      <c r="W49" s="1142">
        <f>'1'!X58</f>
        <v>0</v>
      </c>
      <c r="X49" s="1142">
        <f>'1'!Y58</f>
        <v>0</v>
      </c>
      <c r="Y49" s="1142">
        <f>'1'!Z58</f>
        <v>0</v>
      </c>
      <c r="Z49" s="1139">
        <f>'1'!AA58</f>
        <v>0</v>
      </c>
      <c r="AA49" s="1142">
        <f>'1'!AB58</f>
        <v>0</v>
      </c>
      <c r="AB49" s="1142">
        <f>'1'!AC58</f>
        <v>0</v>
      </c>
      <c r="AC49" s="1142">
        <f>'1'!AD58</f>
        <v>0</v>
      </c>
      <c r="AD49" s="1142">
        <f>'1'!AE58</f>
        <v>0</v>
      </c>
      <c r="AE49" s="1142">
        <f>'1'!AF58</f>
        <v>0</v>
      </c>
      <c r="AF49" s="1142">
        <f>'1'!AG58</f>
        <v>0</v>
      </c>
      <c r="AG49" s="1139">
        <f>'1'!AH58</f>
        <v>0</v>
      </c>
      <c r="AH49" s="1142">
        <f>'1'!AI58</f>
        <v>0</v>
      </c>
      <c r="AI49" s="1142">
        <f>'1'!AJ58</f>
        <v>0</v>
      </c>
      <c r="AJ49" s="1142">
        <f>'1'!AK58</f>
        <v>0</v>
      </c>
      <c r="AK49" s="1142">
        <f>'1'!AL58</f>
        <v>0</v>
      </c>
      <c r="AL49" s="1142">
        <f>'1'!AM58</f>
        <v>0</v>
      </c>
      <c r="AM49" s="1142">
        <f>'1'!AN58</f>
        <v>0</v>
      </c>
      <c r="AN49" s="1139">
        <f>'1'!AO58</f>
        <v>0</v>
      </c>
      <c r="AO49" s="1142">
        <f>'1'!AP58</f>
        <v>0</v>
      </c>
      <c r="AP49" s="1142">
        <f>'1'!AQ58</f>
        <v>0</v>
      </c>
      <c r="AQ49" s="1142">
        <f>'1'!AR58</f>
        <v>0</v>
      </c>
      <c r="AR49" s="1142">
        <f>'1'!AS58</f>
        <v>0</v>
      </c>
      <c r="AS49" s="1142">
        <f>'1'!AT58</f>
        <v>0</v>
      </c>
      <c r="AT49" s="1142">
        <f>'1'!AU58</f>
        <v>0</v>
      </c>
      <c r="AU49" s="1139">
        <f>'1'!AV58</f>
        <v>0</v>
      </c>
      <c r="AV49" s="1142">
        <f>'1'!AW58</f>
        <v>0</v>
      </c>
      <c r="AW49" s="1142">
        <f>'1'!AX58</f>
        <v>0</v>
      </c>
      <c r="AX49" s="1142">
        <f>'1'!AY58</f>
        <v>0</v>
      </c>
      <c r="AY49" s="1142">
        <f>'1'!AZ58</f>
        <v>0</v>
      </c>
      <c r="AZ49" s="1142">
        <f>'1'!BA58</f>
        <v>0</v>
      </c>
      <c r="BA49" s="1142">
        <f>'1'!BB58</f>
        <v>0</v>
      </c>
      <c r="BB49" s="1139">
        <f>'1'!BC58</f>
        <v>0</v>
      </c>
      <c r="BC49" s="1142">
        <f>'1'!BD58</f>
        <v>0</v>
      </c>
      <c r="BD49" s="1142">
        <f>'1'!BE58</f>
        <v>0</v>
      </c>
      <c r="BE49" s="1142">
        <f>'1'!BF58</f>
        <v>0</v>
      </c>
      <c r="BF49" s="1142">
        <f>'1'!BG58</f>
        <v>0</v>
      </c>
      <c r="BG49" s="1142">
        <f>'1'!BH58</f>
        <v>0</v>
      </c>
      <c r="BH49" s="1142">
        <f>'1'!BI58</f>
        <v>0</v>
      </c>
      <c r="BI49" s="1139">
        <f>'1'!BJ58</f>
        <v>0</v>
      </c>
      <c r="BJ49" s="1142">
        <f>'1'!BK58</f>
        <v>0</v>
      </c>
      <c r="BK49" s="1142">
        <f>'1'!BL58</f>
        <v>0</v>
      </c>
      <c r="BL49" s="1142">
        <f>'1'!BM58</f>
        <v>0</v>
      </c>
      <c r="BM49" s="1142">
        <f>'1'!BN58</f>
        <v>0</v>
      </c>
      <c r="BN49" s="1142">
        <f>'1'!BO58</f>
        <v>0</v>
      </c>
      <c r="BO49" s="1142">
        <f>'1'!BP58</f>
        <v>0</v>
      </c>
      <c r="BP49" s="1139">
        <f>'1'!BQ58</f>
        <v>0</v>
      </c>
      <c r="BQ49" s="1142">
        <f>'1'!BR58</f>
        <v>0</v>
      </c>
      <c r="BR49" s="1142">
        <f>'1'!BS58</f>
        <v>0</v>
      </c>
      <c r="BS49" s="1142">
        <f>'1'!BT58</f>
        <v>0</v>
      </c>
      <c r="BT49" s="1142">
        <f>'1'!BU58</f>
        <v>0</v>
      </c>
      <c r="BU49" s="1142">
        <f>'1'!BV58</f>
        <v>0</v>
      </c>
      <c r="BV49" s="1142">
        <f>'1'!BW58</f>
        <v>0</v>
      </c>
      <c r="BW49" s="1139">
        <f>'1'!BX58</f>
        <v>0</v>
      </c>
      <c r="BX49" s="1142">
        <f>'1'!BY58</f>
        <v>0</v>
      </c>
      <c r="BY49" s="1142">
        <f>'1'!BZ58</f>
        <v>0</v>
      </c>
      <c r="BZ49" s="1142">
        <f>'1'!CA58</f>
        <v>0</v>
      </c>
      <c r="CA49" s="1142">
        <f>'1'!CB58</f>
        <v>0</v>
      </c>
      <c r="CB49" s="1142">
        <f>'1'!CC58</f>
        <v>0</v>
      </c>
      <c r="CC49" s="1142">
        <f>'1'!CD58</f>
        <v>0</v>
      </c>
      <c r="CD49" s="1139">
        <f>'1'!CE58</f>
        <v>0</v>
      </c>
      <c r="CE49" s="1142">
        <f>'1'!CF58</f>
        <v>0</v>
      </c>
      <c r="CF49" s="1142">
        <f>'1'!CG58</f>
        <v>0</v>
      </c>
      <c r="CG49" s="1142">
        <f>'1'!CH58</f>
        <v>0</v>
      </c>
      <c r="CH49" s="1142">
        <f>'1'!CI58</f>
        <v>0</v>
      </c>
      <c r="CI49" s="1142">
        <f>'1'!CJ58</f>
        <v>0</v>
      </c>
      <c r="CJ49" s="1142">
        <f>'1'!CK58</f>
        <v>0</v>
      </c>
      <c r="CK49" s="1139">
        <f>'1'!CL58</f>
        <v>0</v>
      </c>
      <c r="CL49" s="1142">
        <f>'1'!CM58</f>
        <v>0</v>
      </c>
      <c r="CM49" s="1142">
        <f>'1'!CN58</f>
        <v>0</v>
      </c>
      <c r="CN49" s="1142">
        <f>'1'!CO58</f>
        <v>0</v>
      </c>
      <c r="CO49" s="1142">
        <f>'1'!CP58</f>
        <v>0</v>
      </c>
      <c r="CP49" s="1142">
        <f>'1'!CQ58</f>
        <v>0</v>
      </c>
      <c r="CQ49" s="1142">
        <f>'1'!CR58</f>
        <v>0</v>
      </c>
      <c r="CR49" s="1139">
        <f>'1'!CS58</f>
        <v>0</v>
      </c>
      <c r="CS49" s="1142">
        <f>'1'!CT58</f>
        <v>0</v>
      </c>
      <c r="CT49" s="1142">
        <f>'1'!CU58</f>
        <v>0</v>
      </c>
      <c r="CU49" s="1142">
        <f>'1'!CV58</f>
        <v>0</v>
      </c>
      <c r="CV49" s="1142">
        <f>'1'!CW58</f>
        <v>0</v>
      </c>
      <c r="CW49" s="1142">
        <f>'1'!CX58</f>
        <v>0</v>
      </c>
      <c r="CX49" s="1142">
        <f>'1'!CY58</f>
        <v>0</v>
      </c>
    </row>
    <row r="50" spans="1:102" ht="25.5" x14ac:dyDescent="0.25">
      <c r="A50" s="1111">
        <v>13</v>
      </c>
      <c r="B50" s="1111">
        <v>5</v>
      </c>
      <c r="C50" s="1140" t="s">
        <v>1936</v>
      </c>
      <c r="D50" s="1116">
        <v>413</v>
      </c>
      <c r="E50" s="1139">
        <f>'1'!F59</f>
        <v>0</v>
      </c>
      <c r="F50" s="1142">
        <f>'1'!G59</f>
        <v>0</v>
      </c>
      <c r="G50" s="1142">
        <f>'1'!H59</f>
        <v>0</v>
      </c>
      <c r="H50" s="1142">
        <f>'1'!I59</f>
        <v>0</v>
      </c>
      <c r="I50" s="1142">
        <f>'1'!J59</f>
        <v>0</v>
      </c>
      <c r="J50" s="1142">
        <f>'1'!K59</f>
        <v>0</v>
      </c>
      <c r="K50" s="1142">
        <f>'1'!L59</f>
        <v>0</v>
      </c>
      <c r="L50" s="1139">
        <f>'1'!M59</f>
        <v>0</v>
      </c>
      <c r="M50" s="1142">
        <f>'1'!N59</f>
        <v>0</v>
      </c>
      <c r="N50" s="1142">
        <f>'1'!O59</f>
        <v>0</v>
      </c>
      <c r="O50" s="1142">
        <f>'1'!P59</f>
        <v>0</v>
      </c>
      <c r="P50" s="1142">
        <f>'1'!Q59</f>
        <v>0</v>
      </c>
      <c r="Q50" s="1142">
        <f>'1'!R59</f>
        <v>0</v>
      </c>
      <c r="R50" s="1142">
        <f>'1'!S59</f>
        <v>0</v>
      </c>
      <c r="S50" s="1139">
        <f>'1'!T59</f>
        <v>0</v>
      </c>
      <c r="T50" s="1142">
        <f>'1'!U59</f>
        <v>0</v>
      </c>
      <c r="U50" s="1142">
        <f>'1'!V59</f>
        <v>0</v>
      </c>
      <c r="V50" s="1142">
        <f>'1'!W59</f>
        <v>0</v>
      </c>
      <c r="W50" s="1142">
        <f>'1'!X59</f>
        <v>0</v>
      </c>
      <c r="X50" s="1142">
        <f>'1'!Y59</f>
        <v>0</v>
      </c>
      <c r="Y50" s="1142">
        <f>'1'!Z59</f>
        <v>0</v>
      </c>
      <c r="Z50" s="1139">
        <f>'1'!AA59</f>
        <v>0</v>
      </c>
      <c r="AA50" s="1142">
        <f>'1'!AB59</f>
        <v>0</v>
      </c>
      <c r="AB50" s="1142">
        <f>'1'!AC59</f>
        <v>0</v>
      </c>
      <c r="AC50" s="1142">
        <f>'1'!AD59</f>
        <v>0</v>
      </c>
      <c r="AD50" s="1142">
        <f>'1'!AE59</f>
        <v>0</v>
      </c>
      <c r="AE50" s="1142">
        <f>'1'!AF59</f>
        <v>0</v>
      </c>
      <c r="AF50" s="1142">
        <f>'1'!AG59</f>
        <v>0</v>
      </c>
      <c r="AG50" s="1139">
        <f>'1'!AH59</f>
        <v>0</v>
      </c>
      <c r="AH50" s="1142">
        <f>'1'!AI59</f>
        <v>0</v>
      </c>
      <c r="AI50" s="1142">
        <f>'1'!AJ59</f>
        <v>0</v>
      </c>
      <c r="AJ50" s="1142">
        <f>'1'!AK59</f>
        <v>0</v>
      </c>
      <c r="AK50" s="1142">
        <f>'1'!AL59</f>
        <v>0</v>
      </c>
      <c r="AL50" s="1142">
        <f>'1'!AM59</f>
        <v>0</v>
      </c>
      <c r="AM50" s="1142">
        <f>'1'!AN59</f>
        <v>0</v>
      </c>
      <c r="AN50" s="1139">
        <f>'1'!AO59</f>
        <v>0</v>
      </c>
      <c r="AO50" s="1142">
        <f>'1'!AP59</f>
        <v>0</v>
      </c>
      <c r="AP50" s="1142">
        <f>'1'!AQ59</f>
        <v>0</v>
      </c>
      <c r="AQ50" s="1142">
        <f>'1'!AR59</f>
        <v>0</v>
      </c>
      <c r="AR50" s="1142">
        <f>'1'!AS59</f>
        <v>0</v>
      </c>
      <c r="AS50" s="1142">
        <f>'1'!AT59</f>
        <v>0</v>
      </c>
      <c r="AT50" s="1142">
        <f>'1'!AU59</f>
        <v>0</v>
      </c>
      <c r="AU50" s="1139">
        <f>'1'!AV59</f>
        <v>0</v>
      </c>
      <c r="AV50" s="1142">
        <f>'1'!AW59</f>
        <v>0</v>
      </c>
      <c r="AW50" s="1142">
        <f>'1'!AX59</f>
        <v>0</v>
      </c>
      <c r="AX50" s="1142">
        <f>'1'!AY59</f>
        <v>0</v>
      </c>
      <c r="AY50" s="1142">
        <f>'1'!AZ59</f>
        <v>0</v>
      </c>
      <c r="AZ50" s="1142">
        <f>'1'!BA59</f>
        <v>0</v>
      </c>
      <c r="BA50" s="1142">
        <f>'1'!BB59</f>
        <v>0</v>
      </c>
      <c r="BB50" s="1139">
        <f>'1'!BC59</f>
        <v>0</v>
      </c>
      <c r="BC50" s="1142">
        <f>'1'!BD59</f>
        <v>0</v>
      </c>
      <c r="BD50" s="1142">
        <f>'1'!BE59</f>
        <v>0</v>
      </c>
      <c r="BE50" s="1142">
        <f>'1'!BF59</f>
        <v>0</v>
      </c>
      <c r="BF50" s="1142">
        <f>'1'!BG59</f>
        <v>0</v>
      </c>
      <c r="BG50" s="1142">
        <f>'1'!BH59</f>
        <v>0</v>
      </c>
      <c r="BH50" s="1142">
        <f>'1'!BI59</f>
        <v>0</v>
      </c>
      <c r="BI50" s="1139">
        <f>'1'!BJ59</f>
        <v>0</v>
      </c>
      <c r="BJ50" s="1142">
        <f>'1'!BK59</f>
        <v>0</v>
      </c>
      <c r="BK50" s="1142">
        <f>'1'!BL59</f>
        <v>0</v>
      </c>
      <c r="BL50" s="1142">
        <f>'1'!BM59</f>
        <v>0</v>
      </c>
      <c r="BM50" s="1142">
        <f>'1'!BN59</f>
        <v>0</v>
      </c>
      <c r="BN50" s="1142">
        <f>'1'!BO59</f>
        <v>0</v>
      </c>
      <c r="BO50" s="1142">
        <f>'1'!BP59</f>
        <v>0</v>
      </c>
      <c r="BP50" s="1139">
        <f>'1'!BQ59</f>
        <v>0</v>
      </c>
      <c r="BQ50" s="1142">
        <f>'1'!BR59</f>
        <v>0</v>
      </c>
      <c r="BR50" s="1142">
        <f>'1'!BS59</f>
        <v>0</v>
      </c>
      <c r="BS50" s="1142">
        <f>'1'!BT59</f>
        <v>0</v>
      </c>
      <c r="BT50" s="1142">
        <f>'1'!BU59</f>
        <v>0</v>
      </c>
      <c r="BU50" s="1142">
        <f>'1'!BV59</f>
        <v>0</v>
      </c>
      <c r="BV50" s="1142">
        <f>'1'!BW59</f>
        <v>0</v>
      </c>
      <c r="BW50" s="1139">
        <f>'1'!BX59</f>
        <v>0</v>
      </c>
      <c r="BX50" s="1142">
        <f>'1'!BY59</f>
        <v>0</v>
      </c>
      <c r="BY50" s="1142">
        <f>'1'!BZ59</f>
        <v>0</v>
      </c>
      <c r="BZ50" s="1142">
        <f>'1'!CA59</f>
        <v>0</v>
      </c>
      <c r="CA50" s="1142">
        <f>'1'!CB59</f>
        <v>0</v>
      </c>
      <c r="CB50" s="1142">
        <f>'1'!CC59</f>
        <v>0</v>
      </c>
      <c r="CC50" s="1142">
        <f>'1'!CD59</f>
        <v>0</v>
      </c>
      <c r="CD50" s="1139">
        <f>'1'!CE59</f>
        <v>0</v>
      </c>
      <c r="CE50" s="1142">
        <f>'1'!CF59</f>
        <v>0</v>
      </c>
      <c r="CF50" s="1142">
        <f>'1'!CG59</f>
        <v>0</v>
      </c>
      <c r="CG50" s="1142">
        <f>'1'!CH59</f>
        <v>0</v>
      </c>
      <c r="CH50" s="1142">
        <f>'1'!CI59</f>
        <v>0</v>
      </c>
      <c r="CI50" s="1142">
        <f>'1'!CJ59</f>
        <v>0</v>
      </c>
      <c r="CJ50" s="1142">
        <f>'1'!CK59</f>
        <v>0</v>
      </c>
      <c r="CK50" s="1139">
        <f>'1'!CL59</f>
        <v>0</v>
      </c>
      <c r="CL50" s="1142">
        <f>'1'!CM59</f>
        <v>0</v>
      </c>
      <c r="CM50" s="1142">
        <f>'1'!CN59</f>
        <v>0</v>
      </c>
      <c r="CN50" s="1142">
        <f>'1'!CO59</f>
        <v>0</v>
      </c>
      <c r="CO50" s="1142">
        <f>'1'!CP59</f>
        <v>0</v>
      </c>
      <c r="CP50" s="1142">
        <f>'1'!CQ59</f>
        <v>0</v>
      </c>
      <c r="CQ50" s="1142">
        <f>'1'!CR59</f>
        <v>0</v>
      </c>
      <c r="CR50" s="1139">
        <f>'1'!CS59</f>
        <v>0</v>
      </c>
      <c r="CS50" s="1142">
        <f>'1'!CT59</f>
        <v>0</v>
      </c>
      <c r="CT50" s="1142">
        <f>'1'!CU59</f>
        <v>0</v>
      </c>
      <c r="CU50" s="1142">
        <f>'1'!CV59</f>
        <v>0</v>
      </c>
      <c r="CV50" s="1142">
        <f>'1'!CW59</f>
        <v>0</v>
      </c>
      <c r="CW50" s="1142">
        <f>'1'!CX59</f>
        <v>0</v>
      </c>
      <c r="CX50" s="1142">
        <f>'1'!CY59</f>
        <v>0</v>
      </c>
    </row>
    <row r="51" spans="1:102" ht="25.5" x14ac:dyDescent="0.25">
      <c r="A51" s="1111">
        <v>14</v>
      </c>
      <c r="B51" s="1111">
        <v>5</v>
      </c>
      <c r="C51" s="1140" t="s">
        <v>1937</v>
      </c>
      <c r="D51" s="1116">
        <v>414</v>
      </c>
      <c r="E51" s="1139">
        <f>'1'!F60</f>
        <v>0</v>
      </c>
      <c r="F51" s="1142">
        <f>'1'!G60</f>
        <v>0</v>
      </c>
      <c r="G51" s="1142">
        <f>'1'!H60</f>
        <v>0</v>
      </c>
      <c r="H51" s="1142">
        <f>'1'!I60</f>
        <v>0</v>
      </c>
      <c r="I51" s="1142">
        <f>'1'!J60</f>
        <v>0</v>
      </c>
      <c r="J51" s="1142">
        <f>'1'!K60</f>
        <v>0</v>
      </c>
      <c r="K51" s="1142">
        <f>'1'!L60</f>
        <v>0</v>
      </c>
      <c r="L51" s="1139">
        <f>'1'!M60</f>
        <v>0</v>
      </c>
      <c r="M51" s="1142">
        <f>'1'!N60</f>
        <v>0</v>
      </c>
      <c r="N51" s="1142">
        <f>'1'!O60</f>
        <v>0</v>
      </c>
      <c r="O51" s="1142">
        <f>'1'!P60</f>
        <v>0</v>
      </c>
      <c r="P51" s="1142">
        <f>'1'!Q60</f>
        <v>0</v>
      </c>
      <c r="Q51" s="1142">
        <f>'1'!R60</f>
        <v>0</v>
      </c>
      <c r="R51" s="1142">
        <f>'1'!S60</f>
        <v>0</v>
      </c>
      <c r="S51" s="1139">
        <f>'1'!T60</f>
        <v>0</v>
      </c>
      <c r="T51" s="1142">
        <f>'1'!U60</f>
        <v>0</v>
      </c>
      <c r="U51" s="1142">
        <f>'1'!V60</f>
        <v>0</v>
      </c>
      <c r="V51" s="1142">
        <f>'1'!W60</f>
        <v>0</v>
      </c>
      <c r="W51" s="1142">
        <f>'1'!X60</f>
        <v>0</v>
      </c>
      <c r="X51" s="1142">
        <f>'1'!Y60</f>
        <v>0</v>
      </c>
      <c r="Y51" s="1142">
        <f>'1'!Z60</f>
        <v>0</v>
      </c>
      <c r="Z51" s="1139">
        <f>'1'!AA60</f>
        <v>0</v>
      </c>
      <c r="AA51" s="1142">
        <f>'1'!AB60</f>
        <v>0</v>
      </c>
      <c r="AB51" s="1142">
        <f>'1'!AC60</f>
        <v>0</v>
      </c>
      <c r="AC51" s="1142">
        <f>'1'!AD60</f>
        <v>0</v>
      </c>
      <c r="AD51" s="1142">
        <f>'1'!AE60</f>
        <v>0</v>
      </c>
      <c r="AE51" s="1142">
        <f>'1'!AF60</f>
        <v>0</v>
      </c>
      <c r="AF51" s="1142">
        <f>'1'!AG60</f>
        <v>0</v>
      </c>
      <c r="AG51" s="1139">
        <f>'1'!AH60</f>
        <v>0</v>
      </c>
      <c r="AH51" s="1142">
        <f>'1'!AI60</f>
        <v>0</v>
      </c>
      <c r="AI51" s="1142">
        <f>'1'!AJ60</f>
        <v>0</v>
      </c>
      <c r="AJ51" s="1142">
        <f>'1'!AK60</f>
        <v>0</v>
      </c>
      <c r="AK51" s="1142">
        <f>'1'!AL60</f>
        <v>0</v>
      </c>
      <c r="AL51" s="1142">
        <f>'1'!AM60</f>
        <v>0</v>
      </c>
      <c r="AM51" s="1142">
        <f>'1'!AN60</f>
        <v>0</v>
      </c>
      <c r="AN51" s="1139">
        <f>'1'!AO60</f>
        <v>0</v>
      </c>
      <c r="AO51" s="1142">
        <f>'1'!AP60</f>
        <v>0</v>
      </c>
      <c r="AP51" s="1142">
        <f>'1'!AQ60</f>
        <v>0</v>
      </c>
      <c r="AQ51" s="1142">
        <f>'1'!AR60</f>
        <v>0</v>
      </c>
      <c r="AR51" s="1142">
        <f>'1'!AS60</f>
        <v>0</v>
      </c>
      <c r="AS51" s="1142">
        <f>'1'!AT60</f>
        <v>0</v>
      </c>
      <c r="AT51" s="1142">
        <f>'1'!AU60</f>
        <v>0</v>
      </c>
      <c r="AU51" s="1139">
        <f>'1'!AV60</f>
        <v>0</v>
      </c>
      <c r="AV51" s="1142">
        <f>'1'!AW60</f>
        <v>0</v>
      </c>
      <c r="AW51" s="1142">
        <f>'1'!AX60</f>
        <v>0</v>
      </c>
      <c r="AX51" s="1142">
        <f>'1'!AY60</f>
        <v>0</v>
      </c>
      <c r="AY51" s="1142">
        <f>'1'!AZ60</f>
        <v>0</v>
      </c>
      <c r="AZ51" s="1142">
        <f>'1'!BA60</f>
        <v>0</v>
      </c>
      <c r="BA51" s="1142">
        <f>'1'!BB60</f>
        <v>0</v>
      </c>
      <c r="BB51" s="1139">
        <f>'1'!BC60</f>
        <v>0</v>
      </c>
      <c r="BC51" s="1142">
        <f>'1'!BD60</f>
        <v>0</v>
      </c>
      <c r="BD51" s="1142">
        <f>'1'!BE60</f>
        <v>0</v>
      </c>
      <c r="BE51" s="1142">
        <f>'1'!BF60</f>
        <v>0</v>
      </c>
      <c r="BF51" s="1142">
        <f>'1'!BG60</f>
        <v>0</v>
      </c>
      <c r="BG51" s="1142">
        <f>'1'!BH60</f>
        <v>0</v>
      </c>
      <c r="BH51" s="1142">
        <f>'1'!BI60</f>
        <v>0</v>
      </c>
      <c r="BI51" s="1139">
        <f>'1'!BJ60</f>
        <v>0</v>
      </c>
      <c r="BJ51" s="1142">
        <f>'1'!BK60</f>
        <v>0</v>
      </c>
      <c r="BK51" s="1142">
        <f>'1'!BL60</f>
        <v>0</v>
      </c>
      <c r="BL51" s="1142">
        <f>'1'!BM60</f>
        <v>0</v>
      </c>
      <c r="BM51" s="1142">
        <f>'1'!BN60</f>
        <v>0</v>
      </c>
      <c r="BN51" s="1142">
        <f>'1'!BO60</f>
        <v>0</v>
      </c>
      <c r="BO51" s="1142">
        <f>'1'!BP60</f>
        <v>0</v>
      </c>
      <c r="BP51" s="1139">
        <f>'1'!BQ60</f>
        <v>0</v>
      </c>
      <c r="BQ51" s="1142">
        <f>'1'!BR60</f>
        <v>0</v>
      </c>
      <c r="BR51" s="1142">
        <f>'1'!BS60</f>
        <v>0</v>
      </c>
      <c r="BS51" s="1142">
        <f>'1'!BT60</f>
        <v>0</v>
      </c>
      <c r="BT51" s="1142">
        <f>'1'!BU60</f>
        <v>0</v>
      </c>
      <c r="BU51" s="1142">
        <f>'1'!BV60</f>
        <v>0</v>
      </c>
      <c r="BV51" s="1142">
        <f>'1'!BW60</f>
        <v>0</v>
      </c>
      <c r="BW51" s="1139">
        <f>'1'!BX60</f>
        <v>0</v>
      </c>
      <c r="BX51" s="1142">
        <f>'1'!BY60</f>
        <v>0</v>
      </c>
      <c r="BY51" s="1142">
        <f>'1'!BZ60</f>
        <v>0</v>
      </c>
      <c r="BZ51" s="1142">
        <f>'1'!CA60</f>
        <v>0</v>
      </c>
      <c r="CA51" s="1142">
        <f>'1'!CB60</f>
        <v>0</v>
      </c>
      <c r="CB51" s="1142">
        <f>'1'!CC60</f>
        <v>0</v>
      </c>
      <c r="CC51" s="1142">
        <f>'1'!CD60</f>
        <v>0</v>
      </c>
      <c r="CD51" s="1139">
        <f>'1'!CE60</f>
        <v>0</v>
      </c>
      <c r="CE51" s="1142">
        <f>'1'!CF60</f>
        <v>0</v>
      </c>
      <c r="CF51" s="1142">
        <f>'1'!CG60</f>
        <v>0</v>
      </c>
      <c r="CG51" s="1142">
        <f>'1'!CH60</f>
        <v>0</v>
      </c>
      <c r="CH51" s="1142">
        <f>'1'!CI60</f>
        <v>0</v>
      </c>
      <c r="CI51" s="1142">
        <f>'1'!CJ60</f>
        <v>0</v>
      </c>
      <c r="CJ51" s="1142">
        <f>'1'!CK60</f>
        <v>0</v>
      </c>
      <c r="CK51" s="1139">
        <f>'1'!CL60</f>
        <v>0</v>
      </c>
      <c r="CL51" s="1142">
        <f>'1'!CM60</f>
        <v>0</v>
      </c>
      <c r="CM51" s="1142">
        <f>'1'!CN60</f>
        <v>0</v>
      </c>
      <c r="CN51" s="1142">
        <f>'1'!CO60</f>
        <v>0</v>
      </c>
      <c r="CO51" s="1142">
        <f>'1'!CP60</f>
        <v>0</v>
      </c>
      <c r="CP51" s="1142">
        <f>'1'!CQ60</f>
        <v>0</v>
      </c>
      <c r="CQ51" s="1142">
        <f>'1'!CR60</f>
        <v>0</v>
      </c>
      <c r="CR51" s="1139">
        <f>'1'!CS60</f>
        <v>0</v>
      </c>
      <c r="CS51" s="1142">
        <f>'1'!CT60</f>
        <v>0</v>
      </c>
      <c r="CT51" s="1142">
        <f>'1'!CU60</f>
        <v>0</v>
      </c>
      <c r="CU51" s="1142">
        <f>'1'!CV60</f>
        <v>0</v>
      </c>
      <c r="CV51" s="1142">
        <f>'1'!CW60</f>
        <v>0</v>
      </c>
      <c r="CW51" s="1142">
        <f>'1'!CX60</f>
        <v>0</v>
      </c>
      <c r="CX51" s="1142">
        <f>'1'!CY60</f>
        <v>0</v>
      </c>
    </row>
    <row r="52" spans="1:102" ht="25.5" x14ac:dyDescent="0.25">
      <c r="A52" s="1111">
        <v>15</v>
      </c>
      <c r="B52" s="1111">
        <v>5</v>
      </c>
      <c r="C52" s="1140" t="s">
        <v>1938</v>
      </c>
      <c r="D52" s="1116">
        <v>415</v>
      </c>
      <c r="E52" s="1139">
        <f>'1'!F61</f>
        <v>0</v>
      </c>
      <c r="F52" s="1142">
        <f>'1'!G61</f>
        <v>0</v>
      </c>
      <c r="G52" s="1142">
        <f>'1'!H61</f>
        <v>0</v>
      </c>
      <c r="H52" s="1142">
        <f>'1'!I61</f>
        <v>0</v>
      </c>
      <c r="I52" s="1142">
        <f>'1'!J61</f>
        <v>0</v>
      </c>
      <c r="J52" s="1142">
        <f>'1'!K61</f>
        <v>0</v>
      </c>
      <c r="K52" s="1142">
        <f>'1'!L61</f>
        <v>0</v>
      </c>
      <c r="L52" s="1139">
        <f>'1'!M61</f>
        <v>0</v>
      </c>
      <c r="M52" s="1142">
        <f>'1'!N61</f>
        <v>0</v>
      </c>
      <c r="N52" s="1142">
        <f>'1'!O61</f>
        <v>0</v>
      </c>
      <c r="O52" s="1142">
        <f>'1'!P61</f>
        <v>0</v>
      </c>
      <c r="P52" s="1142">
        <f>'1'!Q61</f>
        <v>0</v>
      </c>
      <c r="Q52" s="1142">
        <f>'1'!R61</f>
        <v>0</v>
      </c>
      <c r="R52" s="1142">
        <f>'1'!S61</f>
        <v>0</v>
      </c>
      <c r="S52" s="1139">
        <f>'1'!T61</f>
        <v>0</v>
      </c>
      <c r="T52" s="1142">
        <f>'1'!U61</f>
        <v>0</v>
      </c>
      <c r="U52" s="1142">
        <f>'1'!V61</f>
        <v>0</v>
      </c>
      <c r="V52" s="1142">
        <f>'1'!W61</f>
        <v>0</v>
      </c>
      <c r="W52" s="1142">
        <f>'1'!X61</f>
        <v>0</v>
      </c>
      <c r="X52" s="1142">
        <f>'1'!Y61</f>
        <v>0</v>
      </c>
      <c r="Y52" s="1142">
        <f>'1'!Z61</f>
        <v>0</v>
      </c>
      <c r="Z52" s="1139">
        <f>'1'!AA61</f>
        <v>0</v>
      </c>
      <c r="AA52" s="1142">
        <f>'1'!AB61</f>
        <v>0</v>
      </c>
      <c r="AB52" s="1142">
        <f>'1'!AC61</f>
        <v>0</v>
      </c>
      <c r="AC52" s="1142">
        <f>'1'!AD61</f>
        <v>0</v>
      </c>
      <c r="AD52" s="1142">
        <f>'1'!AE61</f>
        <v>0</v>
      </c>
      <c r="AE52" s="1142">
        <f>'1'!AF61</f>
        <v>0</v>
      </c>
      <c r="AF52" s="1142">
        <f>'1'!AG61</f>
        <v>0</v>
      </c>
      <c r="AG52" s="1139">
        <f>'1'!AH61</f>
        <v>0</v>
      </c>
      <c r="AH52" s="1142">
        <f>'1'!AI61</f>
        <v>0</v>
      </c>
      <c r="AI52" s="1142">
        <f>'1'!AJ61</f>
        <v>0</v>
      </c>
      <c r="AJ52" s="1142">
        <f>'1'!AK61</f>
        <v>0</v>
      </c>
      <c r="AK52" s="1142">
        <f>'1'!AL61</f>
        <v>0</v>
      </c>
      <c r="AL52" s="1142">
        <f>'1'!AM61</f>
        <v>0</v>
      </c>
      <c r="AM52" s="1142">
        <f>'1'!AN61</f>
        <v>0</v>
      </c>
      <c r="AN52" s="1139">
        <f>'1'!AO61</f>
        <v>0</v>
      </c>
      <c r="AO52" s="1142">
        <f>'1'!AP61</f>
        <v>0</v>
      </c>
      <c r="AP52" s="1142">
        <f>'1'!AQ61</f>
        <v>0</v>
      </c>
      <c r="AQ52" s="1142">
        <f>'1'!AR61</f>
        <v>0</v>
      </c>
      <c r="AR52" s="1142">
        <f>'1'!AS61</f>
        <v>0</v>
      </c>
      <c r="AS52" s="1142">
        <f>'1'!AT61</f>
        <v>0</v>
      </c>
      <c r="AT52" s="1142">
        <f>'1'!AU61</f>
        <v>0</v>
      </c>
      <c r="AU52" s="1139">
        <f>'1'!AV61</f>
        <v>0</v>
      </c>
      <c r="AV52" s="1142">
        <f>'1'!AW61</f>
        <v>0</v>
      </c>
      <c r="AW52" s="1142">
        <f>'1'!AX61</f>
        <v>0</v>
      </c>
      <c r="AX52" s="1142">
        <f>'1'!AY61</f>
        <v>0</v>
      </c>
      <c r="AY52" s="1142">
        <f>'1'!AZ61</f>
        <v>0</v>
      </c>
      <c r="AZ52" s="1142">
        <f>'1'!BA61</f>
        <v>0</v>
      </c>
      <c r="BA52" s="1142">
        <f>'1'!BB61</f>
        <v>0</v>
      </c>
      <c r="BB52" s="1139">
        <f>'1'!BC61</f>
        <v>0</v>
      </c>
      <c r="BC52" s="1142">
        <f>'1'!BD61</f>
        <v>0</v>
      </c>
      <c r="BD52" s="1142">
        <f>'1'!BE61</f>
        <v>0</v>
      </c>
      <c r="BE52" s="1142">
        <f>'1'!BF61</f>
        <v>0</v>
      </c>
      <c r="BF52" s="1142">
        <f>'1'!BG61</f>
        <v>0</v>
      </c>
      <c r="BG52" s="1142">
        <f>'1'!BH61</f>
        <v>0</v>
      </c>
      <c r="BH52" s="1142">
        <f>'1'!BI61</f>
        <v>0</v>
      </c>
      <c r="BI52" s="1139">
        <f>'1'!BJ61</f>
        <v>0</v>
      </c>
      <c r="BJ52" s="1142">
        <f>'1'!BK61</f>
        <v>0</v>
      </c>
      <c r="BK52" s="1142">
        <f>'1'!BL61</f>
        <v>0</v>
      </c>
      <c r="BL52" s="1142">
        <f>'1'!BM61</f>
        <v>0</v>
      </c>
      <c r="BM52" s="1142">
        <f>'1'!BN61</f>
        <v>0</v>
      </c>
      <c r="BN52" s="1142">
        <f>'1'!BO61</f>
        <v>0</v>
      </c>
      <c r="BO52" s="1142">
        <f>'1'!BP61</f>
        <v>0</v>
      </c>
      <c r="BP52" s="1139">
        <f>'1'!BQ61</f>
        <v>0</v>
      </c>
      <c r="BQ52" s="1142">
        <f>'1'!BR61</f>
        <v>0</v>
      </c>
      <c r="BR52" s="1142">
        <f>'1'!BS61</f>
        <v>0</v>
      </c>
      <c r="BS52" s="1142">
        <f>'1'!BT61</f>
        <v>0</v>
      </c>
      <c r="BT52" s="1142">
        <f>'1'!BU61</f>
        <v>0</v>
      </c>
      <c r="BU52" s="1142">
        <f>'1'!BV61</f>
        <v>0</v>
      </c>
      <c r="BV52" s="1142">
        <f>'1'!BW61</f>
        <v>0</v>
      </c>
      <c r="BW52" s="1139">
        <f>'1'!BX61</f>
        <v>0</v>
      </c>
      <c r="BX52" s="1142">
        <f>'1'!BY61</f>
        <v>0</v>
      </c>
      <c r="BY52" s="1142">
        <f>'1'!BZ61</f>
        <v>0</v>
      </c>
      <c r="BZ52" s="1142">
        <f>'1'!CA61</f>
        <v>0</v>
      </c>
      <c r="CA52" s="1142">
        <f>'1'!CB61</f>
        <v>0</v>
      </c>
      <c r="CB52" s="1142">
        <f>'1'!CC61</f>
        <v>0</v>
      </c>
      <c r="CC52" s="1142">
        <f>'1'!CD61</f>
        <v>0</v>
      </c>
      <c r="CD52" s="1139">
        <f>'1'!CE61</f>
        <v>0</v>
      </c>
      <c r="CE52" s="1142">
        <f>'1'!CF61</f>
        <v>0</v>
      </c>
      <c r="CF52" s="1142">
        <f>'1'!CG61</f>
        <v>0</v>
      </c>
      <c r="CG52" s="1142">
        <f>'1'!CH61</f>
        <v>0</v>
      </c>
      <c r="CH52" s="1142">
        <f>'1'!CI61</f>
        <v>0</v>
      </c>
      <c r="CI52" s="1142">
        <f>'1'!CJ61</f>
        <v>0</v>
      </c>
      <c r="CJ52" s="1142">
        <f>'1'!CK61</f>
        <v>0</v>
      </c>
      <c r="CK52" s="1139">
        <f>'1'!CL61</f>
        <v>0</v>
      </c>
      <c r="CL52" s="1142">
        <f>'1'!CM61</f>
        <v>0</v>
      </c>
      <c r="CM52" s="1142">
        <f>'1'!CN61</f>
        <v>0</v>
      </c>
      <c r="CN52" s="1142">
        <f>'1'!CO61</f>
        <v>0</v>
      </c>
      <c r="CO52" s="1142">
        <f>'1'!CP61</f>
        <v>0</v>
      </c>
      <c r="CP52" s="1142">
        <f>'1'!CQ61</f>
        <v>0</v>
      </c>
      <c r="CQ52" s="1142">
        <f>'1'!CR61</f>
        <v>0</v>
      </c>
      <c r="CR52" s="1139">
        <f>'1'!CS61</f>
        <v>0</v>
      </c>
      <c r="CS52" s="1142">
        <f>'1'!CT61</f>
        <v>0</v>
      </c>
      <c r="CT52" s="1142">
        <f>'1'!CU61</f>
        <v>0</v>
      </c>
      <c r="CU52" s="1142">
        <f>'1'!CV61</f>
        <v>0</v>
      </c>
      <c r="CV52" s="1142">
        <f>'1'!CW61</f>
        <v>0</v>
      </c>
      <c r="CW52" s="1142">
        <f>'1'!CX61</f>
        <v>0</v>
      </c>
      <c r="CX52" s="1142">
        <f>'1'!CY61</f>
        <v>0</v>
      </c>
    </row>
    <row r="53" spans="1:102" ht="25.5" x14ac:dyDescent="0.25">
      <c r="A53" s="1111">
        <v>16</v>
      </c>
      <c r="B53" s="1111">
        <v>5</v>
      </c>
      <c r="C53" s="1140" t="s">
        <v>1939</v>
      </c>
      <c r="D53" s="1116">
        <v>416</v>
      </c>
      <c r="E53" s="1139">
        <f>'1'!F62</f>
        <v>0</v>
      </c>
      <c r="F53" s="1142">
        <f>'1'!G62</f>
        <v>0</v>
      </c>
      <c r="G53" s="1142">
        <f>'1'!H62</f>
        <v>0</v>
      </c>
      <c r="H53" s="1142">
        <f>'1'!I62</f>
        <v>0</v>
      </c>
      <c r="I53" s="1142">
        <f>'1'!J62</f>
        <v>0</v>
      </c>
      <c r="J53" s="1142">
        <f>'1'!K62</f>
        <v>0</v>
      </c>
      <c r="K53" s="1142">
        <f>'1'!L62</f>
        <v>0</v>
      </c>
      <c r="L53" s="1139">
        <f>'1'!M62</f>
        <v>0</v>
      </c>
      <c r="M53" s="1142">
        <f>'1'!N62</f>
        <v>0</v>
      </c>
      <c r="N53" s="1142">
        <f>'1'!O62</f>
        <v>0</v>
      </c>
      <c r="O53" s="1142">
        <f>'1'!P62</f>
        <v>0</v>
      </c>
      <c r="P53" s="1142">
        <f>'1'!Q62</f>
        <v>0</v>
      </c>
      <c r="Q53" s="1142">
        <f>'1'!R62</f>
        <v>0</v>
      </c>
      <c r="R53" s="1142">
        <f>'1'!S62</f>
        <v>0</v>
      </c>
      <c r="S53" s="1139">
        <f>'1'!T62</f>
        <v>0</v>
      </c>
      <c r="T53" s="1142">
        <f>'1'!U62</f>
        <v>0</v>
      </c>
      <c r="U53" s="1142">
        <f>'1'!V62</f>
        <v>0</v>
      </c>
      <c r="V53" s="1142">
        <f>'1'!W62</f>
        <v>0</v>
      </c>
      <c r="W53" s="1142">
        <f>'1'!X62</f>
        <v>0</v>
      </c>
      <c r="X53" s="1142">
        <f>'1'!Y62</f>
        <v>0</v>
      </c>
      <c r="Y53" s="1142">
        <f>'1'!Z62</f>
        <v>0</v>
      </c>
      <c r="Z53" s="1139">
        <f>'1'!AA62</f>
        <v>0</v>
      </c>
      <c r="AA53" s="1142">
        <f>'1'!AB62</f>
        <v>0</v>
      </c>
      <c r="AB53" s="1142">
        <f>'1'!AC62</f>
        <v>0</v>
      </c>
      <c r="AC53" s="1142">
        <f>'1'!AD62</f>
        <v>0</v>
      </c>
      <c r="AD53" s="1142">
        <f>'1'!AE62</f>
        <v>0</v>
      </c>
      <c r="AE53" s="1142">
        <f>'1'!AF62</f>
        <v>0</v>
      </c>
      <c r="AF53" s="1142">
        <f>'1'!AG62</f>
        <v>0</v>
      </c>
      <c r="AG53" s="1139">
        <f>'1'!AH62</f>
        <v>0</v>
      </c>
      <c r="AH53" s="1142">
        <f>'1'!AI62</f>
        <v>0</v>
      </c>
      <c r="AI53" s="1142">
        <f>'1'!AJ62</f>
        <v>0</v>
      </c>
      <c r="AJ53" s="1142">
        <f>'1'!AK62</f>
        <v>0</v>
      </c>
      <c r="AK53" s="1142">
        <f>'1'!AL62</f>
        <v>0</v>
      </c>
      <c r="AL53" s="1142">
        <f>'1'!AM62</f>
        <v>0</v>
      </c>
      <c r="AM53" s="1142">
        <f>'1'!AN62</f>
        <v>0</v>
      </c>
      <c r="AN53" s="1139">
        <f>'1'!AO62</f>
        <v>0</v>
      </c>
      <c r="AO53" s="1142">
        <f>'1'!AP62</f>
        <v>0</v>
      </c>
      <c r="AP53" s="1142">
        <f>'1'!AQ62</f>
        <v>0</v>
      </c>
      <c r="AQ53" s="1142">
        <f>'1'!AR62</f>
        <v>0</v>
      </c>
      <c r="AR53" s="1142">
        <f>'1'!AS62</f>
        <v>0</v>
      </c>
      <c r="AS53" s="1142">
        <f>'1'!AT62</f>
        <v>0</v>
      </c>
      <c r="AT53" s="1142">
        <f>'1'!AU62</f>
        <v>0</v>
      </c>
      <c r="AU53" s="1139">
        <f>'1'!AV62</f>
        <v>0</v>
      </c>
      <c r="AV53" s="1142">
        <f>'1'!AW62</f>
        <v>0</v>
      </c>
      <c r="AW53" s="1142">
        <f>'1'!AX62</f>
        <v>0</v>
      </c>
      <c r="AX53" s="1142">
        <f>'1'!AY62</f>
        <v>0</v>
      </c>
      <c r="AY53" s="1142">
        <f>'1'!AZ62</f>
        <v>0</v>
      </c>
      <c r="AZ53" s="1142">
        <f>'1'!BA62</f>
        <v>0</v>
      </c>
      <c r="BA53" s="1142">
        <f>'1'!BB62</f>
        <v>0</v>
      </c>
      <c r="BB53" s="1139">
        <f>'1'!BC62</f>
        <v>0</v>
      </c>
      <c r="BC53" s="1142">
        <f>'1'!BD62</f>
        <v>0</v>
      </c>
      <c r="BD53" s="1142">
        <f>'1'!BE62</f>
        <v>0</v>
      </c>
      <c r="BE53" s="1142">
        <f>'1'!BF62</f>
        <v>0</v>
      </c>
      <c r="BF53" s="1142">
        <f>'1'!BG62</f>
        <v>0</v>
      </c>
      <c r="BG53" s="1142">
        <f>'1'!BH62</f>
        <v>0</v>
      </c>
      <c r="BH53" s="1142">
        <f>'1'!BI62</f>
        <v>0</v>
      </c>
      <c r="BI53" s="1139">
        <f>'1'!BJ62</f>
        <v>0</v>
      </c>
      <c r="BJ53" s="1142">
        <f>'1'!BK62</f>
        <v>0</v>
      </c>
      <c r="BK53" s="1142">
        <f>'1'!BL62</f>
        <v>0</v>
      </c>
      <c r="BL53" s="1142">
        <f>'1'!BM62</f>
        <v>0</v>
      </c>
      <c r="BM53" s="1142">
        <f>'1'!BN62</f>
        <v>0</v>
      </c>
      <c r="BN53" s="1142">
        <f>'1'!BO62</f>
        <v>0</v>
      </c>
      <c r="BO53" s="1142">
        <f>'1'!BP62</f>
        <v>0</v>
      </c>
      <c r="BP53" s="1139">
        <f>'1'!BQ62</f>
        <v>0</v>
      </c>
      <c r="BQ53" s="1142">
        <f>'1'!BR62</f>
        <v>0</v>
      </c>
      <c r="BR53" s="1142">
        <f>'1'!BS62</f>
        <v>0</v>
      </c>
      <c r="BS53" s="1142">
        <f>'1'!BT62</f>
        <v>0</v>
      </c>
      <c r="BT53" s="1142">
        <f>'1'!BU62</f>
        <v>0</v>
      </c>
      <c r="BU53" s="1142">
        <f>'1'!BV62</f>
        <v>0</v>
      </c>
      <c r="BV53" s="1142">
        <f>'1'!BW62</f>
        <v>0</v>
      </c>
      <c r="BW53" s="1139">
        <f>'1'!BX62</f>
        <v>0</v>
      </c>
      <c r="BX53" s="1142">
        <f>'1'!BY62</f>
        <v>0</v>
      </c>
      <c r="BY53" s="1142">
        <f>'1'!BZ62</f>
        <v>0</v>
      </c>
      <c r="BZ53" s="1142">
        <f>'1'!CA62</f>
        <v>0</v>
      </c>
      <c r="CA53" s="1142">
        <f>'1'!CB62</f>
        <v>0</v>
      </c>
      <c r="CB53" s="1142">
        <f>'1'!CC62</f>
        <v>0</v>
      </c>
      <c r="CC53" s="1142">
        <f>'1'!CD62</f>
        <v>0</v>
      </c>
      <c r="CD53" s="1139">
        <f>'1'!CE62</f>
        <v>0</v>
      </c>
      <c r="CE53" s="1142">
        <f>'1'!CF62</f>
        <v>0</v>
      </c>
      <c r="CF53" s="1142">
        <f>'1'!CG62</f>
        <v>0</v>
      </c>
      <c r="CG53" s="1142">
        <f>'1'!CH62</f>
        <v>0</v>
      </c>
      <c r="CH53" s="1142">
        <f>'1'!CI62</f>
        <v>0</v>
      </c>
      <c r="CI53" s="1142">
        <f>'1'!CJ62</f>
        <v>0</v>
      </c>
      <c r="CJ53" s="1142">
        <f>'1'!CK62</f>
        <v>0</v>
      </c>
      <c r="CK53" s="1139">
        <f>'1'!CL62</f>
        <v>0</v>
      </c>
      <c r="CL53" s="1142">
        <f>'1'!CM62</f>
        <v>0</v>
      </c>
      <c r="CM53" s="1142">
        <f>'1'!CN62</f>
        <v>0</v>
      </c>
      <c r="CN53" s="1142">
        <f>'1'!CO62</f>
        <v>0</v>
      </c>
      <c r="CO53" s="1142">
        <f>'1'!CP62</f>
        <v>0</v>
      </c>
      <c r="CP53" s="1142">
        <f>'1'!CQ62</f>
        <v>0</v>
      </c>
      <c r="CQ53" s="1142">
        <f>'1'!CR62</f>
        <v>0</v>
      </c>
      <c r="CR53" s="1139">
        <f>'1'!CS62</f>
        <v>0</v>
      </c>
      <c r="CS53" s="1142">
        <f>'1'!CT62</f>
        <v>0</v>
      </c>
      <c r="CT53" s="1142">
        <f>'1'!CU62</f>
        <v>0</v>
      </c>
      <c r="CU53" s="1142">
        <f>'1'!CV62</f>
        <v>0</v>
      </c>
      <c r="CV53" s="1142">
        <f>'1'!CW62</f>
        <v>0</v>
      </c>
      <c r="CW53" s="1142">
        <f>'1'!CX62</f>
        <v>0</v>
      </c>
      <c r="CX53" s="1142">
        <f>'1'!CY62</f>
        <v>0</v>
      </c>
    </row>
    <row r="54" spans="1:102" ht="25.5" x14ac:dyDescent="0.25">
      <c r="A54" s="1111">
        <v>17</v>
      </c>
      <c r="B54" s="1111">
        <v>5</v>
      </c>
      <c r="C54" s="1140" t="s">
        <v>1940</v>
      </c>
      <c r="D54" s="1116">
        <v>417</v>
      </c>
      <c r="E54" s="1139">
        <f>'1'!F63</f>
        <v>0</v>
      </c>
      <c r="F54" s="1142">
        <f>'1'!G63</f>
        <v>0</v>
      </c>
      <c r="G54" s="1142">
        <f>'1'!H63</f>
        <v>0</v>
      </c>
      <c r="H54" s="1142">
        <f>'1'!I63</f>
        <v>0</v>
      </c>
      <c r="I54" s="1142">
        <f>'1'!J63</f>
        <v>0</v>
      </c>
      <c r="J54" s="1142">
        <f>'1'!K63</f>
        <v>0</v>
      </c>
      <c r="K54" s="1142">
        <f>'1'!L63</f>
        <v>0</v>
      </c>
      <c r="L54" s="1139">
        <f>'1'!M63</f>
        <v>0</v>
      </c>
      <c r="M54" s="1142">
        <f>'1'!N63</f>
        <v>0</v>
      </c>
      <c r="N54" s="1142">
        <f>'1'!O63</f>
        <v>0</v>
      </c>
      <c r="O54" s="1142">
        <f>'1'!P63</f>
        <v>0</v>
      </c>
      <c r="P54" s="1142">
        <f>'1'!Q63</f>
        <v>0</v>
      </c>
      <c r="Q54" s="1142">
        <f>'1'!R63</f>
        <v>0</v>
      </c>
      <c r="R54" s="1142">
        <f>'1'!S63</f>
        <v>0</v>
      </c>
      <c r="S54" s="1139">
        <f>'1'!T63</f>
        <v>0</v>
      </c>
      <c r="T54" s="1142">
        <f>'1'!U63</f>
        <v>0</v>
      </c>
      <c r="U54" s="1142">
        <f>'1'!V63</f>
        <v>0</v>
      </c>
      <c r="V54" s="1142">
        <f>'1'!W63</f>
        <v>0</v>
      </c>
      <c r="W54" s="1142">
        <f>'1'!X63</f>
        <v>0</v>
      </c>
      <c r="X54" s="1142">
        <f>'1'!Y63</f>
        <v>0</v>
      </c>
      <c r="Y54" s="1142">
        <f>'1'!Z63</f>
        <v>0</v>
      </c>
      <c r="Z54" s="1139">
        <f>'1'!AA63</f>
        <v>0</v>
      </c>
      <c r="AA54" s="1142">
        <f>'1'!AB63</f>
        <v>0</v>
      </c>
      <c r="AB54" s="1142">
        <f>'1'!AC63</f>
        <v>0</v>
      </c>
      <c r="AC54" s="1142">
        <f>'1'!AD63</f>
        <v>0</v>
      </c>
      <c r="AD54" s="1142">
        <f>'1'!AE63</f>
        <v>0</v>
      </c>
      <c r="AE54" s="1142">
        <f>'1'!AF63</f>
        <v>0</v>
      </c>
      <c r="AF54" s="1142">
        <f>'1'!AG63</f>
        <v>0</v>
      </c>
      <c r="AG54" s="1139">
        <f>'1'!AH63</f>
        <v>0</v>
      </c>
      <c r="AH54" s="1142">
        <f>'1'!AI63</f>
        <v>0</v>
      </c>
      <c r="AI54" s="1142">
        <f>'1'!AJ63</f>
        <v>0</v>
      </c>
      <c r="AJ54" s="1142">
        <f>'1'!AK63</f>
        <v>0</v>
      </c>
      <c r="AK54" s="1142">
        <f>'1'!AL63</f>
        <v>0</v>
      </c>
      <c r="AL54" s="1142">
        <f>'1'!AM63</f>
        <v>0</v>
      </c>
      <c r="AM54" s="1142">
        <f>'1'!AN63</f>
        <v>0</v>
      </c>
      <c r="AN54" s="1139">
        <f>'1'!AO63</f>
        <v>0</v>
      </c>
      <c r="AO54" s="1142">
        <f>'1'!AP63</f>
        <v>0</v>
      </c>
      <c r="AP54" s="1142">
        <f>'1'!AQ63</f>
        <v>0</v>
      </c>
      <c r="AQ54" s="1142">
        <f>'1'!AR63</f>
        <v>0</v>
      </c>
      <c r="AR54" s="1142">
        <f>'1'!AS63</f>
        <v>0</v>
      </c>
      <c r="AS54" s="1142">
        <f>'1'!AT63</f>
        <v>0</v>
      </c>
      <c r="AT54" s="1142">
        <f>'1'!AU63</f>
        <v>0</v>
      </c>
      <c r="AU54" s="1139">
        <f>'1'!AV63</f>
        <v>0</v>
      </c>
      <c r="AV54" s="1142">
        <f>'1'!AW63</f>
        <v>0</v>
      </c>
      <c r="AW54" s="1142">
        <f>'1'!AX63</f>
        <v>0</v>
      </c>
      <c r="AX54" s="1142">
        <f>'1'!AY63</f>
        <v>0</v>
      </c>
      <c r="AY54" s="1142">
        <f>'1'!AZ63</f>
        <v>0</v>
      </c>
      <c r="AZ54" s="1142">
        <f>'1'!BA63</f>
        <v>0</v>
      </c>
      <c r="BA54" s="1142">
        <f>'1'!BB63</f>
        <v>0</v>
      </c>
      <c r="BB54" s="1139">
        <f>'1'!BC63</f>
        <v>0</v>
      </c>
      <c r="BC54" s="1142">
        <f>'1'!BD63</f>
        <v>0</v>
      </c>
      <c r="BD54" s="1142">
        <f>'1'!BE63</f>
        <v>0</v>
      </c>
      <c r="BE54" s="1142">
        <f>'1'!BF63</f>
        <v>0</v>
      </c>
      <c r="BF54" s="1142">
        <f>'1'!BG63</f>
        <v>0</v>
      </c>
      <c r="BG54" s="1142">
        <f>'1'!BH63</f>
        <v>0</v>
      </c>
      <c r="BH54" s="1142">
        <f>'1'!BI63</f>
        <v>0</v>
      </c>
      <c r="BI54" s="1139">
        <f>'1'!BJ63</f>
        <v>0</v>
      </c>
      <c r="BJ54" s="1142">
        <f>'1'!BK63</f>
        <v>0</v>
      </c>
      <c r="BK54" s="1142">
        <f>'1'!BL63</f>
        <v>0</v>
      </c>
      <c r="BL54" s="1142">
        <f>'1'!BM63</f>
        <v>0</v>
      </c>
      <c r="BM54" s="1142">
        <f>'1'!BN63</f>
        <v>0</v>
      </c>
      <c r="BN54" s="1142">
        <f>'1'!BO63</f>
        <v>0</v>
      </c>
      <c r="BO54" s="1142">
        <f>'1'!BP63</f>
        <v>0</v>
      </c>
      <c r="BP54" s="1139">
        <f>'1'!BQ63</f>
        <v>0</v>
      </c>
      <c r="BQ54" s="1142">
        <f>'1'!BR63</f>
        <v>0</v>
      </c>
      <c r="BR54" s="1142">
        <f>'1'!BS63</f>
        <v>0</v>
      </c>
      <c r="BS54" s="1142">
        <f>'1'!BT63</f>
        <v>0</v>
      </c>
      <c r="BT54" s="1142">
        <f>'1'!BU63</f>
        <v>0</v>
      </c>
      <c r="BU54" s="1142">
        <f>'1'!BV63</f>
        <v>0</v>
      </c>
      <c r="BV54" s="1142">
        <f>'1'!BW63</f>
        <v>0</v>
      </c>
      <c r="BW54" s="1139">
        <f>'1'!BX63</f>
        <v>0</v>
      </c>
      <c r="BX54" s="1142">
        <f>'1'!BY63</f>
        <v>0</v>
      </c>
      <c r="BY54" s="1142">
        <f>'1'!BZ63</f>
        <v>0</v>
      </c>
      <c r="BZ54" s="1142">
        <f>'1'!CA63</f>
        <v>0</v>
      </c>
      <c r="CA54" s="1142">
        <f>'1'!CB63</f>
        <v>0</v>
      </c>
      <c r="CB54" s="1142">
        <f>'1'!CC63</f>
        <v>0</v>
      </c>
      <c r="CC54" s="1142">
        <f>'1'!CD63</f>
        <v>0</v>
      </c>
      <c r="CD54" s="1139">
        <f>'1'!CE63</f>
        <v>0</v>
      </c>
      <c r="CE54" s="1142">
        <f>'1'!CF63</f>
        <v>0</v>
      </c>
      <c r="CF54" s="1142">
        <f>'1'!CG63</f>
        <v>0</v>
      </c>
      <c r="CG54" s="1142">
        <f>'1'!CH63</f>
        <v>0</v>
      </c>
      <c r="CH54" s="1142">
        <f>'1'!CI63</f>
        <v>0</v>
      </c>
      <c r="CI54" s="1142">
        <f>'1'!CJ63</f>
        <v>0</v>
      </c>
      <c r="CJ54" s="1142">
        <f>'1'!CK63</f>
        <v>0</v>
      </c>
      <c r="CK54" s="1139">
        <f>'1'!CL63</f>
        <v>0</v>
      </c>
      <c r="CL54" s="1142">
        <f>'1'!CM63</f>
        <v>0</v>
      </c>
      <c r="CM54" s="1142">
        <f>'1'!CN63</f>
        <v>0</v>
      </c>
      <c r="CN54" s="1142">
        <f>'1'!CO63</f>
        <v>0</v>
      </c>
      <c r="CO54" s="1142">
        <f>'1'!CP63</f>
        <v>0</v>
      </c>
      <c r="CP54" s="1142">
        <f>'1'!CQ63</f>
        <v>0</v>
      </c>
      <c r="CQ54" s="1142">
        <f>'1'!CR63</f>
        <v>0</v>
      </c>
      <c r="CR54" s="1139">
        <f>'1'!CS63</f>
        <v>0</v>
      </c>
      <c r="CS54" s="1142">
        <f>'1'!CT63</f>
        <v>0</v>
      </c>
      <c r="CT54" s="1142">
        <f>'1'!CU63</f>
        <v>0</v>
      </c>
      <c r="CU54" s="1142">
        <f>'1'!CV63</f>
        <v>0</v>
      </c>
      <c r="CV54" s="1142">
        <f>'1'!CW63</f>
        <v>0</v>
      </c>
      <c r="CW54" s="1142">
        <f>'1'!CX63</f>
        <v>0</v>
      </c>
      <c r="CX54" s="1142">
        <f>'1'!CY63</f>
        <v>0</v>
      </c>
    </row>
    <row r="55" spans="1:102" ht="25.5" x14ac:dyDescent="0.25">
      <c r="A55" s="1111">
        <v>18</v>
      </c>
      <c r="B55" s="1111">
        <v>5</v>
      </c>
      <c r="C55" s="1140" t="s">
        <v>1941</v>
      </c>
      <c r="D55" s="1116">
        <v>418</v>
      </c>
      <c r="E55" s="1139">
        <f>'1'!F64</f>
        <v>0</v>
      </c>
      <c r="F55" s="1142">
        <f>'1'!G64</f>
        <v>0</v>
      </c>
      <c r="G55" s="1142">
        <f>'1'!H64</f>
        <v>0</v>
      </c>
      <c r="H55" s="1142">
        <f>'1'!I64</f>
        <v>0</v>
      </c>
      <c r="I55" s="1142">
        <f>'1'!J64</f>
        <v>0</v>
      </c>
      <c r="J55" s="1142">
        <f>'1'!K64</f>
        <v>0</v>
      </c>
      <c r="K55" s="1142">
        <f>'1'!L64</f>
        <v>0</v>
      </c>
      <c r="L55" s="1139">
        <f>'1'!M64</f>
        <v>0</v>
      </c>
      <c r="M55" s="1142">
        <f>'1'!N64</f>
        <v>0</v>
      </c>
      <c r="N55" s="1142">
        <f>'1'!O64</f>
        <v>0</v>
      </c>
      <c r="O55" s="1142">
        <f>'1'!P64</f>
        <v>0</v>
      </c>
      <c r="P55" s="1142">
        <f>'1'!Q64</f>
        <v>0</v>
      </c>
      <c r="Q55" s="1142">
        <f>'1'!R64</f>
        <v>0</v>
      </c>
      <c r="R55" s="1142">
        <f>'1'!S64</f>
        <v>0</v>
      </c>
      <c r="S55" s="1139">
        <f>'1'!T64</f>
        <v>0</v>
      </c>
      <c r="T55" s="1142">
        <f>'1'!U64</f>
        <v>0</v>
      </c>
      <c r="U55" s="1142">
        <f>'1'!V64</f>
        <v>0</v>
      </c>
      <c r="V55" s="1142">
        <f>'1'!W64</f>
        <v>0</v>
      </c>
      <c r="W55" s="1142">
        <f>'1'!X64</f>
        <v>0</v>
      </c>
      <c r="X55" s="1142">
        <f>'1'!Y64</f>
        <v>0</v>
      </c>
      <c r="Y55" s="1142">
        <f>'1'!Z64</f>
        <v>0</v>
      </c>
      <c r="Z55" s="1139">
        <f>'1'!AA64</f>
        <v>0</v>
      </c>
      <c r="AA55" s="1142">
        <f>'1'!AB64</f>
        <v>0</v>
      </c>
      <c r="AB55" s="1142">
        <f>'1'!AC64</f>
        <v>0</v>
      </c>
      <c r="AC55" s="1142">
        <f>'1'!AD64</f>
        <v>0</v>
      </c>
      <c r="AD55" s="1142">
        <f>'1'!AE64</f>
        <v>0</v>
      </c>
      <c r="AE55" s="1142">
        <f>'1'!AF64</f>
        <v>0</v>
      </c>
      <c r="AF55" s="1142">
        <f>'1'!AG64</f>
        <v>0</v>
      </c>
      <c r="AG55" s="1139">
        <f>'1'!AH64</f>
        <v>0</v>
      </c>
      <c r="AH55" s="1142">
        <f>'1'!AI64</f>
        <v>0</v>
      </c>
      <c r="AI55" s="1142">
        <f>'1'!AJ64</f>
        <v>0</v>
      </c>
      <c r="AJ55" s="1142">
        <f>'1'!AK64</f>
        <v>0</v>
      </c>
      <c r="AK55" s="1142">
        <f>'1'!AL64</f>
        <v>0</v>
      </c>
      <c r="AL55" s="1142">
        <f>'1'!AM64</f>
        <v>0</v>
      </c>
      <c r="AM55" s="1142">
        <f>'1'!AN64</f>
        <v>0</v>
      </c>
      <c r="AN55" s="1139">
        <f>'1'!AO64</f>
        <v>0</v>
      </c>
      <c r="AO55" s="1142">
        <f>'1'!AP64</f>
        <v>0</v>
      </c>
      <c r="AP55" s="1142">
        <f>'1'!AQ64</f>
        <v>0</v>
      </c>
      <c r="AQ55" s="1142">
        <f>'1'!AR64</f>
        <v>0</v>
      </c>
      <c r="AR55" s="1142">
        <f>'1'!AS64</f>
        <v>0</v>
      </c>
      <c r="AS55" s="1142">
        <f>'1'!AT64</f>
        <v>0</v>
      </c>
      <c r="AT55" s="1142">
        <f>'1'!AU64</f>
        <v>0</v>
      </c>
      <c r="AU55" s="1139">
        <f>'1'!AV64</f>
        <v>0</v>
      </c>
      <c r="AV55" s="1142">
        <f>'1'!AW64</f>
        <v>0</v>
      </c>
      <c r="AW55" s="1142">
        <f>'1'!AX64</f>
        <v>0</v>
      </c>
      <c r="AX55" s="1142">
        <f>'1'!AY64</f>
        <v>0</v>
      </c>
      <c r="AY55" s="1142">
        <f>'1'!AZ64</f>
        <v>0</v>
      </c>
      <c r="AZ55" s="1142">
        <f>'1'!BA64</f>
        <v>0</v>
      </c>
      <c r="BA55" s="1142">
        <f>'1'!BB64</f>
        <v>0</v>
      </c>
      <c r="BB55" s="1139">
        <f>'1'!BC64</f>
        <v>0</v>
      </c>
      <c r="BC55" s="1142">
        <f>'1'!BD64</f>
        <v>0</v>
      </c>
      <c r="BD55" s="1142">
        <f>'1'!BE64</f>
        <v>0</v>
      </c>
      <c r="BE55" s="1142">
        <f>'1'!BF64</f>
        <v>0</v>
      </c>
      <c r="BF55" s="1142">
        <f>'1'!BG64</f>
        <v>0</v>
      </c>
      <c r="BG55" s="1142">
        <f>'1'!BH64</f>
        <v>0</v>
      </c>
      <c r="BH55" s="1142">
        <f>'1'!BI64</f>
        <v>0</v>
      </c>
      <c r="BI55" s="1139">
        <f>'1'!BJ64</f>
        <v>0</v>
      </c>
      <c r="BJ55" s="1142">
        <f>'1'!BK64</f>
        <v>0</v>
      </c>
      <c r="BK55" s="1142">
        <f>'1'!BL64</f>
        <v>0</v>
      </c>
      <c r="BL55" s="1142">
        <f>'1'!BM64</f>
        <v>0</v>
      </c>
      <c r="BM55" s="1142">
        <f>'1'!BN64</f>
        <v>0</v>
      </c>
      <c r="BN55" s="1142">
        <f>'1'!BO64</f>
        <v>0</v>
      </c>
      <c r="BO55" s="1142">
        <f>'1'!BP64</f>
        <v>0</v>
      </c>
      <c r="BP55" s="1139">
        <f>'1'!BQ64</f>
        <v>0</v>
      </c>
      <c r="BQ55" s="1142">
        <f>'1'!BR64</f>
        <v>0</v>
      </c>
      <c r="BR55" s="1142">
        <f>'1'!BS64</f>
        <v>0</v>
      </c>
      <c r="BS55" s="1142">
        <f>'1'!BT64</f>
        <v>0</v>
      </c>
      <c r="BT55" s="1142">
        <f>'1'!BU64</f>
        <v>0</v>
      </c>
      <c r="BU55" s="1142">
        <f>'1'!BV64</f>
        <v>0</v>
      </c>
      <c r="BV55" s="1142">
        <f>'1'!BW64</f>
        <v>0</v>
      </c>
      <c r="BW55" s="1139">
        <f>'1'!BX64</f>
        <v>0</v>
      </c>
      <c r="BX55" s="1142">
        <f>'1'!BY64</f>
        <v>0</v>
      </c>
      <c r="BY55" s="1142">
        <f>'1'!BZ64</f>
        <v>0</v>
      </c>
      <c r="BZ55" s="1142">
        <f>'1'!CA64</f>
        <v>0</v>
      </c>
      <c r="CA55" s="1142">
        <f>'1'!CB64</f>
        <v>0</v>
      </c>
      <c r="CB55" s="1142">
        <f>'1'!CC64</f>
        <v>0</v>
      </c>
      <c r="CC55" s="1142">
        <f>'1'!CD64</f>
        <v>0</v>
      </c>
      <c r="CD55" s="1139">
        <f>'1'!CE64</f>
        <v>0</v>
      </c>
      <c r="CE55" s="1142">
        <f>'1'!CF64</f>
        <v>0</v>
      </c>
      <c r="CF55" s="1142">
        <f>'1'!CG64</f>
        <v>0</v>
      </c>
      <c r="CG55" s="1142">
        <f>'1'!CH64</f>
        <v>0</v>
      </c>
      <c r="CH55" s="1142">
        <f>'1'!CI64</f>
        <v>0</v>
      </c>
      <c r="CI55" s="1142">
        <f>'1'!CJ64</f>
        <v>0</v>
      </c>
      <c r="CJ55" s="1142">
        <f>'1'!CK64</f>
        <v>0</v>
      </c>
      <c r="CK55" s="1139">
        <f>'1'!CL64</f>
        <v>0</v>
      </c>
      <c r="CL55" s="1142">
        <f>'1'!CM64</f>
        <v>0</v>
      </c>
      <c r="CM55" s="1142">
        <f>'1'!CN64</f>
        <v>0</v>
      </c>
      <c r="CN55" s="1142">
        <f>'1'!CO64</f>
        <v>0</v>
      </c>
      <c r="CO55" s="1142">
        <f>'1'!CP64</f>
        <v>0</v>
      </c>
      <c r="CP55" s="1142">
        <f>'1'!CQ64</f>
        <v>0</v>
      </c>
      <c r="CQ55" s="1142">
        <f>'1'!CR64</f>
        <v>0</v>
      </c>
      <c r="CR55" s="1139">
        <f>'1'!CS64</f>
        <v>0</v>
      </c>
      <c r="CS55" s="1142">
        <f>'1'!CT64</f>
        <v>0</v>
      </c>
      <c r="CT55" s="1142">
        <f>'1'!CU64</f>
        <v>0</v>
      </c>
      <c r="CU55" s="1142">
        <f>'1'!CV64</f>
        <v>0</v>
      </c>
      <c r="CV55" s="1142">
        <f>'1'!CW64</f>
        <v>0</v>
      </c>
      <c r="CW55" s="1142">
        <f>'1'!CX64</f>
        <v>0</v>
      </c>
      <c r="CX55" s="1142">
        <f>'1'!CY64</f>
        <v>0</v>
      </c>
    </row>
    <row r="56" spans="1:102" ht="25.5" x14ac:dyDescent="0.25">
      <c r="A56" s="1111">
        <v>19</v>
      </c>
      <c r="B56" s="1111">
        <v>5</v>
      </c>
      <c r="C56" s="1140" t="s">
        <v>1942</v>
      </c>
      <c r="D56" s="1116">
        <v>419</v>
      </c>
      <c r="E56" s="1139">
        <f>'1'!F65</f>
        <v>0</v>
      </c>
      <c r="F56" s="1142">
        <f>'1'!G65</f>
        <v>0</v>
      </c>
      <c r="G56" s="1142">
        <f>'1'!H65</f>
        <v>0</v>
      </c>
      <c r="H56" s="1142">
        <f>'1'!I65</f>
        <v>0</v>
      </c>
      <c r="I56" s="1142">
        <f>'1'!J65</f>
        <v>0</v>
      </c>
      <c r="J56" s="1142">
        <f>'1'!K65</f>
        <v>0</v>
      </c>
      <c r="K56" s="1142">
        <f>'1'!L65</f>
        <v>0</v>
      </c>
      <c r="L56" s="1139">
        <f>'1'!M65</f>
        <v>0</v>
      </c>
      <c r="M56" s="1142">
        <f>'1'!N65</f>
        <v>0</v>
      </c>
      <c r="N56" s="1142">
        <f>'1'!O65</f>
        <v>0</v>
      </c>
      <c r="O56" s="1142">
        <f>'1'!P65</f>
        <v>0</v>
      </c>
      <c r="P56" s="1142">
        <f>'1'!Q65</f>
        <v>0</v>
      </c>
      <c r="Q56" s="1142">
        <f>'1'!R65</f>
        <v>0</v>
      </c>
      <c r="R56" s="1142">
        <f>'1'!S65</f>
        <v>0</v>
      </c>
      <c r="S56" s="1139">
        <f>'1'!T65</f>
        <v>0</v>
      </c>
      <c r="T56" s="1142">
        <f>'1'!U65</f>
        <v>0</v>
      </c>
      <c r="U56" s="1142">
        <f>'1'!V65</f>
        <v>0</v>
      </c>
      <c r="V56" s="1142">
        <f>'1'!W65</f>
        <v>0</v>
      </c>
      <c r="W56" s="1142">
        <f>'1'!X65</f>
        <v>0</v>
      </c>
      <c r="X56" s="1142">
        <f>'1'!Y65</f>
        <v>0</v>
      </c>
      <c r="Y56" s="1142">
        <f>'1'!Z65</f>
        <v>0</v>
      </c>
      <c r="Z56" s="1139">
        <f>'1'!AA65</f>
        <v>0</v>
      </c>
      <c r="AA56" s="1142">
        <f>'1'!AB65</f>
        <v>0</v>
      </c>
      <c r="AB56" s="1142">
        <f>'1'!AC65</f>
        <v>0</v>
      </c>
      <c r="AC56" s="1142">
        <f>'1'!AD65</f>
        <v>0</v>
      </c>
      <c r="AD56" s="1142">
        <f>'1'!AE65</f>
        <v>0</v>
      </c>
      <c r="AE56" s="1142">
        <f>'1'!AF65</f>
        <v>0</v>
      </c>
      <c r="AF56" s="1142">
        <f>'1'!AG65</f>
        <v>0</v>
      </c>
      <c r="AG56" s="1139">
        <f>'1'!AH65</f>
        <v>0</v>
      </c>
      <c r="AH56" s="1142">
        <f>'1'!AI65</f>
        <v>0</v>
      </c>
      <c r="AI56" s="1142">
        <f>'1'!AJ65</f>
        <v>0</v>
      </c>
      <c r="AJ56" s="1142">
        <f>'1'!AK65</f>
        <v>0</v>
      </c>
      <c r="AK56" s="1142">
        <f>'1'!AL65</f>
        <v>0</v>
      </c>
      <c r="AL56" s="1142">
        <f>'1'!AM65</f>
        <v>0</v>
      </c>
      <c r="AM56" s="1142">
        <f>'1'!AN65</f>
        <v>0</v>
      </c>
      <c r="AN56" s="1139">
        <f>'1'!AO65</f>
        <v>0</v>
      </c>
      <c r="AO56" s="1142">
        <f>'1'!AP65</f>
        <v>0</v>
      </c>
      <c r="AP56" s="1142">
        <f>'1'!AQ65</f>
        <v>0</v>
      </c>
      <c r="AQ56" s="1142">
        <f>'1'!AR65</f>
        <v>0</v>
      </c>
      <c r="AR56" s="1142">
        <f>'1'!AS65</f>
        <v>0</v>
      </c>
      <c r="AS56" s="1142">
        <f>'1'!AT65</f>
        <v>0</v>
      </c>
      <c r="AT56" s="1142">
        <f>'1'!AU65</f>
        <v>0</v>
      </c>
      <c r="AU56" s="1139">
        <f>'1'!AV65</f>
        <v>0</v>
      </c>
      <c r="AV56" s="1142">
        <f>'1'!AW65</f>
        <v>0</v>
      </c>
      <c r="AW56" s="1142">
        <f>'1'!AX65</f>
        <v>0</v>
      </c>
      <c r="AX56" s="1142">
        <f>'1'!AY65</f>
        <v>0</v>
      </c>
      <c r="AY56" s="1142">
        <f>'1'!AZ65</f>
        <v>0</v>
      </c>
      <c r="AZ56" s="1142">
        <f>'1'!BA65</f>
        <v>0</v>
      </c>
      <c r="BA56" s="1142">
        <f>'1'!BB65</f>
        <v>0</v>
      </c>
      <c r="BB56" s="1139">
        <f>'1'!BC65</f>
        <v>0</v>
      </c>
      <c r="BC56" s="1142">
        <f>'1'!BD65</f>
        <v>0</v>
      </c>
      <c r="BD56" s="1142">
        <f>'1'!BE65</f>
        <v>0</v>
      </c>
      <c r="BE56" s="1142">
        <f>'1'!BF65</f>
        <v>0</v>
      </c>
      <c r="BF56" s="1142">
        <f>'1'!BG65</f>
        <v>0</v>
      </c>
      <c r="BG56" s="1142">
        <f>'1'!BH65</f>
        <v>0</v>
      </c>
      <c r="BH56" s="1142">
        <f>'1'!BI65</f>
        <v>0</v>
      </c>
      <c r="BI56" s="1139">
        <f>'1'!BJ65</f>
        <v>0</v>
      </c>
      <c r="BJ56" s="1142">
        <f>'1'!BK65</f>
        <v>0</v>
      </c>
      <c r="BK56" s="1142">
        <f>'1'!BL65</f>
        <v>0</v>
      </c>
      <c r="BL56" s="1142">
        <f>'1'!BM65</f>
        <v>0</v>
      </c>
      <c r="BM56" s="1142">
        <f>'1'!BN65</f>
        <v>0</v>
      </c>
      <c r="BN56" s="1142">
        <f>'1'!BO65</f>
        <v>0</v>
      </c>
      <c r="BO56" s="1142">
        <f>'1'!BP65</f>
        <v>0</v>
      </c>
      <c r="BP56" s="1139">
        <f>'1'!BQ65</f>
        <v>0</v>
      </c>
      <c r="BQ56" s="1142">
        <f>'1'!BR65</f>
        <v>0</v>
      </c>
      <c r="BR56" s="1142">
        <f>'1'!BS65</f>
        <v>0</v>
      </c>
      <c r="BS56" s="1142">
        <f>'1'!BT65</f>
        <v>0</v>
      </c>
      <c r="BT56" s="1142">
        <f>'1'!BU65</f>
        <v>0</v>
      </c>
      <c r="BU56" s="1142">
        <f>'1'!BV65</f>
        <v>0</v>
      </c>
      <c r="BV56" s="1142">
        <f>'1'!BW65</f>
        <v>0</v>
      </c>
      <c r="BW56" s="1139">
        <f>'1'!BX65</f>
        <v>0</v>
      </c>
      <c r="BX56" s="1142">
        <f>'1'!BY65</f>
        <v>0</v>
      </c>
      <c r="BY56" s="1142">
        <f>'1'!BZ65</f>
        <v>0</v>
      </c>
      <c r="BZ56" s="1142">
        <f>'1'!CA65</f>
        <v>0</v>
      </c>
      <c r="CA56" s="1142">
        <f>'1'!CB65</f>
        <v>0</v>
      </c>
      <c r="CB56" s="1142">
        <f>'1'!CC65</f>
        <v>0</v>
      </c>
      <c r="CC56" s="1142">
        <f>'1'!CD65</f>
        <v>0</v>
      </c>
      <c r="CD56" s="1139">
        <f>'1'!CE65</f>
        <v>0</v>
      </c>
      <c r="CE56" s="1142">
        <f>'1'!CF65</f>
        <v>0</v>
      </c>
      <c r="CF56" s="1142">
        <f>'1'!CG65</f>
        <v>0</v>
      </c>
      <c r="CG56" s="1142">
        <f>'1'!CH65</f>
        <v>0</v>
      </c>
      <c r="CH56" s="1142">
        <f>'1'!CI65</f>
        <v>0</v>
      </c>
      <c r="CI56" s="1142">
        <f>'1'!CJ65</f>
        <v>0</v>
      </c>
      <c r="CJ56" s="1142">
        <f>'1'!CK65</f>
        <v>0</v>
      </c>
      <c r="CK56" s="1139">
        <f>'1'!CL65</f>
        <v>0</v>
      </c>
      <c r="CL56" s="1142">
        <f>'1'!CM65</f>
        <v>0</v>
      </c>
      <c r="CM56" s="1142">
        <f>'1'!CN65</f>
        <v>0</v>
      </c>
      <c r="CN56" s="1142">
        <f>'1'!CO65</f>
        <v>0</v>
      </c>
      <c r="CO56" s="1142">
        <f>'1'!CP65</f>
        <v>0</v>
      </c>
      <c r="CP56" s="1142">
        <f>'1'!CQ65</f>
        <v>0</v>
      </c>
      <c r="CQ56" s="1142">
        <f>'1'!CR65</f>
        <v>0</v>
      </c>
      <c r="CR56" s="1139">
        <f>'1'!CS65</f>
        <v>0</v>
      </c>
      <c r="CS56" s="1142">
        <f>'1'!CT65</f>
        <v>0</v>
      </c>
      <c r="CT56" s="1142">
        <f>'1'!CU65</f>
        <v>0</v>
      </c>
      <c r="CU56" s="1142">
        <f>'1'!CV65</f>
        <v>0</v>
      </c>
      <c r="CV56" s="1142">
        <f>'1'!CW65</f>
        <v>0</v>
      </c>
      <c r="CW56" s="1142">
        <f>'1'!CX65</f>
        <v>0</v>
      </c>
      <c r="CX56" s="1142">
        <f>'1'!CY65</f>
        <v>0</v>
      </c>
    </row>
    <row r="57" spans="1:102" x14ac:dyDescent="0.25">
      <c r="A57" s="1111">
        <v>1</v>
      </c>
      <c r="B57" s="1111">
        <v>5</v>
      </c>
      <c r="C57" s="1140" t="s">
        <v>31</v>
      </c>
      <c r="D57" s="1116">
        <v>420</v>
      </c>
      <c r="E57" s="1143">
        <f>'1'!F66</f>
        <v>4555.9411709999904</v>
      </c>
      <c r="F57" s="1142">
        <f>'1'!G66</f>
        <v>0</v>
      </c>
      <c r="G57" s="1142">
        <f>'1'!H66</f>
        <v>102.007138</v>
      </c>
      <c r="H57" s="1142">
        <f>'1'!I66</f>
        <v>2210.6785739999905</v>
      </c>
      <c r="I57" s="1142">
        <f>'1'!J66</f>
        <v>2243.255459</v>
      </c>
      <c r="J57" s="1142">
        <f>'1'!K66</f>
        <v>0</v>
      </c>
      <c r="K57" s="1142">
        <f>'1'!L66</f>
        <v>0</v>
      </c>
      <c r="L57" s="1143">
        <f>'1'!M66</f>
        <v>41048.631050196011</v>
      </c>
      <c r="M57" s="1142">
        <f>'1'!N66</f>
        <v>0</v>
      </c>
      <c r="N57" s="1142">
        <f>'1'!O66</f>
        <v>878.40692999999999</v>
      </c>
      <c r="O57" s="1142">
        <f>'1'!P66</f>
        <v>19670.113910196011</v>
      </c>
      <c r="P57" s="1142">
        <f>'1'!Q66</f>
        <v>20500.110209999999</v>
      </c>
      <c r="Q57" s="1142">
        <f>'1'!R66</f>
        <v>0</v>
      </c>
      <c r="R57" s="1142">
        <f>'1'!S66</f>
        <v>0</v>
      </c>
      <c r="S57" s="1143">
        <f>'1'!T66</f>
        <v>293.54048299999999</v>
      </c>
      <c r="T57" s="1142">
        <f>'1'!U66</f>
        <v>0</v>
      </c>
      <c r="U57" s="1142">
        <f>'1'!V66</f>
        <v>0</v>
      </c>
      <c r="V57" s="1142">
        <f>'1'!W66</f>
        <v>289.925072</v>
      </c>
      <c r="W57" s="1142">
        <f>'1'!X66</f>
        <v>3.6154109999999999</v>
      </c>
      <c r="X57" s="1142">
        <f>'1'!Y66</f>
        <v>0</v>
      </c>
      <c r="Y57" s="1142">
        <f>'1'!Z66</f>
        <v>0</v>
      </c>
      <c r="Z57" s="1143">
        <f>'1'!AA66</f>
        <v>2624.6787800000002</v>
      </c>
      <c r="AA57" s="1142">
        <f>'1'!AB66</f>
        <v>0</v>
      </c>
      <c r="AB57" s="1142">
        <f>'1'!AC66</f>
        <v>0</v>
      </c>
      <c r="AC57" s="1142">
        <f>'1'!AD66</f>
        <v>2591.5688700000001</v>
      </c>
      <c r="AD57" s="1142">
        <f>'1'!AE66</f>
        <v>33.109909999999999</v>
      </c>
      <c r="AE57" s="1142">
        <f>'1'!AF66</f>
        <v>0</v>
      </c>
      <c r="AF57" s="1142">
        <f>'1'!AG66</f>
        <v>0</v>
      </c>
      <c r="AG57" s="1143">
        <f>'1'!AH66</f>
        <v>23.271995</v>
      </c>
      <c r="AH57" s="1142">
        <f>'1'!AI66</f>
        <v>0</v>
      </c>
      <c r="AI57" s="1142">
        <f>'1'!AJ66</f>
        <v>0</v>
      </c>
      <c r="AJ57" s="1142">
        <f>'1'!AK66</f>
        <v>23.271995</v>
      </c>
      <c r="AK57" s="1142">
        <f>'1'!AL66</f>
        <v>0</v>
      </c>
      <c r="AL57" s="1142">
        <f>'1'!AM66</f>
        <v>0</v>
      </c>
      <c r="AM57" s="1142">
        <f>'1'!AN66</f>
        <v>0</v>
      </c>
      <c r="AN57" s="1143">
        <f>'1'!AO66</f>
        <v>178.20271</v>
      </c>
      <c r="AO57" s="1142">
        <f>'1'!AP66</f>
        <v>0</v>
      </c>
      <c r="AP57" s="1142">
        <f>'1'!AQ66</f>
        <v>0</v>
      </c>
      <c r="AQ57" s="1142">
        <f>'1'!AR66</f>
        <v>178.20271</v>
      </c>
      <c r="AR57" s="1142">
        <f>'1'!AS66</f>
        <v>0</v>
      </c>
      <c r="AS57" s="1142">
        <f>'1'!AT66</f>
        <v>0</v>
      </c>
      <c r="AT57" s="1142">
        <f>'1'!AU66</f>
        <v>0</v>
      </c>
      <c r="AU57" s="1143">
        <f>'1'!AV66</f>
        <v>6.4923999999999996E-2</v>
      </c>
      <c r="AV57" s="1142">
        <f>'1'!AW66</f>
        <v>0</v>
      </c>
      <c r="AW57" s="1142">
        <f>'1'!AX66</f>
        <v>0</v>
      </c>
      <c r="AX57" s="1142">
        <f>'1'!AY66</f>
        <v>6.4923999999999996E-2</v>
      </c>
      <c r="AY57" s="1142">
        <f>'1'!AZ66</f>
        <v>0</v>
      </c>
      <c r="AZ57" s="1142">
        <f>'1'!BA66</f>
        <v>0</v>
      </c>
      <c r="BA57" s="1142">
        <f>'1'!BB66</f>
        <v>0</v>
      </c>
      <c r="BB57" s="1143">
        <f>'1'!BC66</f>
        <v>74.747219999999999</v>
      </c>
      <c r="BC57" s="1142">
        <f>'1'!BD66</f>
        <v>0</v>
      </c>
      <c r="BD57" s="1142">
        <f>'1'!BE66</f>
        <v>0</v>
      </c>
      <c r="BE57" s="1142">
        <f>'1'!BF66</f>
        <v>74.747219999999999</v>
      </c>
      <c r="BF57" s="1142">
        <f>'1'!BG66</f>
        <v>0</v>
      </c>
      <c r="BG57" s="1142">
        <f>'1'!BH66</f>
        <v>0</v>
      </c>
      <c r="BH57" s="1142">
        <f>'1'!BI66</f>
        <v>0</v>
      </c>
      <c r="BI57" s="1143">
        <f>'1'!BJ66</f>
        <v>442.39337699999999</v>
      </c>
      <c r="BJ57" s="1142">
        <f>'1'!BK66</f>
        <v>0</v>
      </c>
      <c r="BK57" s="1142">
        <f>'1'!BL66</f>
        <v>0</v>
      </c>
      <c r="BL57" s="1142">
        <f>'1'!BM66</f>
        <v>0</v>
      </c>
      <c r="BM57" s="1142">
        <f>'1'!BN66</f>
        <v>442.39337699999999</v>
      </c>
      <c r="BN57" s="1142">
        <f>'1'!BO66</f>
        <v>0</v>
      </c>
      <c r="BO57" s="1142">
        <f>'1'!BP66</f>
        <v>0</v>
      </c>
      <c r="BP57" s="1143">
        <f>'1'!BQ66</f>
        <v>1739.6018300000001</v>
      </c>
      <c r="BQ57" s="1142">
        <f>'1'!BR66</f>
        <v>0</v>
      </c>
      <c r="BR57" s="1142">
        <f>'1'!BS66</f>
        <v>0</v>
      </c>
      <c r="BS57" s="1142">
        <f>'1'!BT66</f>
        <v>0</v>
      </c>
      <c r="BT57" s="1142">
        <f>'1'!BU66</f>
        <v>1739.6018300000001</v>
      </c>
      <c r="BU57" s="1142">
        <f>'1'!BV66</f>
        <v>0</v>
      </c>
      <c r="BV57" s="1142">
        <f>'1'!BW66</f>
        <v>0</v>
      </c>
      <c r="BW57" s="1143">
        <f>'1'!BX66</f>
        <v>0.70366200000000001</v>
      </c>
      <c r="BX57" s="1142">
        <f>'1'!BY66</f>
        <v>0</v>
      </c>
      <c r="BY57" s="1142">
        <f>'1'!BZ66</f>
        <v>0</v>
      </c>
      <c r="BZ57" s="1142">
        <f>'1'!CA66</f>
        <v>0</v>
      </c>
      <c r="CA57" s="1142">
        <f>'1'!CB66</f>
        <v>0.70366200000000001</v>
      </c>
      <c r="CB57" s="1142">
        <f>'1'!CC66</f>
        <v>0</v>
      </c>
      <c r="CC57" s="1142">
        <f>'1'!CD66</f>
        <v>0</v>
      </c>
      <c r="CD57" s="1143">
        <f>'1'!CE66</f>
        <v>810.12847999999997</v>
      </c>
      <c r="CE57" s="1142">
        <f>'1'!CF66</f>
        <v>0</v>
      </c>
      <c r="CF57" s="1142">
        <f>'1'!CG66</f>
        <v>0</v>
      </c>
      <c r="CG57" s="1142">
        <f>'1'!CH66</f>
        <v>0</v>
      </c>
      <c r="CH57" s="1142">
        <f>'1'!CI66</f>
        <v>810.12847999999997</v>
      </c>
      <c r="CI57" s="1142">
        <f>'1'!CJ66</f>
        <v>0</v>
      </c>
      <c r="CJ57" s="1142">
        <f>'1'!CK66</f>
        <v>0</v>
      </c>
      <c r="CK57" s="1143">
        <f>'1'!CL66</f>
        <v>0.81174199999999996</v>
      </c>
      <c r="CL57" s="1142">
        <f>'1'!CM66</f>
        <v>0</v>
      </c>
      <c r="CM57" s="1142">
        <f>'1'!CN66</f>
        <v>0</v>
      </c>
      <c r="CN57" s="1142">
        <f>'1'!CO66</f>
        <v>0</v>
      </c>
      <c r="CO57" s="1142">
        <f>'1'!CP66</f>
        <v>0.81174199999999996</v>
      </c>
      <c r="CP57" s="1142">
        <f>'1'!CQ66</f>
        <v>0</v>
      </c>
      <c r="CQ57" s="1142">
        <f>'1'!CR66</f>
        <v>0</v>
      </c>
      <c r="CR57" s="1143">
        <f>'1'!CS66</f>
        <v>832.68422999999996</v>
      </c>
      <c r="CS57" s="1142">
        <f>'1'!CT66</f>
        <v>0</v>
      </c>
      <c r="CT57" s="1142">
        <f>'1'!CU66</f>
        <v>0</v>
      </c>
      <c r="CU57" s="1142">
        <f>'1'!CV66</f>
        <v>0</v>
      </c>
      <c r="CV57" s="1142">
        <f>'1'!CW66</f>
        <v>832.68422999999996</v>
      </c>
      <c r="CW57" s="1142">
        <f>'1'!CX66</f>
        <v>0</v>
      </c>
      <c r="CX57" s="1142">
        <f>'1'!CY66</f>
        <v>0</v>
      </c>
    </row>
    <row r="58" spans="1:102" x14ac:dyDescent="0.25">
      <c r="A58" s="1111">
        <v>2</v>
      </c>
      <c r="B58" s="1111">
        <v>5</v>
      </c>
      <c r="C58" s="1140" t="s">
        <v>367</v>
      </c>
      <c r="D58" s="1116">
        <v>430</v>
      </c>
      <c r="E58" s="1143">
        <f>'1'!F67</f>
        <v>0</v>
      </c>
      <c r="F58" s="1142">
        <f>'1'!G67</f>
        <v>0</v>
      </c>
      <c r="G58" s="1142">
        <f>'1'!H67</f>
        <v>0</v>
      </c>
      <c r="H58" s="1142">
        <f>'1'!I67</f>
        <v>0</v>
      </c>
      <c r="I58" s="1142">
        <f>'1'!J67</f>
        <v>0</v>
      </c>
      <c r="J58" s="1142">
        <f>'1'!K67</f>
        <v>0</v>
      </c>
      <c r="K58" s="1142">
        <f>'1'!L67</f>
        <v>0</v>
      </c>
      <c r="L58" s="1143">
        <f>'1'!M67</f>
        <v>0</v>
      </c>
      <c r="M58" s="1142">
        <f>'1'!N67</f>
        <v>0</v>
      </c>
      <c r="N58" s="1142">
        <f>'1'!O67</f>
        <v>0</v>
      </c>
      <c r="O58" s="1142">
        <f>'1'!P67</f>
        <v>0</v>
      </c>
      <c r="P58" s="1142">
        <f>'1'!Q67</f>
        <v>0</v>
      </c>
      <c r="Q58" s="1142">
        <f>'1'!R67</f>
        <v>0</v>
      </c>
      <c r="R58" s="1142">
        <f>'1'!S67</f>
        <v>0</v>
      </c>
      <c r="S58" s="1143">
        <f>'1'!T67</f>
        <v>0</v>
      </c>
      <c r="T58" s="1142">
        <f>'1'!U67</f>
        <v>0</v>
      </c>
      <c r="U58" s="1142">
        <f>'1'!V67</f>
        <v>0</v>
      </c>
      <c r="V58" s="1142">
        <f>'1'!W67</f>
        <v>0</v>
      </c>
      <c r="W58" s="1142">
        <f>'1'!X67</f>
        <v>0</v>
      </c>
      <c r="X58" s="1142">
        <f>'1'!Y67</f>
        <v>0</v>
      </c>
      <c r="Y58" s="1142">
        <f>'1'!Z67</f>
        <v>0</v>
      </c>
      <c r="Z58" s="1143">
        <f>'1'!AA67</f>
        <v>0</v>
      </c>
      <c r="AA58" s="1142">
        <f>'1'!AB67</f>
        <v>0</v>
      </c>
      <c r="AB58" s="1142">
        <f>'1'!AC67</f>
        <v>0</v>
      </c>
      <c r="AC58" s="1142">
        <f>'1'!AD67</f>
        <v>0</v>
      </c>
      <c r="AD58" s="1142">
        <f>'1'!AE67</f>
        <v>0</v>
      </c>
      <c r="AE58" s="1142">
        <f>'1'!AF67</f>
        <v>0</v>
      </c>
      <c r="AF58" s="1142">
        <f>'1'!AG67</f>
        <v>0</v>
      </c>
      <c r="AG58" s="1143">
        <f>'1'!AH67</f>
        <v>0</v>
      </c>
      <c r="AH58" s="1142">
        <f>'1'!AI67</f>
        <v>0</v>
      </c>
      <c r="AI58" s="1142">
        <f>'1'!AJ67</f>
        <v>0</v>
      </c>
      <c r="AJ58" s="1142">
        <f>'1'!AK67</f>
        <v>0</v>
      </c>
      <c r="AK58" s="1142">
        <f>'1'!AL67</f>
        <v>0</v>
      </c>
      <c r="AL58" s="1142">
        <f>'1'!AM67</f>
        <v>0</v>
      </c>
      <c r="AM58" s="1142">
        <f>'1'!AN67</f>
        <v>0</v>
      </c>
      <c r="AN58" s="1143">
        <f>'1'!AO67</f>
        <v>0</v>
      </c>
      <c r="AO58" s="1142">
        <f>'1'!AP67</f>
        <v>0</v>
      </c>
      <c r="AP58" s="1142">
        <f>'1'!AQ67</f>
        <v>0</v>
      </c>
      <c r="AQ58" s="1142">
        <f>'1'!AR67</f>
        <v>0</v>
      </c>
      <c r="AR58" s="1142">
        <f>'1'!AS67</f>
        <v>0</v>
      </c>
      <c r="AS58" s="1142">
        <f>'1'!AT67</f>
        <v>0</v>
      </c>
      <c r="AT58" s="1142">
        <f>'1'!AU67</f>
        <v>0</v>
      </c>
      <c r="AU58" s="1143">
        <f>'1'!AV67</f>
        <v>0</v>
      </c>
      <c r="AV58" s="1142">
        <f>'1'!AW67</f>
        <v>0</v>
      </c>
      <c r="AW58" s="1142">
        <f>'1'!AX67</f>
        <v>0</v>
      </c>
      <c r="AX58" s="1142">
        <f>'1'!AY67</f>
        <v>0</v>
      </c>
      <c r="AY58" s="1142">
        <f>'1'!AZ67</f>
        <v>0</v>
      </c>
      <c r="AZ58" s="1142">
        <f>'1'!BA67</f>
        <v>0</v>
      </c>
      <c r="BA58" s="1142">
        <f>'1'!BB67</f>
        <v>0</v>
      </c>
      <c r="BB58" s="1143">
        <f>'1'!BC67</f>
        <v>0</v>
      </c>
      <c r="BC58" s="1142">
        <f>'1'!BD67</f>
        <v>0</v>
      </c>
      <c r="BD58" s="1142">
        <f>'1'!BE67</f>
        <v>0</v>
      </c>
      <c r="BE58" s="1142">
        <f>'1'!BF67</f>
        <v>0</v>
      </c>
      <c r="BF58" s="1142">
        <f>'1'!BG67</f>
        <v>0</v>
      </c>
      <c r="BG58" s="1142">
        <f>'1'!BH67</f>
        <v>0</v>
      </c>
      <c r="BH58" s="1142">
        <f>'1'!BI67</f>
        <v>0</v>
      </c>
      <c r="BI58" s="1143">
        <f>'1'!BJ67</f>
        <v>0</v>
      </c>
      <c r="BJ58" s="1142">
        <f>'1'!BK67</f>
        <v>0</v>
      </c>
      <c r="BK58" s="1142">
        <f>'1'!BL67</f>
        <v>0</v>
      </c>
      <c r="BL58" s="1142">
        <f>'1'!BM67</f>
        <v>0</v>
      </c>
      <c r="BM58" s="1142">
        <f>'1'!BN67</f>
        <v>0</v>
      </c>
      <c r="BN58" s="1142">
        <f>'1'!BO67</f>
        <v>0</v>
      </c>
      <c r="BO58" s="1142">
        <f>'1'!BP67</f>
        <v>0</v>
      </c>
      <c r="BP58" s="1143">
        <f>'1'!BQ67</f>
        <v>0</v>
      </c>
      <c r="BQ58" s="1142">
        <f>'1'!BR67</f>
        <v>0</v>
      </c>
      <c r="BR58" s="1142">
        <f>'1'!BS67</f>
        <v>0</v>
      </c>
      <c r="BS58" s="1142">
        <f>'1'!BT67</f>
        <v>0</v>
      </c>
      <c r="BT58" s="1142">
        <f>'1'!BU67</f>
        <v>0</v>
      </c>
      <c r="BU58" s="1142">
        <f>'1'!BV67</f>
        <v>0</v>
      </c>
      <c r="BV58" s="1142">
        <f>'1'!BW67</f>
        <v>0</v>
      </c>
      <c r="BW58" s="1143">
        <f>'1'!BX67</f>
        <v>0</v>
      </c>
      <c r="BX58" s="1142">
        <f>'1'!BY67</f>
        <v>0</v>
      </c>
      <c r="BY58" s="1142">
        <f>'1'!BZ67</f>
        <v>0</v>
      </c>
      <c r="BZ58" s="1142">
        <f>'1'!CA67</f>
        <v>0</v>
      </c>
      <c r="CA58" s="1142">
        <f>'1'!CB67</f>
        <v>0</v>
      </c>
      <c r="CB58" s="1142">
        <f>'1'!CC67</f>
        <v>0</v>
      </c>
      <c r="CC58" s="1142">
        <f>'1'!CD67</f>
        <v>0</v>
      </c>
      <c r="CD58" s="1143">
        <f>'1'!CE67</f>
        <v>0</v>
      </c>
      <c r="CE58" s="1142">
        <f>'1'!CF67</f>
        <v>0</v>
      </c>
      <c r="CF58" s="1142">
        <f>'1'!CG67</f>
        <v>0</v>
      </c>
      <c r="CG58" s="1142">
        <f>'1'!CH67</f>
        <v>0</v>
      </c>
      <c r="CH58" s="1142">
        <f>'1'!CI67</f>
        <v>0</v>
      </c>
      <c r="CI58" s="1142">
        <f>'1'!CJ67</f>
        <v>0</v>
      </c>
      <c r="CJ58" s="1142">
        <f>'1'!CK67</f>
        <v>0</v>
      </c>
      <c r="CK58" s="1143">
        <f>'1'!CL67</f>
        <v>0</v>
      </c>
      <c r="CL58" s="1142">
        <f>'1'!CM67</f>
        <v>0</v>
      </c>
      <c r="CM58" s="1142">
        <f>'1'!CN67</f>
        <v>0</v>
      </c>
      <c r="CN58" s="1142">
        <f>'1'!CO67</f>
        <v>0</v>
      </c>
      <c r="CO58" s="1142">
        <f>'1'!CP67</f>
        <v>0</v>
      </c>
      <c r="CP58" s="1142">
        <f>'1'!CQ67</f>
        <v>0</v>
      </c>
      <c r="CQ58" s="1142">
        <f>'1'!CR67</f>
        <v>0</v>
      </c>
      <c r="CR58" s="1143">
        <f>'1'!CS67</f>
        <v>0</v>
      </c>
      <c r="CS58" s="1142">
        <f>'1'!CT67</f>
        <v>0</v>
      </c>
      <c r="CT58" s="1142">
        <f>'1'!CU67</f>
        <v>0</v>
      </c>
      <c r="CU58" s="1142">
        <f>'1'!CV67</f>
        <v>0</v>
      </c>
      <c r="CV58" s="1142">
        <f>'1'!CW67</f>
        <v>0</v>
      </c>
      <c r="CW58" s="1142">
        <f>'1'!CX67</f>
        <v>0</v>
      </c>
      <c r="CX58" s="1142">
        <f>'1'!CY67</f>
        <v>0</v>
      </c>
    </row>
    <row r="59" spans="1:102" x14ac:dyDescent="0.25">
      <c r="A59" s="1111">
        <v>3</v>
      </c>
      <c r="B59" s="1111">
        <v>5</v>
      </c>
      <c r="C59" s="1140" t="s">
        <v>369</v>
      </c>
      <c r="D59" s="1116">
        <v>440</v>
      </c>
      <c r="E59" s="1143">
        <f>'1'!F68</f>
        <v>0</v>
      </c>
      <c r="F59" s="1142">
        <f>'1'!G68</f>
        <v>0</v>
      </c>
      <c r="G59" s="1142">
        <f>'1'!H68</f>
        <v>0</v>
      </c>
      <c r="H59" s="1142">
        <f>'1'!I68</f>
        <v>0</v>
      </c>
      <c r="I59" s="1142">
        <f>'1'!J68</f>
        <v>0</v>
      </c>
      <c r="J59" s="1142">
        <f>'1'!K68</f>
        <v>0</v>
      </c>
      <c r="K59" s="1142">
        <f>'1'!L68</f>
        <v>0</v>
      </c>
      <c r="L59" s="1143">
        <f>'1'!M68</f>
        <v>0</v>
      </c>
      <c r="M59" s="1142">
        <f>'1'!N68</f>
        <v>0</v>
      </c>
      <c r="N59" s="1142">
        <f>'1'!O68</f>
        <v>0</v>
      </c>
      <c r="O59" s="1142">
        <f>'1'!P68</f>
        <v>0</v>
      </c>
      <c r="P59" s="1142">
        <f>'1'!Q68</f>
        <v>0</v>
      </c>
      <c r="Q59" s="1142">
        <f>'1'!R68</f>
        <v>0</v>
      </c>
      <c r="R59" s="1142">
        <f>'1'!S68</f>
        <v>0</v>
      </c>
      <c r="S59" s="1143">
        <f>'1'!T68</f>
        <v>0</v>
      </c>
      <c r="T59" s="1142">
        <f>'1'!U68</f>
        <v>0</v>
      </c>
      <c r="U59" s="1142">
        <f>'1'!V68</f>
        <v>0</v>
      </c>
      <c r="V59" s="1142">
        <f>'1'!W68</f>
        <v>0</v>
      </c>
      <c r="W59" s="1142">
        <f>'1'!X68</f>
        <v>0</v>
      </c>
      <c r="X59" s="1142">
        <f>'1'!Y68</f>
        <v>0</v>
      </c>
      <c r="Y59" s="1142">
        <f>'1'!Z68</f>
        <v>0</v>
      </c>
      <c r="Z59" s="1143">
        <f>'1'!AA68</f>
        <v>0</v>
      </c>
      <c r="AA59" s="1142">
        <f>'1'!AB68</f>
        <v>0</v>
      </c>
      <c r="AB59" s="1142">
        <f>'1'!AC68</f>
        <v>0</v>
      </c>
      <c r="AC59" s="1142">
        <f>'1'!AD68</f>
        <v>0</v>
      </c>
      <c r="AD59" s="1142">
        <f>'1'!AE68</f>
        <v>0</v>
      </c>
      <c r="AE59" s="1142">
        <f>'1'!AF68</f>
        <v>0</v>
      </c>
      <c r="AF59" s="1142">
        <f>'1'!AG68</f>
        <v>0</v>
      </c>
      <c r="AG59" s="1143">
        <f>'1'!AH68</f>
        <v>0</v>
      </c>
      <c r="AH59" s="1142">
        <f>'1'!AI68</f>
        <v>0</v>
      </c>
      <c r="AI59" s="1142">
        <f>'1'!AJ68</f>
        <v>0</v>
      </c>
      <c r="AJ59" s="1142">
        <f>'1'!AK68</f>
        <v>0</v>
      </c>
      <c r="AK59" s="1142">
        <f>'1'!AL68</f>
        <v>0</v>
      </c>
      <c r="AL59" s="1142">
        <f>'1'!AM68</f>
        <v>0</v>
      </c>
      <c r="AM59" s="1142">
        <f>'1'!AN68</f>
        <v>0</v>
      </c>
      <c r="AN59" s="1143">
        <f>'1'!AO68</f>
        <v>0</v>
      </c>
      <c r="AO59" s="1142">
        <f>'1'!AP68</f>
        <v>0</v>
      </c>
      <c r="AP59" s="1142">
        <f>'1'!AQ68</f>
        <v>0</v>
      </c>
      <c r="AQ59" s="1142">
        <f>'1'!AR68</f>
        <v>0</v>
      </c>
      <c r="AR59" s="1142">
        <f>'1'!AS68</f>
        <v>0</v>
      </c>
      <c r="AS59" s="1142">
        <f>'1'!AT68</f>
        <v>0</v>
      </c>
      <c r="AT59" s="1142">
        <f>'1'!AU68</f>
        <v>0</v>
      </c>
      <c r="AU59" s="1143">
        <f>'1'!AV68</f>
        <v>0</v>
      </c>
      <c r="AV59" s="1142">
        <f>'1'!AW68</f>
        <v>0</v>
      </c>
      <c r="AW59" s="1142">
        <f>'1'!AX68</f>
        <v>0</v>
      </c>
      <c r="AX59" s="1142">
        <f>'1'!AY68</f>
        <v>0</v>
      </c>
      <c r="AY59" s="1142">
        <f>'1'!AZ68</f>
        <v>0</v>
      </c>
      <c r="AZ59" s="1142">
        <f>'1'!BA68</f>
        <v>0</v>
      </c>
      <c r="BA59" s="1142">
        <f>'1'!BB68</f>
        <v>0</v>
      </c>
      <c r="BB59" s="1143">
        <f>'1'!BC68</f>
        <v>0</v>
      </c>
      <c r="BC59" s="1142">
        <f>'1'!BD68</f>
        <v>0</v>
      </c>
      <c r="BD59" s="1142">
        <f>'1'!BE68</f>
        <v>0</v>
      </c>
      <c r="BE59" s="1142">
        <f>'1'!BF68</f>
        <v>0</v>
      </c>
      <c r="BF59" s="1142">
        <f>'1'!BG68</f>
        <v>0</v>
      </c>
      <c r="BG59" s="1142">
        <f>'1'!BH68</f>
        <v>0</v>
      </c>
      <c r="BH59" s="1142">
        <f>'1'!BI68</f>
        <v>0</v>
      </c>
      <c r="BI59" s="1143">
        <f>'1'!BJ68</f>
        <v>0</v>
      </c>
      <c r="BJ59" s="1142">
        <f>'1'!BK68</f>
        <v>0</v>
      </c>
      <c r="BK59" s="1142">
        <f>'1'!BL68</f>
        <v>0</v>
      </c>
      <c r="BL59" s="1142">
        <f>'1'!BM68</f>
        <v>0</v>
      </c>
      <c r="BM59" s="1142">
        <f>'1'!BN68</f>
        <v>0</v>
      </c>
      <c r="BN59" s="1142">
        <f>'1'!BO68</f>
        <v>0</v>
      </c>
      <c r="BO59" s="1142">
        <f>'1'!BP68</f>
        <v>0</v>
      </c>
      <c r="BP59" s="1143">
        <f>'1'!BQ68</f>
        <v>0</v>
      </c>
      <c r="BQ59" s="1142">
        <f>'1'!BR68</f>
        <v>0</v>
      </c>
      <c r="BR59" s="1142">
        <f>'1'!BS68</f>
        <v>0</v>
      </c>
      <c r="BS59" s="1142">
        <f>'1'!BT68</f>
        <v>0</v>
      </c>
      <c r="BT59" s="1142">
        <f>'1'!BU68</f>
        <v>0</v>
      </c>
      <c r="BU59" s="1142">
        <f>'1'!BV68</f>
        <v>0</v>
      </c>
      <c r="BV59" s="1142">
        <f>'1'!BW68</f>
        <v>0</v>
      </c>
      <c r="BW59" s="1143">
        <f>'1'!BX68</f>
        <v>0</v>
      </c>
      <c r="BX59" s="1142">
        <f>'1'!BY68</f>
        <v>0</v>
      </c>
      <c r="BY59" s="1142">
        <f>'1'!BZ68</f>
        <v>0</v>
      </c>
      <c r="BZ59" s="1142">
        <f>'1'!CA68</f>
        <v>0</v>
      </c>
      <c r="CA59" s="1142">
        <f>'1'!CB68</f>
        <v>0</v>
      </c>
      <c r="CB59" s="1142">
        <f>'1'!CC68</f>
        <v>0</v>
      </c>
      <c r="CC59" s="1142">
        <f>'1'!CD68</f>
        <v>0</v>
      </c>
      <c r="CD59" s="1143">
        <f>'1'!CE68</f>
        <v>0</v>
      </c>
      <c r="CE59" s="1142">
        <f>'1'!CF68</f>
        <v>0</v>
      </c>
      <c r="CF59" s="1142">
        <f>'1'!CG68</f>
        <v>0</v>
      </c>
      <c r="CG59" s="1142">
        <f>'1'!CH68</f>
        <v>0</v>
      </c>
      <c r="CH59" s="1142">
        <f>'1'!CI68</f>
        <v>0</v>
      </c>
      <c r="CI59" s="1142">
        <f>'1'!CJ68</f>
        <v>0</v>
      </c>
      <c r="CJ59" s="1142">
        <f>'1'!CK68</f>
        <v>0</v>
      </c>
      <c r="CK59" s="1143">
        <f>'1'!CL68</f>
        <v>0</v>
      </c>
      <c r="CL59" s="1142">
        <f>'1'!CM68</f>
        <v>0</v>
      </c>
      <c r="CM59" s="1142">
        <f>'1'!CN68</f>
        <v>0</v>
      </c>
      <c r="CN59" s="1142">
        <f>'1'!CO68</f>
        <v>0</v>
      </c>
      <c r="CO59" s="1142">
        <f>'1'!CP68</f>
        <v>0</v>
      </c>
      <c r="CP59" s="1142">
        <f>'1'!CQ68</f>
        <v>0</v>
      </c>
      <c r="CQ59" s="1142">
        <f>'1'!CR68</f>
        <v>0</v>
      </c>
      <c r="CR59" s="1143">
        <f>'1'!CS68</f>
        <v>0</v>
      </c>
      <c r="CS59" s="1142">
        <f>'1'!CT68</f>
        <v>0</v>
      </c>
      <c r="CT59" s="1142">
        <f>'1'!CU68</f>
        <v>0</v>
      </c>
      <c r="CU59" s="1142">
        <f>'1'!CV68</f>
        <v>0</v>
      </c>
      <c r="CV59" s="1142">
        <f>'1'!CW68</f>
        <v>0</v>
      </c>
      <c r="CW59" s="1142">
        <f>'1'!CX68</f>
        <v>0</v>
      </c>
      <c r="CX59" s="1142">
        <f>'1'!CY68</f>
        <v>0</v>
      </c>
    </row>
    <row r="60" spans="1:102" x14ac:dyDescent="0.25">
      <c r="A60" s="1111">
        <v>4</v>
      </c>
      <c r="B60" s="1111">
        <v>5</v>
      </c>
      <c r="C60" s="1140" t="s">
        <v>27</v>
      </c>
      <c r="D60" s="1116">
        <v>450</v>
      </c>
      <c r="E60" s="1143">
        <f>'1'!F69</f>
        <v>5625.369815</v>
      </c>
      <c r="F60" s="1142">
        <f>'1'!G69</f>
        <v>0</v>
      </c>
      <c r="G60" s="1142">
        <f>'1'!H69</f>
        <v>26.856110000000001</v>
      </c>
      <c r="H60" s="1142">
        <f>'1'!I69</f>
        <v>4373.572193</v>
      </c>
      <c r="I60" s="1142">
        <f>'1'!J69</f>
        <v>1224.9415120000001</v>
      </c>
      <c r="J60" s="1142">
        <f>'1'!K69</f>
        <v>0</v>
      </c>
      <c r="K60" s="1142">
        <f>'1'!L69</f>
        <v>0</v>
      </c>
      <c r="L60" s="1143">
        <f>'1'!M69</f>
        <v>50336.585720000003</v>
      </c>
      <c r="M60" s="1142">
        <f>'1'!N69</f>
        <v>0</v>
      </c>
      <c r="N60" s="1142">
        <f>'1'!O69</f>
        <v>231.26414</v>
      </c>
      <c r="O60" s="1142">
        <f>'1'!P69</f>
        <v>38914.451070000003</v>
      </c>
      <c r="P60" s="1142">
        <f>'1'!Q69</f>
        <v>11190.870510000001</v>
      </c>
      <c r="Q60" s="1142">
        <f>'1'!R69</f>
        <v>0</v>
      </c>
      <c r="R60" s="1142">
        <f>'1'!S69</f>
        <v>0</v>
      </c>
      <c r="S60" s="1143">
        <f>'1'!T69</f>
        <v>2.312325</v>
      </c>
      <c r="T60" s="1142">
        <f>'1'!U69</f>
        <v>0</v>
      </c>
      <c r="U60" s="1142">
        <f>'1'!V69</f>
        <v>0</v>
      </c>
      <c r="V60" s="1142">
        <f>'1'!W69</f>
        <v>2.312325</v>
      </c>
      <c r="W60" s="1142">
        <f>'1'!X69</f>
        <v>0</v>
      </c>
      <c r="X60" s="1142">
        <f>'1'!Y69</f>
        <v>0</v>
      </c>
      <c r="Y60" s="1142">
        <f>'1'!Z69</f>
        <v>0</v>
      </c>
      <c r="Z60" s="1143">
        <f>'1'!AA69</f>
        <v>20.52056</v>
      </c>
      <c r="AA60" s="1142">
        <f>'1'!AB69</f>
        <v>0</v>
      </c>
      <c r="AB60" s="1142">
        <f>'1'!AC69</f>
        <v>0</v>
      </c>
      <c r="AC60" s="1142">
        <f>'1'!AD69</f>
        <v>20.52056</v>
      </c>
      <c r="AD60" s="1142">
        <f>'1'!AE69</f>
        <v>0</v>
      </c>
      <c r="AE60" s="1142">
        <f>'1'!AF69</f>
        <v>0</v>
      </c>
      <c r="AF60" s="1142">
        <f>'1'!AG69</f>
        <v>0</v>
      </c>
      <c r="AG60" s="1143">
        <f>'1'!AH69</f>
        <v>45.764105000000001</v>
      </c>
      <c r="AH60" s="1142">
        <f>'1'!AI69</f>
        <v>0</v>
      </c>
      <c r="AI60" s="1142">
        <f>'1'!AJ69</f>
        <v>0</v>
      </c>
      <c r="AJ60" s="1142">
        <f>'1'!AK69</f>
        <v>45.764105000000001</v>
      </c>
      <c r="AK60" s="1142">
        <f>'1'!AL69</f>
        <v>0</v>
      </c>
      <c r="AL60" s="1142">
        <f>'1'!AM69</f>
        <v>0</v>
      </c>
      <c r="AM60" s="1142">
        <f>'1'!AN69</f>
        <v>0</v>
      </c>
      <c r="AN60" s="1143">
        <f>'1'!AO69</f>
        <v>345.35655000000003</v>
      </c>
      <c r="AO60" s="1142">
        <f>'1'!AP69</f>
        <v>0</v>
      </c>
      <c r="AP60" s="1142">
        <f>'1'!AQ69</f>
        <v>0</v>
      </c>
      <c r="AQ60" s="1142">
        <f>'1'!AR69</f>
        <v>345.35655000000003</v>
      </c>
      <c r="AR60" s="1142">
        <f>'1'!AS69</f>
        <v>0</v>
      </c>
      <c r="AS60" s="1142">
        <f>'1'!AT69</f>
        <v>0</v>
      </c>
      <c r="AT60" s="1142">
        <f>'1'!AU69</f>
        <v>0</v>
      </c>
      <c r="AU60" s="1143">
        <f>'1'!AV69</f>
        <v>6.3445000000000001E-2</v>
      </c>
      <c r="AV60" s="1142">
        <f>'1'!AW69</f>
        <v>0</v>
      </c>
      <c r="AW60" s="1142">
        <f>'1'!AX69</f>
        <v>0</v>
      </c>
      <c r="AX60" s="1142">
        <f>'1'!AY69</f>
        <v>6.3445000000000001E-2</v>
      </c>
      <c r="AY60" s="1142">
        <f>'1'!AZ69</f>
        <v>0</v>
      </c>
      <c r="AZ60" s="1142">
        <f>'1'!BA69</f>
        <v>0</v>
      </c>
      <c r="BA60" s="1142">
        <f>'1'!BB69</f>
        <v>0</v>
      </c>
      <c r="BB60" s="1143">
        <f>'1'!BC69</f>
        <v>73.044449999999998</v>
      </c>
      <c r="BC60" s="1142">
        <f>'1'!BD69</f>
        <v>0</v>
      </c>
      <c r="BD60" s="1142">
        <f>'1'!BE69</f>
        <v>0</v>
      </c>
      <c r="BE60" s="1142">
        <f>'1'!BF69</f>
        <v>73.044449999999998</v>
      </c>
      <c r="BF60" s="1142">
        <f>'1'!BG69</f>
        <v>0</v>
      </c>
      <c r="BG60" s="1142">
        <f>'1'!BH69</f>
        <v>0</v>
      </c>
      <c r="BH60" s="1142">
        <f>'1'!BI69</f>
        <v>0</v>
      </c>
      <c r="BI60" s="1143">
        <f>'1'!BJ69</f>
        <v>655.49336900000003</v>
      </c>
      <c r="BJ60" s="1142">
        <f>'1'!BK69</f>
        <v>0</v>
      </c>
      <c r="BK60" s="1142">
        <f>'1'!BL69</f>
        <v>0</v>
      </c>
      <c r="BL60" s="1142">
        <f>'1'!BM69</f>
        <v>15.835274</v>
      </c>
      <c r="BM60" s="1142">
        <f>'1'!BN69</f>
        <v>639.658095</v>
      </c>
      <c r="BN60" s="1142">
        <f>'1'!BO69</f>
        <v>0</v>
      </c>
      <c r="BO60" s="1142">
        <f>'1'!BP69</f>
        <v>0</v>
      </c>
      <c r="BP60" s="1143">
        <f>'1'!BQ69</f>
        <v>2562.42506</v>
      </c>
      <c r="BQ60" s="1142">
        <f>'1'!BR69</f>
        <v>0</v>
      </c>
      <c r="BR60" s="1142">
        <f>'1'!BS69</f>
        <v>0</v>
      </c>
      <c r="BS60" s="1142">
        <f>'1'!BT69</f>
        <v>55.902169999999998</v>
      </c>
      <c r="BT60" s="1142">
        <f>'1'!BU69</f>
        <v>2506.5228900000002</v>
      </c>
      <c r="BU60" s="1142">
        <f>'1'!BV69</f>
        <v>0</v>
      </c>
      <c r="BV60" s="1142">
        <f>'1'!BW69</f>
        <v>0</v>
      </c>
      <c r="BW60" s="1143">
        <f>'1'!BX69</f>
        <v>1.009409</v>
      </c>
      <c r="BX60" s="1142">
        <f>'1'!BY69</f>
        <v>0</v>
      </c>
      <c r="BY60" s="1142">
        <f>'1'!BZ69</f>
        <v>0</v>
      </c>
      <c r="BZ60" s="1142">
        <f>'1'!CA69</f>
        <v>2.2530999999999999E-2</v>
      </c>
      <c r="CA60" s="1142">
        <f>'1'!CB69</f>
        <v>0.98687800000000003</v>
      </c>
      <c r="CB60" s="1142">
        <f>'1'!CC69</f>
        <v>0</v>
      </c>
      <c r="CC60" s="1142">
        <f>'1'!CD69</f>
        <v>0</v>
      </c>
      <c r="CD60" s="1143">
        <f>'1'!CE69</f>
        <v>1162.1360500000001</v>
      </c>
      <c r="CE60" s="1142">
        <f>'1'!CF69</f>
        <v>0</v>
      </c>
      <c r="CF60" s="1142">
        <f>'1'!CG69</f>
        <v>0</v>
      </c>
      <c r="CG60" s="1142">
        <f>'1'!CH69</f>
        <v>25.940020000000001</v>
      </c>
      <c r="CH60" s="1142">
        <f>'1'!CI69</f>
        <v>1136.1960300000001</v>
      </c>
      <c r="CI60" s="1142">
        <f>'1'!CJ69</f>
        <v>0</v>
      </c>
      <c r="CJ60" s="1142">
        <f>'1'!CK69</f>
        <v>0</v>
      </c>
      <c r="CK60" s="1143">
        <f>'1'!CL69</f>
        <v>1.1889690000000002</v>
      </c>
      <c r="CL60" s="1142">
        <f>'1'!CM69</f>
        <v>0</v>
      </c>
      <c r="CM60" s="1142">
        <f>'1'!CN69</f>
        <v>0</v>
      </c>
      <c r="CN60" s="1142">
        <f>'1'!CO69</f>
        <v>2.4233999999999999E-2</v>
      </c>
      <c r="CO60" s="1142">
        <f>'1'!CP69</f>
        <v>1.1647350000000001</v>
      </c>
      <c r="CP60" s="1142">
        <f>'1'!CQ69</f>
        <v>0</v>
      </c>
      <c r="CQ60" s="1142">
        <f>'1'!CR69</f>
        <v>0</v>
      </c>
      <c r="CR60" s="1143">
        <f>'1'!CS69</f>
        <v>1262.61853</v>
      </c>
      <c r="CS60" s="1142">
        <f>'1'!CT69</f>
        <v>0</v>
      </c>
      <c r="CT60" s="1142">
        <f>'1'!CU69</f>
        <v>0</v>
      </c>
      <c r="CU60" s="1142">
        <f>'1'!CV69</f>
        <v>67.834419999999994</v>
      </c>
      <c r="CV60" s="1142">
        <f>'1'!CW69</f>
        <v>1194.7841100000001</v>
      </c>
      <c r="CW60" s="1142">
        <f>'1'!CX69</f>
        <v>0</v>
      </c>
      <c r="CX60" s="1142">
        <f>'1'!CY69</f>
        <v>0</v>
      </c>
    </row>
    <row r="61" spans="1:102" x14ac:dyDescent="0.25">
      <c r="A61" s="1111">
        <v>5</v>
      </c>
      <c r="B61" s="1111">
        <v>5</v>
      </c>
      <c r="C61" s="1140" t="s">
        <v>372</v>
      </c>
      <c r="D61" s="1116">
        <v>460</v>
      </c>
      <c r="E61" s="1143">
        <f>'1'!F70</f>
        <v>0</v>
      </c>
      <c r="F61" s="1142">
        <f>'1'!G70</f>
        <v>0</v>
      </c>
      <c r="G61" s="1142">
        <f>'1'!H70</f>
        <v>0</v>
      </c>
      <c r="H61" s="1142">
        <f>'1'!I70</f>
        <v>0</v>
      </c>
      <c r="I61" s="1142">
        <f>'1'!J70</f>
        <v>0</v>
      </c>
      <c r="J61" s="1142">
        <f>'1'!K70</f>
        <v>0</v>
      </c>
      <c r="K61" s="1142">
        <f>'1'!L70</f>
        <v>0</v>
      </c>
      <c r="L61" s="1143">
        <f>'1'!M70</f>
        <v>0</v>
      </c>
      <c r="M61" s="1142">
        <f>'1'!N70</f>
        <v>0</v>
      </c>
      <c r="N61" s="1142">
        <f>'1'!O70</f>
        <v>0</v>
      </c>
      <c r="O61" s="1142">
        <f>'1'!P70</f>
        <v>0</v>
      </c>
      <c r="P61" s="1142">
        <f>'1'!Q70</f>
        <v>0</v>
      </c>
      <c r="Q61" s="1142">
        <f>'1'!R70</f>
        <v>0</v>
      </c>
      <c r="R61" s="1142">
        <f>'1'!S70</f>
        <v>0</v>
      </c>
      <c r="S61" s="1143">
        <f>'1'!T70</f>
        <v>0</v>
      </c>
      <c r="T61" s="1142">
        <f>'1'!U70</f>
        <v>0</v>
      </c>
      <c r="U61" s="1142">
        <f>'1'!V70</f>
        <v>0</v>
      </c>
      <c r="V61" s="1142">
        <f>'1'!W70</f>
        <v>0</v>
      </c>
      <c r="W61" s="1142">
        <f>'1'!X70</f>
        <v>0</v>
      </c>
      <c r="X61" s="1142">
        <f>'1'!Y70</f>
        <v>0</v>
      </c>
      <c r="Y61" s="1142">
        <f>'1'!Z70</f>
        <v>0</v>
      </c>
      <c r="Z61" s="1143">
        <f>'1'!AA70</f>
        <v>0</v>
      </c>
      <c r="AA61" s="1142">
        <f>'1'!AB70</f>
        <v>0</v>
      </c>
      <c r="AB61" s="1142">
        <f>'1'!AC70</f>
        <v>0</v>
      </c>
      <c r="AC61" s="1142">
        <f>'1'!AD70</f>
        <v>0</v>
      </c>
      <c r="AD61" s="1142">
        <f>'1'!AE70</f>
        <v>0</v>
      </c>
      <c r="AE61" s="1142">
        <f>'1'!AF70</f>
        <v>0</v>
      </c>
      <c r="AF61" s="1142">
        <f>'1'!AG70</f>
        <v>0</v>
      </c>
      <c r="AG61" s="1143">
        <f>'1'!AH70</f>
        <v>0</v>
      </c>
      <c r="AH61" s="1142">
        <f>'1'!AI70</f>
        <v>0</v>
      </c>
      <c r="AI61" s="1142">
        <f>'1'!AJ70</f>
        <v>0</v>
      </c>
      <c r="AJ61" s="1142">
        <f>'1'!AK70</f>
        <v>0</v>
      </c>
      <c r="AK61" s="1142">
        <f>'1'!AL70</f>
        <v>0</v>
      </c>
      <c r="AL61" s="1142">
        <f>'1'!AM70</f>
        <v>0</v>
      </c>
      <c r="AM61" s="1142">
        <f>'1'!AN70</f>
        <v>0</v>
      </c>
      <c r="AN61" s="1143">
        <f>'1'!AO70</f>
        <v>0</v>
      </c>
      <c r="AO61" s="1142">
        <f>'1'!AP70</f>
        <v>0</v>
      </c>
      <c r="AP61" s="1142">
        <f>'1'!AQ70</f>
        <v>0</v>
      </c>
      <c r="AQ61" s="1142">
        <f>'1'!AR70</f>
        <v>0</v>
      </c>
      <c r="AR61" s="1142">
        <f>'1'!AS70</f>
        <v>0</v>
      </c>
      <c r="AS61" s="1142">
        <f>'1'!AT70</f>
        <v>0</v>
      </c>
      <c r="AT61" s="1142">
        <f>'1'!AU70</f>
        <v>0</v>
      </c>
      <c r="AU61" s="1143">
        <f>'1'!AV70</f>
        <v>0</v>
      </c>
      <c r="AV61" s="1142">
        <f>'1'!AW70</f>
        <v>0</v>
      </c>
      <c r="AW61" s="1142">
        <f>'1'!AX70</f>
        <v>0</v>
      </c>
      <c r="AX61" s="1142">
        <f>'1'!AY70</f>
        <v>0</v>
      </c>
      <c r="AY61" s="1142">
        <f>'1'!AZ70</f>
        <v>0</v>
      </c>
      <c r="AZ61" s="1142">
        <f>'1'!BA70</f>
        <v>0</v>
      </c>
      <c r="BA61" s="1142">
        <f>'1'!BB70</f>
        <v>0</v>
      </c>
      <c r="BB61" s="1143">
        <f>'1'!BC70</f>
        <v>0</v>
      </c>
      <c r="BC61" s="1142">
        <f>'1'!BD70</f>
        <v>0</v>
      </c>
      <c r="BD61" s="1142">
        <f>'1'!BE70</f>
        <v>0</v>
      </c>
      <c r="BE61" s="1142">
        <f>'1'!BF70</f>
        <v>0</v>
      </c>
      <c r="BF61" s="1142">
        <f>'1'!BG70</f>
        <v>0</v>
      </c>
      <c r="BG61" s="1142">
        <f>'1'!BH70</f>
        <v>0</v>
      </c>
      <c r="BH61" s="1142">
        <f>'1'!BI70</f>
        <v>0</v>
      </c>
      <c r="BI61" s="1143">
        <f>'1'!BJ70</f>
        <v>0</v>
      </c>
      <c r="BJ61" s="1142">
        <f>'1'!BK70</f>
        <v>0</v>
      </c>
      <c r="BK61" s="1142">
        <f>'1'!BL70</f>
        <v>0</v>
      </c>
      <c r="BL61" s="1142">
        <f>'1'!BM70</f>
        <v>0</v>
      </c>
      <c r="BM61" s="1142">
        <f>'1'!BN70</f>
        <v>0</v>
      </c>
      <c r="BN61" s="1142">
        <f>'1'!BO70</f>
        <v>0</v>
      </c>
      <c r="BO61" s="1142">
        <f>'1'!BP70</f>
        <v>0</v>
      </c>
      <c r="BP61" s="1143">
        <f>'1'!BQ70</f>
        <v>0</v>
      </c>
      <c r="BQ61" s="1142">
        <f>'1'!BR70</f>
        <v>0</v>
      </c>
      <c r="BR61" s="1142">
        <f>'1'!BS70</f>
        <v>0</v>
      </c>
      <c r="BS61" s="1142">
        <f>'1'!BT70</f>
        <v>0</v>
      </c>
      <c r="BT61" s="1142">
        <f>'1'!BU70</f>
        <v>0</v>
      </c>
      <c r="BU61" s="1142">
        <f>'1'!BV70</f>
        <v>0</v>
      </c>
      <c r="BV61" s="1142">
        <f>'1'!BW70</f>
        <v>0</v>
      </c>
      <c r="BW61" s="1143">
        <f>'1'!BX70</f>
        <v>0</v>
      </c>
      <c r="BX61" s="1142">
        <f>'1'!BY70</f>
        <v>0</v>
      </c>
      <c r="BY61" s="1142">
        <f>'1'!BZ70</f>
        <v>0</v>
      </c>
      <c r="BZ61" s="1142">
        <f>'1'!CA70</f>
        <v>0</v>
      </c>
      <c r="CA61" s="1142">
        <f>'1'!CB70</f>
        <v>0</v>
      </c>
      <c r="CB61" s="1142">
        <f>'1'!CC70</f>
        <v>0</v>
      </c>
      <c r="CC61" s="1142">
        <f>'1'!CD70</f>
        <v>0</v>
      </c>
      <c r="CD61" s="1143">
        <f>'1'!CE70</f>
        <v>0</v>
      </c>
      <c r="CE61" s="1142">
        <f>'1'!CF70</f>
        <v>0</v>
      </c>
      <c r="CF61" s="1142">
        <f>'1'!CG70</f>
        <v>0</v>
      </c>
      <c r="CG61" s="1142">
        <f>'1'!CH70</f>
        <v>0</v>
      </c>
      <c r="CH61" s="1142">
        <f>'1'!CI70</f>
        <v>0</v>
      </c>
      <c r="CI61" s="1142">
        <f>'1'!CJ70</f>
        <v>0</v>
      </c>
      <c r="CJ61" s="1142">
        <f>'1'!CK70</f>
        <v>0</v>
      </c>
      <c r="CK61" s="1143">
        <f>'1'!CL70</f>
        <v>0</v>
      </c>
      <c r="CL61" s="1142">
        <f>'1'!CM70</f>
        <v>0</v>
      </c>
      <c r="CM61" s="1142">
        <f>'1'!CN70</f>
        <v>0</v>
      </c>
      <c r="CN61" s="1142">
        <f>'1'!CO70</f>
        <v>0</v>
      </c>
      <c r="CO61" s="1142">
        <f>'1'!CP70</f>
        <v>0</v>
      </c>
      <c r="CP61" s="1142">
        <f>'1'!CQ70</f>
        <v>0</v>
      </c>
      <c r="CQ61" s="1142">
        <f>'1'!CR70</f>
        <v>0</v>
      </c>
      <c r="CR61" s="1143">
        <f>'1'!CS70</f>
        <v>0</v>
      </c>
      <c r="CS61" s="1142">
        <f>'1'!CT70</f>
        <v>0</v>
      </c>
      <c r="CT61" s="1142">
        <f>'1'!CU70</f>
        <v>0</v>
      </c>
      <c r="CU61" s="1142">
        <f>'1'!CV70</f>
        <v>0</v>
      </c>
      <c r="CV61" s="1142">
        <f>'1'!CW70</f>
        <v>0</v>
      </c>
      <c r="CW61" s="1142">
        <f>'1'!CX70</f>
        <v>0</v>
      </c>
      <c r="CX61" s="1142">
        <f>'1'!CY70</f>
        <v>0</v>
      </c>
    </row>
    <row r="62" spans="1:102" x14ac:dyDescent="0.25">
      <c r="A62" s="1111">
        <v>6</v>
      </c>
      <c r="B62" s="1111">
        <v>5</v>
      </c>
      <c r="C62" s="1140" t="s">
        <v>374</v>
      </c>
      <c r="D62" s="1116">
        <v>470</v>
      </c>
      <c r="E62" s="1143">
        <f>'1'!F71</f>
        <v>2334.7597449999998</v>
      </c>
      <c r="F62" s="1142">
        <f>'1'!G71</f>
        <v>0</v>
      </c>
      <c r="G62" s="1142">
        <f>'1'!H71</f>
        <v>0</v>
      </c>
      <c r="H62" s="1142">
        <f>'1'!I71</f>
        <v>713.69063300000005</v>
      </c>
      <c r="I62" s="1142">
        <f>'1'!J71</f>
        <v>1621.0691119999999</v>
      </c>
      <c r="J62" s="1142">
        <f>'1'!K71</f>
        <v>0</v>
      </c>
      <c r="K62" s="1142">
        <f>'1'!L71</f>
        <v>0</v>
      </c>
      <c r="L62" s="1143">
        <f>'1'!M71</f>
        <v>21172.213459999999</v>
      </c>
      <c r="M62" s="1142">
        <f>'1'!N71</f>
        <v>0</v>
      </c>
      <c r="N62" s="1142">
        <f>'1'!O71</f>
        <v>0</v>
      </c>
      <c r="O62" s="1142">
        <f>'1'!P71</f>
        <v>6353.6965</v>
      </c>
      <c r="P62" s="1142">
        <f>'1'!Q71</f>
        <v>14818.516960000001</v>
      </c>
      <c r="Q62" s="1142">
        <f>'1'!R71</f>
        <v>0</v>
      </c>
      <c r="R62" s="1142">
        <f>'1'!S71</f>
        <v>0</v>
      </c>
      <c r="S62" s="1143">
        <f>'1'!T71</f>
        <v>23.520987999999999</v>
      </c>
      <c r="T62" s="1142">
        <f>'1'!U71</f>
        <v>0</v>
      </c>
      <c r="U62" s="1142">
        <f>'1'!V71</f>
        <v>0</v>
      </c>
      <c r="V62" s="1142">
        <f>'1'!W71</f>
        <v>23.520987999999999</v>
      </c>
      <c r="W62" s="1142">
        <f>'1'!X71</f>
        <v>0</v>
      </c>
      <c r="X62" s="1142">
        <f>'1'!Y71</f>
        <v>0</v>
      </c>
      <c r="Y62" s="1142">
        <f>'1'!Z71</f>
        <v>0</v>
      </c>
      <c r="Z62" s="1143">
        <f>'1'!AA71</f>
        <v>224.37314000000001</v>
      </c>
      <c r="AA62" s="1142">
        <f>'1'!AB71</f>
        <v>0</v>
      </c>
      <c r="AB62" s="1142">
        <f>'1'!AC71</f>
        <v>0</v>
      </c>
      <c r="AC62" s="1142">
        <f>'1'!AD71</f>
        <v>224.37314000000001</v>
      </c>
      <c r="AD62" s="1142">
        <f>'1'!AE71</f>
        <v>0</v>
      </c>
      <c r="AE62" s="1142">
        <f>'1'!AF71</f>
        <v>0</v>
      </c>
      <c r="AF62" s="1142">
        <f>'1'!AG71</f>
        <v>0</v>
      </c>
      <c r="AG62" s="1143">
        <f>'1'!AH71</f>
        <v>245.08236099999999</v>
      </c>
      <c r="AH62" s="1142">
        <f>'1'!AI71</f>
        <v>0</v>
      </c>
      <c r="AI62" s="1142">
        <f>'1'!AJ71</f>
        <v>0</v>
      </c>
      <c r="AJ62" s="1142">
        <f>'1'!AK71</f>
        <v>245.08236099999999</v>
      </c>
      <c r="AK62" s="1142">
        <f>'1'!AL71</f>
        <v>0</v>
      </c>
      <c r="AL62" s="1142">
        <f>'1'!AM71</f>
        <v>0</v>
      </c>
      <c r="AM62" s="1142">
        <f>'1'!AN71</f>
        <v>0</v>
      </c>
      <c r="AN62" s="1143">
        <f>'1'!AO71</f>
        <v>1851.5109</v>
      </c>
      <c r="AO62" s="1142">
        <f>'1'!AP71</f>
        <v>0</v>
      </c>
      <c r="AP62" s="1142">
        <f>'1'!AQ71</f>
        <v>0</v>
      </c>
      <c r="AQ62" s="1142">
        <f>'1'!AR71</f>
        <v>1851.5109</v>
      </c>
      <c r="AR62" s="1142">
        <f>'1'!AS71</f>
        <v>0</v>
      </c>
      <c r="AS62" s="1142">
        <f>'1'!AT71</f>
        <v>0</v>
      </c>
      <c r="AT62" s="1142">
        <f>'1'!AU71</f>
        <v>0</v>
      </c>
      <c r="AU62" s="1143">
        <f>'1'!AV71</f>
        <v>0.36512600000000001</v>
      </c>
      <c r="AV62" s="1142">
        <f>'1'!AW71</f>
        <v>0</v>
      </c>
      <c r="AW62" s="1142">
        <f>'1'!AX71</f>
        <v>0</v>
      </c>
      <c r="AX62" s="1142">
        <f>'1'!AY71</f>
        <v>0.36512600000000001</v>
      </c>
      <c r="AY62" s="1142">
        <f>'1'!AZ71</f>
        <v>0</v>
      </c>
      <c r="AZ62" s="1142">
        <f>'1'!BA71</f>
        <v>0</v>
      </c>
      <c r="BA62" s="1142">
        <f>'1'!BB71</f>
        <v>0</v>
      </c>
      <c r="BB62" s="1143">
        <f>'1'!BC71</f>
        <v>420.37081999999998</v>
      </c>
      <c r="BC62" s="1142">
        <f>'1'!BD71</f>
        <v>0</v>
      </c>
      <c r="BD62" s="1142">
        <f>'1'!BE71</f>
        <v>0</v>
      </c>
      <c r="BE62" s="1142">
        <f>'1'!BF71</f>
        <v>420.37081999999998</v>
      </c>
      <c r="BF62" s="1142">
        <f>'1'!BG71</f>
        <v>0</v>
      </c>
      <c r="BG62" s="1142">
        <f>'1'!BH71</f>
        <v>0</v>
      </c>
      <c r="BH62" s="1142">
        <f>'1'!BI71</f>
        <v>0</v>
      </c>
      <c r="BI62" s="1143">
        <f>'1'!BJ71</f>
        <v>94.287739999999999</v>
      </c>
      <c r="BJ62" s="1142">
        <f>'1'!BK71</f>
        <v>0</v>
      </c>
      <c r="BK62" s="1142">
        <f>'1'!BL71</f>
        <v>0</v>
      </c>
      <c r="BL62" s="1142">
        <f>'1'!BM71</f>
        <v>59.619439999999997</v>
      </c>
      <c r="BM62" s="1142">
        <f>'1'!BN71</f>
        <v>34.668300000000002</v>
      </c>
      <c r="BN62" s="1142">
        <f>'1'!BO71</f>
        <v>0</v>
      </c>
      <c r="BO62" s="1142">
        <f>'1'!BP71</f>
        <v>0</v>
      </c>
      <c r="BP62" s="1143">
        <f>'1'!BQ71</f>
        <v>344.06043999999997</v>
      </c>
      <c r="BQ62" s="1142">
        <f>'1'!BR71</f>
        <v>0</v>
      </c>
      <c r="BR62" s="1142">
        <f>'1'!BS71</f>
        <v>0</v>
      </c>
      <c r="BS62" s="1142">
        <f>'1'!BT71</f>
        <v>209.50874999999999</v>
      </c>
      <c r="BT62" s="1142">
        <f>'1'!BU71</f>
        <v>134.55169000000001</v>
      </c>
      <c r="BU62" s="1142">
        <f>'1'!BV71</f>
        <v>0</v>
      </c>
      <c r="BV62" s="1142">
        <f>'1'!BW71</f>
        <v>0</v>
      </c>
      <c r="BW62" s="1143">
        <f>'1'!BX71</f>
        <v>0.128829</v>
      </c>
      <c r="BX62" s="1142">
        <f>'1'!BY71</f>
        <v>0</v>
      </c>
      <c r="BY62" s="1142">
        <f>'1'!BZ71</f>
        <v>0</v>
      </c>
      <c r="BZ62" s="1142">
        <f>'1'!CA71</f>
        <v>8.1386E-2</v>
      </c>
      <c r="CA62" s="1142">
        <f>'1'!CB71</f>
        <v>4.7442999999999999E-2</v>
      </c>
      <c r="CB62" s="1142">
        <f>'1'!CC71</f>
        <v>0</v>
      </c>
      <c r="CC62" s="1142">
        <f>'1'!CD71</f>
        <v>0</v>
      </c>
      <c r="CD62" s="1143">
        <f>'1'!CE71</f>
        <v>148.32127</v>
      </c>
      <c r="CE62" s="1142">
        <f>'1'!CF71</f>
        <v>0</v>
      </c>
      <c r="CF62" s="1142">
        <f>'1'!CG71</f>
        <v>0</v>
      </c>
      <c r="CG62" s="1142">
        <f>'1'!CH71</f>
        <v>93.699979999999996</v>
      </c>
      <c r="CH62" s="1142">
        <f>'1'!CI71</f>
        <v>54.621290000000002</v>
      </c>
      <c r="CI62" s="1142">
        <f>'1'!CJ71</f>
        <v>0</v>
      </c>
      <c r="CJ62" s="1142">
        <f>'1'!CK71</f>
        <v>0</v>
      </c>
      <c r="CK62" s="1143">
        <f>'1'!CL71</f>
        <v>0.135653</v>
      </c>
      <c r="CL62" s="1142">
        <f>'1'!CM71</f>
        <v>0</v>
      </c>
      <c r="CM62" s="1142">
        <f>'1'!CN71</f>
        <v>0</v>
      </c>
      <c r="CN62" s="1142">
        <f>'1'!CO71</f>
        <v>8.2782999999999995E-2</v>
      </c>
      <c r="CO62" s="1142">
        <f>'1'!CP71</f>
        <v>5.287E-2</v>
      </c>
      <c r="CP62" s="1142">
        <f>'1'!CQ71</f>
        <v>0</v>
      </c>
      <c r="CQ62" s="1142">
        <f>'1'!CR71</f>
        <v>0</v>
      </c>
      <c r="CR62" s="1143">
        <f>'1'!CS71</f>
        <v>285.95542999999998</v>
      </c>
      <c r="CS62" s="1142">
        <f>'1'!CT71</f>
        <v>0</v>
      </c>
      <c r="CT62" s="1142">
        <f>'1'!CU71</f>
        <v>0</v>
      </c>
      <c r="CU62" s="1142">
        <f>'1'!CV71</f>
        <v>231.72143</v>
      </c>
      <c r="CV62" s="1142">
        <f>'1'!CW71</f>
        <v>54.234000000000002</v>
      </c>
      <c r="CW62" s="1142">
        <f>'1'!CX71</f>
        <v>0</v>
      </c>
      <c r="CX62" s="1142">
        <f>'1'!CY71</f>
        <v>0</v>
      </c>
    </row>
    <row r="63" spans="1:102" x14ac:dyDescent="0.25">
      <c r="A63" s="1111">
        <v>7</v>
      </c>
      <c r="B63" s="1111">
        <v>5</v>
      </c>
      <c r="C63" s="1140" t="s">
        <v>376</v>
      </c>
      <c r="D63" s="1116">
        <v>480</v>
      </c>
      <c r="E63" s="1143">
        <f>'1'!F72</f>
        <v>0</v>
      </c>
      <c r="F63" s="1142">
        <f>'1'!G72</f>
        <v>0</v>
      </c>
      <c r="G63" s="1142">
        <f>'1'!H72</f>
        <v>0</v>
      </c>
      <c r="H63" s="1142">
        <f>'1'!I72</f>
        <v>0</v>
      </c>
      <c r="I63" s="1142">
        <f>'1'!J72</f>
        <v>0</v>
      </c>
      <c r="J63" s="1142">
        <f>'1'!K72</f>
        <v>0</v>
      </c>
      <c r="K63" s="1142">
        <f>'1'!L72</f>
        <v>0</v>
      </c>
      <c r="L63" s="1143">
        <f>'1'!M72</f>
        <v>0</v>
      </c>
      <c r="M63" s="1142">
        <f>'1'!N72</f>
        <v>0</v>
      </c>
      <c r="N63" s="1142">
        <f>'1'!O72</f>
        <v>0</v>
      </c>
      <c r="O63" s="1142">
        <f>'1'!P72</f>
        <v>0</v>
      </c>
      <c r="P63" s="1142">
        <f>'1'!Q72</f>
        <v>0</v>
      </c>
      <c r="Q63" s="1142">
        <f>'1'!R72</f>
        <v>0</v>
      </c>
      <c r="R63" s="1142">
        <f>'1'!S72</f>
        <v>0</v>
      </c>
      <c r="S63" s="1143">
        <f>'1'!T72</f>
        <v>0</v>
      </c>
      <c r="T63" s="1142">
        <f>'1'!U72</f>
        <v>0</v>
      </c>
      <c r="U63" s="1142">
        <f>'1'!V72</f>
        <v>0</v>
      </c>
      <c r="V63" s="1142">
        <f>'1'!W72</f>
        <v>0</v>
      </c>
      <c r="W63" s="1142">
        <f>'1'!X72</f>
        <v>0</v>
      </c>
      <c r="X63" s="1142">
        <f>'1'!Y72</f>
        <v>0</v>
      </c>
      <c r="Y63" s="1142">
        <f>'1'!Z72</f>
        <v>0</v>
      </c>
      <c r="Z63" s="1143">
        <f>'1'!AA72</f>
        <v>0</v>
      </c>
      <c r="AA63" s="1142">
        <f>'1'!AB72</f>
        <v>0</v>
      </c>
      <c r="AB63" s="1142">
        <f>'1'!AC72</f>
        <v>0</v>
      </c>
      <c r="AC63" s="1142">
        <f>'1'!AD72</f>
        <v>0</v>
      </c>
      <c r="AD63" s="1142">
        <f>'1'!AE72</f>
        <v>0</v>
      </c>
      <c r="AE63" s="1142">
        <f>'1'!AF72</f>
        <v>0</v>
      </c>
      <c r="AF63" s="1142">
        <f>'1'!AG72</f>
        <v>0</v>
      </c>
      <c r="AG63" s="1143">
        <f>'1'!AH72</f>
        <v>0</v>
      </c>
      <c r="AH63" s="1142">
        <f>'1'!AI72</f>
        <v>0</v>
      </c>
      <c r="AI63" s="1142">
        <f>'1'!AJ72</f>
        <v>0</v>
      </c>
      <c r="AJ63" s="1142">
        <f>'1'!AK72</f>
        <v>0</v>
      </c>
      <c r="AK63" s="1142">
        <f>'1'!AL72</f>
        <v>0</v>
      </c>
      <c r="AL63" s="1142">
        <f>'1'!AM72</f>
        <v>0</v>
      </c>
      <c r="AM63" s="1142">
        <f>'1'!AN72</f>
        <v>0</v>
      </c>
      <c r="AN63" s="1143">
        <f>'1'!AO72</f>
        <v>0</v>
      </c>
      <c r="AO63" s="1142">
        <f>'1'!AP72</f>
        <v>0</v>
      </c>
      <c r="AP63" s="1142">
        <f>'1'!AQ72</f>
        <v>0</v>
      </c>
      <c r="AQ63" s="1142">
        <f>'1'!AR72</f>
        <v>0</v>
      </c>
      <c r="AR63" s="1142">
        <f>'1'!AS72</f>
        <v>0</v>
      </c>
      <c r="AS63" s="1142">
        <f>'1'!AT72</f>
        <v>0</v>
      </c>
      <c r="AT63" s="1142">
        <f>'1'!AU72</f>
        <v>0</v>
      </c>
      <c r="AU63" s="1143">
        <f>'1'!AV72</f>
        <v>0</v>
      </c>
      <c r="AV63" s="1142">
        <f>'1'!AW72</f>
        <v>0</v>
      </c>
      <c r="AW63" s="1142">
        <f>'1'!AX72</f>
        <v>0</v>
      </c>
      <c r="AX63" s="1142">
        <f>'1'!AY72</f>
        <v>0</v>
      </c>
      <c r="AY63" s="1142">
        <f>'1'!AZ72</f>
        <v>0</v>
      </c>
      <c r="AZ63" s="1142">
        <f>'1'!BA72</f>
        <v>0</v>
      </c>
      <c r="BA63" s="1142">
        <f>'1'!BB72</f>
        <v>0</v>
      </c>
      <c r="BB63" s="1143">
        <f>'1'!BC72</f>
        <v>0</v>
      </c>
      <c r="BC63" s="1142">
        <f>'1'!BD72</f>
        <v>0</v>
      </c>
      <c r="BD63" s="1142">
        <f>'1'!BE72</f>
        <v>0</v>
      </c>
      <c r="BE63" s="1142">
        <f>'1'!BF72</f>
        <v>0</v>
      </c>
      <c r="BF63" s="1142">
        <f>'1'!BG72</f>
        <v>0</v>
      </c>
      <c r="BG63" s="1142">
        <f>'1'!BH72</f>
        <v>0</v>
      </c>
      <c r="BH63" s="1142">
        <f>'1'!BI72</f>
        <v>0</v>
      </c>
      <c r="BI63" s="1143">
        <f>'1'!BJ72</f>
        <v>0</v>
      </c>
      <c r="BJ63" s="1142">
        <f>'1'!BK72</f>
        <v>0</v>
      </c>
      <c r="BK63" s="1142">
        <f>'1'!BL72</f>
        <v>0</v>
      </c>
      <c r="BL63" s="1142">
        <f>'1'!BM72</f>
        <v>0</v>
      </c>
      <c r="BM63" s="1142">
        <f>'1'!BN72</f>
        <v>0</v>
      </c>
      <c r="BN63" s="1142">
        <f>'1'!BO72</f>
        <v>0</v>
      </c>
      <c r="BO63" s="1142">
        <f>'1'!BP72</f>
        <v>0</v>
      </c>
      <c r="BP63" s="1143">
        <f>'1'!BQ72</f>
        <v>0</v>
      </c>
      <c r="BQ63" s="1142">
        <f>'1'!BR72</f>
        <v>0</v>
      </c>
      <c r="BR63" s="1142">
        <f>'1'!BS72</f>
        <v>0</v>
      </c>
      <c r="BS63" s="1142">
        <f>'1'!BT72</f>
        <v>0</v>
      </c>
      <c r="BT63" s="1142">
        <f>'1'!BU72</f>
        <v>0</v>
      </c>
      <c r="BU63" s="1142">
        <f>'1'!BV72</f>
        <v>0</v>
      </c>
      <c r="BV63" s="1142">
        <f>'1'!BW72</f>
        <v>0</v>
      </c>
      <c r="BW63" s="1143">
        <f>'1'!BX72</f>
        <v>0</v>
      </c>
      <c r="BX63" s="1142">
        <f>'1'!BY72</f>
        <v>0</v>
      </c>
      <c r="BY63" s="1142">
        <f>'1'!BZ72</f>
        <v>0</v>
      </c>
      <c r="BZ63" s="1142">
        <f>'1'!CA72</f>
        <v>0</v>
      </c>
      <c r="CA63" s="1142">
        <f>'1'!CB72</f>
        <v>0</v>
      </c>
      <c r="CB63" s="1142">
        <f>'1'!CC72</f>
        <v>0</v>
      </c>
      <c r="CC63" s="1142">
        <f>'1'!CD72</f>
        <v>0</v>
      </c>
      <c r="CD63" s="1143">
        <f>'1'!CE72</f>
        <v>0</v>
      </c>
      <c r="CE63" s="1142">
        <f>'1'!CF72</f>
        <v>0</v>
      </c>
      <c r="CF63" s="1142">
        <f>'1'!CG72</f>
        <v>0</v>
      </c>
      <c r="CG63" s="1142">
        <f>'1'!CH72</f>
        <v>0</v>
      </c>
      <c r="CH63" s="1142">
        <f>'1'!CI72</f>
        <v>0</v>
      </c>
      <c r="CI63" s="1142">
        <f>'1'!CJ72</f>
        <v>0</v>
      </c>
      <c r="CJ63" s="1142">
        <f>'1'!CK72</f>
        <v>0</v>
      </c>
      <c r="CK63" s="1143">
        <f>'1'!CL72</f>
        <v>0</v>
      </c>
      <c r="CL63" s="1142">
        <f>'1'!CM72</f>
        <v>0</v>
      </c>
      <c r="CM63" s="1142">
        <f>'1'!CN72</f>
        <v>0</v>
      </c>
      <c r="CN63" s="1142">
        <f>'1'!CO72</f>
        <v>0</v>
      </c>
      <c r="CO63" s="1142">
        <f>'1'!CP72</f>
        <v>0</v>
      </c>
      <c r="CP63" s="1142">
        <f>'1'!CQ72</f>
        <v>0</v>
      </c>
      <c r="CQ63" s="1142">
        <f>'1'!CR72</f>
        <v>0</v>
      </c>
      <c r="CR63" s="1143">
        <f>'1'!CS72</f>
        <v>0</v>
      </c>
      <c r="CS63" s="1142">
        <f>'1'!CT72</f>
        <v>0</v>
      </c>
      <c r="CT63" s="1142">
        <f>'1'!CU72</f>
        <v>0</v>
      </c>
      <c r="CU63" s="1142">
        <f>'1'!CV72</f>
        <v>0</v>
      </c>
      <c r="CV63" s="1142">
        <f>'1'!CW72</f>
        <v>0</v>
      </c>
      <c r="CW63" s="1142">
        <f>'1'!CX72</f>
        <v>0</v>
      </c>
      <c r="CX63" s="1142">
        <f>'1'!CY72</f>
        <v>0</v>
      </c>
    </row>
    <row r="64" spans="1:102" ht="76.5" x14ac:dyDescent="0.25">
      <c r="A64" s="1111">
        <v>9</v>
      </c>
      <c r="B64" s="1111">
        <v>14</v>
      </c>
      <c r="C64" s="1136" t="s">
        <v>416</v>
      </c>
      <c r="D64" s="1137">
        <v>500</v>
      </c>
      <c r="E64" s="1141">
        <f>'1'!F73</f>
        <v>0</v>
      </c>
      <c r="F64" s="1141">
        <f>'1'!G73</f>
        <v>0</v>
      </c>
      <c r="G64" s="1141">
        <f>'1'!H73</f>
        <v>0</v>
      </c>
      <c r="H64" s="1141">
        <f>'1'!I73</f>
        <v>0</v>
      </c>
      <c r="I64" s="1141">
        <f>'1'!J73</f>
        <v>0</v>
      </c>
      <c r="J64" s="1141">
        <f>'1'!K73</f>
        <v>0</v>
      </c>
      <c r="K64" s="1141">
        <f>'1'!L73</f>
        <v>0</v>
      </c>
      <c r="L64" s="1141">
        <f>'1'!M73</f>
        <v>0</v>
      </c>
      <c r="M64" s="1141">
        <f>'1'!N73</f>
        <v>0</v>
      </c>
      <c r="N64" s="1141">
        <f>'1'!O73</f>
        <v>0</v>
      </c>
      <c r="O64" s="1141">
        <f>'1'!P73</f>
        <v>0</v>
      </c>
      <c r="P64" s="1141">
        <f>'1'!Q73</f>
        <v>0</v>
      </c>
      <c r="Q64" s="1141">
        <f>'1'!R73</f>
        <v>0</v>
      </c>
      <c r="R64" s="1141">
        <f>'1'!S73</f>
        <v>0</v>
      </c>
      <c r="S64" s="1141">
        <f>'1'!T73</f>
        <v>0</v>
      </c>
      <c r="T64" s="1141">
        <f>'1'!U73</f>
        <v>0</v>
      </c>
      <c r="U64" s="1141">
        <f>'1'!V73</f>
        <v>0</v>
      </c>
      <c r="V64" s="1141">
        <f>'1'!W73</f>
        <v>0</v>
      </c>
      <c r="W64" s="1141">
        <f>'1'!X73</f>
        <v>0</v>
      </c>
      <c r="X64" s="1141">
        <f>'1'!Y73</f>
        <v>0</v>
      </c>
      <c r="Y64" s="1141">
        <f>'1'!Z73</f>
        <v>0</v>
      </c>
      <c r="Z64" s="1141">
        <f>'1'!AA73</f>
        <v>0</v>
      </c>
      <c r="AA64" s="1141">
        <f>'1'!AB73</f>
        <v>0</v>
      </c>
      <c r="AB64" s="1141">
        <f>'1'!AC73</f>
        <v>0</v>
      </c>
      <c r="AC64" s="1141">
        <f>'1'!AD73</f>
        <v>0</v>
      </c>
      <c r="AD64" s="1141">
        <f>'1'!AE73</f>
        <v>0</v>
      </c>
      <c r="AE64" s="1141">
        <f>'1'!AF73</f>
        <v>0</v>
      </c>
      <c r="AF64" s="1141">
        <f>'1'!AG73</f>
        <v>0</v>
      </c>
      <c r="AG64" s="1141">
        <f>'1'!AH73</f>
        <v>0</v>
      </c>
      <c r="AH64" s="1141">
        <f>'1'!AI73</f>
        <v>0</v>
      </c>
      <c r="AI64" s="1141">
        <f>'1'!AJ73</f>
        <v>0</v>
      </c>
      <c r="AJ64" s="1141">
        <f>'1'!AK73</f>
        <v>0</v>
      </c>
      <c r="AK64" s="1141">
        <f>'1'!AL73</f>
        <v>0</v>
      </c>
      <c r="AL64" s="1141">
        <f>'1'!AM73</f>
        <v>0</v>
      </c>
      <c r="AM64" s="1141">
        <f>'1'!AN73</f>
        <v>0</v>
      </c>
      <c r="AN64" s="1141">
        <f>'1'!AO73</f>
        <v>0</v>
      </c>
      <c r="AO64" s="1141">
        <f>'1'!AP73</f>
        <v>0</v>
      </c>
      <c r="AP64" s="1141">
        <f>'1'!AQ73</f>
        <v>0</v>
      </c>
      <c r="AQ64" s="1141">
        <f>'1'!AR73</f>
        <v>0</v>
      </c>
      <c r="AR64" s="1141">
        <f>'1'!AS73</f>
        <v>0</v>
      </c>
      <c r="AS64" s="1141">
        <f>'1'!AT73</f>
        <v>0</v>
      </c>
      <c r="AT64" s="1141">
        <f>'1'!AU73</f>
        <v>0</v>
      </c>
      <c r="AU64" s="1141">
        <f>'1'!AV73</f>
        <v>0</v>
      </c>
      <c r="AV64" s="1141">
        <f>'1'!AW73</f>
        <v>0</v>
      </c>
      <c r="AW64" s="1141">
        <f>'1'!AX73</f>
        <v>0</v>
      </c>
      <c r="AX64" s="1141">
        <f>'1'!AY73</f>
        <v>0</v>
      </c>
      <c r="AY64" s="1141">
        <f>'1'!AZ73</f>
        <v>0</v>
      </c>
      <c r="AZ64" s="1141">
        <f>'1'!BA73</f>
        <v>0</v>
      </c>
      <c r="BA64" s="1141">
        <f>'1'!BB73</f>
        <v>0</v>
      </c>
      <c r="BB64" s="1141">
        <f>'1'!BC73</f>
        <v>0</v>
      </c>
      <c r="BC64" s="1141">
        <f>'1'!BD73</f>
        <v>0</v>
      </c>
      <c r="BD64" s="1141">
        <f>'1'!BE73</f>
        <v>0</v>
      </c>
      <c r="BE64" s="1141">
        <f>'1'!BF73</f>
        <v>0</v>
      </c>
      <c r="BF64" s="1141">
        <f>'1'!BG73</f>
        <v>0</v>
      </c>
      <c r="BG64" s="1141">
        <f>'1'!BH73</f>
        <v>0</v>
      </c>
      <c r="BH64" s="1141">
        <f>'1'!BI73</f>
        <v>0</v>
      </c>
      <c r="BI64" s="1141">
        <f>'1'!BJ73</f>
        <v>0</v>
      </c>
      <c r="BJ64" s="1141">
        <f>'1'!BK73</f>
        <v>0</v>
      </c>
      <c r="BK64" s="1141">
        <f>'1'!BL73</f>
        <v>0</v>
      </c>
      <c r="BL64" s="1141">
        <f>'1'!BM73</f>
        <v>0</v>
      </c>
      <c r="BM64" s="1141">
        <f>'1'!BN73</f>
        <v>0</v>
      </c>
      <c r="BN64" s="1141">
        <f>'1'!BO73</f>
        <v>0</v>
      </c>
      <c r="BO64" s="1141">
        <f>'1'!BP73</f>
        <v>0</v>
      </c>
      <c r="BP64" s="1141">
        <f>'1'!BQ73</f>
        <v>0</v>
      </c>
      <c r="BQ64" s="1141">
        <f>'1'!BR73</f>
        <v>0</v>
      </c>
      <c r="BR64" s="1141">
        <f>'1'!BS73</f>
        <v>0</v>
      </c>
      <c r="BS64" s="1141">
        <f>'1'!BT73</f>
        <v>0</v>
      </c>
      <c r="BT64" s="1141">
        <f>'1'!BU73</f>
        <v>0</v>
      </c>
      <c r="BU64" s="1141">
        <f>'1'!BV73</f>
        <v>0</v>
      </c>
      <c r="BV64" s="1141">
        <f>'1'!BW73</f>
        <v>0</v>
      </c>
      <c r="BW64" s="1141">
        <f>'1'!BX73</f>
        <v>0</v>
      </c>
      <c r="BX64" s="1141">
        <f>'1'!BY73</f>
        <v>0</v>
      </c>
      <c r="BY64" s="1141">
        <f>'1'!BZ73</f>
        <v>0</v>
      </c>
      <c r="BZ64" s="1141">
        <f>'1'!CA73</f>
        <v>0</v>
      </c>
      <c r="CA64" s="1141">
        <f>'1'!CB73</f>
        <v>0</v>
      </c>
      <c r="CB64" s="1141">
        <f>'1'!CC73</f>
        <v>0</v>
      </c>
      <c r="CC64" s="1141">
        <f>'1'!CD73</f>
        <v>0</v>
      </c>
      <c r="CD64" s="1141">
        <f>'1'!CE73</f>
        <v>0</v>
      </c>
      <c r="CE64" s="1141">
        <f>'1'!CF73</f>
        <v>0</v>
      </c>
      <c r="CF64" s="1141">
        <f>'1'!CG73</f>
        <v>0</v>
      </c>
      <c r="CG64" s="1141">
        <f>'1'!CH73</f>
        <v>0</v>
      </c>
      <c r="CH64" s="1141">
        <f>'1'!CI73</f>
        <v>0</v>
      </c>
      <c r="CI64" s="1141">
        <f>'1'!CJ73</f>
        <v>0</v>
      </c>
      <c r="CJ64" s="1141">
        <f>'1'!CK73</f>
        <v>0</v>
      </c>
      <c r="CK64" s="1141">
        <f>'1'!CL73</f>
        <v>0</v>
      </c>
      <c r="CL64" s="1141">
        <f>'1'!CM73</f>
        <v>0</v>
      </c>
      <c r="CM64" s="1141">
        <f>'1'!CN73</f>
        <v>0</v>
      </c>
      <c r="CN64" s="1141">
        <f>'1'!CO73</f>
        <v>0</v>
      </c>
      <c r="CO64" s="1141">
        <f>'1'!CP73</f>
        <v>0</v>
      </c>
      <c r="CP64" s="1141">
        <f>'1'!CQ73</f>
        <v>0</v>
      </c>
      <c r="CQ64" s="1141">
        <f>'1'!CR73</f>
        <v>0</v>
      </c>
      <c r="CR64" s="1141">
        <f>'1'!CS73</f>
        <v>0</v>
      </c>
      <c r="CS64" s="1141">
        <f>'1'!CT73</f>
        <v>0</v>
      </c>
      <c r="CT64" s="1141">
        <f>'1'!CU73</f>
        <v>0</v>
      </c>
      <c r="CU64" s="1141">
        <f>'1'!CV73</f>
        <v>0</v>
      </c>
      <c r="CV64" s="1141">
        <f>'1'!CW73</f>
        <v>0</v>
      </c>
      <c r="CW64" s="1141">
        <f>'1'!CX73</f>
        <v>0</v>
      </c>
      <c r="CX64" s="1141">
        <f>'1'!CY73</f>
        <v>0</v>
      </c>
    </row>
    <row r="65" spans="1:102" ht="76.5" x14ac:dyDescent="0.25">
      <c r="A65" s="1111">
        <v>10</v>
      </c>
      <c r="B65" s="1111">
        <v>14</v>
      </c>
      <c r="C65" s="1140" t="s">
        <v>346</v>
      </c>
      <c r="D65" s="1116">
        <v>510</v>
      </c>
      <c r="E65" s="1141">
        <f>'1'!F74</f>
        <v>0</v>
      </c>
      <c r="F65" s="1142">
        <f>'1'!G74</f>
        <v>0</v>
      </c>
      <c r="G65" s="1142">
        <f>'1'!H74</f>
        <v>0</v>
      </c>
      <c r="H65" s="1142">
        <f>'1'!I74</f>
        <v>0</v>
      </c>
      <c r="I65" s="1142">
        <f>'1'!J74</f>
        <v>0</v>
      </c>
      <c r="J65" s="1142">
        <f>'1'!K74</f>
        <v>0</v>
      </c>
      <c r="K65" s="1142">
        <f>'1'!L74</f>
        <v>0</v>
      </c>
      <c r="L65" s="1141">
        <f>'1'!M74</f>
        <v>0</v>
      </c>
      <c r="M65" s="1142">
        <f>'1'!N74</f>
        <v>0</v>
      </c>
      <c r="N65" s="1142">
        <f>'1'!O74</f>
        <v>0</v>
      </c>
      <c r="O65" s="1142">
        <f>'1'!P74</f>
        <v>0</v>
      </c>
      <c r="P65" s="1142">
        <f>'1'!Q74</f>
        <v>0</v>
      </c>
      <c r="Q65" s="1142">
        <f>'1'!R74</f>
        <v>0</v>
      </c>
      <c r="R65" s="1142">
        <f>'1'!S74</f>
        <v>0</v>
      </c>
      <c r="S65" s="1141">
        <f>'1'!T74</f>
        <v>0</v>
      </c>
      <c r="T65" s="1142">
        <f>'1'!U74</f>
        <v>0</v>
      </c>
      <c r="U65" s="1142">
        <f>'1'!V74</f>
        <v>0</v>
      </c>
      <c r="V65" s="1142">
        <f>'1'!W74</f>
        <v>0</v>
      </c>
      <c r="W65" s="1142">
        <f>'1'!X74</f>
        <v>0</v>
      </c>
      <c r="X65" s="1142">
        <f>'1'!Y74</f>
        <v>0</v>
      </c>
      <c r="Y65" s="1142">
        <f>'1'!Z74</f>
        <v>0</v>
      </c>
      <c r="Z65" s="1141">
        <f>'1'!AA74</f>
        <v>0</v>
      </c>
      <c r="AA65" s="1142">
        <f>'1'!AB74</f>
        <v>0</v>
      </c>
      <c r="AB65" s="1142">
        <f>'1'!AC74</f>
        <v>0</v>
      </c>
      <c r="AC65" s="1142">
        <f>'1'!AD74</f>
        <v>0</v>
      </c>
      <c r="AD65" s="1142">
        <f>'1'!AE74</f>
        <v>0</v>
      </c>
      <c r="AE65" s="1142">
        <f>'1'!AF74</f>
        <v>0</v>
      </c>
      <c r="AF65" s="1142">
        <f>'1'!AG74</f>
        <v>0</v>
      </c>
      <c r="AG65" s="1141">
        <f>'1'!AH74</f>
        <v>0</v>
      </c>
      <c r="AH65" s="1142">
        <f>'1'!AI74</f>
        <v>0</v>
      </c>
      <c r="AI65" s="1142">
        <f>'1'!AJ74</f>
        <v>0</v>
      </c>
      <c r="AJ65" s="1142">
        <f>'1'!AK74</f>
        <v>0</v>
      </c>
      <c r="AK65" s="1142">
        <f>'1'!AL74</f>
        <v>0</v>
      </c>
      <c r="AL65" s="1142">
        <f>'1'!AM74</f>
        <v>0</v>
      </c>
      <c r="AM65" s="1142">
        <f>'1'!AN74</f>
        <v>0</v>
      </c>
      <c r="AN65" s="1141">
        <f>'1'!AO74</f>
        <v>0</v>
      </c>
      <c r="AO65" s="1142">
        <f>'1'!AP74</f>
        <v>0</v>
      </c>
      <c r="AP65" s="1142">
        <f>'1'!AQ74</f>
        <v>0</v>
      </c>
      <c r="AQ65" s="1142">
        <f>'1'!AR74</f>
        <v>0</v>
      </c>
      <c r="AR65" s="1142">
        <f>'1'!AS74</f>
        <v>0</v>
      </c>
      <c r="AS65" s="1142">
        <f>'1'!AT74</f>
        <v>0</v>
      </c>
      <c r="AT65" s="1142">
        <f>'1'!AU74</f>
        <v>0</v>
      </c>
      <c r="AU65" s="1141">
        <f>'1'!AV74</f>
        <v>0</v>
      </c>
      <c r="AV65" s="1142">
        <f>'1'!AW74</f>
        <v>0</v>
      </c>
      <c r="AW65" s="1142">
        <f>'1'!AX74</f>
        <v>0</v>
      </c>
      <c r="AX65" s="1142">
        <f>'1'!AY74</f>
        <v>0</v>
      </c>
      <c r="AY65" s="1142">
        <f>'1'!AZ74</f>
        <v>0</v>
      </c>
      <c r="AZ65" s="1142">
        <f>'1'!BA74</f>
        <v>0</v>
      </c>
      <c r="BA65" s="1142">
        <f>'1'!BB74</f>
        <v>0</v>
      </c>
      <c r="BB65" s="1141">
        <f>'1'!BC74</f>
        <v>0</v>
      </c>
      <c r="BC65" s="1142">
        <f>'1'!BD74</f>
        <v>0</v>
      </c>
      <c r="BD65" s="1142">
        <f>'1'!BE74</f>
        <v>0</v>
      </c>
      <c r="BE65" s="1142">
        <f>'1'!BF74</f>
        <v>0</v>
      </c>
      <c r="BF65" s="1142">
        <f>'1'!BG74</f>
        <v>0</v>
      </c>
      <c r="BG65" s="1142">
        <f>'1'!BH74</f>
        <v>0</v>
      </c>
      <c r="BH65" s="1142">
        <f>'1'!BI74</f>
        <v>0</v>
      </c>
      <c r="BI65" s="1141">
        <f>'1'!BJ74</f>
        <v>0</v>
      </c>
      <c r="BJ65" s="1142">
        <f>'1'!BK74</f>
        <v>0</v>
      </c>
      <c r="BK65" s="1142">
        <f>'1'!BL74</f>
        <v>0</v>
      </c>
      <c r="BL65" s="1142">
        <f>'1'!BM74</f>
        <v>0</v>
      </c>
      <c r="BM65" s="1142">
        <f>'1'!BN74</f>
        <v>0</v>
      </c>
      <c r="BN65" s="1142">
        <f>'1'!BO74</f>
        <v>0</v>
      </c>
      <c r="BO65" s="1142">
        <f>'1'!BP74</f>
        <v>0</v>
      </c>
      <c r="BP65" s="1141">
        <f>'1'!BQ74</f>
        <v>0</v>
      </c>
      <c r="BQ65" s="1142">
        <f>'1'!BR74</f>
        <v>0</v>
      </c>
      <c r="BR65" s="1142">
        <f>'1'!BS74</f>
        <v>0</v>
      </c>
      <c r="BS65" s="1142">
        <f>'1'!BT74</f>
        <v>0</v>
      </c>
      <c r="BT65" s="1142">
        <f>'1'!BU74</f>
        <v>0</v>
      </c>
      <c r="BU65" s="1142">
        <f>'1'!BV74</f>
        <v>0</v>
      </c>
      <c r="BV65" s="1142">
        <f>'1'!BW74</f>
        <v>0</v>
      </c>
      <c r="BW65" s="1141">
        <f>'1'!BX74</f>
        <v>0</v>
      </c>
      <c r="BX65" s="1142">
        <f>'1'!BY74</f>
        <v>0</v>
      </c>
      <c r="BY65" s="1142">
        <f>'1'!BZ74</f>
        <v>0</v>
      </c>
      <c r="BZ65" s="1142">
        <f>'1'!CA74</f>
        <v>0</v>
      </c>
      <c r="CA65" s="1142">
        <f>'1'!CB74</f>
        <v>0</v>
      </c>
      <c r="CB65" s="1142">
        <f>'1'!CC74</f>
        <v>0</v>
      </c>
      <c r="CC65" s="1142">
        <f>'1'!CD74</f>
        <v>0</v>
      </c>
      <c r="CD65" s="1141">
        <f>'1'!CE74</f>
        <v>0</v>
      </c>
      <c r="CE65" s="1142">
        <f>'1'!CF74</f>
        <v>0</v>
      </c>
      <c r="CF65" s="1142">
        <f>'1'!CG74</f>
        <v>0</v>
      </c>
      <c r="CG65" s="1142">
        <f>'1'!CH74</f>
        <v>0</v>
      </c>
      <c r="CH65" s="1142">
        <f>'1'!CI74</f>
        <v>0</v>
      </c>
      <c r="CI65" s="1142">
        <f>'1'!CJ74</f>
        <v>0</v>
      </c>
      <c r="CJ65" s="1142">
        <f>'1'!CK74</f>
        <v>0</v>
      </c>
      <c r="CK65" s="1141">
        <f>'1'!CL74</f>
        <v>0</v>
      </c>
      <c r="CL65" s="1142">
        <f>'1'!CM74</f>
        <v>0</v>
      </c>
      <c r="CM65" s="1142">
        <f>'1'!CN74</f>
        <v>0</v>
      </c>
      <c r="CN65" s="1142">
        <f>'1'!CO74</f>
        <v>0</v>
      </c>
      <c r="CO65" s="1142">
        <f>'1'!CP74</f>
        <v>0</v>
      </c>
      <c r="CP65" s="1142">
        <f>'1'!CQ74</f>
        <v>0</v>
      </c>
      <c r="CQ65" s="1142">
        <f>'1'!CR74</f>
        <v>0</v>
      </c>
      <c r="CR65" s="1141">
        <f>'1'!CS74</f>
        <v>0</v>
      </c>
      <c r="CS65" s="1142">
        <f>'1'!CT74</f>
        <v>0</v>
      </c>
      <c r="CT65" s="1142">
        <f>'1'!CU74</f>
        <v>0</v>
      </c>
      <c r="CU65" s="1142">
        <f>'1'!CV74</f>
        <v>0</v>
      </c>
      <c r="CV65" s="1142">
        <f>'1'!CW74</f>
        <v>0</v>
      </c>
      <c r="CW65" s="1142">
        <f>'1'!CX74</f>
        <v>0</v>
      </c>
      <c r="CX65" s="1142">
        <f>'1'!CY74</f>
        <v>0</v>
      </c>
    </row>
    <row r="66" spans="1:102" ht="51" x14ac:dyDescent="0.25">
      <c r="A66" s="1111">
        <v>11</v>
      </c>
      <c r="B66" s="1111">
        <v>14</v>
      </c>
      <c r="C66" s="1140" t="s">
        <v>1934</v>
      </c>
      <c r="D66" s="1116">
        <v>511</v>
      </c>
      <c r="E66" s="1141">
        <f>'1'!F75</f>
        <v>0</v>
      </c>
      <c r="F66" s="1142">
        <f>'1'!G75</f>
        <v>0</v>
      </c>
      <c r="G66" s="1142">
        <f>'1'!H75</f>
        <v>0</v>
      </c>
      <c r="H66" s="1142">
        <f>'1'!I75</f>
        <v>0</v>
      </c>
      <c r="I66" s="1142">
        <f>'1'!J75</f>
        <v>0</v>
      </c>
      <c r="J66" s="1142">
        <f>'1'!K75</f>
        <v>0</v>
      </c>
      <c r="K66" s="1142">
        <f>'1'!L75</f>
        <v>0</v>
      </c>
      <c r="L66" s="1141">
        <f>'1'!M75</f>
        <v>0</v>
      </c>
      <c r="M66" s="1142">
        <f>'1'!N75</f>
        <v>0</v>
      </c>
      <c r="N66" s="1142">
        <f>'1'!O75</f>
        <v>0</v>
      </c>
      <c r="O66" s="1142">
        <f>'1'!P75</f>
        <v>0</v>
      </c>
      <c r="P66" s="1142">
        <f>'1'!Q75</f>
        <v>0</v>
      </c>
      <c r="Q66" s="1142">
        <f>'1'!R75</f>
        <v>0</v>
      </c>
      <c r="R66" s="1142">
        <f>'1'!S75</f>
        <v>0</v>
      </c>
      <c r="S66" s="1141">
        <f>'1'!T75</f>
        <v>0</v>
      </c>
      <c r="T66" s="1142">
        <f>'1'!U75</f>
        <v>0</v>
      </c>
      <c r="U66" s="1142">
        <f>'1'!V75</f>
        <v>0</v>
      </c>
      <c r="V66" s="1142">
        <f>'1'!W75</f>
        <v>0</v>
      </c>
      <c r="W66" s="1142">
        <f>'1'!X75</f>
        <v>0</v>
      </c>
      <c r="X66" s="1142">
        <f>'1'!Y75</f>
        <v>0</v>
      </c>
      <c r="Y66" s="1142">
        <f>'1'!Z75</f>
        <v>0</v>
      </c>
      <c r="Z66" s="1141">
        <f>'1'!AA75</f>
        <v>0</v>
      </c>
      <c r="AA66" s="1142">
        <f>'1'!AB75</f>
        <v>0</v>
      </c>
      <c r="AB66" s="1142">
        <f>'1'!AC75</f>
        <v>0</v>
      </c>
      <c r="AC66" s="1142">
        <f>'1'!AD75</f>
        <v>0</v>
      </c>
      <c r="AD66" s="1142">
        <f>'1'!AE75</f>
        <v>0</v>
      </c>
      <c r="AE66" s="1142">
        <f>'1'!AF75</f>
        <v>0</v>
      </c>
      <c r="AF66" s="1142">
        <f>'1'!AG75</f>
        <v>0</v>
      </c>
      <c r="AG66" s="1141">
        <f>'1'!AH75</f>
        <v>0</v>
      </c>
      <c r="AH66" s="1142">
        <f>'1'!AI75</f>
        <v>0</v>
      </c>
      <c r="AI66" s="1142">
        <f>'1'!AJ75</f>
        <v>0</v>
      </c>
      <c r="AJ66" s="1142">
        <f>'1'!AK75</f>
        <v>0</v>
      </c>
      <c r="AK66" s="1142">
        <f>'1'!AL75</f>
        <v>0</v>
      </c>
      <c r="AL66" s="1142">
        <f>'1'!AM75</f>
        <v>0</v>
      </c>
      <c r="AM66" s="1142">
        <f>'1'!AN75</f>
        <v>0</v>
      </c>
      <c r="AN66" s="1141">
        <f>'1'!AO75</f>
        <v>0</v>
      </c>
      <c r="AO66" s="1142">
        <f>'1'!AP75</f>
        <v>0</v>
      </c>
      <c r="AP66" s="1142">
        <f>'1'!AQ75</f>
        <v>0</v>
      </c>
      <c r="AQ66" s="1142">
        <f>'1'!AR75</f>
        <v>0</v>
      </c>
      <c r="AR66" s="1142">
        <f>'1'!AS75</f>
        <v>0</v>
      </c>
      <c r="AS66" s="1142">
        <f>'1'!AT75</f>
        <v>0</v>
      </c>
      <c r="AT66" s="1142">
        <f>'1'!AU75</f>
        <v>0</v>
      </c>
      <c r="AU66" s="1141">
        <f>'1'!AV75</f>
        <v>0</v>
      </c>
      <c r="AV66" s="1142">
        <f>'1'!AW75</f>
        <v>0</v>
      </c>
      <c r="AW66" s="1142">
        <f>'1'!AX75</f>
        <v>0</v>
      </c>
      <c r="AX66" s="1142">
        <f>'1'!AY75</f>
        <v>0</v>
      </c>
      <c r="AY66" s="1142">
        <f>'1'!AZ75</f>
        <v>0</v>
      </c>
      <c r="AZ66" s="1142">
        <f>'1'!BA75</f>
        <v>0</v>
      </c>
      <c r="BA66" s="1142">
        <f>'1'!BB75</f>
        <v>0</v>
      </c>
      <c r="BB66" s="1141">
        <f>'1'!BC75</f>
        <v>0</v>
      </c>
      <c r="BC66" s="1142">
        <f>'1'!BD75</f>
        <v>0</v>
      </c>
      <c r="BD66" s="1142">
        <f>'1'!BE75</f>
        <v>0</v>
      </c>
      <c r="BE66" s="1142">
        <f>'1'!BF75</f>
        <v>0</v>
      </c>
      <c r="BF66" s="1142">
        <f>'1'!BG75</f>
        <v>0</v>
      </c>
      <c r="BG66" s="1142">
        <f>'1'!BH75</f>
        <v>0</v>
      </c>
      <c r="BH66" s="1142">
        <f>'1'!BI75</f>
        <v>0</v>
      </c>
      <c r="BI66" s="1141">
        <f>'1'!BJ75</f>
        <v>0</v>
      </c>
      <c r="BJ66" s="1142">
        <f>'1'!BK75</f>
        <v>0</v>
      </c>
      <c r="BK66" s="1142">
        <f>'1'!BL75</f>
        <v>0</v>
      </c>
      <c r="BL66" s="1142">
        <f>'1'!BM75</f>
        <v>0</v>
      </c>
      <c r="BM66" s="1142">
        <f>'1'!BN75</f>
        <v>0</v>
      </c>
      <c r="BN66" s="1142">
        <f>'1'!BO75</f>
        <v>0</v>
      </c>
      <c r="BO66" s="1142">
        <f>'1'!BP75</f>
        <v>0</v>
      </c>
      <c r="BP66" s="1141">
        <f>'1'!BQ75</f>
        <v>0</v>
      </c>
      <c r="BQ66" s="1142">
        <f>'1'!BR75</f>
        <v>0</v>
      </c>
      <c r="BR66" s="1142">
        <f>'1'!BS75</f>
        <v>0</v>
      </c>
      <c r="BS66" s="1142">
        <f>'1'!BT75</f>
        <v>0</v>
      </c>
      <c r="BT66" s="1142">
        <f>'1'!BU75</f>
        <v>0</v>
      </c>
      <c r="BU66" s="1142">
        <f>'1'!BV75</f>
        <v>0</v>
      </c>
      <c r="BV66" s="1142">
        <f>'1'!BW75</f>
        <v>0</v>
      </c>
      <c r="BW66" s="1141">
        <f>'1'!BX75</f>
        <v>0</v>
      </c>
      <c r="BX66" s="1142">
        <f>'1'!BY75</f>
        <v>0</v>
      </c>
      <c r="BY66" s="1142">
        <f>'1'!BZ75</f>
        <v>0</v>
      </c>
      <c r="BZ66" s="1142">
        <f>'1'!CA75</f>
        <v>0</v>
      </c>
      <c r="CA66" s="1142">
        <f>'1'!CB75</f>
        <v>0</v>
      </c>
      <c r="CB66" s="1142">
        <f>'1'!CC75</f>
        <v>0</v>
      </c>
      <c r="CC66" s="1142">
        <f>'1'!CD75</f>
        <v>0</v>
      </c>
      <c r="CD66" s="1141">
        <f>'1'!CE75</f>
        <v>0</v>
      </c>
      <c r="CE66" s="1142">
        <f>'1'!CF75</f>
        <v>0</v>
      </c>
      <c r="CF66" s="1142">
        <f>'1'!CG75</f>
        <v>0</v>
      </c>
      <c r="CG66" s="1142">
        <f>'1'!CH75</f>
        <v>0</v>
      </c>
      <c r="CH66" s="1142">
        <f>'1'!CI75</f>
        <v>0</v>
      </c>
      <c r="CI66" s="1142">
        <f>'1'!CJ75</f>
        <v>0</v>
      </c>
      <c r="CJ66" s="1142">
        <f>'1'!CK75</f>
        <v>0</v>
      </c>
      <c r="CK66" s="1141">
        <f>'1'!CL75</f>
        <v>0</v>
      </c>
      <c r="CL66" s="1142">
        <f>'1'!CM75</f>
        <v>0</v>
      </c>
      <c r="CM66" s="1142">
        <f>'1'!CN75</f>
        <v>0</v>
      </c>
      <c r="CN66" s="1142">
        <f>'1'!CO75</f>
        <v>0</v>
      </c>
      <c r="CO66" s="1142">
        <f>'1'!CP75</f>
        <v>0</v>
      </c>
      <c r="CP66" s="1142">
        <f>'1'!CQ75</f>
        <v>0</v>
      </c>
      <c r="CQ66" s="1142">
        <f>'1'!CR75</f>
        <v>0</v>
      </c>
      <c r="CR66" s="1141">
        <f>'1'!CS75</f>
        <v>0</v>
      </c>
      <c r="CS66" s="1142">
        <f>'1'!CT75</f>
        <v>0</v>
      </c>
      <c r="CT66" s="1142">
        <f>'1'!CU75</f>
        <v>0</v>
      </c>
      <c r="CU66" s="1142">
        <f>'1'!CV75</f>
        <v>0</v>
      </c>
      <c r="CV66" s="1142">
        <f>'1'!CW75</f>
        <v>0</v>
      </c>
      <c r="CW66" s="1142">
        <f>'1'!CX75</f>
        <v>0</v>
      </c>
      <c r="CX66" s="1142">
        <f>'1'!CY75</f>
        <v>0</v>
      </c>
    </row>
    <row r="67" spans="1:102" ht="25.5" x14ac:dyDescent="0.25">
      <c r="A67" s="1111">
        <v>12</v>
      </c>
      <c r="B67" s="1111">
        <v>14</v>
      </c>
      <c r="C67" s="1140" t="s">
        <v>1935</v>
      </c>
      <c r="D67" s="1116">
        <v>512</v>
      </c>
      <c r="E67" s="1141">
        <f>'1'!F76</f>
        <v>0</v>
      </c>
      <c r="F67" s="1142">
        <f>'1'!G76</f>
        <v>0</v>
      </c>
      <c r="G67" s="1142">
        <f>'1'!H76</f>
        <v>0</v>
      </c>
      <c r="H67" s="1142">
        <f>'1'!I76</f>
        <v>0</v>
      </c>
      <c r="I67" s="1142">
        <f>'1'!J76</f>
        <v>0</v>
      </c>
      <c r="J67" s="1142">
        <f>'1'!K76</f>
        <v>0</v>
      </c>
      <c r="K67" s="1142">
        <f>'1'!L76</f>
        <v>0</v>
      </c>
      <c r="L67" s="1141">
        <f>'1'!M76</f>
        <v>0</v>
      </c>
      <c r="M67" s="1142">
        <f>'1'!N76</f>
        <v>0</v>
      </c>
      <c r="N67" s="1142">
        <f>'1'!O76</f>
        <v>0</v>
      </c>
      <c r="O67" s="1142">
        <f>'1'!P76</f>
        <v>0</v>
      </c>
      <c r="P67" s="1142">
        <f>'1'!Q76</f>
        <v>0</v>
      </c>
      <c r="Q67" s="1142">
        <f>'1'!R76</f>
        <v>0</v>
      </c>
      <c r="R67" s="1142">
        <f>'1'!S76</f>
        <v>0</v>
      </c>
      <c r="S67" s="1141">
        <f>'1'!T76</f>
        <v>0</v>
      </c>
      <c r="T67" s="1142">
        <f>'1'!U76</f>
        <v>0</v>
      </c>
      <c r="U67" s="1142">
        <f>'1'!V76</f>
        <v>0</v>
      </c>
      <c r="V67" s="1142">
        <f>'1'!W76</f>
        <v>0</v>
      </c>
      <c r="W67" s="1142">
        <f>'1'!X76</f>
        <v>0</v>
      </c>
      <c r="X67" s="1142">
        <f>'1'!Y76</f>
        <v>0</v>
      </c>
      <c r="Y67" s="1142">
        <f>'1'!Z76</f>
        <v>0</v>
      </c>
      <c r="Z67" s="1141">
        <f>'1'!AA76</f>
        <v>0</v>
      </c>
      <c r="AA67" s="1142">
        <f>'1'!AB76</f>
        <v>0</v>
      </c>
      <c r="AB67" s="1142">
        <f>'1'!AC76</f>
        <v>0</v>
      </c>
      <c r="AC67" s="1142">
        <f>'1'!AD76</f>
        <v>0</v>
      </c>
      <c r="AD67" s="1142">
        <f>'1'!AE76</f>
        <v>0</v>
      </c>
      <c r="AE67" s="1142">
        <f>'1'!AF76</f>
        <v>0</v>
      </c>
      <c r="AF67" s="1142">
        <f>'1'!AG76</f>
        <v>0</v>
      </c>
      <c r="AG67" s="1141">
        <f>'1'!AH76</f>
        <v>0</v>
      </c>
      <c r="AH67" s="1142">
        <f>'1'!AI76</f>
        <v>0</v>
      </c>
      <c r="AI67" s="1142">
        <f>'1'!AJ76</f>
        <v>0</v>
      </c>
      <c r="AJ67" s="1142">
        <f>'1'!AK76</f>
        <v>0</v>
      </c>
      <c r="AK67" s="1142">
        <f>'1'!AL76</f>
        <v>0</v>
      </c>
      <c r="AL67" s="1142">
        <f>'1'!AM76</f>
        <v>0</v>
      </c>
      <c r="AM67" s="1142">
        <f>'1'!AN76</f>
        <v>0</v>
      </c>
      <c r="AN67" s="1141">
        <f>'1'!AO76</f>
        <v>0</v>
      </c>
      <c r="AO67" s="1142">
        <f>'1'!AP76</f>
        <v>0</v>
      </c>
      <c r="AP67" s="1142">
        <f>'1'!AQ76</f>
        <v>0</v>
      </c>
      <c r="AQ67" s="1142">
        <f>'1'!AR76</f>
        <v>0</v>
      </c>
      <c r="AR67" s="1142">
        <f>'1'!AS76</f>
        <v>0</v>
      </c>
      <c r="AS67" s="1142">
        <f>'1'!AT76</f>
        <v>0</v>
      </c>
      <c r="AT67" s="1142">
        <f>'1'!AU76</f>
        <v>0</v>
      </c>
      <c r="AU67" s="1141">
        <f>'1'!AV76</f>
        <v>0</v>
      </c>
      <c r="AV67" s="1142">
        <f>'1'!AW76</f>
        <v>0</v>
      </c>
      <c r="AW67" s="1142">
        <f>'1'!AX76</f>
        <v>0</v>
      </c>
      <c r="AX67" s="1142">
        <f>'1'!AY76</f>
        <v>0</v>
      </c>
      <c r="AY67" s="1142">
        <f>'1'!AZ76</f>
        <v>0</v>
      </c>
      <c r="AZ67" s="1142">
        <f>'1'!BA76</f>
        <v>0</v>
      </c>
      <c r="BA67" s="1142">
        <f>'1'!BB76</f>
        <v>0</v>
      </c>
      <c r="BB67" s="1141">
        <f>'1'!BC76</f>
        <v>0</v>
      </c>
      <c r="BC67" s="1142">
        <f>'1'!BD76</f>
        <v>0</v>
      </c>
      <c r="BD67" s="1142">
        <f>'1'!BE76</f>
        <v>0</v>
      </c>
      <c r="BE67" s="1142">
        <f>'1'!BF76</f>
        <v>0</v>
      </c>
      <c r="BF67" s="1142">
        <f>'1'!BG76</f>
        <v>0</v>
      </c>
      <c r="BG67" s="1142">
        <f>'1'!BH76</f>
        <v>0</v>
      </c>
      <c r="BH67" s="1142">
        <f>'1'!BI76</f>
        <v>0</v>
      </c>
      <c r="BI67" s="1141">
        <f>'1'!BJ76</f>
        <v>0</v>
      </c>
      <c r="BJ67" s="1142">
        <f>'1'!BK76</f>
        <v>0</v>
      </c>
      <c r="BK67" s="1142">
        <f>'1'!BL76</f>
        <v>0</v>
      </c>
      <c r="BL67" s="1142">
        <f>'1'!BM76</f>
        <v>0</v>
      </c>
      <c r="BM67" s="1142">
        <f>'1'!BN76</f>
        <v>0</v>
      </c>
      <c r="BN67" s="1142">
        <f>'1'!BO76</f>
        <v>0</v>
      </c>
      <c r="BO67" s="1142">
        <f>'1'!BP76</f>
        <v>0</v>
      </c>
      <c r="BP67" s="1141">
        <f>'1'!BQ76</f>
        <v>0</v>
      </c>
      <c r="BQ67" s="1142">
        <f>'1'!BR76</f>
        <v>0</v>
      </c>
      <c r="BR67" s="1142">
        <f>'1'!BS76</f>
        <v>0</v>
      </c>
      <c r="BS67" s="1142">
        <f>'1'!BT76</f>
        <v>0</v>
      </c>
      <c r="BT67" s="1142">
        <f>'1'!BU76</f>
        <v>0</v>
      </c>
      <c r="BU67" s="1142">
        <f>'1'!BV76</f>
        <v>0</v>
      </c>
      <c r="BV67" s="1142">
        <f>'1'!BW76</f>
        <v>0</v>
      </c>
      <c r="BW67" s="1141">
        <f>'1'!BX76</f>
        <v>0</v>
      </c>
      <c r="BX67" s="1142">
        <f>'1'!BY76</f>
        <v>0</v>
      </c>
      <c r="BY67" s="1142">
        <f>'1'!BZ76</f>
        <v>0</v>
      </c>
      <c r="BZ67" s="1142">
        <f>'1'!CA76</f>
        <v>0</v>
      </c>
      <c r="CA67" s="1142">
        <f>'1'!CB76</f>
        <v>0</v>
      </c>
      <c r="CB67" s="1142">
        <f>'1'!CC76</f>
        <v>0</v>
      </c>
      <c r="CC67" s="1142">
        <f>'1'!CD76</f>
        <v>0</v>
      </c>
      <c r="CD67" s="1141">
        <f>'1'!CE76</f>
        <v>0</v>
      </c>
      <c r="CE67" s="1142">
        <f>'1'!CF76</f>
        <v>0</v>
      </c>
      <c r="CF67" s="1142">
        <f>'1'!CG76</f>
        <v>0</v>
      </c>
      <c r="CG67" s="1142">
        <f>'1'!CH76</f>
        <v>0</v>
      </c>
      <c r="CH67" s="1142">
        <f>'1'!CI76</f>
        <v>0</v>
      </c>
      <c r="CI67" s="1142">
        <f>'1'!CJ76</f>
        <v>0</v>
      </c>
      <c r="CJ67" s="1142">
        <f>'1'!CK76</f>
        <v>0</v>
      </c>
      <c r="CK67" s="1141">
        <f>'1'!CL76</f>
        <v>0</v>
      </c>
      <c r="CL67" s="1142">
        <f>'1'!CM76</f>
        <v>0</v>
      </c>
      <c r="CM67" s="1142">
        <f>'1'!CN76</f>
        <v>0</v>
      </c>
      <c r="CN67" s="1142">
        <f>'1'!CO76</f>
        <v>0</v>
      </c>
      <c r="CO67" s="1142">
        <f>'1'!CP76</f>
        <v>0</v>
      </c>
      <c r="CP67" s="1142">
        <f>'1'!CQ76</f>
        <v>0</v>
      </c>
      <c r="CQ67" s="1142">
        <f>'1'!CR76</f>
        <v>0</v>
      </c>
      <c r="CR67" s="1141">
        <f>'1'!CS76</f>
        <v>0</v>
      </c>
      <c r="CS67" s="1142">
        <f>'1'!CT76</f>
        <v>0</v>
      </c>
      <c r="CT67" s="1142">
        <f>'1'!CU76</f>
        <v>0</v>
      </c>
      <c r="CU67" s="1142">
        <f>'1'!CV76</f>
        <v>0</v>
      </c>
      <c r="CV67" s="1142">
        <f>'1'!CW76</f>
        <v>0</v>
      </c>
      <c r="CW67" s="1142">
        <f>'1'!CX76</f>
        <v>0</v>
      </c>
      <c r="CX67" s="1142">
        <f>'1'!CY76</f>
        <v>0</v>
      </c>
    </row>
    <row r="68" spans="1:102" ht="25.5" x14ac:dyDescent="0.25">
      <c r="A68" s="1111">
        <v>13</v>
      </c>
      <c r="B68" s="1111">
        <v>14</v>
      </c>
      <c r="C68" s="1140" t="s">
        <v>1936</v>
      </c>
      <c r="D68" s="1116">
        <v>513</v>
      </c>
      <c r="E68" s="1141">
        <f>'1'!F77</f>
        <v>0</v>
      </c>
      <c r="F68" s="1142">
        <f>'1'!G77</f>
        <v>0</v>
      </c>
      <c r="G68" s="1142">
        <f>'1'!H77</f>
        <v>0</v>
      </c>
      <c r="H68" s="1142">
        <f>'1'!I77</f>
        <v>0</v>
      </c>
      <c r="I68" s="1142">
        <f>'1'!J77</f>
        <v>0</v>
      </c>
      <c r="J68" s="1142">
        <f>'1'!K77</f>
        <v>0</v>
      </c>
      <c r="K68" s="1142">
        <f>'1'!L77</f>
        <v>0</v>
      </c>
      <c r="L68" s="1141">
        <f>'1'!M77</f>
        <v>0</v>
      </c>
      <c r="M68" s="1142">
        <f>'1'!N77</f>
        <v>0</v>
      </c>
      <c r="N68" s="1142">
        <f>'1'!O77</f>
        <v>0</v>
      </c>
      <c r="O68" s="1142">
        <f>'1'!P77</f>
        <v>0</v>
      </c>
      <c r="P68" s="1142">
        <f>'1'!Q77</f>
        <v>0</v>
      </c>
      <c r="Q68" s="1142">
        <f>'1'!R77</f>
        <v>0</v>
      </c>
      <c r="R68" s="1142">
        <f>'1'!S77</f>
        <v>0</v>
      </c>
      <c r="S68" s="1141">
        <f>'1'!T77</f>
        <v>0</v>
      </c>
      <c r="T68" s="1142">
        <f>'1'!U77</f>
        <v>0</v>
      </c>
      <c r="U68" s="1142">
        <f>'1'!V77</f>
        <v>0</v>
      </c>
      <c r="V68" s="1142">
        <f>'1'!W77</f>
        <v>0</v>
      </c>
      <c r="W68" s="1142">
        <f>'1'!X77</f>
        <v>0</v>
      </c>
      <c r="X68" s="1142">
        <f>'1'!Y77</f>
        <v>0</v>
      </c>
      <c r="Y68" s="1142">
        <f>'1'!Z77</f>
        <v>0</v>
      </c>
      <c r="Z68" s="1141">
        <f>'1'!AA77</f>
        <v>0</v>
      </c>
      <c r="AA68" s="1142">
        <f>'1'!AB77</f>
        <v>0</v>
      </c>
      <c r="AB68" s="1142">
        <f>'1'!AC77</f>
        <v>0</v>
      </c>
      <c r="AC68" s="1142">
        <f>'1'!AD77</f>
        <v>0</v>
      </c>
      <c r="AD68" s="1142">
        <f>'1'!AE77</f>
        <v>0</v>
      </c>
      <c r="AE68" s="1142">
        <f>'1'!AF77</f>
        <v>0</v>
      </c>
      <c r="AF68" s="1142">
        <f>'1'!AG77</f>
        <v>0</v>
      </c>
      <c r="AG68" s="1141">
        <f>'1'!AH77</f>
        <v>0</v>
      </c>
      <c r="AH68" s="1142">
        <f>'1'!AI77</f>
        <v>0</v>
      </c>
      <c r="AI68" s="1142">
        <f>'1'!AJ77</f>
        <v>0</v>
      </c>
      <c r="AJ68" s="1142">
        <f>'1'!AK77</f>
        <v>0</v>
      </c>
      <c r="AK68" s="1142">
        <f>'1'!AL77</f>
        <v>0</v>
      </c>
      <c r="AL68" s="1142">
        <f>'1'!AM77</f>
        <v>0</v>
      </c>
      <c r="AM68" s="1142">
        <f>'1'!AN77</f>
        <v>0</v>
      </c>
      <c r="AN68" s="1141">
        <f>'1'!AO77</f>
        <v>0</v>
      </c>
      <c r="AO68" s="1142">
        <f>'1'!AP77</f>
        <v>0</v>
      </c>
      <c r="AP68" s="1142">
        <f>'1'!AQ77</f>
        <v>0</v>
      </c>
      <c r="AQ68" s="1142">
        <f>'1'!AR77</f>
        <v>0</v>
      </c>
      <c r="AR68" s="1142">
        <f>'1'!AS77</f>
        <v>0</v>
      </c>
      <c r="AS68" s="1142">
        <f>'1'!AT77</f>
        <v>0</v>
      </c>
      <c r="AT68" s="1142">
        <f>'1'!AU77</f>
        <v>0</v>
      </c>
      <c r="AU68" s="1141">
        <f>'1'!AV77</f>
        <v>0</v>
      </c>
      <c r="AV68" s="1142">
        <f>'1'!AW77</f>
        <v>0</v>
      </c>
      <c r="AW68" s="1142">
        <f>'1'!AX77</f>
        <v>0</v>
      </c>
      <c r="AX68" s="1142">
        <f>'1'!AY77</f>
        <v>0</v>
      </c>
      <c r="AY68" s="1142">
        <f>'1'!AZ77</f>
        <v>0</v>
      </c>
      <c r="AZ68" s="1142">
        <f>'1'!BA77</f>
        <v>0</v>
      </c>
      <c r="BA68" s="1142">
        <f>'1'!BB77</f>
        <v>0</v>
      </c>
      <c r="BB68" s="1141">
        <f>'1'!BC77</f>
        <v>0</v>
      </c>
      <c r="BC68" s="1142">
        <f>'1'!BD77</f>
        <v>0</v>
      </c>
      <c r="BD68" s="1142">
        <f>'1'!BE77</f>
        <v>0</v>
      </c>
      <c r="BE68" s="1142">
        <f>'1'!BF77</f>
        <v>0</v>
      </c>
      <c r="BF68" s="1142">
        <f>'1'!BG77</f>
        <v>0</v>
      </c>
      <c r="BG68" s="1142">
        <f>'1'!BH77</f>
        <v>0</v>
      </c>
      <c r="BH68" s="1142">
        <f>'1'!BI77</f>
        <v>0</v>
      </c>
      <c r="BI68" s="1141">
        <f>'1'!BJ77</f>
        <v>0</v>
      </c>
      <c r="BJ68" s="1142">
        <f>'1'!BK77</f>
        <v>0</v>
      </c>
      <c r="BK68" s="1142">
        <f>'1'!BL77</f>
        <v>0</v>
      </c>
      <c r="BL68" s="1142">
        <f>'1'!BM77</f>
        <v>0</v>
      </c>
      <c r="BM68" s="1142">
        <f>'1'!BN77</f>
        <v>0</v>
      </c>
      <c r="BN68" s="1142">
        <f>'1'!BO77</f>
        <v>0</v>
      </c>
      <c r="BO68" s="1142">
        <f>'1'!BP77</f>
        <v>0</v>
      </c>
      <c r="BP68" s="1141">
        <f>'1'!BQ77</f>
        <v>0</v>
      </c>
      <c r="BQ68" s="1142">
        <f>'1'!BR77</f>
        <v>0</v>
      </c>
      <c r="BR68" s="1142">
        <f>'1'!BS77</f>
        <v>0</v>
      </c>
      <c r="BS68" s="1142">
        <f>'1'!BT77</f>
        <v>0</v>
      </c>
      <c r="BT68" s="1142">
        <f>'1'!BU77</f>
        <v>0</v>
      </c>
      <c r="BU68" s="1142">
        <f>'1'!BV77</f>
        <v>0</v>
      </c>
      <c r="BV68" s="1142">
        <f>'1'!BW77</f>
        <v>0</v>
      </c>
      <c r="BW68" s="1141">
        <f>'1'!BX77</f>
        <v>0</v>
      </c>
      <c r="BX68" s="1142">
        <f>'1'!BY77</f>
        <v>0</v>
      </c>
      <c r="BY68" s="1142">
        <f>'1'!BZ77</f>
        <v>0</v>
      </c>
      <c r="BZ68" s="1142">
        <f>'1'!CA77</f>
        <v>0</v>
      </c>
      <c r="CA68" s="1142">
        <f>'1'!CB77</f>
        <v>0</v>
      </c>
      <c r="CB68" s="1142">
        <f>'1'!CC77</f>
        <v>0</v>
      </c>
      <c r="CC68" s="1142">
        <f>'1'!CD77</f>
        <v>0</v>
      </c>
      <c r="CD68" s="1141">
        <f>'1'!CE77</f>
        <v>0</v>
      </c>
      <c r="CE68" s="1142">
        <f>'1'!CF77</f>
        <v>0</v>
      </c>
      <c r="CF68" s="1142">
        <f>'1'!CG77</f>
        <v>0</v>
      </c>
      <c r="CG68" s="1142">
        <f>'1'!CH77</f>
        <v>0</v>
      </c>
      <c r="CH68" s="1142">
        <f>'1'!CI77</f>
        <v>0</v>
      </c>
      <c r="CI68" s="1142">
        <f>'1'!CJ77</f>
        <v>0</v>
      </c>
      <c r="CJ68" s="1142">
        <f>'1'!CK77</f>
        <v>0</v>
      </c>
      <c r="CK68" s="1141">
        <f>'1'!CL77</f>
        <v>0</v>
      </c>
      <c r="CL68" s="1142">
        <f>'1'!CM77</f>
        <v>0</v>
      </c>
      <c r="CM68" s="1142">
        <f>'1'!CN77</f>
        <v>0</v>
      </c>
      <c r="CN68" s="1142">
        <f>'1'!CO77</f>
        <v>0</v>
      </c>
      <c r="CO68" s="1142">
        <f>'1'!CP77</f>
        <v>0</v>
      </c>
      <c r="CP68" s="1142">
        <f>'1'!CQ77</f>
        <v>0</v>
      </c>
      <c r="CQ68" s="1142">
        <f>'1'!CR77</f>
        <v>0</v>
      </c>
      <c r="CR68" s="1141">
        <f>'1'!CS77</f>
        <v>0</v>
      </c>
      <c r="CS68" s="1142">
        <f>'1'!CT77</f>
        <v>0</v>
      </c>
      <c r="CT68" s="1142">
        <f>'1'!CU77</f>
        <v>0</v>
      </c>
      <c r="CU68" s="1142">
        <f>'1'!CV77</f>
        <v>0</v>
      </c>
      <c r="CV68" s="1142">
        <f>'1'!CW77</f>
        <v>0</v>
      </c>
      <c r="CW68" s="1142">
        <f>'1'!CX77</f>
        <v>0</v>
      </c>
      <c r="CX68" s="1142">
        <f>'1'!CY77</f>
        <v>0</v>
      </c>
    </row>
    <row r="69" spans="1:102" ht="25.5" x14ac:dyDescent="0.25">
      <c r="A69" s="1111">
        <v>14</v>
      </c>
      <c r="B69" s="1111">
        <v>14</v>
      </c>
      <c r="C69" s="1140" t="s">
        <v>1937</v>
      </c>
      <c r="D69" s="1116">
        <v>514</v>
      </c>
      <c r="E69" s="1141">
        <f>'1'!F78</f>
        <v>0</v>
      </c>
      <c r="F69" s="1142">
        <f>'1'!G78</f>
        <v>0</v>
      </c>
      <c r="G69" s="1142">
        <f>'1'!H78</f>
        <v>0</v>
      </c>
      <c r="H69" s="1142">
        <f>'1'!I78</f>
        <v>0</v>
      </c>
      <c r="I69" s="1142">
        <f>'1'!J78</f>
        <v>0</v>
      </c>
      <c r="J69" s="1142">
        <f>'1'!K78</f>
        <v>0</v>
      </c>
      <c r="K69" s="1142">
        <f>'1'!L78</f>
        <v>0</v>
      </c>
      <c r="L69" s="1141">
        <f>'1'!M78</f>
        <v>0</v>
      </c>
      <c r="M69" s="1142">
        <f>'1'!N78</f>
        <v>0</v>
      </c>
      <c r="N69" s="1142">
        <f>'1'!O78</f>
        <v>0</v>
      </c>
      <c r="O69" s="1142">
        <f>'1'!P78</f>
        <v>0</v>
      </c>
      <c r="P69" s="1142">
        <f>'1'!Q78</f>
        <v>0</v>
      </c>
      <c r="Q69" s="1142">
        <f>'1'!R78</f>
        <v>0</v>
      </c>
      <c r="R69" s="1142">
        <f>'1'!S78</f>
        <v>0</v>
      </c>
      <c r="S69" s="1141">
        <f>'1'!T78</f>
        <v>0</v>
      </c>
      <c r="T69" s="1142">
        <f>'1'!U78</f>
        <v>0</v>
      </c>
      <c r="U69" s="1142">
        <f>'1'!V78</f>
        <v>0</v>
      </c>
      <c r="V69" s="1142">
        <f>'1'!W78</f>
        <v>0</v>
      </c>
      <c r="W69" s="1142">
        <f>'1'!X78</f>
        <v>0</v>
      </c>
      <c r="X69" s="1142">
        <f>'1'!Y78</f>
        <v>0</v>
      </c>
      <c r="Y69" s="1142">
        <f>'1'!Z78</f>
        <v>0</v>
      </c>
      <c r="Z69" s="1141">
        <f>'1'!AA78</f>
        <v>0</v>
      </c>
      <c r="AA69" s="1142">
        <f>'1'!AB78</f>
        <v>0</v>
      </c>
      <c r="AB69" s="1142">
        <f>'1'!AC78</f>
        <v>0</v>
      </c>
      <c r="AC69" s="1142">
        <f>'1'!AD78</f>
        <v>0</v>
      </c>
      <c r="AD69" s="1142">
        <f>'1'!AE78</f>
        <v>0</v>
      </c>
      <c r="AE69" s="1142">
        <f>'1'!AF78</f>
        <v>0</v>
      </c>
      <c r="AF69" s="1142">
        <f>'1'!AG78</f>
        <v>0</v>
      </c>
      <c r="AG69" s="1141">
        <f>'1'!AH78</f>
        <v>0</v>
      </c>
      <c r="AH69" s="1142">
        <f>'1'!AI78</f>
        <v>0</v>
      </c>
      <c r="AI69" s="1142">
        <f>'1'!AJ78</f>
        <v>0</v>
      </c>
      <c r="AJ69" s="1142">
        <f>'1'!AK78</f>
        <v>0</v>
      </c>
      <c r="AK69" s="1142">
        <f>'1'!AL78</f>
        <v>0</v>
      </c>
      <c r="AL69" s="1142">
        <f>'1'!AM78</f>
        <v>0</v>
      </c>
      <c r="AM69" s="1142">
        <f>'1'!AN78</f>
        <v>0</v>
      </c>
      <c r="AN69" s="1141">
        <f>'1'!AO78</f>
        <v>0</v>
      </c>
      <c r="AO69" s="1142">
        <f>'1'!AP78</f>
        <v>0</v>
      </c>
      <c r="AP69" s="1142">
        <f>'1'!AQ78</f>
        <v>0</v>
      </c>
      <c r="AQ69" s="1142">
        <f>'1'!AR78</f>
        <v>0</v>
      </c>
      <c r="AR69" s="1142">
        <f>'1'!AS78</f>
        <v>0</v>
      </c>
      <c r="AS69" s="1142">
        <f>'1'!AT78</f>
        <v>0</v>
      </c>
      <c r="AT69" s="1142">
        <f>'1'!AU78</f>
        <v>0</v>
      </c>
      <c r="AU69" s="1141">
        <f>'1'!AV78</f>
        <v>0</v>
      </c>
      <c r="AV69" s="1142">
        <f>'1'!AW78</f>
        <v>0</v>
      </c>
      <c r="AW69" s="1142">
        <f>'1'!AX78</f>
        <v>0</v>
      </c>
      <c r="AX69" s="1142">
        <f>'1'!AY78</f>
        <v>0</v>
      </c>
      <c r="AY69" s="1142">
        <f>'1'!AZ78</f>
        <v>0</v>
      </c>
      <c r="AZ69" s="1142">
        <f>'1'!BA78</f>
        <v>0</v>
      </c>
      <c r="BA69" s="1142">
        <f>'1'!BB78</f>
        <v>0</v>
      </c>
      <c r="BB69" s="1141">
        <f>'1'!BC78</f>
        <v>0</v>
      </c>
      <c r="BC69" s="1142">
        <f>'1'!BD78</f>
        <v>0</v>
      </c>
      <c r="BD69" s="1142">
        <f>'1'!BE78</f>
        <v>0</v>
      </c>
      <c r="BE69" s="1142">
        <f>'1'!BF78</f>
        <v>0</v>
      </c>
      <c r="BF69" s="1142">
        <f>'1'!BG78</f>
        <v>0</v>
      </c>
      <c r="BG69" s="1142">
        <f>'1'!BH78</f>
        <v>0</v>
      </c>
      <c r="BH69" s="1142">
        <f>'1'!BI78</f>
        <v>0</v>
      </c>
      <c r="BI69" s="1141">
        <f>'1'!BJ78</f>
        <v>0</v>
      </c>
      <c r="BJ69" s="1142">
        <f>'1'!BK78</f>
        <v>0</v>
      </c>
      <c r="BK69" s="1142">
        <f>'1'!BL78</f>
        <v>0</v>
      </c>
      <c r="BL69" s="1142">
        <f>'1'!BM78</f>
        <v>0</v>
      </c>
      <c r="BM69" s="1142">
        <f>'1'!BN78</f>
        <v>0</v>
      </c>
      <c r="BN69" s="1142">
        <f>'1'!BO78</f>
        <v>0</v>
      </c>
      <c r="BO69" s="1142">
        <f>'1'!BP78</f>
        <v>0</v>
      </c>
      <c r="BP69" s="1141">
        <f>'1'!BQ78</f>
        <v>0</v>
      </c>
      <c r="BQ69" s="1142">
        <f>'1'!BR78</f>
        <v>0</v>
      </c>
      <c r="BR69" s="1142">
        <f>'1'!BS78</f>
        <v>0</v>
      </c>
      <c r="BS69" s="1142">
        <f>'1'!BT78</f>
        <v>0</v>
      </c>
      <c r="BT69" s="1142">
        <f>'1'!BU78</f>
        <v>0</v>
      </c>
      <c r="BU69" s="1142">
        <f>'1'!BV78</f>
        <v>0</v>
      </c>
      <c r="BV69" s="1142">
        <f>'1'!BW78</f>
        <v>0</v>
      </c>
      <c r="BW69" s="1141">
        <f>'1'!BX78</f>
        <v>0</v>
      </c>
      <c r="BX69" s="1142">
        <f>'1'!BY78</f>
        <v>0</v>
      </c>
      <c r="BY69" s="1142">
        <f>'1'!BZ78</f>
        <v>0</v>
      </c>
      <c r="BZ69" s="1142">
        <f>'1'!CA78</f>
        <v>0</v>
      </c>
      <c r="CA69" s="1142">
        <f>'1'!CB78</f>
        <v>0</v>
      </c>
      <c r="CB69" s="1142">
        <f>'1'!CC78</f>
        <v>0</v>
      </c>
      <c r="CC69" s="1142">
        <f>'1'!CD78</f>
        <v>0</v>
      </c>
      <c r="CD69" s="1141">
        <f>'1'!CE78</f>
        <v>0</v>
      </c>
      <c r="CE69" s="1142">
        <f>'1'!CF78</f>
        <v>0</v>
      </c>
      <c r="CF69" s="1142">
        <f>'1'!CG78</f>
        <v>0</v>
      </c>
      <c r="CG69" s="1142">
        <f>'1'!CH78</f>
        <v>0</v>
      </c>
      <c r="CH69" s="1142">
        <f>'1'!CI78</f>
        <v>0</v>
      </c>
      <c r="CI69" s="1142">
        <f>'1'!CJ78</f>
        <v>0</v>
      </c>
      <c r="CJ69" s="1142">
        <f>'1'!CK78</f>
        <v>0</v>
      </c>
      <c r="CK69" s="1141">
        <f>'1'!CL78</f>
        <v>0</v>
      </c>
      <c r="CL69" s="1142">
        <f>'1'!CM78</f>
        <v>0</v>
      </c>
      <c r="CM69" s="1142">
        <f>'1'!CN78</f>
        <v>0</v>
      </c>
      <c r="CN69" s="1142">
        <f>'1'!CO78</f>
        <v>0</v>
      </c>
      <c r="CO69" s="1142">
        <f>'1'!CP78</f>
        <v>0</v>
      </c>
      <c r="CP69" s="1142">
        <f>'1'!CQ78</f>
        <v>0</v>
      </c>
      <c r="CQ69" s="1142">
        <f>'1'!CR78</f>
        <v>0</v>
      </c>
      <c r="CR69" s="1141">
        <f>'1'!CS78</f>
        <v>0</v>
      </c>
      <c r="CS69" s="1142">
        <f>'1'!CT78</f>
        <v>0</v>
      </c>
      <c r="CT69" s="1142">
        <f>'1'!CU78</f>
        <v>0</v>
      </c>
      <c r="CU69" s="1142">
        <f>'1'!CV78</f>
        <v>0</v>
      </c>
      <c r="CV69" s="1142">
        <f>'1'!CW78</f>
        <v>0</v>
      </c>
      <c r="CW69" s="1142">
        <f>'1'!CX78</f>
        <v>0</v>
      </c>
      <c r="CX69" s="1142">
        <f>'1'!CY78</f>
        <v>0</v>
      </c>
    </row>
    <row r="70" spans="1:102" ht="25.5" x14ac:dyDescent="0.25">
      <c r="A70" s="1111">
        <v>15</v>
      </c>
      <c r="B70" s="1111">
        <v>14</v>
      </c>
      <c r="C70" s="1140" t="s">
        <v>1938</v>
      </c>
      <c r="D70" s="1116">
        <v>515</v>
      </c>
      <c r="E70" s="1141">
        <f>'1'!F79</f>
        <v>0</v>
      </c>
      <c r="F70" s="1142">
        <f>'1'!G79</f>
        <v>0</v>
      </c>
      <c r="G70" s="1142">
        <f>'1'!H79</f>
        <v>0</v>
      </c>
      <c r="H70" s="1142">
        <f>'1'!I79</f>
        <v>0</v>
      </c>
      <c r="I70" s="1142">
        <f>'1'!J79</f>
        <v>0</v>
      </c>
      <c r="J70" s="1142">
        <f>'1'!K79</f>
        <v>0</v>
      </c>
      <c r="K70" s="1142">
        <f>'1'!L79</f>
        <v>0</v>
      </c>
      <c r="L70" s="1141">
        <f>'1'!M79</f>
        <v>0</v>
      </c>
      <c r="M70" s="1142">
        <f>'1'!N79</f>
        <v>0</v>
      </c>
      <c r="N70" s="1142">
        <f>'1'!O79</f>
        <v>0</v>
      </c>
      <c r="O70" s="1142">
        <f>'1'!P79</f>
        <v>0</v>
      </c>
      <c r="P70" s="1142">
        <f>'1'!Q79</f>
        <v>0</v>
      </c>
      <c r="Q70" s="1142">
        <f>'1'!R79</f>
        <v>0</v>
      </c>
      <c r="R70" s="1142">
        <f>'1'!S79</f>
        <v>0</v>
      </c>
      <c r="S70" s="1141">
        <f>'1'!T79</f>
        <v>0</v>
      </c>
      <c r="T70" s="1142">
        <f>'1'!U79</f>
        <v>0</v>
      </c>
      <c r="U70" s="1142">
        <f>'1'!V79</f>
        <v>0</v>
      </c>
      <c r="V70" s="1142">
        <f>'1'!W79</f>
        <v>0</v>
      </c>
      <c r="W70" s="1142">
        <f>'1'!X79</f>
        <v>0</v>
      </c>
      <c r="X70" s="1142">
        <f>'1'!Y79</f>
        <v>0</v>
      </c>
      <c r="Y70" s="1142">
        <f>'1'!Z79</f>
        <v>0</v>
      </c>
      <c r="Z70" s="1141">
        <f>'1'!AA79</f>
        <v>0</v>
      </c>
      <c r="AA70" s="1142">
        <f>'1'!AB79</f>
        <v>0</v>
      </c>
      <c r="AB70" s="1142">
        <f>'1'!AC79</f>
        <v>0</v>
      </c>
      <c r="AC70" s="1142">
        <f>'1'!AD79</f>
        <v>0</v>
      </c>
      <c r="AD70" s="1142">
        <f>'1'!AE79</f>
        <v>0</v>
      </c>
      <c r="AE70" s="1142">
        <f>'1'!AF79</f>
        <v>0</v>
      </c>
      <c r="AF70" s="1142">
        <f>'1'!AG79</f>
        <v>0</v>
      </c>
      <c r="AG70" s="1141">
        <f>'1'!AH79</f>
        <v>0</v>
      </c>
      <c r="AH70" s="1142">
        <f>'1'!AI79</f>
        <v>0</v>
      </c>
      <c r="AI70" s="1142">
        <f>'1'!AJ79</f>
        <v>0</v>
      </c>
      <c r="AJ70" s="1142">
        <f>'1'!AK79</f>
        <v>0</v>
      </c>
      <c r="AK70" s="1142">
        <f>'1'!AL79</f>
        <v>0</v>
      </c>
      <c r="AL70" s="1142">
        <f>'1'!AM79</f>
        <v>0</v>
      </c>
      <c r="AM70" s="1142">
        <f>'1'!AN79</f>
        <v>0</v>
      </c>
      <c r="AN70" s="1141">
        <f>'1'!AO79</f>
        <v>0</v>
      </c>
      <c r="AO70" s="1142">
        <f>'1'!AP79</f>
        <v>0</v>
      </c>
      <c r="AP70" s="1142">
        <f>'1'!AQ79</f>
        <v>0</v>
      </c>
      <c r="AQ70" s="1142">
        <f>'1'!AR79</f>
        <v>0</v>
      </c>
      <c r="AR70" s="1142">
        <f>'1'!AS79</f>
        <v>0</v>
      </c>
      <c r="AS70" s="1142">
        <f>'1'!AT79</f>
        <v>0</v>
      </c>
      <c r="AT70" s="1142">
        <f>'1'!AU79</f>
        <v>0</v>
      </c>
      <c r="AU70" s="1141">
        <f>'1'!AV79</f>
        <v>0</v>
      </c>
      <c r="AV70" s="1142">
        <f>'1'!AW79</f>
        <v>0</v>
      </c>
      <c r="AW70" s="1142">
        <f>'1'!AX79</f>
        <v>0</v>
      </c>
      <c r="AX70" s="1142">
        <f>'1'!AY79</f>
        <v>0</v>
      </c>
      <c r="AY70" s="1142">
        <f>'1'!AZ79</f>
        <v>0</v>
      </c>
      <c r="AZ70" s="1142">
        <f>'1'!BA79</f>
        <v>0</v>
      </c>
      <c r="BA70" s="1142">
        <f>'1'!BB79</f>
        <v>0</v>
      </c>
      <c r="BB70" s="1141">
        <f>'1'!BC79</f>
        <v>0</v>
      </c>
      <c r="BC70" s="1142">
        <f>'1'!BD79</f>
        <v>0</v>
      </c>
      <c r="BD70" s="1142">
        <f>'1'!BE79</f>
        <v>0</v>
      </c>
      <c r="BE70" s="1142">
        <f>'1'!BF79</f>
        <v>0</v>
      </c>
      <c r="BF70" s="1142">
        <f>'1'!BG79</f>
        <v>0</v>
      </c>
      <c r="BG70" s="1142">
        <f>'1'!BH79</f>
        <v>0</v>
      </c>
      <c r="BH70" s="1142">
        <f>'1'!BI79</f>
        <v>0</v>
      </c>
      <c r="BI70" s="1141">
        <f>'1'!BJ79</f>
        <v>0</v>
      </c>
      <c r="BJ70" s="1142">
        <f>'1'!BK79</f>
        <v>0</v>
      </c>
      <c r="BK70" s="1142">
        <f>'1'!BL79</f>
        <v>0</v>
      </c>
      <c r="BL70" s="1142">
        <f>'1'!BM79</f>
        <v>0</v>
      </c>
      <c r="BM70" s="1142">
        <f>'1'!BN79</f>
        <v>0</v>
      </c>
      <c r="BN70" s="1142">
        <f>'1'!BO79</f>
        <v>0</v>
      </c>
      <c r="BO70" s="1142">
        <f>'1'!BP79</f>
        <v>0</v>
      </c>
      <c r="BP70" s="1141">
        <f>'1'!BQ79</f>
        <v>0</v>
      </c>
      <c r="BQ70" s="1142">
        <f>'1'!BR79</f>
        <v>0</v>
      </c>
      <c r="BR70" s="1142">
        <f>'1'!BS79</f>
        <v>0</v>
      </c>
      <c r="BS70" s="1142">
        <f>'1'!BT79</f>
        <v>0</v>
      </c>
      <c r="BT70" s="1142">
        <f>'1'!BU79</f>
        <v>0</v>
      </c>
      <c r="BU70" s="1142">
        <f>'1'!BV79</f>
        <v>0</v>
      </c>
      <c r="BV70" s="1142">
        <f>'1'!BW79</f>
        <v>0</v>
      </c>
      <c r="BW70" s="1141">
        <f>'1'!BX79</f>
        <v>0</v>
      </c>
      <c r="BX70" s="1142">
        <f>'1'!BY79</f>
        <v>0</v>
      </c>
      <c r="BY70" s="1142">
        <f>'1'!BZ79</f>
        <v>0</v>
      </c>
      <c r="BZ70" s="1142">
        <f>'1'!CA79</f>
        <v>0</v>
      </c>
      <c r="CA70" s="1142">
        <f>'1'!CB79</f>
        <v>0</v>
      </c>
      <c r="CB70" s="1142">
        <f>'1'!CC79</f>
        <v>0</v>
      </c>
      <c r="CC70" s="1142">
        <f>'1'!CD79</f>
        <v>0</v>
      </c>
      <c r="CD70" s="1141">
        <f>'1'!CE79</f>
        <v>0</v>
      </c>
      <c r="CE70" s="1142">
        <f>'1'!CF79</f>
        <v>0</v>
      </c>
      <c r="CF70" s="1142">
        <f>'1'!CG79</f>
        <v>0</v>
      </c>
      <c r="CG70" s="1142">
        <f>'1'!CH79</f>
        <v>0</v>
      </c>
      <c r="CH70" s="1142">
        <f>'1'!CI79</f>
        <v>0</v>
      </c>
      <c r="CI70" s="1142">
        <f>'1'!CJ79</f>
        <v>0</v>
      </c>
      <c r="CJ70" s="1142">
        <f>'1'!CK79</f>
        <v>0</v>
      </c>
      <c r="CK70" s="1141">
        <f>'1'!CL79</f>
        <v>0</v>
      </c>
      <c r="CL70" s="1142">
        <f>'1'!CM79</f>
        <v>0</v>
      </c>
      <c r="CM70" s="1142">
        <f>'1'!CN79</f>
        <v>0</v>
      </c>
      <c r="CN70" s="1142">
        <f>'1'!CO79</f>
        <v>0</v>
      </c>
      <c r="CO70" s="1142">
        <f>'1'!CP79</f>
        <v>0</v>
      </c>
      <c r="CP70" s="1142">
        <f>'1'!CQ79</f>
        <v>0</v>
      </c>
      <c r="CQ70" s="1142">
        <f>'1'!CR79</f>
        <v>0</v>
      </c>
      <c r="CR70" s="1141">
        <f>'1'!CS79</f>
        <v>0</v>
      </c>
      <c r="CS70" s="1142">
        <f>'1'!CT79</f>
        <v>0</v>
      </c>
      <c r="CT70" s="1142">
        <f>'1'!CU79</f>
        <v>0</v>
      </c>
      <c r="CU70" s="1142">
        <f>'1'!CV79</f>
        <v>0</v>
      </c>
      <c r="CV70" s="1142">
        <f>'1'!CW79</f>
        <v>0</v>
      </c>
      <c r="CW70" s="1142">
        <f>'1'!CX79</f>
        <v>0</v>
      </c>
      <c r="CX70" s="1142">
        <f>'1'!CY79</f>
        <v>0</v>
      </c>
    </row>
    <row r="71" spans="1:102" ht="25.5" x14ac:dyDescent="0.25">
      <c r="A71" s="1111">
        <v>16</v>
      </c>
      <c r="B71" s="1111">
        <v>14</v>
      </c>
      <c r="C71" s="1140" t="s">
        <v>1939</v>
      </c>
      <c r="D71" s="1116">
        <v>516</v>
      </c>
      <c r="E71" s="1141">
        <f>'1'!F80</f>
        <v>0</v>
      </c>
      <c r="F71" s="1142">
        <f>'1'!G80</f>
        <v>0</v>
      </c>
      <c r="G71" s="1142">
        <f>'1'!H80</f>
        <v>0</v>
      </c>
      <c r="H71" s="1142">
        <f>'1'!I80</f>
        <v>0</v>
      </c>
      <c r="I71" s="1142">
        <f>'1'!J80</f>
        <v>0</v>
      </c>
      <c r="J71" s="1142">
        <f>'1'!K80</f>
        <v>0</v>
      </c>
      <c r="K71" s="1142">
        <f>'1'!L80</f>
        <v>0</v>
      </c>
      <c r="L71" s="1141">
        <f>'1'!M80</f>
        <v>0</v>
      </c>
      <c r="M71" s="1142">
        <f>'1'!N80</f>
        <v>0</v>
      </c>
      <c r="N71" s="1142">
        <f>'1'!O80</f>
        <v>0</v>
      </c>
      <c r="O71" s="1142">
        <f>'1'!P80</f>
        <v>0</v>
      </c>
      <c r="P71" s="1142">
        <f>'1'!Q80</f>
        <v>0</v>
      </c>
      <c r="Q71" s="1142">
        <f>'1'!R80</f>
        <v>0</v>
      </c>
      <c r="R71" s="1142">
        <f>'1'!S80</f>
        <v>0</v>
      </c>
      <c r="S71" s="1141">
        <f>'1'!T80</f>
        <v>0</v>
      </c>
      <c r="T71" s="1142">
        <f>'1'!U80</f>
        <v>0</v>
      </c>
      <c r="U71" s="1142">
        <f>'1'!V80</f>
        <v>0</v>
      </c>
      <c r="V71" s="1142">
        <f>'1'!W80</f>
        <v>0</v>
      </c>
      <c r="W71" s="1142">
        <f>'1'!X80</f>
        <v>0</v>
      </c>
      <c r="X71" s="1142">
        <f>'1'!Y80</f>
        <v>0</v>
      </c>
      <c r="Y71" s="1142">
        <f>'1'!Z80</f>
        <v>0</v>
      </c>
      <c r="Z71" s="1141">
        <f>'1'!AA80</f>
        <v>0</v>
      </c>
      <c r="AA71" s="1142">
        <f>'1'!AB80</f>
        <v>0</v>
      </c>
      <c r="AB71" s="1142">
        <f>'1'!AC80</f>
        <v>0</v>
      </c>
      <c r="AC71" s="1142">
        <f>'1'!AD80</f>
        <v>0</v>
      </c>
      <c r="AD71" s="1142">
        <f>'1'!AE80</f>
        <v>0</v>
      </c>
      <c r="AE71" s="1142">
        <f>'1'!AF80</f>
        <v>0</v>
      </c>
      <c r="AF71" s="1142">
        <f>'1'!AG80</f>
        <v>0</v>
      </c>
      <c r="AG71" s="1141">
        <f>'1'!AH80</f>
        <v>0</v>
      </c>
      <c r="AH71" s="1142">
        <f>'1'!AI80</f>
        <v>0</v>
      </c>
      <c r="AI71" s="1142">
        <f>'1'!AJ80</f>
        <v>0</v>
      </c>
      <c r="AJ71" s="1142">
        <f>'1'!AK80</f>
        <v>0</v>
      </c>
      <c r="AK71" s="1142">
        <f>'1'!AL80</f>
        <v>0</v>
      </c>
      <c r="AL71" s="1142">
        <f>'1'!AM80</f>
        <v>0</v>
      </c>
      <c r="AM71" s="1142">
        <f>'1'!AN80</f>
        <v>0</v>
      </c>
      <c r="AN71" s="1141">
        <f>'1'!AO80</f>
        <v>0</v>
      </c>
      <c r="AO71" s="1142">
        <f>'1'!AP80</f>
        <v>0</v>
      </c>
      <c r="AP71" s="1142">
        <f>'1'!AQ80</f>
        <v>0</v>
      </c>
      <c r="AQ71" s="1142">
        <f>'1'!AR80</f>
        <v>0</v>
      </c>
      <c r="AR71" s="1142">
        <f>'1'!AS80</f>
        <v>0</v>
      </c>
      <c r="AS71" s="1142">
        <f>'1'!AT80</f>
        <v>0</v>
      </c>
      <c r="AT71" s="1142">
        <f>'1'!AU80</f>
        <v>0</v>
      </c>
      <c r="AU71" s="1141">
        <f>'1'!AV80</f>
        <v>0</v>
      </c>
      <c r="AV71" s="1142">
        <f>'1'!AW80</f>
        <v>0</v>
      </c>
      <c r="AW71" s="1142">
        <f>'1'!AX80</f>
        <v>0</v>
      </c>
      <c r="AX71" s="1142">
        <f>'1'!AY80</f>
        <v>0</v>
      </c>
      <c r="AY71" s="1142">
        <f>'1'!AZ80</f>
        <v>0</v>
      </c>
      <c r="AZ71" s="1142">
        <f>'1'!BA80</f>
        <v>0</v>
      </c>
      <c r="BA71" s="1142">
        <f>'1'!BB80</f>
        <v>0</v>
      </c>
      <c r="BB71" s="1141">
        <f>'1'!BC80</f>
        <v>0</v>
      </c>
      <c r="BC71" s="1142">
        <f>'1'!BD80</f>
        <v>0</v>
      </c>
      <c r="BD71" s="1142">
        <f>'1'!BE80</f>
        <v>0</v>
      </c>
      <c r="BE71" s="1142">
        <f>'1'!BF80</f>
        <v>0</v>
      </c>
      <c r="BF71" s="1142">
        <f>'1'!BG80</f>
        <v>0</v>
      </c>
      <c r="BG71" s="1142">
        <f>'1'!BH80</f>
        <v>0</v>
      </c>
      <c r="BH71" s="1142">
        <f>'1'!BI80</f>
        <v>0</v>
      </c>
      <c r="BI71" s="1141">
        <f>'1'!BJ80</f>
        <v>0</v>
      </c>
      <c r="BJ71" s="1142">
        <f>'1'!BK80</f>
        <v>0</v>
      </c>
      <c r="BK71" s="1142">
        <f>'1'!BL80</f>
        <v>0</v>
      </c>
      <c r="BL71" s="1142">
        <f>'1'!BM80</f>
        <v>0</v>
      </c>
      <c r="BM71" s="1142">
        <f>'1'!BN80</f>
        <v>0</v>
      </c>
      <c r="BN71" s="1142">
        <f>'1'!BO80</f>
        <v>0</v>
      </c>
      <c r="BO71" s="1142">
        <f>'1'!BP80</f>
        <v>0</v>
      </c>
      <c r="BP71" s="1141">
        <f>'1'!BQ80</f>
        <v>0</v>
      </c>
      <c r="BQ71" s="1142">
        <f>'1'!BR80</f>
        <v>0</v>
      </c>
      <c r="BR71" s="1142">
        <f>'1'!BS80</f>
        <v>0</v>
      </c>
      <c r="BS71" s="1142">
        <f>'1'!BT80</f>
        <v>0</v>
      </c>
      <c r="BT71" s="1142">
        <f>'1'!BU80</f>
        <v>0</v>
      </c>
      <c r="BU71" s="1142">
        <f>'1'!BV80</f>
        <v>0</v>
      </c>
      <c r="BV71" s="1142">
        <f>'1'!BW80</f>
        <v>0</v>
      </c>
      <c r="BW71" s="1141">
        <f>'1'!BX80</f>
        <v>0</v>
      </c>
      <c r="BX71" s="1142">
        <f>'1'!BY80</f>
        <v>0</v>
      </c>
      <c r="BY71" s="1142">
        <f>'1'!BZ80</f>
        <v>0</v>
      </c>
      <c r="BZ71" s="1142">
        <f>'1'!CA80</f>
        <v>0</v>
      </c>
      <c r="CA71" s="1142">
        <f>'1'!CB80</f>
        <v>0</v>
      </c>
      <c r="CB71" s="1142">
        <f>'1'!CC80</f>
        <v>0</v>
      </c>
      <c r="CC71" s="1142">
        <f>'1'!CD80</f>
        <v>0</v>
      </c>
      <c r="CD71" s="1141">
        <f>'1'!CE80</f>
        <v>0</v>
      </c>
      <c r="CE71" s="1142">
        <f>'1'!CF80</f>
        <v>0</v>
      </c>
      <c r="CF71" s="1142">
        <f>'1'!CG80</f>
        <v>0</v>
      </c>
      <c r="CG71" s="1142">
        <f>'1'!CH80</f>
        <v>0</v>
      </c>
      <c r="CH71" s="1142">
        <f>'1'!CI80</f>
        <v>0</v>
      </c>
      <c r="CI71" s="1142">
        <f>'1'!CJ80</f>
        <v>0</v>
      </c>
      <c r="CJ71" s="1142">
        <f>'1'!CK80</f>
        <v>0</v>
      </c>
      <c r="CK71" s="1141">
        <f>'1'!CL80</f>
        <v>0</v>
      </c>
      <c r="CL71" s="1142">
        <f>'1'!CM80</f>
        <v>0</v>
      </c>
      <c r="CM71" s="1142">
        <f>'1'!CN80</f>
        <v>0</v>
      </c>
      <c r="CN71" s="1142">
        <f>'1'!CO80</f>
        <v>0</v>
      </c>
      <c r="CO71" s="1142">
        <f>'1'!CP80</f>
        <v>0</v>
      </c>
      <c r="CP71" s="1142">
        <f>'1'!CQ80</f>
        <v>0</v>
      </c>
      <c r="CQ71" s="1142">
        <f>'1'!CR80</f>
        <v>0</v>
      </c>
      <c r="CR71" s="1141">
        <f>'1'!CS80</f>
        <v>0</v>
      </c>
      <c r="CS71" s="1142">
        <f>'1'!CT80</f>
        <v>0</v>
      </c>
      <c r="CT71" s="1142">
        <f>'1'!CU80</f>
        <v>0</v>
      </c>
      <c r="CU71" s="1142">
        <f>'1'!CV80</f>
        <v>0</v>
      </c>
      <c r="CV71" s="1142">
        <f>'1'!CW80</f>
        <v>0</v>
      </c>
      <c r="CW71" s="1142">
        <f>'1'!CX80</f>
        <v>0</v>
      </c>
      <c r="CX71" s="1142">
        <f>'1'!CY80</f>
        <v>0</v>
      </c>
    </row>
    <row r="72" spans="1:102" ht="25.5" x14ac:dyDescent="0.25">
      <c r="A72" s="1111">
        <v>17</v>
      </c>
      <c r="B72" s="1111">
        <v>14</v>
      </c>
      <c r="C72" s="1140" t="s">
        <v>1940</v>
      </c>
      <c r="D72" s="1116">
        <v>517</v>
      </c>
      <c r="E72" s="1141">
        <f>'1'!F81</f>
        <v>0</v>
      </c>
      <c r="F72" s="1142">
        <f>'1'!G81</f>
        <v>0</v>
      </c>
      <c r="G72" s="1142">
        <f>'1'!H81</f>
        <v>0</v>
      </c>
      <c r="H72" s="1142">
        <f>'1'!I81</f>
        <v>0</v>
      </c>
      <c r="I72" s="1142">
        <f>'1'!J81</f>
        <v>0</v>
      </c>
      <c r="J72" s="1142">
        <f>'1'!K81</f>
        <v>0</v>
      </c>
      <c r="K72" s="1142">
        <f>'1'!L81</f>
        <v>0</v>
      </c>
      <c r="L72" s="1141">
        <f>'1'!M81</f>
        <v>0</v>
      </c>
      <c r="M72" s="1142">
        <f>'1'!N81</f>
        <v>0</v>
      </c>
      <c r="N72" s="1142">
        <f>'1'!O81</f>
        <v>0</v>
      </c>
      <c r="O72" s="1142">
        <f>'1'!P81</f>
        <v>0</v>
      </c>
      <c r="P72" s="1142">
        <f>'1'!Q81</f>
        <v>0</v>
      </c>
      <c r="Q72" s="1142">
        <f>'1'!R81</f>
        <v>0</v>
      </c>
      <c r="R72" s="1142">
        <f>'1'!S81</f>
        <v>0</v>
      </c>
      <c r="S72" s="1141">
        <f>'1'!T81</f>
        <v>0</v>
      </c>
      <c r="T72" s="1142">
        <f>'1'!U81</f>
        <v>0</v>
      </c>
      <c r="U72" s="1142">
        <f>'1'!V81</f>
        <v>0</v>
      </c>
      <c r="V72" s="1142">
        <f>'1'!W81</f>
        <v>0</v>
      </c>
      <c r="W72" s="1142">
        <f>'1'!X81</f>
        <v>0</v>
      </c>
      <c r="X72" s="1142">
        <f>'1'!Y81</f>
        <v>0</v>
      </c>
      <c r="Y72" s="1142">
        <f>'1'!Z81</f>
        <v>0</v>
      </c>
      <c r="Z72" s="1141">
        <f>'1'!AA81</f>
        <v>0</v>
      </c>
      <c r="AA72" s="1142">
        <f>'1'!AB81</f>
        <v>0</v>
      </c>
      <c r="AB72" s="1142">
        <f>'1'!AC81</f>
        <v>0</v>
      </c>
      <c r="AC72" s="1142">
        <f>'1'!AD81</f>
        <v>0</v>
      </c>
      <c r="AD72" s="1142">
        <f>'1'!AE81</f>
        <v>0</v>
      </c>
      <c r="AE72" s="1142">
        <f>'1'!AF81</f>
        <v>0</v>
      </c>
      <c r="AF72" s="1142">
        <f>'1'!AG81</f>
        <v>0</v>
      </c>
      <c r="AG72" s="1141">
        <f>'1'!AH81</f>
        <v>0</v>
      </c>
      <c r="AH72" s="1142">
        <f>'1'!AI81</f>
        <v>0</v>
      </c>
      <c r="AI72" s="1142">
        <f>'1'!AJ81</f>
        <v>0</v>
      </c>
      <c r="AJ72" s="1142">
        <f>'1'!AK81</f>
        <v>0</v>
      </c>
      <c r="AK72" s="1142">
        <f>'1'!AL81</f>
        <v>0</v>
      </c>
      <c r="AL72" s="1142">
        <f>'1'!AM81</f>
        <v>0</v>
      </c>
      <c r="AM72" s="1142">
        <f>'1'!AN81</f>
        <v>0</v>
      </c>
      <c r="AN72" s="1141">
        <f>'1'!AO81</f>
        <v>0</v>
      </c>
      <c r="AO72" s="1142">
        <f>'1'!AP81</f>
        <v>0</v>
      </c>
      <c r="AP72" s="1142">
        <f>'1'!AQ81</f>
        <v>0</v>
      </c>
      <c r="AQ72" s="1142">
        <f>'1'!AR81</f>
        <v>0</v>
      </c>
      <c r="AR72" s="1142">
        <f>'1'!AS81</f>
        <v>0</v>
      </c>
      <c r="AS72" s="1142">
        <f>'1'!AT81</f>
        <v>0</v>
      </c>
      <c r="AT72" s="1142">
        <f>'1'!AU81</f>
        <v>0</v>
      </c>
      <c r="AU72" s="1141">
        <f>'1'!AV81</f>
        <v>0</v>
      </c>
      <c r="AV72" s="1142">
        <f>'1'!AW81</f>
        <v>0</v>
      </c>
      <c r="AW72" s="1142">
        <f>'1'!AX81</f>
        <v>0</v>
      </c>
      <c r="AX72" s="1142">
        <f>'1'!AY81</f>
        <v>0</v>
      </c>
      <c r="AY72" s="1142">
        <f>'1'!AZ81</f>
        <v>0</v>
      </c>
      <c r="AZ72" s="1142">
        <f>'1'!BA81</f>
        <v>0</v>
      </c>
      <c r="BA72" s="1142">
        <f>'1'!BB81</f>
        <v>0</v>
      </c>
      <c r="BB72" s="1141">
        <f>'1'!BC81</f>
        <v>0</v>
      </c>
      <c r="BC72" s="1142">
        <f>'1'!BD81</f>
        <v>0</v>
      </c>
      <c r="BD72" s="1142">
        <f>'1'!BE81</f>
        <v>0</v>
      </c>
      <c r="BE72" s="1142">
        <f>'1'!BF81</f>
        <v>0</v>
      </c>
      <c r="BF72" s="1142">
        <f>'1'!BG81</f>
        <v>0</v>
      </c>
      <c r="BG72" s="1142">
        <f>'1'!BH81</f>
        <v>0</v>
      </c>
      <c r="BH72" s="1142">
        <f>'1'!BI81</f>
        <v>0</v>
      </c>
      <c r="BI72" s="1141">
        <f>'1'!BJ81</f>
        <v>0</v>
      </c>
      <c r="BJ72" s="1142">
        <f>'1'!BK81</f>
        <v>0</v>
      </c>
      <c r="BK72" s="1142">
        <f>'1'!BL81</f>
        <v>0</v>
      </c>
      <c r="BL72" s="1142">
        <f>'1'!BM81</f>
        <v>0</v>
      </c>
      <c r="BM72" s="1142">
        <f>'1'!BN81</f>
        <v>0</v>
      </c>
      <c r="BN72" s="1142">
        <f>'1'!BO81</f>
        <v>0</v>
      </c>
      <c r="BO72" s="1142">
        <f>'1'!BP81</f>
        <v>0</v>
      </c>
      <c r="BP72" s="1141">
        <f>'1'!BQ81</f>
        <v>0</v>
      </c>
      <c r="BQ72" s="1142">
        <f>'1'!BR81</f>
        <v>0</v>
      </c>
      <c r="BR72" s="1142">
        <f>'1'!BS81</f>
        <v>0</v>
      </c>
      <c r="BS72" s="1142">
        <f>'1'!BT81</f>
        <v>0</v>
      </c>
      <c r="BT72" s="1142">
        <f>'1'!BU81</f>
        <v>0</v>
      </c>
      <c r="BU72" s="1142">
        <f>'1'!BV81</f>
        <v>0</v>
      </c>
      <c r="BV72" s="1142">
        <f>'1'!BW81</f>
        <v>0</v>
      </c>
      <c r="BW72" s="1141">
        <f>'1'!BX81</f>
        <v>0</v>
      </c>
      <c r="BX72" s="1142">
        <f>'1'!BY81</f>
        <v>0</v>
      </c>
      <c r="BY72" s="1142">
        <f>'1'!BZ81</f>
        <v>0</v>
      </c>
      <c r="BZ72" s="1142">
        <f>'1'!CA81</f>
        <v>0</v>
      </c>
      <c r="CA72" s="1142">
        <f>'1'!CB81</f>
        <v>0</v>
      </c>
      <c r="CB72" s="1142">
        <f>'1'!CC81</f>
        <v>0</v>
      </c>
      <c r="CC72" s="1142">
        <f>'1'!CD81</f>
        <v>0</v>
      </c>
      <c r="CD72" s="1141">
        <f>'1'!CE81</f>
        <v>0</v>
      </c>
      <c r="CE72" s="1142">
        <f>'1'!CF81</f>
        <v>0</v>
      </c>
      <c r="CF72" s="1142">
        <f>'1'!CG81</f>
        <v>0</v>
      </c>
      <c r="CG72" s="1142">
        <f>'1'!CH81</f>
        <v>0</v>
      </c>
      <c r="CH72" s="1142">
        <f>'1'!CI81</f>
        <v>0</v>
      </c>
      <c r="CI72" s="1142">
        <f>'1'!CJ81</f>
        <v>0</v>
      </c>
      <c r="CJ72" s="1142">
        <f>'1'!CK81</f>
        <v>0</v>
      </c>
      <c r="CK72" s="1141">
        <f>'1'!CL81</f>
        <v>0</v>
      </c>
      <c r="CL72" s="1142">
        <f>'1'!CM81</f>
        <v>0</v>
      </c>
      <c r="CM72" s="1142">
        <f>'1'!CN81</f>
        <v>0</v>
      </c>
      <c r="CN72" s="1142">
        <f>'1'!CO81</f>
        <v>0</v>
      </c>
      <c r="CO72" s="1142">
        <f>'1'!CP81</f>
        <v>0</v>
      </c>
      <c r="CP72" s="1142">
        <f>'1'!CQ81</f>
        <v>0</v>
      </c>
      <c r="CQ72" s="1142">
        <f>'1'!CR81</f>
        <v>0</v>
      </c>
      <c r="CR72" s="1141">
        <f>'1'!CS81</f>
        <v>0</v>
      </c>
      <c r="CS72" s="1142">
        <f>'1'!CT81</f>
        <v>0</v>
      </c>
      <c r="CT72" s="1142">
        <f>'1'!CU81</f>
        <v>0</v>
      </c>
      <c r="CU72" s="1142">
        <f>'1'!CV81</f>
        <v>0</v>
      </c>
      <c r="CV72" s="1142">
        <f>'1'!CW81</f>
        <v>0</v>
      </c>
      <c r="CW72" s="1142">
        <f>'1'!CX81</f>
        <v>0</v>
      </c>
      <c r="CX72" s="1142">
        <f>'1'!CY81</f>
        <v>0</v>
      </c>
    </row>
    <row r="73" spans="1:102" ht="25.5" x14ac:dyDescent="0.25">
      <c r="A73" s="1111">
        <v>18</v>
      </c>
      <c r="B73" s="1111">
        <v>14</v>
      </c>
      <c r="C73" s="1140" t="s">
        <v>1941</v>
      </c>
      <c r="D73" s="1116">
        <v>518</v>
      </c>
      <c r="E73" s="1141">
        <f>'1'!F82</f>
        <v>0</v>
      </c>
      <c r="F73" s="1142">
        <f>'1'!G82</f>
        <v>0</v>
      </c>
      <c r="G73" s="1142">
        <f>'1'!H82</f>
        <v>0</v>
      </c>
      <c r="H73" s="1142">
        <f>'1'!I82</f>
        <v>0</v>
      </c>
      <c r="I73" s="1142">
        <f>'1'!J82</f>
        <v>0</v>
      </c>
      <c r="J73" s="1142">
        <f>'1'!K82</f>
        <v>0</v>
      </c>
      <c r="K73" s="1142">
        <f>'1'!L82</f>
        <v>0</v>
      </c>
      <c r="L73" s="1141">
        <f>'1'!M82</f>
        <v>0</v>
      </c>
      <c r="M73" s="1142">
        <f>'1'!N82</f>
        <v>0</v>
      </c>
      <c r="N73" s="1142">
        <f>'1'!O82</f>
        <v>0</v>
      </c>
      <c r="O73" s="1142">
        <f>'1'!P82</f>
        <v>0</v>
      </c>
      <c r="P73" s="1142">
        <f>'1'!Q82</f>
        <v>0</v>
      </c>
      <c r="Q73" s="1142">
        <f>'1'!R82</f>
        <v>0</v>
      </c>
      <c r="R73" s="1142">
        <f>'1'!S82</f>
        <v>0</v>
      </c>
      <c r="S73" s="1141">
        <f>'1'!T82</f>
        <v>0</v>
      </c>
      <c r="T73" s="1142">
        <f>'1'!U82</f>
        <v>0</v>
      </c>
      <c r="U73" s="1142">
        <f>'1'!V82</f>
        <v>0</v>
      </c>
      <c r="V73" s="1142">
        <f>'1'!W82</f>
        <v>0</v>
      </c>
      <c r="W73" s="1142">
        <f>'1'!X82</f>
        <v>0</v>
      </c>
      <c r="X73" s="1142">
        <f>'1'!Y82</f>
        <v>0</v>
      </c>
      <c r="Y73" s="1142">
        <f>'1'!Z82</f>
        <v>0</v>
      </c>
      <c r="Z73" s="1141">
        <f>'1'!AA82</f>
        <v>0</v>
      </c>
      <c r="AA73" s="1142">
        <f>'1'!AB82</f>
        <v>0</v>
      </c>
      <c r="AB73" s="1142">
        <f>'1'!AC82</f>
        <v>0</v>
      </c>
      <c r="AC73" s="1142">
        <f>'1'!AD82</f>
        <v>0</v>
      </c>
      <c r="AD73" s="1142">
        <f>'1'!AE82</f>
        <v>0</v>
      </c>
      <c r="AE73" s="1142">
        <f>'1'!AF82</f>
        <v>0</v>
      </c>
      <c r="AF73" s="1142">
        <f>'1'!AG82</f>
        <v>0</v>
      </c>
      <c r="AG73" s="1141">
        <f>'1'!AH82</f>
        <v>0</v>
      </c>
      <c r="AH73" s="1142">
        <f>'1'!AI82</f>
        <v>0</v>
      </c>
      <c r="AI73" s="1142">
        <f>'1'!AJ82</f>
        <v>0</v>
      </c>
      <c r="AJ73" s="1142">
        <f>'1'!AK82</f>
        <v>0</v>
      </c>
      <c r="AK73" s="1142">
        <f>'1'!AL82</f>
        <v>0</v>
      </c>
      <c r="AL73" s="1142">
        <f>'1'!AM82</f>
        <v>0</v>
      </c>
      <c r="AM73" s="1142">
        <f>'1'!AN82</f>
        <v>0</v>
      </c>
      <c r="AN73" s="1141">
        <f>'1'!AO82</f>
        <v>0</v>
      </c>
      <c r="AO73" s="1142">
        <f>'1'!AP82</f>
        <v>0</v>
      </c>
      <c r="AP73" s="1142">
        <f>'1'!AQ82</f>
        <v>0</v>
      </c>
      <c r="AQ73" s="1142">
        <f>'1'!AR82</f>
        <v>0</v>
      </c>
      <c r="AR73" s="1142">
        <f>'1'!AS82</f>
        <v>0</v>
      </c>
      <c r="AS73" s="1142">
        <f>'1'!AT82</f>
        <v>0</v>
      </c>
      <c r="AT73" s="1142">
        <f>'1'!AU82</f>
        <v>0</v>
      </c>
      <c r="AU73" s="1141">
        <f>'1'!AV82</f>
        <v>0</v>
      </c>
      <c r="AV73" s="1142">
        <f>'1'!AW82</f>
        <v>0</v>
      </c>
      <c r="AW73" s="1142">
        <f>'1'!AX82</f>
        <v>0</v>
      </c>
      <c r="AX73" s="1142">
        <f>'1'!AY82</f>
        <v>0</v>
      </c>
      <c r="AY73" s="1142">
        <f>'1'!AZ82</f>
        <v>0</v>
      </c>
      <c r="AZ73" s="1142">
        <f>'1'!BA82</f>
        <v>0</v>
      </c>
      <c r="BA73" s="1142">
        <f>'1'!BB82</f>
        <v>0</v>
      </c>
      <c r="BB73" s="1141">
        <f>'1'!BC82</f>
        <v>0</v>
      </c>
      <c r="BC73" s="1142">
        <f>'1'!BD82</f>
        <v>0</v>
      </c>
      <c r="BD73" s="1142">
        <f>'1'!BE82</f>
        <v>0</v>
      </c>
      <c r="BE73" s="1142">
        <f>'1'!BF82</f>
        <v>0</v>
      </c>
      <c r="BF73" s="1142">
        <f>'1'!BG82</f>
        <v>0</v>
      </c>
      <c r="BG73" s="1142">
        <f>'1'!BH82</f>
        <v>0</v>
      </c>
      <c r="BH73" s="1142">
        <f>'1'!BI82</f>
        <v>0</v>
      </c>
      <c r="BI73" s="1141">
        <f>'1'!BJ82</f>
        <v>0</v>
      </c>
      <c r="BJ73" s="1142">
        <f>'1'!BK82</f>
        <v>0</v>
      </c>
      <c r="BK73" s="1142">
        <f>'1'!BL82</f>
        <v>0</v>
      </c>
      <c r="BL73" s="1142">
        <f>'1'!BM82</f>
        <v>0</v>
      </c>
      <c r="BM73" s="1142">
        <f>'1'!BN82</f>
        <v>0</v>
      </c>
      <c r="BN73" s="1142">
        <f>'1'!BO82</f>
        <v>0</v>
      </c>
      <c r="BO73" s="1142">
        <f>'1'!BP82</f>
        <v>0</v>
      </c>
      <c r="BP73" s="1141">
        <f>'1'!BQ82</f>
        <v>0</v>
      </c>
      <c r="BQ73" s="1142">
        <f>'1'!BR82</f>
        <v>0</v>
      </c>
      <c r="BR73" s="1142">
        <f>'1'!BS82</f>
        <v>0</v>
      </c>
      <c r="BS73" s="1142">
        <f>'1'!BT82</f>
        <v>0</v>
      </c>
      <c r="BT73" s="1142">
        <f>'1'!BU82</f>
        <v>0</v>
      </c>
      <c r="BU73" s="1142">
        <f>'1'!BV82</f>
        <v>0</v>
      </c>
      <c r="BV73" s="1142">
        <f>'1'!BW82</f>
        <v>0</v>
      </c>
      <c r="BW73" s="1141">
        <f>'1'!BX82</f>
        <v>0</v>
      </c>
      <c r="BX73" s="1142">
        <f>'1'!BY82</f>
        <v>0</v>
      </c>
      <c r="BY73" s="1142">
        <f>'1'!BZ82</f>
        <v>0</v>
      </c>
      <c r="BZ73" s="1142">
        <f>'1'!CA82</f>
        <v>0</v>
      </c>
      <c r="CA73" s="1142">
        <f>'1'!CB82</f>
        <v>0</v>
      </c>
      <c r="CB73" s="1142">
        <f>'1'!CC82</f>
        <v>0</v>
      </c>
      <c r="CC73" s="1142">
        <f>'1'!CD82</f>
        <v>0</v>
      </c>
      <c r="CD73" s="1141">
        <f>'1'!CE82</f>
        <v>0</v>
      </c>
      <c r="CE73" s="1142">
        <f>'1'!CF82</f>
        <v>0</v>
      </c>
      <c r="CF73" s="1142">
        <f>'1'!CG82</f>
        <v>0</v>
      </c>
      <c r="CG73" s="1142">
        <f>'1'!CH82</f>
        <v>0</v>
      </c>
      <c r="CH73" s="1142">
        <f>'1'!CI82</f>
        <v>0</v>
      </c>
      <c r="CI73" s="1142">
        <f>'1'!CJ82</f>
        <v>0</v>
      </c>
      <c r="CJ73" s="1142">
        <f>'1'!CK82</f>
        <v>0</v>
      </c>
      <c r="CK73" s="1141">
        <f>'1'!CL82</f>
        <v>0</v>
      </c>
      <c r="CL73" s="1142">
        <f>'1'!CM82</f>
        <v>0</v>
      </c>
      <c r="CM73" s="1142">
        <f>'1'!CN82</f>
        <v>0</v>
      </c>
      <c r="CN73" s="1142">
        <f>'1'!CO82</f>
        <v>0</v>
      </c>
      <c r="CO73" s="1142">
        <f>'1'!CP82</f>
        <v>0</v>
      </c>
      <c r="CP73" s="1142">
        <f>'1'!CQ82</f>
        <v>0</v>
      </c>
      <c r="CQ73" s="1142">
        <f>'1'!CR82</f>
        <v>0</v>
      </c>
      <c r="CR73" s="1141">
        <f>'1'!CS82</f>
        <v>0</v>
      </c>
      <c r="CS73" s="1142">
        <f>'1'!CT82</f>
        <v>0</v>
      </c>
      <c r="CT73" s="1142">
        <f>'1'!CU82</f>
        <v>0</v>
      </c>
      <c r="CU73" s="1142">
        <f>'1'!CV82</f>
        <v>0</v>
      </c>
      <c r="CV73" s="1142">
        <f>'1'!CW82</f>
        <v>0</v>
      </c>
      <c r="CW73" s="1142">
        <f>'1'!CX82</f>
        <v>0</v>
      </c>
      <c r="CX73" s="1142">
        <f>'1'!CY82</f>
        <v>0</v>
      </c>
    </row>
    <row r="74" spans="1:102" ht="25.5" x14ac:dyDescent="0.25">
      <c r="A74" s="1111">
        <v>19</v>
      </c>
      <c r="B74" s="1111">
        <v>14</v>
      </c>
      <c r="C74" s="1140" t="s">
        <v>1942</v>
      </c>
      <c r="D74" s="1116">
        <v>519</v>
      </c>
      <c r="E74" s="1141">
        <f>'1'!F83</f>
        <v>0</v>
      </c>
      <c r="F74" s="1142">
        <f>'1'!G83</f>
        <v>0</v>
      </c>
      <c r="G74" s="1142">
        <f>'1'!H83</f>
        <v>0</v>
      </c>
      <c r="H74" s="1142">
        <f>'1'!I83</f>
        <v>0</v>
      </c>
      <c r="I74" s="1142">
        <f>'1'!J83</f>
        <v>0</v>
      </c>
      <c r="J74" s="1142">
        <f>'1'!K83</f>
        <v>0</v>
      </c>
      <c r="K74" s="1142">
        <f>'1'!L83</f>
        <v>0</v>
      </c>
      <c r="L74" s="1141">
        <f>'1'!M83</f>
        <v>0</v>
      </c>
      <c r="M74" s="1142">
        <f>'1'!N83</f>
        <v>0</v>
      </c>
      <c r="N74" s="1142">
        <f>'1'!O83</f>
        <v>0</v>
      </c>
      <c r="O74" s="1142">
        <f>'1'!P83</f>
        <v>0</v>
      </c>
      <c r="P74" s="1142">
        <f>'1'!Q83</f>
        <v>0</v>
      </c>
      <c r="Q74" s="1142">
        <f>'1'!R83</f>
        <v>0</v>
      </c>
      <c r="R74" s="1142">
        <f>'1'!S83</f>
        <v>0</v>
      </c>
      <c r="S74" s="1141">
        <f>'1'!T83</f>
        <v>0</v>
      </c>
      <c r="T74" s="1142">
        <f>'1'!U83</f>
        <v>0</v>
      </c>
      <c r="U74" s="1142">
        <f>'1'!V83</f>
        <v>0</v>
      </c>
      <c r="V74" s="1142">
        <f>'1'!W83</f>
        <v>0</v>
      </c>
      <c r="W74" s="1142">
        <f>'1'!X83</f>
        <v>0</v>
      </c>
      <c r="X74" s="1142">
        <f>'1'!Y83</f>
        <v>0</v>
      </c>
      <c r="Y74" s="1142">
        <f>'1'!Z83</f>
        <v>0</v>
      </c>
      <c r="Z74" s="1141">
        <f>'1'!AA83</f>
        <v>0</v>
      </c>
      <c r="AA74" s="1142">
        <f>'1'!AB83</f>
        <v>0</v>
      </c>
      <c r="AB74" s="1142">
        <f>'1'!AC83</f>
        <v>0</v>
      </c>
      <c r="AC74" s="1142">
        <f>'1'!AD83</f>
        <v>0</v>
      </c>
      <c r="AD74" s="1142">
        <f>'1'!AE83</f>
        <v>0</v>
      </c>
      <c r="AE74" s="1142">
        <f>'1'!AF83</f>
        <v>0</v>
      </c>
      <c r="AF74" s="1142">
        <f>'1'!AG83</f>
        <v>0</v>
      </c>
      <c r="AG74" s="1141">
        <f>'1'!AH83</f>
        <v>0</v>
      </c>
      <c r="AH74" s="1142">
        <f>'1'!AI83</f>
        <v>0</v>
      </c>
      <c r="AI74" s="1142">
        <f>'1'!AJ83</f>
        <v>0</v>
      </c>
      <c r="AJ74" s="1142">
        <f>'1'!AK83</f>
        <v>0</v>
      </c>
      <c r="AK74" s="1142">
        <f>'1'!AL83</f>
        <v>0</v>
      </c>
      <c r="AL74" s="1142">
        <f>'1'!AM83</f>
        <v>0</v>
      </c>
      <c r="AM74" s="1142">
        <f>'1'!AN83</f>
        <v>0</v>
      </c>
      <c r="AN74" s="1141">
        <f>'1'!AO83</f>
        <v>0</v>
      </c>
      <c r="AO74" s="1142">
        <f>'1'!AP83</f>
        <v>0</v>
      </c>
      <c r="AP74" s="1142">
        <f>'1'!AQ83</f>
        <v>0</v>
      </c>
      <c r="AQ74" s="1142">
        <f>'1'!AR83</f>
        <v>0</v>
      </c>
      <c r="AR74" s="1142">
        <f>'1'!AS83</f>
        <v>0</v>
      </c>
      <c r="AS74" s="1142">
        <f>'1'!AT83</f>
        <v>0</v>
      </c>
      <c r="AT74" s="1142">
        <f>'1'!AU83</f>
        <v>0</v>
      </c>
      <c r="AU74" s="1141">
        <f>'1'!AV83</f>
        <v>0</v>
      </c>
      <c r="AV74" s="1142">
        <f>'1'!AW83</f>
        <v>0</v>
      </c>
      <c r="AW74" s="1142">
        <f>'1'!AX83</f>
        <v>0</v>
      </c>
      <c r="AX74" s="1142">
        <f>'1'!AY83</f>
        <v>0</v>
      </c>
      <c r="AY74" s="1142">
        <f>'1'!AZ83</f>
        <v>0</v>
      </c>
      <c r="AZ74" s="1142">
        <f>'1'!BA83</f>
        <v>0</v>
      </c>
      <c r="BA74" s="1142">
        <f>'1'!BB83</f>
        <v>0</v>
      </c>
      <c r="BB74" s="1141">
        <f>'1'!BC83</f>
        <v>0</v>
      </c>
      <c r="BC74" s="1142">
        <f>'1'!BD83</f>
        <v>0</v>
      </c>
      <c r="BD74" s="1142">
        <f>'1'!BE83</f>
        <v>0</v>
      </c>
      <c r="BE74" s="1142">
        <f>'1'!BF83</f>
        <v>0</v>
      </c>
      <c r="BF74" s="1142">
        <f>'1'!BG83</f>
        <v>0</v>
      </c>
      <c r="BG74" s="1142">
        <f>'1'!BH83</f>
        <v>0</v>
      </c>
      <c r="BH74" s="1142">
        <f>'1'!BI83</f>
        <v>0</v>
      </c>
      <c r="BI74" s="1141">
        <f>'1'!BJ83</f>
        <v>0</v>
      </c>
      <c r="BJ74" s="1142">
        <f>'1'!BK83</f>
        <v>0</v>
      </c>
      <c r="BK74" s="1142">
        <f>'1'!BL83</f>
        <v>0</v>
      </c>
      <c r="BL74" s="1142">
        <f>'1'!BM83</f>
        <v>0</v>
      </c>
      <c r="BM74" s="1142">
        <f>'1'!BN83</f>
        <v>0</v>
      </c>
      <c r="BN74" s="1142">
        <f>'1'!BO83</f>
        <v>0</v>
      </c>
      <c r="BO74" s="1142">
        <f>'1'!BP83</f>
        <v>0</v>
      </c>
      <c r="BP74" s="1141">
        <f>'1'!BQ83</f>
        <v>0</v>
      </c>
      <c r="BQ74" s="1142">
        <f>'1'!BR83</f>
        <v>0</v>
      </c>
      <c r="BR74" s="1142">
        <f>'1'!BS83</f>
        <v>0</v>
      </c>
      <c r="BS74" s="1142">
        <f>'1'!BT83</f>
        <v>0</v>
      </c>
      <c r="BT74" s="1142">
        <f>'1'!BU83</f>
        <v>0</v>
      </c>
      <c r="BU74" s="1142">
        <f>'1'!BV83</f>
        <v>0</v>
      </c>
      <c r="BV74" s="1142">
        <f>'1'!BW83</f>
        <v>0</v>
      </c>
      <c r="BW74" s="1141">
        <f>'1'!BX83</f>
        <v>0</v>
      </c>
      <c r="BX74" s="1142">
        <f>'1'!BY83</f>
        <v>0</v>
      </c>
      <c r="BY74" s="1142">
        <f>'1'!BZ83</f>
        <v>0</v>
      </c>
      <c r="BZ74" s="1142">
        <f>'1'!CA83</f>
        <v>0</v>
      </c>
      <c r="CA74" s="1142">
        <f>'1'!CB83</f>
        <v>0</v>
      </c>
      <c r="CB74" s="1142">
        <f>'1'!CC83</f>
        <v>0</v>
      </c>
      <c r="CC74" s="1142">
        <f>'1'!CD83</f>
        <v>0</v>
      </c>
      <c r="CD74" s="1141">
        <f>'1'!CE83</f>
        <v>0</v>
      </c>
      <c r="CE74" s="1142">
        <f>'1'!CF83</f>
        <v>0</v>
      </c>
      <c r="CF74" s="1142">
        <f>'1'!CG83</f>
        <v>0</v>
      </c>
      <c r="CG74" s="1142">
        <f>'1'!CH83</f>
        <v>0</v>
      </c>
      <c r="CH74" s="1142">
        <f>'1'!CI83</f>
        <v>0</v>
      </c>
      <c r="CI74" s="1142">
        <f>'1'!CJ83</f>
        <v>0</v>
      </c>
      <c r="CJ74" s="1142">
        <f>'1'!CK83</f>
        <v>0</v>
      </c>
      <c r="CK74" s="1141">
        <f>'1'!CL83</f>
        <v>0</v>
      </c>
      <c r="CL74" s="1142">
        <f>'1'!CM83</f>
        <v>0</v>
      </c>
      <c r="CM74" s="1142">
        <f>'1'!CN83</f>
        <v>0</v>
      </c>
      <c r="CN74" s="1142">
        <f>'1'!CO83</f>
        <v>0</v>
      </c>
      <c r="CO74" s="1142">
        <f>'1'!CP83</f>
        <v>0</v>
      </c>
      <c r="CP74" s="1142">
        <f>'1'!CQ83</f>
        <v>0</v>
      </c>
      <c r="CQ74" s="1142">
        <f>'1'!CR83</f>
        <v>0</v>
      </c>
      <c r="CR74" s="1141">
        <f>'1'!CS83</f>
        <v>0</v>
      </c>
      <c r="CS74" s="1142">
        <f>'1'!CT83</f>
        <v>0</v>
      </c>
      <c r="CT74" s="1142">
        <f>'1'!CU83</f>
        <v>0</v>
      </c>
      <c r="CU74" s="1142">
        <f>'1'!CV83</f>
        <v>0</v>
      </c>
      <c r="CV74" s="1142">
        <f>'1'!CW83</f>
        <v>0</v>
      </c>
      <c r="CW74" s="1142">
        <f>'1'!CX83</f>
        <v>0</v>
      </c>
      <c r="CX74" s="1142">
        <f>'1'!CY83</f>
        <v>0</v>
      </c>
    </row>
    <row r="75" spans="1:102" x14ac:dyDescent="0.25">
      <c r="A75" s="1111">
        <v>1</v>
      </c>
      <c r="B75" s="1111">
        <v>14</v>
      </c>
      <c r="C75" s="1140" t="s">
        <v>31</v>
      </c>
      <c r="D75" s="1116">
        <v>520</v>
      </c>
      <c r="E75" s="1141">
        <f>'1'!F84</f>
        <v>0</v>
      </c>
      <c r="F75" s="1144">
        <f>'1'!G84</f>
        <v>0</v>
      </c>
      <c r="G75" s="1144">
        <f>'1'!H84</f>
        <v>0</v>
      </c>
      <c r="H75" s="1144">
        <f>'1'!I84</f>
        <v>0</v>
      </c>
      <c r="I75" s="1144">
        <f>'1'!J84</f>
        <v>0</v>
      </c>
      <c r="J75" s="1144">
        <f>'1'!K84</f>
        <v>0</v>
      </c>
      <c r="K75" s="1144">
        <f>'1'!L84</f>
        <v>0</v>
      </c>
      <c r="L75" s="1141">
        <f>'1'!M84</f>
        <v>0</v>
      </c>
      <c r="M75" s="1144">
        <f>'1'!N84</f>
        <v>0</v>
      </c>
      <c r="N75" s="1144">
        <f>'1'!O84</f>
        <v>0</v>
      </c>
      <c r="O75" s="1144">
        <f>'1'!P84</f>
        <v>0</v>
      </c>
      <c r="P75" s="1144">
        <f>'1'!Q84</f>
        <v>0</v>
      </c>
      <c r="Q75" s="1144">
        <f>'1'!R84</f>
        <v>0</v>
      </c>
      <c r="R75" s="1144">
        <f>'1'!S84</f>
        <v>0</v>
      </c>
      <c r="S75" s="1141">
        <f>'1'!T84</f>
        <v>0</v>
      </c>
      <c r="T75" s="1144">
        <f>'1'!U84</f>
        <v>0</v>
      </c>
      <c r="U75" s="1144">
        <f>'1'!V84</f>
        <v>0</v>
      </c>
      <c r="V75" s="1144">
        <f>'1'!W84</f>
        <v>0</v>
      </c>
      <c r="W75" s="1144">
        <f>'1'!X84</f>
        <v>0</v>
      </c>
      <c r="X75" s="1144">
        <f>'1'!Y84</f>
        <v>0</v>
      </c>
      <c r="Y75" s="1144">
        <f>'1'!Z84</f>
        <v>0</v>
      </c>
      <c r="Z75" s="1141">
        <f>'1'!AA84</f>
        <v>0</v>
      </c>
      <c r="AA75" s="1144">
        <f>'1'!AB84</f>
        <v>0</v>
      </c>
      <c r="AB75" s="1144">
        <f>'1'!AC84</f>
        <v>0</v>
      </c>
      <c r="AC75" s="1144">
        <f>'1'!AD84</f>
        <v>0</v>
      </c>
      <c r="AD75" s="1144">
        <f>'1'!AE84</f>
        <v>0</v>
      </c>
      <c r="AE75" s="1144">
        <f>'1'!AF84</f>
        <v>0</v>
      </c>
      <c r="AF75" s="1144">
        <f>'1'!AG84</f>
        <v>0</v>
      </c>
      <c r="AG75" s="1141">
        <f>'1'!AH84</f>
        <v>0</v>
      </c>
      <c r="AH75" s="1144">
        <f>'1'!AI84</f>
        <v>0</v>
      </c>
      <c r="AI75" s="1144">
        <f>'1'!AJ84</f>
        <v>0</v>
      </c>
      <c r="AJ75" s="1144">
        <f>'1'!AK84</f>
        <v>0</v>
      </c>
      <c r="AK75" s="1144">
        <f>'1'!AL84</f>
        <v>0</v>
      </c>
      <c r="AL75" s="1144">
        <f>'1'!AM84</f>
        <v>0</v>
      </c>
      <c r="AM75" s="1144">
        <f>'1'!AN84</f>
        <v>0</v>
      </c>
      <c r="AN75" s="1141">
        <f>'1'!AO84</f>
        <v>0</v>
      </c>
      <c r="AO75" s="1144">
        <f>'1'!AP84</f>
        <v>0</v>
      </c>
      <c r="AP75" s="1144">
        <f>'1'!AQ84</f>
        <v>0</v>
      </c>
      <c r="AQ75" s="1144">
        <f>'1'!AR84</f>
        <v>0</v>
      </c>
      <c r="AR75" s="1144">
        <f>'1'!AS84</f>
        <v>0</v>
      </c>
      <c r="AS75" s="1144">
        <f>'1'!AT84</f>
        <v>0</v>
      </c>
      <c r="AT75" s="1144">
        <f>'1'!AU84</f>
        <v>0</v>
      </c>
      <c r="AU75" s="1141">
        <f>'1'!AV84</f>
        <v>0</v>
      </c>
      <c r="AV75" s="1144">
        <f>'1'!AW84</f>
        <v>0</v>
      </c>
      <c r="AW75" s="1144">
        <f>'1'!AX84</f>
        <v>0</v>
      </c>
      <c r="AX75" s="1144">
        <f>'1'!AY84</f>
        <v>0</v>
      </c>
      <c r="AY75" s="1144">
        <f>'1'!AZ84</f>
        <v>0</v>
      </c>
      <c r="AZ75" s="1144">
        <f>'1'!BA84</f>
        <v>0</v>
      </c>
      <c r="BA75" s="1144">
        <f>'1'!BB84</f>
        <v>0</v>
      </c>
      <c r="BB75" s="1141">
        <f>'1'!BC84</f>
        <v>0</v>
      </c>
      <c r="BC75" s="1144">
        <f>'1'!BD84</f>
        <v>0</v>
      </c>
      <c r="BD75" s="1144">
        <f>'1'!BE84</f>
        <v>0</v>
      </c>
      <c r="BE75" s="1144">
        <f>'1'!BF84</f>
        <v>0</v>
      </c>
      <c r="BF75" s="1144">
        <f>'1'!BG84</f>
        <v>0</v>
      </c>
      <c r="BG75" s="1144">
        <f>'1'!BH84</f>
        <v>0</v>
      </c>
      <c r="BH75" s="1144">
        <f>'1'!BI84</f>
        <v>0</v>
      </c>
      <c r="BI75" s="1141">
        <f>'1'!BJ84</f>
        <v>0</v>
      </c>
      <c r="BJ75" s="1144">
        <f>'1'!BK84</f>
        <v>0</v>
      </c>
      <c r="BK75" s="1144">
        <f>'1'!BL84</f>
        <v>0</v>
      </c>
      <c r="BL75" s="1144">
        <f>'1'!BM84</f>
        <v>0</v>
      </c>
      <c r="BM75" s="1144">
        <f>'1'!BN84</f>
        <v>0</v>
      </c>
      <c r="BN75" s="1144">
        <f>'1'!BO84</f>
        <v>0</v>
      </c>
      <c r="BO75" s="1144">
        <f>'1'!BP84</f>
        <v>0</v>
      </c>
      <c r="BP75" s="1141">
        <f>'1'!BQ84</f>
        <v>0</v>
      </c>
      <c r="BQ75" s="1144">
        <f>'1'!BR84</f>
        <v>0</v>
      </c>
      <c r="BR75" s="1144">
        <f>'1'!BS84</f>
        <v>0</v>
      </c>
      <c r="BS75" s="1144">
        <f>'1'!BT84</f>
        <v>0</v>
      </c>
      <c r="BT75" s="1144">
        <f>'1'!BU84</f>
        <v>0</v>
      </c>
      <c r="BU75" s="1144">
        <f>'1'!BV84</f>
        <v>0</v>
      </c>
      <c r="BV75" s="1144">
        <f>'1'!BW84</f>
        <v>0</v>
      </c>
      <c r="BW75" s="1141">
        <f>'1'!BX84</f>
        <v>0</v>
      </c>
      <c r="BX75" s="1144">
        <f>'1'!BY84</f>
        <v>0</v>
      </c>
      <c r="BY75" s="1144">
        <f>'1'!BZ84</f>
        <v>0</v>
      </c>
      <c r="BZ75" s="1144">
        <f>'1'!CA84</f>
        <v>0</v>
      </c>
      <c r="CA75" s="1144">
        <f>'1'!CB84</f>
        <v>0</v>
      </c>
      <c r="CB75" s="1144">
        <f>'1'!CC84</f>
        <v>0</v>
      </c>
      <c r="CC75" s="1144">
        <f>'1'!CD84</f>
        <v>0</v>
      </c>
      <c r="CD75" s="1141">
        <f>'1'!CE84</f>
        <v>0</v>
      </c>
      <c r="CE75" s="1144">
        <f>'1'!CF84</f>
        <v>0</v>
      </c>
      <c r="CF75" s="1144">
        <f>'1'!CG84</f>
        <v>0</v>
      </c>
      <c r="CG75" s="1144">
        <f>'1'!CH84</f>
        <v>0</v>
      </c>
      <c r="CH75" s="1144">
        <f>'1'!CI84</f>
        <v>0</v>
      </c>
      <c r="CI75" s="1144">
        <f>'1'!CJ84</f>
        <v>0</v>
      </c>
      <c r="CJ75" s="1144">
        <f>'1'!CK84</f>
        <v>0</v>
      </c>
      <c r="CK75" s="1141">
        <f>'1'!CL84</f>
        <v>0</v>
      </c>
      <c r="CL75" s="1144">
        <f>'1'!CM84</f>
        <v>0</v>
      </c>
      <c r="CM75" s="1144">
        <f>'1'!CN84</f>
        <v>0</v>
      </c>
      <c r="CN75" s="1144">
        <f>'1'!CO84</f>
        <v>0</v>
      </c>
      <c r="CO75" s="1144">
        <f>'1'!CP84</f>
        <v>0</v>
      </c>
      <c r="CP75" s="1144">
        <f>'1'!CQ84</f>
        <v>0</v>
      </c>
      <c r="CQ75" s="1144">
        <f>'1'!CR84</f>
        <v>0</v>
      </c>
      <c r="CR75" s="1141">
        <f>'1'!CS84</f>
        <v>0</v>
      </c>
      <c r="CS75" s="1144">
        <f>'1'!CT84</f>
        <v>0</v>
      </c>
      <c r="CT75" s="1144">
        <f>'1'!CU84</f>
        <v>0</v>
      </c>
      <c r="CU75" s="1144">
        <f>'1'!CV84</f>
        <v>0</v>
      </c>
      <c r="CV75" s="1144">
        <f>'1'!CW84</f>
        <v>0</v>
      </c>
      <c r="CW75" s="1144">
        <f>'1'!CX84</f>
        <v>0</v>
      </c>
      <c r="CX75" s="1144">
        <f>'1'!CY84</f>
        <v>0</v>
      </c>
    </row>
    <row r="76" spans="1:102" x14ac:dyDescent="0.25">
      <c r="A76" s="1111">
        <v>2</v>
      </c>
      <c r="B76" s="1111">
        <v>14</v>
      </c>
      <c r="C76" s="1140" t="s">
        <v>367</v>
      </c>
      <c r="D76" s="1116">
        <v>530</v>
      </c>
      <c r="E76" s="1141">
        <f>'1'!F85</f>
        <v>0</v>
      </c>
      <c r="F76" s="1144">
        <f>'1'!G85</f>
        <v>0</v>
      </c>
      <c r="G76" s="1144">
        <f>'1'!H85</f>
        <v>0</v>
      </c>
      <c r="H76" s="1144">
        <f>'1'!I85</f>
        <v>0</v>
      </c>
      <c r="I76" s="1144">
        <f>'1'!J85</f>
        <v>0</v>
      </c>
      <c r="J76" s="1144">
        <f>'1'!K85</f>
        <v>0</v>
      </c>
      <c r="K76" s="1144">
        <f>'1'!L85</f>
        <v>0</v>
      </c>
      <c r="L76" s="1141">
        <f>'1'!M85</f>
        <v>0</v>
      </c>
      <c r="M76" s="1144">
        <f>'1'!N85</f>
        <v>0</v>
      </c>
      <c r="N76" s="1144">
        <f>'1'!O85</f>
        <v>0</v>
      </c>
      <c r="O76" s="1144">
        <f>'1'!P85</f>
        <v>0</v>
      </c>
      <c r="P76" s="1144">
        <f>'1'!Q85</f>
        <v>0</v>
      </c>
      <c r="Q76" s="1144">
        <f>'1'!R85</f>
        <v>0</v>
      </c>
      <c r="R76" s="1144">
        <f>'1'!S85</f>
        <v>0</v>
      </c>
      <c r="S76" s="1141">
        <f>'1'!T85</f>
        <v>0</v>
      </c>
      <c r="T76" s="1144">
        <f>'1'!U85</f>
        <v>0</v>
      </c>
      <c r="U76" s="1144">
        <f>'1'!V85</f>
        <v>0</v>
      </c>
      <c r="V76" s="1144">
        <f>'1'!W85</f>
        <v>0</v>
      </c>
      <c r="W76" s="1144">
        <f>'1'!X85</f>
        <v>0</v>
      </c>
      <c r="X76" s="1144">
        <f>'1'!Y85</f>
        <v>0</v>
      </c>
      <c r="Y76" s="1144">
        <f>'1'!Z85</f>
        <v>0</v>
      </c>
      <c r="Z76" s="1141">
        <f>'1'!AA85</f>
        <v>0</v>
      </c>
      <c r="AA76" s="1144">
        <f>'1'!AB85</f>
        <v>0</v>
      </c>
      <c r="AB76" s="1144">
        <f>'1'!AC85</f>
        <v>0</v>
      </c>
      <c r="AC76" s="1144">
        <f>'1'!AD85</f>
        <v>0</v>
      </c>
      <c r="AD76" s="1144">
        <f>'1'!AE85</f>
        <v>0</v>
      </c>
      <c r="AE76" s="1144">
        <f>'1'!AF85</f>
        <v>0</v>
      </c>
      <c r="AF76" s="1144">
        <f>'1'!AG85</f>
        <v>0</v>
      </c>
      <c r="AG76" s="1141">
        <f>'1'!AH85</f>
        <v>0</v>
      </c>
      <c r="AH76" s="1144">
        <f>'1'!AI85</f>
        <v>0</v>
      </c>
      <c r="AI76" s="1144">
        <f>'1'!AJ85</f>
        <v>0</v>
      </c>
      <c r="AJ76" s="1144">
        <f>'1'!AK85</f>
        <v>0</v>
      </c>
      <c r="AK76" s="1144">
        <f>'1'!AL85</f>
        <v>0</v>
      </c>
      <c r="AL76" s="1144">
        <f>'1'!AM85</f>
        <v>0</v>
      </c>
      <c r="AM76" s="1144">
        <f>'1'!AN85</f>
        <v>0</v>
      </c>
      <c r="AN76" s="1141">
        <f>'1'!AO85</f>
        <v>0</v>
      </c>
      <c r="AO76" s="1144">
        <f>'1'!AP85</f>
        <v>0</v>
      </c>
      <c r="AP76" s="1144">
        <f>'1'!AQ85</f>
        <v>0</v>
      </c>
      <c r="AQ76" s="1144">
        <f>'1'!AR85</f>
        <v>0</v>
      </c>
      <c r="AR76" s="1144">
        <f>'1'!AS85</f>
        <v>0</v>
      </c>
      <c r="AS76" s="1144">
        <f>'1'!AT85</f>
        <v>0</v>
      </c>
      <c r="AT76" s="1144">
        <f>'1'!AU85</f>
        <v>0</v>
      </c>
      <c r="AU76" s="1141">
        <f>'1'!AV85</f>
        <v>0</v>
      </c>
      <c r="AV76" s="1144">
        <f>'1'!AW85</f>
        <v>0</v>
      </c>
      <c r="AW76" s="1144">
        <f>'1'!AX85</f>
        <v>0</v>
      </c>
      <c r="AX76" s="1144">
        <f>'1'!AY85</f>
        <v>0</v>
      </c>
      <c r="AY76" s="1144">
        <f>'1'!AZ85</f>
        <v>0</v>
      </c>
      <c r="AZ76" s="1144">
        <f>'1'!BA85</f>
        <v>0</v>
      </c>
      <c r="BA76" s="1144">
        <f>'1'!BB85</f>
        <v>0</v>
      </c>
      <c r="BB76" s="1141">
        <f>'1'!BC85</f>
        <v>0</v>
      </c>
      <c r="BC76" s="1144">
        <f>'1'!BD85</f>
        <v>0</v>
      </c>
      <c r="BD76" s="1144">
        <f>'1'!BE85</f>
        <v>0</v>
      </c>
      <c r="BE76" s="1144">
        <f>'1'!BF85</f>
        <v>0</v>
      </c>
      <c r="BF76" s="1144">
        <f>'1'!BG85</f>
        <v>0</v>
      </c>
      <c r="BG76" s="1144">
        <f>'1'!BH85</f>
        <v>0</v>
      </c>
      <c r="BH76" s="1144">
        <f>'1'!BI85</f>
        <v>0</v>
      </c>
      <c r="BI76" s="1141">
        <f>'1'!BJ85</f>
        <v>0</v>
      </c>
      <c r="BJ76" s="1144">
        <f>'1'!BK85</f>
        <v>0</v>
      </c>
      <c r="BK76" s="1144">
        <f>'1'!BL85</f>
        <v>0</v>
      </c>
      <c r="BL76" s="1144">
        <f>'1'!BM85</f>
        <v>0</v>
      </c>
      <c r="BM76" s="1144">
        <f>'1'!BN85</f>
        <v>0</v>
      </c>
      <c r="BN76" s="1144">
        <f>'1'!BO85</f>
        <v>0</v>
      </c>
      <c r="BO76" s="1144">
        <f>'1'!BP85</f>
        <v>0</v>
      </c>
      <c r="BP76" s="1141">
        <f>'1'!BQ85</f>
        <v>0</v>
      </c>
      <c r="BQ76" s="1144">
        <f>'1'!BR85</f>
        <v>0</v>
      </c>
      <c r="BR76" s="1144">
        <f>'1'!BS85</f>
        <v>0</v>
      </c>
      <c r="BS76" s="1144">
        <f>'1'!BT85</f>
        <v>0</v>
      </c>
      <c r="BT76" s="1144">
        <f>'1'!BU85</f>
        <v>0</v>
      </c>
      <c r="BU76" s="1144">
        <f>'1'!BV85</f>
        <v>0</v>
      </c>
      <c r="BV76" s="1144">
        <f>'1'!BW85</f>
        <v>0</v>
      </c>
      <c r="BW76" s="1141">
        <f>'1'!BX85</f>
        <v>0</v>
      </c>
      <c r="BX76" s="1144">
        <f>'1'!BY85</f>
        <v>0</v>
      </c>
      <c r="BY76" s="1144">
        <f>'1'!BZ85</f>
        <v>0</v>
      </c>
      <c r="BZ76" s="1144">
        <f>'1'!CA85</f>
        <v>0</v>
      </c>
      <c r="CA76" s="1144">
        <f>'1'!CB85</f>
        <v>0</v>
      </c>
      <c r="CB76" s="1144">
        <f>'1'!CC85</f>
        <v>0</v>
      </c>
      <c r="CC76" s="1144">
        <f>'1'!CD85</f>
        <v>0</v>
      </c>
      <c r="CD76" s="1141">
        <f>'1'!CE85</f>
        <v>0</v>
      </c>
      <c r="CE76" s="1144">
        <f>'1'!CF85</f>
        <v>0</v>
      </c>
      <c r="CF76" s="1144">
        <f>'1'!CG85</f>
        <v>0</v>
      </c>
      <c r="CG76" s="1144">
        <f>'1'!CH85</f>
        <v>0</v>
      </c>
      <c r="CH76" s="1144">
        <f>'1'!CI85</f>
        <v>0</v>
      </c>
      <c r="CI76" s="1144">
        <f>'1'!CJ85</f>
        <v>0</v>
      </c>
      <c r="CJ76" s="1144">
        <f>'1'!CK85</f>
        <v>0</v>
      </c>
      <c r="CK76" s="1141">
        <f>'1'!CL85</f>
        <v>0</v>
      </c>
      <c r="CL76" s="1144">
        <f>'1'!CM85</f>
        <v>0</v>
      </c>
      <c r="CM76" s="1144">
        <f>'1'!CN85</f>
        <v>0</v>
      </c>
      <c r="CN76" s="1144">
        <f>'1'!CO85</f>
        <v>0</v>
      </c>
      <c r="CO76" s="1144">
        <f>'1'!CP85</f>
        <v>0</v>
      </c>
      <c r="CP76" s="1144">
        <f>'1'!CQ85</f>
        <v>0</v>
      </c>
      <c r="CQ76" s="1144">
        <f>'1'!CR85</f>
        <v>0</v>
      </c>
      <c r="CR76" s="1141">
        <f>'1'!CS85</f>
        <v>0</v>
      </c>
      <c r="CS76" s="1144">
        <f>'1'!CT85</f>
        <v>0</v>
      </c>
      <c r="CT76" s="1144">
        <f>'1'!CU85</f>
        <v>0</v>
      </c>
      <c r="CU76" s="1144">
        <f>'1'!CV85</f>
        <v>0</v>
      </c>
      <c r="CV76" s="1144">
        <f>'1'!CW85</f>
        <v>0</v>
      </c>
      <c r="CW76" s="1144">
        <f>'1'!CX85</f>
        <v>0</v>
      </c>
      <c r="CX76" s="1144">
        <f>'1'!CY85</f>
        <v>0</v>
      </c>
    </row>
    <row r="77" spans="1:102" x14ac:dyDescent="0.25">
      <c r="A77" s="1111">
        <v>3</v>
      </c>
      <c r="B77" s="1111">
        <v>14</v>
      </c>
      <c r="C77" s="1140" t="s">
        <v>369</v>
      </c>
      <c r="D77" s="1116">
        <v>540</v>
      </c>
      <c r="E77" s="1141">
        <f>'1'!F86</f>
        <v>0</v>
      </c>
      <c r="F77" s="1144">
        <f>'1'!G86</f>
        <v>0</v>
      </c>
      <c r="G77" s="1144">
        <f>'1'!H86</f>
        <v>0</v>
      </c>
      <c r="H77" s="1144">
        <f>'1'!I86</f>
        <v>0</v>
      </c>
      <c r="I77" s="1144">
        <f>'1'!J86</f>
        <v>0</v>
      </c>
      <c r="J77" s="1144">
        <f>'1'!K86</f>
        <v>0</v>
      </c>
      <c r="K77" s="1144">
        <f>'1'!L86</f>
        <v>0</v>
      </c>
      <c r="L77" s="1141">
        <f>'1'!M86</f>
        <v>0</v>
      </c>
      <c r="M77" s="1144">
        <f>'1'!N86</f>
        <v>0</v>
      </c>
      <c r="N77" s="1144">
        <f>'1'!O86</f>
        <v>0</v>
      </c>
      <c r="O77" s="1144">
        <f>'1'!P86</f>
        <v>0</v>
      </c>
      <c r="P77" s="1144">
        <f>'1'!Q86</f>
        <v>0</v>
      </c>
      <c r="Q77" s="1144">
        <f>'1'!R86</f>
        <v>0</v>
      </c>
      <c r="R77" s="1144">
        <f>'1'!S86</f>
        <v>0</v>
      </c>
      <c r="S77" s="1141">
        <f>'1'!T86</f>
        <v>0</v>
      </c>
      <c r="T77" s="1144">
        <f>'1'!U86</f>
        <v>0</v>
      </c>
      <c r="U77" s="1144">
        <f>'1'!V86</f>
        <v>0</v>
      </c>
      <c r="V77" s="1144">
        <f>'1'!W86</f>
        <v>0</v>
      </c>
      <c r="W77" s="1144">
        <f>'1'!X86</f>
        <v>0</v>
      </c>
      <c r="X77" s="1144">
        <f>'1'!Y86</f>
        <v>0</v>
      </c>
      <c r="Y77" s="1144">
        <f>'1'!Z86</f>
        <v>0</v>
      </c>
      <c r="Z77" s="1141">
        <f>'1'!AA86</f>
        <v>0</v>
      </c>
      <c r="AA77" s="1144">
        <f>'1'!AB86</f>
        <v>0</v>
      </c>
      <c r="AB77" s="1144">
        <f>'1'!AC86</f>
        <v>0</v>
      </c>
      <c r="AC77" s="1144">
        <f>'1'!AD86</f>
        <v>0</v>
      </c>
      <c r="AD77" s="1144">
        <f>'1'!AE86</f>
        <v>0</v>
      </c>
      <c r="AE77" s="1144">
        <f>'1'!AF86</f>
        <v>0</v>
      </c>
      <c r="AF77" s="1144">
        <f>'1'!AG86</f>
        <v>0</v>
      </c>
      <c r="AG77" s="1141">
        <f>'1'!AH86</f>
        <v>0</v>
      </c>
      <c r="AH77" s="1144">
        <f>'1'!AI86</f>
        <v>0</v>
      </c>
      <c r="AI77" s="1144">
        <f>'1'!AJ86</f>
        <v>0</v>
      </c>
      <c r="AJ77" s="1144">
        <f>'1'!AK86</f>
        <v>0</v>
      </c>
      <c r="AK77" s="1144">
        <f>'1'!AL86</f>
        <v>0</v>
      </c>
      <c r="AL77" s="1144">
        <f>'1'!AM86</f>
        <v>0</v>
      </c>
      <c r="AM77" s="1144">
        <f>'1'!AN86</f>
        <v>0</v>
      </c>
      <c r="AN77" s="1141">
        <f>'1'!AO86</f>
        <v>0</v>
      </c>
      <c r="AO77" s="1144">
        <f>'1'!AP86</f>
        <v>0</v>
      </c>
      <c r="AP77" s="1144">
        <f>'1'!AQ86</f>
        <v>0</v>
      </c>
      <c r="AQ77" s="1144">
        <f>'1'!AR86</f>
        <v>0</v>
      </c>
      <c r="AR77" s="1144">
        <f>'1'!AS86</f>
        <v>0</v>
      </c>
      <c r="AS77" s="1144">
        <f>'1'!AT86</f>
        <v>0</v>
      </c>
      <c r="AT77" s="1144">
        <f>'1'!AU86</f>
        <v>0</v>
      </c>
      <c r="AU77" s="1141">
        <f>'1'!AV86</f>
        <v>0</v>
      </c>
      <c r="AV77" s="1144">
        <f>'1'!AW86</f>
        <v>0</v>
      </c>
      <c r="AW77" s="1144">
        <f>'1'!AX86</f>
        <v>0</v>
      </c>
      <c r="AX77" s="1144">
        <f>'1'!AY86</f>
        <v>0</v>
      </c>
      <c r="AY77" s="1144">
        <f>'1'!AZ86</f>
        <v>0</v>
      </c>
      <c r="AZ77" s="1144">
        <f>'1'!BA86</f>
        <v>0</v>
      </c>
      <c r="BA77" s="1144">
        <f>'1'!BB86</f>
        <v>0</v>
      </c>
      <c r="BB77" s="1141">
        <f>'1'!BC86</f>
        <v>0</v>
      </c>
      <c r="BC77" s="1144">
        <f>'1'!BD86</f>
        <v>0</v>
      </c>
      <c r="BD77" s="1144">
        <f>'1'!BE86</f>
        <v>0</v>
      </c>
      <c r="BE77" s="1144">
        <f>'1'!BF86</f>
        <v>0</v>
      </c>
      <c r="BF77" s="1144">
        <f>'1'!BG86</f>
        <v>0</v>
      </c>
      <c r="BG77" s="1144">
        <f>'1'!BH86</f>
        <v>0</v>
      </c>
      <c r="BH77" s="1144">
        <f>'1'!BI86</f>
        <v>0</v>
      </c>
      <c r="BI77" s="1141">
        <f>'1'!BJ86</f>
        <v>0</v>
      </c>
      <c r="BJ77" s="1144">
        <f>'1'!BK86</f>
        <v>0</v>
      </c>
      <c r="BK77" s="1144">
        <f>'1'!BL86</f>
        <v>0</v>
      </c>
      <c r="BL77" s="1144">
        <f>'1'!BM86</f>
        <v>0</v>
      </c>
      <c r="BM77" s="1144">
        <f>'1'!BN86</f>
        <v>0</v>
      </c>
      <c r="BN77" s="1144">
        <f>'1'!BO86</f>
        <v>0</v>
      </c>
      <c r="BO77" s="1144">
        <f>'1'!BP86</f>
        <v>0</v>
      </c>
      <c r="BP77" s="1141">
        <f>'1'!BQ86</f>
        <v>0</v>
      </c>
      <c r="BQ77" s="1144">
        <f>'1'!BR86</f>
        <v>0</v>
      </c>
      <c r="BR77" s="1144">
        <f>'1'!BS86</f>
        <v>0</v>
      </c>
      <c r="BS77" s="1144">
        <f>'1'!BT86</f>
        <v>0</v>
      </c>
      <c r="BT77" s="1144">
        <f>'1'!BU86</f>
        <v>0</v>
      </c>
      <c r="BU77" s="1144">
        <f>'1'!BV86</f>
        <v>0</v>
      </c>
      <c r="BV77" s="1144">
        <f>'1'!BW86</f>
        <v>0</v>
      </c>
      <c r="BW77" s="1141">
        <f>'1'!BX86</f>
        <v>0</v>
      </c>
      <c r="BX77" s="1144">
        <f>'1'!BY86</f>
        <v>0</v>
      </c>
      <c r="BY77" s="1144">
        <f>'1'!BZ86</f>
        <v>0</v>
      </c>
      <c r="BZ77" s="1144">
        <f>'1'!CA86</f>
        <v>0</v>
      </c>
      <c r="CA77" s="1144">
        <f>'1'!CB86</f>
        <v>0</v>
      </c>
      <c r="CB77" s="1144">
        <f>'1'!CC86</f>
        <v>0</v>
      </c>
      <c r="CC77" s="1144">
        <f>'1'!CD86</f>
        <v>0</v>
      </c>
      <c r="CD77" s="1141">
        <f>'1'!CE86</f>
        <v>0</v>
      </c>
      <c r="CE77" s="1144">
        <f>'1'!CF86</f>
        <v>0</v>
      </c>
      <c r="CF77" s="1144">
        <f>'1'!CG86</f>
        <v>0</v>
      </c>
      <c r="CG77" s="1144">
        <f>'1'!CH86</f>
        <v>0</v>
      </c>
      <c r="CH77" s="1144">
        <f>'1'!CI86</f>
        <v>0</v>
      </c>
      <c r="CI77" s="1144">
        <f>'1'!CJ86</f>
        <v>0</v>
      </c>
      <c r="CJ77" s="1144">
        <f>'1'!CK86</f>
        <v>0</v>
      </c>
      <c r="CK77" s="1141">
        <f>'1'!CL86</f>
        <v>0</v>
      </c>
      <c r="CL77" s="1144">
        <f>'1'!CM86</f>
        <v>0</v>
      </c>
      <c r="CM77" s="1144">
        <f>'1'!CN86</f>
        <v>0</v>
      </c>
      <c r="CN77" s="1144">
        <f>'1'!CO86</f>
        <v>0</v>
      </c>
      <c r="CO77" s="1144">
        <f>'1'!CP86</f>
        <v>0</v>
      </c>
      <c r="CP77" s="1144">
        <f>'1'!CQ86</f>
        <v>0</v>
      </c>
      <c r="CQ77" s="1144">
        <f>'1'!CR86</f>
        <v>0</v>
      </c>
      <c r="CR77" s="1141">
        <f>'1'!CS86</f>
        <v>0</v>
      </c>
      <c r="CS77" s="1144">
        <f>'1'!CT86</f>
        <v>0</v>
      </c>
      <c r="CT77" s="1144">
        <f>'1'!CU86</f>
        <v>0</v>
      </c>
      <c r="CU77" s="1144">
        <f>'1'!CV86</f>
        <v>0</v>
      </c>
      <c r="CV77" s="1144">
        <f>'1'!CW86</f>
        <v>0</v>
      </c>
      <c r="CW77" s="1144">
        <f>'1'!CX86</f>
        <v>0</v>
      </c>
      <c r="CX77" s="1144">
        <f>'1'!CY86</f>
        <v>0</v>
      </c>
    </row>
    <row r="78" spans="1:102" x14ac:dyDescent="0.25">
      <c r="A78" s="1111">
        <v>4</v>
      </c>
      <c r="B78" s="1111">
        <v>14</v>
      </c>
      <c r="C78" s="1140" t="s">
        <v>27</v>
      </c>
      <c r="D78" s="1116">
        <v>550</v>
      </c>
      <c r="E78" s="1141">
        <f>'1'!F87</f>
        <v>0</v>
      </c>
      <c r="F78" s="1144">
        <f>'1'!G87</f>
        <v>0</v>
      </c>
      <c r="G78" s="1144">
        <f>'1'!H87</f>
        <v>0</v>
      </c>
      <c r="H78" s="1144">
        <f>'1'!I87</f>
        <v>0</v>
      </c>
      <c r="I78" s="1144">
        <f>'1'!J87</f>
        <v>0</v>
      </c>
      <c r="J78" s="1144">
        <f>'1'!K87</f>
        <v>0</v>
      </c>
      <c r="K78" s="1144">
        <f>'1'!L87</f>
        <v>0</v>
      </c>
      <c r="L78" s="1141">
        <f>'1'!M87</f>
        <v>0</v>
      </c>
      <c r="M78" s="1144">
        <f>'1'!N87</f>
        <v>0</v>
      </c>
      <c r="N78" s="1144">
        <f>'1'!O87</f>
        <v>0</v>
      </c>
      <c r="O78" s="1144">
        <f>'1'!P87</f>
        <v>0</v>
      </c>
      <c r="P78" s="1144">
        <f>'1'!Q87</f>
        <v>0</v>
      </c>
      <c r="Q78" s="1144">
        <f>'1'!R87</f>
        <v>0</v>
      </c>
      <c r="R78" s="1144">
        <f>'1'!S87</f>
        <v>0</v>
      </c>
      <c r="S78" s="1141">
        <f>'1'!T87</f>
        <v>0</v>
      </c>
      <c r="T78" s="1144">
        <f>'1'!U87</f>
        <v>0</v>
      </c>
      <c r="U78" s="1144">
        <f>'1'!V87</f>
        <v>0</v>
      </c>
      <c r="V78" s="1144">
        <f>'1'!W87</f>
        <v>0</v>
      </c>
      <c r="W78" s="1144">
        <f>'1'!X87</f>
        <v>0</v>
      </c>
      <c r="X78" s="1144">
        <f>'1'!Y87</f>
        <v>0</v>
      </c>
      <c r="Y78" s="1144">
        <f>'1'!Z87</f>
        <v>0</v>
      </c>
      <c r="Z78" s="1141">
        <f>'1'!AA87</f>
        <v>0</v>
      </c>
      <c r="AA78" s="1144">
        <f>'1'!AB87</f>
        <v>0</v>
      </c>
      <c r="AB78" s="1144">
        <f>'1'!AC87</f>
        <v>0</v>
      </c>
      <c r="AC78" s="1144">
        <f>'1'!AD87</f>
        <v>0</v>
      </c>
      <c r="AD78" s="1144">
        <f>'1'!AE87</f>
        <v>0</v>
      </c>
      <c r="AE78" s="1144">
        <f>'1'!AF87</f>
        <v>0</v>
      </c>
      <c r="AF78" s="1144">
        <f>'1'!AG87</f>
        <v>0</v>
      </c>
      <c r="AG78" s="1141">
        <f>'1'!AH87</f>
        <v>0</v>
      </c>
      <c r="AH78" s="1144">
        <f>'1'!AI87</f>
        <v>0</v>
      </c>
      <c r="AI78" s="1144">
        <f>'1'!AJ87</f>
        <v>0</v>
      </c>
      <c r="AJ78" s="1144">
        <f>'1'!AK87</f>
        <v>0</v>
      </c>
      <c r="AK78" s="1144">
        <f>'1'!AL87</f>
        <v>0</v>
      </c>
      <c r="AL78" s="1144">
        <f>'1'!AM87</f>
        <v>0</v>
      </c>
      <c r="AM78" s="1144">
        <f>'1'!AN87</f>
        <v>0</v>
      </c>
      <c r="AN78" s="1141">
        <f>'1'!AO87</f>
        <v>0</v>
      </c>
      <c r="AO78" s="1144">
        <f>'1'!AP87</f>
        <v>0</v>
      </c>
      <c r="AP78" s="1144">
        <f>'1'!AQ87</f>
        <v>0</v>
      </c>
      <c r="AQ78" s="1144">
        <f>'1'!AR87</f>
        <v>0</v>
      </c>
      <c r="AR78" s="1144">
        <f>'1'!AS87</f>
        <v>0</v>
      </c>
      <c r="AS78" s="1144">
        <f>'1'!AT87</f>
        <v>0</v>
      </c>
      <c r="AT78" s="1144">
        <f>'1'!AU87</f>
        <v>0</v>
      </c>
      <c r="AU78" s="1141">
        <f>'1'!AV87</f>
        <v>0</v>
      </c>
      <c r="AV78" s="1144">
        <f>'1'!AW87</f>
        <v>0</v>
      </c>
      <c r="AW78" s="1144">
        <f>'1'!AX87</f>
        <v>0</v>
      </c>
      <c r="AX78" s="1144">
        <f>'1'!AY87</f>
        <v>0</v>
      </c>
      <c r="AY78" s="1144">
        <f>'1'!AZ87</f>
        <v>0</v>
      </c>
      <c r="AZ78" s="1144">
        <f>'1'!BA87</f>
        <v>0</v>
      </c>
      <c r="BA78" s="1144">
        <f>'1'!BB87</f>
        <v>0</v>
      </c>
      <c r="BB78" s="1141">
        <f>'1'!BC87</f>
        <v>0</v>
      </c>
      <c r="BC78" s="1144">
        <f>'1'!BD87</f>
        <v>0</v>
      </c>
      <c r="BD78" s="1144">
        <f>'1'!BE87</f>
        <v>0</v>
      </c>
      <c r="BE78" s="1144">
        <f>'1'!BF87</f>
        <v>0</v>
      </c>
      <c r="BF78" s="1144">
        <f>'1'!BG87</f>
        <v>0</v>
      </c>
      <c r="BG78" s="1144">
        <f>'1'!BH87</f>
        <v>0</v>
      </c>
      <c r="BH78" s="1144">
        <f>'1'!BI87</f>
        <v>0</v>
      </c>
      <c r="BI78" s="1141">
        <f>'1'!BJ87</f>
        <v>0</v>
      </c>
      <c r="BJ78" s="1144">
        <f>'1'!BK87</f>
        <v>0</v>
      </c>
      <c r="BK78" s="1144">
        <f>'1'!BL87</f>
        <v>0</v>
      </c>
      <c r="BL78" s="1144">
        <f>'1'!BM87</f>
        <v>0</v>
      </c>
      <c r="BM78" s="1144">
        <f>'1'!BN87</f>
        <v>0</v>
      </c>
      <c r="BN78" s="1144">
        <f>'1'!BO87</f>
        <v>0</v>
      </c>
      <c r="BO78" s="1144">
        <f>'1'!BP87</f>
        <v>0</v>
      </c>
      <c r="BP78" s="1141">
        <f>'1'!BQ87</f>
        <v>0</v>
      </c>
      <c r="BQ78" s="1144">
        <f>'1'!BR87</f>
        <v>0</v>
      </c>
      <c r="BR78" s="1144">
        <f>'1'!BS87</f>
        <v>0</v>
      </c>
      <c r="BS78" s="1144">
        <f>'1'!BT87</f>
        <v>0</v>
      </c>
      <c r="BT78" s="1144">
        <f>'1'!BU87</f>
        <v>0</v>
      </c>
      <c r="BU78" s="1144">
        <f>'1'!BV87</f>
        <v>0</v>
      </c>
      <c r="BV78" s="1144">
        <f>'1'!BW87</f>
        <v>0</v>
      </c>
      <c r="BW78" s="1141">
        <f>'1'!BX87</f>
        <v>0</v>
      </c>
      <c r="BX78" s="1144">
        <f>'1'!BY87</f>
        <v>0</v>
      </c>
      <c r="BY78" s="1144">
        <f>'1'!BZ87</f>
        <v>0</v>
      </c>
      <c r="BZ78" s="1144">
        <f>'1'!CA87</f>
        <v>0</v>
      </c>
      <c r="CA78" s="1144">
        <f>'1'!CB87</f>
        <v>0</v>
      </c>
      <c r="CB78" s="1144">
        <f>'1'!CC87</f>
        <v>0</v>
      </c>
      <c r="CC78" s="1144">
        <f>'1'!CD87</f>
        <v>0</v>
      </c>
      <c r="CD78" s="1141">
        <f>'1'!CE87</f>
        <v>0</v>
      </c>
      <c r="CE78" s="1144">
        <f>'1'!CF87</f>
        <v>0</v>
      </c>
      <c r="CF78" s="1144">
        <f>'1'!CG87</f>
        <v>0</v>
      </c>
      <c r="CG78" s="1144">
        <f>'1'!CH87</f>
        <v>0</v>
      </c>
      <c r="CH78" s="1144">
        <f>'1'!CI87</f>
        <v>0</v>
      </c>
      <c r="CI78" s="1144">
        <f>'1'!CJ87</f>
        <v>0</v>
      </c>
      <c r="CJ78" s="1144">
        <f>'1'!CK87</f>
        <v>0</v>
      </c>
      <c r="CK78" s="1141">
        <f>'1'!CL87</f>
        <v>0</v>
      </c>
      <c r="CL78" s="1144">
        <f>'1'!CM87</f>
        <v>0</v>
      </c>
      <c r="CM78" s="1144">
        <f>'1'!CN87</f>
        <v>0</v>
      </c>
      <c r="CN78" s="1144">
        <f>'1'!CO87</f>
        <v>0</v>
      </c>
      <c r="CO78" s="1144">
        <f>'1'!CP87</f>
        <v>0</v>
      </c>
      <c r="CP78" s="1144">
        <f>'1'!CQ87</f>
        <v>0</v>
      </c>
      <c r="CQ78" s="1144">
        <f>'1'!CR87</f>
        <v>0</v>
      </c>
      <c r="CR78" s="1141">
        <f>'1'!CS87</f>
        <v>0</v>
      </c>
      <c r="CS78" s="1144">
        <f>'1'!CT87</f>
        <v>0</v>
      </c>
      <c r="CT78" s="1144">
        <f>'1'!CU87</f>
        <v>0</v>
      </c>
      <c r="CU78" s="1144">
        <f>'1'!CV87</f>
        <v>0</v>
      </c>
      <c r="CV78" s="1144">
        <f>'1'!CW87</f>
        <v>0</v>
      </c>
      <c r="CW78" s="1144">
        <f>'1'!CX87</f>
        <v>0</v>
      </c>
      <c r="CX78" s="1144">
        <f>'1'!CY87</f>
        <v>0</v>
      </c>
    </row>
    <row r="79" spans="1:102" x14ac:dyDescent="0.25">
      <c r="A79" s="1111">
        <v>5</v>
      </c>
      <c r="B79" s="1111">
        <v>14</v>
      </c>
      <c r="C79" s="1140" t="s">
        <v>372</v>
      </c>
      <c r="D79" s="1116">
        <v>560</v>
      </c>
      <c r="E79" s="1141">
        <f>'1'!F88</f>
        <v>0</v>
      </c>
      <c r="F79" s="1144">
        <f>'1'!G88</f>
        <v>0</v>
      </c>
      <c r="G79" s="1144">
        <f>'1'!H88</f>
        <v>0</v>
      </c>
      <c r="H79" s="1144">
        <f>'1'!I88</f>
        <v>0</v>
      </c>
      <c r="I79" s="1144">
        <f>'1'!J88</f>
        <v>0</v>
      </c>
      <c r="J79" s="1144">
        <f>'1'!K88</f>
        <v>0</v>
      </c>
      <c r="K79" s="1144">
        <f>'1'!L88</f>
        <v>0</v>
      </c>
      <c r="L79" s="1141">
        <f>'1'!M88</f>
        <v>0</v>
      </c>
      <c r="M79" s="1144">
        <f>'1'!N88</f>
        <v>0</v>
      </c>
      <c r="N79" s="1144">
        <f>'1'!O88</f>
        <v>0</v>
      </c>
      <c r="O79" s="1144">
        <f>'1'!P88</f>
        <v>0</v>
      </c>
      <c r="P79" s="1144">
        <f>'1'!Q88</f>
        <v>0</v>
      </c>
      <c r="Q79" s="1144">
        <f>'1'!R88</f>
        <v>0</v>
      </c>
      <c r="R79" s="1144">
        <f>'1'!S88</f>
        <v>0</v>
      </c>
      <c r="S79" s="1141">
        <f>'1'!T88</f>
        <v>0</v>
      </c>
      <c r="T79" s="1144">
        <f>'1'!U88</f>
        <v>0</v>
      </c>
      <c r="U79" s="1144">
        <f>'1'!V88</f>
        <v>0</v>
      </c>
      <c r="V79" s="1144">
        <f>'1'!W88</f>
        <v>0</v>
      </c>
      <c r="W79" s="1144">
        <f>'1'!X88</f>
        <v>0</v>
      </c>
      <c r="X79" s="1144">
        <f>'1'!Y88</f>
        <v>0</v>
      </c>
      <c r="Y79" s="1144">
        <f>'1'!Z88</f>
        <v>0</v>
      </c>
      <c r="Z79" s="1141">
        <f>'1'!AA88</f>
        <v>0</v>
      </c>
      <c r="AA79" s="1144">
        <f>'1'!AB88</f>
        <v>0</v>
      </c>
      <c r="AB79" s="1144">
        <f>'1'!AC88</f>
        <v>0</v>
      </c>
      <c r="AC79" s="1144">
        <f>'1'!AD88</f>
        <v>0</v>
      </c>
      <c r="AD79" s="1144">
        <f>'1'!AE88</f>
        <v>0</v>
      </c>
      <c r="AE79" s="1144">
        <f>'1'!AF88</f>
        <v>0</v>
      </c>
      <c r="AF79" s="1144">
        <f>'1'!AG88</f>
        <v>0</v>
      </c>
      <c r="AG79" s="1141">
        <f>'1'!AH88</f>
        <v>0</v>
      </c>
      <c r="AH79" s="1144">
        <f>'1'!AI88</f>
        <v>0</v>
      </c>
      <c r="AI79" s="1144">
        <f>'1'!AJ88</f>
        <v>0</v>
      </c>
      <c r="AJ79" s="1144">
        <f>'1'!AK88</f>
        <v>0</v>
      </c>
      <c r="AK79" s="1144">
        <f>'1'!AL88</f>
        <v>0</v>
      </c>
      <c r="AL79" s="1144">
        <f>'1'!AM88</f>
        <v>0</v>
      </c>
      <c r="AM79" s="1144">
        <f>'1'!AN88</f>
        <v>0</v>
      </c>
      <c r="AN79" s="1141">
        <f>'1'!AO88</f>
        <v>0</v>
      </c>
      <c r="AO79" s="1144">
        <f>'1'!AP88</f>
        <v>0</v>
      </c>
      <c r="AP79" s="1144">
        <f>'1'!AQ88</f>
        <v>0</v>
      </c>
      <c r="AQ79" s="1144">
        <f>'1'!AR88</f>
        <v>0</v>
      </c>
      <c r="AR79" s="1144">
        <f>'1'!AS88</f>
        <v>0</v>
      </c>
      <c r="AS79" s="1144">
        <f>'1'!AT88</f>
        <v>0</v>
      </c>
      <c r="AT79" s="1144">
        <f>'1'!AU88</f>
        <v>0</v>
      </c>
      <c r="AU79" s="1141">
        <f>'1'!AV88</f>
        <v>0</v>
      </c>
      <c r="AV79" s="1144">
        <f>'1'!AW88</f>
        <v>0</v>
      </c>
      <c r="AW79" s="1144">
        <f>'1'!AX88</f>
        <v>0</v>
      </c>
      <c r="AX79" s="1144">
        <f>'1'!AY88</f>
        <v>0</v>
      </c>
      <c r="AY79" s="1144">
        <f>'1'!AZ88</f>
        <v>0</v>
      </c>
      <c r="AZ79" s="1144">
        <f>'1'!BA88</f>
        <v>0</v>
      </c>
      <c r="BA79" s="1144">
        <f>'1'!BB88</f>
        <v>0</v>
      </c>
      <c r="BB79" s="1141">
        <f>'1'!BC88</f>
        <v>0</v>
      </c>
      <c r="BC79" s="1144">
        <f>'1'!BD88</f>
        <v>0</v>
      </c>
      <c r="BD79" s="1144">
        <f>'1'!BE88</f>
        <v>0</v>
      </c>
      <c r="BE79" s="1144">
        <f>'1'!BF88</f>
        <v>0</v>
      </c>
      <c r="BF79" s="1144">
        <f>'1'!BG88</f>
        <v>0</v>
      </c>
      <c r="BG79" s="1144">
        <f>'1'!BH88</f>
        <v>0</v>
      </c>
      <c r="BH79" s="1144">
        <f>'1'!BI88</f>
        <v>0</v>
      </c>
      <c r="BI79" s="1141">
        <f>'1'!BJ88</f>
        <v>0</v>
      </c>
      <c r="BJ79" s="1144">
        <f>'1'!BK88</f>
        <v>0</v>
      </c>
      <c r="BK79" s="1144">
        <f>'1'!BL88</f>
        <v>0</v>
      </c>
      <c r="BL79" s="1144">
        <f>'1'!BM88</f>
        <v>0</v>
      </c>
      <c r="BM79" s="1144">
        <f>'1'!BN88</f>
        <v>0</v>
      </c>
      <c r="BN79" s="1144">
        <f>'1'!BO88</f>
        <v>0</v>
      </c>
      <c r="BO79" s="1144">
        <f>'1'!BP88</f>
        <v>0</v>
      </c>
      <c r="BP79" s="1141">
        <f>'1'!BQ88</f>
        <v>0</v>
      </c>
      <c r="BQ79" s="1144">
        <f>'1'!BR88</f>
        <v>0</v>
      </c>
      <c r="BR79" s="1144">
        <f>'1'!BS88</f>
        <v>0</v>
      </c>
      <c r="BS79" s="1144">
        <f>'1'!BT88</f>
        <v>0</v>
      </c>
      <c r="BT79" s="1144">
        <f>'1'!BU88</f>
        <v>0</v>
      </c>
      <c r="BU79" s="1144">
        <f>'1'!BV88</f>
        <v>0</v>
      </c>
      <c r="BV79" s="1144">
        <f>'1'!BW88</f>
        <v>0</v>
      </c>
      <c r="BW79" s="1141">
        <f>'1'!BX88</f>
        <v>0</v>
      </c>
      <c r="BX79" s="1144">
        <f>'1'!BY88</f>
        <v>0</v>
      </c>
      <c r="BY79" s="1144">
        <f>'1'!BZ88</f>
        <v>0</v>
      </c>
      <c r="BZ79" s="1144">
        <f>'1'!CA88</f>
        <v>0</v>
      </c>
      <c r="CA79" s="1144">
        <f>'1'!CB88</f>
        <v>0</v>
      </c>
      <c r="CB79" s="1144">
        <f>'1'!CC88</f>
        <v>0</v>
      </c>
      <c r="CC79" s="1144">
        <f>'1'!CD88</f>
        <v>0</v>
      </c>
      <c r="CD79" s="1141">
        <f>'1'!CE88</f>
        <v>0</v>
      </c>
      <c r="CE79" s="1144">
        <f>'1'!CF88</f>
        <v>0</v>
      </c>
      <c r="CF79" s="1144">
        <f>'1'!CG88</f>
        <v>0</v>
      </c>
      <c r="CG79" s="1144">
        <f>'1'!CH88</f>
        <v>0</v>
      </c>
      <c r="CH79" s="1144">
        <f>'1'!CI88</f>
        <v>0</v>
      </c>
      <c r="CI79" s="1144">
        <f>'1'!CJ88</f>
        <v>0</v>
      </c>
      <c r="CJ79" s="1144">
        <f>'1'!CK88</f>
        <v>0</v>
      </c>
      <c r="CK79" s="1141">
        <f>'1'!CL88</f>
        <v>0</v>
      </c>
      <c r="CL79" s="1144">
        <f>'1'!CM88</f>
        <v>0</v>
      </c>
      <c r="CM79" s="1144">
        <f>'1'!CN88</f>
        <v>0</v>
      </c>
      <c r="CN79" s="1144">
        <f>'1'!CO88</f>
        <v>0</v>
      </c>
      <c r="CO79" s="1144">
        <f>'1'!CP88</f>
        <v>0</v>
      </c>
      <c r="CP79" s="1144">
        <f>'1'!CQ88</f>
        <v>0</v>
      </c>
      <c r="CQ79" s="1144">
        <f>'1'!CR88</f>
        <v>0</v>
      </c>
      <c r="CR79" s="1141">
        <f>'1'!CS88</f>
        <v>0</v>
      </c>
      <c r="CS79" s="1144">
        <f>'1'!CT88</f>
        <v>0</v>
      </c>
      <c r="CT79" s="1144">
        <f>'1'!CU88</f>
        <v>0</v>
      </c>
      <c r="CU79" s="1144">
        <f>'1'!CV88</f>
        <v>0</v>
      </c>
      <c r="CV79" s="1144">
        <f>'1'!CW88</f>
        <v>0</v>
      </c>
      <c r="CW79" s="1144">
        <f>'1'!CX88</f>
        <v>0</v>
      </c>
      <c r="CX79" s="1144">
        <f>'1'!CY88</f>
        <v>0</v>
      </c>
    </row>
    <row r="80" spans="1:102" x14ac:dyDescent="0.25">
      <c r="A80" s="1111">
        <v>6</v>
      </c>
      <c r="B80" s="1111">
        <v>14</v>
      </c>
      <c r="C80" s="1140" t="s">
        <v>374</v>
      </c>
      <c r="D80" s="1116">
        <v>570</v>
      </c>
      <c r="E80" s="1141">
        <f>'1'!F89</f>
        <v>0</v>
      </c>
      <c r="F80" s="1144">
        <f>'1'!G89</f>
        <v>0</v>
      </c>
      <c r="G80" s="1144">
        <f>'1'!H89</f>
        <v>0</v>
      </c>
      <c r="H80" s="1144">
        <f>'1'!I89</f>
        <v>0</v>
      </c>
      <c r="I80" s="1144">
        <f>'1'!J89</f>
        <v>0</v>
      </c>
      <c r="J80" s="1144">
        <f>'1'!K89</f>
        <v>0</v>
      </c>
      <c r="K80" s="1144">
        <f>'1'!L89</f>
        <v>0</v>
      </c>
      <c r="L80" s="1141">
        <f>'1'!M89</f>
        <v>0</v>
      </c>
      <c r="M80" s="1144">
        <f>'1'!N89</f>
        <v>0</v>
      </c>
      <c r="N80" s="1144">
        <f>'1'!O89</f>
        <v>0</v>
      </c>
      <c r="O80" s="1144">
        <f>'1'!P89</f>
        <v>0</v>
      </c>
      <c r="P80" s="1144">
        <f>'1'!Q89</f>
        <v>0</v>
      </c>
      <c r="Q80" s="1144">
        <f>'1'!R89</f>
        <v>0</v>
      </c>
      <c r="R80" s="1144">
        <f>'1'!S89</f>
        <v>0</v>
      </c>
      <c r="S80" s="1141">
        <f>'1'!T89</f>
        <v>0</v>
      </c>
      <c r="T80" s="1144">
        <f>'1'!U89</f>
        <v>0</v>
      </c>
      <c r="U80" s="1144">
        <f>'1'!V89</f>
        <v>0</v>
      </c>
      <c r="V80" s="1144">
        <f>'1'!W89</f>
        <v>0</v>
      </c>
      <c r="W80" s="1144">
        <f>'1'!X89</f>
        <v>0</v>
      </c>
      <c r="X80" s="1144">
        <f>'1'!Y89</f>
        <v>0</v>
      </c>
      <c r="Y80" s="1144">
        <f>'1'!Z89</f>
        <v>0</v>
      </c>
      <c r="Z80" s="1141">
        <f>'1'!AA89</f>
        <v>0</v>
      </c>
      <c r="AA80" s="1144">
        <f>'1'!AB89</f>
        <v>0</v>
      </c>
      <c r="AB80" s="1144">
        <f>'1'!AC89</f>
        <v>0</v>
      </c>
      <c r="AC80" s="1144">
        <f>'1'!AD89</f>
        <v>0</v>
      </c>
      <c r="AD80" s="1144">
        <f>'1'!AE89</f>
        <v>0</v>
      </c>
      <c r="AE80" s="1144">
        <f>'1'!AF89</f>
        <v>0</v>
      </c>
      <c r="AF80" s="1144">
        <f>'1'!AG89</f>
        <v>0</v>
      </c>
      <c r="AG80" s="1141">
        <f>'1'!AH89</f>
        <v>0</v>
      </c>
      <c r="AH80" s="1144">
        <f>'1'!AI89</f>
        <v>0</v>
      </c>
      <c r="AI80" s="1144">
        <f>'1'!AJ89</f>
        <v>0</v>
      </c>
      <c r="AJ80" s="1144">
        <f>'1'!AK89</f>
        <v>0</v>
      </c>
      <c r="AK80" s="1144">
        <f>'1'!AL89</f>
        <v>0</v>
      </c>
      <c r="AL80" s="1144">
        <f>'1'!AM89</f>
        <v>0</v>
      </c>
      <c r="AM80" s="1144">
        <f>'1'!AN89</f>
        <v>0</v>
      </c>
      <c r="AN80" s="1141">
        <f>'1'!AO89</f>
        <v>0</v>
      </c>
      <c r="AO80" s="1144">
        <f>'1'!AP89</f>
        <v>0</v>
      </c>
      <c r="AP80" s="1144">
        <f>'1'!AQ89</f>
        <v>0</v>
      </c>
      <c r="AQ80" s="1144">
        <f>'1'!AR89</f>
        <v>0</v>
      </c>
      <c r="AR80" s="1144">
        <f>'1'!AS89</f>
        <v>0</v>
      </c>
      <c r="AS80" s="1144">
        <f>'1'!AT89</f>
        <v>0</v>
      </c>
      <c r="AT80" s="1144">
        <f>'1'!AU89</f>
        <v>0</v>
      </c>
      <c r="AU80" s="1141">
        <f>'1'!AV89</f>
        <v>0</v>
      </c>
      <c r="AV80" s="1144">
        <f>'1'!AW89</f>
        <v>0</v>
      </c>
      <c r="AW80" s="1144">
        <f>'1'!AX89</f>
        <v>0</v>
      </c>
      <c r="AX80" s="1144">
        <f>'1'!AY89</f>
        <v>0</v>
      </c>
      <c r="AY80" s="1144">
        <f>'1'!AZ89</f>
        <v>0</v>
      </c>
      <c r="AZ80" s="1144">
        <f>'1'!BA89</f>
        <v>0</v>
      </c>
      <c r="BA80" s="1144">
        <f>'1'!BB89</f>
        <v>0</v>
      </c>
      <c r="BB80" s="1141">
        <f>'1'!BC89</f>
        <v>0</v>
      </c>
      <c r="BC80" s="1144">
        <f>'1'!BD89</f>
        <v>0</v>
      </c>
      <c r="BD80" s="1144">
        <f>'1'!BE89</f>
        <v>0</v>
      </c>
      <c r="BE80" s="1144">
        <f>'1'!BF89</f>
        <v>0</v>
      </c>
      <c r="BF80" s="1144">
        <f>'1'!BG89</f>
        <v>0</v>
      </c>
      <c r="BG80" s="1144">
        <f>'1'!BH89</f>
        <v>0</v>
      </c>
      <c r="BH80" s="1144">
        <f>'1'!BI89</f>
        <v>0</v>
      </c>
      <c r="BI80" s="1141">
        <f>'1'!BJ89</f>
        <v>0</v>
      </c>
      <c r="BJ80" s="1144">
        <f>'1'!BK89</f>
        <v>0</v>
      </c>
      <c r="BK80" s="1144">
        <f>'1'!BL89</f>
        <v>0</v>
      </c>
      <c r="BL80" s="1144">
        <f>'1'!BM89</f>
        <v>0</v>
      </c>
      <c r="BM80" s="1144">
        <f>'1'!BN89</f>
        <v>0</v>
      </c>
      <c r="BN80" s="1144">
        <f>'1'!BO89</f>
        <v>0</v>
      </c>
      <c r="BO80" s="1144">
        <f>'1'!BP89</f>
        <v>0</v>
      </c>
      <c r="BP80" s="1141">
        <f>'1'!BQ89</f>
        <v>0</v>
      </c>
      <c r="BQ80" s="1144">
        <f>'1'!BR89</f>
        <v>0</v>
      </c>
      <c r="BR80" s="1144">
        <f>'1'!BS89</f>
        <v>0</v>
      </c>
      <c r="BS80" s="1144">
        <f>'1'!BT89</f>
        <v>0</v>
      </c>
      <c r="BT80" s="1144">
        <f>'1'!BU89</f>
        <v>0</v>
      </c>
      <c r="BU80" s="1144">
        <f>'1'!BV89</f>
        <v>0</v>
      </c>
      <c r="BV80" s="1144">
        <f>'1'!BW89</f>
        <v>0</v>
      </c>
      <c r="BW80" s="1141">
        <f>'1'!BX89</f>
        <v>0</v>
      </c>
      <c r="BX80" s="1144">
        <f>'1'!BY89</f>
        <v>0</v>
      </c>
      <c r="BY80" s="1144">
        <f>'1'!BZ89</f>
        <v>0</v>
      </c>
      <c r="BZ80" s="1144">
        <f>'1'!CA89</f>
        <v>0</v>
      </c>
      <c r="CA80" s="1144">
        <f>'1'!CB89</f>
        <v>0</v>
      </c>
      <c r="CB80" s="1144">
        <f>'1'!CC89</f>
        <v>0</v>
      </c>
      <c r="CC80" s="1144">
        <f>'1'!CD89</f>
        <v>0</v>
      </c>
      <c r="CD80" s="1141">
        <f>'1'!CE89</f>
        <v>0</v>
      </c>
      <c r="CE80" s="1144">
        <f>'1'!CF89</f>
        <v>0</v>
      </c>
      <c r="CF80" s="1144">
        <f>'1'!CG89</f>
        <v>0</v>
      </c>
      <c r="CG80" s="1144">
        <f>'1'!CH89</f>
        <v>0</v>
      </c>
      <c r="CH80" s="1144">
        <f>'1'!CI89</f>
        <v>0</v>
      </c>
      <c r="CI80" s="1144">
        <f>'1'!CJ89</f>
        <v>0</v>
      </c>
      <c r="CJ80" s="1144">
        <f>'1'!CK89</f>
        <v>0</v>
      </c>
      <c r="CK80" s="1141">
        <f>'1'!CL89</f>
        <v>0</v>
      </c>
      <c r="CL80" s="1144">
        <f>'1'!CM89</f>
        <v>0</v>
      </c>
      <c r="CM80" s="1144">
        <f>'1'!CN89</f>
        <v>0</v>
      </c>
      <c r="CN80" s="1144">
        <f>'1'!CO89</f>
        <v>0</v>
      </c>
      <c r="CO80" s="1144">
        <f>'1'!CP89</f>
        <v>0</v>
      </c>
      <c r="CP80" s="1144">
        <f>'1'!CQ89</f>
        <v>0</v>
      </c>
      <c r="CQ80" s="1144">
        <f>'1'!CR89</f>
        <v>0</v>
      </c>
      <c r="CR80" s="1141">
        <f>'1'!CS89</f>
        <v>0</v>
      </c>
      <c r="CS80" s="1144">
        <f>'1'!CT89</f>
        <v>0</v>
      </c>
      <c r="CT80" s="1144">
        <f>'1'!CU89</f>
        <v>0</v>
      </c>
      <c r="CU80" s="1144">
        <f>'1'!CV89</f>
        <v>0</v>
      </c>
      <c r="CV80" s="1144">
        <f>'1'!CW89</f>
        <v>0</v>
      </c>
      <c r="CW80" s="1144">
        <f>'1'!CX89</f>
        <v>0</v>
      </c>
      <c r="CX80" s="1144">
        <f>'1'!CY89</f>
        <v>0</v>
      </c>
    </row>
    <row r="81" spans="1:102" x14ac:dyDescent="0.25">
      <c r="A81" s="1111">
        <v>7</v>
      </c>
      <c r="B81" s="1111">
        <v>14</v>
      </c>
      <c r="C81" s="1140" t="s">
        <v>376</v>
      </c>
      <c r="D81" s="1116">
        <v>580</v>
      </c>
      <c r="E81" s="1141">
        <f>'1'!F90</f>
        <v>0</v>
      </c>
      <c r="F81" s="1144">
        <f>'1'!G90</f>
        <v>0</v>
      </c>
      <c r="G81" s="1144">
        <f>'1'!H90</f>
        <v>0</v>
      </c>
      <c r="H81" s="1144">
        <f>'1'!I90</f>
        <v>0</v>
      </c>
      <c r="I81" s="1144">
        <f>'1'!J90</f>
        <v>0</v>
      </c>
      <c r="J81" s="1144">
        <f>'1'!K90</f>
        <v>0</v>
      </c>
      <c r="K81" s="1144">
        <f>'1'!L90</f>
        <v>0</v>
      </c>
      <c r="L81" s="1141">
        <f>'1'!M90</f>
        <v>0</v>
      </c>
      <c r="M81" s="1144">
        <f>'1'!N90</f>
        <v>0</v>
      </c>
      <c r="N81" s="1144">
        <f>'1'!O90</f>
        <v>0</v>
      </c>
      <c r="O81" s="1144">
        <f>'1'!P90</f>
        <v>0</v>
      </c>
      <c r="P81" s="1144">
        <f>'1'!Q90</f>
        <v>0</v>
      </c>
      <c r="Q81" s="1144">
        <f>'1'!R90</f>
        <v>0</v>
      </c>
      <c r="R81" s="1144">
        <f>'1'!S90</f>
        <v>0</v>
      </c>
      <c r="S81" s="1141">
        <f>'1'!T90</f>
        <v>0</v>
      </c>
      <c r="T81" s="1144">
        <f>'1'!U90</f>
        <v>0</v>
      </c>
      <c r="U81" s="1144">
        <f>'1'!V90</f>
        <v>0</v>
      </c>
      <c r="V81" s="1144">
        <f>'1'!W90</f>
        <v>0</v>
      </c>
      <c r="W81" s="1144">
        <f>'1'!X90</f>
        <v>0</v>
      </c>
      <c r="X81" s="1144">
        <f>'1'!Y90</f>
        <v>0</v>
      </c>
      <c r="Y81" s="1144">
        <f>'1'!Z90</f>
        <v>0</v>
      </c>
      <c r="Z81" s="1141">
        <f>'1'!AA90</f>
        <v>0</v>
      </c>
      <c r="AA81" s="1144">
        <f>'1'!AB90</f>
        <v>0</v>
      </c>
      <c r="AB81" s="1144">
        <f>'1'!AC90</f>
        <v>0</v>
      </c>
      <c r="AC81" s="1144">
        <f>'1'!AD90</f>
        <v>0</v>
      </c>
      <c r="AD81" s="1144">
        <f>'1'!AE90</f>
        <v>0</v>
      </c>
      <c r="AE81" s="1144">
        <f>'1'!AF90</f>
        <v>0</v>
      </c>
      <c r="AF81" s="1144">
        <f>'1'!AG90</f>
        <v>0</v>
      </c>
      <c r="AG81" s="1141">
        <f>'1'!AH90</f>
        <v>0</v>
      </c>
      <c r="AH81" s="1144">
        <f>'1'!AI90</f>
        <v>0</v>
      </c>
      <c r="AI81" s="1144">
        <f>'1'!AJ90</f>
        <v>0</v>
      </c>
      <c r="AJ81" s="1144">
        <f>'1'!AK90</f>
        <v>0</v>
      </c>
      <c r="AK81" s="1144">
        <f>'1'!AL90</f>
        <v>0</v>
      </c>
      <c r="AL81" s="1144">
        <f>'1'!AM90</f>
        <v>0</v>
      </c>
      <c r="AM81" s="1144">
        <f>'1'!AN90</f>
        <v>0</v>
      </c>
      <c r="AN81" s="1141">
        <f>'1'!AO90</f>
        <v>0</v>
      </c>
      <c r="AO81" s="1144">
        <f>'1'!AP90</f>
        <v>0</v>
      </c>
      <c r="AP81" s="1144">
        <f>'1'!AQ90</f>
        <v>0</v>
      </c>
      <c r="AQ81" s="1144">
        <f>'1'!AR90</f>
        <v>0</v>
      </c>
      <c r="AR81" s="1144">
        <f>'1'!AS90</f>
        <v>0</v>
      </c>
      <c r="AS81" s="1144">
        <f>'1'!AT90</f>
        <v>0</v>
      </c>
      <c r="AT81" s="1144">
        <f>'1'!AU90</f>
        <v>0</v>
      </c>
      <c r="AU81" s="1141">
        <f>'1'!AV90</f>
        <v>0</v>
      </c>
      <c r="AV81" s="1144">
        <f>'1'!AW90</f>
        <v>0</v>
      </c>
      <c r="AW81" s="1144">
        <f>'1'!AX90</f>
        <v>0</v>
      </c>
      <c r="AX81" s="1144">
        <f>'1'!AY90</f>
        <v>0</v>
      </c>
      <c r="AY81" s="1144">
        <f>'1'!AZ90</f>
        <v>0</v>
      </c>
      <c r="AZ81" s="1144">
        <f>'1'!BA90</f>
        <v>0</v>
      </c>
      <c r="BA81" s="1144">
        <f>'1'!BB90</f>
        <v>0</v>
      </c>
      <c r="BB81" s="1141">
        <f>'1'!BC90</f>
        <v>0</v>
      </c>
      <c r="BC81" s="1144">
        <f>'1'!BD90</f>
        <v>0</v>
      </c>
      <c r="BD81" s="1144">
        <f>'1'!BE90</f>
        <v>0</v>
      </c>
      <c r="BE81" s="1144">
        <f>'1'!BF90</f>
        <v>0</v>
      </c>
      <c r="BF81" s="1144">
        <f>'1'!BG90</f>
        <v>0</v>
      </c>
      <c r="BG81" s="1144">
        <f>'1'!BH90</f>
        <v>0</v>
      </c>
      <c r="BH81" s="1144">
        <f>'1'!BI90</f>
        <v>0</v>
      </c>
      <c r="BI81" s="1141">
        <f>'1'!BJ90</f>
        <v>0</v>
      </c>
      <c r="BJ81" s="1144">
        <f>'1'!BK90</f>
        <v>0</v>
      </c>
      <c r="BK81" s="1144">
        <f>'1'!BL90</f>
        <v>0</v>
      </c>
      <c r="BL81" s="1144">
        <f>'1'!BM90</f>
        <v>0</v>
      </c>
      <c r="BM81" s="1144">
        <f>'1'!BN90</f>
        <v>0</v>
      </c>
      <c r="BN81" s="1144">
        <f>'1'!BO90</f>
        <v>0</v>
      </c>
      <c r="BO81" s="1144">
        <f>'1'!BP90</f>
        <v>0</v>
      </c>
      <c r="BP81" s="1141">
        <f>'1'!BQ90</f>
        <v>0</v>
      </c>
      <c r="BQ81" s="1144">
        <f>'1'!BR90</f>
        <v>0</v>
      </c>
      <c r="BR81" s="1144">
        <f>'1'!BS90</f>
        <v>0</v>
      </c>
      <c r="BS81" s="1144">
        <f>'1'!BT90</f>
        <v>0</v>
      </c>
      <c r="BT81" s="1144">
        <f>'1'!BU90</f>
        <v>0</v>
      </c>
      <c r="BU81" s="1144">
        <f>'1'!BV90</f>
        <v>0</v>
      </c>
      <c r="BV81" s="1144">
        <f>'1'!BW90</f>
        <v>0</v>
      </c>
      <c r="BW81" s="1141">
        <f>'1'!BX90</f>
        <v>0</v>
      </c>
      <c r="BX81" s="1144">
        <f>'1'!BY90</f>
        <v>0</v>
      </c>
      <c r="BY81" s="1144">
        <f>'1'!BZ90</f>
        <v>0</v>
      </c>
      <c r="BZ81" s="1144">
        <f>'1'!CA90</f>
        <v>0</v>
      </c>
      <c r="CA81" s="1144">
        <f>'1'!CB90</f>
        <v>0</v>
      </c>
      <c r="CB81" s="1144">
        <f>'1'!CC90</f>
        <v>0</v>
      </c>
      <c r="CC81" s="1144">
        <f>'1'!CD90</f>
        <v>0</v>
      </c>
      <c r="CD81" s="1141">
        <f>'1'!CE90</f>
        <v>0</v>
      </c>
      <c r="CE81" s="1144">
        <f>'1'!CF90</f>
        <v>0</v>
      </c>
      <c r="CF81" s="1144">
        <f>'1'!CG90</f>
        <v>0</v>
      </c>
      <c r="CG81" s="1144">
        <f>'1'!CH90</f>
        <v>0</v>
      </c>
      <c r="CH81" s="1144">
        <f>'1'!CI90</f>
        <v>0</v>
      </c>
      <c r="CI81" s="1144">
        <f>'1'!CJ90</f>
        <v>0</v>
      </c>
      <c r="CJ81" s="1144">
        <f>'1'!CK90</f>
        <v>0</v>
      </c>
      <c r="CK81" s="1141">
        <f>'1'!CL90</f>
        <v>0</v>
      </c>
      <c r="CL81" s="1144">
        <f>'1'!CM90</f>
        <v>0</v>
      </c>
      <c r="CM81" s="1144">
        <f>'1'!CN90</f>
        <v>0</v>
      </c>
      <c r="CN81" s="1144">
        <f>'1'!CO90</f>
        <v>0</v>
      </c>
      <c r="CO81" s="1144">
        <f>'1'!CP90</f>
        <v>0</v>
      </c>
      <c r="CP81" s="1144">
        <f>'1'!CQ90</f>
        <v>0</v>
      </c>
      <c r="CQ81" s="1144">
        <f>'1'!CR90</f>
        <v>0</v>
      </c>
      <c r="CR81" s="1141">
        <f>'1'!CS90</f>
        <v>0</v>
      </c>
      <c r="CS81" s="1144">
        <f>'1'!CT90</f>
        <v>0</v>
      </c>
      <c r="CT81" s="1144">
        <f>'1'!CU90</f>
        <v>0</v>
      </c>
      <c r="CU81" s="1144">
        <f>'1'!CV90</f>
        <v>0</v>
      </c>
      <c r="CV81" s="1144">
        <f>'1'!CW90</f>
        <v>0</v>
      </c>
      <c r="CW81" s="1144">
        <f>'1'!CX90</f>
        <v>0</v>
      </c>
      <c r="CX81" s="1144">
        <f>'1'!CY90</f>
        <v>0</v>
      </c>
    </row>
    <row r="82" spans="1:102" x14ac:dyDescent="0.25">
      <c r="A82" s="1111">
        <v>9</v>
      </c>
      <c r="B82" s="1111">
        <v>0</v>
      </c>
      <c r="C82" s="1136" t="s">
        <v>1944</v>
      </c>
      <c r="D82" s="1137">
        <v>700</v>
      </c>
      <c r="E82" s="1138">
        <f>'1'!F91</f>
        <v>0</v>
      </c>
      <c r="F82" s="1138">
        <f>'1'!G91</f>
        <v>0</v>
      </c>
      <c r="G82" s="1138">
        <f>'1'!H91</f>
        <v>0</v>
      </c>
      <c r="H82" s="1138">
        <f>'1'!I91</f>
        <v>0</v>
      </c>
      <c r="I82" s="1138">
        <f>'1'!J91</f>
        <v>0</v>
      </c>
      <c r="J82" s="1138">
        <f>'1'!K91</f>
        <v>0</v>
      </c>
      <c r="K82" s="1138">
        <f>'1'!L91</f>
        <v>0</v>
      </c>
      <c r="L82" s="1138">
        <f>'1'!M91</f>
        <v>0</v>
      </c>
      <c r="M82" s="1138">
        <f>'1'!N91</f>
        <v>0</v>
      </c>
      <c r="N82" s="1138">
        <f>'1'!O91</f>
        <v>0</v>
      </c>
      <c r="O82" s="1138">
        <f>'1'!P91</f>
        <v>0</v>
      </c>
      <c r="P82" s="1138">
        <f>'1'!Q91</f>
        <v>0</v>
      </c>
      <c r="Q82" s="1138">
        <f>'1'!R91</f>
        <v>0</v>
      </c>
      <c r="R82" s="1138">
        <f>'1'!S91</f>
        <v>0</v>
      </c>
      <c r="S82" s="1138">
        <f>'1'!T91</f>
        <v>0</v>
      </c>
      <c r="T82" s="1138">
        <f>'1'!U91</f>
        <v>0</v>
      </c>
      <c r="U82" s="1138">
        <f>'1'!V91</f>
        <v>0</v>
      </c>
      <c r="V82" s="1138">
        <f>'1'!W91</f>
        <v>0</v>
      </c>
      <c r="W82" s="1138">
        <f>'1'!X91</f>
        <v>0</v>
      </c>
      <c r="X82" s="1138">
        <f>'1'!Y91</f>
        <v>0</v>
      </c>
      <c r="Y82" s="1138">
        <f>'1'!Z91</f>
        <v>0</v>
      </c>
      <c r="Z82" s="1138">
        <f>'1'!AA91</f>
        <v>0</v>
      </c>
      <c r="AA82" s="1138">
        <f>'1'!AB91</f>
        <v>0</v>
      </c>
      <c r="AB82" s="1138">
        <f>'1'!AC91</f>
        <v>0</v>
      </c>
      <c r="AC82" s="1138">
        <f>'1'!AD91</f>
        <v>0</v>
      </c>
      <c r="AD82" s="1138">
        <f>'1'!AE91</f>
        <v>0</v>
      </c>
      <c r="AE82" s="1138">
        <f>'1'!AF91</f>
        <v>0</v>
      </c>
      <c r="AF82" s="1138">
        <f>'1'!AG91</f>
        <v>0</v>
      </c>
      <c r="AG82" s="1138">
        <f>'1'!AH91</f>
        <v>0</v>
      </c>
      <c r="AH82" s="1138">
        <f>'1'!AI91</f>
        <v>0</v>
      </c>
      <c r="AI82" s="1138">
        <f>'1'!AJ91</f>
        <v>0</v>
      </c>
      <c r="AJ82" s="1138">
        <f>'1'!AK91</f>
        <v>0</v>
      </c>
      <c r="AK82" s="1138">
        <f>'1'!AL91</f>
        <v>0</v>
      </c>
      <c r="AL82" s="1138">
        <f>'1'!AM91</f>
        <v>0</v>
      </c>
      <c r="AM82" s="1138">
        <f>'1'!AN91</f>
        <v>0</v>
      </c>
      <c r="AN82" s="1138">
        <f>'1'!AO91</f>
        <v>0</v>
      </c>
      <c r="AO82" s="1138">
        <f>'1'!AP91</f>
        <v>0</v>
      </c>
      <c r="AP82" s="1138">
        <f>'1'!AQ91</f>
        <v>0</v>
      </c>
      <c r="AQ82" s="1138">
        <f>'1'!AR91</f>
        <v>0</v>
      </c>
      <c r="AR82" s="1138">
        <f>'1'!AS91</f>
        <v>0</v>
      </c>
      <c r="AS82" s="1138">
        <f>'1'!AT91</f>
        <v>0</v>
      </c>
      <c r="AT82" s="1138">
        <f>'1'!AU91</f>
        <v>0</v>
      </c>
      <c r="AU82" s="1138">
        <f>'1'!AV91</f>
        <v>0</v>
      </c>
      <c r="AV82" s="1138">
        <f>'1'!AW91</f>
        <v>0</v>
      </c>
      <c r="AW82" s="1138">
        <f>'1'!AX91</f>
        <v>0</v>
      </c>
      <c r="AX82" s="1138">
        <f>'1'!AY91</f>
        <v>0</v>
      </c>
      <c r="AY82" s="1138">
        <f>'1'!AZ91</f>
        <v>0</v>
      </c>
      <c r="AZ82" s="1138">
        <f>'1'!BA91</f>
        <v>0</v>
      </c>
      <c r="BA82" s="1138">
        <f>'1'!BB91</f>
        <v>0</v>
      </c>
      <c r="BB82" s="1138">
        <f>'1'!BC91</f>
        <v>0</v>
      </c>
      <c r="BC82" s="1138">
        <f>'1'!BD91</f>
        <v>0</v>
      </c>
      <c r="BD82" s="1138">
        <f>'1'!BE91</f>
        <v>0</v>
      </c>
      <c r="BE82" s="1138">
        <f>'1'!BF91</f>
        <v>0</v>
      </c>
      <c r="BF82" s="1138">
        <f>'1'!BG91</f>
        <v>0</v>
      </c>
      <c r="BG82" s="1138">
        <f>'1'!BH91</f>
        <v>0</v>
      </c>
      <c r="BH82" s="1138">
        <f>'1'!BI91</f>
        <v>0</v>
      </c>
      <c r="BI82" s="1138">
        <f>'1'!BJ91</f>
        <v>0</v>
      </c>
      <c r="BJ82" s="1138">
        <f>'1'!BK91</f>
        <v>0</v>
      </c>
      <c r="BK82" s="1138">
        <f>'1'!BL91</f>
        <v>0</v>
      </c>
      <c r="BL82" s="1138">
        <f>'1'!BM91</f>
        <v>0</v>
      </c>
      <c r="BM82" s="1138">
        <f>'1'!BN91</f>
        <v>0</v>
      </c>
      <c r="BN82" s="1138">
        <f>'1'!BO91</f>
        <v>0</v>
      </c>
      <c r="BO82" s="1138">
        <f>'1'!BP91</f>
        <v>0</v>
      </c>
      <c r="BP82" s="1138">
        <f>'1'!BQ91</f>
        <v>0</v>
      </c>
      <c r="BQ82" s="1138">
        <f>'1'!BR91</f>
        <v>0</v>
      </c>
      <c r="BR82" s="1138">
        <f>'1'!BS91</f>
        <v>0</v>
      </c>
      <c r="BS82" s="1138">
        <f>'1'!BT91</f>
        <v>0</v>
      </c>
      <c r="BT82" s="1138">
        <f>'1'!BU91</f>
        <v>0</v>
      </c>
      <c r="BU82" s="1138">
        <f>'1'!BV91</f>
        <v>0</v>
      </c>
      <c r="BV82" s="1138">
        <f>'1'!BW91</f>
        <v>0</v>
      </c>
      <c r="BW82" s="1138">
        <f>'1'!BX91</f>
        <v>0</v>
      </c>
      <c r="BX82" s="1138">
        <f>'1'!BY91</f>
        <v>0</v>
      </c>
      <c r="BY82" s="1138">
        <f>'1'!BZ91</f>
        <v>0</v>
      </c>
      <c r="BZ82" s="1138">
        <f>'1'!CA91</f>
        <v>0</v>
      </c>
      <c r="CA82" s="1138">
        <f>'1'!CB91</f>
        <v>0</v>
      </c>
      <c r="CB82" s="1138">
        <f>'1'!CC91</f>
        <v>0</v>
      </c>
      <c r="CC82" s="1138">
        <f>'1'!CD91</f>
        <v>0</v>
      </c>
      <c r="CD82" s="1138">
        <f>'1'!CE91</f>
        <v>0</v>
      </c>
      <c r="CE82" s="1138">
        <f>'1'!CF91</f>
        <v>0</v>
      </c>
      <c r="CF82" s="1138">
        <f>'1'!CG91</f>
        <v>0</v>
      </c>
      <c r="CG82" s="1138">
        <f>'1'!CH91</f>
        <v>0</v>
      </c>
      <c r="CH82" s="1138">
        <f>'1'!CI91</f>
        <v>0</v>
      </c>
      <c r="CI82" s="1138">
        <f>'1'!CJ91</f>
        <v>0</v>
      </c>
      <c r="CJ82" s="1138">
        <f>'1'!CK91</f>
        <v>0</v>
      </c>
      <c r="CK82" s="1138">
        <f>'1'!CL91</f>
        <v>0</v>
      </c>
      <c r="CL82" s="1138">
        <f>'1'!CM91</f>
        <v>0</v>
      </c>
      <c r="CM82" s="1138">
        <f>'1'!CN91</f>
        <v>0</v>
      </c>
      <c r="CN82" s="1138">
        <f>'1'!CO91</f>
        <v>0</v>
      </c>
      <c r="CO82" s="1138">
        <f>'1'!CP91</f>
        <v>0</v>
      </c>
      <c r="CP82" s="1138">
        <f>'1'!CQ91</f>
        <v>0</v>
      </c>
      <c r="CQ82" s="1138">
        <f>'1'!CR91</f>
        <v>0</v>
      </c>
      <c r="CR82" s="1138">
        <f>'1'!CS91</f>
        <v>0</v>
      </c>
      <c r="CS82" s="1138">
        <f>'1'!CT91</f>
        <v>0</v>
      </c>
      <c r="CT82" s="1138">
        <f>'1'!CU91</f>
        <v>0</v>
      </c>
      <c r="CU82" s="1138">
        <f>'1'!CV91</f>
        <v>0</v>
      </c>
      <c r="CV82" s="1138">
        <f>'1'!CW91</f>
        <v>0</v>
      </c>
      <c r="CW82" s="1138">
        <f>'1'!CX91</f>
        <v>0</v>
      </c>
      <c r="CX82" s="1138">
        <f>'1'!CY91</f>
        <v>0</v>
      </c>
    </row>
  </sheetData>
  <sheetProtection algorithmName="SHA-512" hashValue="QEayqM8bedFpmzsJBooDT6WtZfB3rhW2YweRdFR4nMMEPPzS5xdwbSdinnSmQ7o1bVA9/JPA70Yk97nrrAFRdw==" saltValue="5Rxk4k33UgXfWW23CgUtfw==" spinCount="100000" sheet="1" objects="1" scenarios="1"/>
  <mergeCells count="51">
    <mergeCell ref="CS5:CX5"/>
    <mergeCell ref="BX5:CC5"/>
    <mergeCell ref="CD5:CD6"/>
    <mergeCell ref="CE5:CH5"/>
    <mergeCell ref="CK5:CK6"/>
    <mergeCell ref="CL5:CQ5"/>
    <mergeCell ref="CR5:CR6"/>
    <mergeCell ref="BW5:BW6"/>
    <mergeCell ref="AH5:AM5"/>
    <mergeCell ref="AN5:AN6"/>
    <mergeCell ref="AO5:AT5"/>
    <mergeCell ref="AU5:AU6"/>
    <mergeCell ref="AV5:BA5"/>
    <mergeCell ref="BB5:BB6"/>
    <mergeCell ref="BC5:BH5"/>
    <mergeCell ref="BI5:BI6"/>
    <mergeCell ref="BJ5:BO5"/>
    <mergeCell ref="BP5:BP6"/>
    <mergeCell ref="BQ5:BV5"/>
    <mergeCell ref="CK4:CQ4"/>
    <mergeCell ref="CR4:CX4"/>
    <mergeCell ref="BI3:BV3"/>
    <mergeCell ref="BW3:CJ3"/>
    <mergeCell ref="CK3:CX3"/>
    <mergeCell ref="BI4:BO4"/>
    <mergeCell ref="BP4:BV4"/>
    <mergeCell ref="BW4:CC4"/>
    <mergeCell ref="CD4:CJ4"/>
    <mergeCell ref="C3:C6"/>
    <mergeCell ref="D3:D6"/>
    <mergeCell ref="E3:R3"/>
    <mergeCell ref="S3:AF3"/>
    <mergeCell ref="AG3:AT3"/>
    <mergeCell ref="E4:K4"/>
    <mergeCell ref="L4:R4"/>
    <mergeCell ref="S4:Y4"/>
    <mergeCell ref="Z4:AF4"/>
    <mergeCell ref="AG4:AM4"/>
    <mergeCell ref="AG5:AG6"/>
    <mergeCell ref="AN4:AT4"/>
    <mergeCell ref="M5:R5"/>
    <mergeCell ref="S5:S6"/>
    <mergeCell ref="T5:Y5"/>
    <mergeCell ref="Z5:Z6"/>
    <mergeCell ref="AU3:BH3"/>
    <mergeCell ref="BB4:BH4"/>
    <mergeCell ref="E5:E6"/>
    <mergeCell ref="F5:K5"/>
    <mergeCell ref="L5:L6"/>
    <mergeCell ref="AU4:BA4"/>
    <mergeCell ref="AA5:AF5"/>
  </mergeCells>
  <dataValidations count="1">
    <dataValidation type="decimal" operator="greaterThanOrEqual" allowBlank="1" showErrorMessage="1" errorTitle="НЕВЕРНОЕ ЗНАЧЕНИЕ" error="Введенное значение не является числовым" sqref="E9:CX82">
      <formula1>-9.99999999999999E+42</formula1>
    </dataValidation>
  </dataValidations>
  <pageMargins left="0.7" right="0.7" top="0.75" bottom="0.75" header="0.3" footer="0.3"/>
  <pageSetup paperSize="9" orientation="portrait"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8"/>
  <dimension ref="A1:AN83"/>
  <sheetViews>
    <sheetView zoomScaleNormal="100" workbookViewId="0">
      <pane xSplit="4" ySplit="6" topLeftCell="E7" activePane="bottomRight" state="frozen"/>
      <selection activeCell="C27" sqref="C27"/>
      <selection pane="topRight" activeCell="C27" sqref="C27"/>
      <selection pane="bottomLeft" activeCell="C27" sqref="C27"/>
      <selection pane="bottomRight" activeCell="C27" sqref="C27"/>
    </sheetView>
  </sheetViews>
  <sheetFormatPr defaultRowHeight="12.75" x14ac:dyDescent="0.2"/>
  <cols>
    <col min="1" max="2" width="9.5" style="1151" hidden="1" customWidth="1"/>
    <col min="3" max="3" width="58.6640625" style="1151" customWidth="1"/>
    <col min="4" max="4" width="9.1640625" style="1151" customWidth="1"/>
    <col min="5" max="16" width="20.1640625" style="1151" customWidth="1"/>
    <col min="17" max="25" width="9.1640625" style="1151"/>
    <col min="26" max="26" width="12.83203125" style="1151" bestFit="1" customWidth="1"/>
    <col min="27" max="186" width="9.1640625" style="1151"/>
    <col min="187" max="187" width="56.5" style="1151" customWidth="1"/>
    <col min="188" max="188" width="9.1640625" style="1151" customWidth="1"/>
    <col min="189" max="189" width="20" style="1151" customWidth="1"/>
    <col min="190" max="190" width="29.6640625" style="1151" customWidth="1"/>
    <col min="191" max="191" width="19.5" style="1151" customWidth="1"/>
    <col min="192" max="192" width="19.1640625" style="1151" customWidth="1"/>
    <col min="193" max="193" width="21" style="1151" customWidth="1"/>
    <col min="194" max="194" width="26.83203125" style="1151" customWidth="1"/>
    <col min="195" max="195" width="18.1640625" style="1151" customWidth="1"/>
    <col min="196" max="196" width="20.1640625" style="1151" bestFit="1" customWidth="1"/>
    <col min="197" max="197" width="17.33203125" style="1151" bestFit="1" customWidth="1"/>
    <col min="198" max="198" width="22.6640625" style="1151" customWidth="1"/>
    <col min="199" max="200" width="17.1640625" style="1151" customWidth="1"/>
    <col min="201" max="201" width="14.83203125" style="1151" customWidth="1"/>
    <col min="202" max="202" width="21.6640625" style="1151" customWidth="1"/>
    <col min="203" max="203" width="17.83203125" style="1151" customWidth="1"/>
    <col min="204" max="204" width="19.5" style="1151" customWidth="1"/>
    <col min="205" max="205" width="21.5" style="1151" customWidth="1"/>
    <col min="206" max="206" width="27.83203125" style="1151" customWidth="1"/>
    <col min="207" max="208" width="21.5" style="1151" customWidth="1"/>
    <col min="209" max="209" width="19.33203125" style="1151" customWidth="1"/>
    <col min="210" max="210" width="27.83203125" style="1151" customWidth="1"/>
    <col min="211" max="211" width="18.1640625" style="1151" customWidth="1"/>
    <col min="212" max="212" width="17.83203125" style="1151" customWidth="1"/>
    <col min="213" max="213" width="15.5" style="1151" customWidth="1"/>
    <col min="214" max="214" width="25.83203125" style="1151" customWidth="1"/>
    <col min="215" max="215" width="19.33203125" style="1151" customWidth="1"/>
    <col min="216" max="217" width="15.5" style="1151" customWidth="1"/>
    <col min="218" max="218" width="22.5" style="1151" customWidth="1"/>
    <col min="219" max="219" width="21.33203125" style="1151" customWidth="1"/>
    <col min="220" max="220" width="16.1640625" style="1151" customWidth="1"/>
    <col min="221" max="221" width="32" style="1151" customWidth="1"/>
    <col min="222" max="222" width="32.6640625" style="1151" customWidth="1"/>
    <col min="223" max="224" width="17.5" style="1151" customWidth="1"/>
    <col min="225" max="225" width="24" style="1151" customWidth="1"/>
    <col min="226" max="226" width="31.5" style="1151" customWidth="1"/>
    <col min="227" max="227" width="23.83203125" style="1151" customWidth="1"/>
    <col min="228" max="228" width="17.1640625" style="1151" customWidth="1"/>
    <col min="229" max="229" width="16.83203125" style="1151" customWidth="1"/>
    <col min="230" max="230" width="24" style="1151" customWidth="1"/>
    <col min="231" max="231" width="16" style="1151" customWidth="1"/>
    <col min="232" max="232" width="17.83203125" style="1151" customWidth="1"/>
    <col min="233" max="233" width="8.83203125" style="1151" customWidth="1"/>
    <col min="234" max="234" width="29.5" style="1151" customWidth="1"/>
    <col min="235" max="236" width="9.1640625" style="1151"/>
    <col min="237" max="237" width="15.83203125" style="1151" customWidth="1"/>
    <col min="238" max="238" width="28.33203125" style="1151" customWidth="1"/>
    <col min="239" max="241" width="17.1640625" style="1151" bestFit="1" customWidth="1"/>
    <col min="242" max="242" width="27.83203125" style="1151" customWidth="1"/>
    <col min="243" max="243" width="24" style="1151" bestFit="1" customWidth="1"/>
    <col min="244" max="245" width="24.5" style="1151" bestFit="1" customWidth="1"/>
    <col min="246" max="252" width="17.1640625" style="1151" bestFit="1" customWidth="1"/>
    <col min="253" max="253" width="18.1640625" style="1151" bestFit="1" customWidth="1"/>
    <col min="254" max="255" width="20.1640625" style="1151" bestFit="1" customWidth="1"/>
    <col min="256" max="258" width="18.1640625" style="1151" bestFit="1" customWidth="1"/>
    <col min="259" max="260" width="20.1640625" style="1151" bestFit="1" customWidth="1"/>
    <col min="261" max="262" width="18.1640625" style="1151" bestFit="1" customWidth="1"/>
    <col min="263" max="281" width="9.1640625" style="1151"/>
    <col min="282" max="282" width="12.83203125" style="1151" bestFit="1" customWidth="1"/>
    <col min="283" max="442" width="9.1640625" style="1151"/>
    <col min="443" max="443" width="56.5" style="1151" customWidth="1"/>
    <col min="444" max="444" width="9.1640625" style="1151" customWidth="1"/>
    <col min="445" max="445" width="20" style="1151" customWidth="1"/>
    <col min="446" max="446" width="29.6640625" style="1151" customWidth="1"/>
    <col min="447" max="447" width="19.5" style="1151" customWidth="1"/>
    <col min="448" max="448" width="19.1640625" style="1151" customWidth="1"/>
    <col min="449" max="449" width="21" style="1151" customWidth="1"/>
    <col min="450" max="450" width="26.83203125" style="1151" customWidth="1"/>
    <col min="451" max="451" width="18.1640625" style="1151" customWidth="1"/>
    <col min="452" max="452" width="20.1640625" style="1151" bestFit="1" customWidth="1"/>
    <col min="453" max="453" width="17.33203125" style="1151" bestFit="1" customWidth="1"/>
    <col min="454" max="454" width="22.6640625" style="1151" customWidth="1"/>
    <col min="455" max="456" width="17.1640625" style="1151" customWidth="1"/>
    <col min="457" max="457" width="14.83203125" style="1151" customWidth="1"/>
    <col min="458" max="458" width="21.6640625" style="1151" customWidth="1"/>
    <col min="459" max="459" width="17.83203125" style="1151" customWidth="1"/>
    <col min="460" max="460" width="19.5" style="1151" customWidth="1"/>
    <col min="461" max="461" width="21.5" style="1151" customWidth="1"/>
    <col min="462" max="462" width="27.83203125" style="1151" customWidth="1"/>
    <col min="463" max="464" width="21.5" style="1151" customWidth="1"/>
    <col min="465" max="465" width="19.33203125" style="1151" customWidth="1"/>
    <col min="466" max="466" width="27.83203125" style="1151" customWidth="1"/>
    <col min="467" max="467" width="18.1640625" style="1151" customWidth="1"/>
    <col min="468" max="468" width="17.83203125" style="1151" customWidth="1"/>
    <col min="469" max="469" width="15.5" style="1151" customWidth="1"/>
    <col min="470" max="470" width="25.83203125" style="1151" customWidth="1"/>
    <col min="471" max="471" width="19.33203125" style="1151" customWidth="1"/>
    <col min="472" max="473" width="15.5" style="1151" customWidth="1"/>
    <col min="474" max="474" width="22.5" style="1151" customWidth="1"/>
    <col min="475" max="475" width="21.33203125" style="1151" customWidth="1"/>
    <col min="476" max="476" width="16.1640625" style="1151" customWidth="1"/>
    <col min="477" max="477" width="32" style="1151" customWidth="1"/>
    <col min="478" max="478" width="32.6640625" style="1151" customWidth="1"/>
    <col min="479" max="480" width="17.5" style="1151" customWidth="1"/>
    <col min="481" max="481" width="24" style="1151" customWidth="1"/>
    <col min="482" max="482" width="31.5" style="1151" customWidth="1"/>
    <col min="483" max="483" width="23.83203125" style="1151" customWidth="1"/>
    <col min="484" max="484" width="17.1640625" style="1151" customWidth="1"/>
    <col min="485" max="485" width="16.83203125" style="1151" customWidth="1"/>
    <col min="486" max="486" width="24" style="1151" customWidth="1"/>
    <col min="487" max="487" width="16" style="1151" customWidth="1"/>
    <col min="488" max="488" width="17.83203125" style="1151" customWidth="1"/>
    <col min="489" max="489" width="8.83203125" style="1151" customWidth="1"/>
    <col min="490" max="490" width="29.5" style="1151" customWidth="1"/>
    <col min="491" max="492" width="9.1640625" style="1151"/>
    <col min="493" max="493" width="15.83203125" style="1151" customWidth="1"/>
    <col min="494" max="494" width="28.33203125" style="1151" customWidth="1"/>
    <col min="495" max="497" width="17.1640625" style="1151" bestFit="1" customWidth="1"/>
    <col min="498" max="498" width="27.83203125" style="1151" customWidth="1"/>
    <col min="499" max="499" width="24" style="1151" bestFit="1" customWidth="1"/>
    <col min="500" max="501" width="24.5" style="1151" bestFit="1" customWidth="1"/>
    <col min="502" max="508" width="17.1640625" style="1151" bestFit="1" customWidth="1"/>
    <col min="509" max="509" width="18.1640625" style="1151" bestFit="1" customWidth="1"/>
    <col min="510" max="511" width="20.1640625" style="1151" bestFit="1" customWidth="1"/>
    <col min="512" max="514" width="18.1640625" style="1151" bestFit="1" customWidth="1"/>
    <col min="515" max="516" width="20.1640625" style="1151" bestFit="1" customWidth="1"/>
    <col min="517" max="518" width="18.1640625" style="1151" bestFit="1" customWidth="1"/>
    <col min="519" max="537" width="9.1640625" style="1151"/>
    <col min="538" max="538" width="12.83203125" style="1151" bestFit="1" customWidth="1"/>
    <col min="539" max="698" width="9.1640625" style="1151"/>
    <col min="699" max="699" width="56.5" style="1151" customWidth="1"/>
    <col min="700" max="700" width="9.1640625" style="1151" customWidth="1"/>
    <col min="701" max="701" width="20" style="1151" customWidth="1"/>
    <col min="702" max="702" width="29.6640625" style="1151" customWidth="1"/>
    <col min="703" max="703" width="19.5" style="1151" customWidth="1"/>
    <col min="704" max="704" width="19.1640625" style="1151" customWidth="1"/>
    <col min="705" max="705" width="21" style="1151" customWidth="1"/>
    <col min="706" max="706" width="26.83203125" style="1151" customWidth="1"/>
    <col min="707" max="707" width="18.1640625" style="1151" customWidth="1"/>
    <col min="708" max="708" width="20.1640625" style="1151" bestFit="1" customWidth="1"/>
    <col min="709" max="709" width="17.33203125" style="1151" bestFit="1" customWidth="1"/>
    <col min="710" max="710" width="22.6640625" style="1151" customWidth="1"/>
    <col min="711" max="712" width="17.1640625" style="1151" customWidth="1"/>
    <col min="713" max="713" width="14.83203125" style="1151" customWidth="1"/>
    <col min="714" max="714" width="21.6640625" style="1151" customWidth="1"/>
    <col min="715" max="715" width="17.83203125" style="1151" customWidth="1"/>
    <col min="716" max="716" width="19.5" style="1151" customWidth="1"/>
    <col min="717" max="717" width="21.5" style="1151" customWidth="1"/>
    <col min="718" max="718" width="27.83203125" style="1151" customWidth="1"/>
    <col min="719" max="720" width="21.5" style="1151" customWidth="1"/>
    <col min="721" max="721" width="19.33203125" style="1151" customWidth="1"/>
    <col min="722" max="722" width="27.83203125" style="1151" customWidth="1"/>
    <col min="723" max="723" width="18.1640625" style="1151" customWidth="1"/>
    <col min="724" max="724" width="17.83203125" style="1151" customWidth="1"/>
    <col min="725" max="725" width="15.5" style="1151" customWidth="1"/>
    <col min="726" max="726" width="25.83203125" style="1151" customWidth="1"/>
    <col min="727" max="727" width="19.33203125" style="1151" customWidth="1"/>
    <col min="728" max="729" width="15.5" style="1151" customWidth="1"/>
    <col min="730" max="730" width="22.5" style="1151" customWidth="1"/>
    <col min="731" max="731" width="21.33203125" style="1151" customWidth="1"/>
    <col min="732" max="732" width="16.1640625" style="1151" customWidth="1"/>
    <col min="733" max="733" width="32" style="1151" customWidth="1"/>
    <col min="734" max="734" width="32.6640625" style="1151" customWidth="1"/>
    <col min="735" max="736" width="17.5" style="1151" customWidth="1"/>
    <col min="737" max="737" width="24" style="1151" customWidth="1"/>
    <col min="738" max="738" width="31.5" style="1151" customWidth="1"/>
    <col min="739" max="739" width="23.83203125" style="1151" customWidth="1"/>
    <col min="740" max="740" width="17.1640625" style="1151" customWidth="1"/>
    <col min="741" max="741" width="16.83203125" style="1151" customWidth="1"/>
    <col min="742" max="742" width="24" style="1151" customWidth="1"/>
    <col min="743" max="743" width="16" style="1151" customWidth="1"/>
    <col min="744" max="744" width="17.83203125" style="1151" customWidth="1"/>
    <col min="745" max="745" width="8.83203125" style="1151" customWidth="1"/>
    <col min="746" max="746" width="29.5" style="1151" customWidth="1"/>
    <col min="747" max="748" width="9.1640625" style="1151"/>
    <col min="749" max="749" width="15.83203125" style="1151" customWidth="1"/>
    <col min="750" max="750" width="28.33203125" style="1151" customWidth="1"/>
    <col min="751" max="753" width="17.1640625" style="1151" bestFit="1" customWidth="1"/>
    <col min="754" max="754" width="27.83203125" style="1151" customWidth="1"/>
    <col min="755" max="755" width="24" style="1151" bestFit="1" customWidth="1"/>
    <col min="756" max="757" width="24.5" style="1151" bestFit="1" customWidth="1"/>
    <col min="758" max="764" width="17.1640625" style="1151" bestFit="1" customWidth="1"/>
    <col min="765" max="765" width="18.1640625" style="1151" bestFit="1" customWidth="1"/>
    <col min="766" max="767" width="20.1640625" style="1151" bestFit="1" customWidth="1"/>
    <col min="768" max="770" width="18.1640625" style="1151" bestFit="1" customWidth="1"/>
    <col min="771" max="772" width="20.1640625" style="1151" bestFit="1" customWidth="1"/>
    <col min="773" max="774" width="18.1640625" style="1151" bestFit="1" customWidth="1"/>
    <col min="775" max="793" width="9.1640625" style="1151"/>
    <col min="794" max="794" width="12.83203125" style="1151" bestFit="1" customWidth="1"/>
    <col min="795" max="954" width="9.1640625" style="1151"/>
    <col min="955" max="955" width="56.5" style="1151" customWidth="1"/>
    <col min="956" max="956" width="9.1640625" style="1151" customWidth="1"/>
    <col min="957" max="957" width="20" style="1151" customWidth="1"/>
    <col min="958" max="958" width="29.6640625" style="1151" customWidth="1"/>
    <col min="959" max="959" width="19.5" style="1151" customWidth="1"/>
    <col min="960" max="960" width="19.1640625" style="1151" customWidth="1"/>
    <col min="961" max="961" width="21" style="1151" customWidth="1"/>
    <col min="962" max="962" width="26.83203125" style="1151" customWidth="1"/>
    <col min="963" max="963" width="18.1640625" style="1151" customWidth="1"/>
    <col min="964" max="964" width="20.1640625" style="1151" bestFit="1" customWidth="1"/>
    <col min="965" max="965" width="17.33203125" style="1151" bestFit="1" customWidth="1"/>
    <col min="966" max="966" width="22.6640625" style="1151" customWidth="1"/>
    <col min="967" max="968" width="17.1640625" style="1151" customWidth="1"/>
    <col min="969" max="969" width="14.83203125" style="1151" customWidth="1"/>
    <col min="970" max="970" width="21.6640625" style="1151" customWidth="1"/>
    <col min="971" max="971" width="17.83203125" style="1151" customWidth="1"/>
    <col min="972" max="972" width="19.5" style="1151" customWidth="1"/>
    <col min="973" max="973" width="21.5" style="1151" customWidth="1"/>
    <col min="974" max="974" width="27.83203125" style="1151" customWidth="1"/>
    <col min="975" max="976" width="21.5" style="1151" customWidth="1"/>
    <col min="977" max="977" width="19.33203125" style="1151" customWidth="1"/>
    <col min="978" max="978" width="27.83203125" style="1151" customWidth="1"/>
    <col min="979" max="979" width="18.1640625" style="1151" customWidth="1"/>
    <col min="980" max="980" width="17.83203125" style="1151" customWidth="1"/>
    <col min="981" max="981" width="15.5" style="1151" customWidth="1"/>
    <col min="982" max="982" width="25.83203125" style="1151" customWidth="1"/>
    <col min="983" max="983" width="19.33203125" style="1151" customWidth="1"/>
    <col min="984" max="985" width="15.5" style="1151" customWidth="1"/>
    <col min="986" max="986" width="22.5" style="1151" customWidth="1"/>
    <col min="987" max="987" width="21.33203125" style="1151" customWidth="1"/>
    <col min="988" max="988" width="16.1640625" style="1151" customWidth="1"/>
    <col min="989" max="989" width="32" style="1151" customWidth="1"/>
    <col min="990" max="990" width="32.6640625" style="1151" customWidth="1"/>
    <col min="991" max="992" width="17.5" style="1151" customWidth="1"/>
    <col min="993" max="993" width="24" style="1151" customWidth="1"/>
    <col min="994" max="994" width="31.5" style="1151" customWidth="1"/>
    <col min="995" max="995" width="23.83203125" style="1151" customWidth="1"/>
    <col min="996" max="996" width="17.1640625" style="1151" customWidth="1"/>
    <col min="997" max="997" width="16.83203125" style="1151" customWidth="1"/>
    <col min="998" max="998" width="24" style="1151" customWidth="1"/>
    <col min="999" max="999" width="16" style="1151" customWidth="1"/>
    <col min="1000" max="1000" width="17.83203125" style="1151" customWidth="1"/>
    <col min="1001" max="1001" width="8.83203125" style="1151" customWidth="1"/>
    <col min="1002" max="1002" width="29.5" style="1151" customWidth="1"/>
    <col min="1003" max="1004" width="9.1640625" style="1151"/>
    <col min="1005" max="1005" width="15.83203125" style="1151" customWidth="1"/>
    <col min="1006" max="1006" width="28.33203125" style="1151" customWidth="1"/>
    <col min="1007" max="1009" width="17.1640625" style="1151" bestFit="1" customWidth="1"/>
    <col min="1010" max="1010" width="27.83203125" style="1151" customWidth="1"/>
    <col min="1011" max="1011" width="24" style="1151" bestFit="1" customWidth="1"/>
    <col min="1012" max="1013" width="24.5" style="1151" bestFit="1" customWidth="1"/>
    <col min="1014" max="1020" width="17.1640625" style="1151" bestFit="1" customWidth="1"/>
    <col min="1021" max="1021" width="18.1640625" style="1151" bestFit="1" customWidth="1"/>
    <col min="1022" max="1023" width="20.1640625" style="1151" bestFit="1" customWidth="1"/>
    <col min="1024" max="1026" width="18.1640625" style="1151" bestFit="1" customWidth="1"/>
    <col min="1027" max="1028" width="20.1640625" style="1151" bestFit="1" customWidth="1"/>
    <col min="1029" max="1030" width="18.1640625" style="1151" bestFit="1" customWidth="1"/>
    <col min="1031" max="1049" width="9.1640625" style="1151"/>
    <col min="1050" max="1050" width="12.83203125" style="1151" bestFit="1" customWidth="1"/>
    <col min="1051" max="1210" width="9.1640625" style="1151"/>
    <col min="1211" max="1211" width="56.5" style="1151" customWidth="1"/>
    <col min="1212" max="1212" width="9.1640625" style="1151" customWidth="1"/>
    <col min="1213" max="1213" width="20" style="1151" customWidth="1"/>
    <col min="1214" max="1214" width="29.6640625" style="1151" customWidth="1"/>
    <col min="1215" max="1215" width="19.5" style="1151" customWidth="1"/>
    <col min="1216" max="1216" width="19.1640625" style="1151" customWidth="1"/>
    <col min="1217" max="1217" width="21" style="1151" customWidth="1"/>
    <col min="1218" max="1218" width="26.83203125" style="1151" customWidth="1"/>
    <col min="1219" max="1219" width="18.1640625" style="1151" customWidth="1"/>
    <col min="1220" max="1220" width="20.1640625" style="1151" bestFit="1" customWidth="1"/>
    <col min="1221" max="1221" width="17.33203125" style="1151" bestFit="1" customWidth="1"/>
    <col min="1222" max="1222" width="22.6640625" style="1151" customWidth="1"/>
    <col min="1223" max="1224" width="17.1640625" style="1151" customWidth="1"/>
    <col min="1225" max="1225" width="14.83203125" style="1151" customWidth="1"/>
    <col min="1226" max="1226" width="21.6640625" style="1151" customWidth="1"/>
    <col min="1227" max="1227" width="17.83203125" style="1151" customWidth="1"/>
    <col min="1228" max="1228" width="19.5" style="1151" customWidth="1"/>
    <col min="1229" max="1229" width="21.5" style="1151" customWidth="1"/>
    <col min="1230" max="1230" width="27.83203125" style="1151" customWidth="1"/>
    <col min="1231" max="1232" width="21.5" style="1151" customWidth="1"/>
    <col min="1233" max="1233" width="19.33203125" style="1151" customWidth="1"/>
    <col min="1234" max="1234" width="27.83203125" style="1151" customWidth="1"/>
    <col min="1235" max="1235" width="18.1640625" style="1151" customWidth="1"/>
    <col min="1236" max="1236" width="17.83203125" style="1151" customWidth="1"/>
    <col min="1237" max="1237" width="15.5" style="1151" customWidth="1"/>
    <col min="1238" max="1238" width="25.83203125" style="1151" customWidth="1"/>
    <col min="1239" max="1239" width="19.33203125" style="1151" customWidth="1"/>
    <col min="1240" max="1241" width="15.5" style="1151" customWidth="1"/>
    <col min="1242" max="1242" width="22.5" style="1151" customWidth="1"/>
    <col min="1243" max="1243" width="21.33203125" style="1151" customWidth="1"/>
    <col min="1244" max="1244" width="16.1640625" style="1151" customWidth="1"/>
    <col min="1245" max="1245" width="32" style="1151" customWidth="1"/>
    <col min="1246" max="1246" width="32.6640625" style="1151" customWidth="1"/>
    <col min="1247" max="1248" width="17.5" style="1151" customWidth="1"/>
    <col min="1249" max="1249" width="24" style="1151" customWidth="1"/>
    <col min="1250" max="1250" width="31.5" style="1151" customWidth="1"/>
    <col min="1251" max="1251" width="23.83203125" style="1151" customWidth="1"/>
    <col min="1252" max="1252" width="17.1640625" style="1151" customWidth="1"/>
    <col min="1253" max="1253" width="16.83203125" style="1151" customWidth="1"/>
    <col min="1254" max="1254" width="24" style="1151" customWidth="1"/>
    <col min="1255" max="1255" width="16" style="1151" customWidth="1"/>
    <col min="1256" max="1256" width="17.83203125" style="1151" customWidth="1"/>
    <col min="1257" max="1257" width="8.83203125" style="1151" customWidth="1"/>
    <col min="1258" max="1258" width="29.5" style="1151" customWidth="1"/>
    <col min="1259" max="1260" width="9.1640625" style="1151"/>
    <col min="1261" max="1261" width="15.83203125" style="1151" customWidth="1"/>
    <col min="1262" max="1262" width="28.33203125" style="1151" customWidth="1"/>
    <col min="1263" max="1265" width="17.1640625" style="1151" bestFit="1" customWidth="1"/>
    <col min="1266" max="1266" width="27.83203125" style="1151" customWidth="1"/>
    <col min="1267" max="1267" width="24" style="1151" bestFit="1" customWidth="1"/>
    <col min="1268" max="1269" width="24.5" style="1151" bestFit="1" customWidth="1"/>
    <col min="1270" max="1276" width="17.1640625" style="1151" bestFit="1" customWidth="1"/>
    <col min="1277" max="1277" width="18.1640625" style="1151" bestFit="1" customWidth="1"/>
    <col min="1278" max="1279" width="20.1640625" style="1151" bestFit="1" customWidth="1"/>
    <col min="1280" max="1282" width="18.1640625" style="1151" bestFit="1" customWidth="1"/>
    <col min="1283" max="1284" width="20.1640625" style="1151" bestFit="1" customWidth="1"/>
    <col min="1285" max="1286" width="18.1640625" style="1151" bestFit="1" customWidth="1"/>
    <col min="1287" max="1305" width="9.1640625" style="1151"/>
    <col min="1306" max="1306" width="12.83203125" style="1151" bestFit="1" customWidth="1"/>
    <col min="1307" max="1466" width="9.1640625" style="1151"/>
    <col min="1467" max="1467" width="56.5" style="1151" customWidth="1"/>
    <col min="1468" max="1468" width="9.1640625" style="1151" customWidth="1"/>
    <col min="1469" max="1469" width="20" style="1151" customWidth="1"/>
    <col min="1470" max="1470" width="29.6640625" style="1151" customWidth="1"/>
    <col min="1471" max="1471" width="19.5" style="1151" customWidth="1"/>
    <col min="1472" max="1472" width="19.1640625" style="1151" customWidth="1"/>
    <col min="1473" max="1473" width="21" style="1151" customWidth="1"/>
    <col min="1474" max="1474" width="26.83203125" style="1151" customWidth="1"/>
    <col min="1475" max="1475" width="18.1640625" style="1151" customWidth="1"/>
    <col min="1476" max="1476" width="20.1640625" style="1151" bestFit="1" customWidth="1"/>
    <col min="1477" max="1477" width="17.33203125" style="1151" bestFit="1" customWidth="1"/>
    <col min="1478" max="1478" width="22.6640625" style="1151" customWidth="1"/>
    <col min="1479" max="1480" width="17.1640625" style="1151" customWidth="1"/>
    <col min="1481" max="1481" width="14.83203125" style="1151" customWidth="1"/>
    <col min="1482" max="1482" width="21.6640625" style="1151" customWidth="1"/>
    <col min="1483" max="1483" width="17.83203125" style="1151" customWidth="1"/>
    <col min="1484" max="1484" width="19.5" style="1151" customWidth="1"/>
    <col min="1485" max="1485" width="21.5" style="1151" customWidth="1"/>
    <col min="1486" max="1486" width="27.83203125" style="1151" customWidth="1"/>
    <col min="1487" max="1488" width="21.5" style="1151" customWidth="1"/>
    <col min="1489" max="1489" width="19.33203125" style="1151" customWidth="1"/>
    <col min="1490" max="1490" width="27.83203125" style="1151" customWidth="1"/>
    <col min="1491" max="1491" width="18.1640625" style="1151" customWidth="1"/>
    <col min="1492" max="1492" width="17.83203125" style="1151" customWidth="1"/>
    <col min="1493" max="1493" width="15.5" style="1151" customWidth="1"/>
    <col min="1494" max="1494" width="25.83203125" style="1151" customWidth="1"/>
    <col min="1495" max="1495" width="19.33203125" style="1151" customWidth="1"/>
    <col min="1496" max="1497" width="15.5" style="1151" customWidth="1"/>
    <col min="1498" max="1498" width="22.5" style="1151" customWidth="1"/>
    <col min="1499" max="1499" width="21.33203125" style="1151" customWidth="1"/>
    <col min="1500" max="1500" width="16.1640625" style="1151" customWidth="1"/>
    <col min="1501" max="1501" width="32" style="1151" customWidth="1"/>
    <col min="1502" max="1502" width="32.6640625" style="1151" customWidth="1"/>
    <col min="1503" max="1504" width="17.5" style="1151" customWidth="1"/>
    <col min="1505" max="1505" width="24" style="1151" customWidth="1"/>
    <col min="1506" max="1506" width="31.5" style="1151" customWidth="1"/>
    <col min="1507" max="1507" width="23.83203125" style="1151" customWidth="1"/>
    <col min="1508" max="1508" width="17.1640625" style="1151" customWidth="1"/>
    <col min="1509" max="1509" width="16.83203125" style="1151" customWidth="1"/>
    <col min="1510" max="1510" width="24" style="1151" customWidth="1"/>
    <col min="1511" max="1511" width="16" style="1151" customWidth="1"/>
    <col min="1512" max="1512" width="17.83203125" style="1151" customWidth="1"/>
    <col min="1513" max="1513" width="8.83203125" style="1151" customWidth="1"/>
    <col min="1514" max="1514" width="29.5" style="1151" customWidth="1"/>
    <col min="1515" max="1516" width="9.1640625" style="1151"/>
    <col min="1517" max="1517" width="15.83203125" style="1151" customWidth="1"/>
    <col min="1518" max="1518" width="28.33203125" style="1151" customWidth="1"/>
    <col min="1519" max="1521" width="17.1640625" style="1151" bestFit="1" customWidth="1"/>
    <col min="1522" max="1522" width="27.83203125" style="1151" customWidth="1"/>
    <col min="1523" max="1523" width="24" style="1151" bestFit="1" customWidth="1"/>
    <col min="1524" max="1525" width="24.5" style="1151" bestFit="1" customWidth="1"/>
    <col min="1526" max="1532" width="17.1640625" style="1151" bestFit="1" customWidth="1"/>
    <col min="1533" max="1533" width="18.1640625" style="1151" bestFit="1" customWidth="1"/>
    <col min="1534" max="1535" width="20.1640625" style="1151" bestFit="1" customWidth="1"/>
    <col min="1536" max="1538" width="18.1640625" style="1151" bestFit="1" customWidth="1"/>
    <col min="1539" max="1540" width="20.1640625" style="1151" bestFit="1" customWidth="1"/>
    <col min="1541" max="1542" width="18.1640625" style="1151" bestFit="1" customWidth="1"/>
    <col min="1543" max="1561" width="9.1640625" style="1151"/>
    <col min="1562" max="1562" width="12.83203125" style="1151" bestFit="1" customWidth="1"/>
    <col min="1563" max="1722" width="9.1640625" style="1151"/>
    <col min="1723" max="1723" width="56.5" style="1151" customWidth="1"/>
    <col min="1724" max="1724" width="9.1640625" style="1151" customWidth="1"/>
    <col min="1725" max="1725" width="20" style="1151" customWidth="1"/>
    <col min="1726" max="1726" width="29.6640625" style="1151" customWidth="1"/>
    <col min="1727" max="1727" width="19.5" style="1151" customWidth="1"/>
    <col min="1728" max="1728" width="19.1640625" style="1151" customWidth="1"/>
    <col min="1729" max="1729" width="21" style="1151" customWidth="1"/>
    <col min="1730" max="1730" width="26.83203125" style="1151" customWidth="1"/>
    <col min="1731" max="1731" width="18.1640625" style="1151" customWidth="1"/>
    <col min="1732" max="1732" width="20.1640625" style="1151" bestFit="1" customWidth="1"/>
    <col min="1733" max="1733" width="17.33203125" style="1151" bestFit="1" customWidth="1"/>
    <col min="1734" max="1734" width="22.6640625" style="1151" customWidth="1"/>
    <col min="1735" max="1736" width="17.1640625" style="1151" customWidth="1"/>
    <col min="1737" max="1737" width="14.83203125" style="1151" customWidth="1"/>
    <col min="1738" max="1738" width="21.6640625" style="1151" customWidth="1"/>
    <col min="1739" max="1739" width="17.83203125" style="1151" customWidth="1"/>
    <col min="1740" max="1740" width="19.5" style="1151" customWidth="1"/>
    <col min="1741" max="1741" width="21.5" style="1151" customWidth="1"/>
    <col min="1742" max="1742" width="27.83203125" style="1151" customWidth="1"/>
    <col min="1743" max="1744" width="21.5" style="1151" customWidth="1"/>
    <col min="1745" max="1745" width="19.33203125" style="1151" customWidth="1"/>
    <col min="1746" max="1746" width="27.83203125" style="1151" customWidth="1"/>
    <col min="1747" max="1747" width="18.1640625" style="1151" customWidth="1"/>
    <col min="1748" max="1748" width="17.83203125" style="1151" customWidth="1"/>
    <col min="1749" max="1749" width="15.5" style="1151" customWidth="1"/>
    <col min="1750" max="1750" width="25.83203125" style="1151" customWidth="1"/>
    <col min="1751" max="1751" width="19.33203125" style="1151" customWidth="1"/>
    <col min="1752" max="1753" width="15.5" style="1151" customWidth="1"/>
    <col min="1754" max="1754" width="22.5" style="1151" customWidth="1"/>
    <col min="1755" max="1755" width="21.33203125" style="1151" customWidth="1"/>
    <col min="1756" max="1756" width="16.1640625" style="1151" customWidth="1"/>
    <col min="1757" max="1757" width="32" style="1151" customWidth="1"/>
    <col min="1758" max="1758" width="32.6640625" style="1151" customWidth="1"/>
    <col min="1759" max="1760" width="17.5" style="1151" customWidth="1"/>
    <col min="1761" max="1761" width="24" style="1151" customWidth="1"/>
    <col min="1762" max="1762" width="31.5" style="1151" customWidth="1"/>
    <col min="1763" max="1763" width="23.83203125" style="1151" customWidth="1"/>
    <col min="1764" max="1764" width="17.1640625" style="1151" customWidth="1"/>
    <col min="1765" max="1765" width="16.83203125" style="1151" customWidth="1"/>
    <col min="1766" max="1766" width="24" style="1151" customWidth="1"/>
    <col min="1767" max="1767" width="16" style="1151" customWidth="1"/>
    <col min="1768" max="1768" width="17.83203125" style="1151" customWidth="1"/>
    <col min="1769" max="1769" width="8.83203125" style="1151" customWidth="1"/>
    <col min="1770" max="1770" width="29.5" style="1151" customWidth="1"/>
    <col min="1771" max="1772" width="9.1640625" style="1151"/>
    <col min="1773" max="1773" width="15.83203125" style="1151" customWidth="1"/>
    <col min="1774" max="1774" width="28.33203125" style="1151" customWidth="1"/>
    <col min="1775" max="1777" width="17.1640625" style="1151" bestFit="1" customWidth="1"/>
    <col min="1778" max="1778" width="27.83203125" style="1151" customWidth="1"/>
    <col min="1779" max="1779" width="24" style="1151" bestFit="1" customWidth="1"/>
    <col min="1780" max="1781" width="24.5" style="1151" bestFit="1" customWidth="1"/>
    <col min="1782" max="1788" width="17.1640625" style="1151" bestFit="1" customWidth="1"/>
    <col min="1789" max="1789" width="18.1640625" style="1151" bestFit="1" customWidth="1"/>
    <col min="1790" max="1791" width="20.1640625" style="1151" bestFit="1" customWidth="1"/>
    <col min="1792" max="1794" width="18.1640625" style="1151" bestFit="1" customWidth="1"/>
    <col min="1795" max="1796" width="20.1640625" style="1151" bestFit="1" customWidth="1"/>
    <col min="1797" max="1798" width="18.1640625" style="1151" bestFit="1" customWidth="1"/>
    <col min="1799" max="1817" width="9.1640625" style="1151"/>
    <col min="1818" max="1818" width="12.83203125" style="1151" bestFit="1" customWidth="1"/>
    <col min="1819" max="1978" width="9.1640625" style="1151"/>
    <col min="1979" max="1979" width="56.5" style="1151" customWidth="1"/>
    <col min="1980" max="1980" width="9.1640625" style="1151" customWidth="1"/>
    <col min="1981" max="1981" width="20" style="1151" customWidth="1"/>
    <col min="1982" max="1982" width="29.6640625" style="1151" customWidth="1"/>
    <col min="1983" max="1983" width="19.5" style="1151" customWidth="1"/>
    <col min="1984" max="1984" width="19.1640625" style="1151" customWidth="1"/>
    <col min="1985" max="1985" width="21" style="1151" customWidth="1"/>
    <col min="1986" max="1986" width="26.83203125" style="1151" customWidth="1"/>
    <col min="1987" max="1987" width="18.1640625" style="1151" customWidth="1"/>
    <col min="1988" max="1988" width="20.1640625" style="1151" bestFit="1" customWidth="1"/>
    <col min="1989" max="1989" width="17.33203125" style="1151" bestFit="1" customWidth="1"/>
    <col min="1990" max="1990" width="22.6640625" style="1151" customWidth="1"/>
    <col min="1991" max="1992" width="17.1640625" style="1151" customWidth="1"/>
    <col min="1993" max="1993" width="14.83203125" style="1151" customWidth="1"/>
    <col min="1994" max="1994" width="21.6640625" style="1151" customWidth="1"/>
    <col min="1995" max="1995" width="17.83203125" style="1151" customWidth="1"/>
    <col min="1996" max="1996" width="19.5" style="1151" customWidth="1"/>
    <col min="1997" max="1997" width="21.5" style="1151" customWidth="1"/>
    <col min="1998" max="1998" width="27.83203125" style="1151" customWidth="1"/>
    <col min="1999" max="2000" width="21.5" style="1151" customWidth="1"/>
    <col min="2001" max="2001" width="19.33203125" style="1151" customWidth="1"/>
    <col min="2002" max="2002" width="27.83203125" style="1151" customWidth="1"/>
    <col min="2003" max="2003" width="18.1640625" style="1151" customWidth="1"/>
    <col min="2004" max="2004" width="17.83203125" style="1151" customWidth="1"/>
    <col min="2005" max="2005" width="15.5" style="1151" customWidth="1"/>
    <col min="2006" max="2006" width="25.83203125" style="1151" customWidth="1"/>
    <col min="2007" max="2007" width="19.33203125" style="1151" customWidth="1"/>
    <col min="2008" max="2009" width="15.5" style="1151" customWidth="1"/>
    <col min="2010" max="2010" width="22.5" style="1151" customWidth="1"/>
    <col min="2011" max="2011" width="21.33203125" style="1151" customWidth="1"/>
    <col min="2012" max="2012" width="16.1640625" style="1151" customWidth="1"/>
    <col min="2013" max="2013" width="32" style="1151" customWidth="1"/>
    <col min="2014" max="2014" width="32.6640625" style="1151" customWidth="1"/>
    <col min="2015" max="2016" width="17.5" style="1151" customWidth="1"/>
    <col min="2017" max="2017" width="24" style="1151" customWidth="1"/>
    <col min="2018" max="2018" width="31.5" style="1151" customWidth="1"/>
    <col min="2019" max="2019" width="23.83203125" style="1151" customWidth="1"/>
    <col min="2020" max="2020" width="17.1640625" style="1151" customWidth="1"/>
    <col min="2021" max="2021" width="16.83203125" style="1151" customWidth="1"/>
    <col min="2022" max="2022" width="24" style="1151" customWidth="1"/>
    <col min="2023" max="2023" width="16" style="1151" customWidth="1"/>
    <col min="2024" max="2024" width="17.83203125" style="1151" customWidth="1"/>
    <col min="2025" max="2025" width="8.83203125" style="1151" customWidth="1"/>
    <col min="2026" max="2026" width="29.5" style="1151" customWidth="1"/>
    <col min="2027" max="2028" width="9.1640625" style="1151"/>
    <col min="2029" max="2029" width="15.83203125" style="1151" customWidth="1"/>
    <col min="2030" max="2030" width="28.33203125" style="1151" customWidth="1"/>
    <col min="2031" max="2033" width="17.1640625" style="1151" bestFit="1" customWidth="1"/>
    <col min="2034" max="2034" width="27.83203125" style="1151" customWidth="1"/>
    <col min="2035" max="2035" width="24" style="1151" bestFit="1" customWidth="1"/>
    <col min="2036" max="2037" width="24.5" style="1151" bestFit="1" customWidth="1"/>
    <col min="2038" max="2044" width="17.1640625" style="1151" bestFit="1" customWidth="1"/>
    <col min="2045" max="2045" width="18.1640625" style="1151" bestFit="1" customWidth="1"/>
    <col min="2046" max="2047" width="20.1640625" style="1151" bestFit="1" customWidth="1"/>
    <col min="2048" max="2050" width="18.1640625" style="1151" bestFit="1" customWidth="1"/>
    <col min="2051" max="2052" width="20.1640625" style="1151" bestFit="1" customWidth="1"/>
    <col min="2053" max="2054" width="18.1640625" style="1151" bestFit="1" customWidth="1"/>
    <col min="2055" max="2073" width="9.1640625" style="1151"/>
    <col min="2074" max="2074" width="12.83203125" style="1151" bestFit="1" customWidth="1"/>
    <col min="2075" max="2234" width="9.1640625" style="1151"/>
    <col min="2235" max="2235" width="56.5" style="1151" customWidth="1"/>
    <col min="2236" max="2236" width="9.1640625" style="1151" customWidth="1"/>
    <col min="2237" max="2237" width="20" style="1151" customWidth="1"/>
    <col min="2238" max="2238" width="29.6640625" style="1151" customWidth="1"/>
    <col min="2239" max="2239" width="19.5" style="1151" customWidth="1"/>
    <col min="2240" max="2240" width="19.1640625" style="1151" customWidth="1"/>
    <col min="2241" max="2241" width="21" style="1151" customWidth="1"/>
    <col min="2242" max="2242" width="26.83203125" style="1151" customWidth="1"/>
    <col min="2243" max="2243" width="18.1640625" style="1151" customWidth="1"/>
    <col min="2244" max="2244" width="20.1640625" style="1151" bestFit="1" customWidth="1"/>
    <col min="2245" max="2245" width="17.33203125" style="1151" bestFit="1" customWidth="1"/>
    <col min="2246" max="2246" width="22.6640625" style="1151" customWidth="1"/>
    <col min="2247" max="2248" width="17.1640625" style="1151" customWidth="1"/>
    <col min="2249" max="2249" width="14.83203125" style="1151" customWidth="1"/>
    <col min="2250" max="2250" width="21.6640625" style="1151" customWidth="1"/>
    <col min="2251" max="2251" width="17.83203125" style="1151" customWidth="1"/>
    <col min="2252" max="2252" width="19.5" style="1151" customWidth="1"/>
    <col min="2253" max="2253" width="21.5" style="1151" customWidth="1"/>
    <col min="2254" max="2254" width="27.83203125" style="1151" customWidth="1"/>
    <col min="2255" max="2256" width="21.5" style="1151" customWidth="1"/>
    <col min="2257" max="2257" width="19.33203125" style="1151" customWidth="1"/>
    <col min="2258" max="2258" width="27.83203125" style="1151" customWidth="1"/>
    <col min="2259" max="2259" width="18.1640625" style="1151" customWidth="1"/>
    <col min="2260" max="2260" width="17.83203125" style="1151" customWidth="1"/>
    <col min="2261" max="2261" width="15.5" style="1151" customWidth="1"/>
    <col min="2262" max="2262" width="25.83203125" style="1151" customWidth="1"/>
    <col min="2263" max="2263" width="19.33203125" style="1151" customWidth="1"/>
    <col min="2264" max="2265" width="15.5" style="1151" customWidth="1"/>
    <col min="2266" max="2266" width="22.5" style="1151" customWidth="1"/>
    <col min="2267" max="2267" width="21.33203125" style="1151" customWidth="1"/>
    <col min="2268" max="2268" width="16.1640625" style="1151" customWidth="1"/>
    <col min="2269" max="2269" width="32" style="1151" customWidth="1"/>
    <col min="2270" max="2270" width="32.6640625" style="1151" customWidth="1"/>
    <col min="2271" max="2272" width="17.5" style="1151" customWidth="1"/>
    <col min="2273" max="2273" width="24" style="1151" customWidth="1"/>
    <col min="2274" max="2274" width="31.5" style="1151" customWidth="1"/>
    <col min="2275" max="2275" width="23.83203125" style="1151" customWidth="1"/>
    <col min="2276" max="2276" width="17.1640625" style="1151" customWidth="1"/>
    <col min="2277" max="2277" width="16.83203125" style="1151" customWidth="1"/>
    <col min="2278" max="2278" width="24" style="1151" customWidth="1"/>
    <col min="2279" max="2279" width="16" style="1151" customWidth="1"/>
    <col min="2280" max="2280" width="17.83203125" style="1151" customWidth="1"/>
    <col min="2281" max="2281" width="8.83203125" style="1151" customWidth="1"/>
    <col min="2282" max="2282" width="29.5" style="1151" customWidth="1"/>
    <col min="2283" max="2284" width="9.1640625" style="1151"/>
    <col min="2285" max="2285" width="15.83203125" style="1151" customWidth="1"/>
    <col min="2286" max="2286" width="28.33203125" style="1151" customWidth="1"/>
    <col min="2287" max="2289" width="17.1640625" style="1151" bestFit="1" customWidth="1"/>
    <col min="2290" max="2290" width="27.83203125" style="1151" customWidth="1"/>
    <col min="2291" max="2291" width="24" style="1151" bestFit="1" customWidth="1"/>
    <col min="2292" max="2293" width="24.5" style="1151" bestFit="1" customWidth="1"/>
    <col min="2294" max="2300" width="17.1640625" style="1151" bestFit="1" customWidth="1"/>
    <col min="2301" max="2301" width="18.1640625" style="1151" bestFit="1" customWidth="1"/>
    <col min="2302" max="2303" width="20.1640625" style="1151" bestFit="1" customWidth="1"/>
    <col min="2304" max="2306" width="18.1640625" style="1151" bestFit="1" customWidth="1"/>
    <col min="2307" max="2308" width="20.1640625" style="1151" bestFit="1" customWidth="1"/>
    <col min="2309" max="2310" width="18.1640625" style="1151" bestFit="1" customWidth="1"/>
    <col min="2311" max="2329" width="9.1640625" style="1151"/>
    <col min="2330" max="2330" width="12.83203125" style="1151" bestFit="1" customWidth="1"/>
    <col min="2331" max="2490" width="9.1640625" style="1151"/>
    <col min="2491" max="2491" width="56.5" style="1151" customWidth="1"/>
    <col min="2492" max="2492" width="9.1640625" style="1151" customWidth="1"/>
    <col min="2493" max="2493" width="20" style="1151" customWidth="1"/>
    <col min="2494" max="2494" width="29.6640625" style="1151" customWidth="1"/>
    <col min="2495" max="2495" width="19.5" style="1151" customWidth="1"/>
    <col min="2496" max="2496" width="19.1640625" style="1151" customWidth="1"/>
    <col min="2497" max="2497" width="21" style="1151" customWidth="1"/>
    <col min="2498" max="2498" width="26.83203125" style="1151" customWidth="1"/>
    <col min="2499" max="2499" width="18.1640625" style="1151" customWidth="1"/>
    <col min="2500" max="2500" width="20.1640625" style="1151" bestFit="1" customWidth="1"/>
    <col min="2501" max="2501" width="17.33203125" style="1151" bestFit="1" customWidth="1"/>
    <col min="2502" max="2502" width="22.6640625" style="1151" customWidth="1"/>
    <col min="2503" max="2504" width="17.1640625" style="1151" customWidth="1"/>
    <col min="2505" max="2505" width="14.83203125" style="1151" customWidth="1"/>
    <col min="2506" max="2506" width="21.6640625" style="1151" customWidth="1"/>
    <col min="2507" max="2507" width="17.83203125" style="1151" customWidth="1"/>
    <col min="2508" max="2508" width="19.5" style="1151" customWidth="1"/>
    <col min="2509" max="2509" width="21.5" style="1151" customWidth="1"/>
    <col min="2510" max="2510" width="27.83203125" style="1151" customWidth="1"/>
    <col min="2511" max="2512" width="21.5" style="1151" customWidth="1"/>
    <col min="2513" max="2513" width="19.33203125" style="1151" customWidth="1"/>
    <col min="2514" max="2514" width="27.83203125" style="1151" customWidth="1"/>
    <col min="2515" max="2515" width="18.1640625" style="1151" customWidth="1"/>
    <col min="2516" max="2516" width="17.83203125" style="1151" customWidth="1"/>
    <col min="2517" max="2517" width="15.5" style="1151" customWidth="1"/>
    <col min="2518" max="2518" width="25.83203125" style="1151" customWidth="1"/>
    <col min="2519" max="2519" width="19.33203125" style="1151" customWidth="1"/>
    <col min="2520" max="2521" width="15.5" style="1151" customWidth="1"/>
    <col min="2522" max="2522" width="22.5" style="1151" customWidth="1"/>
    <col min="2523" max="2523" width="21.33203125" style="1151" customWidth="1"/>
    <col min="2524" max="2524" width="16.1640625" style="1151" customWidth="1"/>
    <col min="2525" max="2525" width="32" style="1151" customWidth="1"/>
    <col min="2526" max="2526" width="32.6640625" style="1151" customWidth="1"/>
    <col min="2527" max="2528" width="17.5" style="1151" customWidth="1"/>
    <col min="2529" max="2529" width="24" style="1151" customWidth="1"/>
    <col min="2530" max="2530" width="31.5" style="1151" customWidth="1"/>
    <col min="2531" max="2531" width="23.83203125" style="1151" customWidth="1"/>
    <col min="2532" max="2532" width="17.1640625" style="1151" customWidth="1"/>
    <col min="2533" max="2533" width="16.83203125" style="1151" customWidth="1"/>
    <col min="2534" max="2534" width="24" style="1151" customWidth="1"/>
    <col min="2535" max="2535" width="16" style="1151" customWidth="1"/>
    <col min="2536" max="2536" width="17.83203125" style="1151" customWidth="1"/>
    <col min="2537" max="2537" width="8.83203125" style="1151" customWidth="1"/>
    <col min="2538" max="2538" width="29.5" style="1151" customWidth="1"/>
    <col min="2539" max="2540" width="9.1640625" style="1151"/>
    <col min="2541" max="2541" width="15.83203125" style="1151" customWidth="1"/>
    <col min="2542" max="2542" width="28.33203125" style="1151" customWidth="1"/>
    <col min="2543" max="2545" width="17.1640625" style="1151" bestFit="1" customWidth="1"/>
    <col min="2546" max="2546" width="27.83203125" style="1151" customWidth="1"/>
    <col min="2547" max="2547" width="24" style="1151" bestFit="1" customWidth="1"/>
    <col min="2548" max="2549" width="24.5" style="1151" bestFit="1" customWidth="1"/>
    <col min="2550" max="2556" width="17.1640625" style="1151" bestFit="1" customWidth="1"/>
    <col min="2557" max="2557" width="18.1640625" style="1151" bestFit="1" customWidth="1"/>
    <col min="2558" max="2559" width="20.1640625" style="1151" bestFit="1" customWidth="1"/>
    <col min="2560" max="2562" width="18.1640625" style="1151" bestFit="1" customWidth="1"/>
    <col min="2563" max="2564" width="20.1640625" style="1151" bestFit="1" customWidth="1"/>
    <col min="2565" max="2566" width="18.1640625" style="1151" bestFit="1" customWidth="1"/>
    <col min="2567" max="2585" width="9.1640625" style="1151"/>
    <col min="2586" max="2586" width="12.83203125" style="1151" bestFit="1" customWidth="1"/>
    <col min="2587" max="2746" width="9.1640625" style="1151"/>
    <col min="2747" max="2747" width="56.5" style="1151" customWidth="1"/>
    <col min="2748" max="2748" width="9.1640625" style="1151" customWidth="1"/>
    <col min="2749" max="2749" width="20" style="1151" customWidth="1"/>
    <col min="2750" max="2750" width="29.6640625" style="1151" customWidth="1"/>
    <col min="2751" max="2751" width="19.5" style="1151" customWidth="1"/>
    <col min="2752" max="2752" width="19.1640625" style="1151" customWidth="1"/>
    <col min="2753" max="2753" width="21" style="1151" customWidth="1"/>
    <col min="2754" max="2754" width="26.83203125" style="1151" customWidth="1"/>
    <col min="2755" max="2755" width="18.1640625" style="1151" customWidth="1"/>
    <col min="2756" max="2756" width="20.1640625" style="1151" bestFit="1" customWidth="1"/>
    <col min="2757" max="2757" width="17.33203125" style="1151" bestFit="1" customWidth="1"/>
    <col min="2758" max="2758" width="22.6640625" style="1151" customWidth="1"/>
    <col min="2759" max="2760" width="17.1640625" style="1151" customWidth="1"/>
    <col min="2761" max="2761" width="14.83203125" style="1151" customWidth="1"/>
    <col min="2762" max="2762" width="21.6640625" style="1151" customWidth="1"/>
    <col min="2763" max="2763" width="17.83203125" style="1151" customWidth="1"/>
    <col min="2764" max="2764" width="19.5" style="1151" customWidth="1"/>
    <col min="2765" max="2765" width="21.5" style="1151" customWidth="1"/>
    <col min="2766" max="2766" width="27.83203125" style="1151" customWidth="1"/>
    <col min="2767" max="2768" width="21.5" style="1151" customWidth="1"/>
    <col min="2769" max="2769" width="19.33203125" style="1151" customWidth="1"/>
    <col min="2770" max="2770" width="27.83203125" style="1151" customWidth="1"/>
    <col min="2771" max="2771" width="18.1640625" style="1151" customWidth="1"/>
    <col min="2772" max="2772" width="17.83203125" style="1151" customWidth="1"/>
    <col min="2773" max="2773" width="15.5" style="1151" customWidth="1"/>
    <col min="2774" max="2774" width="25.83203125" style="1151" customWidth="1"/>
    <col min="2775" max="2775" width="19.33203125" style="1151" customWidth="1"/>
    <col min="2776" max="2777" width="15.5" style="1151" customWidth="1"/>
    <col min="2778" max="2778" width="22.5" style="1151" customWidth="1"/>
    <col min="2779" max="2779" width="21.33203125" style="1151" customWidth="1"/>
    <col min="2780" max="2780" width="16.1640625" style="1151" customWidth="1"/>
    <col min="2781" max="2781" width="32" style="1151" customWidth="1"/>
    <col min="2782" max="2782" width="32.6640625" style="1151" customWidth="1"/>
    <col min="2783" max="2784" width="17.5" style="1151" customWidth="1"/>
    <col min="2785" max="2785" width="24" style="1151" customWidth="1"/>
    <col min="2786" max="2786" width="31.5" style="1151" customWidth="1"/>
    <col min="2787" max="2787" width="23.83203125" style="1151" customWidth="1"/>
    <col min="2788" max="2788" width="17.1640625" style="1151" customWidth="1"/>
    <col min="2789" max="2789" width="16.83203125" style="1151" customWidth="1"/>
    <col min="2790" max="2790" width="24" style="1151" customWidth="1"/>
    <col min="2791" max="2791" width="16" style="1151" customWidth="1"/>
    <col min="2792" max="2792" width="17.83203125" style="1151" customWidth="1"/>
    <col min="2793" max="2793" width="8.83203125" style="1151" customWidth="1"/>
    <col min="2794" max="2794" width="29.5" style="1151" customWidth="1"/>
    <col min="2795" max="2796" width="9.1640625" style="1151"/>
    <col min="2797" max="2797" width="15.83203125" style="1151" customWidth="1"/>
    <col min="2798" max="2798" width="28.33203125" style="1151" customWidth="1"/>
    <col min="2799" max="2801" width="17.1640625" style="1151" bestFit="1" customWidth="1"/>
    <col min="2802" max="2802" width="27.83203125" style="1151" customWidth="1"/>
    <col min="2803" max="2803" width="24" style="1151" bestFit="1" customWidth="1"/>
    <col min="2804" max="2805" width="24.5" style="1151" bestFit="1" customWidth="1"/>
    <col min="2806" max="2812" width="17.1640625" style="1151" bestFit="1" customWidth="1"/>
    <col min="2813" max="2813" width="18.1640625" style="1151" bestFit="1" customWidth="1"/>
    <col min="2814" max="2815" width="20.1640625" style="1151" bestFit="1" customWidth="1"/>
    <col min="2816" max="2818" width="18.1640625" style="1151" bestFit="1" customWidth="1"/>
    <col min="2819" max="2820" width="20.1640625" style="1151" bestFit="1" customWidth="1"/>
    <col min="2821" max="2822" width="18.1640625" style="1151" bestFit="1" customWidth="1"/>
    <col min="2823" max="2841" width="9.1640625" style="1151"/>
    <col min="2842" max="2842" width="12.83203125" style="1151" bestFit="1" customWidth="1"/>
    <col min="2843" max="3002" width="9.1640625" style="1151"/>
    <col min="3003" max="3003" width="56.5" style="1151" customWidth="1"/>
    <col min="3004" max="3004" width="9.1640625" style="1151" customWidth="1"/>
    <col min="3005" max="3005" width="20" style="1151" customWidth="1"/>
    <col min="3006" max="3006" width="29.6640625" style="1151" customWidth="1"/>
    <col min="3007" max="3007" width="19.5" style="1151" customWidth="1"/>
    <col min="3008" max="3008" width="19.1640625" style="1151" customWidth="1"/>
    <col min="3009" max="3009" width="21" style="1151" customWidth="1"/>
    <col min="3010" max="3010" width="26.83203125" style="1151" customWidth="1"/>
    <col min="3011" max="3011" width="18.1640625" style="1151" customWidth="1"/>
    <col min="3012" max="3012" width="20.1640625" style="1151" bestFit="1" customWidth="1"/>
    <col min="3013" max="3013" width="17.33203125" style="1151" bestFit="1" customWidth="1"/>
    <col min="3014" max="3014" width="22.6640625" style="1151" customWidth="1"/>
    <col min="3015" max="3016" width="17.1640625" style="1151" customWidth="1"/>
    <col min="3017" max="3017" width="14.83203125" style="1151" customWidth="1"/>
    <col min="3018" max="3018" width="21.6640625" style="1151" customWidth="1"/>
    <col min="3019" max="3019" width="17.83203125" style="1151" customWidth="1"/>
    <col min="3020" max="3020" width="19.5" style="1151" customWidth="1"/>
    <col min="3021" max="3021" width="21.5" style="1151" customWidth="1"/>
    <col min="3022" max="3022" width="27.83203125" style="1151" customWidth="1"/>
    <col min="3023" max="3024" width="21.5" style="1151" customWidth="1"/>
    <col min="3025" max="3025" width="19.33203125" style="1151" customWidth="1"/>
    <col min="3026" max="3026" width="27.83203125" style="1151" customWidth="1"/>
    <col min="3027" max="3027" width="18.1640625" style="1151" customWidth="1"/>
    <col min="3028" max="3028" width="17.83203125" style="1151" customWidth="1"/>
    <col min="3029" max="3029" width="15.5" style="1151" customWidth="1"/>
    <col min="3030" max="3030" width="25.83203125" style="1151" customWidth="1"/>
    <col min="3031" max="3031" width="19.33203125" style="1151" customWidth="1"/>
    <col min="3032" max="3033" width="15.5" style="1151" customWidth="1"/>
    <col min="3034" max="3034" width="22.5" style="1151" customWidth="1"/>
    <col min="3035" max="3035" width="21.33203125" style="1151" customWidth="1"/>
    <col min="3036" max="3036" width="16.1640625" style="1151" customWidth="1"/>
    <col min="3037" max="3037" width="32" style="1151" customWidth="1"/>
    <col min="3038" max="3038" width="32.6640625" style="1151" customWidth="1"/>
    <col min="3039" max="3040" width="17.5" style="1151" customWidth="1"/>
    <col min="3041" max="3041" width="24" style="1151" customWidth="1"/>
    <col min="3042" max="3042" width="31.5" style="1151" customWidth="1"/>
    <col min="3043" max="3043" width="23.83203125" style="1151" customWidth="1"/>
    <col min="3044" max="3044" width="17.1640625" style="1151" customWidth="1"/>
    <col min="3045" max="3045" width="16.83203125" style="1151" customWidth="1"/>
    <col min="3046" max="3046" width="24" style="1151" customWidth="1"/>
    <col min="3047" max="3047" width="16" style="1151" customWidth="1"/>
    <col min="3048" max="3048" width="17.83203125" style="1151" customWidth="1"/>
    <col min="3049" max="3049" width="8.83203125" style="1151" customWidth="1"/>
    <col min="3050" max="3050" width="29.5" style="1151" customWidth="1"/>
    <col min="3051" max="3052" width="9.1640625" style="1151"/>
    <col min="3053" max="3053" width="15.83203125" style="1151" customWidth="1"/>
    <col min="3054" max="3054" width="28.33203125" style="1151" customWidth="1"/>
    <col min="3055" max="3057" width="17.1640625" style="1151" bestFit="1" customWidth="1"/>
    <col min="3058" max="3058" width="27.83203125" style="1151" customWidth="1"/>
    <col min="3059" max="3059" width="24" style="1151" bestFit="1" customWidth="1"/>
    <col min="3060" max="3061" width="24.5" style="1151" bestFit="1" customWidth="1"/>
    <col min="3062" max="3068" width="17.1640625" style="1151" bestFit="1" customWidth="1"/>
    <col min="3069" max="3069" width="18.1640625" style="1151" bestFit="1" customWidth="1"/>
    <col min="3070" max="3071" width="20.1640625" style="1151" bestFit="1" customWidth="1"/>
    <col min="3072" max="3074" width="18.1640625" style="1151" bestFit="1" customWidth="1"/>
    <col min="3075" max="3076" width="20.1640625" style="1151" bestFit="1" customWidth="1"/>
    <col min="3077" max="3078" width="18.1640625" style="1151" bestFit="1" customWidth="1"/>
    <col min="3079" max="3097" width="9.1640625" style="1151"/>
    <col min="3098" max="3098" width="12.83203125" style="1151" bestFit="1" customWidth="1"/>
    <col min="3099" max="3258" width="9.1640625" style="1151"/>
    <col min="3259" max="3259" width="56.5" style="1151" customWidth="1"/>
    <col min="3260" max="3260" width="9.1640625" style="1151" customWidth="1"/>
    <col min="3261" max="3261" width="20" style="1151" customWidth="1"/>
    <col min="3262" max="3262" width="29.6640625" style="1151" customWidth="1"/>
    <col min="3263" max="3263" width="19.5" style="1151" customWidth="1"/>
    <col min="3264" max="3264" width="19.1640625" style="1151" customWidth="1"/>
    <col min="3265" max="3265" width="21" style="1151" customWidth="1"/>
    <col min="3266" max="3266" width="26.83203125" style="1151" customWidth="1"/>
    <col min="3267" max="3267" width="18.1640625" style="1151" customWidth="1"/>
    <col min="3268" max="3268" width="20.1640625" style="1151" bestFit="1" customWidth="1"/>
    <col min="3269" max="3269" width="17.33203125" style="1151" bestFit="1" customWidth="1"/>
    <col min="3270" max="3270" width="22.6640625" style="1151" customWidth="1"/>
    <col min="3271" max="3272" width="17.1640625" style="1151" customWidth="1"/>
    <col min="3273" max="3273" width="14.83203125" style="1151" customWidth="1"/>
    <col min="3274" max="3274" width="21.6640625" style="1151" customWidth="1"/>
    <col min="3275" max="3275" width="17.83203125" style="1151" customWidth="1"/>
    <col min="3276" max="3276" width="19.5" style="1151" customWidth="1"/>
    <col min="3277" max="3277" width="21.5" style="1151" customWidth="1"/>
    <col min="3278" max="3278" width="27.83203125" style="1151" customWidth="1"/>
    <col min="3279" max="3280" width="21.5" style="1151" customWidth="1"/>
    <col min="3281" max="3281" width="19.33203125" style="1151" customWidth="1"/>
    <col min="3282" max="3282" width="27.83203125" style="1151" customWidth="1"/>
    <col min="3283" max="3283" width="18.1640625" style="1151" customWidth="1"/>
    <col min="3284" max="3284" width="17.83203125" style="1151" customWidth="1"/>
    <col min="3285" max="3285" width="15.5" style="1151" customWidth="1"/>
    <col min="3286" max="3286" width="25.83203125" style="1151" customWidth="1"/>
    <col min="3287" max="3287" width="19.33203125" style="1151" customWidth="1"/>
    <col min="3288" max="3289" width="15.5" style="1151" customWidth="1"/>
    <col min="3290" max="3290" width="22.5" style="1151" customWidth="1"/>
    <col min="3291" max="3291" width="21.33203125" style="1151" customWidth="1"/>
    <col min="3292" max="3292" width="16.1640625" style="1151" customWidth="1"/>
    <col min="3293" max="3293" width="32" style="1151" customWidth="1"/>
    <col min="3294" max="3294" width="32.6640625" style="1151" customWidth="1"/>
    <col min="3295" max="3296" width="17.5" style="1151" customWidth="1"/>
    <col min="3297" max="3297" width="24" style="1151" customWidth="1"/>
    <col min="3298" max="3298" width="31.5" style="1151" customWidth="1"/>
    <col min="3299" max="3299" width="23.83203125" style="1151" customWidth="1"/>
    <col min="3300" max="3300" width="17.1640625" style="1151" customWidth="1"/>
    <col min="3301" max="3301" width="16.83203125" style="1151" customWidth="1"/>
    <col min="3302" max="3302" width="24" style="1151" customWidth="1"/>
    <col min="3303" max="3303" width="16" style="1151" customWidth="1"/>
    <col min="3304" max="3304" width="17.83203125" style="1151" customWidth="1"/>
    <col min="3305" max="3305" width="8.83203125" style="1151" customWidth="1"/>
    <col min="3306" max="3306" width="29.5" style="1151" customWidth="1"/>
    <col min="3307" max="3308" width="9.1640625" style="1151"/>
    <col min="3309" max="3309" width="15.83203125" style="1151" customWidth="1"/>
    <col min="3310" max="3310" width="28.33203125" style="1151" customWidth="1"/>
    <col min="3311" max="3313" width="17.1640625" style="1151" bestFit="1" customWidth="1"/>
    <col min="3314" max="3314" width="27.83203125" style="1151" customWidth="1"/>
    <col min="3315" max="3315" width="24" style="1151" bestFit="1" customWidth="1"/>
    <col min="3316" max="3317" width="24.5" style="1151" bestFit="1" customWidth="1"/>
    <col min="3318" max="3324" width="17.1640625" style="1151" bestFit="1" customWidth="1"/>
    <col min="3325" max="3325" width="18.1640625" style="1151" bestFit="1" customWidth="1"/>
    <col min="3326" max="3327" width="20.1640625" style="1151" bestFit="1" customWidth="1"/>
    <col min="3328" max="3330" width="18.1640625" style="1151" bestFit="1" customWidth="1"/>
    <col min="3331" max="3332" width="20.1640625" style="1151" bestFit="1" customWidth="1"/>
    <col min="3333" max="3334" width="18.1640625" style="1151" bestFit="1" customWidth="1"/>
    <col min="3335" max="3353" width="9.1640625" style="1151"/>
    <col min="3354" max="3354" width="12.83203125" style="1151" bestFit="1" customWidth="1"/>
    <col min="3355" max="3514" width="9.1640625" style="1151"/>
    <col min="3515" max="3515" width="56.5" style="1151" customWidth="1"/>
    <col min="3516" max="3516" width="9.1640625" style="1151" customWidth="1"/>
    <col min="3517" max="3517" width="20" style="1151" customWidth="1"/>
    <col min="3518" max="3518" width="29.6640625" style="1151" customWidth="1"/>
    <col min="3519" max="3519" width="19.5" style="1151" customWidth="1"/>
    <col min="3520" max="3520" width="19.1640625" style="1151" customWidth="1"/>
    <col min="3521" max="3521" width="21" style="1151" customWidth="1"/>
    <col min="3522" max="3522" width="26.83203125" style="1151" customWidth="1"/>
    <col min="3523" max="3523" width="18.1640625" style="1151" customWidth="1"/>
    <col min="3524" max="3524" width="20.1640625" style="1151" bestFit="1" customWidth="1"/>
    <col min="3525" max="3525" width="17.33203125" style="1151" bestFit="1" customWidth="1"/>
    <col min="3526" max="3526" width="22.6640625" style="1151" customWidth="1"/>
    <col min="3527" max="3528" width="17.1640625" style="1151" customWidth="1"/>
    <col min="3529" max="3529" width="14.83203125" style="1151" customWidth="1"/>
    <col min="3530" max="3530" width="21.6640625" style="1151" customWidth="1"/>
    <col min="3531" max="3531" width="17.83203125" style="1151" customWidth="1"/>
    <col min="3532" max="3532" width="19.5" style="1151" customWidth="1"/>
    <col min="3533" max="3533" width="21.5" style="1151" customWidth="1"/>
    <col min="3534" max="3534" width="27.83203125" style="1151" customWidth="1"/>
    <col min="3535" max="3536" width="21.5" style="1151" customWidth="1"/>
    <col min="3537" max="3537" width="19.33203125" style="1151" customWidth="1"/>
    <col min="3538" max="3538" width="27.83203125" style="1151" customWidth="1"/>
    <col min="3539" max="3539" width="18.1640625" style="1151" customWidth="1"/>
    <col min="3540" max="3540" width="17.83203125" style="1151" customWidth="1"/>
    <col min="3541" max="3541" width="15.5" style="1151" customWidth="1"/>
    <col min="3542" max="3542" width="25.83203125" style="1151" customWidth="1"/>
    <col min="3543" max="3543" width="19.33203125" style="1151" customWidth="1"/>
    <col min="3544" max="3545" width="15.5" style="1151" customWidth="1"/>
    <col min="3546" max="3546" width="22.5" style="1151" customWidth="1"/>
    <col min="3547" max="3547" width="21.33203125" style="1151" customWidth="1"/>
    <col min="3548" max="3548" width="16.1640625" style="1151" customWidth="1"/>
    <col min="3549" max="3549" width="32" style="1151" customWidth="1"/>
    <col min="3550" max="3550" width="32.6640625" style="1151" customWidth="1"/>
    <col min="3551" max="3552" width="17.5" style="1151" customWidth="1"/>
    <col min="3553" max="3553" width="24" style="1151" customWidth="1"/>
    <col min="3554" max="3554" width="31.5" style="1151" customWidth="1"/>
    <col min="3555" max="3555" width="23.83203125" style="1151" customWidth="1"/>
    <col min="3556" max="3556" width="17.1640625" style="1151" customWidth="1"/>
    <col min="3557" max="3557" width="16.83203125" style="1151" customWidth="1"/>
    <col min="3558" max="3558" width="24" style="1151" customWidth="1"/>
    <col min="3559" max="3559" width="16" style="1151" customWidth="1"/>
    <col min="3560" max="3560" width="17.83203125" style="1151" customWidth="1"/>
    <col min="3561" max="3561" width="8.83203125" style="1151" customWidth="1"/>
    <col min="3562" max="3562" width="29.5" style="1151" customWidth="1"/>
    <col min="3563" max="3564" width="9.1640625" style="1151"/>
    <col min="3565" max="3565" width="15.83203125" style="1151" customWidth="1"/>
    <col min="3566" max="3566" width="28.33203125" style="1151" customWidth="1"/>
    <col min="3567" max="3569" width="17.1640625" style="1151" bestFit="1" customWidth="1"/>
    <col min="3570" max="3570" width="27.83203125" style="1151" customWidth="1"/>
    <col min="3571" max="3571" width="24" style="1151" bestFit="1" customWidth="1"/>
    <col min="3572" max="3573" width="24.5" style="1151" bestFit="1" customWidth="1"/>
    <col min="3574" max="3580" width="17.1640625" style="1151" bestFit="1" customWidth="1"/>
    <col min="3581" max="3581" width="18.1640625" style="1151" bestFit="1" customWidth="1"/>
    <col min="3582" max="3583" width="20.1640625" style="1151" bestFit="1" customWidth="1"/>
    <col min="3584" max="3586" width="18.1640625" style="1151" bestFit="1" customWidth="1"/>
    <col min="3587" max="3588" width="20.1640625" style="1151" bestFit="1" customWidth="1"/>
    <col min="3589" max="3590" width="18.1640625" style="1151" bestFit="1" customWidth="1"/>
    <col min="3591" max="3609" width="9.1640625" style="1151"/>
    <col min="3610" max="3610" width="12.83203125" style="1151" bestFit="1" customWidth="1"/>
    <col min="3611" max="3770" width="9.1640625" style="1151"/>
    <col min="3771" max="3771" width="56.5" style="1151" customWidth="1"/>
    <col min="3772" max="3772" width="9.1640625" style="1151" customWidth="1"/>
    <col min="3773" max="3773" width="20" style="1151" customWidth="1"/>
    <col min="3774" max="3774" width="29.6640625" style="1151" customWidth="1"/>
    <col min="3775" max="3775" width="19.5" style="1151" customWidth="1"/>
    <col min="3776" max="3776" width="19.1640625" style="1151" customWidth="1"/>
    <col min="3777" max="3777" width="21" style="1151" customWidth="1"/>
    <col min="3778" max="3778" width="26.83203125" style="1151" customWidth="1"/>
    <col min="3779" max="3779" width="18.1640625" style="1151" customWidth="1"/>
    <col min="3780" max="3780" width="20.1640625" style="1151" bestFit="1" customWidth="1"/>
    <col min="3781" max="3781" width="17.33203125" style="1151" bestFit="1" customWidth="1"/>
    <col min="3782" max="3782" width="22.6640625" style="1151" customWidth="1"/>
    <col min="3783" max="3784" width="17.1640625" style="1151" customWidth="1"/>
    <col min="3785" max="3785" width="14.83203125" style="1151" customWidth="1"/>
    <col min="3786" max="3786" width="21.6640625" style="1151" customWidth="1"/>
    <col min="3787" max="3787" width="17.83203125" style="1151" customWidth="1"/>
    <col min="3788" max="3788" width="19.5" style="1151" customWidth="1"/>
    <col min="3789" max="3789" width="21.5" style="1151" customWidth="1"/>
    <col min="3790" max="3790" width="27.83203125" style="1151" customWidth="1"/>
    <col min="3791" max="3792" width="21.5" style="1151" customWidth="1"/>
    <col min="3793" max="3793" width="19.33203125" style="1151" customWidth="1"/>
    <col min="3794" max="3794" width="27.83203125" style="1151" customWidth="1"/>
    <col min="3795" max="3795" width="18.1640625" style="1151" customWidth="1"/>
    <col min="3796" max="3796" width="17.83203125" style="1151" customWidth="1"/>
    <col min="3797" max="3797" width="15.5" style="1151" customWidth="1"/>
    <col min="3798" max="3798" width="25.83203125" style="1151" customWidth="1"/>
    <col min="3799" max="3799" width="19.33203125" style="1151" customWidth="1"/>
    <col min="3800" max="3801" width="15.5" style="1151" customWidth="1"/>
    <col min="3802" max="3802" width="22.5" style="1151" customWidth="1"/>
    <col min="3803" max="3803" width="21.33203125" style="1151" customWidth="1"/>
    <col min="3804" max="3804" width="16.1640625" style="1151" customWidth="1"/>
    <col min="3805" max="3805" width="32" style="1151" customWidth="1"/>
    <col min="3806" max="3806" width="32.6640625" style="1151" customWidth="1"/>
    <col min="3807" max="3808" width="17.5" style="1151" customWidth="1"/>
    <col min="3809" max="3809" width="24" style="1151" customWidth="1"/>
    <col min="3810" max="3810" width="31.5" style="1151" customWidth="1"/>
    <col min="3811" max="3811" width="23.83203125" style="1151" customWidth="1"/>
    <col min="3812" max="3812" width="17.1640625" style="1151" customWidth="1"/>
    <col min="3813" max="3813" width="16.83203125" style="1151" customWidth="1"/>
    <col min="3814" max="3814" width="24" style="1151" customWidth="1"/>
    <col min="3815" max="3815" width="16" style="1151" customWidth="1"/>
    <col min="3816" max="3816" width="17.83203125" style="1151" customWidth="1"/>
    <col min="3817" max="3817" width="8.83203125" style="1151" customWidth="1"/>
    <col min="3818" max="3818" width="29.5" style="1151" customWidth="1"/>
    <col min="3819" max="3820" width="9.1640625" style="1151"/>
    <col min="3821" max="3821" width="15.83203125" style="1151" customWidth="1"/>
    <col min="3822" max="3822" width="28.33203125" style="1151" customWidth="1"/>
    <col min="3823" max="3825" width="17.1640625" style="1151" bestFit="1" customWidth="1"/>
    <col min="3826" max="3826" width="27.83203125" style="1151" customWidth="1"/>
    <col min="3827" max="3827" width="24" style="1151" bestFit="1" customWidth="1"/>
    <col min="3828" max="3829" width="24.5" style="1151" bestFit="1" customWidth="1"/>
    <col min="3830" max="3836" width="17.1640625" style="1151" bestFit="1" customWidth="1"/>
    <col min="3837" max="3837" width="18.1640625" style="1151" bestFit="1" customWidth="1"/>
    <col min="3838" max="3839" width="20.1640625" style="1151" bestFit="1" customWidth="1"/>
    <col min="3840" max="3842" width="18.1640625" style="1151" bestFit="1" customWidth="1"/>
    <col min="3843" max="3844" width="20.1640625" style="1151" bestFit="1" customWidth="1"/>
    <col min="3845" max="3846" width="18.1640625" style="1151" bestFit="1" customWidth="1"/>
    <col min="3847" max="3865" width="9.1640625" style="1151"/>
    <col min="3866" max="3866" width="12.83203125" style="1151" bestFit="1" customWidth="1"/>
    <col min="3867" max="4026" width="9.1640625" style="1151"/>
    <col min="4027" max="4027" width="56.5" style="1151" customWidth="1"/>
    <col min="4028" max="4028" width="9.1640625" style="1151" customWidth="1"/>
    <col min="4029" max="4029" width="20" style="1151" customWidth="1"/>
    <col min="4030" max="4030" width="29.6640625" style="1151" customWidth="1"/>
    <col min="4031" max="4031" width="19.5" style="1151" customWidth="1"/>
    <col min="4032" max="4032" width="19.1640625" style="1151" customWidth="1"/>
    <col min="4033" max="4033" width="21" style="1151" customWidth="1"/>
    <col min="4034" max="4034" width="26.83203125" style="1151" customWidth="1"/>
    <col min="4035" max="4035" width="18.1640625" style="1151" customWidth="1"/>
    <col min="4036" max="4036" width="20.1640625" style="1151" bestFit="1" customWidth="1"/>
    <col min="4037" max="4037" width="17.33203125" style="1151" bestFit="1" customWidth="1"/>
    <col min="4038" max="4038" width="22.6640625" style="1151" customWidth="1"/>
    <col min="4039" max="4040" width="17.1640625" style="1151" customWidth="1"/>
    <col min="4041" max="4041" width="14.83203125" style="1151" customWidth="1"/>
    <col min="4042" max="4042" width="21.6640625" style="1151" customWidth="1"/>
    <col min="4043" max="4043" width="17.83203125" style="1151" customWidth="1"/>
    <col min="4044" max="4044" width="19.5" style="1151" customWidth="1"/>
    <col min="4045" max="4045" width="21.5" style="1151" customWidth="1"/>
    <col min="4046" max="4046" width="27.83203125" style="1151" customWidth="1"/>
    <col min="4047" max="4048" width="21.5" style="1151" customWidth="1"/>
    <col min="4049" max="4049" width="19.33203125" style="1151" customWidth="1"/>
    <col min="4050" max="4050" width="27.83203125" style="1151" customWidth="1"/>
    <col min="4051" max="4051" width="18.1640625" style="1151" customWidth="1"/>
    <col min="4052" max="4052" width="17.83203125" style="1151" customWidth="1"/>
    <col min="4053" max="4053" width="15.5" style="1151" customWidth="1"/>
    <col min="4054" max="4054" width="25.83203125" style="1151" customWidth="1"/>
    <col min="4055" max="4055" width="19.33203125" style="1151" customWidth="1"/>
    <col min="4056" max="4057" width="15.5" style="1151" customWidth="1"/>
    <col min="4058" max="4058" width="22.5" style="1151" customWidth="1"/>
    <col min="4059" max="4059" width="21.33203125" style="1151" customWidth="1"/>
    <col min="4060" max="4060" width="16.1640625" style="1151" customWidth="1"/>
    <col min="4061" max="4061" width="32" style="1151" customWidth="1"/>
    <col min="4062" max="4062" width="32.6640625" style="1151" customWidth="1"/>
    <col min="4063" max="4064" width="17.5" style="1151" customWidth="1"/>
    <col min="4065" max="4065" width="24" style="1151" customWidth="1"/>
    <col min="4066" max="4066" width="31.5" style="1151" customWidth="1"/>
    <col min="4067" max="4067" width="23.83203125" style="1151" customWidth="1"/>
    <col min="4068" max="4068" width="17.1640625" style="1151" customWidth="1"/>
    <col min="4069" max="4069" width="16.83203125" style="1151" customWidth="1"/>
    <col min="4070" max="4070" width="24" style="1151" customWidth="1"/>
    <col min="4071" max="4071" width="16" style="1151" customWidth="1"/>
    <col min="4072" max="4072" width="17.83203125" style="1151" customWidth="1"/>
    <col min="4073" max="4073" width="8.83203125" style="1151" customWidth="1"/>
    <col min="4074" max="4074" width="29.5" style="1151" customWidth="1"/>
    <col min="4075" max="4076" width="9.1640625" style="1151"/>
    <col min="4077" max="4077" width="15.83203125" style="1151" customWidth="1"/>
    <col min="4078" max="4078" width="28.33203125" style="1151" customWidth="1"/>
    <col min="4079" max="4081" width="17.1640625" style="1151" bestFit="1" customWidth="1"/>
    <col min="4082" max="4082" width="27.83203125" style="1151" customWidth="1"/>
    <col min="4083" max="4083" width="24" style="1151" bestFit="1" customWidth="1"/>
    <col min="4084" max="4085" width="24.5" style="1151" bestFit="1" customWidth="1"/>
    <col min="4086" max="4092" width="17.1640625" style="1151" bestFit="1" customWidth="1"/>
    <col min="4093" max="4093" width="18.1640625" style="1151" bestFit="1" customWidth="1"/>
    <col min="4094" max="4095" width="20.1640625" style="1151" bestFit="1" customWidth="1"/>
    <col min="4096" max="4098" width="18.1640625" style="1151" bestFit="1" customWidth="1"/>
    <col min="4099" max="4100" width="20.1640625" style="1151" bestFit="1" customWidth="1"/>
    <col min="4101" max="4102" width="18.1640625" style="1151" bestFit="1" customWidth="1"/>
    <col min="4103" max="4121" width="9.1640625" style="1151"/>
    <col min="4122" max="4122" width="12.83203125" style="1151" bestFit="1" customWidth="1"/>
    <col min="4123" max="4282" width="9.1640625" style="1151"/>
    <col min="4283" max="4283" width="56.5" style="1151" customWidth="1"/>
    <col min="4284" max="4284" width="9.1640625" style="1151" customWidth="1"/>
    <col min="4285" max="4285" width="20" style="1151" customWidth="1"/>
    <col min="4286" max="4286" width="29.6640625" style="1151" customWidth="1"/>
    <col min="4287" max="4287" width="19.5" style="1151" customWidth="1"/>
    <col min="4288" max="4288" width="19.1640625" style="1151" customWidth="1"/>
    <col min="4289" max="4289" width="21" style="1151" customWidth="1"/>
    <col min="4290" max="4290" width="26.83203125" style="1151" customWidth="1"/>
    <col min="4291" max="4291" width="18.1640625" style="1151" customWidth="1"/>
    <col min="4292" max="4292" width="20.1640625" style="1151" bestFit="1" customWidth="1"/>
    <col min="4293" max="4293" width="17.33203125" style="1151" bestFit="1" customWidth="1"/>
    <col min="4294" max="4294" width="22.6640625" style="1151" customWidth="1"/>
    <col min="4295" max="4296" width="17.1640625" style="1151" customWidth="1"/>
    <col min="4297" max="4297" width="14.83203125" style="1151" customWidth="1"/>
    <col min="4298" max="4298" width="21.6640625" style="1151" customWidth="1"/>
    <col min="4299" max="4299" width="17.83203125" style="1151" customWidth="1"/>
    <col min="4300" max="4300" width="19.5" style="1151" customWidth="1"/>
    <col min="4301" max="4301" width="21.5" style="1151" customWidth="1"/>
    <col min="4302" max="4302" width="27.83203125" style="1151" customWidth="1"/>
    <col min="4303" max="4304" width="21.5" style="1151" customWidth="1"/>
    <col min="4305" max="4305" width="19.33203125" style="1151" customWidth="1"/>
    <col min="4306" max="4306" width="27.83203125" style="1151" customWidth="1"/>
    <col min="4307" max="4307" width="18.1640625" style="1151" customWidth="1"/>
    <col min="4308" max="4308" width="17.83203125" style="1151" customWidth="1"/>
    <col min="4309" max="4309" width="15.5" style="1151" customWidth="1"/>
    <col min="4310" max="4310" width="25.83203125" style="1151" customWidth="1"/>
    <col min="4311" max="4311" width="19.33203125" style="1151" customWidth="1"/>
    <col min="4312" max="4313" width="15.5" style="1151" customWidth="1"/>
    <col min="4314" max="4314" width="22.5" style="1151" customWidth="1"/>
    <col min="4315" max="4315" width="21.33203125" style="1151" customWidth="1"/>
    <col min="4316" max="4316" width="16.1640625" style="1151" customWidth="1"/>
    <col min="4317" max="4317" width="32" style="1151" customWidth="1"/>
    <col min="4318" max="4318" width="32.6640625" style="1151" customWidth="1"/>
    <col min="4319" max="4320" width="17.5" style="1151" customWidth="1"/>
    <col min="4321" max="4321" width="24" style="1151" customWidth="1"/>
    <col min="4322" max="4322" width="31.5" style="1151" customWidth="1"/>
    <col min="4323" max="4323" width="23.83203125" style="1151" customWidth="1"/>
    <col min="4324" max="4324" width="17.1640625" style="1151" customWidth="1"/>
    <col min="4325" max="4325" width="16.83203125" style="1151" customWidth="1"/>
    <col min="4326" max="4326" width="24" style="1151" customWidth="1"/>
    <col min="4327" max="4327" width="16" style="1151" customWidth="1"/>
    <col min="4328" max="4328" width="17.83203125" style="1151" customWidth="1"/>
    <col min="4329" max="4329" width="8.83203125" style="1151" customWidth="1"/>
    <col min="4330" max="4330" width="29.5" style="1151" customWidth="1"/>
    <col min="4331" max="4332" width="9.1640625" style="1151"/>
    <col min="4333" max="4333" width="15.83203125" style="1151" customWidth="1"/>
    <col min="4334" max="4334" width="28.33203125" style="1151" customWidth="1"/>
    <col min="4335" max="4337" width="17.1640625" style="1151" bestFit="1" customWidth="1"/>
    <col min="4338" max="4338" width="27.83203125" style="1151" customWidth="1"/>
    <col min="4339" max="4339" width="24" style="1151" bestFit="1" customWidth="1"/>
    <col min="4340" max="4341" width="24.5" style="1151" bestFit="1" customWidth="1"/>
    <col min="4342" max="4348" width="17.1640625" style="1151" bestFit="1" customWidth="1"/>
    <col min="4349" max="4349" width="18.1640625" style="1151" bestFit="1" customWidth="1"/>
    <col min="4350" max="4351" width="20.1640625" style="1151" bestFit="1" customWidth="1"/>
    <col min="4352" max="4354" width="18.1640625" style="1151" bestFit="1" customWidth="1"/>
    <col min="4355" max="4356" width="20.1640625" style="1151" bestFit="1" customWidth="1"/>
    <col min="4357" max="4358" width="18.1640625" style="1151" bestFit="1" customWidth="1"/>
    <col min="4359" max="4377" width="9.1640625" style="1151"/>
    <col min="4378" max="4378" width="12.83203125" style="1151" bestFit="1" customWidth="1"/>
    <col min="4379" max="4538" width="9.1640625" style="1151"/>
    <col min="4539" max="4539" width="56.5" style="1151" customWidth="1"/>
    <col min="4540" max="4540" width="9.1640625" style="1151" customWidth="1"/>
    <col min="4541" max="4541" width="20" style="1151" customWidth="1"/>
    <col min="4542" max="4542" width="29.6640625" style="1151" customWidth="1"/>
    <col min="4543" max="4543" width="19.5" style="1151" customWidth="1"/>
    <col min="4544" max="4544" width="19.1640625" style="1151" customWidth="1"/>
    <col min="4545" max="4545" width="21" style="1151" customWidth="1"/>
    <col min="4546" max="4546" width="26.83203125" style="1151" customWidth="1"/>
    <col min="4547" max="4547" width="18.1640625" style="1151" customWidth="1"/>
    <col min="4548" max="4548" width="20.1640625" style="1151" bestFit="1" customWidth="1"/>
    <col min="4549" max="4549" width="17.33203125" style="1151" bestFit="1" customWidth="1"/>
    <col min="4550" max="4550" width="22.6640625" style="1151" customWidth="1"/>
    <col min="4551" max="4552" width="17.1640625" style="1151" customWidth="1"/>
    <col min="4553" max="4553" width="14.83203125" style="1151" customWidth="1"/>
    <col min="4554" max="4554" width="21.6640625" style="1151" customWidth="1"/>
    <col min="4555" max="4555" width="17.83203125" style="1151" customWidth="1"/>
    <col min="4556" max="4556" width="19.5" style="1151" customWidth="1"/>
    <col min="4557" max="4557" width="21.5" style="1151" customWidth="1"/>
    <col min="4558" max="4558" width="27.83203125" style="1151" customWidth="1"/>
    <col min="4559" max="4560" width="21.5" style="1151" customWidth="1"/>
    <col min="4561" max="4561" width="19.33203125" style="1151" customWidth="1"/>
    <col min="4562" max="4562" width="27.83203125" style="1151" customWidth="1"/>
    <col min="4563" max="4563" width="18.1640625" style="1151" customWidth="1"/>
    <col min="4564" max="4564" width="17.83203125" style="1151" customWidth="1"/>
    <col min="4565" max="4565" width="15.5" style="1151" customWidth="1"/>
    <col min="4566" max="4566" width="25.83203125" style="1151" customWidth="1"/>
    <col min="4567" max="4567" width="19.33203125" style="1151" customWidth="1"/>
    <col min="4568" max="4569" width="15.5" style="1151" customWidth="1"/>
    <col min="4570" max="4570" width="22.5" style="1151" customWidth="1"/>
    <col min="4571" max="4571" width="21.33203125" style="1151" customWidth="1"/>
    <col min="4572" max="4572" width="16.1640625" style="1151" customWidth="1"/>
    <col min="4573" max="4573" width="32" style="1151" customWidth="1"/>
    <col min="4574" max="4574" width="32.6640625" style="1151" customWidth="1"/>
    <col min="4575" max="4576" width="17.5" style="1151" customWidth="1"/>
    <col min="4577" max="4577" width="24" style="1151" customWidth="1"/>
    <col min="4578" max="4578" width="31.5" style="1151" customWidth="1"/>
    <col min="4579" max="4579" width="23.83203125" style="1151" customWidth="1"/>
    <col min="4580" max="4580" width="17.1640625" style="1151" customWidth="1"/>
    <col min="4581" max="4581" width="16.83203125" style="1151" customWidth="1"/>
    <col min="4582" max="4582" width="24" style="1151" customWidth="1"/>
    <col min="4583" max="4583" width="16" style="1151" customWidth="1"/>
    <col min="4584" max="4584" width="17.83203125" style="1151" customWidth="1"/>
    <col min="4585" max="4585" width="8.83203125" style="1151" customWidth="1"/>
    <col min="4586" max="4586" width="29.5" style="1151" customWidth="1"/>
    <col min="4587" max="4588" width="9.1640625" style="1151"/>
    <col min="4589" max="4589" width="15.83203125" style="1151" customWidth="1"/>
    <col min="4590" max="4590" width="28.33203125" style="1151" customWidth="1"/>
    <col min="4591" max="4593" width="17.1640625" style="1151" bestFit="1" customWidth="1"/>
    <col min="4594" max="4594" width="27.83203125" style="1151" customWidth="1"/>
    <col min="4595" max="4595" width="24" style="1151" bestFit="1" customWidth="1"/>
    <col min="4596" max="4597" width="24.5" style="1151" bestFit="1" customWidth="1"/>
    <col min="4598" max="4604" width="17.1640625" style="1151" bestFit="1" customWidth="1"/>
    <col min="4605" max="4605" width="18.1640625" style="1151" bestFit="1" customWidth="1"/>
    <col min="4606" max="4607" width="20.1640625" style="1151" bestFit="1" customWidth="1"/>
    <col min="4608" max="4610" width="18.1640625" style="1151" bestFit="1" customWidth="1"/>
    <col min="4611" max="4612" width="20.1640625" style="1151" bestFit="1" customWidth="1"/>
    <col min="4613" max="4614" width="18.1640625" style="1151" bestFit="1" customWidth="1"/>
    <col min="4615" max="4633" width="9.1640625" style="1151"/>
    <col min="4634" max="4634" width="12.83203125" style="1151" bestFit="1" customWidth="1"/>
    <col min="4635" max="4794" width="9.1640625" style="1151"/>
    <col min="4795" max="4795" width="56.5" style="1151" customWidth="1"/>
    <col min="4796" max="4796" width="9.1640625" style="1151" customWidth="1"/>
    <col min="4797" max="4797" width="20" style="1151" customWidth="1"/>
    <col min="4798" max="4798" width="29.6640625" style="1151" customWidth="1"/>
    <col min="4799" max="4799" width="19.5" style="1151" customWidth="1"/>
    <col min="4800" max="4800" width="19.1640625" style="1151" customWidth="1"/>
    <col min="4801" max="4801" width="21" style="1151" customWidth="1"/>
    <col min="4802" max="4802" width="26.83203125" style="1151" customWidth="1"/>
    <col min="4803" max="4803" width="18.1640625" style="1151" customWidth="1"/>
    <col min="4804" max="4804" width="20.1640625" style="1151" bestFit="1" customWidth="1"/>
    <col min="4805" max="4805" width="17.33203125" style="1151" bestFit="1" customWidth="1"/>
    <col min="4806" max="4806" width="22.6640625" style="1151" customWidth="1"/>
    <col min="4807" max="4808" width="17.1640625" style="1151" customWidth="1"/>
    <col min="4809" max="4809" width="14.83203125" style="1151" customWidth="1"/>
    <col min="4810" max="4810" width="21.6640625" style="1151" customWidth="1"/>
    <col min="4811" max="4811" width="17.83203125" style="1151" customWidth="1"/>
    <col min="4812" max="4812" width="19.5" style="1151" customWidth="1"/>
    <col min="4813" max="4813" width="21.5" style="1151" customWidth="1"/>
    <col min="4814" max="4814" width="27.83203125" style="1151" customWidth="1"/>
    <col min="4815" max="4816" width="21.5" style="1151" customWidth="1"/>
    <col min="4817" max="4817" width="19.33203125" style="1151" customWidth="1"/>
    <col min="4818" max="4818" width="27.83203125" style="1151" customWidth="1"/>
    <col min="4819" max="4819" width="18.1640625" style="1151" customWidth="1"/>
    <col min="4820" max="4820" width="17.83203125" style="1151" customWidth="1"/>
    <col min="4821" max="4821" width="15.5" style="1151" customWidth="1"/>
    <col min="4822" max="4822" width="25.83203125" style="1151" customWidth="1"/>
    <col min="4823" max="4823" width="19.33203125" style="1151" customWidth="1"/>
    <col min="4824" max="4825" width="15.5" style="1151" customWidth="1"/>
    <col min="4826" max="4826" width="22.5" style="1151" customWidth="1"/>
    <col min="4827" max="4827" width="21.33203125" style="1151" customWidth="1"/>
    <col min="4828" max="4828" width="16.1640625" style="1151" customWidth="1"/>
    <col min="4829" max="4829" width="32" style="1151" customWidth="1"/>
    <col min="4830" max="4830" width="32.6640625" style="1151" customWidth="1"/>
    <col min="4831" max="4832" width="17.5" style="1151" customWidth="1"/>
    <col min="4833" max="4833" width="24" style="1151" customWidth="1"/>
    <col min="4834" max="4834" width="31.5" style="1151" customWidth="1"/>
    <col min="4835" max="4835" width="23.83203125" style="1151" customWidth="1"/>
    <col min="4836" max="4836" width="17.1640625" style="1151" customWidth="1"/>
    <col min="4837" max="4837" width="16.83203125" style="1151" customWidth="1"/>
    <col min="4838" max="4838" width="24" style="1151" customWidth="1"/>
    <col min="4839" max="4839" width="16" style="1151" customWidth="1"/>
    <col min="4840" max="4840" width="17.83203125" style="1151" customWidth="1"/>
    <col min="4841" max="4841" width="8.83203125" style="1151" customWidth="1"/>
    <col min="4842" max="4842" width="29.5" style="1151" customWidth="1"/>
    <col min="4843" max="4844" width="9.1640625" style="1151"/>
    <col min="4845" max="4845" width="15.83203125" style="1151" customWidth="1"/>
    <col min="4846" max="4846" width="28.33203125" style="1151" customWidth="1"/>
    <col min="4847" max="4849" width="17.1640625" style="1151" bestFit="1" customWidth="1"/>
    <col min="4850" max="4850" width="27.83203125" style="1151" customWidth="1"/>
    <col min="4851" max="4851" width="24" style="1151" bestFit="1" customWidth="1"/>
    <col min="4852" max="4853" width="24.5" style="1151" bestFit="1" customWidth="1"/>
    <col min="4854" max="4860" width="17.1640625" style="1151" bestFit="1" customWidth="1"/>
    <col min="4861" max="4861" width="18.1640625" style="1151" bestFit="1" customWidth="1"/>
    <col min="4862" max="4863" width="20.1640625" style="1151" bestFit="1" customWidth="1"/>
    <col min="4864" max="4866" width="18.1640625" style="1151" bestFit="1" customWidth="1"/>
    <col min="4867" max="4868" width="20.1640625" style="1151" bestFit="1" customWidth="1"/>
    <col min="4869" max="4870" width="18.1640625" style="1151" bestFit="1" customWidth="1"/>
    <col min="4871" max="4889" width="9.1640625" style="1151"/>
    <col min="4890" max="4890" width="12.83203125" style="1151" bestFit="1" customWidth="1"/>
    <col min="4891" max="5050" width="9.1640625" style="1151"/>
    <col min="5051" max="5051" width="56.5" style="1151" customWidth="1"/>
    <col min="5052" max="5052" width="9.1640625" style="1151" customWidth="1"/>
    <col min="5053" max="5053" width="20" style="1151" customWidth="1"/>
    <col min="5054" max="5054" width="29.6640625" style="1151" customWidth="1"/>
    <col min="5055" max="5055" width="19.5" style="1151" customWidth="1"/>
    <col min="5056" max="5056" width="19.1640625" style="1151" customWidth="1"/>
    <col min="5057" max="5057" width="21" style="1151" customWidth="1"/>
    <col min="5058" max="5058" width="26.83203125" style="1151" customWidth="1"/>
    <col min="5059" max="5059" width="18.1640625" style="1151" customWidth="1"/>
    <col min="5060" max="5060" width="20.1640625" style="1151" bestFit="1" customWidth="1"/>
    <col min="5061" max="5061" width="17.33203125" style="1151" bestFit="1" customWidth="1"/>
    <col min="5062" max="5062" width="22.6640625" style="1151" customWidth="1"/>
    <col min="5063" max="5064" width="17.1640625" style="1151" customWidth="1"/>
    <col min="5065" max="5065" width="14.83203125" style="1151" customWidth="1"/>
    <col min="5066" max="5066" width="21.6640625" style="1151" customWidth="1"/>
    <col min="5067" max="5067" width="17.83203125" style="1151" customWidth="1"/>
    <col min="5068" max="5068" width="19.5" style="1151" customWidth="1"/>
    <col min="5069" max="5069" width="21.5" style="1151" customWidth="1"/>
    <col min="5070" max="5070" width="27.83203125" style="1151" customWidth="1"/>
    <col min="5071" max="5072" width="21.5" style="1151" customWidth="1"/>
    <col min="5073" max="5073" width="19.33203125" style="1151" customWidth="1"/>
    <col min="5074" max="5074" width="27.83203125" style="1151" customWidth="1"/>
    <col min="5075" max="5075" width="18.1640625" style="1151" customWidth="1"/>
    <col min="5076" max="5076" width="17.83203125" style="1151" customWidth="1"/>
    <col min="5077" max="5077" width="15.5" style="1151" customWidth="1"/>
    <col min="5078" max="5078" width="25.83203125" style="1151" customWidth="1"/>
    <col min="5079" max="5079" width="19.33203125" style="1151" customWidth="1"/>
    <col min="5080" max="5081" width="15.5" style="1151" customWidth="1"/>
    <col min="5082" max="5082" width="22.5" style="1151" customWidth="1"/>
    <col min="5083" max="5083" width="21.33203125" style="1151" customWidth="1"/>
    <col min="5084" max="5084" width="16.1640625" style="1151" customWidth="1"/>
    <col min="5085" max="5085" width="32" style="1151" customWidth="1"/>
    <col min="5086" max="5086" width="32.6640625" style="1151" customWidth="1"/>
    <col min="5087" max="5088" width="17.5" style="1151" customWidth="1"/>
    <col min="5089" max="5089" width="24" style="1151" customWidth="1"/>
    <col min="5090" max="5090" width="31.5" style="1151" customWidth="1"/>
    <col min="5091" max="5091" width="23.83203125" style="1151" customWidth="1"/>
    <col min="5092" max="5092" width="17.1640625" style="1151" customWidth="1"/>
    <col min="5093" max="5093" width="16.83203125" style="1151" customWidth="1"/>
    <col min="5094" max="5094" width="24" style="1151" customWidth="1"/>
    <col min="5095" max="5095" width="16" style="1151" customWidth="1"/>
    <col min="5096" max="5096" width="17.83203125" style="1151" customWidth="1"/>
    <col min="5097" max="5097" width="8.83203125" style="1151" customWidth="1"/>
    <col min="5098" max="5098" width="29.5" style="1151" customWidth="1"/>
    <col min="5099" max="5100" width="9.1640625" style="1151"/>
    <col min="5101" max="5101" width="15.83203125" style="1151" customWidth="1"/>
    <col min="5102" max="5102" width="28.33203125" style="1151" customWidth="1"/>
    <col min="5103" max="5105" width="17.1640625" style="1151" bestFit="1" customWidth="1"/>
    <col min="5106" max="5106" width="27.83203125" style="1151" customWidth="1"/>
    <col min="5107" max="5107" width="24" style="1151" bestFit="1" customWidth="1"/>
    <col min="5108" max="5109" width="24.5" style="1151" bestFit="1" customWidth="1"/>
    <col min="5110" max="5116" width="17.1640625" style="1151" bestFit="1" customWidth="1"/>
    <col min="5117" max="5117" width="18.1640625" style="1151" bestFit="1" customWidth="1"/>
    <col min="5118" max="5119" width="20.1640625" style="1151" bestFit="1" customWidth="1"/>
    <col min="5120" max="5122" width="18.1640625" style="1151" bestFit="1" customWidth="1"/>
    <col min="5123" max="5124" width="20.1640625" style="1151" bestFit="1" customWidth="1"/>
    <col min="5125" max="5126" width="18.1640625" style="1151" bestFit="1" customWidth="1"/>
    <col min="5127" max="5145" width="9.1640625" style="1151"/>
    <col min="5146" max="5146" width="12.83203125" style="1151" bestFit="1" customWidth="1"/>
    <col min="5147" max="5306" width="9.1640625" style="1151"/>
    <col min="5307" max="5307" width="56.5" style="1151" customWidth="1"/>
    <col min="5308" max="5308" width="9.1640625" style="1151" customWidth="1"/>
    <col min="5309" max="5309" width="20" style="1151" customWidth="1"/>
    <col min="5310" max="5310" width="29.6640625" style="1151" customWidth="1"/>
    <col min="5311" max="5311" width="19.5" style="1151" customWidth="1"/>
    <col min="5312" max="5312" width="19.1640625" style="1151" customWidth="1"/>
    <col min="5313" max="5313" width="21" style="1151" customWidth="1"/>
    <col min="5314" max="5314" width="26.83203125" style="1151" customWidth="1"/>
    <col min="5315" max="5315" width="18.1640625" style="1151" customWidth="1"/>
    <col min="5316" max="5316" width="20.1640625" style="1151" bestFit="1" customWidth="1"/>
    <col min="5317" max="5317" width="17.33203125" style="1151" bestFit="1" customWidth="1"/>
    <col min="5318" max="5318" width="22.6640625" style="1151" customWidth="1"/>
    <col min="5319" max="5320" width="17.1640625" style="1151" customWidth="1"/>
    <col min="5321" max="5321" width="14.83203125" style="1151" customWidth="1"/>
    <col min="5322" max="5322" width="21.6640625" style="1151" customWidth="1"/>
    <col min="5323" max="5323" width="17.83203125" style="1151" customWidth="1"/>
    <col min="5324" max="5324" width="19.5" style="1151" customWidth="1"/>
    <col min="5325" max="5325" width="21.5" style="1151" customWidth="1"/>
    <col min="5326" max="5326" width="27.83203125" style="1151" customWidth="1"/>
    <col min="5327" max="5328" width="21.5" style="1151" customWidth="1"/>
    <col min="5329" max="5329" width="19.33203125" style="1151" customWidth="1"/>
    <col min="5330" max="5330" width="27.83203125" style="1151" customWidth="1"/>
    <col min="5331" max="5331" width="18.1640625" style="1151" customWidth="1"/>
    <col min="5332" max="5332" width="17.83203125" style="1151" customWidth="1"/>
    <col min="5333" max="5333" width="15.5" style="1151" customWidth="1"/>
    <col min="5334" max="5334" width="25.83203125" style="1151" customWidth="1"/>
    <col min="5335" max="5335" width="19.33203125" style="1151" customWidth="1"/>
    <col min="5336" max="5337" width="15.5" style="1151" customWidth="1"/>
    <col min="5338" max="5338" width="22.5" style="1151" customWidth="1"/>
    <col min="5339" max="5339" width="21.33203125" style="1151" customWidth="1"/>
    <col min="5340" max="5340" width="16.1640625" style="1151" customWidth="1"/>
    <col min="5341" max="5341" width="32" style="1151" customWidth="1"/>
    <col min="5342" max="5342" width="32.6640625" style="1151" customWidth="1"/>
    <col min="5343" max="5344" width="17.5" style="1151" customWidth="1"/>
    <col min="5345" max="5345" width="24" style="1151" customWidth="1"/>
    <col min="5346" max="5346" width="31.5" style="1151" customWidth="1"/>
    <col min="5347" max="5347" width="23.83203125" style="1151" customWidth="1"/>
    <col min="5348" max="5348" width="17.1640625" style="1151" customWidth="1"/>
    <col min="5349" max="5349" width="16.83203125" style="1151" customWidth="1"/>
    <col min="5350" max="5350" width="24" style="1151" customWidth="1"/>
    <col min="5351" max="5351" width="16" style="1151" customWidth="1"/>
    <col min="5352" max="5352" width="17.83203125" style="1151" customWidth="1"/>
    <col min="5353" max="5353" width="8.83203125" style="1151" customWidth="1"/>
    <col min="5354" max="5354" width="29.5" style="1151" customWidth="1"/>
    <col min="5355" max="5356" width="9.1640625" style="1151"/>
    <col min="5357" max="5357" width="15.83203125" style="1151" customWidth="1"/>
    <col min="5358" max="5358" width="28.33203125" style="1151" customWidth="1"/>
    <col min="5359" max="5361" width="17.1640625" style="1151" bestFit="1" customWidth="1"/>
    <col min="5362" max="5362" width="27.83203125" style="1151" customWidth="1"/>
    <col min="5363" max="5363" width="24" style="1151" bestFit="1" customWidth="1"/>
    <col min="5364" max="5365" width="24.5" style="1151" bestFit="1" customWidth="1"/>
    <col min="5366" max="5372" width="17.1640625" style="1151" bestFit="1" customWidth="1"/>
    <col min="5373" max="5373" width="18.1640625" style="1151" bestFit="1" customWidth="1"/>
    <col min="5374" max="5375" width="20.1640625" style="1151" bestFit="1" customWidth="1"/>
    <col min="5376" max="5378" width="18.1640625" style="1151" bestFit="1" customWidth="1"/>
    <col min="5379" max="5380" width="20.1640625" style="1151" bestFit="1" customWidth="1"/>
    <col min="5381" max="5382" width="18.1640625" style="1151" bestFit="1" customWidth="1"/>
    <col min="5383" max="5401" width="9.1640625" style="1151"/>
    <col min="5402" max="5402" width="12.83203125" style="1151" bestFit="1" customWidth="1"/>
    <col min="5403" max="5562" width="9.1640625" style="1151"/>
    <col min="5563" max="5563" width="56.5" style="1151" customWidth="1"/>
    <col min="5564" max="5564" width="9.1640625" style="1151" customWidth="1"/>
    <col min="5565" max="5565" width="20" style="1151" customWidth="1"/>
    <col min="5566" max="5566" width="29.6640625" style="1151" customWidth="1"/>
    <col min="5567" max="5567" width="19.5" style="1151" customWidth="1"/>
    <col min="5568" max="5568" width="19.1640625" style="1151" customWidth="1"/>
    <col min="5569" max="5569" width="21" style="1151" customWidth="1"/>
    <col min="5570" max="5570" width="26.83203125" style="1151" customWidth="1"/>
    <col min="5571" max="5571" width="18.1640625" style="1151" customWidth="1"/>
    <col min="5572" max="5572" width="20.1640625" style="1151" bestFit="1" customWidth="1"/>
    <col min="5573" max="5573" width="17.33203125" style="1151" bestFit="1" customWidth="1"/>
    <col min="5574" max="5574" width="22.6640625" style="1151" customWidth="1"/>
    <col min="5575" max="5576" width="17.1640625" style="1151" customWidth="1"/>
    <col min="5577" max="5577" width="14.83203125" style="1151" customWidth="1"/>
    <col min="5578" max="5578" width="21.6640625" style="1151" customWidth="1"/>
    <col min="5579" max="5579" width="17.83203125" style="1151" customWidth="1"/>
    <col min="5580" max="5580" width="19.5" style="1151" customWidth="1"/>
    <col min="5581" max="5581" width="21.5" style="1151" customWidth="1"/>
    <col min="5582" max="5582" width="27.83203125" style="1151" customWidth="1"/>
    <col min="5583" max="5584" width="21.5" style="1151" customWidth="1"/>
    <col min="5585" max="5585" width="19.33203125" style="1151" customWidth="1"/>
    <col min="5586" max="5586" width="27.83203125" style="1151" customWidth="1"/>
    <col min="5587" max="5587" width="18.1640625" style="1151" customWidth="1"/>
    <col min="5588" max="5588" width="17.83203125" style="1151" customWidth="1"/>
    <col min="5589" max="5589" width="15.5" style="1151" customWidth="1"/>
    <col min="5590" max="5590" width="25.83203125" style="1151" customWidth="1"/>
    <col min="5591" max="5591" width="19.33203125" style="1151" customWidth="1"/>
    <col min="5592" max="5593" width="15.5" style="1151" customWidth="1"/>
    <col min="5594" max="5594" width="22.5" style="1151" customWidth="1"/>
    <col min="5595" max="5595" width="21.33203125" style="1151" customWidth="1"/>
    <col min="5596" max="5596" width="16.1640625" style="1151" customWidth="1"/>
    <col min="5597" max="5597" width="32" style="1151" customWidth="1"/>
    <col min="5598" max="5598" width="32.6640625" style="1151" customWidth="1"/>
    <col min="5599" max="5600" width="17.5" style="1151" customWidth="1"/>
    <col min="5601" max="5601" width="24" style="1151" customWidth="1"/>
    <col min="5602" max="5602" width="31.5" style="1151" customWidth="1"/>
    <col min="5603" max="5603" width="23.83203125" style="1151" customWidth="1"/>
    <col min="5604" max="5604" width="17.1640625" style="1151" customWidth="1"/>
    <col min="5605" max="5605" width="16.83203125" style="1151" customWidth="1"/>
    <col min="5606" max="5606" width="24" style="1151" customWidth="1"/>
    <col min="5607" max="5607" width="16" style="1151" customWidth="1"/>
    <col min="5608" max="5608" width="17.83203125" style="1151" customWidth="1"/>
    <col min="5609" max="5609" width="8.83203125" style="1151" customWidth="1"/>
    <col min="5610" max="5610" width="29.5" style="1151" customWidth="1"/>
    <col min="5611" max="5612" width="9.1640625" style="1151"/>
    <col min="5613" max="5613" width="15.83203125" style="1151" customWidth="1"/>
    <col min="5614" max="5614" width="28.33203125" style="1151" customWidth="1"/>
    <col min="5615" max="5617" width="17.1640625" style="1151" bestFit="1" customWidth="1"/>
    <col min="5618" max="5618" width="27.83203125" style="1151" customWidth="1"/>
    <col min="5619" max="5619" width="24" style="1151" bestFit="1" customWidth="1"/>
    <col min="5620" max="5621" width="24.5" style="1151" bestFit="1" customWidth="1"/>
    <col min="5622" max="5628" width="17.1640625" style="1151" bestFit="1" customWidth="1"/>
    <col min="5629" max="5629" width="18.1640625" style="1151" bestFit="1" customWidth="1"/>
    <col min="5630" max="5631" width="20.1640625" style="1151" bestFit="1" customWidth="1"/>
    <col min="5632" max="5634" width="18.1640625" style="1151" bestFit="1" customWidth="1"/>
    <col min="5635" max="5636" width="20.1640625" style="1151" bestFit="1" customWidth="1"/>
    <col min="5637" max="5638" width="18.1640625" style="1151" bestFit="1" customWidth="1"/>
    <col min="5639" max="5657" width="9.1640625" style="1151"/>
    <col min="5658" max="5658" width="12.83203125" style="1151" bestFit="1" customWidth="1"/>
    <col min="5659" max="5818" width="9.1640625" style="1151"/>
    <col min="5819" max="5819" width="56.5" style="1151" customWidth="1"/>
    <col min="5820" max="5820" width="9.1640625" style="1151" customWidth="1"/>
    <col min="5821" max="5821" width="20" style="1151" customWidth="1"/>
    <col min="5822" max="5822" width="29.6640625" style="1151" customWidth="1"/>
    <col min="5823" max="5823" width="19.5" style="1151" customWidth="1"/>
    <col min="5824" max="5824" width="19.1640625" style="1151" customWidth="1"/>
    <col min="5825" max="5825" width="21" style="1151" customWidth="1"/>
    <col min="5826" max="5826" width="26.83203125" style="1151" customWidth="1"/>
    <col min="5827" max="5827" width="18.1640625" style="1151" customWidth="1"/>
    <col min="5828" max="5828" width="20.1640625" style="1151" bestFit="1" customWidth="1"/>
    <col min="5829" max="5829" width="17.33203125" style="1151" bestFit="1" customWidth="1"/>
    <col min="5830" max="5830" width="22.6640625" style="1151" customWidth="1"/>
    <col min="5831" max="5832" width="17.1640625" style="1151" customWidth="1"/>
    <col min="5833" max="5833" width="14.83203125" style="1151" customWidth="1"/>
    <col min="5834" max="5834" width="21.6640625" style="1151" customWidth="1"/>
    <col min="5835" max="5835" width="17.83203125" style="1151" customWidth="1"/>
    <col min="5836" max="5836" width="19.5" style="1151" customWidth="1"/>
    <col min="5837" max="5837" width="21.5" style="1151" customWidth="1"/>
    <col min="5838" max="5838" width="27.83203125" style="1151" customWidth="1"/>
    <col min="5839" max="5840" width="21.5" style="1151" customWidth="1"/>
    <col min="5841" max="5841" width="19.33203125" style="1151" customWidth="1"/>
    <col min="5842" max="5842" width="27.83203125" style="1151" customWidth="1"/>
    <col min="5843" max="5843" width="18.1640625" style="1151" customWidth="1"/>
    <col min="5844" max="5844" width="17.83203125" style="1151" customWidth="1"/>
    <col min="5845" max="5845" width="15.5" style="1151" customWidth="1"/>
    <col min="5846" max="5846" width="25.83203125" style="1151" customWidth="1"/>
    <col min="5847" max="5847" width="19.33203125" style="1151" customWidth="1"/>
    <col min="5848" max="5849" width="15.5" style="1151" customWidth="1"/>
    <col min="5850" max="5850" width="22.5" style="1151" customWidth="1"/>
    <col min="5851" max="5851" width="21.33203125" style="1151" customWidth="1"/>
    <col min="5852" max="5852" width="16.1640625" style="1151" customWidth="1"/>
    <col min="5853" max="5853" width="32" style="1151" customWidth="1"/>
    <col min="5854" max="5854" width="32.6640625" style="1151" customWidth="1"/>
    <col min="5855" max="5856" width="17.5" style="1151" customWidth="1"/>
    <col min="5857" max="5857" width="24" style="1151" customWidth="1"/>
    <col min="5858" max="5858" width="31.5" style="1151" customWidth="1"/>
    <col min="5859" max="5859" width="23.83203125" style="1151" customWidth="1"/>
    <col min="5860" max="5860" width="17.1640625" style="1151" customWidth="1"/>
    <col min="5861" max="5861" width="16.83203125" style="1151" customWidth="1"/>
    <col min="5862" max="5862" width="24" style="1151" customWidth="1"/>
    <col min="5863" max="5863" width="16" style="1151" customWidth="1"/>
    <col min="5864" max="5864" width="17.83203125" style="1151" customWidth="1"/>
    <col min="5865" max="5865" width="8.83203125" style="1151" customWidth="1"/>
    <col min="5866" max="5866" width="29.5" style="1151" customWidth="1"/>
    <col min="5867" max="5868" width="9.1640625" style="1151"/>
    <col min="5869" max="5869" width="15.83203125" style="1151" customWidth="1"/>
    <col min="5870" max="5870" width="28.33203125" style="1151" customWidth="1"/>
    <col min="5871" max="5873" width="17.1640625" style="1151" bestFit="1" customWidth="1"/>
    <col min="5874" max="5874" width="27.83203125" style="1151" customWidth="1"/>
    <col min="5875" max="5875" width="24" style="1151" bestFit="1" customWidth="1"/>
    <col min="5876" max="5877" width="24.5" style="1151" bestFit="1" customWidth="1"/>
    <col min="5878" max="5884" width="17.1640625" style="1151" bestFit="1" customWidth="1"/>
    <col min="5885" max="5885" width="18.1640625" style="1151" bestFit="1" customWidth="1"/>
    <col min="5886" max="5887" width="20.1640625" style="1151" bestFit="1" customWidth="1"/>
    <col min="5888" max="5890" width="18.1640625" style="1151" bestFit="1" customWidth="1"/>
    <col min="5891" max="5892" width="20.1640625" style="1151" bestFit="1" customWidth="1"/>
    <col min="5893" max="5894" width="18.1640625" style="1151" bestFit="1" customWidth="1"/>
    <col min="5895" max="5913" width="9.1640625" style="1151"/>
    <col min="5914" max="5914" width="12.83203125" style="1151" bestFit="1" customWidth="1"/>
    <col min="5915" max="6074" width="9.1640625" style="1151"/>
    <col min="6075" max="6075" width="56.5" style="1151" customWidth="1"/>
    <col min="6076" max="6076" width="9.1640625" style="1151" customWidth="1"/>
    <col min="6077" max="6077" width="20" style="1151" customWidth="1"/>
    <col min="6078" max="6078" width="29.6640625" style="1151" customWidth="1"/>
    <col min="6079" max="6079" width="19.5" style="1151" customWidth="1"/>
    <col min="6080" max="6080" width="19.1640625" style="1151" customWidth="1"/>
    <col min="6081" max="6081" width="21" style="1151" customWidth="1"/>
    <col min="6082" max="6082" width="26.83203125" style="1151" customWidth="1"/>
    <col min="6083" max="6083" width="18.1640625" style="1151" customWidth="1"/>
    <col min="6084" max="6084" width="20.1640625" style="1151" bestFit="1" customWidth="1"/>
    <col min="6085" max="6085" width="17.33203125" style="1151" bestFit="1" customWidth="1"/>
    <col min="6086" max="6086" width="22.6640625" style="1151" customWidth="1"/>
    <col min="6087" max="6088" width="17.1640625" style="1151" customWidth="1"/>
    <col min="6089" max="6089" width="14.83203125" style="1151" customWidth="1"/>
    <col min="6090" max="6090" width="21.6640625" style="1151" customWidth="1"/>
    <col min="6091" max="6091" width="17.83203125" style="1151" customWidth="1"/>
    <col min="6092" max="6092" width="19.5" style="1151" customWidth="1"/>
    <col min="6093" max="6093" width="21.5" style="1151" customWidth="1"/>
    <col min="6094" max="6094" width="27.83203125" style="1151" customWidth="1"/>
    <col min="6095" max="6096" width="21.5" style="1151" customWidth="1"/>
    <col min="6097" max="6097" width="19.33203125" style="1151" customWidth="1"/>
    <col min="6098" max="6098" width="27.83203125" style="1151" customWidth="1"/>
    <col min="6099" max="6099" width="18.1640625" style="1151" customWidth="1"/>
    <col min="6100" max="6100" width="17.83203125" style="1151" customWidth="1"/>
    <col min="6101" max="6101" width="15.5" style="1151" customWidth="1"/>
    <col min="6102" max="6102" width="25.83203125" style="1151" customWidth="1"/>
    <col min="6103" max="6103" width="19.33203125" style="1151" customWidth="1"/>
    <col min="6104" max="6105" width="15.5" style="1151" customWidth="1"/>
    <col min="6106" max="6106" width="22.5" style="1151" customWidth="1"/>
    <col min="6107" max="6107" width="21.33203125" style="1151" customWidth="1"/>
    <col min="6108" max="6108" width="16.1640625" style="1151" customWidth="1"/>
    <col min="6109" max="6109" width="32" style="1151" customWidth="1"/>
    <col min="6110" max="6110" width="32.6640625" style="1151" customWidth="1"/>
    <col min="6111" max="6112" width="17.5" style="1151" customWidth="1"/>
    <col min="6113" max="6113" width="24" style="1151" customWidth="1"/>
    <col min="6114" max="6114" width="31.5" style="1151" customWidth="1"/>
    <col min="6115" max="6115" width="23.83203125" style="1151" customWidth="1"/>
    <col min="6116" max="6116" width="17.1640625" style="1151" customWidth="1"/>
    <col min="6117" max="6117" width="16.83203125" style="1151" customWidth="1"/>
    <col min="6118" max="6118" width="24" style="1151" customWidth="1"/>
    <col min="6119" max="6119" width="16" style="1151" customWidth="1"/>
    <col min="6120" max="6120" width="17.83203125" style="1151" customWidth="1"/>
    <col min="6121" max="6121" width="8.83203125" style="1151" customWidth="1"/>
    <col min="6122" max="6122" width="29.5" style="1151" customWidth="1"/>
    <col min="6123" max="6124" width="9.1640625" style="1151"/>
    <col min="6125" max="6125" width="15.83203125" style="1151" customWidth="1"/>
    <col min="6126" max="6126" width="28.33203125" style="1151" customWidth="1"/>
    <col min="6127" max="6129" width="17.1640625" style="1151" bestFit="1" customWidth="1"/>
    <col min="6130" max="6130" width="27.83203125" style="1151" customWidth="1"/>
    <col min="6131" max="6131" width="24" style="1151" bestFit="1" customWidth="1"/>
    <col min="6132" max="6133" width="24.5" style="1151" bestFit="1" customWidth="1"/>
    <col min="6134" max="6140" width="17.1640625" style="1151" bestFit="1" customWidth="1"/>
    <col min="6141" max="6141" width="18.1640625" style="1151" bestFit="1" customWidth="1"/>
    <col min="6142" max="6143" width="20.1640625" style="1151" bestFit="1" customWidth="1"/>
    <col min="6144" max="6146" width="18.1640625" style="1151" bestFit="1" customWidth="1"/>
    <col min="6147" max="6148" width="20.1640625" style="1151" bestFit="1" customWidth="1"/>
    <col min="6149" max="6150" width="18.1640625" style="1151" bestFit="1" customWidth="1"/>
    <col min="6151" max="6169" width="9.1640625" style="1151"/>
    <col min="6170" max="6170" width="12.83203125" style="1151" bestFit="1" customWidth="1"/>
    <col min="6171" max="6330" width="9.1640625" style="1151"/>
    <col min="6331" max="6331" width="56.5" style="1151" customWidth="1"/>
    <col min="6332" max="6332" width="9.1640625" style="1151" customWidth="1"/>
    <col min="6333" max="6333" width="20" style="1151" customWidth="1"/>
    <col min="6334" max="6334" width="29.6640625" style="1151" customWidth="1"/>
    <col min="6335" max="6335" width="19.5" style="1151" customWidth="1"/>
    <col min="6336" max="6336" width="19.1640625" style="1151" customWidth="1"/>
    <col min="6337" max="6337" width="21" style="1151" customWidth="1"/>
    <col min="6338" max="6338" width="26.83203125" style="1151" customWidth="1"/>
    <col min="6339" max="6339" width="18.1640625" style="1151" customWidth="1"/>
    <col min="6340" max="6340" width="20.1640625" style="1151" bestFit="1" customWidth="1"/>
    <col min="6341" max="6341" width="17.33203125" style="1151" bestFit="1" customWidth="1"/>
    <col min="6342" max="6342" width="22.6640625" style="1151" customWidth="1"/>
    <col min="6343" max="6344" width="17.1640625" style="1151" customWidth="1"/>
    <col min="6345" max="6345" width="14.83203125" style="1151" customWidth="1"/>
    <col min="6346" max="6346" width="21.6640625" style="1151" customWidth="1"/>
    <col min="6347" max="6347" width="17.83203125" style="1151" customWidth="1"/>
    <col min="6348" max="6348" width="19.5" style="1151" customWidth="1"/>
    <col min="6349" max="6349" width="21.5" style="1151" customWidth="1"/>
    <col min="6350" max="6350" width="27.83203125" style="1151" customWidth="1"/>
    <col min="6351" max="6352" width="21.5" style="1151" customWidth="1"/>
    <col min="6353" max="6353" width="19.33203125" style="1151" customWidth="1"/>
    <col min="6354" max="6354" width="27.83203125" style="1151" customWidth="1"/>
    <col min="6355" max="6355" width="18.1640625" style="1151" customWidth="1"/>
    <col min="6356" max="6356" width="17.83203125" style="1151" customWidth="1"/>
    <col min="6357" max="6357" width="15.5" style="1151" customWidth="1"/>
    <col min="6358" max="6358" width="25.83203125" style="1151" customWidth="1"/>
    <col min="6359" max="6359" width="19.33203125" style="1151" customWidth="1"/>
    <col min="6360" max="6361" width="15.5" style="1151" customWidth="1"/>
    <col min="6362" max="6362" width="22.5" style="1151" customWidth="1"/>
    <col min="6363" max="6363" width="21.33203125" style="1151" customWidth="1"/>
    <col min="6364" max="6364" width="16.1640625" style="1151" customWidth="1"/>
    <col min="6365" max="6365" width="32" style="1151" customWidth="1"/>
    <col min="6366" max="6366" width="32.6640625" style="1151" customWidth="1"/>
    <col min="6367" max="6368" width="17.5" style="1151" customWidth="1"/>
    <col min="6369" max="6369" width="24" style="1151" customWidth="1"/>
    <col min="6370" max="6370" width="31.5" style="1151" customWidth="1"/>
    <col min="6371" max="6371" width="23.83203125" style="1151" customWidth="1"/>
    <col min="6372" max="6372" width="17.1640625" style="1151" customWidth="1"/>
    <col min="6373" max="6373" width="16.83203125" style="1151" customWidth="1"/>
    <col min="6374" max="6374" width="24" style="1151" customWidth="1"/>
    <col min="6375" max="6375" width="16" style="1151" customWidth="1"/>
    <col min="6376" max="6376" width="17.83203125" style="1151" customWidth="1"/>
    <col min="6377" max="6377" width="8.83203125" style="1151" customWidth="1"/>
    <col min="6378" max="6378" width="29.5" style="1151" customWidth="1"/>
    <col min="6379" max="6380" width="9.1640625" style="1151"/>
    <col min="6381" max="6381" width="15.83203125" style="1151" customWidth="1"/>
    <col min="6382" max="6382" width="28.33203125" style="1151" customWidth="1"/>
    <col min="6383" max="6385" width="17.1640625" style="1151" bestFit="1" customWidth="1"/>
    <col min="6386" max="6386" width="27.83203125" style="1151" customWidth="1"/>
    <col min="6387" max="6387" width="24" style="1151" bestFit="1" customWidth="1"/>
    <col min="6388" max="6389" width="24.5" style="1151" bestFit="1" customWidth="1"/>
    <col min="6390" max="6396" width="17.1640625" style="1151" bestFit="1" customWidth="1"/>
    <col min="6397" max="6397" width="18.1640625" style="1151" bestFit="1" customWidth="1"/>
    <col min="6398" max="6399" width="20.1640625" style="1151" bestFit="1" customWidth="1"/>
    <col min="6400" max="6402" width="18.1640625" style="1151" bestFit="1" customWidth="1"/>
    <col min="6403" max="6404" width="20.1640625" style="1151" bestFit="1" customWidth="1"/>
    <col min="6405" max="6406" width="18.1640625" style="1151" bestFit="1" customWidth="1"/>
    <col min="6407" max="6425" width="9.1640625" style="1151"/>
    <col min="6426" max="6426" width="12.83203125" style="1151" bestFit="1" customWidth="1"/>
    <col min="6427" max="6586" width="9.1640625" style="1151"/>
    <col min="6587" max="6587" width="56.5" style="1151" customWidth="1"/>
    <col min="6588" max="6588" width="9.1640625" style="1151" customWidth="1"/>
    <col min="6589" max="6589" width="20" style="1151" customWidth="1"/>
    <col min="6590" max="6590" width="29.6640625" style="1151" customWidth="1"/>
    <col min="6591" max="6591" width="19.5" style="1151" customWidth="1"/>
    <col min="6592" max="6592" width="19.1640625" style="1151" customWidth="1"/>
    <col min="6593" max="6593" width="21" style="1151" customWidth="1"/>
    <col min="6594" max="6594" width="26.83203125" style="1151" customWidth="1"/>
    <col min="6595" max="6595" width="18.1640625" style="1151" customWidth="1"/>
    <col min="6596" max="6596" width="20.1640625" style="1151" bestFit="1" customWidth="1"/>
    <col min="6597" max="6597" width="17.33203125" style="1151" bestFit="1" customWidth="1"/>
    <col min="6598" max="6598" width="22.6640625" style="1151" customWidth="1"/>
    <col min="6599" max="6600" width="17.1640625" style="1151" customWidth="1"/>
    <col min="6601" max="6601" width="14.83203125" style="1151" customWidth="1"/>
    <col min="6602" max="6602" width="21.6640625" style="1151" customWidth="1"/>
    <col min="6603" max="6603" width="17.83203125" style="1151" customWidth="1"/>
    <col min="6604" max="6604" width="19.5" style="1151" customWidth="1"/>
    <col min="6605" max="6605" width="21.5" style="1151" customWidth="1"/>
    <col min="6606" max="6606" width="27.83203125" style="1151" customWidth="1"/>
    <col min="6607" max="6608" width="21.5" style="1151" customWidth="1"/>
    <col min="6609" max="6609" width="19.33203125" style="1151" customWidth="1"/>
    <col min="6610" max="6610" width="27.83203125" style="1151" customWidth="1"/>
    <col min="6611" max="6611" width="18.1640625" style="1151" customWidth="1"/>
    <col min="6612" max="6612" width="17.83203125" style="1151" customWidth="1"/>
    <col min="6613" max="6613" width="15.5" style="1151" customWidth="1"/>
    <col min="6614" max="6614" width="25.83203125" style="1151" customWidth="1"/>
    <col min="6615" max="6615" width="19.33203125" style="1151" customWidth="1"/>
    <col min="6616" max="6617" width="15.5" style="1151" customWidth="1"/>
    <col min="6618" max="6618" width="22.5" style="1151" customWidth="1"/>
    <col min="6619" max="6619" width="21.33203125" style="1151" customWidth="1"/>
    <col min="6620" max="6620" width="16.1640625" style="1151" customWidth="1"/>
    <col min="6621" max="6621" width="32" style="1151" customWidth="1"/>
    <col min="6622" max="6622" width="32.6640625" style="1151" customWidth="1"/>
    <col min="6623" max="6624" width="17.5" style="1151" customWidth="1"/>
    <col min="6625" max="6625" width="24" style="1151" customWidth="1"/>
    <col min="6626" max="6626" width="31.5" style="1151" customWidth="1"/>
    <col min="6627" max="6627" width="23.83203125" style="1151" customWidth="1"/>
    <col min="6628" max="6628" width="17.1640625" style="1151" customWidth="1"/>
    <col min="6629" max="6629" width="16.83203125" style="1151" customWidth="1"/>
    <col min="6630" max="6630" width="24" style="1151" customWidth="1"/>
    <col min="6631" max="6631" width="16" style="1151" customWidth="1"/>
    <col min="6632" max="6632" width="17.83203125" style="1151" customWidth="1"/>
    <col min="6633" max="6633" width="8.83203125" style="1151" customWidth="1"/>
    <col min="6634" max="6634" width="29.5" style="1151" customWidth="1"/>
    <col min="6635" max="6636" width="9.1640625" style="1151"/>
    <col min="6637" max="6637" width="15.83203125" style="1151" customWidth="1"/>
    <col min="6638" max="6638" width="28.33203125" style="1151" customWidth="1"/>
    <col min="6639" max="6641" width="17.1640625" style="1151" bestFit="1" customWidth="1"/>
    <col min="6642" max="6642" width="27.83203125" style="1151" customWidth="1"/>
    <col min="6643" max="6643" width="24" style="1151" bestFit="1" customWidth="1"/>
    <col min="6644" max="6645" width="24.5" style="1151" bestFit="1" customWidth="1"/>
    <col min="6646" max="6652" width="17.1640625" style="1151" bestFit="1" customWidth="1"/>
    <col min="6653" max="6653" width="18.1640625" style="1151" bestFit="1" customWidth="1"/>
    <col min="6654" max="6655" width="20.1640625" style="1151" bestFit="1" customWidth="1"/>
    <col min="6656" max="6658" width="18.1640625" style="1151" bestFit="1" customWidth="1"/>
    <col min="6659" max="6660" width="20.1640625" style="1151" bestFit="1" customWidth="1"/>
    <col min="6661" max="6662" width="18.1640625" style="1151" bestFit="1" customWidth="1"/>
    <col min="6663" max="6681" width="9.1640625" style="1151"/>
    <col min="6682" max="6682" width="12.83203125" style="1151" bestFit="1" customWidth="1"/>
    <col min="6683" max="6842" width="9.1640625" style="1151"/>
    <col min="6843" max="6843" width="56.5" style="1151" customWidth="1"/>
    <col min="6844" max="6844" width="9.1640625" style="1151" customWidth="1"/>
    <col min="6845" max="6845" width="20" style="1151" customWidth="1"/>
    <col min="6846" max="6846" width="29.6640625" style="1151" customWidth="1"/>
    <col min="6847" max="6847" width="19.5" style="1151" customWidth="1"/>
    <col min="6848" max="6848" width="19.1640625" style="1151" customWidth="1"/>
    <col min="6849" max="6849" width="21" style="1151" customWidth="1"/>
    <col min="6850" max="6850" width="26.83203125" style="1151" customWidth="1"/>
    <col min="6851" max="6851" width="18.1640625" style="1151" customWidth="1"/>
    <col min="6852" max="6852" width="20.1640625" style="1151" bestFit="1" customWidth="1"/>
    <col min="6853" max="6853" width="17.33203125" style="1151" bestFit="1" customWidth="1"/>
    <col min="6854" max="6854" width="22.6640625" style="1151" customWidth="1"/>
    <col min="6855" max="6856" width="17.1640625" style="1151" customWidth="1"/>
    <col min="6857" max="6857" width="14.83203125" style="1151" customWidth="1"/>
    <col min="6858" max="6858" width="21.6640625" style="1151" customWidth="1"/>
    <col min="6859" max="6859" width="17.83203125" style="1151" customWidth="1"/>
    <col min="6860" max="6860" width="19.5" style="1151" customWidth="1"/>
    <col min="6861" max="6861" width="21.5" style="1151" customWidth="1"/>
    <col min="6862" max="6862" width="27.83203125" style="1151" customWidth="1"/>
    <col min="6863" max="6864" width="21.5" style="1151" customWidth="1"/>
    <col min="6865" max="6865" width="19.33203125" style="1151" customWidth="1"/>
    <col min="6866" max="6866" width="27.83203125" style="1151" customWidth="1"/>
    <col min="6867" max="6867" width="18.1640625" style="1151" customWidth="1"/>
    <col min="6868" max="6868" width="17.83203125" style="1151" customWidth="1"/>
    <col min="6869" max="6869" width="15.5" style="1151" customWidth="1"/>
    <col min="6870" max="6870" width="25.83203125" style="1151" customWidth="1"/>
    <col min="6871" max="6871" width="19.33203125" style="1151" customWidth="1"/>
    <col min="6872" max="6873" width="15.5" style="1151" customWidth="1"/>
    <col min="6874" max="6874" width="22.5" style="1151" customWidth="1"/>
    <col min="6875" max="6875" width="21.33203125" style="1151" customWidth="1"/>
    <col min="6876" max="6876" width="16.1640625" style="1151" customWidth="1"/>
    <col min="6877" max="6877" width="32" style="1151" customWidth="1"/>
    <col min="6878" max="6878" width="32.6640625" style="1151" customWidth="1"/>
    <col min="6879" max="6880" width="17.5" style="1151" customWidth="1"/>
    <col min="6881" max="6881" width="24" style="1151" customWidth="1"/>
    <col min="6882" max="6882" width="31.5" style="1151" customWidth="1"/>
    <col min="6883" max="6883" width="23.83203125" style="1151" customWidth="1"/>
    <col min="6884" max="6884" width="17.1640625" style="1151" customWidth="1"/>
    <col min="6885" max="6885" width="16.83203125" style="1151" customWidth="1"/>
    <col min="6886" max="6886" width="24" style="1151" customWidth="1"/>
    <col min="6887" max="6887" width="16" style="1151" customWidth="1"/>
    <col min="6888" max="6888" width="17.83203125" style="1151" customWidth="1"/>
    <col min="6889" max="6889" width="8.83203125" style="1151" customWidth="1"/>
    <col min="6890" max="6890" width="29.5" style="1151" customWidth="1"/>
    <col min="6891" max="6892" width="9.1640625" style="1151"/>
    <col min="6893" max="6893" width="15.83203125" style="1151" customWidth="1"/>
    <col min="6894" max="6894" width="28.33203125" style="1151" customWidth="1"/>
    <col min="6895" max="6897" width="17.1640625" style="1151" bestFit="1" customWidth="1"/>
    <col min="6898" max="6898" width="27.83203125" style="1151" customWidth="1"/>
    <col min="6899" max="6899" width="24" style="1151" bestFit="1" customWidth="1"/>
    <col min="6900" max="6901" width="24.5" style="1151" bestFit="1" customWidth="1"/>
    <col min="6902" max="6908" width="17.1640625" style="1151" bestFit="1" customWidth="1"/>
    <col min="6909" max="6909" width="18.1640625" style="1151" bestFit="1" customWidth="1"/>
    <col min="6910" max="6911" width="20.1640625" style="1151" bestFit="1" customWidth="1"/>
    <col min="6912" max="6914" width="18.1640625" style="1151" bestFit="1" customWidth="1"/>
    <col min="6915" max="6916" width="20.1640625" style="1151" bestFit="1" customWidth="1"/>
    <col min="6917" max="6918" width="18.1640625" style="1151" bestFit="1" customWidth="1"/>
    <col min="6919" max="6937" width="9.1640625" style="1151"/>
    <col min="6938" max="6938" width="12.83203125" style="1151" bestFit="1" customWidth="1"/>
    <col min="6939" max="7098" width="9.1640625" style="1151"/>
    <col min="7099" max="7099" width="56.5" style="1151" customWidth="1"/>
    <col min="7100" max="7100" width="9.1640625" style="1151" customWidth="1"/>
    <col min="7101" max="7101" width="20" style="1151" customWidth="1"/>
    <col min="7102" max="7102" width="29.6640625" style="1151" customWidth="1"/>
    <col min="7103" max="7103" width="19.5" style="1151" customWidth="1"/>
    <col min="7104" max="7104" width="19.1640625" style="1151" customWidth="1"/>
    <col min="7105" max="7105" width="21" style="1151" customWidth="1"/>
    <col min="7106" max="7106" width="26.83203125" style="1151" customWidth="1"/>
    <col min="7107" max="7107" width="18.1640625" style="1151" customWidth="1"/>
    <col min="7108" max="7108" width="20.1640625" style="1151" bestFit="1" customWidth="1"/>
    <col min="7109" max="7109" width="17.33203125" style="1151" bestFit="1" customWidth="1"/>
    <col min="7110" max="7110" width="22.6640625" style="1151" customWidth="1"/>
    <col min="7111" max="7112" width="17.1640625" style="1151" customWidth="1"/>
    <col min="7113" max="7113" width="14.83203125" style="1151" customWidth="1"/>
    <col min="7114" max="7114" width="21.6640625" style="1151" customWidth="1"/>
    <col min="7115" max="7115" width="17.83203125" style="1151" customWidth="1"/>
    <col min="7116" max="7116" width="19.5" style="1151" customWidth="1"/>
    <col min="7117" max="7117" width="21.5" style="1151" customWidth="1"/>
    <col min="7118" max="7118" width="27.83203125" style="1151" customWidth="1"/>
    <col min="7119" max="7120" width="21.5" style="1151" customWidth="1"/>
    <col min="7121" max="7121" width="19.33203125" style="1151" customWidth="1"/>
    <col min="7122" max="7122" width="27.83203125" style="1151" customWidth="1"/>
    <col min="7123" max="7123" width="18.1640625" style="1151" customWidth="1"/>
    <col min="7124" max="7124" width="17.83203125" style="1151" customWidth="1"/>
    <col min="7125" max="7125" width="15.5" style="1151" customWidth="1"/>
    <col min="7126" max="7126" width="25.83203125" style="1151" customWidth="1"/>
    <col min="7127" max="7127" width="19.33203125" style="1151" customWidth="1"/>
    <col min="7128" max="7129" width="15.5" style="1151" customWidth="1"/>
    <col min="7130" max="7130" width="22.5" style="1151" customWidth="1"/>
    <col min="7131" max="7131" width="21.33203125" style="1151" customWidth="1"/>
    <col min="7132" max="7132" width="16.1640625" style="1151" customWidth="1"/>
    <col min="7133" max="7133" width="32" style="1151" customWidth="1"/>
    <col min="7134" max="7134" width="32.6640625" style="1151" customWidth="1"/>
    <col min="7135" max="7136" width="17.5" style="1151" customWidth="1"/>
    <col min="7137" max="7137" width="24" style="1151" customWidth="1"/>
    <col min="7138" max="7138" width="31.5" style="1151" customWidth="1"/>
    <col min="7139" max="7139" width="23.83203125" style="1151" customWidth="1"/>
    <col min="7140" max="7140" width="17.1640625" style="1151" customWidth="1"/>
    <col min="7141" max="7141" width="16.83203125" style="1151" customWidth="1"/>
    <col min="7142" max="7142" width="24" style="1151" customWidth="1"/>
    <col min="7143" max="7143" width="16" style="1151" customWidth="1"/>
    <col min="7144" max="7144" width="17.83203125" style="1151" customWidth="1"/>
    <col min="7145" max="7145" width="8.83203125" style="1151" customWidth="1"/>
    <col min="7146" max="7146" width="29.5" style="1151" customWidth="1"/>
    <col min="7147" max="7148" width="9.1640625" style="1151"/>
    <col min="7149" max="7149" width="15.83203125" style="1151" customWidth="1"/>
    <col min="7150" max="7150" width="28.33203125" style="1151" customWidth="1"/>
    <col min="7151" max="7153" width="17.1640625" style="1151" bestFit="1" customWidth="1"/>
    <col min="7154" max="7154" width="27.83203125" style="1151" customWidth="1"/>
    <col min="7155" max="7155" width="24" style="1151" bestFit="1" customWidth="1"/>
    <col min="7156" max="7157" width="24.5" style="1151" bestFit="1" customWidth="1"/>
    <col min="7158" max="7164" width="17.1640625" style="1151" bestFit="1" customWidth="1"/>
    <col min="7165" max="7165" width="18.1640625" style="1151" bestFit="1" customWidth="1"/>
    <col min="7166" max="7167" width="20.1640625" style="1151" bestFit="1" customWidth="1"/>
    <col min="7168" max="7170" width="18.1640625" style="1151" bestFit="1" customWidth="1"/>
    <col min="7171" max="7172" width="20.1640625" style="1151" bestFit="1" customWidth="1"/>
    <col min="7173" max="7174" width="18.1640625" style="1151" bestFit="1" customWidth="1"/>
    <col min="7175" max="7193" width="9.1640625" style="1151"/>
    <col min="7194" max="7194" width="12.83203125" style="1151" bestFit="1" customWidth="1"/>
    <col min="7195" max="7354" width="9.1640625" style="1151"/>
    <col min="7355" max="7355" width="56.5" style="1151" customWidth="1"/>
    <col min="7356" max="7356" width="9.1640625" style="1151" customWidth="1"/>
    <col min="7357" max="7357" width="20" style="1151" customWidth="1"/>
    <col min="7358" max="7358" width="29.6640625" style="1151" customWidth="1"/>
    <col min="7359" max="7359" width="19.5" style="1151" customWidth="1"/>
    <col min="7360" max="7360" width="19.1640625" style="1151" customWidth="1"/>
    <col min="7361" max="7361" width="21" style="1151" customWidth="1"/>
    <col min="7362" max="7362" width="26.83203125" style="1151" customWidth="1"/>
    <col min="7363" max="7363" width="18.1640625" style="1151" customWidth="1"/>
    <col min="7364" max="7364" width="20.1640625" style="1151" bestFit="1" customWidth="1"/>
    <col min="7365" max="7365" width="17.33203125" style="1151" bestFit="1" customWidth="1"/>
    <col min="7366" max="7366" width="22.6640625" style="1151" customWidth="1"/>
    <col min="7367" max="7368" width="17.1640625" style="1151" customWidth="1"/>
    <col min="7369" max="7369" width="14.83203125" style="1151" customWidth="1"/>
    <col min="7370" max="7370" width="21.6640625" style="1151" customWidth="1"/>
    <col min="7371" max="7371" width="17.83203125" style="1151" customWidth="1"/>
    <col min="7372" max="7372" width="19.5" style="1151" customWidth="1"/>
    <col min="7373" max="7373" width="21.5" style="1151" customWidth="1"/>
    <col min="7374" max="7374" width="27.83203125" style="1151" customWidth="1"/>
    <col min="7375" max="7376" width="21.5" style="1151" customWidth="1"/>
    <col min="7377" max="7377" width="19.33203125" style="1151" customWidth="1"/>
    <col min="7378" max="7378" width="27.83203125" style="1151" customWidth="1"/>
    <col min="7379" max="7379" width="18.1640625" style="1151" customWidth="1"/>
    <col min="7380" max="7380" width="17.83203125" style="1151" customWidth="1"/>
    <col min="7381" max="7381" width="15.5" style="1151" customWidth="1"/>
    <col min="7382" max="7382" width="25.83203125" style="1151" customWidth="1"/>
    <col min="7383" max="7383" width="19.33203125" style="1151" customWidth="1"/>
    <col min="7384" max="7385" width="15.5" style="1151" customWidth="1"/>
    <col min="7386" max="7386" width="22.5" style="1151" customWidth="1"/>
    <col min="7387" max="7387" width="21.33203125" style="1151" customWidth="1"/>
    <col min="7388" max="7388" width="16.1640625" style="1151" customWidth="1"/>
    <col min="7389" max="7389" width="32" style="1151" customWidth="1"/>
    <col min="7390" max="7390" width="32.6640625" style="1151" customWidth="1"/>
    <col min="7391" max="7392" width="17.5" style="1151" customWidth="1"/>
    <col min="7393" max="7393" width="24" style="1151" customWidth="1"/>
    <col min="7394" max="7394" width="31.5" style="1151" customWidth="1"/>
    <col min="7395" max="7395" width="23.83203125" style="1151" customWidth="1"/>
    <col min="7396" max="7396" width="17.1640625" style="1151" customWidth="1"/>
    <col min="7397" max="7397" width="16.83203125" style="1151" customWidth="1"/>
    <col min="7398" max="7398" width="24" style="1151" customWidth="1"/>
    <col min="7399" max="7399" width="16" style="1151" customWidth="1"/>
    <col min="7400" max="7400" width="17.83203125" style="1151" customWidth="1"/>
    <col min="7401" max="7401" width="8.83203125" style="1151" customWidth="1"/>
    <col min="7402" max="7402" width="29.5" style="1151" customWidth="1"/>
    <col min="7403" max="7404" width="9.1640625" style="1151"/>
    <col min="7405" max="7405" width="15.83203125" style="1151" customWidth="1"/>
    <col min="7406" max="7406" width="28.33203125" style="1151" customWidth="1"/>
    <col min="7407" max="7409" width="17.1640625" style="1151" bestFit="1" customWidth="1"/>
    <col min="7410" max="7410" width="27.83203125" style="1151" customWidth="1"/>
    <col min="7411" max="7411" width="24" style="1151" bestFit="1" customWidth="1"/>
    <col min="7412" max="7413" width="24.5" style="1151" bestFit="1" customWidth="1"/>
    <col min="7414" max="7420" width="17.1640625" style="1151" bestFit="1" customWidth="1"/>
    <col min="7421" max="7421" width="18.1640625" style="1151" bestFit="1" customWidth="1"/>
    <col min="7422" max="7423" width="20.1640625" style="1151" bestFit="1" customWidth="1"/>
    <col min="7424" max="7426" width="18.1640625" style="1151" bestFit="1" customWidth="1"/>
    <col min="7427" max="7428" width="20.1640625" style="1151" bestFit="1" customWidth="1"/>
    <col min="7429" max="7430" width="18.1640625" style="1151" bestFit="1" customWidth="1"/>
    <col min="7431" max="7449" width="9.1640625" style="1151"/>
    <col min="7450" max="7450" width="12.83203125" style="1151" bestFit="1" customWidth="1"/>
    <col min="7451" max="7610" width="9.1640625" style="1151"/>
    <col min="7611" max="7611" width="56.5" style="1151" customWidth="1"/>
    <col min="7612" max="7612" width="9.1640625" style="1151" customWidth="1"/>
    <col min="7613" max="7613" width="20" style="1151" customWidth="1"/>
    <col min="7614" max="7614" width="29.6640625" style="1151" customWidth="1"/>
    <col min="7615" max="7615" width="19.5" style="1151" customWidth="1"/>
    <col min="7616" max="7616" width="19.1640625" style="1151" customWidth="1"/>
    <col min="7617" max="7617" width="21" style="1151" customWidth="1"/>
    <col min="7618" max="7618" width="26.83203125" style="1151" customWidth="1"/>
    <col min="7619" max="7619" width="18.1640625" style="1151" customWidth="1"/>
    <col min="7620" max="7620" width="20.1640625" style="1151" bestFit="1" customWidth="1"/>
    <col min="7621" max="7621" width="17.33203125" style="1151" bestFit="1" customWidth="1"/>
    <col min="7622" max="7622" width="22.6640625" style="1151" customWidth="1"/>
    <col min="7623" max="7624" width="17.1640625" style="1151" customWidth="1"/>
    <col min="7625" max="7625" width="14.83203125" style="1151" customWidth="1"/>
    <col min="7626" max="7626" width="21.6640625" style="1151" customWidth="1"/>
    <col min="7627" max="7627" width="17.83203125" style="1151" customWidth="1"/>
    <col min="7628" max="7628" width="19.5" style="1151" customWidth="1"/>
    <col min="7629" max="7629" width="21.5" style="1151" customWidth="1"/>
    <col min="7630" max="7630" width="27.83203125" style="1151" customWidth="1"/>
    <col min="7631" max="7632" width="21.5" style="1151" customWidth="1"/>
    <col min="7633" max="7633" width="19.33203125" style="1151" customWidth="1"/>
    <col min="7634" max="7634" width="27.83203125" style="1151" customWidth="1"/>
    <col min="7635" max="7635" width="18.1640625" style="1151" customWidth="1"/>
    <col min="7636" max="7636" width="17.83203125" style="1151" customWidth="1"/>
    <col min="7637" max="7637" width="15.5" style="1151" customWidth="1"/>
    <col min="7638" max="7638" width="25.83203125" style="1151" customWidth="1"/>
    <col min="7639" max="7639" width="19.33203125" style="1151" customWidth="1"/>
    <col min="7640" max="7641" width="15.5" style="1151" customWidth="1"/>
    <col min="7642" max="7642" width="22.5" style="1151" customWidth="1"/>
    <col min="7643" max="7643" width="21.33203125" style="1151" customWidth="1"/>
    <col min="7644" max="7644" width="16.1640625" style="1151" customWidth="1"/>
    <col min="7645" max="7645" width="32" style="1151" customWidth="1"/>
    <col min="7646" max="7646" width="32.6640625" style="1151" customWidth="1"/>
    <col min="7647" max="7648" width="17.5" style="1151" customWidth="1"/>
    <col min="7649" max="7649" width="24" style="1151" customWidth="1"/>
    <col min="7650" max="7650" width="31.5" style="1151" customWidth="1"/>
    <col min="7651" max="7651" width="23.83203125" style="1151" customWidth="1"/>
    <col min="7652" max="7652" width="17.1640625" style="1151" customWidth="1"/>
    <col min="7653" max="7653" width="16.83203125" style="1151" customWidth="1"/>
    <col min="7654" max="7654" width="24" style="1151" customWidth="1"/>
    <col min="7655" max="7655" width="16" style="1151" customWidth="1"/>
    <col min="7656" max="7656" width="17.83203125" style="1151" customWidth="1"/>
    <col min="7657" max="7657" width="8.83203125" style="1151" customWidth="1"/>
    <col min="7658" max="7658" width="29.5" style="1151" customWidth="1"/>
    <col min="7659" max="7660" width="9.1640625" style="1151"/>
    <col min="7661" max="7661" width="15.83203125" style="1151" customWidth="1"/>
    <col min="7662" max="7662" width="28.33203125" style="1151" customWidth="1"/>
    <col min="7663" max="7665" width="17.1640625" style="1151" bestFit="1" customWidth="1"/>
    <col min="7666" max="7666" width="27.83203125" style="1151" customWidth="1"/>
    <col min="7667" max="7667" width="24" style="1151" bestFit="1" customWidth="1"/>
    <col min="7668" max="7669" width="24.5" style="1151" bestFit="1" customWidth="1"/>
    <col min="7670" max="7676" width="17.1640625" style="1151" bestFit="1" customWidth="1"/>
    <col min="7677" max="7677" width="18.1640625" style="1151" bestFit="1" customWidth="1"/>
    <col min="7678" max="7679" width="20.1640625" style="1151" bestFit="1" customWidth="1"/>
    <col min="7680" max="7682" width="18.1640625" style="1151" bestFit="1" customWidth="1"/>
    <col min="7683" max="7684" width="20.1640625" style="1151" bestFit="1" customWidth="1"/>
    <col min="7685" max="7686" width="18.1640625" style="1151" bestFit="1" customWidth="1"/>
    <col min="7687" max="7705" width="9.1640625" style="1151"/>
    <col min="7706" max="7706" width="12.83203125" style="1151" bestFit="1" customWidth="1"/>
    <col min="7707" max="7866" width="9.1640625" style="1151"/>
    <col min="7867" max="7867" width="56.5" style="1151" customWidth="1"/>
    <col min="7868" max="7868" width="9.1640625" style="1151" customWidth="1"/>
    <col min="7869" max="7869" width="20" style="1151" customWidth="1"/>
    <col min="7870" max="7870" width="29.6640625" style="1151" customWidth="1"/>
    <col min="7871" max="7871" width="19.5" style="1151" customWidth="1"/>
    <col min="7872" max="7872" width="19.1640625" style="1151" customWidth="1"/>
    <col min="7873" max="7873" width="21" style="1151" customWidth="1"/>
    <col min="7874" max="7874" width="26.83203125" style="1151" customWidth="1"/>
    <col min="7875" max="7875" width="18.1640625" style="1151" customWidth="1"/>
    <col min="7876" max="7876" width="20.1640625" style="1151" bestFit="1" customWidth="1"/>
    <col min="7877" max="7877" width="17.33203125" style="1151" bestFit="1" customWidth="1"/>
    <col min="7878" max="7878" width="22.6640625" style="1151" customWidth="1"/>
    <col min="7879" max="7880" width="17.1640625" style="1151" customWidth="1"/>
    <col min="7881" max="7881" width="14.83203125" style="1151" customWidth="1"/>
    <col min="7882" max="7882" width="21.6640625" style="1151" customWidth="1"/>
    <col min="7883" max="7883" width="17.83203125" style="1151" customWidth="1"/>
    <col min="7884" max="7884" width="19.5" style="1151" customWidth="1"/>
    <col min="7885" max="7885" width="21.5" style="1151" customWidth="1"/>
    <col min="7886" max="7886" width="27.83203125" style="1151" customWidth="1"/>
    <col min="7887" max="7888" width="21.5" style="1151" customWidth="1"/>
    <col min="7889" max="7889" width="19.33203125" style="1151" customWidth="1"/>
    <col min="7890" max="7890" width="27.83203125" style="1151" customWidth="1"/>
    <col min="7891" max="7891" width="18.1640625" style="1151" customWidth="1"/>
    <col min="7892" max="7892" width="17.83203125" style="1151" customWidth="1"/>
    <col min="7893" max="7893" width="15.5" style="1151" customWidth="1"/>
    <col min="7894" max="7894" width="25.83203125" style="1151" customWidth="1"/>
    <col min="7895" max="7895" width="19.33203125" style="1151" customWidth="1"/>
    <col min="7896" max="7897" width="15.5" style="1151" customWidth="1"/>
    <col min="7898" max="7898" width="22.5" style="1151" customWidth="1"/>
    <col min="7899" max="7899" width="21.33203125" style="1151" customWidth="1"/>
    <col min="7900" max="7900" width="16.1640625" style="1151" customWidth="1"/>
    <col min="7901" max="7901" width="32" style="1151" customWidth="1"/>
    <col min="7902" max="7902" width="32.6640625" style="1151" customWidth="1"/>
    <col min="7903" max="7904" width="17.5" style="1151" customWidth="1"/>
    <col min="7905" max="7905" width="24" style="1151" customWidth="1"/>
    <col min="7906" max="7906" width="31.5" style="1151" customWidth="1"/>
    <col min="7907" max="7907" width="23.83203125" style="1151" customWidth="1"/>
    <col min="7908" max="7908" width="17.1640625" style="1151" customWidth="1"/>
    <col min="7909" max="7909" width="16.83203125" style="1151" customWidth="1"/>
    <col min="7910" max="7910" width="24" style="1151" customWidth="1"/>
    <col min="7911" max="7911" width="16" style="1151" customWidth="1"/>
    <col min="7912" max="7912" width="17.83203125" style="1151" customWidth="1"/>
    <col min="7913" max="7913" width="8.83203125" style="1151" customWidth="1"/>
    <col min="7914" max="7914" width="29.5" style="1151" customWidth="1"/>
    <col min="7915" max="7916" width="9.1640625" style="1151"/>
    <col min="7917" max="7917" width="15.83203125" style="1151" customWidth="1"/>
    <col min="7918" max="7918" width="28.33203125" style="1151" customWidth="1"/>
    <col min="7919" max="7921" width="17.1640625" style="1151" bestFit="1" customWidth="1"/>
    <col min="7922" max="7922" width="27.83203125" style="1151" customWidth="1"/>
    <col min="7923" max="7923" width="24" style="1151" bestFit="1" customWidth="1"/>
    <col min="7924" max="7925" width="24.5" style="1151" bestFit="1" customWidth="1"/>
    <col min="7926" max="7932" width="17.1640625" style="1151" bestFit="1" customWidth="1"/>
    <col min="7933" max="7933" width="18.1640625" style="1151" bestFit="1" customWidth="1"/>
    <col min="7934" max="7935" width="20.1640625" style="1151" bestFit="1" customWidth="1"/>
    <col min="7936" max="7938" width="18.1640625" style="1151" bestFit="1" customWidth="1"/>
    <col min="7939" max="7940" width="20.1640625" style="1151" bestFit="1" customWidth="1"/>
    <col min="7941" max="7942" width="18.1640625" style="1151" bestFit="1" customWidth="1"/>
    <col min="7943" max="7961" width="9.1640625" style="1151"/>
    <col min="7962" max="7962" width="12.83203125" style="1151" bestFit="1" customWidth="1"/>
    <col min="7963" max="8122" width="9.1640625" style="1151"/>
    <col min="8123" max="8123" width="56.5" style="1151" customWidth="1"/>
    <col min="8124" max="8124" width="9.1640625" style="1151" customWidth="1"/>
    <col min="8125" max="8125" width="20" style="1151" customWidth="1"/>
    <col min="8126" max="8126" width="29.6640625" style="1151" customWidth="1"/>
    <col min="8127" max="8127" width="19.5" style="1151" customWidth="1"/>
    <col min="8128" max="8128" width="19.1640625" style="1151" customWidth="1"/>
    <col min="8129" max="8129" width="21" style="1151" customWidth="1"/>
    <col min="8130" max="8130" width="26.83203125" style="1151" customWidth="1"/>
    <col min="8131" max="8131" width="18.1640625" style="1151" customWidth="1"/>
    <col min="8132" max="8132" width="20.1640625" style="1151" bestFit="1" customWidth="1"/>
    <col min="8133" max="8133" width="17.33203125" style="1151" bestFit="1" customWidth="1"/>
    <col min="8134" max="8134" width="22.6640625" style="1151" customWidth="1"/>
    <col min="8135" max="8136" width="17.1640625" style="1151" customWidth="1"/>
    <col min="8137" max="8137" width="14.83203125" style="1151" customWidth="1"/>
    <col min="8138" max="8138" width="21.6640625" style="1151" customWidth="1"/>
    <col min="8139" max="8139" width="17.83203125" style="1151" customWidth="1"/>
    <col min="8140" max="8140" width="19.5" style="1151" customWidth="1"/>
    <col min="8141" max="8141" width="21.5" style="1151" customWidth="1"/>
    <col min="8142" max="8142" width="27.83203125" style="1151" customWidth="1"/>
    <col min="8143" max="8144" width="21.5" style="1151" customWidth="1"/>
    <col min="8145" max="8145" width="19.33203125" style="1151" customWidth="1"/>
    <col min="8146" max="8146" width="27.83203125" style="1151" customWidth="1"/>
    <col min="8147" max="8147" width="18.1640625" style="1151" customWidth="1"/>
    <col min="8148" max="8148" width="17.83203125" style="1151" customWidth="1"/>
    <col min="8149" max="8149" width="15.5" style="1151" customWidth="1"/>
    <col min="8150" max="8150" width="25.83203125" style="1151" customWidth="1"/>
    <col min="8151" max="8151" width="19.33203125" style="1151" customWidth="1"/>
    <col min="8152" max="8153" width="15.5" style="1151" customWidth="1"/>
    <col min="8154" max="8154" width="22.5" style="1151" customWidth="1"/>
    <col min="8155" max="8155" width="21.33203125" style="1151" customWidth="1"/>
    <col min="8156" max="8156" width="16.1640625" style="1151" customWidth="1"/>
    <col min="8157" max="8157" width="32" style="1151" customWidth="1"/>
    <col min="8158" max="8158" width="32.6640625" style="1151" customWidth="1"/>
    <col min="8159" max="8160" width="17.5" style="1151" customWidth="1"/>
    <col min="8161" max="8161" width="24" style="1151" customWidth="1"/>
    <col min="8162" max="8162" width="31.5" style="1151" customWidth="1"/>
    <col min="8163" max="8163" width="23.83203125" style="1151" customWidth="1"/>
    <col min="8164" max="8164" width="17.1640625" style="1151" customWidth="1"/>
    <col min="8165" max="8165" width="16.83203125" style="1151" customWidth="1"/>
    <col min="8166" max="8166" width="24" style="1151" customWidth="1"/>
    <col min="8167" max="8167" width="16" style="1151" customWidth="1"/>
    <col min="8168" max="8168" width="17.83203125" style="1151" customWidth="1"/>
    <col min="8169" max="8169" width="8.83203125" style="1151" customWidth="1"/>
    <col min="8170" max="8170" width="29.5" style="1151" customWidth="1"/>
    <col min="8171" max="8172" width="9.1640625" style="1151"/>
    <col min="8173" max="8173" width="15.83203125" style="1151" customWidth="1"/>
    <col min="8174" max="8174" width="28.33203125" style="1151" customWidth="1"/>
    <col min="8175" max="8177" width="17.1640625" style="1151" bestFit="1" customWidth="1"/>
    <col min="8178" max="8178" width="27.83203125" style="1151" customWidth="1"/>
    <col min="8179" max="8179" width="24" style="1151" bestFit="1" customWidth="1"/>
    <col min="8180" max="8181" width="24.5" style="1151" bestFit="1" customWidth="1"/>
    <col min="8182" max="8188" width="17.1640625" style="1151" bestFit="1" customWidth="1"/>
    <col min="8189" max="8189" width="18.1640625" style="1151" bestFit="1" customWidth="1"/>
    <col min="8190" max="8191" width="20.1640625" style="1151" bestFit="1" customWidth="1"/>
    <col min="8192" max="8194" width="18.1640625" style="1151" bestFit="1" customWidth="1"/>
    <col min="8195" max="8196" width="20.1640625" style="1151" bestFit="1" customWidth="1"/>
    <col min="8197" max="8198" width="18.1640625" style="1151" bestFit="1" customWidth="1"/>
    <col min="8199" max="8217" width="9.1640625" style="1151"/>
    <col min="8218" max="8218" width="12.83203125" style="1151" bestFit="1" customWidth="1"/>
    <col min="8219" max="8378" width="9.1640625" style="1151"/>
    <col min="8379" max="8379" width="56.5" style="1151" customWidth="1"/>
    <col min="8380" max="8380" width="9.1640625" style="1151" customWidth="1"/>
    <col min="8381" max="8381" width="20" style="1151" customWidth="1"/>
    <col min="8382" max="8382" width="29.6640625" style="1151" customWidth="1"/>
    <col min="8383" max="8383" width="19.5" style="1151" customWidth="1"/>
    <col min="8384" max="8384" width="19.1640625" style="1151" customWidth="1"/>
    <col min="8385" max="8385" width="21" style="1151" customWidth="1"/>
    <col min="8386" max="8386" width="26.83203125" style="1151" customWidth="1"/>
    <col min="8387" max="8387" width="18.1640625" style="1151" customWidth="1"/>
    <col min="8388" max="8388" width="20.1640625" style="1151" bestFit="1" customWidth="1"/>
    <col min="8389" max="8389" width="17.33203125" style="1151" bestFit="1" customWidth="1"/>
    <col min="8390" max="8390" width="22.6640625" style="1151" customWidth="1"/>
    <col min="8391" max="8392" width="17.1640625" style="1151" customWidth="1"/>
    <col min="8393" max="8393" width="14.83203125" style="1151" customWidth="1"/>
    <col min="8394" max="8394" width="21.6640625" style="1151" customWidth="1"/>
    <col min="8395" max="8395" width="17.83203125" style="1151" customWidth="1"/>
    <col min="8396" max="8396" width="19.5" style="1151" customWidth="1"/>
    <col min="8397" max="8397" width="21.5" style="1151" customWidth="1"/>
    <col min="8398" max="8398" width="27.83203125" style="1151" customWidth="1"/>
    <col min="8399" max="8400" width="21.5" style="1151" customWidth="1"/>
    <col min="8401" max="8401" width="19.33203125" style="1151" customWidth="1"/>
    <col min="8402" max="8402" width="27.83203125" style="1151" customWidth="1"/>
    <col min="8403" max="8403" width="18.1640625" style="1151" customWidth="1"/>
    <col min="8404" max="8404" width="17.83203125" style="1151" customWidth="1"/>
    <col min="8405" max="8405" width="15.5" style="1151" customWidth="1"/>
    <col min="8406" max="8406" width="25.83203125" style="1151" customWidth="1"/>
    <col min="8407" max="8407" width="19.33203125" style="1151" customWidth="1"/>
    <col min="8408" max="8409" width="15.5" style="1151" customWidth="1"/>
    <col min="8410" max="8410" width="22.5" style="1151" customWidth="1"/>
    <col min="8411" max="8411" width="21.33203125" style="1151" customWidth="1"/>
    <col min="8412" max="8412" width="16.1640625" style="1151" customWidth="1"/>
    <col min="8413" max="8413" width="32" style="1151" customWidth="1"/>
    <col min="8414" max="8414" width="32.6640625" style="1151" customWidth="1"/>
    <col min="8415" max="8416" width="17.5" style="1151" customWidth="1"/>
    <col min="8417" max="8417" width="24" style="1151" customWidth="1"/>
    <col min="8418" max="8418" width="31.5" style="1151" customWidth="1"/>
    <col min="8419" max="8419" width="23.83203125" style="1151" customWidth="1"/>
    <col min="8420" max="8420" width="17.1640625" style="1151" customWidth="1"/>
    <col min="8421" max="8421" width="16.83203125" style="1151" customWidth="1"/>
    <col min="8422" max="8422" width="24" style="1151" customWidth="1"/>
    <col min="8423" max="8423" width="16" style="1151" customWidth="1"/>
    <col min="8424" max="8424" width="17.83203125" style="1151" customWidth="1"/>
    <col min="8425" max="8425" width="8.83203125" style="1151" customWidth="1"/>
    <col min="8426" max="8426" width="29.5" style="1151" customWidth="1"/>
    <col min="8427" max="8428" width="9.1640625" style="1151"/>
    <col min="8429" max="8429" width="15.83203125" style="1151" customWidth="1"/>
    <col min="8430" max="8430" width="28.33203125" style="1151" customWidth="1"/>
    <col min="8431" max="8433" width="17.1640625" style="1151" bestFit="1" customWidth="1"/>
    <col min="8434" max="8434" width="27.83203125" style="1151" customWidth="1"/>
    <col min="8435" max="8435" width="24" style="1151" bestFit="1" customWidth="1"/>
    <col min="8436" max="8437" width="24.5" style="1151" bestFit="1" customWidth="1"/>
    <col min="8438" max="8444" width="17.1640625" style="1151" bestFit="1" customWidth="1"/>
    <col min="8445" max="8445" width="18.1640625" style="1151" bestFit="1" customWidth="1"/>
    <col min="8446" max="8447" width="20.1640625" style="1151" bestFit="1" customWidth="1"/>
    <col min="8448" max="8450" width="18.1640625" style="1151" bestFit="1" customWidth="1"/>
    <col min="8451" max="8452" width="20.1640625" style="1151" bestFit="1" customWidth="1"/>
    <col min="8453" max="8454" width="18.1640625" style="1151" bestFit="1" customWidth="1"/>
    <col min="8455" max="8473" width="9.1640625" style="1151"/>
    <col min="8474" max="8474" width="12.83203125" style="1151" bestFit="1" customWidth="1"/>
    <col min="8475" max="8634" width="9.1640625" style="1151"/>
    <col min="8635" max="8635" width="56.5" style="1151" customWidth="1"/>
    <col min="8636" max="8636" width="9.1640625" style="1151" customWidth="1"/>
    <col min="8637" max="8637" width="20" style="1151" customWidth="1"/>
    <col min="8638" max="8638" width="29.6640625" style="1151" customWidth="1"/>
    <col min="8639" max="8639" width="19.5" style="1151" customWidth="1"/>
    <col min="8640" max="8640" width="19.1640625" style="1151" customWidth="1"/>
    <col min="8641" max="8641" width="21" style="1151" customWidth="1"/>
    <col min="8642" max="8642" width="26.83203125" style="1151" customWidth="1"/>
    <col min="8643" max="8643" width="18.1640625" style="1151" customWidth="1"/>
    <col min="8644" max="8644" width="20.1640625" style="1151" bestFit="1" customWidth="1"/>
    <col min="8645" max="8645" width="17.33203125" style="1151" bestFit="1" customWidth="1"/>
    <col min="8646" max="8646" width="22.6640625" style="1151" customWidth="1"/>
    <col min="8647" max="8648" width="17.1640625" style="1151" customWidth="1"/>
    <col min="8649" max="8649" width="14.83203125" style="1151" customWidth="1"/>
    <col min="8650" max="8650" width="21.6640625" style="1151" customWidth="1"/>
    <col min="8651" max="8651" width="17.83203125" style="1151" customWidth="1"/>
    <col min="8652" max="8652" width="19.5" style="1151" customWidth="1"/>
    <col min="8653" max="8653" width="21.5" style="1151" customWidth="1"/>
    <col min="8654" max="8654" width="27.83203125" style="1151" customWidth="1"/>
    <col min="8655" max="8656" width="21.5" style="1151" customWidth="1"/>
    <col min="8657" max="8657" width="19.33203125" style="1151" customWidth="1"/>
    <col min="8658" max="8658" width="27.83203125" style="1151" customWidth="1"/>
    <col min="8659" max="8659" width="18.1640625" style="1151" customWidth="1"/>
    <col min="8660" max="8660" width="17.83203125" style="1151" customWidth="1"/>
    <col min="8661" max="8661" width="15.5" style="1151" customWidth="1"/>
    <col min="8662" max="8662" width="25.83203125" style="1151" customWidth="1"/>
    <col min="8663" max="8663" width="19.33203125" style="1151" customWidth="1"/>
    <col min="8664" max="8665" width="15.5" style="1151" customWidth="1"/>
    <col min="8666" max="8666" width="22.5" style="1151" customWidth="1"/>
    <col min="8667" max="8667" width="21.33203125" style="1151" customWidth="1"/>
    <col min="8668" max="8668" width="16.1640625" style="1151" customWidth="1"/>
    <col min="8669" max="8669" width="32" style="1151" customWidth="1"/>
    <col min="8670" max="8670" width="32.6640625" style="1151" customWidth="1"/>
    <col min="8671" max="8672" width="17.5" style="1151" customWidth="1"/>
    <col min="8673" max="8673" width="24" style="1151" customWidth="1"/>
    <col min="8674" max="8674" width="31.5" style="1151" customWidth="1"/>
    <col min="8675" max="8675" width="23.83203125" style="1151" customWidth="1"/>
    <col min="8676" max="8676" width="17.1640625" style="1151" customWidth="1"/>
    <col min="8677" max="8677" width="16.83203125" style="1151" customWidth="1"/>
    <col min="8678" max="8678" width="24" style="1151" customWidth="1"/>
    <col min="8679" max="8679" width="16" style="1151" customWidth="1"/>
    <col min="8680" max="8680" width="17.83203125" style="1151" customWidth="1"/>
    <col min="8681" max="8681" width="8.83203125" style="1151" customWidth="1"/>
    <col min="8682" max="8682" width="29.5" style="1151" customWidth="1"/>
    <col min="8683" max="8684" width="9.1640625" style="1151"/>
    <col min="8685" max="8685" width="15.83203125" style="1151" customWidth="1"/>
    <col min="8686" max="8686" width="28.33203125" style="1151" customWidth="1"/>
    <col min="8687" max="8689" width="17.1640625" style="1151" bestFit="1" customWidth="1"/>
    <col min="8690" max="8690" width="27.83203125" style="1151" customWidth="1"/>
    <col min="8691" max="8691" width="24" style="1151" bestFit="1" customWidth="1"/>
    <col min="8692" max="8693" width="24.5" style="1151" bestFit="1" customWidth="1"/>
    <col min="8694" max="8700" width="17.1640625" style="1151" bestFit="1" customWidth="1"/>
    <col min="8701" max="8701" width="18.1640625" style="1151" bestFit="1" customWidth="1"/>
    <col min="8702" max="8703" width="20.1640625" style="1151" bestFit="1" customWidth="1"/>
    <col min="8704" max="8706" width="18.1640625" style="1151" bestFit="1" customWidth="1"/>
    <col min="8707" max="8708" width="20.1640625" style="1151" bestFit="1" customWidth="1"/>
    <col min="8709" max="8710" width="18.1640625" style="1151" bestFit="1" customWidth="1"/>
    <col min="8711" max="8729" width="9.1640625" style="1151"/>
    <col min="8730" max="8730" width="12.83203125" style="1151" bestFit="1" customWidth="1"/>
    <col min="8731" max="8890" width="9.1640625" style="1151"/>
    <col min="8891" max="8891" width="56.5" style="1151" customWidth="1"/>
    <col min="8892" max="8892" width="9.1640625" style="1151" customWidth="1"/>
    <col min="8893" max="8893" width="20" style="1151" customWidth="1"/>
    <col min="8894" max="8894" width="29.6640625" style="1151" customWidth="1"/>
    <col min="8895" max="8895" width="19.5" style="1151" customWidth="1"/>
    <col min="8896" max="8896" width="19.1640625" style="1151" customWidth="1"/>
    <col min="8897" max="8897" width="21" style="1151" customWidth="1"/>
    <col min="8898" max="8898" width="26.83203125" style="1151" customWidth="1"/>
    <col min="8899" max="8899" width="18.1640625" style="1151" customWidth="1"/>
    <col min="8900" max="8900" width="20.1640625" style="1151" bestFit="1" customWidth="1"/>
    <col min="8901" max="8901" width="17.33203125" style="1151" bestFit="1" customWidth="1"/>
    <col min="8902" max="8902" width="22.6640625" style="1151" customWidth="1"/>
    <col min="8903" max="8904" width="17.1640625" style="1151" customWidth="1"/>
    <col min="8905" max="8905" width="14.83203125" style="1151" customWidth="1"/>
    <col min="8906" max="8906" width="21.6640625" style="1151" customWidth="1"/>
    <col min="8907" max="8907" width="17.83203125" style="1151" customWidth="1"/>
    <col min="8908" max="8908" width="19.5" style="1151" customWidth="1"/>
    <col min="8909" max="8909" width="21.5" style="1151" customWidth="1"/>
    <col min="8910" max="8910" width="27.83203125" style="1151" customWidth="1"/>
    <col min="8911" max="8912" width="21.5" style="1151" customWidth="1"/>
    <col min="8913" max="8913" width="19.33203125" style="1151" customWidth="1"/>
    <col min="8914" max="8914" width="27.83203125" style="1151" customWidth="1"/>
    <col min="8915" max="8915" width="18.1640625" style="1151" customWidth="1"/>
    <col min="8916" max="8916" width="17.83203125" style="1151" customWidth="1"/>
    <col min="8917" max="8917" width="15.5" style="1151" customWidth="1"/>
    <col min="8918" max="8918" width="25.83203125" style="1151" customWidth="1"/>
    <col min="8919" max="8919" width="19.33203125" style="1151" customWidth="1"/>
    <col min="8920" max="8921" width="15.5" style="1151" customWidth="1"/>
    <col min="8922" max="8922" width="22.5" style="1151" customWidth="1"/>
    <col min="8923" max="8923" width="21.33203125" style="1151" customWidth="1"/>
    <col min="8924" max="8924" width="16.1640625" style="1151" customWidth="1"/>
    <col min="8925" max="8925" width="32" style="1151" customWidth="1"/>
    <col min="8926" max="8926" width="32.6640625" style="1151" customWidth="1"/>
    <col min="8927" max="8928" width="17.5" style="1151" customWidth="1"/>
    <col min="8929" max="8929" width="24" style="1151" customWidth="1"/>
    <col min="8930" max="8930" width="31.5" style="1151" customWidth="1"/>
    <col min="8931" max="8931" width="23.83203125" style="1151" customWidth="1"/>
    <col min="8932" max="8932" width="17.1640625" style="1151" customWidth="1"/>
    <col min="8933" max="8933" width="16.83203125" style="1151" customWidth="1"/>
    <col min="8934" max="8934" width="24" style="1151" customWidth="1"/>
    <col min="8935" max="8935" width="16" style="1151" customWidth="1"/>
    <col min="8936" max="8936" width="17.83203125" style="1151" customWidth="1"/>
    <col min="8937" max="8937" width="8.83203125" style="1151" customWidth="1"/>
    <col min="8938" max="8938" width="29.5" style="1151" customWidth="1"/>
    <col min="8939" max="8940" width="9.1640625" style="1151"/>
    <col min="8941" max="8941" width="15.83203125" style="1151" customWidth="1"/>
    <col min="8942" max="8942" width="28.33203125" style="1151" customWidth="1"/>
    <col min="8943" max="8945" width="17.1640625" style="1151" bestFit="1" customWidth="1"/>
    <col min="8946" max="8946" width="27.83203125" style="1151" customWidth="1"/>
    <col min="8947" max="8947" width="24" style="1151" bestFit="1" customWidth="1"/>
    <col min="8948" max="8949" width="24.5" style="1151" bestFit="1" customWidth="1"/>
    <col min="8950" max="8956" width="17.1640625" style="1151" bestFit="1" customWidth="1"/>
    <col min="8957" max="8957" width="18.1640625" style="1151" bestFit="1" customWidth="1"/>
    <col min="8958" max="8959" width="20.1640625" style="1151" bestFit="1" customWidth="1"/>
    <col min="8960" max="8962" width="18.1640625" style="1151" bestFit="1" customWidth="1"/>
    <col min="8963" max="8964" width="20.1640625" style="1151" bestFit="1" customWidth="1"/>
    <col min="8965" max="8966" width="18.1640625" style="1151" bestFit="1" customWidth="1"/>
    <col min="8967" max="8985" width="9.1640625" style="1151"/>
    <col min="8986" max="8986" width="12.83203125" style="1151" bestFit="1" customWidth="1"/>
    <col min="8987" max="9146" width="9.1640625" style="1151"/>
    <col min="9147" max="9147" width="56.5" style="1151" customWidth="1"/>
    <col min="9148" max="9148" width="9.1640625" style="1151" customWidth="1"/>
    <col min="9149" max="9149" width="20" style="1151" customWidth="1"/>
    <col min="9150" max="9150" width="29.6640625" style="1151" customWidth="1"/>
    <col min="9151" max="9151" width="19.5" style="1151" customWidth="1"/>
    <col min="9152" max="9152" width="19.1640625" style="1151" customWidth="1"/>
    <col min="9153" max="9153" width="21" style="1151" customWidth="1"/>
    <col min="9154" max="9154" width="26.83203125" style="1151" customWidth="1"/>
    <col min="9155" max="9155" width="18.1640625" style="1151" customWidth="1"/>
    <col min="9156" max="9156" width="20.1640625" style="1151" bestFit="1" customWidth="1"/>
    <col min="9157" max="9157" width="17.33203125" style="1151" bestFit="1" customWidth="1"/>
    <col min="9158" max="9158" width="22.6640625" style="1151" customWidth="1"/>
    <col min="9159" max="9160" width="17.1640625" style="1151" customWidth="1"/>
    <col min="9161" max="9161" width="14.83203125" style="1151" customWidth="1"/>
    <col min="9162" max="9162" width="21.6640625" style="1151" customWidth="1"/>
    <col min="9163" max="9163" width="17.83203125" style="1151" customWidth="1"/>
    <col min="9164" max="9164" width="19.5" style="1151" customWidth="1"/>
    <col min="9165" max="9165" width="21.5" style="1151" customWidth="1"/>
    <col min="9166" max="9166" width="27.83203125" style="1151" customWidth="1"/>
    <col min="9167" max="9168" width="21.5" style="1151" customWidth="1"/>
    <col min="9169" max="9169" width="19.33203125" style="1151" customWidth="1"/>
    <col min="9170" max="9170" width="27.83203125" style="1151" customWidth="1"/>
    <col min="9171" max="9171" width="18.1640625" style="1151" customWidth="1"/>
    <col min="9172" max="9172" width="17.83203125" style="1151" customWidth="1"/>
    <col min="9173" max="9173" width="15.5" style="1151" customWidth="1"/>
    <col min="9174" max="9174" width="25.83203125" style="1151" customWidth="1"/>
    <col min="9175" max="9175" width="19.33203125" style="1151" customWidth="1"/>
    <col min="9176" max="9177" width="15.5" style="1151" customWidth="1"/>
    <col min="9178" max="9178" width="22.5" style="1151" customWidth="1"/>
    <col min="9179" max="9179" width="21.33203125" style="1151" customWidth="1"/>
    <col min="9180" max="9180" width="16.1640625" style="1151" customWidth="1"/>
    <col min="9181" max="9181" width="32" style="1151" customWidth="1"/>
    <col min="9182" max="9182" width="32.6640625" style="1151" customWidth="1"/>
    <col min="9183" max="9184" width="17.5" style="1151" customWidth="1"/>
    <col min="9185" max="9185" width="24" style="1151" customWidth="1"/>
    <col min="9186" max="9186" width="31.5" style="1151" customWidth="1"/>
    <col min="9187" max="9187" width="23.83203125" style="1151" customWidth="1"/>
    <col min="9188" max="9188" width="17.1640625" style="1151" customWidth="1"/>
    <col min="9189" max="9189" width="16.83203125" style="1151" customWidth="1"/>
    <col min="9190" max="9190" width="24" style="1151" customWidth="1"/>
    <col min="9191" max="9191" width="16" style="1151" customWidth="1"/>
    <col min="9192" max="9192" width="17.83203125" style="1151" customWidth="1"/>
    <col min="9193" max="9193" width="8.83203125" style="1151" customWidth="1"/>
    <col min="9194" max="9194" width="29.5" style="1151" customWidth="1"/>
    <col min="9195" max="9196" width="9.1640625" style="1151"/>
    <col min="9197" max="9197" width="15.83203125" style="1151" customWidth="1"/>
    <col min="9198" max="9198" width="28.33203125" style="1151" customWidth="1"/>
    <col min="9199" max="9201" width="17.1640625" style="1151" bestFit="1" customWidth="1"/>
    <col min="9202" max="9202" width="27.83203125" style="1151" customWidth="1"/>
    <col min="9203" max="9203" width="24" style="1151" bestFit="1" customWidth="1"/>
    <col min="9204" max="9205" width="24.5" style="1151" bestFit="1" customWidth="1"/>
    <col min="9206" max="9212" width="17.1640625" style="1151" bestFit="1" customWidth="1"/>
    <col min="9213" max="9213" width="18.1640625" style="1151" bestFit="1" customWidth="1"/>
    <col min="9214" max="9215" width="20.1640625" style="1151" bestFit="1" customWidth="1"/>
    <col min="9216" max="9218" width="18.1640625" style="1151" bestFit="1" customWidth="1"/>
    <col min="9219" max="9220" width="20.1640625" style="1151" bestFit="1" customWidth="1"/>
    <col min="9221" max="9222" width="18.1640625" style="1151" bestFit="1" customWidth="1"/>
    <col min="9223" max="9241" width="9.1640625" style="1151"/>
    <col min="9242" max="9242" width="12.83203125" style="1151" bestFit="1" customWidth="1"/>
    <col min="9243" max="9402" width="9.1640625" style="1151"/>
    <col min="9403" max="9403" width="56.5" style="1151" customWidth="1"/>
    <col min="9404" max="9404" width="9.1640625" style="1151" customWidth="1"/>
    <col min="9405" max="9405" width="20" style="1151" customWidth="1"/>
    <col min="9406" max="9406" width="29.6640625" style="1151" customWidth="1"/>
    <col min="9407" max="9407" width="19.5" style="1151" customWidth="1"/>
    <col min="9408" max="9408" width="19.1640625" style="1151" customWidth="1"/>
    <col min="9409" max="9409" width="21" style="1151" customWidth="1"/>
    <col min="9410" max="9410" width="26.83203125" style="1151" customWidth="1"/>
    <col min="9411" max="9411" width="18.1640625" style="1151" customWidth="1"/>
    <col min="9412" max="9412" width="20.1640625" style="1151" bestFit="1" customWidth="1"/>
    <col min="9413" max="9413" width="17.33203125" style="1151" bestFit="1" customWidth="1"/>
    <col min="9414" max="9414" width="22.6640625" style="1151" customWidth="1"/>
    <col min="9415" max="9416" width="17.1640625" style="1151" customWidth="1"/>
    <col min="9417" max="9417" width="14.83203125" style="1151" customWidth="1"/>
    <col min="9418" max="9418" width="21.6640625" style="1151" customWidth="1"/>
    <col min="9419" max="9419" width="17.83203125" style="1151" customWidth="1"/>
    <col min="9420" max="9420" width="19.5" style="1151" customWidth="1"/>
    <col min="9421" max="9421" width="21.5" style="1151" customWidth="1"/>
    <col min="9422" max="9422" width="27.83203125" style="1151" customWidth="1"/>
    <col min="9423" max="9424" width="21.5" style="1151" customWidth="1"/>
    <col min="9425" max="9425" width="19.33203125" style="1151" customWidth="1"/>
    <col min="9426" max="9426" width="27.83203125" style="1151" customWidth="1"/>
    <col min="9427" max="9427" width="18.1640625" style="1151" customWidth="1"/>
    <col min="9428" max="9428" width="17.83203125" style="1151" customWidth="1"/>
    <col min="9429" max="9429" width="15.5" style="1151" customWidth="1"/>
    <col min="9430" max="9430" width="25.83203125" style="1151" customWidth="1"/>
    <col min="9431" max="9431" width="19.33203125" style="1151" customWidth="1"/>
    <col min="9432" max="9433" width="15.5" style="1151" customWidth="1"/>
    <col min="9434" max="9434" width="22.5" style="1151" customWidth="1"/>
    <col min="9435" max="9435" width="21.33203125" style="1151" customWidth="1"/>
    <col min="9436" max="9436" width="16.1640625" style="1151" customWidth="1"/>
    <col min="9437" max="9437" width="32" style="1151" customWidth="1"/>
    <col min="9438" max="9438" width="32.6640625" style="1151" customWidth="1"/>
    <col min="9439" max="9440" width="17.5" style="1151" customWidth="1"/>
    <col min="9441" max="9441" width="24" style="1151" customWidth="1"/>
    <col min="9442" max="9442" width="31.5" style="1151" customWidth="1"/>
    <col min="9443" max="9443" width="23.83203125" style="1151" customWidth="1"/>
    <col min="9444" max="9444" width="17.1640625" style="1151" customWidth="1"/>
    <col min="9445" max="9445" width="16.83203125" style="1151" customWidth="1"/>
    <col min="9446" max="9446" width="24" style="1151" customWidth="1"/>
    <col min="9447" max="9447" width="16" style="1151" customWidth="1"/>
    <col min="9448" max="9448" width="17.83203125" style="1151" customWidth="1"/>
    <col min="9449" max="9449" width="8.83203125" style="1151" customWidth="1"/>
    <col min="9450" max="9450" width="29.5" style="1151" customWidth="1"/>
    <col min="9451" max="9452" width="9.1640625" style="1151"/>
    <col min="9453" max="9453" width="15.83203125" style="1151" customWidth="1"/>
    <col min="9454" max="9454" width="28.33203125" style="1151" customWidth="1"/>
    <col min="9455" max="9457" width="17.1640625" style="1151" bestFit="1" customWidth="1"/>
    <col min="9458" max="9458" width="27.83203125" style="1151" customWidth="1"/>
    <col min="9459" max="9459" width="24" style="1151" bestFit="1" customWidth="1"/>
    <col min="9460" max="9461" width="24.5" style="1151" bestFit="1" customWidth="1"/>
    <col min="9462" max="9468" width="17.1640625" style="1151" bestFit="1" customWidth="1"/>
    <col min="9469" max="9469" width="18.1640625" style="1151" bestFit="1" customWidth="1"/>
    <col min="9470" max="9471" width="20.1640625" style="1151" bestFit="1" customWidth="1"/>
    <col min="9472" max="9474" width="18.1640625" style="1151" bestFit="1" customWidth="1"/>
    <col min="9475" max="9476" width="20.1640625" style="1151" bestFit="1" customWidth="1"/>
    <col min="9477" max="9478" width="18.1640625" style="1151" bestFit="1" customWidth="1"/>
    <col min="9479" max="9497" width="9.1640625" style="1151"/>
    <col min="9498" max="9498" width="12.83203125" style="1151" bestFit="1" customWidth="1"/>
    <col min="9499" max="9658" width="9.1640625" style="1151"/>
    <col min="9659" max="9659" width="56.5" style="1151" customWidth="1"/>
    <col min="9660" max="9660" width="9.1640625" style="1151" customWidth="1"/>
    <col min="9661" max="9661" width="20" style="1151" customWidth="1"/>
    <col min="9662" max="9662" width="29.6640625" style="1151" customWidth="1"/>
    <col min="9663" max="9663" width="19.5" style="1151" customWidth="1"/>
    <col min="9664" max="9664" width="19.1640625" style="1151" customWidth="1"/>
    <col min="9665" max="9665" width="21" style="1151" customWidth="1"/>
    <col min="9666" max="9666" width="26.83203125" style="1151" customWidth="1"/>
    <col min="9667" max="9667" width="18.1640625" style="1151" customWidth="1"/>
    <col min="9668" max="9668" width="20.1640625" style="1151" bestFit="1" customWidth="1"/>
    <col min="9669" max="9669" width="17.33203125" style="1151" bestFit="1" customWidth="1"/>
    <col min="9670" max="9670" width="22.6640625" style="1151" customWidth="1"/>
    <col min="9671" max="9672" width="17.1640625" style="1151" customWidth="1"/>
    <col min="9673" max="9673" width="14.83203125" style="1151" customWidth="1"/>
    <col min="9674" max="9674" width="21.6640625" style="1151" customWidth="1"/>
    <col min="9675" max="9675" width="17.83203125" style="1151" customWidth="1"/>
    <col min="9676" max="9676" width="19.5" style="1151" customWidth="1"/>
    <col min="9677" max="9677" width="21.5" style="1151" customWidth="1"/>
    <col min="9678" max="9678" width="27.83203125" style="1151" customWidth="1"/>
    <col min="9679" max="9680" width="21.5" style="1151" customWidth="1"/>
    <col min="9681" max="9681" width="19.33203125" style="1151" customWidth="1"/>
    <col min="9682" max="9682" width="27.83203125" style="1151" customWidth="1"/>
    <col min="9683" max="9683" width="18.1640625" style="1151" customWidth="1"/>
    <col min="9684" max="9684" width="17.83203125" style="1151" customWidth="1"/>
    <col min="9685" max="9685" width="15.5" style="1151" customWidth="1"/>
    <col min="9686" max="9686" width="25.83203125" style="1151" customWidth="1"/>
    <col min="9687" max="9687" width="19.33203125" style="1151" customWidth="1"/>
    <col min="9688" max="9689" width="15.5" style="1151" customWidth="1"/>
    <col min="9690" max="9690" width="22.5" style="1151" customWidth="1"/>
    <col min="9691" max="9691" width="21.33203125" style="1151" customWidth="1"/>
    <col min="9692" max="9692" width="16.1640625" style="1151" customWidth="1"/>
    <col min="9693" max="9693" width="32" style="1151" customWidth="1"/>
    <col min="9694" max="9694" width="32.6640625" style="1151" customWidth="1"/>
    <col min="9695" max="9696" width="17.5" style="1151" customWidth="1"/>
    <col min="9697" max="9697" width="24" style="1151" customWidth="1"/>
    <col min="9698" max="9698" width="31.5" style="1151" customWidth="1"/>
    <col min="9699" max="9699" width="23.83203125" style="1151" customWidth="1"/>
    <col min="9700" max="9700" width="17.1640625" style="1151" customWidth="1"/>
    <col min="9701" max="9701" width="16.83203125" style="1151" customWidth="1"/>
    <col min="9702" max="9702" width="24" style="1151" customWidth="1"/>
    <col min="9703" max="9703" width="16" style="1151" customWidth="1"/>
    <col min="9704" max="9704" width="17.83203125" style="1151" customWidth="1"/>
    <col min="9705" max="9705" width="8.83203125" style="1151" customWidth="1"/>
    <col min="9706" max="9706" width="29.5" style="1151" customWidth="1"/>
    <col min="9707" max="9708" width="9.1640625" style="1151"/>
    <col min="9709" max="9709" width="15.83203125" style="1151" customWidth="1"/>
    <col min="9710" max="9710" width="28.33203125" style="1151" customWidth="1"/>
    <col min="9711" max="9713" width="17.1640625" style="1151" bestFit="1" customWidth="1"/>
    <col min="9714" max="9714" width="27.83203125" style="1151" customWidth="1"/>
    <col min="9715" max="9715" width="24" style="1151" bestFit="1" customWidth="1"/>
    <col min="9716" max="9717" width="24.5" style="1151" bestFit="1" customWidth="1"/>
    <col min="9718" max="9724" width="17.1640625" style="1151" bestFit="1" customWidth="1"/>
    <col min="9725" max="9725" width="18.1640625" style="1151" bestFit="1" customWidth="1"/>
    <col min="9726" max="9727" width="20.1640625" style="1151" bestFit="1" customWidth="1"/>
    <col min="9728" max="9730" width="18.1640625" style="1151" bestFit="1" customWidth="1"/>
    <col min="9731" max="9732" width="20.1640625" style="1151" bestFit="1" customWidth="1"/>
    <col min="9733" max="9734" width="18.1640625" style="1151" bestFit="1" customWidth="1"/>
    <col min="9735" max="9753" width="9.1640625" style="1151"/>
    <col min="9754" max="9754" width="12.83203125" style="1151" bestFit="1" customWidth="1"/>
    <col min="9755" max="9914" width="9.1640625" style="1151"/>
    <col min="9915" max="9915" width="56.5" style="1151" customWidth="1"/>
    <col min="9916" max="9916" width="9.1640625" style="1151" customWidth="1"/>
    <col min="9917" max="9917" width="20" style="1151" customWidth="1"/>
    <col min="9918" max="9918" width="29.6640625" style="1151" customWidth="1"/>
    <col min="9919" max="9919" width="19.5" style="1151" customWidth="1"/>
    <col min="9920" max="9920" width="19.1640625" style="1151" customWidth="1"/>
    <col min="9921" max="9921" width="21" style="1151" customWidth="1"/>
    <col min="9922" max="9922" width="26.83203125" style="1151" customWidth="1"/>
    <col min="9923" max="9923" width="18.1640625" style="1151" customWidth="1"/>
    <col min="9924" max="9924" width="20.1640625" style="1151" bestFit="1" customWidth="1"/>
    <col min="9925" max="9925" width="17.33203125" style="1151" bestFit="1" customWidth="1"/>
    <col min="9926" max="9926" width="22.6640625" style="1151" customWidth="1"/>
    <col min="9927" max="9928" width="17.1640625" style="1151" customWidth="1"/>
    <col min="9929" max="9929" width="14.83203125" style="1151" customWidth="1"/>
    <col min="9930" max="9930" width="21.6640625" style="1151" customWidth="1"/>
    <col min="9931" max="9931" width="17.83203125" style="1151" customWidth="1"/>
    <col min="9932" max="9932" width="19.5" style="1151" customWidth="1"/>
    <col min="9933" max="9933" width="21.5" style="1151" customWidth="1"/>
    <col min="9934" max="9934" width="27.83203125" style="1151" customWidth="1"/>
    <col min="9935" max="9936" width="21.5" style="1151" customWidth="1"/>
    <col min="9937" max="9937" width="19.33203125" style="1151" customWidth="1"/>
    <col min="9938" max="9938" width="27.83203125" style="1151" customWidth="1"/>
    <col min="9939" max="9939" width="18.1640625" style="1151" customWidth="1"/>
    <col min="9940" max="9940" width="17.83203125" style="1151" customWidth="1"/>
    <col min="9941" max="9941" width="15.5" style="1151" customWidth="1"/>
    <col min="9942" max="9942" width="25.83203125" style="1151" customWidth="1"/>
    <col min="9943" max="9943" width="19.33203125" style="1151" customWidth="1"/>
    <col min="9944" max="9945" width="15.5" style="1151" customWidth="1"/>
    <col min="9946" max="9946" width="22.5" style="1151" customWidth="1"/>
    <col min="9947" max="9947" width="21.33203125" style="1151" customWidth="1"/>
    <col min="9948" max="9948" width="16.1640625" style="1151" customWidth="1"/>
    <col min="9949" max="9949" width="32" style="1151" customWidth="1"/>
    <col min="9950" max="9950" width="32.6640625" style="1151" customWidth="1"/>
    <col min="9951" max="9952" width="17.5" style="1151" customWidth="1"/>
    <col min="9953" max="9953" width="24" style="1151" customWidth="1"/>
    <col min="9954" max="9954" width="31.5" style="1151" customWidth="1"/>
    <col min="9955" max="9955" width="23.83203125" style="1151" customWidth="1"/>
    <col min="9956" max="9956" width="17.1640625" style="1151" customWidth="1"/>
    <col min="9957" max="9957" width="16.83203125" style="1151" customWidth="1"/>
    <col min="9958" max="9958" width="24" style="1151" customWidth="1"/>
    <col min="9959" max="9959" width="16" style="1151" customWidth="1"/>
    <col min="9960" max="9960" width="17.83203125" style="1151" customWidth="1"/>
    <col min="9961" max="9961" width="8.83203125" style="1151" customWidth="1"/>
    <col min="9962" max="9962" width="29.5" style="1151" customWidth="1"/>
    <col min="9963" max="9964" width="9.1640625" style="1151"/>
    <col min="9965" max="9965" width="15.83203125" style="1151" customWidth="1"/>
    <col min="9966" max="9966" width="28.33203125" style="1151" customWidth="1"/>
    <col min="9967" max="9969" width="17.1640625" style="1151" bestFit="1" customWidth="1"/>
    <col min="9970" max="9970" width="27.83203125" style="1151" customWidth="1"/>
    <col min="9971" max="9971" width="24" style="1151" bestFit="1" customWidth="1"/>
    <col min="9972" max="9973" width="24.5" style="1151" bestFit="1" customWidth="1"/>
    <col min="9974" max="9980" width="17.1640625" style="1151" bestFit="1" customWidth="1"/>
    <col min="9981" max="9981" width="18.1640625" style="1151" bestFit="1" customWidth="1"/>
    <col min="9982" max="9983" width="20.1640625" style="1151" bestFit="1" customWidth="1"/>
    <col min="9984" max="9986" width="18.1640625" style="1151" bestFit="1" customWidth="1"/>
    <col min="9987" max="9988" width="20.1640625" style="1151" bestFit="1" customWidth="1"/>
    <col min="9989" max="9990" width="18.1640625" style="1151" bestFit="1" customWidth="1"/>
    <col min="9991" max="10009" width="9.1640625" style="1151"/>
    <col min="10010" max="10010" width="12.83203125" style="1151" bestFit="1" customWidth="1"/>
    <col min="10011" max="10170" width="9.1640625" style="1151"/>
    <col min="10171" max="10171" width="56.5" style="1151" customWidth="1"/>
    <col min="10172" max="10172" width="9.1640625" style="1151" customWidth="1"/>
    <col min="10173" max="10173" width="20" style="1151" customWidth="1"/>
    <col min="10174" max="10174" width="29.6640625" style="1151" customWidth="1"/>
    <col min="10175" max="10175" width="19.5" style="1151" customWidth="1"/>
    <col min="10176" max="10176" width="19.1640625" style="1151" customWidth="1"/>
    <col min="10177" max="10177" width="21" style="1151" customWidth="1"/>
    <col min="10178" max="10178" width="26.83203125" style="1151" customWidth="1"/>
    <col min="10179" max="10179" width="18.1640625" style="1151" customWidth="1"/>
    <col min="10180" max="10180" width="20.1640625" style="1151" bestFit="1" customWidth="1"/>
    <col min="10181" max="10181" width="17.33203125" style="1151" bestFit="1" customWidth="1"/>
    <col min="10182" max="10182" width="22.6640625" style="1151" customWidth="1"/>
    <col min="10183" max="10184" width="17.1640625" style="1151" customWidth="1"/>
    <col min="10185" max="10185" width="14.83203125" style="1151" customWidth="1"/>
    <col min="10186" max="10186" width="21.6640625" style="1151" customWidth="1"/>
    <col min="10187" max="10187" width="17.83203125" style="1151" customWidth="1"/>
    <col min="10188" max="10188" width="19.5" style="1151" customWidth="1"/>
    <col min="10189" max="10189" width="21.5" style="1151" customWidth="1"/>
    <col min="10190" max="10190" width="27.83203125" style="1151" customWidth="1"/>
    <col min="10191" max="10192" width="21.5" style="1151" customWidth="1"/>
    <col min="10193" max="10193" width="19.33203125" style="1151" customWidth="1"/>
    <col min="10194" max="10194" width="27.83203125" style="1151" customWidth="1"/>
    <col min="10195" max="10195" width="18.1640625" style="1151" customWidth="1"/>
    <col min="10196" max="10196" width="17.83203125" style="1151" customWidth="1"/>
    <col min="10197" max="10197" width="15.5" style="1151" customWidth="1"/>
    <col min="10198" max="10198" width="25.83203125" style="1151" customWidth="1"/>
    <col min="10199" max="10199" width="19.33203125" style="1151" customWidth="1"/>
    <col min="10200" max="10201" width="15.5" style="1151" customWidth="1"/>
    <col min="10202" max="10202" width="22.5" style="1151" customWidth="1"/>
    <col min="10203" max="10203" width="21.33203125" style="1151" customWidth="1"/>
    <col min="10204" max="10204" width="16.1640625" style="1151" customWidth="1"/>
    <col min="10205" max="10205" width="32" style="1151" customWidth="1"/>
    <col min="10206" max="10206" width="32.6640625" style="1151" customWidth="1"/>
    <col min="10207" max="10208" width="17.5" style="1151" customWidth="1"/>
    <col min="10209" max="10209" width="24" style="1151" customWidth="1"/>
    <col min="10210" max="10210" width="31.5" style="1151" customWidth="1"/>
    <col min="10211" max="10211" width="23.83203125" style="1151" customWidth="1"/>
    <col min="10212" max="10212" width="17.1640625" style="1151" customWidth="1"/>
    <col min="10213" max="10213" width="16.83203125" style="1151" customWidth="1"/>
    <col min="10214" max="10214" width="24" style="1151" customWidth="1"/>
    <col min="10215" max="10215" width="16" style="1151" customWidth="1"/>
    <col min="10216" max="10216" width="17.83203125" style="1151" customWidth="1"/>
    <col min="10217" max="10217" width="8.83203125" style="1151" customWidth="1"/>
    <col min="10218" max="10218" width="29.5" style="1151" customWidth="1"/>
    <col min="10219" max="10220" width="9.1640625" style="1151"/>
    <col min="10221" max="10221" width="15.83203125" style="1151" customWidth="1"/>
    <col min="10222" max="10222" width="28.33203125" style="1151" customWidth="1"/>
    <col min="10223" max="10225" width="17.1640625" style="1151" bestFit="1" customWidth="1"/>
    <col min="10226" max="10226" width="27.83203125" style="1151" customWidth="1"/>
    <col min="10227" max="10227" width="24" style="1151" bestFit="1" customWidth="1"/>
    <col min="10228" max="10229" width="24.5" style="1151" bestFit="1" customWidth="1"/>
    <col min="10230" max="10236" width="17.1640625" style="1151" bestFit="1" customWidth="1"/>
    <col min="10237" max="10237" width="18.1640625" style="1151" bestFit="1" customWidth="1"/>
    <col min="10238" max="10239" width="20.1640625" style="1151" bestFit="1" customWidth="1"/>
    <col min="10240" max="10242" width="18.1640625" style="1151" bestFit="1" customWidth="1"/>
    <col min="10243" max="10244" width="20.1640625" style="1151" bestFit="1" customWidth="1"/>
    <col min="10245" max="10246" width="18.1640625" style="1151" bestFit="1" customWidth="1"/>
    <col min="10247" max="10265" width="9.1640625" style="1151"/>
    <col min="10266" max="10266" width="12.83203125" style="1151" bestFit="1" customWidth="1"/>
    <col min="10267" max="10426" width="9.1640625" style="1151"/>
    <col min="10427" max="10427" width="56.5" style="1151" customWidth="1"/>
    <col min="10428" max="10428" width="9.1640625" style="1151" customWidth="1"/>
    <col min="10429" max="10429" width="20" style="1151" customWidth="1"/>
    <col min="10430" max="10430" width="29.6640625" style="1151" customWidth="1"/>
    <col min="10431" max="10431" width="19.5" style="1151" customWidth="1"/>
    <col min="10432" max="10432" width="19.1640625" style="1151" customWidth="1"/>
    <col min="10433" max="10433" width="21" style="1151" customWidth="1"/>
    <col min="10434" max="10434" width="26.83203125" style="1151" customWidth="1"/>
    <col min="10435" max="10435" width="18.1640625" style="1151" customWidth="1"/>
    <col min="10436" max="10436" width="20.1640625" style="1151" bestFit="1" customWidth="1"/>
    <col min="10437" max="10437" width="17.33203125" style="1151" bestFit="1" customWidth="1"/>
    <col min="10438" max="10438" width="22.6640625" style="1151" customWidth="1"/>
    <col min="10439" max="10440" width="17.1640625" style="1151" customWidth="1"/>
    <col min="10441" max="10441" width="14.83203125" style="1151" customWidth="1"/>
    <col min="10442" max="10442" width="21.6640625" style="1151" customWidth="1"/>
    <col min="10443" max="10443" width="17.83203125" style="1151" customWidth="1"/>
    <col min="10444" max="10444" width="19.5" style="1151" customWidth="1"/>
    <col min="10445" max="10445" width="21.5" style="1151" customWidth="1"/>
    <col min="10446" max="10446" width="27.83203125" style="1151" customWidth="1"/>
    <col min="10447" max="10448" width="21.5" style="1151" customWidth="1"/>
    <col min="10449" max="10449" width="19.33203125" style="1151" customWidth="1"/>
    <col min="10450" max="10450" width="27.83203125" style="1151" customWidth="1"/>
    <col min="10451" max="10451" width="18.1640625" style="1151" customWidth="1"/>
    <col min="10452" max="10452" width="17.83203125" style="1151" customWidth="1"/>
    <col min="10453" max="10453" width="15.5" style="1151" customWidth="1"/>
    <col min="10454" max="10454" width="25.83203125" style="1151" customWidth="1"/>
    <col min="10455" max="10455" width="19.33203125" style="1151" customWidth="1"/>
    <col min="10456" max="10457" width="15.5" style="1151" customWidth="1"/>
    <col min="10458" max="10458" width="22.5" style="1151" customWidth="1"/>
    <col min="10459" max="10459" width="21.33203125" style="1151" customWidth="1"/>
    <col min="10460" max="10460" width="16.1640625" style="1151" customWidth="1"/>
    <col min="10461" max="10461" width="32" style="1151" customWidth="1"/>
    <col min="10462" max="10462" width="32.6640625" style="1151" customWidth="1"/>
    <col min="10463" max="10464" width="17.5" style="1151" customWidth="1"/>
    <col min="10465" max="10465" width="24" style="1151" customWidth="1"/>
    <col min="10466" max="10466" width="31.5" style="1151" customWidth="1"/>
    <col min="10467" max="10467" width="23.83203125" style="1151" customWidth="1"/>
    <col min="10468" max="10468" width="17.1640625" style="1151" customWidth="1"/>
    <col min="10469" max="10469" width="16.83203125" style="1151" customWidth="1"/>
    <col min="10470" max="10470" width="24" style="1151" customWidth="1"/>
    <col min="10471" max="10471" width="16" style="1151" customWidth="1"/>
    <col min="10472" max="10472" width="17.83203125" style="1151" customWidth="1"/>
    <col min="10473" max="10473" width="8.83203125" style="1151" customWidth="1"/>
    <col min="10474" max="10474" width="29.5" style="1151" customWidth="1"/>
    <col min="10475" max="10476" width="9.1640625" style="1151"/>
    <col min="10477" max="10477" width="15.83203125" style="1151" customWidth="1"/>
    <col min="10478" max="10478" width="28.33203125" style="1151" customWidth="1"/>
    <col min="10479" max="10481" width="17.1640625" style="1151" bestFit="1" customWidth="1"/>
    <col min="10482" max="10482" width="27.83203125" style="1151" customWidth="1"/>
    <col min="10483" max="10483" width="24" style="1151" bestFit="1" customWidth="1"/>
    <col min="10484" max="10485" width="24.5" style="1151" bestFit="1" customWidth="1"/>
    <col min="10486" max="10492" width="17.1640625" style="1151" bestFit="1" customWidth="1"/>
    <col min="10493" max="10493" width="18.1640625" style="1151" bestFit="1" customWidth="1"/>
    <col min="10494" max="10495" width="20.1640625" style="1151" bestFit="1" customWidth="1"/>
    <col min="10496" max="10498" width="18.1640625" style="1151" bestFit="1" customWidth="1"/>
    <col min="10499" max="10500" width="20.1640625" style="1151" bestFit="1" customWidth="1"/>
    <col min="10501" max="10502" width="18.1640625" style="1151" bestFit="1" customWidth="1"/>
    <col min="10503" max="10521" width="9.1640625" style="1151"/>
    <col min="10522" max="10522" width="12.83203125" style="1151" bestFit="1" customWidth="1"/>
    <col min="10523" max="10682" width="9.1640625" style="1151"/>
    <col min="10683" max="10683" width="56.5" style="1151" customWidth="1"/>
    <col min="10684" max="10684" width="9.1640625" style="1151" customWidth="1"/>
    <col min="10685" max="10685" width="20" style="1151" customWidth="1"/>
    <col min="10686" max="10686" width="29.6640625" style="1151" customWidth="1"/>
    <col min="10687" max="10687" width="19.5" style="1151" customWidth="1"/>
    <col min="10688" max="10688" width="19.1640625" style="1151" customWidth="1"/>
    <col min="10689" max="10689" width="21" style="1151" customWidth="1"/>
    <col min="10690" max="10690" width="26.83203125" style="1151" customWidth="1"/>
    <col min="10691" max="10691" width="18.1640625" style="1151" customWidth="1"/>
    <col min="10692" max="10692" width="20.1640625" style="1151" bestFit="1" customWidth="1"/>
    <col min="10693" max="10693" width="17.33203125" style="1151" bestFit="1" customWidth="1"/>
    <col min="10694" max="10694" width="22.6640625" style="1151" customWidth="1"/>
    <col min="10695" max="10696" width="17.1640625" style="1151" customWidth="1"/>
    <col min="10697" max="10697" width="14.83203125" style="1151" customWidth="1"/>
    <col min="10698" max="10698" width="21.6640625" style="1151" customWidth="1"/>
    <col min="10699" max="10699" width="17.83203125" style="1151" customWidth="1"/>
    <col min="10700" max="10700" width="19.5" style="1151" customWidth="1"/>
    <col min="10701" max="10701" width="21.5" style="1151" customWidth="1"/>
    <col min="10702" max="10702" width="27.83203125" style="1151" customWidth="1"/>
    <col min="10703" max="10704" width="21.5" style="1151" customWidth="1"/>
    <col min="10705" max="10705" width="19.33203125" style="1151" customWidth="1"/>
    <col min="10706" max="10706" width="27.83203125" style="1151" customWidth="1"/>
    <col min="10707" max="10707" width="18.1640625" style="1151" customWidth="1"/>
    <col min="10708" max="10708" width="17.83203125" style="1151" customWidth="1"/>
    <col min="10709" max="10709" width="15.5" style="1151" customWidth="1"/>
    <col min="10710" max="10710" width="25.83203125" style="1151" customWidth="1"/>
    <col min="10711" max="10711" width="19.33203125" style="1151" customWidth="1"/>
    <col min="10712" max="10713" width="15.5" style="1151" customWidth="1"/>
    <col min="10714" max="10714" width="22.5" style="1151" customWidth="1"/>
    <col min="10715" max="10715" width="21.33203125" style="1151" customWidth="1"/>
    <col min="10716" max="10716" width="16.1640625" style="1151" customWidth="1"/>
    <col min="10717" max="10717" width="32" style="1151" customWidth="1"/>
    <col min="10718" max="10718" width="32.6640625" style="1151" customWidth="1"/>
    <col min="10719" max="10720" width="17.5" style="1151" customWidth="1"/>
    <col min="10721" max="10721" width="24" style="1151" customWidth="1"/>
    <col min="10722" max="10722" width="31.5" style="1151" customWidth="1"/>
    <col min="10723" max="10723" width="23.83203125" style="1151" customWidth="1"/>
    <col min="10724" max="10724" width="17.1640625" style="1151" customWidth="1"/>
    <col min="10725" max="10725" width="16.83203125" style="1151" customWidth="1"/>
    <col min="10726" max="10726" width="24" style="1151" customWidth="1"/>
    <col min="10727" max="10727" width="16" style="1151" customWidth="1"/>
    <col min="10728" max="10728" width="17.83203125" style="1151" customWidth="1"/>
    <col min="10729" max="10729" width="8.83203125" style="1151" customWidth="1"/>
    <col min="10730" max="10730" width="29.5" style="1151" customWidth="1"/>
    <col min="10731" max="10732" width="9.1640625" style="1151"/>
    <col min="10733" max="10733" width="15.83203125" style="1151" customWidth="1"/>
    <col min="10734" max="10734" width="28.33203125" style="1151" customWidth="1"/>
    <col min="10735" max="10737" width="17.1640625" style="1151" bestFit="1" customWidth="1"/>
    <col min="10738" max="10738" width="27.83203125" style="1151" customWidth="1"/>
    <col min="10739" max="10739" width="24" style="1151" bestFit="1" customWidth="1"/>
    <col min="10740" max="10741" width="24.5" style="1151" bestFit="1" customWidth="1"/>
    <col min="10742" max="10748" width="17.1640625" style="1151" bestFit="1" customWidth="1"/>
    <col min="10749" max="10749" width="18.1640625" style="1151" bestFit="1" customWidth="1"/>
    <col min="10750" max="10751" width="20.1640625" style="1151" bestFit="1" customWidth="1"/>
    <col min="10752" max="10754" width="18.1640625" style="1151" bestFit="1" customWidth="1"/>
    <col min="10755" max="10756" width="20.1640625" style="1151" bestFit="1" customWidth="1"/>
    <col min="10757" max="10758" width="18.1640625" style="1151" bestFit="1" customWidth="1"/>
    <col min="10759" max="10777" width="9.1640625" style="1151"/>
    <col min="10778" max="10778" width="12.83203125" style="1151" bestFit="1" customWidth="1"/>
    <col min="10779" max="10938" width="9.1640625" style="1151"/>
    <col min="10939" max="10939" width="56.5" style="1151" customWidth="1"/>
    <col min="10940" max="10940" width="9.1640625" style="1151" customWidth="1"/>
    <col min="10941" max="10941" width="20" style="1151" customWidth="1"/>
    <col min="10942" max="10942" width="29.6640625" style="1151" customWidth="1"/>
    <col min="10943" max="10943" width="19.5" style="1151" customWidth="1"/>
    <col min="10944" max="10944" width="19.1640625" style="1151" customWidth="1"/>
    <col min="10945" max="10945" width="21" style="1151" customWidth="1"/>
    <col min="10946" max="10946" width="26.83203125" style="1151" customWidth="1"/>
    <col min="10947" max="10947" width="18.1640625" style="1151" customWidth="1"/>
    <col min="10948" max="10948" width="20.1640625" style="1151" bestFit="1" customWidth="1"/>
    <col min="10949" max="10949" width="17.33203125" style="1151" bestFit="1" customWidth="1"/>
    <col min="10950" max="10950" width="22.6640625" style="1151" customWidth="1"/>
    <col min="10951" max="10952" width="17.1640625" style="1151" customWidth="1"/>
    <col min="10953" max="10953" width="14.83203125" style="1151" customWidth="1"/>
    <col min="10954" max="10954" width="21.6640625" style="1151" customWidth="1"/>
    <col min="10955" max="10955" width="17.83203125" style="1151" customWidth="1"/>
    <col min="10956" max="10956" width="19.5" style="1151" customWidth="1"/>
    <col min="10957" max="10957" width="21.5" style="1151" customWidth="1"/>
    <col min="10958" max="10958" width="27.83203125" style="1151" customWidth="1"/>
    <col min="10959" max="10960" width="21.5" style="1151" customWidth="1"/>
    <col min="10961" max="10961" width="19.33203125" style="1151" customWidth="1"/>
    <col min="10962" max="10962" width="27.83203125" style="1151" customWidth="1"/>
    <col min="10963" max="10963" width="18.1640625" style="1151" customWidth="1"/>
    <col min="10964" max="10964" width="17.83203125" style="1151" customWidth="1"/>
    <col min="10965" max="10965" width="15.5" style="1151" customWidth="1"/>
    <col min="10966" max="10966" width="25.83203125" style="1151" customWidth="1"/>
    <col min="10967" max="10967" width="19.33203125" style="1151" customWidth="1"/>
    <col min="10968" max="10969" width="15.5" style="1151" customWidth="1"/>
    <col min="10970" max="10970" width="22.5" style="1151" customWidth="1"/>
    <col min="10971" max="10971" width="21.33203125" style="1151" customWidth="1"/>
    <col min="10972" max="10972" width="16.1640625" style="1151" customWidth="1"/>
    <col min="10973" max="10973" width="32" style="1151" customWidth="1"/>
    <col min="10974" max="10974" width="32.6640625" style="1151" customWidth="1"/>
    <col min="10975" max="10976" width="17.5" style="1151" customWidth="1"/>
    <col min="10977" max="10977" width="24" style="1151" customWidth="1"/>
    <col min="10978" max="10978" width="31.5" style="1151" customWidth="1"/>
    <col min="10979" max="10979" width="23.83203125" style="1151" customWidth="1"/>
    <col min="10980" max="10980" width="17.1640625" style="1151" customWidth="1"/>
    <col min="10981" max="10981" width="16.83203125" style="1151" customWidth="1"/>
    <col min="10982" max="10982" width="24" style="1151" customWidth="1"/>
    <col min="10983" max="10983" width="16" style="1151" customWidth="1"/>
    <col min="10984" max="10984" width="17.83203125" style="1151" customWidth="1"/>
    <col min="10985" max="10985" width="8.83203125" style="1151" customWidth="1"/>
    <col min="10986" max="10986" width="29.5" style="1151" customWidth="1"/>
    <col min="10987" max="10988" width="9.1640625" style="1151"/>
    <col min="10989" max="10989" width="15.83203125" style="1151" customWidth="1"/>
    <col min="10990" max="10990" width="28.33203125" style="1151" customWidth="1"/>
    <col min="10991" max="10993" width="17.1640625" style="1151" bestFit="1" customWidth="1"/>
    <col min="10994" max="10994" width="27.83203125" style="1151" customWidth="1"/>
    <col min="10995" max="10995" width="24" style="1151" bestFit="1" customWidth="1"/>
    <col min="10996" max="10997" width="24.5" style="1151" bestFit="1" customWidth="1"/>
    <col min="10998" max="11004" width="17.1640625" style="1151" bestFit="1" customWidth="1"/>
    <col min="11005" max="11005" width="18.1640625" style="1151" bestFit="1" customWidth="1"/>
    <col min="11006" max="11007" width="20.1640625" style="1151" bestFit="1" customWidth="1"/>
    <col min="11008" max="11010" width="18.1640625" style="1151" bestFit="1" customWidth="1"/>
    <col min="11011" max="11012" width="20.1640625" style="1151" bestFit="1" customWidth="1"/>
    <col min="11013" max="11014" width="18.1640625" style="1151" bestFit="1" customWidth="1"/>
    <col min="11015" max="11033" width="9.1640625" style="1151"/>
    <col min="11034" max="11034" width="12.83203125" style="1151" bestFit="1" customWidth="1"/>
    <col min="11035" max="11194" width="9.1640625" style="1151"/>
    <col min="11195" max="11195" width="56.5" style="1151" customWidth="1"/>
    <col min="11196" max="11196" width="9.1640625" style="1151" customWidth="1"/>
    <col min="11197" max="11197" width="20" style="1151" customWidth="1"/>
    <col min="11198" max="11198" width="29.6640625" style="1151" customWidth="1"/>
    <col min="11199" max="11199" width="19.5" style="1151" customWidth="1"/>
    <col min="11200" max="11200" width="19.1640625" style="1151" customWidth="1"/>
    <col min="11201" max="11201" width="21" style="1151" customWidth="1"/>
    <col min="11202" max="11202" width="26.83203125" style="1151" customWidth="1"/>
    <col min="11203" max="11203" width="18.1640625" style="1151" customWidth="1"/>
    <col min="11204" max="11204" width="20.1640625" style="1151" bestFit="1" customWidth="1"/>
    <col min="11205" max="11205" width="17.33203125" style="1151" bestFit="1" customWidth="1"/>
    <col min="11206" max="11206" width="22.6640625" style="1151" customWidth="1"/>
    <col min="11207" max="11208" width="17.1640625" style="1151" customWidth="1"/>
    <col min="11209" max="11209" width="14.83203125" style="1151" customWidth="1"/>
    <col min="11210" max="11210" width="21.6640625" style="1151" customWidth="1"/>
    <col min="11211" max="11211" width="17.83203125" style="1151" customWidth="1"/>
    <col min="11212" max="11212" width="19.5" style="1151" customWidth="1"/>
    <col min="11213" max="11213" width="21.5" style="1151" customWidth="1"/>
    <col min="11214" max="11214" width="27.83203125" style="1151" customWidth="1"/>
    <col min="11215" max="11216" width="21.5" style="1151" customWidth="1"/>
    <col min="11217" max="11217" width="19.33203125" style="1151" customWidth="1"/>
    <col min="11218" max="11218" width="27.83203125" style="1151" customWidth="1"/>
    <col min="11219" max="11219" width="18.1640625" style="1151" customWidth="1"/>
    <col min="11220" max="11220" width="17.83203125" style="1151" customWidth="1"/>
    <col min="11221" max="11221" width="15.5" style="1151" customWidth="1"/>
    <col min="11222" max="11222" width="25.83203125" style="1151" customWidth="1"/>
    <col min="11223" max="11223" width="19.33203125" style="1151" customWidth="1"/>
    <col min="11224" max="11225" width="15.5" style="1151" customWidth="1"/>
    <col min="11226" max="11226" width="22.5" style="1151" customWidth="1"/>
    <col min="11227" max="11227" width="21.33203125" style="1151" customWidth="1"/>
    <col min="11228" max="11228" width="16.1640625" style="1151" customWidth="1"/>
    <col min="11229" max="11229" width="32" style="1151" customWidth="1"/>
    <col min="11230" max="11230" width="32.6640625" style="1151" customWidth="1"/>
    <col min="11231" max="11232" width="17.5" style="1151" customWidth="1"/>
    <col min="11233" max="11233" width="24" style="1151" customWidth="1"/>
    <col min="11234" max="11234" width="31.5" style="1151" customWidth="1"/>
    <col min="11235" max="11235" width="23.83203125" style="1151" customWidth="1"/>
    <col min="11236" max="11236" width="17.1640625" style="1151" customWidth="1"/>
    <col min="11237" max="11237" width="16.83203125" style="1151" customWidth="1"/>
    <col min="11238" max="11238" width="24" style="1151" customWidth="1"/>
    <col min="11239" max="11239" width="16" style="1151" customWidth="1"/>
    <col min="11240" max="11240" width="17.83203125" style="1151" customWidth="1"/>
    <col min="11241" max="11241" width="8.83203125" style="1151" customWidth="1"/>
    <col min="11242" max="11242" width="29.5" style="1151" customWidth="1"/>
    <col min="11243" max="11244" width="9.1640625" style="1151"/>
    <col min="11245" max="11245" width="15.83203125" style="1151" customWidth="1"/>
    <col min="11246" max="11246" width="28.33203125" style="1151" customWidth="1"/>
    <col min="11247" max="11249" width="17.1640625" style="1151" bestFit="1" customWidth="1"/>
    <col min="11250" max="11250" width="27.83203125" style="1151" customWidth="1"/>
    <col min="11251" max="11251" width="24" style="1151" bestFit="1" customWidth="1"/>
    <col min="11252" max="11253" width="24.5" style="1151" bestFit="1" customWidth="1"/>
    <col min="11254" max="11260" width="17.1640625" style="1151" bestFit="1" customWidth="1"/>
    <col min="11261" max="11261" width="18.1640625" style="1151" bestFit="1" customWidth="1"/>
    <col min="11262" max="11263" width="20.1640625" style="1151" bestFit="1" customWidth="1"/>
    <col min="11264" max="11266" width="18.1640625" style="1151" bestFit="1" customWidth="1"/>
    <col min="11267" max="11268" width="20.1640625" style="1151" bestFit="1" customWidth="1"/>
    <col min="11269" max="11270" width="18.1640625" style="1151" bestFit="1" customWidth="1"/>
    <col min="11271" max="11289" width="9.1640625" style="1151"/>
    <col min="11290" max="11290" width="12.83203125" style="1151" bestFit="1" customWidth="1"/>
    <col min="11291" max="11450" width="9.1640625" style="1151"/>
    <col min="11451" max="11451" width="56.5" style="1151" customWidth="1"/>
    <col min="11452" max="11452" width="9.1640625" style="1151" customWidth="1"/>
    <col min="11453" max="11453" width="20" style="1151" customWidth="1"/>
    <col min="11454" max="11454" width="29.6640625" style="1151" customWidth="1"/>
    <col min="11455" max="11455" width="19.5" style="1151" customWidth="1"/>
    <col min="11456" max="11456" width="19.1640625" style="1151" customWidth="1"/>
    <col min="11457" max="11457" width="21" style="1151" customWidth="1"/>
    <col min="11458" max="11458" width="26.83203125" style="1151" customWidth="1"/>
    <col min="11459" max="11459" width="18.1640625" style="1151" customWidth="1"/>
    <col min="11460" max="11460" width="20.1640625" style="1151" bestFit="1" customWidth="1"/>
    <col min="11461" max="11461" width="17.33203125" style="1151" bestFit="1" customWidth="1"/>
    <col min="11462" max="11462" width="22.6640625" style="1151" customWidth="1"/>
    <col min="11463" max="11464" width="17.1640625" style="1151" customWidth="1"/>
    <col min="11465" max="11465" width="14.83203125" style="1151" customWidth="1"/>
    <col min="11466" max="11466" width="21.6640625" style="1151" customWidth="1"/>
    <col min="11467" max="11467" width="17.83203125" style="1151" customWidth="1"/>
    <col min="11468" max="11468" width="19.5" style="1151" customWidth="1"/>
    <col min="11469" max="11469" width="21.5" style="1151" customWidth="1"/>
    <col min="11470" max="11470" width="27.83203125" style="1151" customWidth="1"/>
    <col min="11471" max="11472" width="21.5" style="1151" customWidth="1"/>
    <col min="11473" max="11473" width="19.33203125" style="1151" customWidth="1"/>
    <col min="11474" max="11474" width="27.83203125" style="1151" customWidth="1"/>
    <col min="11475" max="11475" width="18.1640625" style="1151" customWidth="1"/>
    <col min="11476" max="11476" width="17.83203125" style="1151" customWidth="1"/>
    <col min="11477" max="11477" width="15.5" style="1151" customWidth="1"/>
    <col min="11478" max="11478" width="25.83203125" style="1151" customWidth="1"/>
    <col min="11479" max="11479" width="19.33203125" style="1151" customWidth="1"/>
    <col min="11480" max="11481" width="15.5" style="1151" customWidth="1"/>
    <col min="11482" max="11482" width="22.5" style="1151" customWidth="1"/>
    <col min="11483" max="11483" width="21.33203125" style="1151" customWidth="1"/>
    <col min="11484" max="11484" width="16.1640625" style="1151" customWidth="1"/>
    <col min="11485" max="11485" width="32" style="1151" customWidth="1"/>
    <col min="11486" max="11486" width="32.6640625" style="1151" customWidth="1"/>
    <col min="11487" max="11488" width="17.5" style="1151" customWidth="1"/>
    <col min="11489" max="11489" width="24" style="1151" customWidth="1"/>
    <col min="11490" max="11490" width="31.5" style="1151" customWidth="1"/>
    <col min="11491" max="11491" width="23.83203125" style="1151" customWidth="1"/>
    <col min="11492" max="11492" width="17.1640625" style="1151" customWidth="1"/>
    <col min="11493" max="11493" width="16.83203125" style="1151" customWidth="1"/>
    <col min="11494" max="11494" width="24" style="1151" customWidth="1"/>
    <col min="11495" max="11495" width="16" style="1151" customWidth="1"/>
    <col min="11496" max="11496" width="17.83203125" style="1151" customWidth="1"/>
    <col min="11497" max="11497" width="8.83203125" style="1151" customWidth="1"/>
    <col min="11498" max="11498" width="29.5" style="1151" customWidth="1"/>
    <col min="11499" max="11500" width="9.1640625" style="1151"/>
    <col min="11501" max="11501" width="15.83203125" style="1151" customWidth="1"/>
    <col min="11502" max="11502" width="28.33203125" style="1151" customWidth="1"/>
    <col min="11503" max="11505" width="17.1640625" style="1151" bestFit="1" customWidth="1"/>
    <col min="11506" max="11506" width="27.83203125" style="1151" customWidth="1"/>
    <col min="11507" max="11507" width="24" style="1151" bestFit="1" customWidth="1"/>
    <col min="11508" max="11509" width="24.5" style="1151" bestFit="1" customWidth="1"/>
    <col min="11510" max="11516" width="17.1640625" style="1151" bestFit="1" customWidth="1"/>
    <col min="11517" max="11517" width="18.1640625" style="1151" bestFit="1" customWidth="1"/>
    <col min="11518" max="11519" width="20.1640625" style="1151" bestFit="1" customWidth="1"/>
    <col min="11520" max="11522" width="18.1640625" style="1151" bestFit="1" customWidth="1"/>
    <col min="11523" max="11524" width="20.1640625" style="1151" bestFit="1" customWidth="1"/>
    <col min="11525" max="11526" width="18.1640625" style="1151" bestFit="1" customWidth="1"/>
    <col min="11527" max="11545" width="9.1640625" style="1151"/>
    <col min="11546" max="11546" width="12.83203125" style="1151" bestFit="1" customWidth="1"/>
    <col min="11547" max="11706" width="9.1640625" style="1151"/>
    <col min="11707" max="11707" width="56.5" style="1151" customWidth="1"/>
    <col min="11708" max="11708" width="9.1640625" style="1151" customWidth="1"/>
    <col min="11709" max="11709" width="20" style="1151" customWidth="1"/>
    <col min="11710" max="11710" width="29.6640625" style="1151" customWidth="1"/>
    <col min="11711" max="11711" width="19.5" style="1151" customWidth="1"/>
    <col min="11712" max="11712" width="19.1640625" style="1151" customWidth="1"/>
    <col min="11713" max="11713" width="21" style="1151" customWidth="1"/>
    <col min="11714" max="11714" width="26.83203125" style="1151" customWidth="1"/>
    <col min="11715" max="11715" width="18.1640625" style="1151" customWidth="1"/>
    <col min="11716" max="11716" width="20.1640625" style="1151" bestFit="1" customWidth="1"/>
    <col min="11717" max="11717" width="17.33203125" style="1151" bestFit="1" customWidth="1"/>
    <col min="11718" max="11718" width="22.6640625" style="1151" customWidth="1"/>
    <col min="11719" max="11720" width="17.1640625" style="1151" customWidth="1"/>
    <col min="11721" max="11721" width="14.83203125" style="1151" customWidth="1"/>
    <col min="11722" max="11722" width="21.6640625" style="1151" customWidth="1"/>
    <col min="11723" max="11723" width="17.83203125" style="1151" customWidth="1"/>
    <col min="11724" max="11724" width="19.5" style="1151" customWidth="1"/>
    <col min="11725" max="11725" width="21.5" style="1151" customWidth="1"/>
    <col min="11726" max="11726" width="27.83203125" style="1151" customWidth="1"/>
    <col min="11727" max="11728" width="21.5" style="1151" customWidth="1"/>
    <col min="11729" max="11729" width="19.33203125" style="1151" customWidth="1"/>
    <col min="11730" max="11730" width="27.83203125" style="1151" customWidth="1"/>
    <col min="11731" max="11731" width="18.1640625" style="1151" customWidth="1"/>
    <col min="11732" max="11732" width="17.83203125" style="1151" customWidth="1"/>
    <col min="11733" max="11733" width="15.5" style="1151" customWidth="1"/>
    <col min="11734" max="11734" width="25.83203125" style="1151" customWidth="1"/>
    <col min="11735" max="11735" width="19.33203125" style="1151" customWidth="1"/>
    <col min="11736" max="11737" width="15.5" style="1151" customWidth="1"/>
    <col min="11738" max="11738" width="22.5" style="1151" customWidth="1"/>
    <col min="11739" max="11739" width="21.33203125" style="1151" customWidth="1"/>
    <col min="11740" max="11740" width="16.1640625" style="1151" customWidth="1"/>
    <col min="11741" max="11741" width="32" style="1151" customWidth="1"/>
    <col min="11742" max="11742" width="32.6640625" style="1151" customWidth="1"/>
    <col min="11743" max="11744" width="17.5" style="1151" customWidth="1"/>
    <col min="11745" max="11745" width="24" style="1151" customWidth="1"/>
    <col min="11746" max="11746" width="31.5" style="1151" customWidth="1"/>
    <col min="11747" max="11747" width="23.83203125" style="1151" customWidth="1"/>
    <col min="11748" max="11748" width="17.1640625" style="1151" customWidth="1"/>
    <col min="11749" max="11749" width="16.83203125" style="1151" customWidth="1"/>
    <col min="11750" max="11750" width="24" style="1151" customWidth="1"/>
    <col min="11751" max="11751" width="16" style="1151" customWidth="1"/>
    <col min="11752" max="11752" width="17.83203125" style="1151" customWidth="1"/>
    <col min="11753" max="11753" width="8.83203125" style="1151" customWidth="1"/>
    <col min="11754" max="11754" width="29.5" style="1151" customWidth="1"/>
    <col min="11755" max="11756" width="9.1640625" style="1151"/>
    <col min="11757" max="11757" width="15.83203125" style="1151" customWidth="1"/>
    <col min="11758" max="11758" width="28.33203125" style="1151" customWidth="1"/>
    <col min="11759" max="11761" width="17.1640625" style="1151" bestFit="1" customWidth="1"/>
    <col min="11762" max="11762" width="27.83203125" style="1151" customWidth="1"/>
    <col min="11763" max="11763" width="24" style="1151" bestFit="1" customWidth="1"/>
    <col min="11764" max="11765" width="24.5" style="1151" bestFit="1" customWidth="1"/>
    <col min="11766" max="11772" width="17.1640625" style="1151" bestFit="1" customWidth="1"/>
    <col min="11773" max="11773" width="18.1640625" style="1151" bestFit="1" customWidth="1"/>
    <col min="11774" max="11775" width="20.1640625" style="1151" bestFit="1" customWidth="1"/>
    <col min="11776" max="11778" width="18.1640625" style="1151" bestFit="1" customWidth="1"/>
    <col min="11779" max="11780" width="20.1640625" style="1151" bestFit="1" customWidth="1"/>
    <col min="11781" max="11782" width="18.1640625" style="1151" bestFit="1" customWidth="1"/>
    <col min="11783" max="11801" width="9.1640625" style="1151"/>
    <col min="11802" max="11802" width="12.83203125" style="1151" bestFit="1" customWidth="1"/>
    <col min="11803" max="11962" width="9.1640625" style="1151"/>
    <col min="11963" max="11963" width="56.5" style="1151" customWidth="1"/>
    <col min="11964" max="11964" width="9.1640625" style="1151" customWidth="1"/>
    <col min="11965" max="11965" width="20" style="1151" customWidth="1"/>
    <col min="11966" max="11966" width="29.6640625" style="1151" customWidth="1"/>
    <col min="11967" max="11967" width="19.5" style="1151" customWidth="1"/>
    <col min="11968" max="11968" width="19.1640625" style="1151" customWidth="1"/>
    <col min="11969" max="11969" width="21" style="1151" customWidth="1"/>
    <col min="11970" max="11970" width="26.83203125" style="1151" customWidth="1"/>
    <col min="11971" max="11971" width="18.1640625" style="1151" customWidth="1"/>
    <col min="11972" max="11972" width="20.1640625" style="1151" bestFit="1" customWidth="1"/>
    <col min="11973" max="11973" width="17.33203125" style="1151" bestFit="1" customWidth="1"/>
    <col min="11974" max="11974" width="22.6640625" style="1151" customWidth="1"/>
    <col min="11975" max="11976" width="17.1640625" style="1151" customWidth="1"/>
    <col min="11977" max="11977" width="14.83203125" style="1151" customWidth="1"/>
    <col min="11978" max="11978" width="21.6640625" style="1151" customWidth="1"/>
    <col min="11979" max="11979" width="17.83203125" style="1151" customWidth="1"/>
    <col min="11980" max="11980" width="19.5" style="1151" customWidth="1"/>
    <col min="11981" max="11981" width="21.5" style="1151" customWidth="1"/>
    <col min="11982" max="11982" width="27.83203125" style="1151" customWidth="1"/>
    <col min="11983" max="11984" width="21.5" style="1151" customWidth="1"/>
    <col min="11985" max="11985" width="19.33203125" style="1151" customWidth="1"/>
    <col min="11986" max="11986" width="27.83203125" style="1151" customWidth="1"/>
    <col min="11987" max="11987" width="18.1640625" style="1151" customWidth="1"/>
    <col min="11988" max="11988" width="17.83203125" style="1151" customWidth="1"/>
    <col min="11989" max="11989" width="15.5" style="1151" customWidth="1"/>
    <col min="11990" max="11990" width="25.83203125" style="1151" customWidth="1"/>
    <col min="11991" max="11991" width="19.33203125" style="1151" customWidth="1"/>
    <col min="11992" max="11993" width="15.5" style="1151" customWidth="1"/>
    <col min="11994" max="11994" width="22.5" style="1151" customWidth="1"/>
    <col min="11995" max="11995" width="21.33203125" style="1151" customWidth="1"/>
    <col min="11996" max="11996" width="16.1640625" style="1151" customWidth="1"/>
    <col min="11997" max="11997" width="32" style="1151" customWidth="1"/>
    <col min="11998" max="11998" width="32.6640625" style="1151" customWidth="1"/>
    <col min="11999" max="12000" width="17.5" style="1151" customWidth="1"/>
    <col min="12001" max="12001" width="24" style="1151" customWidth="1"/>
    <col min="12002" max="12002" width="31.5" style="1151" customWidth="1"/>
    <col min="12003" max="12003" width="23.83203125" style="1151" customWidth="1"/>
    <col min="12004" max="12004" width="17.1640625" style="1151" customWidth="1"/>
    <col min="12005" max="12005" width="16.83203125" style="1151" customWidth="1"/>
    <col min="12006" max="12006" width="24" style="1151" customWidth="1"/>
    <col min="12007" max="12007" width="16" style="1151" customWidth="1"/>
    <col min="12008" max="12008" width="17.83203125" style="1151" customWidth="1"/>
    <col min="12009" max="12009" width="8.83203125" style="1151" customWidth="1"/>
    <col min="12010" max="12010" width="29.5" style="1151" customWidth="1"/>
    <col min="12011" max="12012" width="9.1640625" style="1151"/>
    <col min="12013" max="12013" width="15.83203125" style="1151" customWidth="1"/>
    <col min="12014" max="12014" width="28.33203125" style="1151" customWidth="1"/>
    <col min="12015" max="12017" width="17.1640625" style="1151" bestFit="1" customWidth="1"/>
    <col min="12018" max="12018" width="27.83203125" style="1151" customWidth="1"/>
    <col min="12019" max="12019" width="24" style="1151" bestFit="1" customWidth="1"/>
    <col min="12020" max="12021" width="24.5" style="1151" bestFit="1" customWidth="1"/>
    <col min="12022" max="12028" width="17.1640625" style="1151" bestFit="1" customWidth="1"/>
    <col min="12029" max="12029" width="18.1640625" style="1151" bestFit="1" customWidth="1"/>
    <col min="12030" max="12031" width="20.1640625" style="1151" bestFit="1" customWidth="1"/>
    <col min="12032" max="12034" width="18.1640625" style="1151" bestFit="1" customWidth="1"/>
    <col min="12035" max="12036" width="20.1640625" style="1151" bestFit="1" customWidth="1"/>
    <col min="12037" max="12038" width="18.1640625" style="1151" bestFit="1" customWidth="1"/>
    <col min="12039" max="12057" width="9.1640625" style="1151"/>
    <col min="12058" max="12058" width="12.83203125" style="1151" bestFit="1" customWidth="1"/>
    <col min="12059" max="12218" width="9.1640625" style="1151"/>
    <col min="12219" max="12219" width="56.5" style="1151" customWidth="1"/>
    <col min="12220" max="12220" width="9.1640625" style="1151" customWidth="1"/>
    <col min="12221" max="12221" width="20" style="1151" customWidth="1"/>
    <col min="12222" max="12222" width="29.6640625" style="1151" customWidth="1"/>
    <col min="12223" max="12223" width="19.5" style="1151" customWidth="1"/>
    <col min="12224" max="12224" width="19.1640625" style="1151" customWidth="1"/>
    <col min="12225" max="12225" width="21" style="1151" customWidth="1"/>
    <col min="12226" max="12226" width="26.83203125" style="1151" customWidth="1"/>
    <col min="12227" max="12227" width="18.1640625" style="1151" customWidth="1"/>
    <col min="12228" max="12228" width="20.1640625" style="1151" bestFit="1" customWidth="1"/>
    <col min="12229" max="12229" width="17.33203125" style="1151" bestFit="1" customWidth="1"/>
    <col min="12230" max="12230" width="22.6640625" style="1151" customWidth="1"/>
    <col min="12231" max="12232" width="17.1640625" style="1151" customWidth="1"/>
    <col min="12233" max="12233" width="14.83203125" style="1151" customWidth="1"/>
    <col min="12234" max="12234" width="21.6640625" style="1151" customWidth="1"/>
    <col min="12235" max="12235" width="17.83203125" style="1151" customWidth="1"/>
    <col min="12236" max="12236" width="19.5" style="1151" customWidth="1"/>
    <col min="12237" max="12237" width="21.5" style="1151" customWidth="1"/>
    <col min="12238" max="12238" width="27.83203125" style="1151" customWidth="1"/>
    <col min="12239" max="12240" width="21.5" style="1151" customWidth="1"/>
    <col min="12241" max="12241" width="19.33203125" style="1151" customWidth="1"/>
    <col min="12242" max="12242" width="27.83203125" style="1151" customWidth="1"/>
    <col min="12243" max="12243" width="18.1640625" style="1151" customWidth="1"/>
    <col min="12244" max="12244" width="17.83203125" style="1151" customWidth="1"/>
    <col min="12245" max="12245" width="15.5" style="1151" customWidth="1"/>
    <col min="12246" max="12246" width="25.83203125" style="1151" customWidth="1"/>
    <col min="12247" max="12247" width="19.33203125" style="1151" customWidth="1"/>
    <col min="12248" max="12249" width="15.5" style="1151" customWidth="1"/>
    <col min="12250" max="12250" width="22.5" style="1151" customWidth="1"/>
    <col min="12251" max="12251" width="21.33203125" style="1151" customWidth="1"/>
    <col min="12252" max="12252" width="16.1640625" style="1151" customWidth="1"/>
    <col min="12253" max="12253" width="32" style="1151" customWidth="1"/>
    <col min="12254" max="12254" width="32.6640625" style="1151" customWidth="1"/>
    <col min="12255" max="12256" width="17.5" style="1151" customWidth="1"/>
    <col min="12257" max="12257" width="24" style="1151" customWidth="1"/>
    <col min="12258" max="12258" width="31.5" style="1151" customWidth="1"/>
    <col min="12259" max="12259" width="23.83203125" style="1151" customWidth="1"/>
    <col min="12260" max="12260" width="17.1640625" style="1151" customWidth="1"/>
    <col min="12261" max="12261" width="16.83203125" style="1151" customWidth="1"/>
    <col min="12262" max="12262" width="24" style="1151" customWidth="1"/>
    <col min="12263" max="12263" width="16" style="1151" customWidth="1"/>
    <col min="12264" max="12264" width="17.83203125" style="1151" customWidth="1"/>
    <col min="12265" max="12265" width="8.83203125" style="1151" customWidth="1"/>
    <col min="12266" max="12266" width="29.5" style="1151" customWidth="1"/>
    <col min="12267" max="12268" width="9.1640625" style="1151"/>
    <col min="12269" max="12269" width="15.83203125" style="1151" customWidth="1"/>
    <col min="12270" max="12270" width="28.33203125" style="1151" customWidth="1"/>
    <col min="12271" max="12273" width="17.1640625" style="1151" bestFit="1" customWidth="1"/>
    <col min="12274" max="12274" width="27.83203125" style="1151" customWidth="1"/>
    <col min="12275" max="12275" width="24" style="1151" bestFit="1" customWidth="1"/>
    <col min="12276" max="12277" width="24.5" style="1151" bestFit="1" customWidth="1"/>
    <col min="12278" max="12284" width="17.1640625" style="1151" bestFit="1" customWidth="1"/>
    <col min="12285" max="12285" width="18.1640625" style="1151" bestFit="1" customWidth="1"/>
    <col min="12286" max="12287" width="20.1640625" style="1151" bestFit="1" customWidth="1"/>
    <col min="12288" max="12290" width="18.1640625" style="1151" bestFit="1" customWidth="1"/>
    <col min="12291" max="12292" width="20.1640625" style="1151" bestFit="1" customWidth="1"/>
    <col min="12293" max="12294" width="18.1640625" style="1151" bestFit="1" customWidth="1"/>
    <col min="12295" max="12313" width="9.1640625" style="1151"/>
    <col min="12314" max="12314" width="12.83203125" style="1151" bestFit="1" customWidth="1"/>
    <col min="12315" max="12474" width="9.1640625" style="1151"/>
    <col min="12475" max="12475" width="56.5" style="1151" customWidth="1"/>
    <col min="12476" max="12476" width="9.1640625" style="1151" customWidth="1"/>
    <col min="12477" max="12477" width="20" style="1151" customWidth="1"/>
    <col min="12478" max="12478" width="29.6640625" style="1151" customWidth="1"/>
    <col min="12479" max="12479" width="19.5" style="1151" customWidth="1"/>
    <col min="12480" max="12480" width="19.1640625" style="1151" customWidth="1"/>
    <col min="12481" max="12481" width="21" style="1151" customWidth="1"/>
    <col min="12482" max="12482" width="26.83203125" style="1151" customWidth="1"/>
    <col min="12483" max="12483" width="18.1640625" style="1151" customWidth="1"/>
    <col min="12484" max="12484" width="20.1640625" style="1151" bestFit="1" customWidth="1"/>
    <col min="12485" max="12485" width="17.33203125" style="1151" bestFit="1" customWidth="1"/>
    <col min="12486" max="12486" width="22.6640625" style="1151" customWidth="1"/>
    <col min="12487" max="12488" width="17.1640625" style="1151" customWidth="1"/>
    <col min="12489" max="12489" width="14.83203125" style="1151" customWidth="1"/>
    <col min="12490" max="12490" width="21.6640625" style="1151" customWidth="1"/>
    <col min="12491" max="12491" width="17.83203125" style="1151" customWidth="1"/>
    <col min="12492" max="12492" width="19.5" style="1151" customWidth="1"/>
    <col min="12493" max="12493" width="21.5" style="1151" customWidth="1"/>
    <col min="12494" max="12494" width="27.83203125" style="1151" customWidth="1"/>
    <col min="12495" max="12496" width="21.5" style="1151" customWidth="1"/>
    <col min="12497" max="12497" width="19.33203125" style="1151" customWidth="1"/>
    <col min="12498" max="12498" width="27.83203125" style="1151" customWidth="1"/>
    <col min="12499" max="12499" width="18.1640625" style="1151" customWidth="1"/>
    <col min="12500" max="12500" width="17.83203125" style="1151" customWidth="1"/>
    <col min="12501" max="12501" width="15.5" style="1151" customWidth="1"/>
    <col min="12502" max="12502" width="25.83203125" style="1151" customWidth="1"/>
    <col min="12503" max="12503" width="19.33203125" style="1151" customWidth="1"/>
    <col min="12504" max="12505" width="15.5" style="1151" customWidth="1"/>
    <col min="12506" max="12506" width="22.5" style="1151" customWidth="1"/>
    <col min="12507" max="12507" width="21.33203125" style="1151" customWidth="1"/>
    <col min="12508" max="12508" width="16.1640625" style="1151" customWidth="1"/>
    <col min="12509" max="12509" width="32" style="1151" customWidth="1"/>
    <col min="12510" max="12510" width="32.6640625" style="1151" customWidth="1"/>
    <col min="12511" max="12512" width="17.5" style="1151" customWidth="1"/>
    <col min="12513" max="12513" width="24" style="1151" customWidth="1"/>
    <col min="12514" max="12514" width="31.5" style="1151" customWidth="1"/>
    <col min="12515" max="12515" width="23.83203125" style="1151" customWidth="1"/>
    <col min="12516" max="12516" width="17.1640625" style="1151" customWidth="1"/>
    <col min="12517" max="12517" width="16.83203125" style="1151" customWidth="1"/>
    <col min="12518" max="12518" width="24" style="1151" customWidth="1"/>
    <col min="12519" max="12519" width="16" style="1151" customWidth="1"/>
    <col min="12520" max="12520" width="17.83203125" style="1151" customWidth="1"/>
    <col min="12521" max="12521" width="8.83203125" style="1151" customWidth="1"/>
    <col min="12522" max="12522" width="29.5" style="1151" customWidth="1"/>
    <col min="12523" max="12524" width="9.1640625" style="1151"/>
    <col min="12525" max="12525" width="15.83203125" style="1151" customWidth="1"/>
    <col min="12526" max="12526" width="28.33203125" style="1151" customWidth="1"/>
    <col min="12527" max="12529" width="17.1640625" style="1151" bestFit="1" customWidth="1"/>
    <col min="12530" max="12530" width="27.83203125" style="1151" customWidth="1"/>
    <col min="12531" max="12531" width="24" style="1151" bestFit="1" customWidth="1"/>
    <col min="12532" max="12533" width="24.5" style="1151" bestFit="1" customWidth="1"/>
    <col min="12534" max="12540" width="17.1640625" style="1151" bestFit="1" customWidth="1"/>
    <col min="12541" max="12541" width="18.1640625" style="1151" bestFit="1" customWidth="1"/>
    <col min="12542" max="12543" width="20.1640625" style="1151" bestFit="1" customWidth="1"/>
    <col min="12544" max="12546" width="18.1640625" style="1151" bestFit="1" customWidth="1"/>
    <col min="12547" max="12548" width="20.1640625" style="1151" bestFit="1" customWidth="1"/>
    <col min="12549" max="12550" width="18.1640625" style="1151" bestFit="1" customWidth="1"/>
    <col min="12551" max="12569" width="9.1640625" style="1151"/>
    <col min="12570" max="12570" width="12.83203125" style="1151" bestFit="1" customWidth="1"/>
    <col min="12571" max="12730" width="9.1640625" style="1151"/>
    <col min="12731" max="12731" width="56.5" style="1151" customWidth="1"/>
    <col min="12732" max="12732" width="9.1640625" style="1151" customWidth="1"/>
    <col min="12733" max="12733" width="20" style="1151" customWidth="1"/>
    <col min="12734" max="12734" width="29.6640625" style="1151" customWidth="1"/>
    <col min="12735" max="12735" width="19.5" style="1151" customWidth="1"/>
    <col min="12736" max="12736" width="19.1640625" style="1151" customWidth="1"/>
    <col min="12737" max="12737" width="21" style="1151" customWidth="1"/>
    <col min="12738" max="12738" width="26.83203125" style="1151" customWidth="1"/>
    <col min="12739" max="12739" width="18.1640625" style="1151" customWidth="1"/>
    <col min="12740" max="12740" width="20.1640625" style="1151" bestFit="1" customWidth="1"/>
    <col min="12741" max="12741" width="17.33203125" style="1151" bestFit="1" customWidth="1"/>
    <col min="12742" max="12742" width="22.6640625" style="1151" customWidth="1"/>
    <col min="12743" max="12744" width="17.1640625" style="1151" customWidth="1"/>
    <col min="12745" max="12745" width="14.83203125" style="1151" customWidth="1"/>
    <col min="12746" max="12746" width="21.6640625" style="1151" customWidth="1"/>
    <col min="12747" max="12747" width="17.83203125" style="1151" customWidth="1"/>
    <col min="12748" max="12748" width="19.5" style="1151" customWidth="1"/>
    <col min="12749" max="12749" width="21.5" style="1151" customWidth="1"/>
    <col min="12750" max="12750" width="27.83203125" style="1151" customWidth="1"/>
    <col min="12751" max="12752" width="21.5" style="1151" customWidth="1"/>
    <col min="12753" max="12753" width="19.33203125" style="1151" customWidth="1"/>
    <col min="12754" max="12754" width="27.83203125" style="1151" customWidth="1"/>
    <col min="12755" max="12755" width="18.1640625" style="1151" customWidth="1"/>
    <col min="12756" max="12756" width="17.83203125" style="1151" customWidth="1"/>
    <col min="12757" max="12757" width="15.5" style="1151" customWidth="1"/>
    <col min="12758" max="12758" width="25.83203125" style="1151" customWidth="1"/>
    <col min="12759" max="12759" width="19.33203125" style="1151" customWidth="1"/>
    <col min="12760" max="12761" width="15.5" style="1151" customWidth="1"/>
    <col min="12762" max="12762" width="22.5" style="1151" customWidth="1"/>
    <col min="12763" max="12763" width="21.33203125" style="1151" customWidth="1"/>
    <col min="12764" max="12764" width="16.1640625" style="1151" customWidth="1"/>
    <col min="12765" max="12765" width="32" style="1151" customWidth="1"/>
    <col min="12766" max="12766" width="32.6640625" style="1151" customWidth="1"/>
    <col min="12767" max="12768" width="17.5" style="1151" customWidth="1"/>
    <col min="12769" max="12769" width="24" style="1151" customWidth="1"/>
    <col min="12770" max="12770" width="31.5" style="1151" customWidth="1"/>
    <col min="12771" max="12771" width="23.83203125" style="1151" customWidth="1"/>
    <col min="12772" max="12772" width="17.1640625" style="1151" customWidth="1"/>
    <col min="12773" max="12773" width="16.83203125" style="1151" customWidth="1"/>
    <col min="12774" max="12774" width="24" style="1151" customWidth="1"/>
    <col min="12775" max="12775" width="16" style="1151" customWidth="1"/>
    <col min="12776" max="12776" width="17.83203125" style="1151" customWidth="1"/>
    <col min="12777" max="12777" width="8.83203125" style="1151" customWidth="1"/>
    <col min="12778" max="12778" width="29.5" style="1151" customWidth="1"/>
    <col min="12779" max="12780" width="9.1640625" style="1151"/>
    <col min="12781" max="12781" width="15.83203125" style="1151" customWidth="1"/>
    <col min="12782" max="12782" width="28.33203125" style="1151" customWidth="1"/>
    <col min="12783" max="12785" width="17.1640625" style="1151" bestFit="1" customWidth="1"/>
    <col min="12786" max="12786" width="27.83203125" style="1151" customWidth="1"/>
    <col min="12787" max="12787" width="24" style="1151" bestFit="1" customWidth="1"/>
    <col min="12788" max="12789" width="24.5" style="1151" bestFit="1" customWidth="1"/>
    <col min="12790" max="12796" width="17.1640625" style="1151" bestFit="1" customWidth="1"/>
    <col min="12797" max="12797" width="18.1640625" style="1151" bestFit="1" customWidth="1"/>
    <col min="12798" max="12799" width="20.1640625" style="1151" bestFit="1" customWidth="1"/>
    <col min="12800" max="12802" width="18.1640625" style="1151" bestFit="1" customWidth="1"/>
    <col min="12803" max="12804" width="20.1640625" style="1151" bestFit="1" customWidth="1"/>
    <col min="12805" max="12806" width="18.1640625" style="1151" bestFit="1" customWidth="1"/>
    <col min="12807" max="12825" width="9.1640625" style="1151"/>
    <col min="12826" max="12826" width="12.83203125" style="1151" bestFit="1" customWidth="1"/>
    <col min="12827" max="12986" width="9.1640625" style="1151"/>
    <col min="12987" max="12987" width="56.5" style="1151" customWidth="1"/>
    <col min="12988" max="12988" width="9.1640625" style="1151" customWidth="1"/>
    <col min="12989" max="12989" width="20" style="1151" customWidth="1"/>
    <col min="12990" max="12990" width="29.6640625" style="1151" customWidth="1"/>
    <col min="12991" max="12991" width="19.5" style="1151" customWidth="1"/>
    <col min="12992" max="12992" width="19.1640625" style="1151" customWidth="1"/>
    <col min="12993" max="12993" width="21" style="1151" customWidth="1"/>
    <col min="12994" max="12994" width="26.83203125" style="1151" customWidth="1"/>
    <col min="12995" max="12995" width="18.1640625" style="1151" customWidth="1"/>
    <col min="12996" max="12996" width="20.1640625" style="1151" bestFit="1" customWidth="1"/>
    <col min="12997" max="12997" width="17.33203125" style="1151" bestFit="1" customWidth="1"/>
    <col min="12998" max="12998" width="22.6640625" style="1151" customWidth="1"/>
    <col min="12999" max="13000" width="17.1640625" style="1151" customWidth="1"/>
    <col min="13001" max="13001" width="14.83203125" style="1151" customWidth="1"/>
    <col min="13002" max="13002" width="21.6640625" style="1151" customWidth="1"/>
    <col min="13003" max="13003" width="17.83203125" style="1151" customWidth="1"/>
    <col min="13004" max="13004" width="19.5" style="1151" customWidth="1"/>
    <col min="13005" max="13005" width="21.5" style="1151" customWidth="1"/>
    <col min="13006" max="13006" width="27.83203125" style="1151" customWidth="1"/>
    <col min="13007" max="13008" width="21.5" style="1151" customWidth="1"/>
    <col min="13009" max="13009" width="19.33203125" style="1151" customWidth="1"/>
    <col min="13010" max="13010" width="27.83203125" style="1151" customWidth="1"/>
    <col min="13011" max="13011" width="18.1640625" style="1151" customWidth="1"/>
    <col min="13012" max="13012" width="17.83203125" style="1151" customWidth="1"/>
    <col min="13013" max="13013" width="15.5" style="1151" customWidth="1"/>
    <col min="13014" max="13014" width="25.83203125" style="1151" customWidth="1"/>
    <col min="13015" max="13015" width="19.33203125" style="1151" customWidth="1"/>
    <col min="13016" max="13017" width="15.5" style="1151" customWidth="1"/>
    <col min="13018" max="13018" width="22.5" style="1151" customWidth="1"/>
    <col min="13019" max="13019" width="21.33203125" style="1151" customWidth="1"/>
    <col min="13020" max="13020" width="16.1640625" style="1151" customWidth="1"/>
    <col min="13021" max="13021" width="32" style="1151" customWidth="1"/>
    <col min="13022" max="13022" width="32.6640625" style="1151" customWidth="1"/>
    <col min="13023" max="13024" width="17.5" style="1151" customWidth="1"/>
    <col min="13025" max="13025" width="24" style="1151" customWidth="1"/>
    <col min="13026" max="13026" width="31.5" style="1151" customWidth="1"/>
    <col min="13027" max="13027" width="23.83203125" style="1151" customWidth="1"/>
    <col min="13028" max="13028" width="17.1640625" style="1151" customWidth="1"/>
    <col min="13029" max="13029" width="16.83203125" style="1151" customWidth="1"/>
    <col min="13030" max="13030" width="24" style="1151" customWidth="1"/>
    <col min="13031" max="13031" width="16" style="1151" customWidth="1"/>
    <col min="13032" max="13032" width="17.83203125" style="1151" customWidth="1"/>
    <col min="13033" max="13033" width="8.83203125" style="1151" customWidth="1"/>
    <col min="13034" max="13034" width="29.5" style="1151" customWidth="1"/>
    <col min="13035" max="13036" width="9.1640625" style="1151"/>
    <col min="13037" max="13037" width="15.83203125" style="1151" customWidth="1"/>
    <col min="13038" max="13038" width="28.33203125" style="1151" customWidth="1"/>
    <col min="13039" max="13041" width="17.1640625" style="1151" bestFit="1" customWidth="1"/>
    <col min="13042" max="13042" width="27.83203125" style="1151" customWidth="1"/>
    <col min="13043" max="13043" width="24" style="1151" bestFit="1" customWidth="1"/>
    <col min="13044" max="13045" width="24.5" style="1151" bestFit="1" customWidth="1"/>
    <col min="13046" max="13052" width="17.1640625" style="1151" bestFit="1" customWidth="1"/>
    <col min="13053" max="13053" width="18.1640625" style="1151" bestFit="1" customWidth="1"/>
    <col min="13054" max="13055" width="20.1640625" style="1151" bestFit="1" customWidth="1"/>
    <col min="13056" max="13058" width="18.1640625" style="1151" bestFit="1" customWidth="1"/>
    <col min="13059" max="13060" width="20.1640625" style="1151" bestFit="1" customWidth="1"/>
    <col min="13061" max="13062" width="18.1640625" style="1151" bestFit="1" customWidth="1"/>
    <col min="13063" max="13081" width="9.1640625" style="1151"/>
    <col min="13082" max="13082" width="12.83203125" style="1151" bestFit="1" customWidth="1"/>
    <col min="13083" max="13242" width="9.1640625" style="1151"/>
    <col min="13243" max="13243" width="56.5" style="1151" customWidth="1"/>
    <col min="13244" max="13244" width="9.1640625" style="1151" customWidth="1"/>
    <col min="13245" max="13245" width="20" style="1151" customWidth="1"/>
    <col min="13246" max="13246" width="29.6640625" style="1151" customWidth="1"/>
    <col min="13247" max="13247" width="19.5" style="1151" customWidth="1"/>
    <col min="13248" max="13248" width="19.1640625" style="1151" customWidth="1"/>
    <col min="13249" max="13249" width="21" style="1151" customWidth="1"/>
    <col min="13250" max="13250" width="26.83203125" style="1151" customWidth="1"/>
    <col min="13251" max="13251" width="18.1640625" style="1151" customWidth="1"/>
    <col min="13252" max="13252" width="20.1640625" style="1151" bestFit="1" customWidth="1"/>
    <col min="13253" max="13253" width="17.33203125" style="1151" bestFit="1" customWidth="1"/>
    <col min="13254" max="13254" width="22.6640625" style="1151" customWidth="1"/>
    <col min="13255" max="13256" width="17.1640625" style="1151" customWidth="1"/>
    <col min="13257" max="13257" width="14.83203125" style="1151" customWidth="1"/>
    <col min="13258" max="13258" width="21.6640625" style="1151" customWidth="1"/>
    <col min="13259" max="13259" width="17.83203125" style="1151" customWidth="1"/>
    <col min="13260" max="13260" width="19.5" style="1151" customWidth="1"/>
    <col min="13261" max="13261" width="21.5" style="1151" customWidth="1"/>
    <col min="13262" max="13262" width="27.83203125" style="1151" customWidth="1"/>
    <col min="13263" max="13264" width="21.5" style="1151" customWidth="1"/>
    <col min="13265" max="13265" width="19.33203125" style="1151" customWidth="1"/>
    <col min="13266" max="13266" width="27.83203125" style="1151" customWidth="1"/>
    <col min="13267" max="13267" width="18.1640625" style="1151" customWidth="1"/>
    <col min="13268" max="13268" width="17.83203125" style="1151" customWidth="1"/>
    <col min="13269" max="13269" width="15.5" style="1151" customWidth="1"/>
    <col min="13270" max="13270" width="25.83203125" style="1151" customWidth="1"/>
    <col min="13271" max="13271" width="19.33203125" style="1151" customWidth="1"/>
    <col min="13272" max="13273" width="15.5" style="1151" customWidth="1"/>
    <col min="13274" max="13274" width="22.5" style="1151" customWidth="1"/>
    <col min="13275" max="13275" width="21.33203125" style="1151" customWidth="1"/>
    <col min="13276" max="13276" width="16.1640625" style="1151" customWidth="1"/>
    <col min="13277" max="13277" width="32" style="1151" customWidth="1"/>
    <col min="13278" max="13278" width="32.6640625" style="1151" customWidth="1"/>
    <col min="13279" max="13280" width="17.5" style="1151" customWidth="1"/>
    <col min="13281" max="13281" width="24" style="1151" customWidth="1"/>
    <col min="13282" max="13282" width="31.5" style="1151" customWidth="1"/>
    <col min="13283" max="13283" width="23.83203125" style="1151" customWidth="1"/>
    <col min="13284" max="13284" width="17.1640625" style="1151" customWidth="1"/>
    <col min="13285" max="13285" width="16.83203125" style="1151" customWidth="1"/>
    <col min="13286" max="13286" width="24" style="1151" customWidth="1"/>
    <col min="13287" max="13287" width="16" style="1151" customWidth="1"/>
    <col min="13288" max="13288" width="17.83203125" style="1151" customWidth="1"/>
    <col min="13289" max="13289" width="8.83203125" style="1151" customWidth="1"/>
    <col min="13290" max="13290" width="29.5" style="1151" customWidth="1"/>
    <col min="13291" max="13292" width="9.1640625" style="1151"/>
    <col min="13293" max="13293" width="15.83203125" style="1151" customWidth="1"/>
    <col min="13294" max="13294" width="28.33203125" style="1151" customWidth="1"/>
    <col min="13295" max="13297" width="17.1640625" style="1151" bestFit="1" customWidth="1"/>
    <col min="13298" max="13298" width="27.83203125" style="1151" customWidth="1"/>
    <col min="13299" max="13299" width="24" style="1151" bestFit="1" customWidth="1"/>
    <col min="13300" max="13301" width="24.5" style="1151" bestFit="1" customWidth="1"/>
    <col min="13302" max="13308" width="17.1640625" style="1151" bestFit="1" customWidth="1"/>
    <col min="13309" max="13309" width="18.1640625" style="1151" bestFit="1" customWidth="1"/>
    <col min="13310" max="13311" width="20.1640625" style="1151" bestFit="1" customWidth="1"/>
    <col min="13312" max="13314" width="18.1640625" style="1151" bestFit="1" customWidth="1"/>
    <col min="13315" max="13316" width="20.1640625" style="1151" bestFit="1" customWidth="1"/>
    <col min="13317" max="13318" width="18.1640625" style="1151" bestFit="1" customWidth="1"/>
    <col min="13319" max="13337" width="9.1640625" style="1151"/>
    <col min="13338" max="13338" width="12.83203125" style="1151" bestFit="1" customWidth="1"/>
    <col min="13339" max="13498" width="9.1640625" style="1151"/>
    <col min="13499" max="13499" width="56.5" style="1151" customWidth="1"/>
    <col min="13500" max="13500" width="9.1640625" style="1151" customWidth="1"/>
    <col min="13501" max="13501" width="20" style="1151" customWidth="1"/>
    <col min="13502" max="13502" width="29.6640625" style="1151" customWidth="1"/>
    <col min="13503" max="13503" width="19.5" style="1151" customWidth="1"/>
    <col min="13504" max="13504" width="19.1640625" style="1151" customWidth="1"/>
    <col min="13505" max="13505" width="21" style="1151" customWidth="1"/>
    <col min="13506" max="13506" width="26.83203125" style="1151" customWidth="1"/>
    <col min="13507" max="13507" width="18.1640625" style="1151" customWidth="1"/>
    <col min="13508" max="13508" width="20.1640625" style="1151" bestFit="1" customWidth="1"/>
    <col min="13509" max="13509" width="17.33203125" style="1151" bestFit="1" customWidth="1"/>
    <col min="13510" max="13510" width="22.6640625" style="1151" customWidth="1"/>
    <col min="13511" max="13512" width="17.1640625" style="1151" customWidth="1"/>
    <col min="13513" max="13513" width="14.83203125" style="1151" customWidth="1"/>
    <col min="13514" max="13514" width="21.6640625" style="1151" customWidth="1"/>
    <col min="13515" max="13515" width="17.83203125" style="1151" customWidth="1"/>
    <col min="13516" max="13516" width="19.5" style="1151" customWidth="1"/>
    <col min="13517" max="13517" width="21.5" style="1151" customWidth="1"/>
    <col min="13518" max="13518" width="27.83203125" style="1151" customWidth="1"/>
    <col min="13519" max="13520" width="21.5" style="1151" customWidth="1"/>
    <col min="13521" max="13521" width="19.33203125" style="1151" customWidth="1"/>
    <col min="13522" max="13522" width="27.83203125" style="1151" customWidth="1"/>
    <col min="13523" max="13523" width="18.1640625" style="1151" customWidth="1"/>
    <col min="13524" max="13524" width="17.83203125" style="1151" customWidth="1"/>
    <col min="13525" max="13525" width="15.5" style="1151" customWidth="1"/>
    <col min="13526" max="13526" width="25.83203125" style="1151" customWidth="1"/>
    <col min="13527" max="13527" width="19.33203125" style="1151" customWidth="1"/>
    <col min="13528" max="13529" width="15.5" style="1151" customWidth="1"/>
    <col min="13530" max="13530" width="22.5" style="1151" customWidth="1"/>
    <col min="13531" max="13531" width="21.33203125" style="1151" customWidth="1"/>
    <col min="13532" max="13532" width="16.1640625" style="1151" customWidth="1"/>
    <col min="13533" max="13533" width="32" style="1151" customWidth="1"/>
    <col min="13534" max="13534" width="32.6640625" style="1151" customWidth="1"/>
    <col min="13535" max="13536" width="17.5" style="1151" customWidth="1"/>
    <col min="13537" max="13537" width="24" style="1151" customWidth="1"/>
    <col min="13538" max="13538" width="31.5" style="1151" customWidth="1"/>
    <col min="13539" max="13539" width="23.83203125" style="1151" customWidth="1"/>
    <col min="13540" max="13540" width="17.1640625" style="1151" customWidth="1"/>
    <col min="13541" max="13541" width="16.83203125" style="1151" customWidth="1"/>
    <col min="13542" max="13542" width="24" style="1151" customWidth="1"/>
    <col min="13543" max="13543" width="16" style="1151" customWidth="1"/>
    <col min="13544" max="13544" width="17.83203125" style="1151" customWidth="1"/>
    <col min="13545" max="13545" width="8.83203125" style="1151" customWidth="1"/>
    <col min="13546" max="13546" width="29.5" style="1151" customWidth="1"/>
    <col min="13547" max="13548" width="9.1640625" style="1151"/>
    <col min="13549" max="13549" width="15.83203125" style="1151" customWidth="1"/>
    <col min="13550" max="13550" width="28.33203125" style="1151" customWidth="1"/>
    <col min="13551" max="13553" width="17.1640625" style="1151" bestFit="1" customWidth="1"/>
    <col min="13554" max="13554" width="27.83203125" style="1151" customWidth="1"/>
    <col min="13555" max="13555" width="24" style="1151" bestFit="1" customWidth="1"/>
    <col min="13556" max="13557" width="24.5" style="1151" bestFit="1" customWidth="1"/>
    <col min="13558" max="13564" width="17.1640625" style="1151" bestFit="1" customWidth="1"/>
    <col min="13565" max="13565" width="18.1640625" style="1151" bestFit="1" customWidth="1"/>
    <col min="13566" max="13567" width="20.1640625" style="1151" bestFit="1" customWidth="1"/>
    <col min="13568" max="13570" width="18.1640625" style="1151" bestFit="1" customWidth="1"/>
    <col min="13571" max="13572" width="20.1640625" style="1151" bestFit="1" customWidth="1"/>
    <col min="13573" max="13574" width="18.1640625" style="1151" bestFit="1" customWidth="1"/>
    <col min="13575" max="13593" width="9.1640625" style="1151"/>
    <col min="13594" max="13594" width="12.83203125" style="1151" bestFit="1" customWidth="1"/>
    <col min="13595" max="13754" width="9.1640625" style="1151"/>
    <col min="13755" max="13755" width="56.5" style="1151" customWidth="1"/>
    <col min="13756" max="13756" width="9.1640625" style="1151" customWidth="1"/>
    <col min="13757" max="13757" width="20" style="1151" customWidth="1"/>
    <col min="13758" max="13758" width="29.6640625" style="1151" customWidth="1"/>
    <col min="13759" max="13759" width="19.5" style="1151" customWidth="1"/>
    <col min="13760" max="13760" width="19.1640625" style="1151" customWidth="1"/>
    <col min="13761" max="13761" width="21" style="1151" customWidth="1"/>
    <col min="13762" max="13762" width="26.83203125" style="1151" customWidth="1"/>
    <col min="13763" max="13763" width="18.1640625" style="1151" customWidth="1"/>
    <col min="13764" max="13764" width="20.1640625" style="1151" bestFit="1" customWidth="1"/>
    <col min="13765" max="13765" width="17.33203125" style="1151" bestFit="1" customWidth="1"/>
    <col min="13766" max="13766" width="22.6640625" style="1151" customWidth="1"/>
    <col min="13767" max="13768" width="17.1640625" style="1151" customWidth="1"/>
    <col min="13769" max="13769" width="14.83203125" style="1151" customWidth="1"/>
    <col min="13770" max="13770" width="21.6640625" style="1151" customWidth="1"/>
    <col min="13771" max="13771" width="17.83203125" style="1151" customWidth="1"/>
    <col min="13772" max="13772" width="19.5" style="1151" customWidth="1"/>
    <col min="13773" max="13773" width="21.5" style="1151" customWidth="1"/>
    <col min="13774" max="13774" width="27.83203125" style="1151" customWidth="1"/>
    <col min="13775" max="13776" width="21.5" style="1151" customWidth="1"/>
    <col min="13777" max="13777" width="19.33203125" style="1151" customWidth="1"/>
    <col min="13778" max="13778" width="27.83203125" style="1151" customWidth="1"/>
    <col min="13779" max="13779" width="18.1640625" style="1151" customWidth="1"/>
    <col min="13780" max="13780" width="17.83203125" style="1151" customWidth="1"/>
    <col min="13781" max="13781" width="15.5" style="1151" customWidth="1"/>
    <col min="13782" max="13782" width="25.83203125" style="1151" customWidth="1"/>
    <col min="13783" max="13783" width="19.33203125" style="1151" customWidth="1"/>
    <col min="13784" max="13785" width="15.5" style="1151" customWidth="1"/>
    <col min="13786" max="13786" width="22.5" style="1151" customWidth="1"/>
    <col min="13787" max="13787" width="21.33203125" style="1151" customWidth="1"/>
    <col min="13788" max="13788" width="16.1640625" style="1151" customWidth="1"/>
    <col min="13789" max="13789" width="32" style="1151" customWidth="1"/>
    <col min="13790" max="13790" width="32.6640625" style="1151" customWidth="1"/>
    <col min="13791" max="13792" width="17.5" style="1151" customWidth="1"/>
    <col min="13793" max="13793" width="24" style="1151" customWidth="1"/>
    <col min="13794" max="13794" width="31.5" style="1151" customWidth="1"/>
    <col min="13795" max="13795" width="23.83203125" style="1151" customWidth="1"/>
    <col min="13796" max="13796" width="17.1640625" style="1151" customWidth="1"/>
    <col min="13797" max="13797" width="16.83203125" style="1151" customWidth="1"/>
    <col min="13798" max="13798" width="24" style="1151" customWidth="1"/>
    <col min="13799" max="13799" width="16" style="1151" customWidth="1"/>
    <col min="13800" max="13800" width="17.83203125" style="1151" customWidth="1"/>
    <col min="13801" max="13801" width="8.83203125" style="1151" customWidth="1"/>
    <col min="13802" max="13802" width="29.5" style="1151" customWidth="1"/>
    <col min="13803" max="13804" width="9.1640625" style="1151"/>
    <col min="13805" max="13805" width="15.83203125" style="1151" customWidth="1"/>
    <col min="13806" max="13806" width="28.33203125" style="1151" customWidth="1"/>
    <col min="13807" max="13809" width="17.1640625" style="1151" bestFit="1" customWidth="1"/>
    <col min="13810" max="13810" width="27.83203125" style="1151" customWidth="1"/>
    <col min="13811" max="13811" width="24" style="1151" bestFit="1" customWidth="1"/>
    <col min="13812" max="13813" width="24.5" style="1151" bestFit="1" customWidth="1"/>
    <col min="13814" max="13820" width="17.1640625" style="1151" bestFit="1" customWidth="1"/>
    <col min="13821" max="13821" width="18.1640625" style="1151" bestFit="1" customWidth="1"/>
    <col min="13822" max="13823" width="20.1640625" style="1151" bestFit="1" customWidth="1"/>
    <col min="13824" max="13826" width="18.1640625" style="1151" bestFit="1" customWidth="1"/>
    <col min="13827" max="13828" width="20.1640625" style="1151" bestFit="1" customWidth="1"/>
    <col min="13829" max="13830" width="18.1640625" style="1151" bestFit="1" customWidth="1"/>
    <col min="13831" max="13849" width="9.1640625" style="1151"/>
    <col min="13850" max="13850" width="12.83203125" style="1151" bestFit="1" customWidth="1"/>
    <col min="13851" max="14010" width="9.1640625" style="1151"/>
    <col min="14011" max="14011" width="56.5" style="1151" customWidth="1"/>
    <col min="14012" max="14012" width="9.1640625" style="1151" customWidth="1"/>
    <col min="14013" max="14013" width="20" style="1151" customWidth="1"/>
    <col min="14014" max="14014" width="29.6640625" style="1151" customWidth="1"/>
    <col min="14015" max="14015" width="19.5" style="1151" customWidth="1"/>
    <col min="14016" max="14016" width="19.1640625" style="1151" customWidth="1"/>
    <col min="14017" max="14017" width="21" style="1151" customWidth="1"/>
    <col min="14018" max="14018" width="26.83203125" style="1151" customWidth="1"/>
    <col min="14019" max="14019" width="18.1640625" style="1151" customWidth="1"/>
    <col min="14020" max="14020" width="20.1640625" style="1151" bestFit="1" customWidth="1"/>
    <col min="14021" max="14021" width="17.33203125" style="1151" bestFit="1" customWidth="1"/>
    <col min="14022" max="14022" width="22.6640625" style="1151" customWidth="1"/>
    <col min="14023" max="14024" width="17.1640625" style="1151" customWidth="1"/>
    <col min="14025" max="14025" width="14.83203125" style="1151" customWidth="1"/>
    <col min="14026" max="14026" width="21.6640625" style="1151" customWidth="1"/>
    <col min="14027" max="14027" width="17.83203125" style="1151" customWidth="1"/>
    <col min="14028" max="14028" width="19.5" style="1151" customWidth="1"/>
    <col min="14029" max="14029" width="21.5" style="1151" customWidth="1"/>
    <col min="14030" max="14030" width="27.83203125" style="1151" customWidth="1"/>
    <col min="14031" max="14032" width="21.5" style="1151" customWidth="1"/>
    <col min="14033" max="14033" width="19.33203125" style="1151" customWidth="1"/>
    <col min="14034" max="14034" width="27.83203125" style="1151" customWidth="1"/>
    <col min="14035" max="14035" width="18.1640625" style="1151" customWidth="1"/>
    <col min="14036" max="14036" width="17.83203125" style="1151" customWidth="1"/>
    <col min="14037" max="14037" width="15.5" style="1151" customWidth="1"/>
    <col min="14038" max="14038" width="25.83203125" style="1151" customWidth="1"/>
    <col min="14039" max="14039" width="19.33203125" style="1151" customWidth="1"/>
    <col min="14040" max="14041" width="15.5" style="1151" customWidth="1"/>
    <col min="14042" max="14042" width="22.5" style="1151" customWidth="1"/>
    <col min="14043" max="14043" width="21.33203125" style="1151" customWidth="1"/>
    <col min="14044" max="14044" width="16.1640625" style="1151" customWidth="1"/>
    <col min="14045" max="14045" width="32" style="1151" customWidth="1"/>
    <col min="14046" max="14046" width="32.6640625" style="1151" customWidth="1"/>
    <col min="14047" max="14048" width="17.5" style="1151" customWidth="1"/>
    <col min="14049" max="14049" width="24" style="1151" customWidth="1"/>
    <col min="14050" max="14050" width="31.5" style="1151" customWidth="1"/>
    <col min="14051" max="14051" width="23.83203125" style="1151" customWidth="1"/>
    <col min="14052" max="14052" width="17.1640625" style="1151" customWidth="1"/>
    <col min="14053" max="14053" width="16.83203125" style="1151" customWidth="1"/>
    <col min="14054" max="14054" width="24" style="1151" customWidth="1"/>
    <col min="14055" max="14055" width="16" style="1151" customWidth="1"/>
    <col min="14056" max="14056" width="17.83203125" style="1151" customWidth="1"/>
    <col min="14057" max="14057" width="8.83203125" style="1151" customWidth="1"/>
    <col min="14058" max="14058" width="29.5" style="1151" customWidth="1"/>
    <col min="14059" max="14060" width="9.1640625" style="1151"/>
    <col min="14061" max="14061" width="15.83203125" style="1151" customWidth="1"/>
    <col min="14062" max="14062" width="28.33203125" style="1151" customWidth="1"/>
    <col min="14063" max="14065" width="17.1640625" style="1151" bestFit="1" customWidth="1"/>
    <col min="14066" max="14066" width="27.83203125" style="1151" customWidth="1"/>
    <col min="14067" max="14067" width="24" style="1151" bestFit="1" customWidth="1"/>
    <col min="14068" max="14069" width="24.5" style="1151" bestFit="1" customWidth="1"/>
    <col min="14070" max="14076" width="17.1640625" style="1151" bestFit="1" customWidth="1"/>
    <col min="14077" max="14077" width="18.1640625" style="1151" bestFit="1" customWidth="1"/>
    <col min="14078" max="14079" width="20.1640625" style="1151" bestFit="1" customWidth="1"/>
    <col min="14080" max="14082" width="18.1640625" style="1151" bestFit="1" customWidth="1"/>
    <col min="14083" max="14084" width="20.1640625" style="1151" bestFit="1" customWidth="1"/>
    <col min="14085" max="14086" width="18.1640625" style="1151" bestFit="1" customWidth="1"/>
    <col min="14087" max="14105" width="9.1640625" style="1151"/>
    <col min="14106" max="14106" width="12.83203125" style="1151" bestFit="1" customWidth="1"/>
    <col min="14107" max="14266" width="9.1640625" style="1151"/>
    <col min="14267" max="14267" width="56.5" style="1151" customWidth="1"/>
    <col min="14268" max="14268" width="9.1640625" style="1151" customWidth="1"/>
    <col min="14269" max="14269" width="20" style="1151" customWidth="1"/>
    <col min="14270" max="14270" width="29.6640625" style="1151" customWidth="1"/>
    <col min="14271" max="14271" width="19.5" style="1151" customWidth="1"/>
    <col min="14272" max="14272" width="19.1640625" style="1151" customWidth="1"/>
    <col min="14273" max="14273" width="21" style="1151" customWidth="1"/>
    <col min="14274" max="14274" width="26.83203125" style="1151" customWidth="1"/>
    <col min="14275" max="14275" width="18.1640625" style="1151" customWidth="1"/>
    <col min="14276" max="14276" width="20.1640625" style="1151" bestFit="1" customWidth="1"/>
    <col min="14277" max="14277" width="17.33203125" style="1151" bestFit="1" customWidth="1"/>
    <col min="14278" max="14278" width="22.6640625" style="1151" customWidth="1"/>
    <col min="14279" max="14280" width="17.1640625" style="1151" customWidth="1"/>
    <col min="14281" max="14281" width="14.83203125" style="1151" customWidth="1"/>
    <col min="14282" max="14282" width="21.6640625" style="1151" customWidth="1"/>
    <col min="14283" max="14283" width="17.83203125" style="1151" customWidth="1"/>
    <col min="14284" max="14284" width="19.5" style="1151" customWidth="1"/>
    <col min="14285" max="14285" width="21.5" style="1151" customWidth="1"/>
    <col min="14286" max="14286" width="27.83203125" style="1151" customWidth="1"/>
    <col min="14287" max="14288" width="21.5" style="1151" customWidth="1"/>
    <col min="14289" max="14289" width="19.33203125" style="1151" customWidth="1"/>
    <col min="14290" max="14290" width="27.83203125" style="1151" customWidth="1"/>
    <col min="14291" max="14291" width="18.1640625" style="1151" customWidth="1"/>
    <col min="14292" max="14292" width="17.83203125" style="1151" customWidth="1"/>
    <col min="14293" max="14293" width="15.5" style="1151" customWidth="1"/>
    <col min="14294" max="14294" width="25.83203125" style="1151" customWidth="1"/>
    <col min="14295" max="14295" width="19.33203125" style="1151" customWidth="1"/>
    <col min="14296" max="14297" width="15.5" style="1151" customWidth="1"/>
    <col min="14298" max="14298" width="22.5" style="1151" customWidth="1"/>
    <col min="14299" max="14299" width="21.33203125" style="1151" customWidth="1"/>
    <col min="14300" max="14300" width="16.1640625" style="1151" customWidth="1"/>
    <col min="14301" max="14301" width="32" style="1151" customWidth="1"/>
    <col min="14302" max="14302" width="32.6640625" style="1151" customWidth="1"/>
    <col min="14303" max="14304" width="17.5" style="1151" customWidth="1"/>
    <col min="14305" max="14305" width="24" style="1151" customWidth="1"/>
    <col min="14306" max="14306" width="31.5" style="1151" customWidth="1"/>
    <col min="14307" max="14307" width="23.83203125" style="1151" customWidth="1"/>
    <col min="14308" max="14308" width="17.1640625" style="1151" customWidth="1"/>
    <col min="14309" max="14309" width="16.83203125" style="1151" customWidth="1"/>
    <col min="14310" max="14310" width="24" style="1151" customWidth="1"/>
    <col min="14311" max="14311" width="16" style="1151" customWidth="1"/>
    <col min="14312" max="14312" width="17.83203125" style="1151" customWidth="1"/>
    <col min="14313" max="14313" width="8.83203125" style="1151" customWidth="1"/>
    <col min="14314" max="14314" width="29.5" style="1151" customWidth="1"/>
    <col min="14315" max="14316" width="9.1640625" style="1151"/>
    <col min="14317" max="14317" width="15.83203125" style="1151" customWidth="1"/>
    <col min="14318" max="14318" width="28.33203125" style="1151" customWidth="1"/>
    <col min="14319" max="14321" width="17.1640625" style="1151" bestFit="1" customWidth="1"/>
    <col min="14322" max="14322" width="27.83203125" style="1151" customWidth="1"/>
    <col min="14323" max="14323" width="24" style="1151" bestFit="1" customWidth="1"/>
    <col min="14324" max="14325" width="24.5" style="1151" bestFit="1" customWidth="1"/>
    <col min="14326" max="14332" width="17.1640625" style="1151" bestFit="1" customWidth="1"/>
    <col min="14333" max="14333" width="18.1640625" style="1151" bestFit="1" customWidth="1"/>
    <col min="14334" max="14335" width="20.1640625" style="1151" bestFit="1" customWidth="1"/>
    <col min="14336" max="14338" width="18.1640625" style="1151" bestFit="1" customWidth="1"/>
    <col min="14339" max="14340" width="20.1640625" style="1151" bestFit="1" customWidth="1"/>
    <col min="14341" max="14342" width="18.1640625" style="1151" bestFit="1" customWidth="1"/>
    <col min="14343" max="14361" width="9.1640625" style="1151"/>
    <col min="14362" max="14362" width="12.83203125" style="1151" bestFit="1" customWidth="1"/>
    <col min="14363" max="14522" width="9.1640625" style="1151"/>
    <col min="14523" max="14523" width="56.5" style="1151" customWidth="1"/>
    <col min="14524" max="14524" width="9.1640625" style="1151" customWidth="1"/>
    <col min="14525" max="14525" width="20" style="1151" customWidth="1"/>
    <col min="14526" max="14526" width="29.6640625" style="1151" customWidth="1"/>
    <col min="14527" max="14527" width="19.5" style="1151" customWidth="1"/>
    <col min="14528" max="14528" width="19.1640625" style="1151" customWidth="1"/>
    <col min="14529" max="14529" width="21" style="1151" customWidth="1"/>
    <col min="14530" max="14530" width="26.83203125" style="1151" customWidth="1"/>
    <col min="14531" max="14531" width="18.1640625" style="1151" customWidth="1"/>
    <col min="14532" max="14532" width="20.1640625" style="1151" bestFit="1" customWidth="1"/>
    <col min="14533" max="14533" width="17.33203125" style="1151" bestFit="1" customWidth="1"/>
    <col min="14534" max="14534" width="22.6640625" style="1151" customWidth="1"/>
    <col min="14535" max="14536" width="17.1640625" style="1151" customWidth="1"/>
    <col min="14537" max="14537" width="14.83203125" style="1151" customWidth="1"/>
    <col min="14538" max="14538" width="21.6640625" style="1151" customWidth="1"/>
    <col min="14539" max="14539" width="17.83203125" style="1151" customWidth="1"/>
    <col min="14540" max="14540" width="19.5" style="1151" customWidth="1"/>
    <col min="14541" max="14541" width="21.5" style="1151" customWidth="1"/>
    <col min="14542" max="14542" width="27.83203125" style="1151" customWidth="1"/>
    <col min="14543" max="14544" width="21.5" style="1151" customWidth="1"/>
    <col min="14545" max="14545" width="19.33203125" style="1151" customWidth="1"/>
    <col min="14546" max="14546" width="27.83203125" style="1151" customWidth="1"/>
    <col min="14547" max="14547" width="18.1640625" style="1151" customWidth="1"/>
    <col min="14548" max="14548" width="17.83203125" style="1151" customWidth="1"/>
    <col min="14549" max="14549" width="15.5" style="1151" customWidth="1"/>
    <col min="14550" max="14550" width="25.83203125" style="1151" customWidth="1"/>
    <col min="14551" max="14551" width="19.33203125" style="1151" customWidth="1"/>
    <col min="14552" max="14553" width="15.5" style="1151" customWidth="1"/>
    <col min="14554" max="14554" width="22.5" style="1151" customWidth="1"/>
    <col min="14555" max="14555" width="21.33203125" style="1151" customWidth="1"/>
    <col min="14556" max="14556" width="16.1640625" style="1151" customWidth="1"/>
    <col min="14557" max="14557" width="32" style="1151" customWidth="1"/>
    <col min="14558" max="14558" width="32.6640625" style="1151" customWidth="1"/>
    <col min="14559" max="14560" width="17.5" style="1151" customWidth="1"/>
    <col min="14561" max="14561" width="24" style="1151" customWidth="1"/>
    <col min="14562" max="14562" width="31.5" style="1151" customWidth="1"/>
    <col min="14563" max="14563" width="23.83203125" style="1151" customWidth="1"/>
    <col min="14564" max="14564" width="17.1640625" style="1151" customWidth="1"/>
    <col min="14565" max="14565" width="16.83203125" style="1151" customWidth="1"/>
    <col min="14566" max="14566" width="24" style="1151" customWidth="1"/>
    <col min="14567" max="14567" width="16" style="1151" customWidth="1"/>
    <col min="14568" max="14568" width="17.83203125" style="1151" customWidth="1"/>
    <col min="14569" max="14569" width="8.83203125" style="1151" customWidth="1"/>
    <col min="14570" max="14570" width="29.5" style="1151" customWidth="1"/>
    <col min="14571" max="14572" width="9.1640625" style="1151"/>
    <col min="14573" max="14573" width="15.83203125" style="1151" customWidth="1"/>
    <col min="14574" max="14574" width="28.33203125" style="1151" customWidth="1"/>
    <col min="14575" max="14577" width="17.1640625" style="1151" bestFit="1" customWidth="1"/>
    <col min="14578" max="14578" width="27.83203125" style="1151" customWidth="1"/>
    <col min="14579" max="14579" width="24" style="1151" bestFit="1" customWidth="1"/>
    <col min="14580" max="14581" width="24.5" style="1151" bestFit="1" customWidth="1"/>
    <col min="14582" max="14588" width="17.1640625" style="1151" bestFit="1" customWidth="1"/>
    <col min="14589" max="14589" width="18.1640625" style="1151" bestFit="1" customWidth="1"/>
    <col min="14590" max="14591" width="20.1640625" style="1151" bestFit="1" customWidth="1"/>
    <col min="14592" max="14594" width="18.1640625" style="1151" bestFit="1" customWidth="1"/>
    <col min="14595" max="14596" width="20.1640625" style="1151" bestFit="1" customWidth="1"/>
    <col min="14597" max="14598" width="18.1640625" style="1151" bestFit="1" customWidth="1"/>
    <col min="14599" max="14617" width="9.1640625" style="1151"/>
    <col min="14618" max="14618" width="12.83203125" style="1151" bestFit="1" customWidth="1"/>
    <col min="14619" max="14778" width="9.1640625" style="1151"/>
    <col min="14779" max="14779" width="56.5" style="1151" customWidth="1"/>
    <col min="14780" max="14780" width="9.1640625" style="1151" customWidth="1"/>
    <col min="14781" max="14781" width="20" style="1151" customWidth="1"/>
    <col min="14782" max="14782" width="29.6640625" style="1151" customWidth="1"/>
    <col min="14783" max="14783" width="19.5" style="1151" customWidth="1"/>
    <col min="14784" max="14784" width="19.1640625" style="1151" customWidth="1"/>
    <col min="14785" max="14785" width="21" style="1151" customWidth="1"/>
    <col min="14786" max="14786" width="26.83203125" style="1151" customWidth="1"/>
    <col min="14787" max="14787" width="18.1640625" style="1151" customWidth="1"/>
    <col min="14788" max="14788" width="20.1640625" style="1151" bestFit="1" customWidth="1"/>
    <col min="14789" max="14789" width="17.33203125" style="1151" bestFit="1" customWidth="1"/>
    <col min="14790" max="14790" width="22.6640625" style="1151" customWidth="1"/>
    <col min="14791" max="14792" width="17.1640625" style="1151" customWidth="1"/>
    <col min="14793" max="14793" width="14.83203125" style="1151" customWidth="1"/>
    <col min="14794" max="14794" width="21.6640625" style="1151" customWidth="1"/>
    <col min="14795" max="14795" width="17.83203125" style="1151" customWidth="1"/>
    <col min="14796" max="14796" width="19.5" style="1151" customWidth="1"/>
    <col min="14797" max="14797" width="21.5" style="1151" customWidth="1"/>
    <col min="14798" max="14798" width="27.83203125" style="1151" customWidth="1"/>
    <col min="14799" max="14800" width="21.5" style="1151" customWidth="1"/>
    <col min="14801" max="14801" width="19.33203125" style="1151" customWidth="1"/>
    <col min="14802" max="14802" width="27.83203125" style="1151" customWidth="1"/>
    <col min="14803" max="14803" width="18.1640625" style="1151" customWidth="1"/>
    <col min="14804" max="14804" width="17.83203125" style="1151" customWidth="1"/>
    <col min="14805" max="14805" width="15.5" style="1151" customWidth="1"/>
    <col min="14806" max="14806" width="25.83203125" style="1151" customWidth="1"/>
    <col min="14807" max="14807" width="19.33203125" style="1151" customWidth="1"/>
    <col min="14808" max="14809" width="15.5" style="1151" customWidth="1"/>
    <col min="14810" max="14810" width="22.5" style="1151" customWidth="1"/>
    <col min="14811" max="14811" width="21.33203125" style="1151" customWidth="1"/>
    <col min="14812" max="14812" width="16.1640625" style="1151" customWidth="1"/>
    <col min="14813" max="14813" width="32" style="1151" customWidth="1"/>
    <col min="14814" max="14814" width="32.6640625" style="1151" customWidth="1"/>
    <col min="14815" max="14816" width="17.5" style="1151" customWidth="1"/>
    <col min="14817" max="14817" width="24" style="1151" customWidth="1"/>
    <col min="14818" max="14818" width="31.5" style="1151" customWidth="1"/>
    <col min="14819" max="14819" width="23.83203125" style="1151" customWidth="1"/>
    <col min="14820" max="14820" width="17.1640625" style="1151" customWidth="1"/>
    <col min="14821" max="14821" width="16.83203125" style="1151" customWidth="1"/>
    <col min="14822" max="14822" width="24" style="1151" customWidth="1"/>
    <col min="14823" max="14823" width="16" style="1151" customWidth="1"/>
    <col min="14824" max="14824" width="17.83203125" style="1151" customWidth="1"/>
    <col min="14825" max="14825" width="8.83203125" style="1151" customWidth="1"/>
    <col min="14826" max="14826" width="29.5" style="1151" customWidth="1"/>
    <col min="14827" max="14828" width="9.1640625" style="1151"/>
    <col min="14829" max="14829" width="15.83203125" style="1151" customWidth="1"/>
    <col min="14830" max="14830" width="28.33203125" style="1151" customWidth="1"/>
    <col min="14831" max="14833" width="17.1640625" style="1151" bestFit="1" customWidth="1"/>
    <col min="14834" max="14834" width="27.83203125" style="1151" customWidth="1"/>
    <col min="14835" max="14835" width="24" style="1151" bestFit="1" customWidth="1"/>
    <col min="14836" max="14837" width="24.5" style="1151" bestFit="1" customWidth="1"/>
    <col min="14838" max="14844" width="17.1640625" style="1151" bestFit="1" customWidth="1"/>
    <col min="14845" max="14845" width="18.1640625" style="1151" bestFit="1" customWidth="1"/>
    <col min="14846" max="14847" width="20.1640625" style="1151" bestFit="1" customWidth="1"/>
    <col min="14848" max="14850" width="18.1640625" style="1151" bestFit="1" customWidth="1"/>
    <col min="14851" max="14852" width="20.1640625" style="1151" bestFit="1" customWidth="1"/>
    <col min="14853" max="14854" width="18.1640625" style="1151" bestFit="1" customWidth="1"/>
    <col min="14855" max="14873" width="9.1640625" style="1151"/>
    <col min="14874" max="14874" width="12.83203125" style="1151" bestFit="1" customWidth="1"/>
    <col min="14875" max="15034" width="9.1640625" style="1151"/>
    <col min="15035" max="15035" width="56.5" style="1151" customWidth="1"/>
    <col min="15036" max="15036" width="9.1640625" style="1151" customWidth="1"/>
    <col min="15037" max="15037" width="20" style="1151" customWidth="1"/>
    <col min="15038" max="15038" width="29.6640625" style="1151" customWidth="1"/>
    <col min="15039" max="15039" width="19.5" style="1151" customWidth="1"/>
    <col min="15040" max="15040" width="19.1640625" style="1151" customWidth="1"/>
    <col min="15041" max="15041" width="21" style="1151" customWidth="1"/>
    <col min="15042" max="15042" width="26.83203125" style="1151" customWidth="1"/>
    <col min="15043" max="15043" width="18.1640625" style="1151" customWidth="1"/>
    <col min="15044" max="15044" width="20.1640625" style="1151" bestFit="1" customWidth="1"/>
    <col min="15045" max="15045" width="17.33203125" style="1151" bestFit="1" customWidth="1"/>
    <col min="15046" max="15046" width="22.6640625" style="1151" customWidth="1"/>
    <col min="15047" max="15048" width="17.1640625" style="1151" customWidth="1"/>
    <col min="15049" max="15049" width="14.83203125" style="1151" customWidth="1"/>
    <col min="15050" max="15050" width="21.6640625" style="1151" customWidth="1"/>
    <col min="15051" max="15051" width="17.83203125" style="1151" customWidth="1"/>
    <col min="15052" max="15052" width="19.5" style="1151" customWidth="1"/>
    <col min="15053" max="15053" width="21.5" style="1151" customWidth="1"/>
    <col min="15054" max="15054" width="27.83203125" style="1151" customWidth="1"/>
    <col min="15055" max="15056" width="21.5" style="1151" customWidth="1"/>
    <col min="15057" max="15057" width="19.33203125" style="1151" customWidth="1"/>
    <col min="15058" max="15058" width="27.83203125" style="1151" customWidth="1"/>
    <col min="15059" max="15059" width="18.1640625" style="1151" customWidth="1"/>
    <col min="15060" max="15060" width="17.83203125" style="1151" customWidth="1"/>
    <col min="15061" max="15061" width="15.5" style="1151" customWidth="1"/>
    <col min="15062" max="15062" width="25.83203125" style="1151" customWidth="1"/>
    <col min="15063" max="15063" width="19.33203125" style="1151" customWidth="1"/>
    <col min="15064" max="15065" width="15.5" style="1151" customWidth="1"/>
    <col min="15066" max="15066" width="22.5" style="1151" customWidth="1"/>
    <col min="15067" max="15067" width="21.33203125" style="1151" customWidth="1"/>
    <col min="15068" max="15068" width="16.1640625" style="1151" customWidth="1"/>
    <col min="15069" max="15069" width="32" style="1151" customWidth="1"/>
    <col min="15070" max="15070" width="32.6640625" style="1151" customWidth="1"/>
    <col min="15071" max="15072" width="17.5" style="1151" customWidth="1"/>
    <col min="15073" max="15073" width="24" style="1151" customWidth="1"/>
    <col min="15074" max="15074" width="31.5" style="1151" customWidth="1"/>
    <col min="15075" max="15075" width="23.83203125" style="1151" customWidth="1"/>
    <col min="15076" max="15076" width="17.1640625" style="1151" customWidth="1"/>
    <col min="15077" max="15077" width="16.83203125" style="1151" customWidth="1"/>
    <col min="15078" max="15078" width="24" style="1151" customWidth="1"/>
    <col min="15079" max="15079" width="16" style="1151" customWidth="1"/>
    <col min="15080" max="15080" width="17.83203125" style="1151" customWidth="1"/>
    <col min="15081" max="15081" width="8.83203125" style="1151" customWidth="1"/>
    <col min="15082" max="15082" width="29.5" style="1151" customWidth="1"/>
    <col min="15083" max="15084" width="9.1640625" style="1151"/>
    <col min="15085" max="15085" width="15.83203125" style="1151" customWidth="1"/>
    <col min="15086" max="15086" width="28.33203125" style="1151" customWidth="1"/>
    <col min="15087" max="15089" width="17.1640625" style="1151" bestFit="1" customWidth="1"/>
    <col min="15090" max="15090" width="27.83203125" style="1151" customWidth="1"/>
    <col min="15091" max="15091" width="24" style="1151" bestFit="1" customWidth="1"/>
    <col min="15092" max="15093" width="24.5" style="1151" bestFit="1" customWidth="1"/>
    <col min="15094" max="15100" width="17.1640625" style="1151" bestFit="1" customWidth="1"/>
    <col min="15101" max="15101" width="18.1640625" style="1151" bestFit="1" customWidth="1"/>
    <col min="15102" max="15103" width="20.1640625" style="1151" bestFit="1" customWidth="1"/>
    <col min="15104" max="15106" width="18.1640625" style="1151" bestFit="1" customWidth="1"/>
    <col min="15107" max="15108" width="20.1640625" style="1151" bestFit="1" customWidth="1"/>
    <col min="15109" max="15110" width="18.1640625" style="1151" bestFit="1" customWidth="1"/>
    <col min="15111" max="15129" width="9.1640625" style="1151"/>
    <col min="15130" max="15130" width="12.83203125" style="1151" bestFit="1" customWidth="1"/>
    <col min="15131" max="15290" width="9.1640625" style="1151"/>
    <col min="15291" max="15291" width="56.5" style="1151" customWidth="1"/>
    <col min="15292" max="15292" width="9.1640625" style="1151" customWidth="1"/>
    <col min="15293" max="15293" width="20" style="1151" customWidth="1"/>
    <col min="15294" max="15294" width="29.6640625" style="1151" customWidth="1"/>
    <col min="15295" max="15295" width="19.5" style="1151" customWidth="1"/>
    <col min="15296" max="15296" width="19.1640625" style="1151" customWidth="1"/>
    <col min="15297" max="15297" width="21" style="1151" customWidth="1"/>
    <col min="15298" max="15298" width="26.83203125" style="1151" customWidth="1"/>
    <col min="15299" max="15299" width="18.1640625" style="1151" customWidth="1"/>
    <col min="15300" max="15300" width="20.1640625" style="1151" bestFit="1" customWidth="1"/>
    <col min="15301" max="15301" width="17.33203125" style="1151" bestFit="1" customWidth="1"/>
    <col min="15302" max="15302" width="22.6640625" style="1151" customWidth="1"/>
    <col min="15303" max="15304" width="17.1640625" style="1151" customWidth="1"/>
    <col min="15305" max="15305" width="14.83203125" style="1151" customWidth="1"/>
    <col min="15306" max="15306" width="21.6640625" style="1151" customWidth="1"/>
    <col min="15307" max="15307" width="17.83203125" style="1151" customWidth="1"/>
    <col min="15308" max="15308" width="19.5" style="1151" customWidth="1"/>
    <col min="15309" max="15309" width="21.5" style="1151" customWidth="1"/>
    <col min="15310" max="15310" width="27.83203125" style="1151" customWidth="1"/>
    <col min="15311" max="15312" width="21.5" style="1151" customWidth="1"/>
    <col min="15313" max="15313" width="19.33203125" style="1151" customWidth="1"/>
    <col min="15314" max="15314" width="27.83203125" style="1151" customWidth="1"/>
    <col min="15315" max="15315" width="18.1640625" style="1151" customWidth="1"/>
    <col min="15316" max="15316" width="17.83203125" style="1151" customWidth="1"/>
    <col min="15317" max="15317" width="15.5" style="1151" customWidth="1"/>
    <col min="15318" max="15318" width="25.83203125" style="1151" customWidth="1"/>
    <col min="15319" max="15319" width="19.33203125" style="1151" customWidth="1"/>
    <col min="15320" max="15321" width="15.5" style="1151" customWidth="1"/>
    <col min="15322" max="15322" width="22.5" style="1151" customWidth="1"/>
    <col min="15323" max="15323" width="21.33203125" style="1151" customWidth="1"/>
    <col min="15324" max="15324" width="16.1640625" style="1151" customWidth="1"/>
    <col min="15325" max="15325" width="32" style="1151" customWidth="1"/>
    <col min="15326" max="15326" width="32.6640625" style="1151" customWidth="1"/>
    <col min="15327" max="15328" width="17.5" style="1151" customWidth="1"/>
    <col min="15329" max="15329" width="24" style="1151" customWidth="1"/>
    <col min="15330" max="15330" width="31.5" style="1151" customWidth="1"/>
    <col min="15331" max="15331" width="23.83203125" style="1151" customWidth="1"/>
    <col min="15332" max="15332" width="17.1640625" style="1151" customWidth="1"/>
    <col min="15333" max="15333" width="16.83203125" style="1151" customWidth="1"/>
    <col min="15334" max="15334" width="24" style="1151" customWidth="1"/>
    <col min="15335" max="15335" width="16" style="1151" customWidth="1"/>
    <col min="15336" max="15336" width="17.83203125" style="1151" customWidth="1"/>
    <col min="15337" max="15337" width="8.83203125" style="1151" customWidth="1"/>
    <col min="15338" max="15338" width="29.5" style="1151" customWidth="1"/>
    <col min="15339" max="15340" width="9.1640625" style="1151"/>
    <col min="15341" max="15341" width="15.83203125" style="1151" customWidth="1"/>
    <col min="15342" max="15342" width="28.33203125" style="1151" customWidth="1"/>
    <col min="15343" max="15345" width="17.1640625" style="1151" bestFit="1" customWidth="1"/>
    <col min="15346" max="15346" width="27.83203125" style="1151" customWidth="1"/>
    <col min="15347" max="15347" width="24" style="1151" bestFit="1" customWidth="1"/>
    <col min="15348" max="15349" width="24.5" style="1151" bestFit="1" customWidth="1"/>
    <col min="15350" max="15356" width="17.1640625" style="1151" bestFit="1" customWidth="1"/>
    <col min="15357" max="15357" width="18.1640625" style="1151" bestFit="1" customWidth="1"/>
    <col min="15358" max="15359" width="20.1640625" style="1151" bestFit="1" customWidth="1"/>
    <col min="15360" max="15362" width="18.1640625" style="1151" bestFit="1" customWidth="1"/>
    <col min="15363" max="15364" width="20.1640625" style="1151" bestFit="1" customWidth="1"/>
    <col min="15365" max="15366" width="18.1640625" style="1151" bestFit="1" customWidth="1"/>
    <col min="15367" max="15385" width="9.1640625" style="1151"/>
    <col min="15386" max="15386" width="12.83203125" style="1151" bestFit="1" customWidth="1"/>
    <col min="15387" max="15546" width="9.1640625" style="1151"/>
    <col min="15547" max="15547" width="56.5" style="1151" customWidth="1"/>
    <col min="15548" max="15548" width="9.1640625" style="1151" customWidth="1"/>
    <col min="15549" max="15549" width="20" style="1151" customWidth="1"/>
    <col min="15550" max="15550" width="29.6640625" style="1151" customWidth="1"/>
    <col min="15551" max="15551" width="19.5" style="1151" customWidth="1"/>
    <col min="15552" max="15552" width="19.1640625" style="1151" customWidth="1"/>
    <col min="15553" max="15553" width="21" style="1151" customWidth="1"/>
    <col min="15554" max="15554" width="26.83203125" style="1151" customWidth="1"/>
    <col min="15555" max="15555" width="18.1640625" style="1151" customWidth="1"/>
    <col min="15556" max="15556" width="20.1640625" style="1151" bestFit="1" customWidth="1"/>
    <col min="15557" max="15557" width="17.33203125" style="1151" bestFit="1" customWidth="1"/>
    <col min="15558" max="15558" width="22.6640625" style="1151" customWidth="1"/>
    <col min="15559" max="15560" width="17.1640625" style="1151" customWidth="1"/>
    <col min="15561" max="15561" width="14.83203125" style="1151" customWidth="1"/>
    <col min="15562" max="15562" width="21.6640625" style="1151" customWidth="1"/>
    <col min="15563" max="15563" width="17.83203125" style="1151" customWidth="1"/>
    <col min="15564" max="15564" width="19.5" style="1151" customWidth="1"/>
    <col min="15565" max="15565" width="21.5" style="1151" customWidth="1"/>
    <col min="15566" max="15566" width="27.83203125" style="1151" customWidth="1"/>
    <col min="15567" max="15568" width="21.5" style="1151" customWidth="1"/>
    <col min="15569" max="15569" width="19.33203125" style="1151" customWidth="1"/>
    <col min="15570" max="15570" width="27.83203125" style="1151" customWidth="1"/>
    <col min="15571" max="15571" width="18.1640625" style="1151" customWidth="1"/>
    <col min="15572" max="15572" width="17.83203125" style="1151" customWidth="1"/>
    <col min="15573" max="15573" width="15.5" style="1151" customWidth="1"/>
    <col min="15574" max="15574" width="25.83203125" style="1151" customWidth="1"/>
    <col min="15575" max="15575" width="19.33203125" style="1151" customWidth="1"/>
    <col min="15576" max="15577" width="15.5" style="1151" customWidth="1"/>
    <col min="15578" max="15578" width="22.5" style="1151" customWidth="1"/>
    <col min="15579" max="15579" width="21.33203125" style="1151" customWidth="1"/>
    <col min="15580" max="15580" width="16.1640625" style="1151" customWidth="1"/>
    <col min="15581" max="15581" width="32" style="1151" customWidth="1"/>
    <col min="15582" max="15582" width="32.6640625" style="1151" customWidth="1"/>
    <col min="15583" max="15584" width="17.5" style="1151" customWidth="1"/>
    <col min="15585" max="15585" width="24" style="1151" customWidth="1"/>
    <col min="15586" max="15586" width="31.5" style="1151" customWidth="1"/>
    <col min="15587" max="15587" width="23.83203125" style="1151" customWidth="1"/>
    <col min="15588" max="15588" width="17.1640625" style="1151" customWidth="1"/>
    <col min="15589" max="15589" width="16.83203125" style="1151" customWidth="1"/>
    <col min="15590" max="15590" width="24" style="1151" customWidth="1"/>
    <col min="15591" max="15591" width="16" style="1151" customWidth="1"/>
    <col min="15592" max="15592" width="17.83203125" style="1151" customWidth="1"/>
    <col min="15593" max="15593" width="8.83203125" style="1151" customWidth="1"/>
    <col min="15594" max="15594" width="29.5" style="1151" customWidth="1"/>
    <col min="15595" max="15596" width="9.1640625" style="1151"/>
    <col min="15597" max="15597" width="15.83203125" style="1151" customWidth="1"/>
    <col min="15598" max="15598" width="28.33203125" style="1151" customWidth="1"/>
    <col min="15599" max="15601" width="17.1640625" style="1151" bestFit="1" customWidth="1"/>
    <col min="15602" max="15602" width="27.83203125" style="1151" customWidth="1"/>
    <col min="15603" max="15603" width="24" style="1151" bestFit="1" customWidth="1"/>
    <col min="15604" max="15605" width="24.5" style="1151" bestFit="1" customWidth="1"/>
    <col min="15606" max="15612" width="17.1640625" style="1151" bestFit="1" customWidth="1"/>
    <col min="15613" max="15613" width="18.1640625" style="1151" bestFit="1" customWidth="1"/>
    <col min="15614" max="15615" width="20.1640625" style="1151" bestFit="1" customWidth="1"/>
    <col min="15616" max="15618" width="18.1640625" style="1151" bestFit="1" customWidth="1"/>
    <col min="15619" max="15620" width="20.1640625" style="1151" bestFit="1" customWidth="1"/>
    <col min="15621" max="15622" width="18.1640625" style="1151" bestFit="1" customWidth="1"/>
    <col min="15623" max="15641" width="9.1640625" style="1151"/>
    <col min="15642" max="15642" width="12.83203125" style="1151" bestFit="1" customWidth="1"/>
    <col min="15643" max="15802" width="9.1640625" style="1151"/>
    <col min="15803" max="15803" width="56.5" style="1151" customWidth="1"/>
    <col min="15804" max="15804" width="9.1640625" style="1151" customWidth="1"/>
    <col min="15805" max="15805" width="20" style="1151" customWidth="1"/>
    <col min="15806" max="15806" width="29.6640625" style="1151" customWidth="1"/>
    <col min="15807" max="15807" width="19.5" style="1151" customWidth="1"/>
    <col min="15808" max="15808" width="19.1640625" style="1151" customWidth="1"/>
    <col min="15809" max="15809" width="21" style="1151" customWidth="1"/>
    <col min="15810" max="15810" width="26.83203125" style="1151" customWidth="1"/>
    <col min="15811" max="15811" width="18.1640625" style="1151" customWidth="1"/>
    <col min="15812" max="15812" width="20.1640625" style="1151" bestFit="1" customWidth="1"/>
    <col min="15813" max="15813" width="17.33203125" style="1151" bestFit="1" customWidth="1"/>
    <col min="15814" max="15814" width="22.6640625" style="1151" customWidth="1"/>
    <col min="15815" max="15816" width="17.1640625" style="1151" customWidth="1"/>
    <col min="15817" max="15817" width="14.83203125" style="1151" customWidth="1"/>
    <col min="15818" max="15818" width="21.6640625" style="1151" customWidth="1"/>
    <col min="15819" max="15819" width="17.83203125" style="1151" customWidth="1"/>
    <col min="15820" max="15820" width="19.5" style="1151" customWidth="1"/>
    <col min="15821" max="15821" width="21.5" style="1151" customWidth="1"/>
    <col min="15822" max="15822" width="27.83203125" style="1151" customWidth="1"/>
    <col min="15823" max="15824" width="21.5" style="1151" customWidth="1"/>
    <col min="15825" max="15825" width="19.33203125" style="1151" customWidth="1"/>
    <col min="15826" max="15826" width="27.83203125" style="1151" customWidth="1"/>
    <col min="15827" max="15827" width="18.1640625" style="1151" customWidth="1"/>
    <col min="15828" max="15828" width="17.83203125" style="1151" customWidth="1"/>
    <col min="15829" max="15829" width="15.5" style="1151" customWidth="1"/>
    <col min="15830" max="15830" width="25.83203125" style="1151" customWidth="1"/>
    <col min="15831" max="15831" width="19.33203125" style="1151" customWidth="1"/>
    <col min="15832" max="15833" width="15.5" style="1151" customWidth="1"/>
    <col min="15834" max="15834" width="22.5" style="1151" customWidth="1"/>
    <col min="15835" max="15835" width="21.33203125" style="1151" customWidth="1"/>
    <col min="15836" max="15836" width="16.1640625" style="1151" customWidth="1"/>
    <col min="15837" max="15837" width="32" style="1151" customWidth="1"/>
    <col min="15838" max="15838" width="32.6640625" style="1151" customWidth="1"/>
    <col min="15839" max="15840" width="17.5" style="1151" customWidth="1"/>
    <col min="15841" max="15841" width="24" style="1151" customWidth="1"/>
    <col min="15842" max="15842" width="31.5" style="1151" customWidth="1"/>
    <col min="15843" max="15843" width="23.83203125" style="1151" customWidth="1"/>
    <col min="15844" max="15844" width="17.1640625" style="1151" customWidth="1"/>
    <col min="15845" max="15845" width="16.83203125" style="1151" customWidth="1"/>
    <col min="15846" max="15846" width="24" style="1151" customWidth="1"/>
    <col min="15847" max="15847" width="16" style="1151" customWidth="1"/>
    <col min="15848" max="15848" width="17.83203125" style="1151" customWidth="1"/>
    <col min="15849" max="15849" width="8.83203125" style="1151" customWidth="1"/>
    <col min="15850" max="15850" width="29.5" style="1151" customWidth="1"/>
    <col min="15851" max="15852" width="9.1640625" style="1151"/>
    <col min="15853" max="15853" width="15.83203125" style="1151" customWidth="1"/>
    <col min="15854" max="15854" width="28.33203125" style="1151" customWidth="1"/>
    <col min="15855" max="15857" width="17.1640625" style="1151" bestFit="1" customWidth="1"/>
    <col min="15858" max="15858" width="27.83203125" style="1151" customWidth="1"/>
    <col min="15859" max="15859" width="24" style="1151" bestFit="1" customWidth="1"/>
    <col min="15860" max="15861" width="24.5" style="1151" bestFit="1" customWidth="1"/>
    <col min="15862" max="15868" width="17.1640625" style="1151" bestFit="1" customWidth="1"/>
    <col min="15869" max="15869" width="18.1640625" style="1151" bestFit="1" customWidth="1"/>
    <col min="15870" max="15871" width="20.1640625" style="1151" bestFit="1" customWidth="1"/>
    <col min="15872" max="15874" width="18.1640625" style="1151" bestFit="1" customWidth="1"/>
    <col min="15875" max="15876" width="20.1640625" style="1151" bestFit="1" customWidth="1"/>
    <col min="15877" max="15878" width="18.1640625" style="1151" bestFit="1" customWidth="1"/>
    <col min="15879" max="15897" width="9.1640625" style="1151"/>
    <col min="15898" max="15898" width="12.83203125" style="1151" bestFit="1" customWidth="1"/>
    <col min="15899" max="16058" width="9.1640625" style="1151"/>
    <col min="16059" max="16059" width="56.5" style="1151" customWidth="1"/>
    <col min="16060" max="16060" width="9.1640625" style="1151" customWidth="1"/>
    <col min="16061" max="16061" width="20" style="1151" customWidth="1"/>
    <col min="16062" max="16062" width="29.6640625" style="1151" customWidth="1"/>
    <col min="16063" max="16063" width="19.5" style="1151" customWidth="1"/>
    <col min="16064" max="16064" width="19.1640625" style="1151" customWidth="1"/>
    <col min="16065" max="16065" width="21" style="1151" customWidth="1"/>
    <col min="16066" max="16066" width="26.83203125" style="1151" customWidth="1"/>
    <col min="16067" max="16067" width="18.1640625" style="1151" customWidth="1"/>
    <col min="16068" max="16068" width="20.1640625" style="1151" bestFit="1" customWidth="1"/>
    <col min="16069" max="16069" width="17.33203125" style="1151" bestFit="1" customWidth="1"/>
    <col min="16070" max="16070" width="22.6640625" style="1151" customWidth="1"/>
    <col min="16071" max="16072" width="17.1640625" style="1151" customWidth="1"/>
    <col min="16073" max="16073" width="14.83203125" style="1151" customWidth="1"/>
    <col min="16074" max="16074" width="21.6640625" style="1151" customWidth="1"/>
    <col min="16075" max="16075" width="17.83203125" style="1151" customWidth="1"/>
    <col min="16076" max="16076" width="19.5" style="1151" customWidth="1"/>
    <col min="16077" max="16077" width="21.5" style="1151" customWidth="1"/>
    <col min="16078" max="16078" width="27.83203125" style="1151" customWidth="1"/>
    <col min="16079" max="16080" width="21.5" style="1151" customWidth="1"/>
    <col min="16081" max="16081" width="19.33203125" style="1151" customWidth="1"/>
    <col min="16082" max="16082" width="27.83203125" style="1151" customWidth="1"/>
    <col min="16083" max="16083" width="18.1640625" style="1151" customWidth="1"/>
    <col min="16084" max="16084" width="17.83203125" style="1151" customWidth="1"/>
    <col min="16085" max="16085" width="15.5" style="1151" customWidth="1"/>
    <col min="16086" max="16086" width="25.83203125" style="1151" customWidth="1"/>
    <col min="16087" max="16087" width="19.33203125" style="1151" customWidth="1"/>
    <col min="16088" max="16089" width="15.5" style="1151" customWidth="1"/>
    <col min="16090" max="16090" width="22.5" style="1151" customWidth="1"/>
    <col min="16091" max="16091" width="21.33203125" style="1151" customWidth="1"/>
    <col min="16092" max="16092" width="16.1640625" style="1151" customWidth="1"/>
    <col min="16093" max="16093" width="32" style="1151" customWidth="1"/>
    <col min="16094" max="16094" width="32.6640625" style="1151" customWidth="1"/>
    <col min="16095" max="16096" width="17.5" style="1151" customWidth="1"/>
    <col min="16097" max="16097" width="24" style="1151" customWidth="1"/>
    <col min="16098" max="16098" width="31.5" style="1151" customWidth="1"/>
    <col min="16099" max="16099" width="23.83203125" style="1151" customWidth="1"/>
    <col min="16100" max="16100" width="17.1640625" style="1151" customWidth="1"/>
    <col min="16101" max="16101" width="16.83203125" style="1151" customWidth="1"/>
    <col min="16102" max="16102" width="24" style="1151" customWidth="1"/>
    <col min="16103" max="16103" width="16" style="1151" customWidth="1"/>
    <col min="16104" max="16104" width="17.83203125" style="1151" customWidth="1"/>
    <col min="16105" max="16105" width="8.83203125" style="1151" customWidth="1"/>
    <col min="16106" max="16106" width="29.5" style="1151" customWidth="1"/>
    <col min="16107" max="16108" width="9.1640625" style="1151"/>
    <col min="16109" max="16109" width="15.83203125" style="1151" customWidth="1"/>
    <col min="16110" max="16110" width="28.33203125" style="1151" customWidth="1"/>
    <col min="16111" max="16113" width="17.1640625" style="1151" bestFit="1" customWidth="1"/>
    <col min="16114" max="16114" width="27.83203125" style="1151" customWidth="1"/>
    <col min="16115" max="16115" width="24" style="1151" bestFit="1" customWidth="1"/>
    <col min="16116" max="16117" width="24.5" style="1151" bestFit="1" customWidth="1"/>
    <col min="16118" max="16124" width="17.1640625" style="1151" bestFit="1" customWidth="1"/>
    <col min="16125" max="16125" width="18.1640625" style="1151" bestFit="1" customWidth="1"/>
    <col min="16126" max="16127" width="20.1640625" style="1151" bestFit="1" customWidth="1"/>
    <col min="16128" max="16130" width="18.1640625" style="1151" bestFit="1" customWidth="1"/>
    <col min="16131" max="16132" width="20.1640625" style="1151" bestFit="1" customWidth="1"/>
    <col min="16133" max="16134" width="18.1640625" style="1151" bestFit="1" customWidth="1"/>
    <col min="16135" max="16153" width="9.1640625" style="1151"/>
    <col min="16154" max="16154" width="12.83203125" style="1151" bestFit="1" customWidth="1"/>
    <col min="16155" max="16384" width="9.1640625" style="1151"/>
  </cols>
  <sheetData>
    <row r="1" spans="1:40" s="1146" customFormat="1" ht="15.75" x14ac:dyDescent="0.2">
      <c r="A1" s="1145"/>
      <c r="B1" s="1145"/>
      <c r="C1" s="1145" t="s">
        <v>1945</v>
      </c>
      <c r="D1" s="1145"/>
      <c r="F1" s="1145"/>
      <c r="G1" s="1145"/>
      <c r="H1" s="1145"/>
      <c r="I1" s="1145"/>
      <c r="J1" s="1145"/>
      <c r="K1" s="1145"/>
      <c r="L1" s="1145"/>
      <c r="M1" s="1147"/>
      <c r="N1" s="1148"/>
      <c r="O1" s="1148"/>
      <c r="P1" s="1148"/>
    </row>
    <row r="2" spans="1:40" x14ac:dyDescent="0.2">
      <c r="A2" s="1149"/>
      <c r="B2" s="1149"/>
      <c r="C2" s="1112"/>
      <c r="D2" s="1149"/>
      <c r="E2" s="1150"/>
      <c r="F2" s="1150"/>
      <c r="G2" s="1150"/>
      <c r="H2" s="1150"/>
      <c r="I2" s="1150"/>
      <c r="J2" s="1150"/>
      <c r="K2" s="1150"/>
      <c r="L2" s="1150"/>
      <c r="M2" s="1150"/>
      <c r="N2" s="1148"/>
      <c r="O2" s="1148"/>
      <c r="P2" s="1148"/>
      <c r="Q2" s="1150"/>
      <c r="R2" s="1150"/>
      <c r="S2" s="1150"/>
      <c r="T2" s="1150"/>
      <c r="U2" s="1150"/>
      <c r="V2" s="1150"/>
      <c r="W2" s="1150"/>
      <c r="X2" s="1150"/>
      <c r="Y2" s="1150"/>
      <c r="Z2" s="1150"/>
      <c r="AA2" s="1150"/>
      <c r="AB2" s="1150"/>
      <c r="AC2" s="1150"/>
      <c r="AD2" s="1150"/>
      <c r="AE2" s="1150"/>
      <c r="AF2" s="1150"/>
      <c r="AG2" s="1150"/>
      <c r="AH2" s="1150"/>
      <c r="AI2" s="1150"/>
      <c r="AJ2" s="1150"/>
      <c r="AK2" s="1150"/>
      <c r="AL2" s="1150"/>
      <c r="AM2" s="1150"/>
      <c r="AN2" s="1150"/>
    </row>
    <row r="3" spans="1:40" ht="18.75" customHeight="1" x14ac:dyDescent="0.2">
      <c r="A3" s="1152"/>
      <c r="B3" s="1152"/>
      <c r="C3" s="1756" t="s">
        <v>319</v>
      </c>
      <c r="D3" s="1758" t="s">
        <v>320</v>
      </c>
      <c r="E3" s="1754" t="s">
        <v>79</v>
      </c>
      <c r="F3" s="1755"/>
      <c r="G3" s="1754" t="s">
        <v>80</v>
      </c>
      <c r="H3" s="1755"/>
      <c r="I3" s="1754" t="s">
        <v>453</v>
      </c>
      <c r="J3" s="1755"/>
      <c r="K3" s="1754" t="s">
        <v>453</v>
      </c>
      <c r="L3" s="1755"/>
      <c r="M3" s="1754" t="s">
        <v>454</v>
      </c>
      <c r="N3" s="1755"/>
      <c r="O3" s="1754" t="s">
        <v>454</v>
      </c>
      <c r="P3" s="1755"/>
    </row>
    <row r="4" spans="1:40" ht="84" customHeight="1" x14ac:dyDescent="0.2">
      <c r="A4" s="1152"/>
      <c r="B4" s="1152"/>
      <c r="C4" s="1757"/>
      <c r="D4" s="1759"/>
      <c r="E4" s="1153" t="s">
        <v>1946</v>
      </c>
      <c r="F4" s="1153" t="s">
        <v>1947</v>
      </c>
      <c r="G4" s="1154" t="s">
        <v>1946</v>
      </c>
      <c r="H4" s="1154" t="s">
        <v>1948</v>
      </c>
      <c r="I4" s="1154" t="s">
        <v>1844</v>
      </c>
      <c r="J4" s="1154" t="s">
        <v>1949</v>
      </c>
      <c r="K4" s="1153" t="s">
        <v>1846</v>
      </c>
      <c r="L4" s="1154" t="s">
        <v>1847</v>
      </c>
      <c r="M4" s="1154" t="s">
        <v>1950</v>
      </c>
      <c r="N4" s="1154" t="s">
        <v>1951</v>
      </c>
      <c r="O4" s="1153" t="s">
        <v>1846</v>
      </c>
      <c r="P4" s="1154" t="s">
        <v>1847</v>
      </c>
    </row>
    <row r="5" spans="1:40" x14ac:dyDescent="0.2">
      <c r="A5" s="1152"/>
      <c r="B5" s="1152"/>
      <c r="C5" s="1155">
        <v>1</v>
      </c>
      <c r="D5" s="1154">
        <v>2</v>
      </c>
      <c r="E5" s="1154">
        <v>3</v>
      </c>
      <c r="F5" s="1154">
        <v>4</v>
      </c>
      <c r="G5" s="1154">
        <v>5</v>
      </c>
      <c r="H5" s="1154">
        <v>6</v>
      </c>
      <c r="I5" s="1154">
        <v>7</v>
      </c>
      <c r="J5" s="1154">
        <v>8</v>
      </c>
      <c r="K5" s="1154">
        <v>9</v>
      </c>
      <c r="L5" s="1154">
        <v>10</v>
      </c>
      <c r="M5" s="1154">
        <v>11</v>
      </c>
      <c r="N5" s="1154">
        <v>12</v>
      </c>
      <c r="O5" s="1154">
        <v>13</v>
      </c>
      <c r="P5" s="1154">
        <v>14</v>
      </c>
    </row>
    <row r="6" spans="1:40" ht="15.75" hidden="1" thickBot="1" x14ac:dyDescent="0.3">
      <c r="A6" s="1156" t="s">
        <v>1851</v>
      </c>
      <c r="B6" s="1156" t="s">
        <v>1852</v>
      </c>
      <c r="C6" s="1152" t="s">
        <v>319</v>
      </c>
      <c r="D6" s="1152" t="s">
        <v>1831</v>
      </c>
      <c r="E6" s="1122" t="s">
        <v>1786</v>
      </c>
      <c r="F6" s="1122" t="s">
        <v>1787</v>
      </c>
      <c r="G6" s="1122" t="s">
        <v>1788</v>
      </c>
      <c r="H6" s="1122" t="s">
        <v>1789</v>
      </c>
      <c r="I6" s="1122" t="s">
        <v>1791</v>
      </c>
      <c r="J6" s="1122" t="s">
        <v>1792</v>
      </c>
      <c r="K6" s="1122" t="s">
        <v>1793</v>
      </c>
      <c r="L6" s="1122" t="s">
        <v>1794</v>
      </c>
      <c r="M6" s="1122" t="s">
        <v>1796</v>
      </c>
      <c r="N6" s="1122" t="s">
        <v>1797</v>
      </c>
      <c r="O6" s="1122" t="s">
        <v>1804</v>
      </c>
      <c r="P6" s="1122" t="s">
        <v>1805</v>
      </c>
    </row>
    <row r="7" spans="1:40" ht="51" x14ac:dyDescent="0.2">
      <c r="A7" s="1151">
        <v>9</v>
      </c>
      <c r="B7" s="1151">
        <v>13</v>
      </c>
      <c r="C7" s="1157" t="s">
        <v>1932</v>
      </c>
      <c r="D7" s="1158">
        <v>100</v>
      </c>
      <c r="E7" s="1159">
        <f>'2'!F18</f>
        <v>131.06510700000001</v>
      </c>
      <c r="F7" s="1159">
        <f>'2'!G18</f>
        <v>595.23612000000003</v>
      </c>
      <c r="G7" s="1159">
        <f>'2'!H18</f>
        <v>0</v>
      </c>
      <c r="H7" s="1159">
        <f>'2'!I18</f>
        <v>0</v>
      </c>
      <c r="I7" s="1159">
        <f>'2'!J18</f>
        <v>8.52637</v>
      </c>
      <c r="J7" s="1159">
        <f>'2'!K18</f>
        <v>27.642250000000001</v>
      </c>
      <c r="K7" s="1159">
        <f>'2'!L18</f>
        <v>1.4057999999999999E-2</v>
      </c>
      <c r="L7" s="1159">
        <f>'2'!M18</f>
        <v>16.185020000000002</v>
      </c>
      <c r="M7" s="1159">
        <f>'2'!N18</f>
        <v>0</v>
      </c>
      <c r="N7" s="1159">
        <f>'2'!O18</f>
        <v>0</v>
      </c>
      <c r="O7" s="1159">
        <f>'2'!P18</f>
        <v>0</v>
      </c>
      <c r="P7" s="1159">
        <f>'2'!Q18</f>
        <v>0</v>
      </c>
    </row>
    <row r="8" spans="1:40" ht="25.5" x14ac:dyDescent="0.2">
      <c r="A8" s="1151">
        <v>9</v>
      </c>
      <c r="B8" s="1151">
        <v>4</v>
      </c>
      <c r="C8" s="1157" t="s">
        <v>1933</v>
      </c>
      <c r="D8" s="1158">
        <v>200</v>
      </c>
      <c r="E8" s="1159">
        <f>'2'!F19</f>
        <v>0</v>
      </c>
      <c r="F8" s="1159">
        <f>'2'!G19</f>
        <v>0</v>
      </c>
      <c r="G8" s="1159">
        <f>'2'!H19</f>
        <v>0</v>
      </c>
      <c r="H8" s="1159">
        <f>'2'!I19</f>
        <v>0</v>
      </c>
      <c r="I8" s="1159">
        <f>'2'!J19</f>
        <v>0</v>
      </c>
      <c r="J8" s="1159">
        <f>'2'!K19</f>
        <v>0</v>
      </c>
      <c r="K8" s="1159">
        <f>'2'!L19</f>
        <v>0</v>
      </c>
      <c r="L8" s="1159">
        <f>'2'!M19</f>
        <v>0</v>
      </c>
      <c r="M8" s="1159">
        <f>'2'!N19</f>
        <v>0</v>
      </c>
      <c r="N8" s="1159">
        <f>'2'!O19</f>
        <v>0</v>
      </c>
      <c r="O8" s="1159">
        <f>'2'!P19</f>
        <v>0</v>
      </c>
      <c r="P8" s="1159">
        <f>'2'!Q19</f>
        <v>0</v>
      </c>
    </row>
    <row r="9" spans="1:40" ht="76.5" x14ac:dyDescent="0.2">
      <c r="A9" s="1151">
        <v>10</v>
      </c>
      <c r="B9" s="1151">
        <v>4</v>
      </c>
      <c r="C9" s="1160" t="s">
        <v>346</v>
      </c>
      <c r="D9" s="1154">
        <v>210</v>
      </c>
      <c r="E9" s="1161">
        <f>'2'!F20</f>
        <v>0</v>
      </c>
      <c r="F9" s="1161">
        <f>'2'!G20</f>
        <v>0</v>
      </c>
      <c r="G9" s="1161">
        <f>'2'!H20</f>
        <v>0</v>
      </c>
      <c r="H9" s="1161">
        <f>'2'!I20</f>
        <v>0</v>
      </c>
      <c r="I9" s="1161">
        <f>'2'!J20</f>
        <v>0</v>
      </c>
      <c r="J9" s="1161">
        <f>'2'!K20</f>
        <v>0</v>
      </c>
      <c r="K9" s="1161">
        <f>'2'!L20</f>
        <v>0</v>
      </c>
      <c r="L9" s="1161">
        <f>'2'!M20</f>
        <v>0</v>
      </c>
      <c r="M9" s="1161">
        <f>'2'!N20</f>
        <v>0</v>
      </c>
      <c r="N9" s="1161">
        <f>'2'!O20</f>
        <v>0</v>
      </c>
      <c r="O9" s="1161">
        <f>'2'!P20</f>
        <v>0</v>
      </c>
      <c r="P9" s="1161">
        <f>'2'!Q20</f>
        <v>0</v>
      </c>
    </row>
    <row r="10" spans="1:40" ht="51" x14ac:dyDescent="0.2">
      <c r="A10" s="1151">
        <v>11</v>
      </c>
      <c r="B10" s="1151">
        <v>4</v>
      </c>
      <c r="C10" s="1162" t="s">
        <v>1934</v>
      </c>
      <c r="D10" s="1163">
        <v>211</v>
      </c>
      <c r="E10" s="1161">
        <f>'2'!F21</f>
        <v>0</v>
      </c>
      <c r="F10" s="1161">
        <f>'2'!G21</f>
        <v>0</v>
      </c>
      <c r="G10" s="1161">
        <f>'2'!H21</f>
        <v>0</v>
      </c>
      <c r="H10" s="1161">
        <f>'2'!I21</f>
        <v>0</v>
      </c>
      <c r="I10" s="1161">
        <f>'2'!J21</f>
        <v>0</v>
      </c>
      <c r="J10" s="1161">
        <f>'2'!K21</f>
        <v>0</v>
      </c>
      <c r="K10" s="1161">
        <f>'2'!L21</f>
        <v>0</v>
      </c>
      <c r="L10" s="1161">
        <f>'2'!M21</f>
        <v>0</v>
      </c>
      <c r="M10" s="1161">
        <f>'2'!N21</f>
        <v>0</v>
      </c>
      <c r="N10" s="1161">
        <f>'2'!O21</f>
        <v>0</v>
      </c>
      <c r="O10" s="1161">
        <f>'2'!P21</f>
        <v>0</v>
      </c>
      <c r="P10" s="1161">
        <f>'2'!Q21</f>
        <v>0</v>
      </c>
    </row>
    <row r="11" spans="1:40" ht="25.5" x14ac:dyDescent="0.2">
      <c r="A11" s="1151">
        <v>12</v>
      </c>
      <c r="B11" s="1151">
        <v>4</v>
      </c>
      <c r="C11" s="1162" t="s">
        <v>1935</v>
      </c>
      <c r="D11" s="1163">
        <v>212</v>
      </c>
      <c r="E11" s="1161">
        <f>'2'!F22</f>
        <v>0</v>
      </c>
      <c r="F11" s="1161">
        <f>'2'!G22</f>
        <v>0</v>
      </c>
      <c r="G11" s="1161">
        <f>'2'!H22</f>
        <v>0</v>
      </c>
      <c r="H11" s="1161">
        <f>'2'!I22</f>
        <v>0</v>
      </c>
      <c r="I11" s="1161">
        <f>'2'!J22</f>
        <v>0</v>
      </c>
      <c r="J11" s="1161">
        <f>'2'!K22</f>
        <v>0</v>
      </c>
      <c r="K11" s="1161">
        <f>'2'!L22</f>
        <v>0</v>
      </c>
      <c r="L11" s="1161">
        <f>'2'!M22</f>
        <v>0</v>
      </c>
      <c r="M11" s="1161">
        <f>'2'!N22</f>
        <v>0</v>
      </c>
      <c r="N11" s="1161">
        <f>'2'!O22</f>
        <v>0</v>
      </c>
      <c r="O11" s="1161">
        <f>'2'!P22</f>
        <v>0</v>
      </c>
      <c r="P11" s="1161">
        <f>'2'!Q22</f>
        <v>0</v>
      </c>
    </row>
    <row r="12" spans="1:40" ht="25.5" x14ac:dyDescent="0.2">
      <c r="A12" s="1151">
        <v>13</v>
      </c>
      <c r="B12" s="1151">
        <v>4</v>
      </c>
      <c r="C12" s="1162" t="s">
        <v>1936</v>
      </c>
      <c r="D12" s="1163">
        <v>213</v>
      </c>
      <c r="E12" s="1161">
        <f>'2'!F23</f>
        <v>0</v>
      </c>
      <c r="F12" s="1161">
        <f>'2'!G23</f>
        <v>0</v>
      </c>
      <c r="G12" s="1161">
        <f>'2'!H23</f>
        <v>0</v>
      </c>
      <c r="H12" s="1161">
        <f>'2'!I23</f>
        <v>0</v>
      </c>
      <c r="I12" s="1161">
        <f>'2'!J23</f>
        <v>0</v>
      </c>
      <c r="J12" s="1161">
        <f>'2'!K23</f>
        <v>0</v>
      </c>
      <c r="K12" s="1161">
        <f>'2'!L23</f>
        <v>0</v>
      </c>
      <c r="L12" s="1161">
        <f>'2'!M23</f>
        <v>0</v>
      </c>
      <c r="M12" s="1161">
        <f>'2'!N23</f>
        <v>0</v>
      </c>
      <c r="N12" s="1161">
        <f>'2'!O23</f>
        <v>0</v>
      </c>
      <c r="O12" s="1161">
        <f>'2'!P23</f>
        <v>0</v>
      </c>
      <c r="P12" s="1161">
        <f>'2'!Q23</f>
        <v>0</v>
      </c>
    </row>
    <row r="13" spans="1:40" ht="25.5" x14ac:dyDescent="0.2">
      <c r="A13" s="1151">
        <v>14</v>
      </c>
      <c r="B13" s="1151">
        <v>4</v>
      </c>
      <c r="C13" s="1162" t="s">
        <v>1937</v>
      </c>
      <c r="D13" s="1163">
        <v>214</v>
      </c>
      <c r="E13" s="1161">
        <f>'2'!F24</f>
        <v>0</v>
      </c>
      <c r="F13" s="1161">
        <f>'2'!G24</f>
        <v>0</v>
      </c>
      <c r="G13" s="1161">
        <f>'2'!H24</f>
        <v>0</v>
      </c>
      <c r="H13" s="1161">
        <f>'2'!I24</f>
        <v>0</v>
      </c>
      <c r="I13" s="1161">
        <f>'2'!J24</f>
        <v>0</v>
      </c>
      <c r="J13" s="1161">
        <f>'2'!K24</f>
        <v>0</v>
      </c>
      <c r="K13" s="1161">
        <f>'2'!L24</f>
        <v>0</v>
      </c>
      <c r="L13" s="1161">
        <f>'2'!M24</f>
        <v>0</v>
      </c>
      <c r="M13" s="1161">
        <f>'2'!N24</f>
        <v>0</v>
      </c>
      <c r="N13" s="1161">
        <f>'2'!O24</f>
        <v>0</v>
      </c>
      <c r="O13" s="1161">
        <f>'2'!P24</f>
        <v>0</v>
      </c>
      <c r="P13" s="1161">
        <f>'2'!Q24</f>
        <v>0</v>
      </c>
    </row>
    <row r="14" spans="1:40" ht="25.5" x14ac:dyDescent="0.2">
      <c r="A14" s="1151">
        <v>15</v>
      </c>
      <c r="B14" s="1151">
        <v>4</v>
      </c>
      <c r="C14" s="1162" t="s">
        <v>1938</v>
      </c>
      <c r="D14" s="1163">
        <v>215</v>
      </c>
      <c r="E14" s="1161">
        <f>'2'!F25</f>
        <v>0</v>
      </c>
      <c r="F14" s="1161">
        <f>'2'!G25</f>
        <v>0</v>
      </c>
      <c r="G14" s="1161">
        <f>'2'!H25</f>
        <v>0</v>
      </c>
      <c r="H14" s="1161">
        <f>'2'!I25</f>
        <v>0</v>
      </c>
      <c r="I14" s="1161">
        <f>'2'!J25</f>
        <v>0</v>
      </c>
      <c r="J14" s="1161">
        <f>'2'!K25</f>
        <v>0</v>
      </c>
      <c r="K14" s="1161">
        <f>'2'!L25</f>
        <v>0</v>
      </c>
      <c r="L14" s="1161">
        <f>'2'!M25</f>
        <v>0</v>
      </c>
      <c r="M14" s="1161">
        <f>'2'!N25</f>
        <v>0</v>
      </c>
      <c r="N14" s="1161">
        <f>'2'!O25</f>
        <v>0</v>
      </c>
      <c r="O14" s="1161">
        <f>'2'!P25</f>
        <v>0</v>
      </c>
      <c r="P14" s="1161">
        <f>'2'!Q25</f>
        <v>0</v>
      </c>
    </row>
    <row r="15" spans="1:40" ht="25.5" x14ac:dyDescent="0.2">
      <c r="A15" s="1151">
        <v>16</v>
      </c>
      <c r="B15" s="1151">
        <v>4</v>
      </c>
      <c r="C15" s="1162" t="s">
        <v>1939</v>
      </c>
      <c r="D15" s="1163">
        <v>216</v>
      </c>
      <c r="E15" s="1161">
        <f>'2'!F26</f>
        <v>0</v>
      </c>
      <c r="F15" s="1161">
        <f>'2'!G26</f>
        <v>0</v>
      </c>
      <c r="G15" s="1161">
        <f>'2'!H26</f>
        <v>0</v>
      </c>
      <c r="H15" s="1161">
        <f>'2'!I26</f>
        <v>0</v>
      </c>
      <c r="I15" s="1161">
        <f>'2'!J26</f>
        <v>0</v>
      </c>
      <c r="J15" s="1161">
        <f>'2'!K26</f>
        <v>0</v>
      </c>
      <c r="K15" s="1161">
        <f>'2'!L26</f>
        <v>0</v>
      </c>
      <c r="L15" s="1161">
        <f>'2'!M26</f>
        <v>0</v>
      </c>
      <c r="M15" s="1161">
        <f>'2'!N26</f>
        <v>0</v>
      </c>
      <c r="N15" s="1161">
        <f>'2'!O26</f>
        <v>0</v>
      </c>
      <c r="O15" s="1161">
        <f>'2'!P26</f>
        <v>0</v>
      </c>
      <c r="P15" s="1161">
        <f>'2'!Q26</f>
        <v>0</v>
      </c>
    </row>
    <row r="16" spans="1:40" ht="25.5" x14ac:dyDescent="0.2">
      <c r="A16" s="1151">
        <v>17</v>
      </c>
      <c r="B16" s="1151">
        <v>4</v>
      </c>
      <c r="C16" s="1162" t="s">
        <v>1940</v>
      </c>
      <c r="D16" s="1163">
        <v>217</v>
      </c>
      <c r="E16" s="1161">
        <f>'2'!F27</f>
        <v>0</v>
      </c>
      <c r="F16" s="1161">
        <f>'2'!G27</f>
        <v>0</v>
      </c>
      <c r="G16" s="1161">
        <f>'2'!H27</f>
        <v>0</v>
      </c>
      <c r="H16" s="1161">
        <f>'2'!I27</f>
        <v>0</v>
      </c>
      <c r="I16" s="1161">
        <f>'2'!J27</f>
        <v>0</v>
      </c>
      <c r="J16" s="1161">
        <f>'2'!K27</f>
        <v>0</v>
      </c>
      <c r="K16" s="1161">
        <f>'2'!L27</f>
        <v>0</v>
      </c>
      <c r="L16" s="1161">
        <f>'2'!M27</f>
        <v>0</v>
      </c>
      <c r="M16" s="1161">
        <f>'2'!N27</f>
        <v>0</v>
      </c>
      <c r="N16" s="1161">
        <f>'2'!O27</f>
        <v>0</v>
      </c>
      <c r="O16" s="1161">
        <f>'2'!P27</f>
        <v>0</v>
      </c>
      <c r="P16" s="1161">
        <f>'2'!Q27</f>
        <v>0</v>
      </c>
    </row>
    <row r="17" spans="1:16" ht="25.5" x14ac:dyDescent="0.2">
      <c r="A17" s="1151">
        <v>18</v>
      </c>
      <c r="B17" s="1151">
        <v>4</v>
      </c>
      <c r="C17" s="1162" t="s">
        <v>1941</v>
      </c>
      <c r="D17" s="1163">
        <v>218</v>
      </c>
      <c r="E17" s="1161">
        <f>'2'!F28</f>
        <v>0</v>
      </c>
      <c r="F17" s="1161">
        <f>'2'!G28</f>
        <v>0</v>
      </c>
      <c r="G17" s="1161">
        <f>'2'!H28</f>
        <v>0</v>
      </c>
      <c r="H17" s="1161">
        <f>'2'!I28</f>
        <v>0</v>
      </c>
      <c r="I17" s="1161">
        <f>'2'!J28</f>
        <v>0</v>
      </c>
      <c r="J17" s="1161">
        <f>'2'!K28</f>
        <v>0</v>
      </c>
      <c r="K17" s="1161">
        <f>'2'!L28</f>
        <v>0</v>
      </c>
      <c r="L17" s="1161">
        <f>'2'!M28</f>
        <v>0</v>
      </c>
      <c r="M17" s="1161">
        <f>'2'!N28</f>
        <v>0</v>
      </c>
      <c r="N17" s="1161">
        <f>'2'!O28</f>
        <v>0</v>
      </c>
      <c r="O17" s="1161">
        <f>'2'!P28</f>
        <v>0</v>
      </c>
      <c r="P17" s="1161">
        <f>'2'!Q28</f>
        <v>0</v>
      </c>
    </row>
    <row r="18" spans="1:16" ht="25.5" x14ac:dyDescent="0.2">
      <c r="A18" s="1151">
        <v>19</v>
      </c>
      <c r="B18" s="1151">
        <v>4</v>
      </c>
      <c r="C18" s="1162" t="s">
        <v>1942</v>
      </c>
      <c r="D18" s="1163">
        <v>219</v>
      </c>
      <c r="E18" s="1161">
        <f>'2'!F29</f>
        <v>0</v>
      </c>
      <c r="F18" s="1161">
        <f>'2'!G29</f>
        <v>0</v>
      </c>
      <c r="G18" s="1161">
        <f>'2'!H29</f>
        <v>0</v>
      </c>
      <c r="H18" s="1161">
        <f>'2'!I29</f>
        <v>0</v>
      </c>
      <c r="I18" s="1161">
        <f>'2'!J29</f>
        <v>0</v>
      </c>
      <c r="J18" s="1161">
        <f>'2'!K29</f>
        <v>0</v>
      </c>
      <c r="K18" s="1161">
        <f>'2'!L29</f>
        <v>0</v>
      </c>
      <c r="L18" s="1161">
        <f>'2'!M29</f>
        <v>0</v>
      </c>
      <c r="M18" s="1161">
        <f>'2'!N29</f>
        <v>0</v>
      </c>
      <c r="N18" s="1161">
        <f>'2'!O29</f>
        <v>0</v>
      </c>
      <c r="O18" s="1161">
        <f>'2'!P29</f>
        <v>0</v>
      </c>
      <c r="P18" s="1161">
        <f>'2'!Q29</f>
        <v>0</v>
      </c>
    </row>
    <row r="19" spans="1:16" x14ac:dyDescent="0.2">
      <c r="A19" s="1151">
        <v>1</v>
      </c>
      <c r="B19" s="1151">
        <v>4</v>
      </c>
      <c r="C19" s="1162" t="s">
        <v>31</v>
      </c>
      <c r="D19" s="1163">
        <v>220</v>
      </c>
      <c r="E19" s="1161">
        <f>'2'!F30</f>
        <v>0</v>
      </c>
      <c r="F19" s="1161">
        <f>'2'!G30</f>
        <v>0</v>
      </c>
      <c r="G19" s="1161">
        <f>'2'!H30</f>
        <v>0</v>
      </c>
      <c r="H19" s="1161">
        <f>'2'!I30</f>
        <v>0</v>
      </c>
      <c r="I19" s="1161">
        <f>'2'!J30</f>
        <v>0</v>
      </c>
      <c r="J19" s="1161">
        <f>'2'!K30</f>
        <v>0</v>
      </c>
      <c r="K19" s="1161">
        <f>'2'!L30</f>
        <v>0</v>
      </c>
      <c r="L19" s="1161">
        <f>'2'!M30</f>
        <v>0</v>
      </c>
      <c r="M19" s="1161">
        <f>'2'!N30</f>
        <v>0</v>
      </c>
      <c r="N19" s="1161">
        <f>'2'!O30</f>
        <v>0</v>
      </c>
      <c r="O19" s="1161">
        <f>'2'!P30</f>
        <v>0</v>
      </c>
      <c r="P19" s="1161">
        <f>'2'!Q30</f>
        <v>0</v>
      </c>
    </row>
    <row r="20" spans="1:16" x14ac:dyDescent="0.2">
      <c r="A20" s="1151">
        <v>2</v>
      </c>
      <c r="B20" s="1151">
        <v>4</v>
      </c>
      <c r="C20" s="1162" t="s">
        <v>367</v>
      </c>
      <c r="D20" s="1163">
        <v>230</v>
      </c>
      <c r="E20" s="1161">
        <f>'2'!F31</f>
        <v>0</v>
      </c>
      <c r="F20" s="1161">
        <f>'2'!G31</f>
        <v>0</v>
      </c>
      <c r="G20" s="1161">
        <f>'2'!H31</f>
        <v>0</v>
      </c>
      <c r="H20" s="1161">
        <f>'2'!I31</f>
        <v>0</v>
      </c>
      <c r="I20" s="1161">
        <f>'2'!J31</f>
        <v>0</v>
      </c>
      <c r="J20" s="1161">
        <f>'2'!K31</f>
        <v>0</v>
      </c>
      <c r="K20" s="1161">
        <f>'2'!L31</f>
        <v>0</v>
      </c>
      <c r="L20" s="1161">
        <f>'2'!M31</f>
        <v>0</v>
      </c>
      <c r="M20" s="1161">
        <f>'2'!N31</f>
        <v>0</v>
      </c>
      <c r="N20" s="1161">
        <f>'2'!O31</f>
        <v>0</v>
      </c>
      <c r="O20" s="1161">
        <f>'2'!P31</f>
        <v>0</v>
      </c>
      <c r="P20" s="1161">
        <f>'2'!Q31</f>
        <v>0</v>
      </c>
    </row>
    <row r="21" spans="1:16" x14ac:dyDescent="0.2">
      <c r="A21" s="1151">
        <v>3</v>
      </c>
      <c r="B21" s="1151">
        <v>4</v>
      </c>
      <c r="C21" s="1162" t="s">
        <v>369</v>
      </c>
      <c r="D21" s="1163">
        <v>240</v>
      </c>
      <c r="E21" s="1161">
        <f>'2'!F32</f>
        <v>0</v>
      </c>
      <c r="F21" s="1161">
        <f>'2'!G32</f>
        <v>0</v>
      </c>
      <c r="G21" s="1161">
        <f>'2'!H32</f>
        <v>0</v>
      </c>
      <c r="H21" s="1161">
        <f>'2'!I32</f>
        <v>0</v>
      </c>
      <c r="I21" s="1161">
        <f>'2'!J32</f>
        <v>0</v>
      </c>
      <c r="J21" s="1161">
        <f>'2'!K32</f>
        <v>0</v>
      </c>
      <c r="K21" s="1161">
        <f>'2'!L32</f>
        <v>0</v>
      </c>
      <c r="L21" s="1161">
        <f>'2'!M32</f>
        <v>0</v>
      </c>
      <c r="M21" s="1161">
        <f>'2'!N32</f>
        <v>0</v>
      </c>
      <c r="N21" s="1161">
        <f>'2'!O32</f>
        <v>0</v>
      </c>
      <c r="O21" s="1161">
        <f>'2'!P32</f>
        <v>0</v>
      </c>
      <c r="P21" s="1161">
        <f>'2'!Q32</f>
        <v>0</v>
      </c>
    </row>
    <row r="22" spans="1:16" x14ac:dyDescent="0.2">
      <c r="A22" s="1151">
        <v>4</v>
      </c>
      <c r="B22" s="1151">
        <v>4</v>
      </c>
      <c r="C22" s="1162" t="s">
        <v>27</v>
      </c>
      <c r="D22" s="1163">
        <v>250</v>
      </c>
      <c r="E22" s="1161">
        <f>'2'!F33</f>
        <v>0</v>
      </c>
      <c r="F22" s="1161">
        <f>'2'!G33</f>
        <v>0</v>
      </c>
      <c r="G22" s="1161">
        <f>'2'!H33</f>
        <v>0</v>
      </c>
      <c r="H22" s="1161">
        <f>'2'!I33</f>
        <v>0</v>
      </c>
      <c r="I22" s="1161">
        <f>'2'!J33</f>
        <v>0</v>
      </c>
      <c r="J22" s="1161">
        <f>'2'!K33</f>
        <v>0</v>
      </c>
      <c r="K22" s="1161">
        <f>'2'!L33</f>
        <v>0</v>
      </c>
      <c r="L22" s="1161">
        <f>'2'!M33</f>
        <v>0</v>
      </c>
      <c r="M22" s="1161">
        <f>'2'!N33</f>
        <v>0</v>
      </c>
      <c r="N22" s="1161">
        <f>'2'!O33</f>
        <v>0</v>
      </c>
      <c r="O22" s="1161">
        <f>'2'!P33</f>
        <v>0</v>
      </c>
      <c r="P22" s="1161">
        <f>'2'!Q33</f>
        <v>0</v>
      </c>
    </row>
    <row r="23" spans="1:16" x14ac:dyDescent="0.2">
      <c r="A23" s="1151">
        <v>5</v>
      </c>
      <c r="B23" s="1151">
        <v>4</v>
      </c>
      <c r="C23" s="1162" t="s">
        <v>372</v>
      </c>
      <c r="D23" s="1163">
        <v>260</v>
      </c>
      <c r="E23" s="1161">
        <f>'2'!F34</f>
        <v>0</v>
      </c>
      <c r="F23" s="1161">
        <f>'2'!G34</f>
        <v>0</v>
      </c>
      <c r="G23" s="1161">
        <f>'2'!H34</f>
        <v>0</v>
      </c>
      <c r="H23" s="1161">
        <f>'2'!I34</f>
        <v>0</v>
      </c>
      <c r="I23" s="1161">
        <f>'2'!J34</f>
        <v>0</v>
      </c>
      <c r="J23" s="1161">
        <f>'2'!K34</f>
        <v>0</v>
      </c>
      <c r="K23" s="1161">
        <f>'2'!L34</f>
        <v>0</v>
      </c>
      <c r="L23" s="1161">
        <f>'2'!M34</f>
        <v>0</v>
      </c>
      <c r="M23" s="1161">
        <f>'2'!N34</f>
        <v>0</v>
      </c>
      <c r="N23" s="1161">
        <f>'2'!O34</f>
        <v>0</v>
      </c>
      <c r="O23" s="1161">
        <f>'2'!P34</f>
        <v>0</v>
      </c>
      <c r="P23" s="1161">
        <f>'2'!Q34</f>
        <v>0</v>
      </c>
    </row>
    <row r="24" spans="1:16" x14ac:dyDescent="0.2">
      <c r="A24" s="1151">
        <v>6</v>
      </c>
      <c r="B24" s="1151">
        <v>4</v>
      </c>
      <c r="C24" s="1162" t="s">
        <v>374</v>
      </c>
      <c r="D24" s="1163">
        <v>270</v>
      </c>
      <c r="E24" s="1161">
        <f>'2'!F35</f>
        <v>0</v>
      </c>
      <c r="F24" s="1161">
        <f>'2'!G35</f>
        <v>0</v>
      </c>
      <c r="G24" s="1161">
        <f>'2'!H35</f>
        <v>0</v>
      </c>
      <c r="H24" s="1161">
        <f>'2'!I35</f>
        <v>0</v>
      </c>
      <c r="I24" s="1161">
        <f>'2'!J35</f>
        <v>0</v>
      </c>
      <c r="J24" s="1161">
        <f>'2'!K35</f>
        <v>0</v>
      </c>
      <c r="K24" s="1161">
        <f>'2'!L35</f>
        <v>0</v>
      </c>
      <c r="L24" s="1161">
        <f>'2'!M35</f>
        <v>0</v>
      </c>
      <c r="M24" s="1161">
        <f>'2'!N35</f>
        <v>0</v>
      </c>
      <c r="N24" s="1161">
        <f>'2'!O35</f>
        <v>0</v>
      </c>
      <c r="O24" s="1161">
        <f>'2'!P35</f>
        <v>0</v>
      </c>
      <c r="P24" s="1161">
        <f>'2'!Q35</f>
        <v>0</v>
      </c>
    </row>
    <row r="25" spans="1:16" x14ac:dyDescent="0.2">
      <c r="A25" s="1151">
        <v>7</v>
      </c>
      <c r="B25" s="1151">
        <v>4</v>
      </c>
      <c r="C25" s="1162" t="s">
        <v>376</v>
      </c>
      <c r="D25" s="1163">
        <v>280</v>
      </c>
      <c r="E25" s="1161">
        <f>'2'!F36</f>
        <v>0</v>
      </c>
      <c r="F25" s="1161">
        <f>'2'!G36</f>
        <v>0</v>
      </c>
      <c r="G25" s="1161">
        <f>'2'!H36</f>
        <v>0</v>
      </c>
      <c r="H25" s="1161">
        <f>'2'!I36</f>
        <v>0</v>
      </c>
      <c r="I25" s="1161">
        <f>'2'!J36</f>
        <v>0</v>
      </c>
      <c r="J25" s="1161">
        <f>'2'!K36</f>
        <v>0</v>
      </c>
      <c r="K25" s="1161">
        <f>'2'!L36</f>
        <v>0</v>
      </c>
      <c r="L25" s="1161">
        <f>'2'!M36</f>
        <v>0</v>
      </c>
      <c r="M25" s="1161">
        <f>'2'!N36</f>
        <v>0</v>
      </c>
      <c r="N25" s="1161">
        <f>'2'!O36</f>
        <v>0</v>
      </c>
      <c r="O25" s="1161">
        <f>'2'!P36</f>
        <v>0</v>
      </c>
      <c r="P25" s="1161">
        <f>'2'!Q36</f>
        <v>0</v>
      </c>
    </row>
    <row r="26" spans="1:16" ht="25.5" x14ac:dyDescent="0.2">
      <c r="A26" s="1151">
        <v>9</v>
      </c>
      <c r="B26" s="1151">
        <v>3</v>
      </c>
      <c r="C26" s="1164" t="s">
        <v>378</v>
      </c>
      <c r="D26" s="1165">
        <v>300</v>
      </c>
      <c r="E26" s="1159">
        <f>'2'!F37</f>
        <v>0</v>
      </c>
      <c r="F26" s="1159">
        <f>'2'!G37</f>
        <v>0</v>
      </c>
      <c r="G26" s="1159">
        <f>'2'!H37</f>
        <v>0</v>
      </c>
      <c r="H26" s="1159">
        <f>'2'!I37</f>
        <v>0</v>
      </c>
      <c r="I26" s="1159">
        <f>'2'!J37</f>
        <v>0</v>
      </c>
      <c r="J26" s="1159">
        <f>'2'!K37</f>
        <v>0</v>
      </c>
      <c r="K26" s="1159">
        <f>'2'!L37</f>
        <v>0</v>
      </c>
      <c r="L26" s="1159">
        <f>'2'!M37</f>
        <v>0</v>
      </c>
      <c r="M26" s="1159">
        <f>'2'!N37</f>
        <v>0</v>
      </c>
      <c r="N26" s="1159">
        <f>'2'!O37</f>
        <v>0</v>
      </c>
      <c r="O26" s="1159">
        <f>'2'!P37</f>
        <v>0</v>
      </c>
      <c r="P26" s="1159">
        <f>'2'!Q37</f>
        <v>0</v>
      </c>
    </row>
    <row r="27" spans="1:16" ht="76.5" x14ac:dyDescent="0.2">
      <c r="A27" s="1151">
        <v>10</v>
      </c>
      <c r="B27" s="1151">
        <v>3</v>
      </c>
      <c r="C27" s="1160" t="s">
        <v>346</v>
      </c>
      <c r="D27" s="1154">
        <v>310</v>
      </c>
      <c r="E27" s="1166">
        <f>'2'!F38</f>
        <v>0</v>
      </c>
      <c r="F27" s="1166">
        <f>'2'!G38</f>
        <v>0</v>
      </c>
      <c r="G27" s="1166">
        <f>'2'!H38</f>
        <v>0</v>
      </c>
      <c r="H27" s="1166">
        <f>'2'!I38</f>
        <v>0</v>
      </c>
      <c r="I27" s="1166">
        <f>'2'!J38</f>
        <v>0</v>
      </c>
      <c r="J27" s="1166">
        <f>'2'!K38</f>
        <v>0</v>
      </c>
      <c r="K27" s="1166">
        <f>'2'!L38</f>
        <v>0</v>
      </c>
      <c r="L27" s="1166">
        <f>'2'!M38</f>
        <v>0</v>
      </c>
      <c r="M27" s="1166">
        <f>'2'!N38</f>
        <v>0</v>
      </c>
      <c r="N27" s="1166">
        <f>'2'!O38</f>
        <v>0</v>
      </c>
      <c r="O27" s="1166">
        <f>'2'!P38</f>
        <v>0</v>
      </c>
      <c r="P27" s="1166">
        <f>'2'!Q38</f>
        <v>0</v>
      </c>
    </row>
    <row r="28" spans="1:16" ht="51" x14ac:dyDescent="0.2">
      <c r="A28" s="1151">
        <v>11</v>
      </c>
      <c r="B28" s="1151">
        <v>3</v>
      </c>
      <c r="C28" s="1160" t="s">
        <v>1934</v>
      </c>
      <c r="D28" s="1154">
        <v>311</v>
      </c>
      <c r="E28" s="1166">
        <f>'2'!F39</f>
        <v>0</v>
      </c>
      <c r="F28" s="1166">
        <f>'2'!G39</f>
        <v>0</v>
      </c>
      <c r="G28" s="1166">
        <f>'2'!H39</f>
        <v>0</v>
      </c>
      <c r="H28" s="1166">
        <f>'2'!I39</f>
        <v>0</v>
      </c>
      <c r="I28" s="1166">
        <f>'2'!J39</f>
        <v>0</v>
      </c>
      <c r="J28" s="1166">
        <f>'2'!K39</f>
        <v>0</v>
      </c>
      <c r="K28" s="1166">
        <f>'2'!L39</f>
        <v>0</v>
      </c>
      <c r="L28" s="1166">
        <f>'2'!M39</f>
        <v>0</v>
      </c>
      <c r="M28" s="1166">
        <f>'2'!N39</f>
        <v>0</v>
      </c>
      <c r="N28" s="1166">
        <f>'2'!O39</f>
        <v>0</v>
      </c>
      <c r="O28" s="1166">
        <f>'2'!P39</f>
        <v>0</v>
      </c>
      <c r="P28" s="1166">
        <f>'2'!Q39</f>
        <v>0</v>
      </c>
    </row>
    <row r="29" spans="1:16" ht="25.5" x14ac:dyDescent="0.2">
      <c r="A29" s="1151">
        <v>12</v>
      </c>
      <c r="B29" s="1151">
        <v>3</v>
      </c>
      <c r="C29" s="1160" t="s">
        <v>1935</v>
      </c>
      <c r="D29" s="1154">
        <v>312</v>
      </c>
      <c r="E29" s="1166">
        <f>'2'!F40</f>
        <v>0</v>
      </c>
      <c r="F29" s="1166">
        <f>'2'!G40</f>
        <v>0</v>
      </c>
      <c r="G29" s="1166">
        <f>'2'!H40</f>
        <v>0</v>
      </c>
      <c r="H29" s="1166">
        <f>'2'!I40</f>
        <v>0</v>
      </c>
      <c r="I29" s="1166">
        <f>'2'!J40</f>
        <v>0</v>
      </c>
      <c r="J29" s="1166">
        <f>'2'!K40</f>
        <v>0</v>
      </c>
      <c r="K29" s="1166">
        <f>'2'!L40</f>
        <v>0</v>
      </c>
      <c r="L29" s="1166">
        <f>'2'!M40</f>
        <v>0</v>
      </c>
      <c r="M29" s="1166">
        <f>'2'!N40</f>
        <v>0</v>
      </c>
      <c r="N29" s="1166">
        <f>'2'!O40</f>
        <v>0</v>
      </c>
      <c r="O29" s="1166">
        <f>'2'!P40</f>
        <v>0</v>
      </c>
      <c r="P29" s="1166">
        <f>'2'!Q40</f>
        <v>0</v>
      </c>
    </row>
    <row r="30" spans="1:16" ht="25.5" x14ac:dyDescent="0.2">
      <c r="A30" s="1151">
        <v>13</v>
      </c>
      <c r="B30" s="1151">
        <v>3</v>
      </c>
      <c r="C30" s="1160" t="s">
        <v>1936</v>
      </c>
      <c r="D30" s="1154">
        <v>313</v>
      </c>
      <c r="E30" s="1166">
        <f>'2'!F41</f>
        <v>0</v>
      </c>
      <c r="F30" s="1166">
        <f>'2'!G41</f>
        <v>0</v>
      </c>
      <c r="G30" s="1166">
        <f>'2'!H41</f>
        <v>0</v>
      </c>
      <c r="H30" s="1166">
        <f>'2'!I41</f>
        <v>0</v>
      </c>
      <c r="I30" s="1166">
        <f>'2'!J41</f>
        <v>0</v>
      </c>
      <c r="J30" s="1166">
        <f>'2'!K41</f>
        <v>0</v>
      </c>
      <c r="K30" s="1166">
        <f>'2'!L41</f>
        <v>0</v>
      </c>
      <c r="L30" s="1166">
        <f>'2'!M41</f>
        <v>0</v>
      </c>
      <c r="M30" s="1166">
        <f>'2'!N41</f>
        <v>0</v>
      </c>
      <c r="N30" s="1166">
        <f>'2'!O41</f>
        <v>0</v>
      </c>
      <c r="O30" s="1166">
        <f>'2'!P41</f>
        <v>0</v>
      </c>
      <c r="P30" s="1166">
        <f>'2'!Q41</f>
        <v>0</v>
      </c>
    </row>
    <row r="31" spans="1:16" ht="25.5" x14ac:dyDescent="0.2">
      <c r="A31" s="1151">
        <v>14</v>
      </c>
      <c r="B31" s="1151">
        <v>3</v>
      </c>
      <c r="C31" s="1160" t="s">
        <v>1937</v>
      </c>
      <c r="D31" s="1154">
        <v>314</v>
      </c>
      <c r="E31" s="1166">
        <f>'2'!F42</f>
        <v>0</v>
      </c>
      <c r="F31" s="1166">
        <f>'2'!G42</f>
        <v>0</v>
      </c>
      <c r="G31" s="1166">
        <f>'2'!H42</f>
        <v>0</v>
      </c>
      <c r="H31" s="1166">
        <f>'2'!I42</f>
        <v>0</v>
      </c>
      <c r="I31" s="1166">
        <f>'2'!J42</f>
        <v>0</v>
      </c>
      <c r="J31" s="1166">
        <f>'2'!K42</f>
        <v>0</v>
      </c>
      <c r="K31" s="1166">
        <f>'2'!L42</f>
        <v>0</v>
      </c>
      <c r="L31" s="1166">
        <f>'2'!M42</f>
        <v>0</v>
      </c>
      <c r="M31" s="1166">
        <f>'2'!N42</f>
        <v>0</v>
      </c>
      <c r="N31" s="1166">
        <f>'2'!O42</f>
        <v>0</v>
      </c>
      <c r="O31" s="1166">
        <f>'2'!P42</f>
        <v>0</v>
      </c>
      <c r="P31" s="1166">
        <f>'2'!Q42</f>
        <v>0</v>
      </c>
    </row>
    <row r="32" spans="1:16" ht="25.5" x14ac:dyDescent="0.2">
      <c r="A32" s="1151">
        <v>15</v>
      </c>
      <c r="B32" s="1151">
        <v>3</v>
      </c>
      <c r="C32" s="1160" t="s">
        <v>1938</v>
      </c>
      <c r="D32" s="1154">
        <v>315</v>
      </c>
      <c r="E32" s="1166">
        <f>'2'!F43</f>
        <v>0</v>
      </c>
      <c r="F32" s="1166">
        <f>'2'!G43</f>
        <v>0</v>
      </c>
      <c r="G32" s="1166">
        <f>'2'!H43</f>
        <v>0</v>
      </c>
      <c r="H32" s="1166">
        <f>'2'!I43</f>
        <v>0</v>
      </c>
      <c r="I32" s="1166">
        <f>'2'!J43</f>
        <v>0</v>
      </c>
      <c r="J32" s="1166">
        <f>'2'!K43</f>
        <v>0</v>
      </c>
      <c r="K32" s="1166">
        <f>'2'!L43</f>
        <v>0</v>
      </c>
      <c r="L32" s="1166">
        <f>'2'!M43</f>
        <v>0</v>
      </c>
      <c r="M32" s="1166">
        <f>'2'!N43</f>
        <v>0</v>
      </c>
      <c r="N32" s="1166">
        <f>'2'!O43</f>
        <v>0</v>
      </c>
      <c r="O32" s="1166">
        <f>'2'!P43</f>
        <v>0</v>
      </c>
      <c r="P32" s="1166">
        <f>'2'!Q43</f>
        <v>0</v>
      </c>
    </row>
    <row r="33" spans="1:16" ht="25.5" x14ac:dyDescent="0.2">
      <c r="A33" s="1151">
        <v>16</v>
      </c>
      <c r="B33" s="1151">
        <v>3</v>
      </c>
      <c r="C33" s="1160" t="s">
        <v>1939</v>
      </c>
      <c r="D33" s="1154">
        <v>316</v>
      </c>
      <c r="E33" s="1166">
        <f>'2'!F44</f>
        <v>0</v>
      </c>
      <c r="F33" s="1166">
        <f>'2'!G44</f>
        <v>0</v>
      </c>
      <c r="G33" s="1166">
        <f>'2'!H44</f>
        <v>0</v>
      </c>
      <c r="H33" s="1166">
        <f>'2'!I44</f>
        <v>0</v>
      </c>
      <c r="I33" s="1166">
        <f>'2'!J44</f>
        <v>0</v>
      </c>
      <c r="J33" s="1166">
        <f>'2'!K44</f>
        <v>0</v>
      </c>
      <c r="K33" s="1166">
        <f>'2'!L44</f>
        <v>0</v>
      </c>
      <c r="L33" s="1166">
        <f>'2'!M44</f>
        <v>0</v>
      </c>
      <c r="M33" s="1166">
        <f>'2'!N44</f>
        <v>0</v>
      </c>
      <c r="N33" s="1166">
        <f>'2'!O44</f>
        <v>0</v>
      </c>
      <c r="O33" s="1166">
        <f>'2'!P44</f>
        <v>0</v>
      </c>
      <c r="P33" s="1166">
        <f>'2'!Q44</f>
        <v>0</v>
      </c>
    </row>
    <row r="34" spans="1:16" ht="25.5" x14ac:dyDescent="0.2">
      <c r="A34" s="1151">
        <v>17</v>
      </c>
      <c r="B34" s="1151">
        <v>3</v>
      </c>
      <c r="C34" s="1160" t="s">
        <v>1940</v>
      </c>
      <c r="D34" s="1154">
        <v>317</v>
      </c>
      <c r="E34" s="1166">
        <f>'2'!F45</f>
        <v>0</v>
      </c>
      <c r="F34" s="1166">
        <f>'2'!G45</f>
        <v>0</v>
      </c>
      <c r="G34" s="1166">
        <f>'2'!H45</f>
        <v>0</v>
      </c>
      <c r="H34" s="1166">
        <f>'2'!I45</f>
        <v>0</v>
      </c>
      <c r="I34" s="1166">
        <f>'2'!J45</f>
        <v>0</v>
      </c>
      <c r="J34" s="1166">
        <f>'2'!K45</f>
        <v>0</v>
      </c>
      <c r="K34" s="1166">
        <f>'2'!L45</f>
        <v>0</v>
      </c>
      <c r="L34" s="1166">
        <f>'2'!M45</f>
        <v>0</v>
      </c>
      <c r="M34" s="1166">
        <f>'2'!N45</f>
        <v>0</v>
      </c>
      <c r="N34" s="1166">
        <f>'2'!O45</f>
        <v>0</v>
      </c>
      <c r="O34" s="1166">
        <f>'2'!P45</f>
        <v>0</v>
      </c>
      <c r="P34" s="1166">
        <f>'2'!Q45</f>
        <v>0</v>
      </c>
    </row>
    <row r="35" spans="1:16" ht="25.5" x14ac:dyDescent="0.2">
      <c r="A35" s="1151">
        <v>18</v>
      </c>
      <c r="B35" s="1151">
        <v>3</v>
      </c>
      <c r="C35" s="1160" t="s">
        <v>1941</v>
      </c>
      <c r="D35" s="1154">
        <v>318</v>
      </c>
      <c r="E35" s="1166">
        <f>'2'!F46</f>
        <v>0</v>
      </c>
      <c r="F35" s="1166">
        <f>'2'!G46</f>
        <v>0</v>
      </c>
      <c r="G35" s="1166">
        <f>'2'!H46</f>
        <v>0</v>
      </c>
      <c r="H35" s="1166">
        <f>'2'!I46</f>
        <v>0</v>
      </c>
      <c r="I35" s="1166">
        <f>'2'!J46</f>
        <v>0</v>
      </c>
      <c r="J35" s="1166">
        <f>'2'!K46</f>
        <v>0</v>
      </c>
      <c r="K35" s="1166">
        <f>'2'!L46</f>
        <v>0</v>
      </c>
      <c r="L35" s="1166">
        <f>'2'!M46</f>
        <v>0</v>
      </c>
      <c r="M35" s="1166">
        <f>'2'!N46</f>
        <v>0</v>
      </c>
      <c r="N35" s="1166">
        <f>'2'!O46</f>
        <v>0</v>
      </c>
      <c r="O35" s="1166">
        <f>'2'!P46</f>
        <v>0</v>
      </c>
      <c r="P35" s="1166">
        <f>'2'!Q46</f>
        <v>0</v>
      </c>
    </row>
    <row r="36" spans="1:16" ht="25.5" x14ac:dyDescent="0.2">
      <c r="A36" s="1151">
        <v>19</v>
      </c>
      <c r="B36" s="1151">
        <v>3</v>
      </c>
      <c r="C36" s="1160" t="s">
        <v>1942</v>
      </c>
      <c r="D36" s="1154">
        <v>319</v>
      </c>
      <c r="E36" s="1166">
        <f>'2'!F47</f>
        <v>0</v>
      </c>
      <c r="F36" s="1166">
        <f>'2'!G47</f>
        <v>0</v>
      </c>
      <c r="G36" s="1166">
        <f>'2'!H47</f>
        <v>0</v>
      </c>
      <c r="H36" s="1166">
        <f>'2'!I47</f>
        <v>0</v>
      </c>
      <c r="I36" s="1166">
        <f>'2'!J47</f>
        <v>0</v>
      </c>
      <c r="J36" s="1166">
        <f>'2'!K47</f>
        <v>0</v>
      </c>
      <c r="K36" s="1166">
        <f>'2'!L47</f>
        <v>0</v>
      </c>
      <c r="L36" s="1166">
        <f>'2'!M47</f>
        <v>0</v>
      </c>
      <c r="M36" s="1166">
        <f>'2'!N47</f>
        <v>0</v>
      </c>
      <c r="N36" s="1166">
        <f>'2'!O47</f>
        <v>0</v>
      </c>
      <c r="O36" s="1166">
        <f>'2'!P47</f>
        <v>0</v>
      </c>
      <c r="P36" s="1166">
        <f>'2'!Q47</f>
        <v>0</v>
      </c>
    </row>
    <row r="37" spans="1:16" x14ac:dyDescent="0.2">
      <c r="A37" s="1151">
        <v>1</v>
      </c>
      <c r="B37" s="1151">
        <v>3</v>
      </c>
      <c r="C37" s="1160" t="s">
        <v>31</v>
      </c>
      <c r="D37" s="1154">
        <v>320</v>
      </c>
      <c r="E37" s="1166">
        <f>'2'!F48</f>
        <v>0</v>
      </c>
      <c r="F37" s="1166">
        <f>'2'!G48</f>
        <v>0</v>
      </c>
      <c r="G37" s="1166">
        <f>'2'!H48</f>
        <v>0</v>
      </c>
      <c r="H37" s="1166">
        <f>'2'!I48</f>
        <v>0</v>
      </c>
      <c r="I37" s="1166">
        <f>'2'!J48</f>
        <v>0</v>
      </c>
      <c r="J37" s="1166">
        <f>'2'!K48</f>
        <v>0</v>
      </c>
      <c r="K37" s="1166">
        <f>'2'!L48</f>
        <v>0</v>
      </c>
      <c r="L37" s="1166">
        <f>'2'!M48</f>
        <v>0</v>
      </c>
      <c r="M37" s="1166">
        <f>'2'!N48</f>
        <v>0</v>
      </c>
      <c r="N37" s="1166">
        <f>'2'!O48</f>
        <v>0</v>
      </c>
      <c r="O37" s="1166">
        <f>'2'!P48</f>
        <v>0</v>
      </c>
      <c r="P37" s="1166">
        <f>'2'!Q48</f>
        <v>0</v>
      </c>
    </row>
    <row r="38" spans="1:16" x14ac:dyDescent="0.2">
      <c r="A38" s="1151">
        <v>2</v>
      </c>
      <c r="B38" s="1151">
        <v>3</v>
      </c>
      <c r="C38" s="1160" t="s">
        <v>367</v>
      </c>
      <c r="D38" s="1154">
        <v>330</v>
      </c>
      <c r="E38" s="1166">
        <f>'2'!F49</f>
        <v>0</v>
      </c>
      <c r="F38" s="1166">
        <f>'2'!G49</f>
        <v>0</v>
      </c>
      <c r="G38" s="1166">
        <f>'2'!H49</f>
        <v>0</v>
      </c>
      <c r="H38" s="1166">
        <f>'2'!I49</f>
        <v>0</v>
      </c>
      <c r="I38" s="1166">
        <f>'2'!J49</f>
        <v>0</v>
      </c>
      <c r="J38" s="1166">
        <f>'2'!K49</f>
        <v>0</v>
      </c>
      <c r="K38" s="1166">
        <f>'2'!L49</f>
        <v>0</v>
      </c>
      <c r="L38" s="1166">
        <f>'2'!M49</f>
        <v>0</v>
      </c>
      <c r="M38" s="1166">
        <f>'2'!N49</f>
        <v>0</v>
      </c>
      <c r="N38" s="1166">
        <f>'2'!O49</f>
        <v>0</v>
      </c>
      <c r="O38" s="1166">
        <f>'2'!P49</f>
        <v>0</v>
      </c>
      <c r="P38" s="1166">
        <f>'2'!Q49</f>
        <v>0</v>
      </c>
    </row>
    <row r="39" spans="1:16" x14ac:dyDescent="0.2">
      <c r="A39" s="1151">
        <v>3</v>
      </c>
      <c r="B39" s="1151">
        <v>3</v>
      </c>
      <c r="C39" s="1160" t="s">
        <v>369</v>
      </c>
      <c r="D39" s="1154">
        <v>340</v>
      </c>
      <c r="E39" s="1166">
        <f>'2'!F50</f>
        <v>0</v>
      </c>
      <c r="F39" s="1166">
        <f>'2'!G50</f>
        <v>0</v>
      </c>
      <c r="G39" s="1166">
        <f>'2'!H50</f>
        <v>0</v>
      </c>
      <c r="H39" s="1166">
        <f>'2'!I50</f>
        <v>0</v>
      </c>
      <c r="I39" s="1166">
        <f>'2'!J50</f>
        <v>0</v>
      </c>
      <c r="J39" s="1166">
        <f>'2'!K50</f>
        <v>0</v>
      </c>
      <c r="K39" s="1166">
        <f>'2'!L50</f>
        <v>0</v>
      </c>
      <c r="L39" s="1166">
        <f>'2'!M50</f>
        <v>0</v>
      </c>
      <c r="M39" s="1166">
        <f>'2'!N50</f>
        <v>0</v>
      </c>
      <c r="N39" s="1166">
        <f>'2'!O50</f>
        <v>0</v>
      </c>
      <c r="O39" s="1166">
        <f>'2'!P50</f>
        <v>0</v>
      </c>
      <c r="P39" s="1166">
        <f>'2'!Q50</f>
        <v>0</v>
      </c>
    </row>
    <row r="40" spans="1:16" x14ac:dyDescent="0.2">
      <c r="A40" s="1151">
        <v>4</v>
      </c>
      <c r="B40" s="1151">
        <v>3</v>
      </c>
      <c r="C40" s="1160" t="s">
        <v>27</v>
      </c>
      <c r="D40" s="1154">
        <v>350</v>
      </c>
      <c r="E40" s="1166">
        <f>'2'!F51</f>
        <v>0</v>
      </c>
      <c r="F40" s="1166">
        <f>'2'!G51</f>
        <v>0</v>
      </c>
      <c r="G40" s="1166">
        <f>'2'!H51</f>
        <v>0</v>
      </c>
      <c r="H40" s="1166">
        <f>'2'!I51</f>
        <v>0</v>
      </c>
      <c r="I40" s="1166">
        <f>'2'!J51</f>
        <v>0</v>
      </c>
      <c r="J40" s="1166">
        <f>'2'!K51</f>
        <v>0</v>
      </c>
      <c r="K40" s="1166">
        <f>'2'!L51</f>
        <v>0</v>
      </c>
      <c r="L40" s="1166">
        <f>'2'!M51</f>
        <v>0</v>
      </c>
      <c r="M40" s="1166">
        <f>'2'!N51</f>
        <v>0</v>
      </c>
      <c r="N40" s="1166">
        <f>'2'!O51</f>
        <v>0</v>
      </c>
      <c r="O40" s="1166">
        <f>'2'!P51</f>
        <v>0</v>
      </c>
      <c r="P40" s="1166">
        <f>'2'!Q51</f>
        <v>0</v>
      </c>
    </row>
    <row r="41" spans="1:16" x14ac:dyDescent="0.2">
      <c r="A41" s="1151">
        <v>5</v>
      </c>
      <c r="B41" s="1151">
        <v>3</v>
      </c>
      <c r="C41" s="1160" t="s">
        <v>372</v>
      </c>
      <c r="D41" s="1154">
        <v>360</v>
      </c>
      <c r="E41" s="1166">
        <f>'2'!F52</f>
        <v>0</v>
      </c>
      <c r="F41" s="1166">
        <f>'2'!G52</f>
        <v>0</v>
      </c>
      <c r="G41" s="1166">
        <f>'2'!H52</f>
        <v>0</v>
      </c>
      <c r="H41" s="1166">
        <f>'2'!I52</f>
        <v>0</v>
      </c>
      <c r="I41" s="1166">
        <f>'2'!J52</f>
        <v>0</v>
      </c>
      <c r="J41" s="1166">
        <f>'2'!K52</f>
        <v>0</v>
      </c>
      <c r="K41" s="1166">
        <f>'2'!L52</f>
        <v>0</v>
      </c>
      <c r="L41" s="1166">
        <f>'2'!M52</f>
        <v>0</v>
      </c>
      <c r="M41" s="1166">
        <f>'2'!N52</f>
        <v>0</v>
      </c>
      <c r="N41" s="1166">
        <f>'2'!O52</f>
        <v>0</v>
      </c>
      <c r="O41" s="1166">
        <f>'2'!P52</f>
        <v>0</v>
      </c>
      <c r="P41" s="1166">
        <f>'2'!Q52</f>
        <v>0</v>
      </c>
    </row>
    <row r="42" spans="1:16" x14ac:dyDescent="0.2">
      <c r="A42" s="1151">
        <v>6</v>
      </c>
      <c r="B42" s="1151">
        <v>3</v>
      </c>
      <c r="C42" s="1160" t="s">
        <v>374</v>
      </c>
      <c r="D42" s="1154">
        <v>370</v>
      </c>
      <c r="E42" s="1166">
        <f>'2'!F53</f>
        <v>0</v>
      </c>
      <c r="F42" s="1166">
        <f>'2'!G53</f>
        <v>0</v>
      </c>
      <c r="G42" s="1166">
        <f>'2'!H53</f>
        <v>0</v>
      </c>
      <c r="H42" s="1166">
        <f>'2'!I53</f>
        <v>0</v>
      </c>
      <c r="I42" s="1166">
        <f>'2'!J53</f>
        <v>0</v>
      </c>
      <c r="J42" s="1166">
        <f>'2'!K53</f>
        <v>0</v>
      </c>
      <c r="K42" s="1166">
        <f>'2'!L53</f>
        <v>0</v>
      </c>
      <c r="L42" s="1166">
        <f>'2'!M53</f>
        <v>0</v>
      </c>
      <c r="M42" s="1166">
        <f>'2'!N53</f>
        <v>0</v>
      </c>
      <c r="N42" s="1166">
        <f>'2'!O53</f>
        <v>0</v>
      </c>
      <c r="O42" s="1166">
        <f>'2'!P53</f>
        <v>0</v>
      </c>
      <c r="P42" s="1166">
        <f>'2'!Q53</f>
        <v>0</v>
      </c>
    </row>
    <row r="43" spans="1:16" x14ac:dyDescent="0.2">
      <c r="A43" s="1151">
        <v>7</v>
      </c>
      <c r="B43" s="1151">
        <v>3</v>
      </c>
      <c r="C43" s="1160" t="s">
        <v>376</v>
      </c>
      <c r="D43" s="1154">
        <v>380</v>
      </c>
      <c r="E43" s="1166">
        <f>'2'!F54</f>
        <v>0</v>
      </c>
      <c r="F43" s="1166">
        <f>'2'!G54</f>
        <v>0</v>
      </c>
      <c r="G43" s="1166">
        <f>'2'!H54</f>
        <v>0</v>
      </c>
      <c r="H43" s="1166">
        <f>'2'!I54</f>
        <v>0</v>
      </c>
      <c r="I43" s="1166">
        <f>'2'!J54</f>
        <v>0</v>
      </c>
      <c r="J43" s="1166">
        <f>'2'!K54</f>
        <v>0</v>
      </c>
      <c r="K43" s="1166">
        <f>'2'!L54</f>
        <v>0</v>
      </c>
      <c r="L43" s="1166">
        <f>'2'!M54</f>
        <v>0</v>
      </c>
      <c r="M43" s="1166">
        <f>'2'!N54</f>
        <v>0</v>
      </c>
      <c r="N43" s="1166">
        <f>'2'!O54</f>
        <v>0</v>
      </c>
      <c r="O43" s="1166">
        <f>'2'!P54</f>
        <v>0</v>
      </c>
      <c r="P43" s="1166">
        <f>'2'!Q54</f>
        <v>0</v>
      </c>
    </row>
    <row r="44" spans="1:16" ht="25.5" x14ac:dyDescent="0.2">
      <c r="A44" s="1151">
        <v>9</v>
      </c>
      <c r="B44" s="1151">
        <v>5</v>
      </c>
      <c r="C44" s="1157" t="s">
        <v>1943</v>
      </c>
      <c r="D44" s="1158">
        <v>400</v>
      </c>
      <c r="E44" s="1159">
        <f>'2'!F55</f>
        <v>131.06510700000001</v>
      </c>
      <c r="F44" s="1159">
        <f>'2'!G55</f>
        <v>595.23612000000003</v>
      </c>
      <c r="G44" s="1159">
        <f>'2'!H55</f>
        <v>0</v>
      </c>
      <c r="H44" s="1159">
        <f>'2'!I55</f>
        <v>0</v>
      </c>
      <c r="I44" s="1159">
        <f>'2'!J55</f>
        <v>8.52637</v>
      </c>
      <c r="J44" s="1159">
        <f>'2'!K55</f>
        <v>27.642250000000001</v>
      </c>
      <c r="K44" s="1159">
        <f>'2'!L55</f>
        <v>1.4057999999999999E-2</v>
      </c>
      <c r="L44" s="1159">
        <f>'2'!M55</f>
        <v>16.185020000000002</v>
      </c>
      <c r="M44" s="1159">
        <f>'2'!N55</f>
        <v>0</v>
      </c>
      <c r="N44" s="1159">
        <f>'2'!O55</f>
        <v>0</v>
      </c>
      <c r="O44" s="1159">
        <f>'2'!P55</f>
        <v>0</v>
      </c>
      <c r="P44" s="1159">
        <f>'2'!Q55</f>
        <v>0</v>
      </c>
    </row>
    <row r="45" spans="1:16" ht="76.5" x14ac:dyDescent="0.2">
      <c r="A45" s="1151">
        <v>10</v>
      </c>
      <c r="B45" s="1151">
        <v>5</v>
      </c>
      <c r="C45" s="1160" t="s">
        <v>346</v>
      </c>
      <c r="D45" s="1154">
        <v>410</v>
      </c>
      <c r="E45" s="1166">
        <f>'2'!F56</f>
        <v>0</v>
      </c>
      <c r="F45" s="1166">
        <f>'2'!G56</f>
        <v>0</v>
      </c>
      <c r="G45" s="1166">
        <f>'2'!H56</f>
        <v>0</v>
      </c>
      <c r="H45" s="1166">
        <f>'2'!I56</f>
        <v>0</v>
      </c>
      <c r="I45" s="1166">
        <f>'2'!J56</f>
        <v>0</v>
      </c>
      <c r="J45" s="1166">
        <f>'2'!K56</f>
        <v>0</v>
      </c>
      <c r="K45" s="1166">
        <f>'2'!L56</f>
        <v>0</v>
      </c>
      <c r="L45" s="1166">
        <f>'2'!M56</f>
        <v>0</v>
      </c>
      <c r="M45" s="1166">
        <f>'2'!N56</f>
        <v>0</v>
      </c>
      <c r="N45" s="1166">
        <f>'2'!O56</f>
        <v>0</v>
      </c>
      <c r="O45" s="1166">
        <f>'2'!P56</f>
        <v>0</v>
      </c>
      <c r="P45" s="1166">
        <f>'2'!Q56</f>
        <v>0</v>
      </c>
    </row>
    <row r="46" spans="1:16" ht="51" x14ac:dyDescent="0.2">
      <c r="A46" s="1151">
        <v>11</v>
      </c>
      <c r="B46" s="1151">
        <v>5</v>
      </c>
      <c r="C46" s="1160" t="s">
        <v>1934</v>
      </c>
      <c r="D46" s="1154">
        <v>411</v>
      </c>
      <c r="E46" s="1166">
        <f>'2'!F57</f>
        <v>0</v>
      </c>
      <c r="F46" s="1166">
        <f>'2'!G57</f>
        <v>0</v>
      </c>
      <c r="G46" s="1166">
        <f>'2'!H57</f>
        <v>0</v>
      </c>
      <c r="H46" s="1166">
        <f>'2'!I57</f>
        <v>0</v>
      </c>
      <c r="I46" s="1166">
        <f>'2'!J57</f>
        <v>0</v>
      </c>
      <c r="J46" s="1166">
        <f>'2'!K57</f>
        <v>0</v>
      </c>
      <c r="K46" s="1166">
        <f>'2'!L57</f>
        <v>0</v>
      </c>
      <c r="L46" s="1166">
        <f>'2'!M57</f>
        <v>0</v>
      </c>
      <c r="M46" s="1166">
        <f>'2'!N57</f>
        <v>0</v>
      </c>
      <c r="N46" s="1166">
        <f>'2'!O57</f>
        <v>0</v>
      </c>
      <c r="O46" s="1166">
        <f>'2'!P57</f>
        <v>0</v>
      </c>
      <c r="P46" s="1166">
        <f>'2'!Q57</f>
        <v>0</v>
      </c>
    </row>
    <row r="47" spans="1:16" ht="25.5" x14ac:dyDescent="0.2">
      <c r="A47" s="1151">
        <v>12</v>
      </c>
      <c r="B47" s="1151">
        <v>5</v>
      </c>
      <c r="C47" s="1160" t="s">
        <v>1935</v>
      </c>
      <c r="D47" s="1154">
        <v>412</v>
      </c>
      <c r="E47" s="1166">
        <f>'2'!F58</f>
        <v>0</v>
      </c>
      <c r="F47" s="1166">
        <f>'2'!G58</f>
        <v>0</v>
      </c>
      <c r="G47" s="1166">
        <f>'2'!H58</f>
        <v>0</v>
      </c>
      <c r="H47" s="1166">
        <f>'2'!I58</f>
        <v>0</v>
      </c>
      <c r="I47" s="1166">
        <f>'2'!J58</f>
        <v>0</v>
      </c>
      <c r="J47" s="1166">
        <f>'2'!K58</f>
        <v>0</v>
      </c>
      <c r="K47" s="1166">
        <f>'2'!L58</f>
        <v>0</v>
      </c>
      <c r="L47" s="1166">
        <f>'2'!M58</f>
        <v>0</v>
      </c>
      <c r="M47" s="1166">
        <f>'2'!N58</f>
        <v>0</v>
      </c>
      <c r="N47" s="1166">
        <f>'2'!O58</f>
        <v>0</v>
      </c>
      <c r="O47" s="1166">
        <f>'2'!P58</f>
        <v>0</v>
      </c>
      <c r="P47" s="1166">
        <f>'2'!Q58</f>
        <v>0</v>
      </c>
    </row>
    <row r="48" spans="1:16" ht="25.5" x14ac:dyDescent="0.2">
      <c r="A48" s="1151">
        <v>13</v>
      </c>
      <c r="B48" s="1151">
        <v>5</v>
      </c>
      <c r="C48" s="1160" t="s">
        <v>1936</v>
      </c>
      <c r="D48" s="1154">
        <v>413</v>
      </c>
      <c r="E48" s="1166">
        <f>'2'!F59</f>
        <v>0</v>
      </c>
      <c r="F48" s="1166">
        <f>'2'!G59</f>
        <v>0</v>
      </c>
      <c r="G48" s="1166">
        <f>'2'!H59</f>
        <v>0</v>
      </c>
      <c r="H48" s="1166">
        <f>'2'!I59</f>
        <v>0</v>
      </c>
      <c r="I48" s="1166">
        <f>'2'!J59</f>
        <v>0</v>
      </c>
      <c r="J48" s="1166">
        <f>'2'!K59</f>
        <v>0</v>
      </c>
      <c r="K48" s="1166">
        <f>'2'!L59</f>
        <v>0</v>
      </c>
      <c r="L48" s="1166">
        <f>'2'!M59</f>
        <v>0</v>
      </c>
      <c r="M48" s="1166">
        <f>'2'!N59</f>
        <v>0</v>
      </c>
      <c r="N48" s="1166">
        <f>'2'!O59</f>
        <v>0</v>
      </c>
      <c r="O48" s="1166">
        <f>'2'!P59</f>
        <v>0</v>
      </c>
      <c r="P48" s="1166">
        <f>'2'!Q59</f>
        <v>0</v>
      </c>
    </row>
    <row r="49" spans="1:16" ht="25.5" x14ac:dyDescent="0.2">
      <c r="A49" s="1151">
        <v>14</v>
      </c>
      <c r="B49" s="1151">
        <v>5</v>
      </c>
      <c r="C49" s="1160" t="s">
        <v>1937</v>
      </c>
      <c r="D49" s="1154">
        <v>414</v>
      </c>
      <c r="E49" s="1166">
        <f>'2'!F60</f>
        <v>0</v>
      </c>
      <c r="F49" s="1166">
        <f>'2'!G60</f>
        <v>0</v>
      </c>
      <c r="G49" s="1166">
        <f>'2'!H60</f>
        <v>0</v>
      </c>
      <c r="H49" s="1166">
        <f>'2'!I60</f>
        <v>0</v>
      </c>
      <c r="I49" s="1166">
        <f>'2'!J60</f>
        <v>0</v>
      </c>
      <c r="J49" s="1166">
        <f>'2'!K60</f>
        <v>0</v>
      </c>
      <c r="K49" s="1166">
        <f>'2'!L60</f>
        <v>0</v>
      </c>
      <c r="L49" s="1166">
        <f>'2'!M60</f>
        <v>0</v>
      </c>
      <c r="M49" s="1166">
        <f>'2'!N60</f>
        <v>0</v>
      </c>
      <c r="N49" s="1166">
        <f>'2'!O60</f>
        <v>0</v>
      </c>
      <c r="O49" s="1166">
        <f>'2'!P60</f>
        <v>0</v>
      </c>
      <c r="P49" s="1166">
        <f>'2'!Q60</f>
        <v>0</v>
      </c>
    </row>
    <row r="50" spans="1:16" ht="25.5" x14ac:dyDescent="0.2">
      <c r="A50" s="1151">
        <v>15</v>
      </c>
      <c r="B50" s="1151">
        <v>5</v>
      </c>
      <c r="C50" s="1160" t="s">
        <v>1938</v>
      </c>
      <c r="D50" s="1154">
        <v>415</v>
      </c>
      <c r="E50" s="1166">
        <f>'2'!F61</f>
        <v>0</v>
      </c>
      <c r="F50" s="1166">
        <f>'2'!G61</f>
        <v>0</v>
      </c>
      <c r="G50" s="1166">
        <f>'2'!H61</f>
        <v>0</v>
      </c>
      <c r="H50" s="1166">
        <f>'2'!I61</f>
        <v>0</v>
      </c>
      <c r="I50" s="1166">
        <f>'2'!J61</f>
        <v>0</v>
      </c>
      <c r="J50" s="1166">
        <f>'2'!K61</f>
        <v>0</v>
      </c>
      <c r="K50" s="1166">
        <f>'2'!L61</f>
        <v>0</v>
      </c>
      <c r="L50" s="1166">
        <f>'2'!M61</f>
        <v>0</v>
      </c>
      <c r="M50" s="1166">
        <f>'2'!N61</f>
        <v>0</v>
      </c>
      <c r="N50" s="1166">
        <f>'2'!O61</f>
        <v>0</v>
      </c>
      <c r="O50" s="1166">
        <f>'2'!P61</f>
        <v>0</v>
      </c>
      <c r="P50" s="1166">
        <f>'2'!Q61</f>
        <v>0</v>
      </c>
    </row>
    <row r="51" spans="1:16" ht="25.5" x14ac:dyDescent="0.2">
      <c r="A51" s="1151">
        <v>16</v>
      </c>
      <c r="B51" s="1151">
        <v>5</v>
      </c>
      <c r="C51" s="1160" t="s">
        <v>1939</v>
      </c>
      <c r="D51" s="1154">
        <v>416</v>
      </c>
      <c r="E51" s="1166">
        <f>'2'!F62</f>
        <v>0</v>
      </c>
      <c r="F51" s="1166">
        <f>'2'!G62</f>
        <v>0</v>
      </c>
      <c r="G51" s="1166">
        <f>'2'!H62</f>
        <v>0</v>
      </c>
      <c r="H51" s="1166">
        <f>'2'!I62</f>
        <v>0</v>
      </c>
      <c r="I51" s="1166">
        <f>'2'!J62</f>
        <v>0</v>
      </c>
      <c r="J51" s="1166">
        <f>'2'!K62</f>
        <v>0</v>
      </c>
      <c r="K51" s="1166">
        <f>'2'!L62</f>
        <v>0</v>
      </c>
      <c r="L51" s="1166">
        <f>'2'!M62</f>
        <v>0</v>
      </c>
      <c r="M51" s="1166">
        <f>'2'!N62</f>
        <v>0</v>
      </c>
      <c r="N51" s="1166">
        <f>'2'!O62</f>
        <v>0</v>
      </c>
      <c r="O51" s="1166">
        <f>'2'!P62</f>
        <v>0</v>
      </c>
      <c r="P51" s="1166">
        <f>'2'!Q62</f>
        <v>0</v>
      </c>
    </row>
    <row r="52" spans="1:16" ht="25.5" x14ac:dyDescent="0.2">
      <c r="A52" s="1151">
        <v>17</v>
      </c>
      <c r="B52" s="1151">
        <v>5</v>
      </c>
      <c r="C52" s="1160" t="s">
        <v>1940</v>
      </c>
      <c r="D52" s="1154">
        <v>417</v>
      </c>
      <c r="E52" s="1166">
        <f>'2'!F63</f>
        <v>0</v>
      </c>
      <c r="F52" s="1166">
        <f>'2'!G63</f>
        <v>0</v>
      </c>
      <c r="G52" s="1166">
        <f>'2'!H63</f>
        <v>0</v>
      </c>
      <c r="H52" s="1166">
        <f>'2'!I63</f>
        <v>0</v>
      </c>
      <c r="I52" s="1166">
        <f>'2'!J63</f>
        <v>0</v>
      </c>
      <c r="J52" s="1166">
        <f>'2'!K63</f>
        <v>0</v>
      </c>
      <c r="K52" s="1166">
        <f>'2'!L63</f>
        <v>0</v>
      </c>
      <c r="L52" s="1166">
        <f>'2'!M63</f>
        <v>0</v>
      </c>
      <c r="M52" s="1166">
        <f>'2'!N63</f>
        <v>0</v>
      </c>
      <c r="N52" s="1166">
        <f>'2'!O63</f>
        <v>0</v>
      </c>
      <c r="O52" s="1166">
        <f>'2'!P63</f>
        <v>0</v>
      </c>
      <c r="P52" s="1166">
        <f>'2'!Q63</f>
        <v>0</v>
      </c>
    </row>
    <row r="53" spans="1:16" ht="25.5" x14ac:dyDescent="0.2">
      <c r="A53" s="1151">
        <v>18</v>
      </c>
      <c r="B53" s="1151">
        <v>5</v>
      </c>
      <c r="C53" s="1160" t="s">
        <v>1941</v>
      </c>
      <c r="D53" s="1154">
        <v>418</v>
      </c>
      <c r="E53" s="1166">
        <f>'2'!F64</f>
        <v>0</v>
      </c>
      <c r="F53" s="1166">
        <f>'2'!G64</f>
        <v>0</v>
      </c>
      <c r="G53" s="1166">
        <f>'2'!H64</f>
        <v>0</v>
      </c>
      <c r="H53" s="1166">
        <f>'2'!I64</f>
        <v>0</v>
      </c>
      <c r="I53" s="1166">
        <f>'2'!J64</f>
        <v>0</v>
      </c>
      <c r="J53" s="1166">
        <f>'2'!K64</f>
        <v>0</v>
      </c>
      <c r="K53" s="1166">
        <f>'2'!L64</f>
        <v>0</v>
      </c>
      <c r="L53" s="1166">
        <f>'2'!M64</f>
        <v>0</v>
      </c>
      <c r="M53" s="1166">
        <f>'2'!N64</f>
        <v>0</v>
      </c>
      <c r="N53" s="1166">
        <f>'2'!O64</f>
        <v>0</v>
      </c>
      <c r="O53" s="1166">
        <f>'2'!P64</f>
        <v>0</v>
      </c>
      <c r="P53" s="1166">
        <f>'2'!Q64</f>
        <v>0</v>
      </c>
    </row>
    <row r="54" spans="1:16" ht="25.5" x14ac:dyDescent="0.2">
      <c r="A54" s="1151">
        <v>19</v>
      </c>
      <c r="B54" s="1151">
        <v>5</v>
      </c>
      <c r="C54" s="1160" t="s">
        <v>1942</v>
      </c>
      <c r="D54" s="1154">
        <v>419</v>
      </c>
      <c r="E54" s="1166">
        <f>'2'!F65</f>
        <v>0</v>
      </c>
      <c r="F54" s="1166">
        <f>'2'!G65</f>
        <v>0</v>
      </c>
      <c r="G54" s="1166">
        <f>'2'!H65</f>
        <v>0</v>
      </c>
      <c r="H54" s="1166">
        <f>'2'!I65</f>
        <v>0</v>
      </c>
      <c r="I54" s="1166">
        <f>'2'!J65</f>
        <v>0</v>
      </c>
      <c r="J54" s="1166">
        <f>'2'!K65</f>
        <v>0</v>
      </c>
      <c r="K54" s="1166">
        <f>'2'!L65</f>
        <v>0</v>
      </c>
      <c r="L54" s="1166">
        <f>'2'!M65</f>
        <v>0</v>
      </c>
      <c r="M54" s="1166">
        <f>'2'!N65</f>
        <v>0</v>
      </c>
      <c r="N54" s="1166">
        <f>'2'!O65</f>
        <v>0</v>
      </c>
      <c r="O54" s="1166">
        <f>'2'!P65</f>
        <v>0</v>
      </c>
      <c r="P54" s="1166">
        <f>'2'!Q65</f>
        <v>0</v>
      </c>
    </row>
    <row r="55" spans="1:16" x14ac:dyDescent="0.2">
      <c r="A55" s="1151">
        <v>1</v>
      </c>
      <c r="B55" s="1151">
        <v>5</v>
      </c>
      <c r="C55" s="1160" t="s">
        <v>31</v>
      </c>
      <c r="D55" s="1154">
        <v>420</v>
      </c>
      <c r="E55" s="1166">
        <f>'2'!F66</f>
        <v>0</v>
      </c>
      <c r="F55" s="1166">
        <f>'2'!G66</f>
        <v>0</v>
      </c>
      <c r="G55" s="1166">
        <f>'2'!H66</f>
        <v>0</v>
      </c>
      <c r="H55" s="1166">
        <f>'2'!I66</f>
        <v>0</v>
      </c>
      <c r="I55" s="1166">
        <f>'2'!J66</f>
        <v>0</v>
      </c>
      <c r="J55" s="1166">
        <f>'2'!K66</f>
        <v>0</v>
      </c>
      <c r="K55" s="1166">
        <f>'2'!L66</f>
        <v>0</v>
      </c>
      <c r="L55" s="1166">
        <f>'2'!M66</f>
        <v>0</v>
      </c>
      <c r="M55" s="1166">
        <f>'2'!N66</f>
        <v>0</v>
      </c>
      <c r="N55" s="1166">
        <f>'2'!O66</f>
        <v>0</v>
      </c>
      <c r="O55" s="1166">
        <f>'2'!P66</f>
        <v>0</v>
      </c>
      <c r="P55" s="1166">
        <f>'2'!Q66</f>
        <v>0</v>
      </c>
    </row>
    <row r="56" spans="1:16" x14ac:dyDescent="0.2">
      <c r="A56" s="1151">
        <v>2</v>
      </c>
      <c r="B56" s="1151">
        <v>5</v>
      </c>
      <c r="C56" s="1160" t="s">
        <v>367</v>
      </c>
      <c r="D56" s="1154">
        <v>430</v>
      </c>
      <c r="E56" s="1166">
        <f>'2'!F67</f>
        <v>0</v>
      </c>
      <c r="F56" s="1166">
        <f>'2'!G67</f>
        <v>0</v>
      </c>
      <c r="G56" s="1166">
        <f>'2'!H67</f>
        <v>0</v>
      </c>
      <c r="H56" s="1166">
        <f>'2'!I67</f>
        <v>0</v>
      </c>
      <c r="I56" s="1166">
        <f>'2'!J67</f>
        <v>0</v>
      </c>
      <c r="J56" s="1166">
        <f>'2'!K67</f>
        <v>0</v>
      </c>
      <c r="K56" s="1166">
        <f>'2'!L67</f>
        <v>0</v>
      </c>
      <c r="L56" s="1166">
        <f>'2'!M67</f>
        <v>0</v>
      </c>
      <c r="M56" s="1166">
        <f>'2'!N67</f>
        <v>0</v>
      </c>
      <c r="N56" s="1166">
        <f>'2'!O67</f>
        <v>0</v>
      </c>
      <c r="O56" s="1166">
        <f>'2'!P67</f>
        <v>0</v>
      </c>
      <c r="P56" s="1166">
        <f>'2'!Q67</f>
        <v>0</v>
      </c>
    </row>
    <row r="57" spans="1:16" x14ac:dyDescent="0.2">
      <c r="A57" s="1151">
        <v>3</v>
      </c>
      <c r="B57" s="1151">
        <v>5</v>
      </c>
      <c r="C57" s="1160" t="s">
        <v>369</v>
      </c>
      <c r="D57" s="1154">
        <v>440</v>
      </c>
      <c r="E57" s="1166">
        <f>'2'!F68</f>
        <v>0</v>
      </c>
      <c r="F57" s="1166">
        <f>'2'!G68</f>
        <v>0</v>
      </c>
      <c r="G57" s="1166">
        <f>'2'!H68</f>
        <v>0</v>
      </c>
      <c r="H57" s="1166">
        <f>'2'!I68</f>
        <v>0</v>
      </c>
      <c r="I57" s="1166">
        <f>'2'!J68</f>
        <v>0</v>
      </c>
      <c r="J57" s="1166">
        <f>'2'!K68</f>
        <v>0</v>
      </c>
      <c r="K57" s="1166">
        <f>'2'!L68</f>
        <v>0</v>
      </c>
      <c r="L57" s="1166">
        <f>'2'!M68</f>
        <v>0</v>
      </c>
      <c r="M57" s="1166">
        <f>'2'!N68</f>
        <v>0</v>
      </c>
      <c r="N57" s="1166">
        <f>'2'!O68</f>
        <v>0</v>
      </c>
      <c r="O57" s="1166">
        <f>'2'!P68</f>
        <v>0</v>
      </c>
      <c r="P57" s="1166">
        <f>'2'!Q68</f>
        <v>0</v>
      </c>
    </row>
    <row r="58" spans="1:16" x14ac:dyDescent="0.2">
      <c r="A58" s="1151">
        <v>4</v>
      </c>
      <c r="B58" s="1151">
        <v>5</v>
      </c>
      <c r="C58" s="1160" t="s">
        <v>27</v>
      </c>
      <c r="D58" s="1154">
        <v>450</v>
      </c>
      <c r="E58" s="1166">
        <f>'2'!F69</f>
        <v>131.06510700000001</v>
      </c>
      <c r="F58" s="1166">
        <f>'2'!G69</f>
        <v>595.23612000000003</v>
      </c>
      <c r="G58" s="1166">
        <f>'2'!H69</f>
        <v>0</v>
      </c>
      <c r="H58" s="1166">
        <f>'2'!I69</f>
        <v>0</v>
      </c>
      <c r="I58" s="1166">
        <f>'2'!J69</f>
        <v>8.52637</v>
      </c>
      <c r="J58" s="1166">
        <f>'2'!K69</f>
        <v>27.642250000000001</v>
      </c>
      <c r="K58" s="1166">
        <f>'2'!L69</f>
        <v>1.4057999999999999E-2</v>
      </c>
      <c r="L58" s="1166">
        <f>'2'!M69</f>
        <v>16.185020000000002</v>
      </c>
      <c r="M58" s="1166">
        <f>'2'!N69</f>
        <v>0</v>
      </c>
      <c r="N58" s="1166">
        <f>'2'!O69</f>
        <v>0</v>
      </c>
      <c r="O58" s="1166">
        <f>'2'!P69</f>
        <v>0</v>
      </c>
      <c r="P58" s="1166">
        <f>'2'!Q69</f>
        <v>0</v>
      </c>
    </row>
    <row r="59" spans="1:16" x14ac:dyDescent="0.2">
      <c r="A59" s="1151">
        <v>5</v>
      </c>
      <c r="B59" s="1151">
        <v>5</v>
      </c>
      <c r="C59" s="1160" t="s">
        <v>372</v>
      </c>
      <c r="D59" s="1154">
        <v>460</v>
      </c>
      <c r="E59" s="1166">
        <f>'2'!F70</f>
        <v>0</v>
      </c>
      <c r="F59" s="1166">
        <f>'2'!G70</f>
        <v>0</v>
      </c>
      <c r="G59" s="1166">
        <f>'2'!H70</f>
        <v>0</v>
      </c>
      <c r="H59" s="1166">
        <f>'2'!I70</f>
        <v>0</v>
      </c>
      <c r="I59" s="1166">
        <f>'2'!J70</f>
        <v>0</v>
      </c>
      <c r="J59" s="1166">
        <f>'2'!K70</f>
        <v>0</v>
      </c>
      <c r="K59" s="1166">
        <f>'2'!L70</f>
        <v>0</v>
      </c>
      <c r="L59" s="1166">
        <f>'2'!M70</f>
        <v>0</v>
      </c>
      <c r="M59" s="1166">
        <f>'2'!N70</f>
        <v>0</v>
      </c>
      <c r="N59" s="1166">
        <f>'2'!O70</f>
        <v>0</v>
      </c>
      <c r="O59" s="1166">
        <f>'2'!P70</f>
        <v>0</v>
      </c>
      <c r="P59" s="1166">
        <f>'2'!Q70</f>
        <v>0</v>
      </c>
    </row>
    <row r="60" spans="1:16" x14ac:dyDescent="0.2">
      <c r="A60" s="1151">
        <v>6</v>
      </c>
      <c r="B60" s="1151">
        <v>5</v>
      </c>
      <c r="C60" s="1160" t="s">
        <v>374</v>
      </c>
      <c r="D60" s="1154">
        <v>470</v>
      </c>
      <c r="E60" s="1166">
        <f>'2'!F71</f>
        <v>0</v>
      </c>
      <c r="F60" s="1166">
        <f>'2'!G71</f>
        <v>0</v>
      </c>
      <c r="G60" s="1166">
        <f>'2'!H71</f>
        <v>0</v>
      </c>
      <c r="H60" s="1166">
        <f>'2'!I71</f>
        <v>0</v>
      </c>
      <c r="I60" s="1166">
        <f>'2'!J71</f>
        <v>0</v>
      </c>
      <c r="J60" s="1166">
        <f>'2'!K71</f>
        <v>0</v>
      </c>
      <c r="K60" s="1166">
        <f>'2'!L71</f>
        <v>0</v>
      </c>
      <c r="L60" s="1166">
        <f>'2'!M71</f>
        <v>0</v>
      </c>
      <c r="M60" s="1166">
        <f>'2'!N71</f>
        <v>0</v>
      </c>
      <c r="N60" s="1166">
        <f>'2'!O71</f>
        <v>0</v>
      </c>
      <c r="O60" s="1166">
        <f>'2'!P71</f>
        <v>0</v>
      </c>
      <c r="P60" s="1166">
        <f>'2'!Q71</f>
        <v>0</v>
      </c>
    </row>
    <row r="61" spans="1:16" x14ac:dyDescent="0.2">
      <c r="A61" s="1151">
        <v>7</v>
      </c>
      <c r="B61" s="1151">
        <v>5</v>
      </c>
      <c r="C61" s="1160" t="s">
        <v>376</v>
      </c>
      <c r="D61" s="1154">
        <v>480</v>
      </c>
      <c r="E61" s="1166">
        <f>'2'!F72</f>
        <v>0</v>
      </c>
      <c r="F61" s="1166">
        <f>'2'!G72</f>
        <v>0</v>
      </c>
      <c r="G61" s="1166">
        <f>'2'!H72</f>
        <v>0</v>
      </c>
      <c r="H61" s="1166">
        <f>'2'!I72</f>
        <v>0</v>
      </c>
      <c r="I61" s="1166">
        <f>'2'!J72</f>
        <v>0</v>
      </c>
      <c r="J61" s="1166">
        <f>'2'!K72</f>
        <v>0</v>
      </c>
      <c r="K61" s="1166">
        <f>'2'!L72</f>
        <v>0</v>
      </c>
      <c r="L61" s="1166">
        <f>'2'!M72</f>
        <v>0</v>
      </c>
      <c r="M61" s="1166">
        <f>'2'!N72</f>
        <v>0</v>
      </c>
      <c r="N61" s="1166">
        <f>'2'!O72</f>
        <v>0</v>
      </c>
      <c r="O61" s="1166">
        <f>'2'!P72</f>
        <v>0</v>
      </c>
      <c r="P61" s="1166">
        <f>'2'!Q72</f>
        <v>0</v>
      </c>
    </row>
    <row r="62" spans="1:16" ht="76.5" x14ac:dyDescent="0.2">
      <c r="A62" s="1151">
        <v>9</v>
      </c>
      <c r="B62" s="1151">
        <v>14</v>
      </c>
      <c r="C62" s="1157" t="s">
        <v>416</v>
      </c>
      <c r="D62" s="1158">
        <v>500</v>
      </c>
      <c r="E62" s="1159">
        <f>'2'!F73</f>
        <v>0</v>
      </c>
      <c r="F62" s="1159">
        <f>'2'!G73</f>
        <v>0</v>
      </c>
      <c r="G62" s="1159">
        <f>'2'!H73</f>
        <v>0</v>
      </c>
      <c r="H62" s="1159">
        <f>'2'!I73</f>
        <v>0</v>
      </c>
      <c r="I62" s="1159">
        <f>'2'!J73</f>
        <v>0</v>
      </c>
      <c r="J62" s="1159">
        <f>'2'!K73</f>
        <v>0</v>
      </c>
      <c r="K62" s="1159">
        <f>'2'!L73</f>
        <v>0</v>
      </c>
      <c r="L62" s="1159">
        <f>'2'!M73</f>
        <v>0</v>
      </c>
      <c r="M62" s="1159">
        <f>'2'!N73</f>
        <v>0</v>
      </c>
      <c r="N62" s="1159">
        <f>'2'!O73</f>
        <v>0</v>
      </c>
      <c r="O62" s="1159">
        <f>'2'!P73</f>
        <v>0</v>
      </c>
      <c r="P62" s="1159">
        <f>'2'!Q73</f>
        <v>0</v>
      </c>
    </row>
    <row r="63" spans="1:16" ht="76.5" x14ac:dyDescent="0.2">
      <c r="A63" s="1151">
        <v>10</v>
      </c>
      <c r="B63" s="1151">
        <v>14</v>
      </c>
      <c r="C63" s="1160" t="s">
        <v>346</v>
      </c>
      <c r="D63" s="1154">
        <v>510</v>
      </c>
      <c r="E63" s="1166">
        <f>'2'!F74</f>
        <v>0</v>
      </c>
      <c r="F63" s="1166">
        <f>'2'!G74</f>
        <v>0</v>
      </c>
      <c r="G63" s="1166">
        <f>'2'!H74</f>
        <v>0</v>
      </c>
      <c r="H63" s="1166">
        <f>'2'!I74</f>
        <v>0</v>
      </c>
      <c r="I63" s="1166">
        <f>'2'!J74</f>
        <v>0</v>
      </c>
      <c r="J63" s="1166">
        <f>'2'!K74</f>
        <v>0</v>
      </c>
      <c r="K63" s="1166">
        <f>'2'!L74</f>
        <v>0</v>
      </c>
      <c r="L63" s="1166">
        <f>'2'!M74</f>
        <v>0</v>
      </c>
      <c r="M63" s="1166">
        <f>'2'!N74</f>
        <v>0</v>
      </c>
      <c r="N63" s="1166">
        <f>'2'!O74</f>
        <v>0</v>
      </c>
      <c r="O63" s="1166">
        <f>'2'!P74</f>
        <v>0</v>
      </c>
      <c r="P63" s="1166">
        <f>'2'!Q74</f>
        <v>0</v>
      </c>
    </row>
    <row r="64" spans="1:16" ht="51" x14ac:dyDescent="0.2">
      <c r="A64" s="1151">
        <v>11</v>
      </c>
      <c r="B64" s="1151">
        <v>14</v>
      </c>
      <c r="C64" s="1160" t="s">
        <v>1934</v>
      </c>
      <c r="D64" s="1154">
        <v>511</v>
      </c>
      <c r="E64" s="1166">
        <f>'2'!F75</f>
        <v>0</v>
      </c>
      <c r="F64" s="1166">
        <f>'2'!G75</f>
        <v>0</v>
      </c>
      <c r="G64" s="1166">
        <f>'2'!H75</f>
        <v>0</v>
      </c>
      <c r="H64" s="1166">
        <f>'2'!I75</f>
        <v>0</v>
      </c>
      <c r="I64" s="1166">
        <f>'2'!J75</f>
        <v>0</v>
      </c>
      <c r="J64" s="1166">
        <f>'2'!K75</f>
        <v>0</v>
      </c>
      <c r="K64" s="1166">
        <f>'2'!L75</f>
        <v>0</v>
      </c>
      <c r="L64" s="1166">
        <f>'2'!M75</f>
        <v>0</v>
      </c>
      <c r="M64" s="1166">
        <f>'2'!N75</f>
        <v>0</v>
      </c>
      <c r="N64" s="1166">
        <f>'2'!O75</f>
        <v>0</v>
      </c>
      <c r="O64" s="1166">
        <f>'2'!P75</f>
        <v>0</v>
      </c>
      <c r="P64" s="1166">
        <f>'2'!Q75</f>
        <v>0</v>
      </c>
    </row>
    <row r="65" spans="1:16" ht="25.5" x14ac:dyDescent="0.2">
      <c r="A65" s="1151">
        <v>12</v>
      </c>
      <c r="B65" s="1151">
        <v>14</v>
      </c>
      <c r="C65" s="1160" t="s">
        <v>1935</v>
      </c>
      <c r="D65" s="1154">
        <v>512</v>
      </c>
      <c r="E65" s="1166">
        <f>'2'!F76</f>
        <v>0</v>
      </c>
      <c r="F65" s="1166">
        <f>'2'!G76</f>
        <v>0</v>
      </c>
      <c r="G65" s="1166">
        <f>'2'!H76</f>
        <v>0</v>
      </c>
      <c r="H65" s="1166">
        <f>'2'!I76</f>
        <v>0</v>
      </c>
      <c r="I65" s="1166">
        <f>'2'!J76</f>
        <v>0</v>
      </c>
      <c r="J65" s="1166">
        <f>'2'!K76</f>
        <v>0</v>
      </c>
      <c r="K65" s="1166">
        <f>'2'!L76</f>
        <v>0</v>
      </c>
      <c r="L65" s="1166">
        <f>'2'!M76</f>
        <v>0</v>
      </c>
      <c r="M65" s="1166">
        <f>'2'!N76</f>
        <v>0</v>
      </c>
      <c r="N65" s="1166">
        <f>'2'!O76</f>
        <v>0</v>
      </c>
      <c r="O65" s="1166">
        <f>'2'!P76</f>
        <v>0</v>
      </c>
      <c r="P65" s="1166">
        <f>'2'!Q76</f>
        <v>0</v>
      </c>
    </row>
    <row r="66" spans="1:16" ht="25.5" x14ac:dyDescent="0.2">
      <c r="A66" s="1151">
        <v>13</v>
      </c>
      <c r="B66" s="1151">
        <v>14</v>
      </c>
      <c r="C66" s="1160" t="s">
        <v>1936</v>
      </c>
      <c r="D66" s="1154">
        <v>513</v>
      </c>
      <c r="E66" s="1166">
        <f>'2'!F77</f>
        <v>0</v>
      </c>
      <c r="F66" s="1166">
        <f>'2'!G77</f>
        <v>0</v>
      </c>
      <c r="G66" s="1166">
        <f>'2'!H77</f>
        <v>0</v>
      </c>
      <c r="H66" s="1166">
        <f>'2'!I77</f>
        <v>0</v>
      </c>
      <c r="I66" s="1166">
        <f>'2'!J77</f>
        <v>0</v>
      </c>
      <c r="J66" s="1166">
        <f>'2'!K77</f>
        <v>0</v>
      </c>
      <c r="K66" s="1166">
        <f>'2'!L77</f>
        <v>0</v>
      </c>
      <c r="L66" s="1166">
        <f>'2'!M77</f>
        <v>0</v>
      </c>
      <c r="M66" s="1166">
        <f>'2'!N77</f>
        <v>0</v>
      </c>
      <c r="N66" s="1166">
        <f>'2'!O77</f>
        <v>0</v>
      </c>
      <c r="O66" s="1166">
        <f>'2'!P77</f>
        <v>0</v>
      </c>
      <c r="P66" s="1166">
        <f>'2'!Q77</f>
        <v>0</v>
      </c>
    </row>
    <row r="67" spans="1:16" ht="25.5" x14ac:dyDescent="0.2">
      <c r="A67" s="1151">
        <v>14</v>
      </c>
      <c r="B67" s="1151">
        <v>14</v>
      </c>
      <c r="C67" s="1160" t="s">
        <v>1937</v>
      </c>
      <c r="D67" s="1154">
        <v>514</v>
      </c>
      <c r="E67" s="1166">
        <f>'2'!F78</f>
        <v>0</v>
      </c>
      <c r="F67" s="1166">
        <f>'2'!G78</f>
        <v>0</v>
      </c>
      <c r="G67" s="1166">
        <f>'2'!H78</f>
        <v>0</v>
      </c>
      <c r="H67" s="1166">
        <f>'2'!I78</f>
        <v>0</v>
      </c>
      <c r="I67" s="1166">
        <f>'2'!J78</f>
        <v>0</v>
      </c>
      <c r="J67" s="1166">
        <f>'2'!K78</f>
        <v>0</v>
      </c>
      <c r="K67" s="1166">
        <f>'2'!L78</f>
        <v>0</v>
      </c>
      <c r="L67" s="1166">
        <f>'2'!M78</f>
        <v>0</v>
      </c>
      <c r="M67" s="1166">
        <f>'2'!N78</f>
        <v>0</v>
      </c>
      <c r="N67" s="1166">
        <f>'2'!O78</f>
        <v>0</v>
      </c>
      <c r="O67" s="1166">
        <f>'2'!P78</f>
        <v>0</v>
      </c>
      <c r="P67" s="1166">
        <f>'2'!Q78</f>
        <v>0</v>
      </c>
    </row>
    <row r="68" spans="1:16" ht="25.5" x14ac:dyDescent="0.2">
      <c r="A68" s="1151">
        <v>15</v>
      </c>
      <c r="B68" s="1151">
        <v>14</v>
      </c>
      <c r="C68" s="1160" t="s">
        <v>1938</v>
      </c>
      <c r="D68" s="1154">
        <v>515</v>
      </c>
      <c r="E68" s="1166">
        <f>'2'!F79</f>
        <v>0</v>
      </c>
      <c r="F68" s="1166">
        <f>'2'!G79</f>
        <v>0</v>
      </c>
      <c r="G68" s="1166">
        <f>'2'!H79</f>
        <v>0</v>
      </c>
      <c r="H68" s="1166">
        <f>'2'!I79</f>
        <v>0</v>
      </c>
      <c r="I68" s="1166">
        <f>'2'!J79</f>
        <v>0</v>
      </c>
      <c r="J68" s="1166">
        <f>'2'!K79</f>
        <v>0</v>
      </c>
      <c r="K68" s="1166">
        <f>'2'!L79</f>
        <v>0</v>
      </c>
      <c r="L68" s="1166">
        <f>'2'!M79</f>
        <v>0</v>
      </c>
      <c r="M68" s="1166">
        <f>'2'!N79</f>
        <v>0</v>
      </c>
      <c r="N68" s="1166">
        <f>'2'!O79</f>
        <v>0</v>
      </c>
      <c r="O68" s="1166">
        <f>'2'!P79</f>
        <v>0</v>
      </c>
      <c r="P68" s="1166">
        <f>'2'!Q79</f>
        <v>0</v>
      </c>
    </row>
    <row r="69" spans="1:16" ht="25.5" x14ac:dyDescent="0.2">
      <c r="A69" s="1151">
        <v>16</v>
      </c>
      <c r="B69" s="1151">
        <v>14</v>
      </c>
      <c r="C69" s="1160" t="s">
        <v>1939</v>
      </c>
      <c r="D69" s="1154">
        <v>516</v>
      </c>
      <c r="E69" s="1166">
        <f>'2'!F80</f>
        <v>0</v>
      </c>
      <c r="F69" s="1166">
        <f>'2'!G80</f>
        <v>0</v>
      </c>
      <c r="G69" s="1166">
        <f>'2'!H80</f>
        <v>0</v>
      </c>
      <c r="H69" s="1166">
        <f>'2'!I80</f>
        <v>0</v>
      </c>
      <c r="I69" s="1166">
        <f>'2'!J80</f>
        <v>0</v>
      </c>
      <c r="J69" s="1166">
        <f>'2'!K80</f>
        <v>0</v>
      </c>
      <c r="K69" s="1166">
        <f>'2'!L80</f>
        <v>0</v>
      </c>
      <c r="L69" s="1166">
        <f>'2'!M80</f>
        <v>0</v>
      </c>
      <c r="M69" s="1166">
        <f>'2'!N80</f>
        <v>0</v>
      </c>
      <c r="N69" s="1166">
        <f>'2'!O80</f>
        <v>0</v>
      </c>
      <c r="O69" s="1166">
        <f>'2'!P80</f>
        <v>0</v>
      </c>
      <c r="P69" s="1166">
        <f>'2'!Q80</f>
        <v>0</v>
      </c>
    </row>
    <row r="70" spans="1:16" ht="25.5" x14ac:dyDescent="0.2">
      <c r="A70" s="1151">
        <v>17</v>
      </c>
      <c r="B70" s="1151">
        <v>14</v>
      </c>
      <c r="C70" s="1160" t="s">
        <v>1940</v>
      </c>
      <c r="D70" s="1154">
        <v>517</v>
      </c>
      <c r="E70" s="1166">
        <f>'2'!F81</f>
        <v>0</v>
      </c>
      <c r="F70" s="1166">
        <f>'2'!G81</f>
        <v>0</v>
      </c>
      <c r="G70" s="1166">
        <f>'2'!H81</f>
        <v>0</v>
      </c>
      <c r="H70" s="1166">
        <f>'2'!I81</f>
        <v>0</v>
      </c>
      <c r="I70" s="1166">
        <f>'2'!J81</f>
        <v>0</v>
      </c>
      <c r="J70" s="1166">
        <f>'2'!K81</f>
        <v>0</v>
      </c>
      <c r="K70" s="1166">
        <f>'2'!L81</f>
        <v>0</v>
      </c>
      <c r="L70" s="1166">
        <f>'2'!M81</f>
        <v>0</v>
      </c>
      <c r="M70" s="1166">
        <f>'2'!N81</f>
        <v>0</v>
      </c>
      <c r="N70" s="1166">
        <f>'2'!O81</f>
        <v>0</v>
      </c>
      <c r="O70" s="1166">
        <f>'2'!P81</f>
        <v>0</v>
      </c>
      <c r="P70" s="1166">
        <f>'2'!Q81</f>
        <v>0</v>
      </c>
    </row>
    <row r="71" spans="1:16" ht="25.5" x14ac:dyDescent="0.2">
      <c r="A71" s="1151">
        <v>18</v>
      </c>
      <c r="B71" s="1151">
        <v>14</v>
      </c>
      <c r="C71" s="1160" t="s">
        <v>1941</v>
      </c>
      <c r="D71" s="1154">
        <v>518</v>
      </c>
      <c r="E71" s="1166">
        <f>'2'!F82</f>
        <v>0</v>
      </c>
      <c r="F71" s="1166">
        <f>'2'!G82</f>
        <v>0</v>
      </c>
      <c r="G71" s="1166">
        <f>'2'!H82</f>
        <v>0</v>
      </c>
      <c r="H71" s="1166">
        <f>'2'!I82</f>
        <v>0</v>
      </c>
      <c r="I71" s="1166">
        <f>'2'!J82</f>
        <v>0</v>
      </c>
      <c r="J71" s="1166">
        <f>'2'!K82</f>
        <v>0</v>
      </c>
      <c r="K71" s="1166">
        <f>'2'!L82</f>
        <v>0</v>
      </c>
      <c r="L71" s="1166">
        <f>'2'!M82</f>
        <v>0</v>
      </c>
      <c r="M71" s="1166">
        <f>'2'!N82</f>
        <v>0</v>
      </c>
      <c r="N71" s="1166">
        <f>'2'!O82</f>
        <v>0</v>
      </c>
      <c r="O71" s="1166">
        <f>'2'!P82</f>
        <v>0</v>
      </c>
      <c r="P71" s="1166">
        <f>'2'!Q82</f>
        <v>0</v>
      </c>
    </row>
    <row r="72" spans="1:16" ht="25.5" x14ac:dyDescent="0.2">
      <c r="A72" s="1151">
        <v>19</v>
      </c>
      <c r="B72" s="1151">
        <v>14</v>
      </c>
      <c r="C72" s="1160" t="s">
        <v>1942</v>
      </c>
      <c r="D72" s="1154">
        <v>519</v>
      </c>
      <c r="E72" s="1166">
        <f>'2'!F83</f>
        <v>0</v>
      </c>
      <c r="F72" s="1166">
        <f>'2'!G83</f>
        <v>0</v>
      </c>
      <c r="G72" s="1166">
        <f>'2'!H83</f>
        <v>0</v>
      </c>
      <c r="H72" s="1166">
        <f>'2'!I83</f>
        <v>0</v>
      </c>
      <c r="I72" s="1166">
        <f>'2'!J83</f>
        <v>0</v>
      </c>
      <c r="J72" s="1166">
        <f>'2'!K83</f>
        <v>0</v>
      </c>
      <c r="K72" s="1166">
        <f>'2'!L83</f>
        <v>0</v>
      </c>
      <c r="L72" s="1166">
        <f>'2'!M83</f>
        <v>0</v>
      </c>
      <c r="M72" s="1166">
        <f>'2'!N83</f>
        <v>0</v>
      </c>
      <c r="N72" s="1166">
        <f>'2'!O83</f>
        <v>0</v>
      </c>
      <c r="O72" s="1166">
        <f>'2'!P83</f>
        <v>0</v>
      </c>
      <c r="P72" s="1166">
        <f>'2'!Q83</f>
        <v>0</v>
      </c>
    </row>
    <row r="73" spans="1:16" x14ac:dyDescent="0.2">
      <c r="A73" s="1151">
        <v>1</v>
      </c>
      <c r="B73" s="1151">
        <v>14</v>
      </c>
      <c r="C73" s="1160" t="s">
        <v>31</v>
      </c>
      <c r="D73" s="1154">
        <v>520</v>
      </c>
      <c r="E73" s="1167">
        <f>'2'!F84</f>
        <v>0</v>
      </c>
      <c r="F73" s="1167">
        <f>'2'!G84</f>
        <v>0</v>
      </c>
      <c r="G73" s="1167">
        <f>'2'!H84</f>
        <v>0</v>
      </c>
      <c r="H73" s="1167">
        <f>'2'!I84</f>
        <v>0</v>
      </c>
      <c r="I73" s="1167">
        <f>'2'!J84</f>
        <v>0</v>
      </c>
      <c r="J73" s="1167">
        <f>'2'!K84</f>
        <v>0</v>
      </c>
      <c r="K73" s="1167">
        <f>'2'!L84</f>
        <v>0</v>
      </c>
      <c r="L73" s="1167">
        <f>'2'!M84</f>
        <v>0</v>
      </c>
      <c r="M73" s="1167">
        <f>'2'!N84</f>
        <v>0</v>
      </c>
      <c r="N73" s="1167">
        <f>'2'!O84</f>
        <v>0</v>
      </c>
      <c r="O73" s="1167">
        <f>'2'!P84</f>
        <v>0</v>
      </c>
      <c r="P73" s="1167">
        <f>'2'!Q84</f>
        <v>0</v>
      </c>
    </row>
    <row r="74" spans="1:16" x14ac:dyDescent="0.2">
      <c r="A74" s="1151">
        <v>2</v>
      </c>
      <c r="B74" s="1151">
        <v>14</v>
      </c>
      <c r="C74" s="1160" t="s">
        <v>367</v>
      </c>
      <c r="D74" s="1154">
        <v>530</v>
      </c>
      <c r="E74" s="1167">
        <f>'2'!F85</f>
        <v>0</v>
      </c>
      <c r="F74" s="1167">
        <f>'2'!G85</f>
        <v>0</v>
      </c>
      <c r="G74" s="1167">
        <f>'2'!H85</f>
        <v>0</v>
      </c>
      <c r="H74" s="1167">
        <f>'2'!I85</f>
        <v>0</v>
      </c>
      <c r="I74" s="1167">
        <f>'2'!J85</f>
        <v>0</v>
      </c>
      <c r="J74" s="1167">
        <f>'2'!K85</f>
        <v>0</v>
      </c>
      <c r="K74" s="1167">
        <f>'2'!L85</f>
        <v>0</v>
      </c>
      <c r="L74" s="1167">
        <f>'2'!M85</f>
        <v>0</v>
      </c>
      <c r="M74" s="1167">
        <f>'2'!N85</f>
        <v>0</v>
      </c>
      <c r="N74" s="1167">
        <f>'2'!O85</f>
        <v>0</v>
      </c>
      <c r="O74" s="1167">
        <f>'2'!P85</f>
        <v>0</v>
      </c>
      <c r="P74" s="1167">
        <f>'2'!Q85</f>
        <v>0</v>
      </c>
    </row>
    <row r="75" spans="1:16" x14ac:dyDescent="0.2">
      <c r="A75" s="1151">
        <v>3</v>
      </c>
      <c r="B75" s="1151">
        <v>14</v>
      </c>
      <c r="C75" s="1160" t="s">
        <v>369</v>
      </c>
      <c r="D75" s="1154">
        <v>540</v>
      </c>
      <c r="E75" s="1167">
        <f>'2'!F86</f>
        <v>0</v>
      </c>
      <c r="F75" s="1167">
        <f>'2'!G86</f>
        <v>0</v>
      </c>
      <c r="G75" s="1167">
        <f>'2'!H86</f>
        <v>0</v>
      </c>
      <c r="H75" s="1167">
        <f>'2'!I86</f>
        <v>0</v>
      </c>
      <c r="I75" s="1167">
        <f>'2'!J86</f>
        <v>0</v>
      </c>
      <c r="J75" s="1167">
        <f>'2'!K86</f>
        <v>0</v>
      </c>
      <c r="K75" s="1167">
        <f>'2'!L86</f>
        <v>0</v>
      </c>
      <c r="L75" s="1167">
        <f>'2'!M86</f>
        <v>0</v>
      </c>
      <c r="M75" s="1167">
        <f>'2'!N86</f>
        <v>0</v>
      </c>
      <c r="N75" s="1167">
        <f>'2'!O86</f>
        <v>0</v>
      </c>
      <c r="O75" s="1167">
        <f>'2'!P86</f>
        <v>0</v>
      </c>
      <c r="P75" s="1167">
        <f>'2'!Q86</f>
        <v>0</v>
      </c>
    </row>
    <row r="76" spans="1:16" x14ac:dyDescent="0.2">
      <c r="A76" s="1151">
        <v>4</v>
      </c>
      <c r="B76" s="1151">
        <v>14</v>
      </c>
      <c r="C76" s="1160" t="s">
        <v>27</v>
      </c>
      <c r="D76" s="1154">
        <v>550</v>
      </c>
      <c r="E76" s="1167">
        <f>'2'!F87</f>
        <v>0</v>
      </c>
      <c r="F76" s="1167">
        <f>'2'!G87</f>
        <v>0</v>
      </c>
      <c r="G76" s="1167">
        <f>'2'!H87</f>
        <v>0</v>
      </c>
      <c r="H76" s="1167">
        <f>'2'!I87</f>
        <v>0</v>
      </c>
      <c r="I76" s="1167">
        <f>'2'!J87</f>
        <v>0</v>
      </c>
      <c r="J76" s="1167">
        <f>'2'!K87</f>
        <v>0</v>
      </c>
      <c r="K76" s="1167">
        <f>'2'!L87</f>
        <v>0</v>
      </c>
      <c r="L76" s="1167">
        <f>'2'!M87</f>
        <v>0</v>
      </c>
      <c r="M76" s="1167">
        <f>'2'!N87</f>
        <v>0</v>
      </c>
      <c r="N76" s="1167">
        <f>'2'!O87</f>
        <v>0</v>
      </c>
      <c r="O76" s="1167">
        <f>'2'!P87</f>
        <v>0</v>
      </c>
      <c r="P76" s="1167">
        <f>'2'!Q87</f>
        <v>0</v>
      </c>
    </row>
    <row r="77" spans="1:16" x14ac:dyDescent="0.2">
      <c r="A77" s="1151">
        <v>5</v>
      </c>
      <c r="B77" s="1151">
        <v>14</v>
      </c>
      <c r="C77" s="1160" t="s">
        <v>372</v>
      </c>
      <c r="D77" s="1154">
        <v>560</v>
      </c>
      <c r="E77" s="1167">
        <f>'2'!F88</f>
        <v>0</v>
      </c>
      <c r="F77" s="1167">
        <f>'2'!G88</f>
        <v>0</v>
      </c>
      <c r="G77" s="1167">
        <f>'2'!H88</f>
        <v>0</v>
      </c>
      <c r="H77" s="1167">
        <f>'2'!I88</f>
        <v>0</v>
      </c>
      <c r="I77" s="1167">
        <f>'2'!J88</f>
        <v>0</v>
      </c>
      <c r="J77" s="1167">
        <f>'2'!K88</f>
        <v>0</v>
      </c>
      <c r="K77" s="1167">
        <f>'2'!L88</f>
        <v>0</v>
      </c>
      <c r="L77" s="1167">
        <f>'2'!M88</f>
        <v>0</v>
      </c>
      <c r="M77" s="1167">
        <f>'2'!N88</f>
        <v>0</v>
      </c>
      <c r="N77" s="1167">
        <f>'2'!O88</f>
        <v>0</v>
      </c>
      <c r="O77" s="1167">
        <f>'2'!P88</f>
        <v>0</v>
      </c>
      <c r="P77" s="1167">
        <f>'2'!Q88</f>
        <v>0</v>
      </c>
    </row>
    <row r="78" spans="1:16" x14ac:dyDescent="0.2">
      <c r="A78" s="1151">
        <v>6</v>
      </c>
      <c r="B78" s="1151">
        <v>14</v>
      </c>
      <c r="C78" s="1160" t="s">
        <v>374</v>
      </c>
      <c r="D78" s="1154">
        <v>570</v>
      </c>
      <c r="E78" s="1167">
        <f>'2'!F89</f>
        <v>0</v>
      </c>
      <c r="F78" s="1167">
        <f>'2'!G89</f>
        <v>0</v>
      </c>
      <c r="G78" s="1167">
        <f>'2'!H89</f>
        <v>0</v>
      </c>
      <c r="H78" s="1167">
        <f>'2'!I89</f>
        <v>0</v>
      </c>
      <c r="I78" s="1167">
        <f>'2'!J89</f>
        <v>0</v>
      </c>
      <c r="J78" s="1167">
        <f>'2'!K89</f>
        <v>0</v>
      </c>
      <c r="K78" s="1167">
        <f>'2'!L89</f>
        <v>0</v>
      </c>
      <c r="L78" s="1167">
        <f>'2'!M89</f>
        <v>0</v>
      </c>
      <c r="M78" s="1167">
        <f>'2'!N89</f>
        <v>0</v>
      </c>
      <c r="N78" s="1167">
        <f>'2'!O89</f>
        <v>0</v>
      </c>
      <c r="O78" s="1167">
        <f>'2'!P89</f>
        <v>0</v>
      </c>
      <c r="P78" s="1167">
        <f>'2'!Q89</f>
        <v>0</v>
      </c>
    </row>
    <row r="79" spans="1:16" x14ac:dyDescent="0.2">
      <c r="A79" s="1151">
        <v>7</v>
      </c>
      <c r="B79" s="1151">
        <v>14</v>
      </c>
      <c r="C79" s="1160" t="s">
        <v>376</v>
      </c>
      <c r="D79" s="1154">
        <v>580</v>
      </c>
      <c r="E79" s="1167">
        <f>'2'!F90</f>
        <v>0</v>
      </c>
      <c r="F79" s="1167">
        <f>'2'!G90</f>
        <v>0</v>
      </c>
      <c r="G79" s="1167">
        <f>'2'!H90</f>
        <v>0</v>
      </c>
      <c r="H79" s="1167">
        <f>'2'!I90</f>
        <v>0</v>
      </c>
      <c r="I79" s="1167">
        <f>'2'!J90</f>
        <v>0</v>
      </c>
      <c r="J79" s="1167">
        <f>'2'!K90</f>
        <v>0</v>
      </c>
      <c r="K79" s="1167">
        <f>'2'!L90</f>
        <v>0</v>
      </c>
      <c r="L79" s="1167">
        <f>'2'!M90</f>
        <v>0</v>
      </c>
      <c r="M79" s="1167">
        <f>'2'!N90</f>
        <v>0</v>
      </c>
      <c r="N79" s="1167">
        <f>'2'!O90</f>
        <v>0</v>
      </c>
      <c r="O79" s="1167">
        <f>'2'!P90</f>
        <v>0</v>
      </c>
      <c r="P79" s="1167">
        <f>'2'!Q90</f>
        <v>0</v>
      </c>
    </row>
    <row r="80" spans="1:16" ht="38.25" x14ac:dyDescent="0.2">
      <c r="A80" s="1151">
        <v>9</v>
      </c>
      <c r="B80" s="1151">
        <v>15</v>
      </c>
      <c r="C80" s="1157" t="s">
        <v>455</v>
      </c>
      <c r="D80" s="1158">
        <v>700</v>
      </c>
      <c r="E80" s="1159">
        <f>'2'!F91</f>
        <v>5823.7221609999997</v>
      </c>
      <c r="F80" s="1159">
        <f>'2'!G91</f>
        <v>23900.0625</v>
      </c>
      <c r="G80" s="1159">
        <f>'2'!H91</f>
        <v>0</v>
      </c>
      <c r="H80" s="1159">
        <f>'2'!I91</f>
        <v>0</v>
      </c>
      <c r="I80" s="1159">
        <f>'2'!J91</f>
        <v>0</v>
      </c>
      <c r="J80" s="1159">
        <f>'2'!K91</f>
        <v>0</v>
      </c>
      <c r="K80" s="1159">
        <f>'2'!L91</f>
        <v>0</v>
      </c>
      <c r="L80" s="1159">
        <f>'2'!M91</f>
        <v>0</v>
      </c>
      <c r="M80" s="1159">
        <f>'2'!N91</f>
        <v>0</v>
      </c>
      <c r="N80" s="1159">
        <f>'2'!O91</f>
        <v>0</v>
      </c>
      <c r="O80" s="1159">
        <f>'2'!P91</f>
        <v>0</v>
      </c>
      <c r="P80" s="1159">
        <f>'2'!Q91</f>
        <v>0</v>
      </c>
    </row>
    <row r="81" spans="1:16" ht="38.25" x14ac:dyDescent="0.2">
      <c r="A81" s="1151">
        <v>9</v>
      </c>
      <c r="B81" s="1151">
        <v>16</v>
      </c>
      <c r="C81" s="1160" t="s">
        <v>456</v>
      </c>
      <c r="D81" s="1154">
        <v>710</v>
      </c>
      <c r="E81" s="1167">
        <f>'2'!F92</f>
        <v>3715.670161</v>
      </c>
      <c r="F81" s="1167">
        <f>'2'!G92</f>
        <v>15240.898499999999</v>
      </c>
      <c r="G81" s="1167">
        <f>'2'!H92</f>
        <v>0</v>
      </c>
      <c r="H81" s="1167">
        <f>'2'!I92</f>
        <v>0</v>
      </c>
      <c r="I81" s="1167">
        <f>'2'!J92</f>
        <v>0</v>
      </c>
      <c r="J81" s="1167">
        <f>'2'!K92</f>
        <v>0</v>
      </c>
      <c r="K81" s="1167">
        <f>'2'!L92</f>
        <v>0</v>
      </c>
      <c r="L81" s="1167">
        <f>'2'!M92</f>
        <v>0</v>
      </c>
      <c r="M81" s="1167">
        <f>'2'!N92</f>
        <v>0</v>
      </c>
      <c r="N81" s="1167">
        <f>'2'!O92</f>
        <v>0</v>
      </c>
      <c r="O81" s="1167">
        <f>'2'!P92</f>
        <v>0</v>
      </c>
      <c r="P81" s="1167">
        <f>'2'!Q92</f>
        <v>0</v>
      </c>
    </row>
    <row r="82" spans="1:16" ht="38.25" x14ac:dyDescent="0.2">
      <c r="A82" s="1151">
        <v>9</v>
      </c>
      <c r="B82" s="1151">
        <v>17</v>
      </c>
      <c r="C82" s="1160" t="s">
        <v>458</v>
      </c>
      <c r="D82" s="1154">
        <v>720</v>
      </c>
      <c r="E82" s="1167">
        <f>'2'!F93</f>
        <v>2108.0520000000001</v>
      </c>
      <c r="F82" s="1167">
        <f>'2'!G93</f>
        <v>8659.1640000000007</v>
      </c>
      <c r="G82" s="1167">
        <f>'2'!H93</f>
        <v>0</v>
      </c>
      <c r="H82" s="1167">
        <f>'2'!I93</f>
        <v>0</v>
      </c>
      <c r="I82" s="1167">
        <f>'2'!J93</f>
        <v>0</v>
      </c>
      <c r="J82" s="1167">
        <f>'2'!K93</f>
        <v>0</v>
      </c>
      <c r="K82" s="1167">
        <f>'2'!L93</f>
        <v>0</v>
      </c>
      <c r="L82" s="1167">
        <f>'2'!M93</f>
        <v>0</v>
      </c>
      <c r="M82" s="1167">
        <f>'2'!N93</f>
        <v>0</v>
      </c>
      <c r="N82" s="1167">
        <f>'2'!O93</f>
        <v>0</v>
      </c>
      <c r="O82" s="1167">
        <f>'2'!P93</f>
        <v>0</v>
      </c>
      <c r="P82" s="1167">
        <f>'2'!Q93</f>
        <v>0</v>
      </c>
    </row>
    <row r="83" spans="1:16" x14ac:dyDescent="0.2">
      <c r="A83" s="1151">
        <v>9</v>
      </c>
      <c r="B83" s="1151">
        <v>0</v>
      </c>
      <c r="C83" s="1157" t="s">
        <v>1944</v>
      </c>
      <c r="D83" s="1158">
        <v>800</v>
      </c>
      <c r="E83" s="1159">
        <f>'2'!F94</f>
        <v>5954.787268</v>
      </c>
      <c r="F83" s="1159">
        <f>'2'!G94</f>
        <v>24495.298620000001</v>
      </c>
      <c r="G83" s="1159">
        <f>'2'!H94</f>
        <v>0</v>
      </c>
      <c r="H83" s="1159">
        <f>'2'!I94</f>
        <v>0</v>
      </c>
      <c r="I83" s="1159">
        <f>'2'!J94</f>
        <v>8.52637</v>
      </c>
      <c r="J83" s="1159">
        <f>'2'!K94</f>
        <v>27.642250000000001</v>
      </c>
      <c r="K83" s="1159">
        <f>'2'!L94</f>
        <v>1.4057999999999999E-2</v>
      </c>
      <c r="L83" s="1159">
        <f>'2'!M94</f>
        <v>16.185020000000002</v>
      </c>
      <c r="M83" s="1159">
        <f>'2'!N94</f>
        <v>0</v>
      </c>
      <c r="N83" s="1159">
        <f>'2'!O94</f>
        <v>0</v>
      </c>
      <c r="O83" s="1159">
        <f>'2'!P94</f>
        <v>0</v>
      </c>
      <c r="P83" s="1159">
        <f>'2'!Q94</f>
        <v>0</v>
      </c>
    </row>
  </sheetData>
  <sheetProtection algorithmName="SHA-512" hashValue="xshBT1b3jbn0h4HlgTqykC6owoQ0UkR1IYnA9dwcKzxquom/fwm9KA66iyuhLED3Jgwd0wCZD4GJd7VlzghOOw==" saltValue="gJ7mMrzSs6vAdxY5mDzf2g==" spinCount="100000" sheet="1" objects="1" scenarios="1"/>
  <mergeCells count="8">
    <mergeCell ref="M3:N3"/>
    <mergeCell ref="O3:P3"/>
    <mergeCell ref="C3:C4"/>
    <mergeCell ref="D3:D4"/>
    <mergeCell ref="E3:F3"/>
    <mergeCell ref="G3:H3"/>
    <mergeCell ref="I3:J3"/>
    <mergeCell ref="K3:L3"/>
  </mergeCells>
  <dataValidations count="1">
    <dataValidation type="decimal" operator="greaterThanOrEqual" allowBlank="1" showErrorMessage="1" errorTitle="НЕВЕРНОЕ ЗНАЧЕНИЕ" error="Введенное значение не является числовым" sqref="E7:P83">
      <formula1>-9.99999999999999E+42</formula1>
    </dataValidation>
  </dataValidations>
  <pageMargins left="0.7" right="0.7" top="0.75" bottom="0.75" header="0.3" footer="0.3"/>
  <pageSetup paperSize="9" orientation="portrait"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M236"/>
  <sheetViews>
    <sheetView workbookViewId="0">
      <selection activeCell="R268" sqref="R268"/>
    </sheetView>
  </sheetViews>
  <sheetFormatPr defaultColWidth="10.5" defaultRowHeight="11.45" customHeight="1" outlineLevelRow="3" x14ac:dyDescent="0.2"/>
  <cols>
    <col min="1" max="1" width="17.1640625" style="1000" customWidth="1"/>
    <col min="2" max="2" width="16.1640625" style="1000" customWidth="1"/>
    <col min="3" max="3" width="18" style="1000" customWidth="1"/>
    <col min="4" max="4" width="38" style="1000" customWidth="1"/>
    <col min="5" max="5" width="16.5" style="1000" hidden="1" customWidth="1"/>
    <col min="6" max="6" width="8" style="1000" hidden="1" customWidth="1"/>
    <col min="7" max="7" width="14.1640625" style="1000" hidden="1" customWidth="1"/>
    <col min="8" max="8" width="19.6640625" style="1000" hidden="1" customWidth="1"/>
    <col min="9" max="9" width="34.5" style="1000" hidden="1" customWidth="1"/>
    <col min="10" max="10" width="9" style="1000" hidden="1" customWidth="1"/>
    <col min="11" max="11" width="26.33203125" style="1000" customWidth="1"/>
    <col min="12" max="12" width="19.83203125" style="1000" customWidth="1"/>
    <col min="13" max="13" width="18.6640625" style="1000" customWidth="1"/>
    <col min="14" max="16384" width="10.5" style="1002"/>
  </cols>
  <sheetData>
    <row r="1" spans="1:13" ht="13.15" customHeight="1" x14ac:dyDescent="0.2">
      <c r="A1" s="1764" t="s">
        <v>1036</v>
      </c>
      <c r="B1" s="1764"/>
      <c r="C1" s="1764"/>
      <c r="D1" s="1764"/>
      <c r="E1" s="1764"/>
      <c r="F1" s="1764"/>
      <c r="G1" s="1764"/>
      <c r="H1" s="1764"/>
      <c r="I1" s="1764"/>
      <c r="J1" s="1764"/>
      <c r="K1" s="1765" t="s">
        <v>1484</v>
      </c>
      <c r="L1" s="1765" t="s">
        <v>974</v>
      </c>
      <c r="M1" s="1765" t="s">
        <v>18</v>
      </c>
    </row>
    <row r="2" spans="1:13" ht="13.15" customHeight="1" x14ac:dyDescent="0.2">
      <c r="A2" s="1764" t="s">
        <v>2147</v>
      </c>
      <c r="B2" s="1764"/>
      <c r="C2" s="1764"/>
      <c r="D2" s="1764"/>
      <c r="E2" s="1764"/>
      <c r="F2" s="1764"/>
      <c r="G2" s="1764"/>
      <c r="H2" s="1764"/>
      <c r="I2" s="1764"/>
      <c r="J2" s="1764"/>
      <c r="K2" s="1766"/>
      <c r="L2" s="1766"/>
      <c r="M2" s="1766"/>
    </row>
    <row r="3" spans="1:13" ht="13.15" customHeight="1" x14ac:dyDescent="0.2">
      <c r="A3" s="1764" t="s">
        <v>2148</v>
      </c>
      <c r="B3" s="1764"/>
      <c r="C3" s="1764"/>
      <c r="D3" s="1764"/>
      <c r="E3" s="1764"/>
      <c r="F3" s="1764"/>
      <c r="G3" s="1764"/>
      <c r="H3" s="1764"/>
      <c r="I3" s="1764"/>
      <c r="J3" s="1764"/>
      <c r="K3" s="1766"/>
      <c r="L3" s="1766"/>
      <c r="M3" s="1766"/>
    </row>
    <row r="4" spans="1:13" ht="25.9" customHeight="1" x14ac:dyDescent="0.2">
      <c r="A4" s="1088" t="s">
        <v>2149</v>
      </c>
      <c r="B4" s="1088" t="s">
        <v>2150</v>
      </c>
      <c r="C4" s="1088" t="s">
        <v>2151</v>
      </c>
      <c r="D4" s="1088" t="s">
        <v>5</v>
      </c>
      <c r="E4" s="1088" t="s">
        <v>20</v>
      </c>
      <c r="F4" s="1088" t="s">
        <v>1510</v>
      </c>
      <c r="G4" s="1088" t="s">
        <v>2152</v>
      </c>
      <c r="H4" s="1088" t="s">
        <v>2153</v>
      </c>
      <c r="I4" s="1088" t="s">
        <v>2154</v>
      </c>
      <c r="J4" s="1088" t="s">
        <v>2155</v>
      </c>
      <c r="K4" s="1767"/>
      <c r="L4" s="1767"/>
      <c r="M4" s="1767"/>
    </row>
    <row r="5" spans="1:13" ht="13.15" customHeight="1" collapsed="1" x14ac:dyDescent="0.2">
      <c r="A5" s="1710" t="s">
        <v>343</v>
      </c>
      <c r="B5" s="1710"/>
      <c r="C5" s="1710"/>
      <c r="D5" s="1710"/>
      <c r="E5" s="1710"/>
      <c r="F5" s="1710"/>
      <c r="G5" s="1710"/>
      <c r="H5" s="1710"/>
      <c r="I5" s="1710"/>
      <c r="J5" s="1710"/>
      <c r="K5" s="1380">
        <v>532789.12100000004</v>
      </c>
      <c r="L5" s="12">
        <v>5836341.9900000002</v>
      </c>
      <c r="M5" s="12">
        <v>1052455.1100000001</v>
      </c>
    </row>
    <row r="6" spans="1:13" ht="10.9" hidden="1" customHeight="1" outlineLevel="1" collapsed="1" x14ac:dyDescent="0.2">
      <c r="A6" s="1763" t="s">
        <v>2156</v>
      </c>
      <c r="B6" s="1763"/>
      <c r="C6" s="1763"/>
      <c r="D6" s="1763"/>
      <c r="E6" s="1763"/>
      <c r="F6" s="1763"/>
      <c r="G6" s="1763"/>
      <c r="H6" s="1763"/>
      <c r="I6" s="1763"/>
      <c r="J6" s="1763"/>
      <c r="K6" s="1296">
        <v>536540.29799999995</v>
      </c>
      <c r="L6" s="1297">
        <v>6056598.4400000004</v>
      </c>
      <c r="M6" s="1297">
        <v>1092173.49</v>
      </c>
    </row>
    <row r="7" spans="1:13" ht="10.9" hidden="1" customHeight="1" outlineLevel="2" collapsed="1" x14ac:dyDescent="0.2">
      <c r="A7" s="1760" t="s">
        <v>2157</v>
      </c>
      <c r="B7" s="1760"/>
      <c r="C7" s="1760"/>
      <c r="D7" s="1760"/>
      <c r="E7" s="1760"/>
      <c r="F7" s="1760"/>
      <c r="G7" s="1760"/>
      <c r="H7" s="1760"/>
      <c r="I7" s="1760"/>
      <c r="J7" s="1760"/>
      <c r="K7" s="1298">
        <v>28333.734</v>
      </c>
      <c r="L7" s="1299">
        <v>319838.14</v>
      </c>
      <c r="M7" s="1299">
        <v>57675.73</v>
      </c>
    </row>
    <row r="8" spans="1:13" ht="22.9" hidden="1" customHeight="1" outlineLevel="3" x14ac:dyDescent="0.2">
      <c r="A8" s="1300" t="s">
        <v>2158</v>
      </c>
      <c r="B8" s="1301" t="s">
        <v>2159</v>
      </c>
      <c r="C8" s="1301" t="s">
        <v>2160</v>
      </c>
      <c r="D8" s="1301" t="s">
        <v>35</v>
      </c>
      <c r="E8" s="1301"/>
      <c r="F8" s="1301"/>
      <c r="G8" s="1301" t="s">
        <v>2161</v>
      </c>
      <c r="H8" s="1301" t="s">
        <v>2162</v>
      </c>
      <c r="I8" s="1301" t="s">
        <v>2163</v>
      </c>
      <c r="J8" s="1301" t="s">
        <v>1033</v>
      </c>
      <c r="K8" s="1302">
        <v>28333.734</v>
      </c>
      <c r="L8" s="1006">
        <v>319838.14</v>
      </c>
      <c r="M8" s="1006">
        <v>57675.73</v>
      </c>
    </row>
    <row r="9" spans="1:13" ht="10.9" hidden="1" customHeight="1" outlineLevel="2" collapsed="1" x14ac:dyDescent="0.2">
      <c r="A9" s="1760" t="s">
        <v>2164</v>
      </c>
      <c r="B9" s="1760"/>
      <c r="C9" s="1760"/>
      <c r="D9" s="1760"/>
      <c r="E9" s="1760"/>
      <c r="F9" s="1760"/>
      <c r="G9" s="1760"/>
      <c r="H9" s="1760"/>
      <c r="I9" s="1760"/>
      <c r="J9" s="1760"/>
      <c r="K9" s="1298">
        <v>36845.256999999998</v>
      </c>
      <c r="L9" s="1299">
        <v>415918.3</v>
      </c>
      <c r="M9" s="1299">
        <v>75001.66</v>
      </c>
    </row>
    <row r="10" spans="1:13" ht="22.9" hidden="1" customHeight="1" outlineLevel="3" x14ac:dyDescent="0.2">
      <c r="A10" s="1300" t="s">
        <v>2158</v>
      </c>
      <c r="B10" s="1301" t="s">
        <v>2165</v>
      </c>
      <c r="C10" s="1301" t="s">
        <v>2160</v>
      </c>
      <c r="D10" s="1301" t="s">
        <v>35</v>
      </c>
      <c r="E10" s="1301"/>
      <c r="F10" s="1301"/>
      <c r="G10" s="1301" t="s">
        <v>2161</v>
      </c>
      <c r="H10" s="1301" t="s">
        <v>2162</v>
      </c>
      <c r="I10" s="1301" t="s">
        <v>2163</v>
      </c>
      <c r="J10" s="1301" t="s">
        <v>1033</v>
      </c>
      <c r="K10" s="1302">
        <v>36845.256999999998</v>
      </c>
      <c r="L10" s="1006">
        <v>415918.3</v>
      </c>
      <c r="M10" s="1006">
        <v>75001.66</v>
      </c>
    </row>
    <row r="11" spans="1:13" ht="10.9" hidden="1" customHeight="1" outlineLevel="2" collapsed="1" x14ac:dyDescent="0.2">
      <c r="A11" s="1760" t="s">
        <v>2166</v>
      </c>
      <c r="B11" s="1760"/>
      <c r="C11" s="1760"/>
      <c r="D11" s="1760"/>
      <c r="E11" s="1760"/>
      <c r="F11" s="1760"/>
      <c r="G11" s="1760"/>
      <c r="H11" s="1760"/>
      <c r="I11" s="1760"/>
      <c r="J11" s="1760"/>
      <c r="K11" s="1298">
        <v>42980.086000000003</v>
      </c>
      <c r="L11" s="1299">
        <v>485169.75</v>
      </c>
      <c r="M11" s="1299">
        <v>87489.63</v>
      </c>
    </row>
    <row r="12" spans="1:13" ht="22.9" hidden="1" customHeight="1" outlineLevel="3" x14ac:dyDescent="0.2">
      <c r="A12" s="1300" t="s">
        <v>2158</v>
      </c>
      <c r="B12" s="1301" t="s">
        <v>2167</v>
      </c>
      <c r="C12" s="1301" t="s">
        <v>2160</v>
      </c>
      <c r="D12" s="1301" t="s">
        <v>35</v>
      </c>
      <c r="E12" s="1301"/>
      <c r="F12" s="1301"/>
      <c r="G12" s="1301" t="s">
        <v>2161</v>
      </c>
      <c r="H12" s="1301" t="s">
        <v>2162</v>
      </c>
      <c r="I12" s="1301" t="s">
        <v>2163</v>
      </c>
      <c r="J12" s="1301" t="s">
        <v>1033</v>
      </c>
      <c r="K12" s="1302">
        <v>42980.086000000003</v>
      </c>
      <c r="L12" s="1006">
        <v>485169.75</v>
      </c>
      <c r="M12" s="1006">
        <v>87489.63</v>
      </c>
    </row>
    <row r="13" spans="1:13" ht="10.9" hidden="1" customHeight="1" outlineLevel="2" collapsed="1" x14ac:dyDescent="0.2">
      <c r="A13" s="1760" t="s">
        <v>2168</v>
      </c>
      <c r="B13" s="1760"/>
      <c r="C13" s="1760"/>
      <c r="D13" s="1760"/>
      <c r="E13" s="1760"/>
      <c r="F13" s="1760"/>
      <c r="G13" s="1760"/>
      <c r="H13" s="1760"/>
      <c r="I13" s="1760"/>
      <c r="J13" s="1760"/>
      <c r="K13" s="1298">
        <v>56372.485999999997</v>
      </c>
      <c r="L13" s="1299">
        <v>636346.44999999995</v>
      </c>
      <c r="M13" s="1299">
        <v>114751</v>
      </c>
    </row>
    <row r="14" spans="1:13" ht="22.9" hidden="1" customHeight="1" outlineLevel="3" x14ac:dyDescent="0.2">
      <c r="A14" s="1300" t="s">
        <v>2158</v>
      </c>
      <c r="B14" s="1301" t="s">
        <v>2169</v>
      </c>
      <c r="C14" s="1301" t="s">
        <v>2160</v>
      </c>
      <c r="D14" s="1301" t="s">
        <v>35</v>
      </c>
      <c r="E14" s="1301"/>
      <c r="F14" s="1301"/>
      <c r="G14" s="1301" t="s">
        <v>2161</v>
      </c>
      <c r="H14" s="1301" t="s">
        <v>2162</v>
      </c>
      <c r="I14" s="1301" t="s">
        <v>2163</v>
      </c>
      <c r="J14" s="1301" t="s">
        <v>1033</v>
      </c>
      <c r="K14" s="1302">
        <v>56372.485999999997</v>
      </c>
      <c r="L14" s="1006">
        <v>636346.44999999995</v>
      </c>
      <c r="M14" s="1006">
        <v>114751</v>
      </c>
    </row>
    <row r="15" spans="1:13" ht="10.9" hidden="1" customHeight="1" outlineLevel="2" collapsed="1" x14ac:dyDescent="0.2">
      <c r="A15" s="1760" t="s">
        <v>2168</v>
      </c>
      <c r="B15" s="1760"/>
      <c r="C15" s="1760"/>
      <c r="D15" s="1760"/>
      <c r="E15" s="1760"/>
      <c r="F15" s="1760"/>
      <c r="G15" s="1760"/>
      <c r="H15" s="1760"/>
      <c r="I15" s="1760"/>
      <c r="J15" s="1760"/>
      <c r="K15" s="1298">
        <v>9592</v>
      </c>
      <c r="L15" s="1299">
        <v>108276.84</v>
      </c>
      <c r="M15" s="1299">
        <v>19525.330000000002</v>
      </c>
    </row>
    <row r="16" spans="1:13" ht="22.9" hidden="1" customHeight="1" outlineLevel="3" x14ac:dyDescent="0.2">
      <c r="A16" s="1300" t="s">
        <v>2158</v>
      </c>
      <c r="B16" s="1301" t="s">
        <v>2170</v>
      </c>
      <c r="C16" s="1301" t="s">
        <v>2160</v>
      </c>
      <c r="D16" s="1301" t="s">
        <v>35</v>
      </c>
      <c r="E16" s="1301"/>
      <c r="F16" s="1301"/>
      <c r="G16" s="1301" t="s">
        <v>2161</v>
      </c>
      <c r="H16" s="1301" t="s">
        <v>2162</v>
      </c>
      <c r="I16" s="1301" t="s">
        <v>2163</v>
      </c>
      <c r="J16" s="1301" t="s">
        <v>1033</v>
      </c>
      <c r="K16" s="1302">
        <v>9592</v>
      </c>
      <c r="L16" s="1006">
        <v>108276.84</v>
      </c>
      <c r="M16" s="1006">
        <v>19525.330000000002</v>
      </c>
    </row>
    <row r="17" spans="1:13" ht="10.9" hidden="1" customHeight="1" outlineLevel="2" collapsed="1" x14ac:dyDescent="0.2">
      <c r="A17" s="1760" t="s">
        <v>2168</v>
      </c>
      <c r="B17" s="1760"/>
      <c r="C17" s="1760"/>
      <c r="D17" s="1760"/>
      <c r="E17" s="1760"/>
      <c r="F17" s="1760"/>
      <c r="G17" s="1760"/>
      <c r="H17" s="1760"/>
      <c r="I17" s="1760"/>
      <c r="J17" s="1760"/>
      <c r="K17" s="1298">
        <v>64729.2</v>
      </c>
      <c r="L17" s="1299">
        <v>730679.09</v>
      </c>
      <c r="M17" s="1299">
        <v>131761.81</v>
      </c>
    </row>
    <row r="18" spans="1:13" ht="22.9" hidden="1" customHeight="1" outlineLevel="3" x14ac:dyDescent="0.2">
      <c r="A18" s="1300" t="s">
        <v>2158</v>
      </c>
      <c r="B18" s="1301" t="s">
        <v>2171</v>
      </c>
      <c r="C18" s="1301" t="s">
        <v>2160</v>
      </c>
      <c r="D18" s="1301" t="s">
        <v>35</v>
      </c>
      <c r="E18" s="1301"/>
      <c r="F18" s="1301"/>
      <c r="G18" s="1301" t="s">
        <v>2161</v>
      </c>
      <c r="H18" s="1301" t="s">
        <v>2162</v>
      </c>
      <c r="I18" s="1301" t="s">
        <v>2163</v>
      </c>
      <c r="J18" s="1301" t="s">
        <v>1033</v>
      </c>
      <c r="K18" s="1302">
        <v>64729.2</v>
      </c>
      <c r="L18" s="1006">
        <v>730679.09</v>
      </c>
      <c r="M18" s="1006">
        <v>131761.81</v>
      </c>
    </row>
    <row r="19" spans="1:13" ht="10.9" hidden="1" customHeight="1" outlineLevel="2" collapsed="1" x14ac:dyDescent="0.2">
      <c r="A19" s="1760" t="s">
        <v>2172</v>
      </c>
      <c r="B19" s="1760"/>
      <c r="C19" s="1760"/>
      <c r="D19" s="1760"/>
      <c r="E19" s="1760"/>
      <c r="F19" s="1760"/>
      <c r="G19" s="1760"/>
      <c r="H19" s="1760"/>
      <c r="I19" s="1760"/>
      <c r="J19" s="1760"/>
      <c r="K19" s="1298">
        <v>12980.893</v>
      </c>
      <c r="L19" s="1299">
        <v>146531.5</v>
      </c>
      <c r="M19" s="1299">
        <v>26423.71</v>
      </c>
    </row>
    <row r="20" spans="1:13" ht="22.9" hidden="1" customHeight="1" outlineLevel="3" x14ac:dyDescent="0.2">
      <c r="A20" s="1300" t="s">
        <v>2158</v>
      </c>
      <c r="B20" s="1301" t="s">
        <v>2173</v>
      </c>
      <c r="C20" s="1301" t="s">
        <v>2160</v>
      </c>
      <c r="D20" s="1301" t="s">
        <v>35</v>
      </c>
      <c r="E20" s="1301"/>
      <c r="F20" s="1301"/>
      <c r="G20" s="1301" t="s">
        <v>2161</v>
      </c>
      <c r="H20" s="1301" t="s">
        <v>2162</v>
      </c>
      <c r="I20" s="1301" t="s">
        <v>2163</v>
      </c>
      <c r="J20" s="1301" t="s">
        <v>1033</v>
      </c>
      <c r="K20" s="1302">
        <v>12980.893</v>
      </c>
      <c r="L20" s="1006">
        <v>146531.5</v>
      </c>
      <c r="M20" s="1006">
        <v>26423.71</v>
      </c>
    </row>
    <row r="21" spans="1:13" ht="10.9" hidden="1" customHeight="1" outlineLevel="2" collapsed="1" x14ac:dyDescent="0.2">
      <c r="A21" s="1760" t="s">
        <v>2174</v>
      </c>
      <c r="B21" s="1760"/>
      <c r="C21" s="1760"/>
      <c r="D21" s="1760"/>
      <c r="E21" s="1760"/>
      <c r="F21" s="1760"/>
      <c r="G21" s="1760"/>
      <c r="H21" s="1760"/>
      <c r="I21" s="1760"/>
      <c r="J21" s="1760"/>
      <c r="K21" s="1298">
        <v>16857.16</v>
      </c>
      <c r="L21" s="1299">
        <v>190287.76</v>
      </c>
      <c r="M21" s="1299">
        <v>34314.19</v>
      </c>
    </row>
    <row r="22" spans="1:13" ht="22.9" hidden="1" customHeight="1" outlineLevel="3" x14ac:dyDescent="0.2">
      <c r="A22" s="1300" t="s">
        <v>2158</v>
      </c>
      <c r="B22" s="1301" t="s">
        <v>2175</v>
      </c>
      <c r="C22" s="1301" t="s">
        <v>2160</v>
      </c>
      <c r="D22" s="1301" t="s">
        <v>35</v>
      </c>
      <c r="E22" s="1301"/>
      <c r="F22" s="1301"/>
      <c r="G22" s="1301" t="s">
        <v>2161</v>
      </c>
      <c r="H22" s="1301" t="s">
        <v>2162</v>
      </c>
      <c r="I22" s="1301" t="s">
        <v>2163</v>
      </c>
      <c r="J22" s="1301" t="s">
        <v>1033</v>
      </c>
      <c r="K22" s="1302">
        <v>16857.16</v>
      </c>
      <c r="L22" s="1006">
        <v>190287.76</v>
      </c>
      <c r="M22" s="1006">
        <v>34314.19</v>
      </c>
    </row>
    <row r="23" spans="1:13" ht="10.9" hidden="1" customHeight="1" outlineLevel="2" collapsed="1" x14ac:dyDescent="0.2">
      <c r="A23" s="1760" t="s">
        <v>2176</v>
      </c>
      <c r="B23" s="1760"/>
      <c r="C23" s="1760"/>
      <c r="D23" s="1760"/>
      <c r="E23" s="1760"/>
      <c r="F23" s="1760"/>
      <c r="G23" s="1760"/>
      <c r="H23" s="1760"/>
      <c r="I23" s="1760"/>
      <c r="J23" s="1760"/>
      <c r="K23" s="1303">
        <v>644.04</v>
      </c>
      <c r="L23" s="1299">
        <v>7270.08</v>
      </c>
      <c r="M23" s="1299">
        <v>1311</v>
      </c>
    </row>
    <row r="24" spans="1:13" ht="22.9" hidden="1" customHeight="1" outlineLevel="3" x14ac:dyDescent="0.2">
      <c r="A24" s="1300" t="s">
        <v>2158</v>
      </c>
      <c r="B24" s="1301" t="s">
        <v>2177</v>
      </c>
      <c r="C24" s="1301" t="s">
        <v>2160</v>
      </c>
      <c r="D24" s="1301" t="s">
        <v>35</v>
      </c>
      <c r="E24" s="1301"/>
      <c r="F24" s="1301"/>
      <c r="G24" s="1301" t="s">
        <v>2161</v>
      </c>
      <c r="H24" s="1301" t="s">
        <v>2162</v>
      </c>
      <c r="I24" s="1301" t="s">
        <v>2163</v>
      </c>
      <c r="J24" s="1301" t="s">
        <v>1033</v>
      </c>
      <c r="K24" s="1304">
        <v>644.04</v>
      </c>
      <c r="L24" s="1006">
        <v>7270.08</v>
      </c>
      <c r="M24" s="1006">
        <v>1311</v>
      </c>
    </row>
    <row r="25" spans="1:13" ht="10.9" hidden="1" customHeight="1" outlineLevel="2" collapsed="1" x14ac:dyDescent="0.2">
      <c r="A25" s="1760" t="s">
        <v>2178</v>
      </c>
      <c r="B25" s="1760"/>
      <c r="C25" s="1760"/>
      <c r="D25" s="1760"/>
      <c r="E25" s="1760"/>
      <c r="F25" s="1760"/>
      <c r="G25" s="1760"/>
      <c r="H25" s="1760"/>
      <c r="I25" s="1760"/>
      <c r="J25" s="1760"/>
      <c r="K25" s="1298">
        <v>20364.68</v>
      </c>
      <c r="L25" s="1299">
        <v>229881.5</v>
      </c>
      <c r="M25" s="1299">
        <v>41454.04</v>
      </c>
    </row>
    <row r="26" spans="1:13" ht="22.9" hidden="1" customHeight="1" outlineLevel="3" x14ac:dyDescent="0.2">
      <c r="A26" s="1300" t="s">
        <v>2158</v>
      </c>
      <c r="B26" s="1301" t="s">
        <v>2179</v>
      </c>
      <c r="C26" s="1301" t="s">
        <v>2160</v>
      </c>
      <c r="D26" s="1301" t="s">
        <v>35</v>
      </c>
      <c r="E26" s="1301"/>
      <c r="F26" s="1301"/>
      <c r="G26" s="1301" t="s">
        <v>2161</v>
      </c>
      <c r="H26" s="1301" t="s">
        <v>2162</v>
      </c>
      <c r="I26" s="1301" t="s">
        <v>2163</v>
      </c>
      <c r="J26" s="1301" t="s">
        <v>1033</v>
      </c>
      <c r="K26" s="1302">
        <v>20364.68</v>
      </c>
      <c r="L26" s="1006">
        <v>229881.5</v>
      </c>
      <c r="M26" s="1006">
        <v>41454.04</v>
      </c>
    </row>
    <row r="27" spans="1:13" ht="10.9" hidden="1" customHeight="1" outlineLevel="2" collapsed="1" x14ac:dyDescent="0.2">
      <c r="A27" s="1760" t="s">
        <v>2180</v>
      </c>
      <c r="B27" s="1760"/>
      <c r="C27" s="1760"/>
      <c r="D27" s="1760"/>
      <c r="E27" s="1760"/>
      <c r="F27" s="1760"/>
      <c r="G27" s="1760"/>
      <c r="H27" s="1760"/>
      <c r="I27" s="1760"/>
      <c r="J27" s="1760"/>
      <c r="K27" s="1298">
        <v>1564.8789999999999</v>
      </c>
      <c r="L27" s="1299">
        <v>17664.73</v>
      </c>
      <c r="M27" s="1299">
        <v>3185.44</v>
      </c>
    </row>
    <row r="28" spans="1:13" ht="22.9" hidden="1" customHeight="1" outlineLevel="3" x14ac:dyDescent="0.2">
      <c r="A28" s="1300" t="s">
        <v>2158</v>
      </c>
      <c r="B28" s="1301" t="s">
        <v>2181</v>
      </c>
      <c r="C28" s="1301" t="s">
        <v>2160</v>
      </c>
      <c r="D28" s="1301" t="s">
        <v>35</v>
      </c>
      <c r="E28" s="1301"/>
      <c r="F28" s="1301"/>
      <c r="G28" s="1301" t="s">
        <v>2161</v>
      </c>
      <c r="H28" s="1301" t="s">
        <v>2162</v>
      </c>
      <c r="I28" s="1301" t="s">
        <v>2163</v>
      </c>
      <c r="J28" s="1301" t="s">
        <v>1033</v>
      </c>
      <c r="K28" s="1302">
        <v>1564.8789999999999</v>
      </c>
      <c r="L28" s="1006">
        <v>17664.73</v>
      </c>
      <c r="M28" s="1006">
        <v>3185.44</v>
      </c>
    </row>
    <row r="29" spans="1:13" ht="10.9" hidden="1" customHeight="1" outlineLevel="2" collapsed="1" x14ac:dyDescent="0.2">
      <c r="A29" s="1760" t="s">
        <v>2182</v>
      </c>
      <c r="B29" s="1760"/>
      <c r="C29" s="1760"/>
      <c r="D29" s="1760"/>
      <c r="E29" s="1760"/>
      <c r="F29" s="1760"/>
      <c r="G29" s="1760"/>
      <c r="H29" s="1760"/>
      <c r="I29" s="1760"/>
      <c r="J29" s="1760"/>
      <c r="K29" s="1298">
        <v>4577.2160000000003</v>
      </c>
      <c r="L29" s="1299">
        <v>51668.73</v>
      </c>
      <c r="M29" s="1299">
        <v>9317.31</v>
      </c>
    </row>
    <row r="30" spans="1:13" ht="22.9" hidden="1" customHeight="1" outlineLevel="3" x14ac:dyDescent="0.2">
      <c r="A30" s="1300" t="s">
        <v>2158</v>
      </c>
      <c r="B30" s="1301" t="s">
        <v>2183</v>
      </c>
      <c r="C30" s="1301" t="s">
        <v>2160</v>
      </c>
      <c r="D30" s="1301" t="s">
        <v>35</v>
      </c>
      <c r="E30" s="1301"/>
      <c r="F30" s="1301"/>
      <c r="G30" s="1301" t="s">
        <v>2161</v>
      </c>
      <c r="H30" s="1301" t="s">
        <v>2162</v>
      </c>
      <c r="I30" s="1301" t="s">
        <v>2163</v>
      </c>
      <c r="J30" s="1301" t="s">
        <v>1033</v>
      </c>
      <c r="K30" s="1302">
        <v>4577.2160000000003</v>
      </c>
      <c r="L30" s="1006">
        <v>51668.73</v>
      </c>
      <c r="M30" s="1006">
        <v>9317.31</v>
      </c>
    </row>
    <row r="31" spans="1:13" ht="10.9" hidden="1" customHeight="1" outlineLevel="2" collapsed="1" x14ac:dyDescent="0.2">
      <c r="A31" s="1760" t="s">
        <v>2184</v>
      </c>
      <c r="B31" s="1760"/>
      <c r="C31" s="1760"/>
      <c r="D31" s="1760"/>
      <c r="E31" s="1760"/>
      <c r="F31" s="1760"/>
      <c r="G31" s="1760"/>
      <c r="H31" s="1760"/>
      <c r="I31" s="1760"/>
      <c r="J31" s="1760"/>
      <c r="K31" s="1303">
        <v>871.6</v>
      </c>
      <c r="L31" s="1299">
        <v>9838.84</v>
      </c>
      <c r="M31" s="1299">
        <v>1774.22</v>
      </c>
    </row>
    <row r="32" spans="1:13" ht="22.9" hidden="1" customHeight="1" outlineLevel="3" x14ac:dyDescent="0.2">
      <c r="A32" s="1300" t="s">
        <v>2158</v>
      </c>
      <c r="B32" s="1301" t="s">
        <v>2185</v>
      </c>
      <c r="C32" s="1301" t="s">
        <v>2160</v>
      </c>
      <c r="D32" s="1301" t="s">
        <v>35</v>
      </c>
      <c r="E32" s="1301"/>
      <c r="F32" s="1301"/>
      <c r="G32" s="1301" t="s">
        <v>2161</v>
      </c>
      <c r="H32" s="1301" t="s">
        <v>2162</v>
      </c>
      <c r="I32" s="1301" t="s">
        <v>2163</v>
      </c>
      <c r="J32" s="1301" t="s">
        <v>1033</v>
      </c>
      <c r="K32" s="1304">
        <v>871.6</v>
      </c>
      <c r="L32" s="1006">
        <v>9838.84</v>
      </c>
      <c r="M32" s="1006">
        <v>1774.22</v>
      </c>
    </row>
    <row r="33" spans="1:13" ht="10.9" hidden="1" customHeight="1" outlineLevel="2" collapsed="1" x14ac:dyDescent="0.2">
      <c r="A33" s="1760" t="s">
        <v>2186</v>
      </c>
      <c r="B33" s="1760"/>
      <c r="C33" s="1760"/>
      <c r="D33" s="1760"/>
      <c r="E33" s="1760"/>
      <c r="F33" s="1760"/>
      <c r="G33" s="1760"/>
      <c r="H33" s="1760"/>
      <c r="I33" s="1760"/>
      <c r="J33" s="1760"/>
      <c r="K33" s="1298">
        <v>4550.2830000000004</v>
      </c>
      <c r="L33" s="1299">
        <v>51364.71</v>
      </c>
      <c r="M33" s="1299">
        <v>9262.49</v>
      </c>
    </row>
    <row r="34" spans="1:13" ht="22.9" hidden="1" customHeight="1" outlineLevel="3" x14ac:dyDescent="0.2">
      <c r="A34" s="1300" t="s">
        <v>2158</v>
      </c>
      <c r="B34" s="1301" t="s">
        <v>2187</v>
      </c>
      <c r="C34" s="1301" t="s">
        <v>2160</v>
      </c>
      <c r="D34" s="1301" t="s">
        <v>35</v>
      </c>
      <c r="E34" s="1301"/>
      <c r="F34" s="1301"/>
      <c r="G34" s="1301" t="s">
        <v>2161</v>
      </c>
      <c r="H34" s="1301" t="s">
        <v>2162</v>
      </c>
      <c r="I34" s="1301" t="s">
        <v>2163</v>
      </c>
      <c r="J34" s="1301" t="s">
        <v>1033</v>
      </c>
      <c r="K34" s="1302">
        <v>4550.2830000000004</v>
      </c>
      <c r="L34" s="1006">
        <v>51364.71</v>
      </c>
      <c r="M34" s="1006">
        <v>9262.49</v>
      </c>
    </row>
    <row r="35" spans="1:13" ht="10.9" hidden="1" customHeight="1" outlineLevel="2" collapsed="1" x14ac:dyDescent="0.2">
      <c r="A35" s="1760" t="s">
        <v>2188</v>
      </c>
      <c r="B35" s="1760"/>
      <c r="C35" s="1760"/>
      <c r="D35" s="1760"/>
      <c r="E35" s="1760"/>
      <c r="F35" s="1760"/>
      <c r="G35" s="1760"/>
      <c r="H35" s="1760"/>
      <c r="I35" s="1760"/>
      <c r="J35" s="1760"/>
      <c r="K35" s="1298">
        <v>3386</v>
      </c>
      <c r="L35" s="1299">
        <v>38222</v>
      </c>
      <c r="M35" s="1299">
        <v>6892.49</v>
      </c>
    </row>
    <row r="36" spans="1:13" ht="22.9" hidden="1" customHeight="1" outlineLevel="3" x14ac:dyDescent="0.2">
      <c r="A36" s="1300" t="s">
        <v>2158</v>
      </c>
      <c r="B36" s="1301" t="s">
        <v>2189</v>
      </c>
      <c r="C36" s="1301" t="s">
        <v>2160</v>
      </c>
      <c r="D36" s="1301" t="s">
        <v>35</v>
      </c>
      <c r="E36" s="1301"/>
      <c r="F36" s="1301"/>
      <c r="G36" s="1301" t="s">
        <v>2161</v>
      </c>
      <c r="H36" s="1301" t="s">
        <v>2162</v>
      </c>
      <c r="I36" s="1301" t="s">
        <v>2163</v>
      </c>
      <c r="J36" s="1301" t="s">
        <v>1033</v>
      </c>
      <c r="K36" s="1302">
        <v>3386</v>
      </c>
      <c r="L36" s="1006">
        <v>38222</v>
      </c>
      <c r="M36" s="1006">
        <v>6892.49</v>
      </c>
    </row>
    <row r="37" spans="1:13" ht="10.9" hidden="1" customHeight="1" outlineLevel="2" collapsed="1" x14ac:dyDescent="0.2">
      <c r="A37" s="1760" t="s">
        <v>2190</v>
      </c>
      <c r="B37" s="1760"/>
      <c r="C37" s="1760"/>
      <c r="D37" s="1760"/>
      <c r="E37" s="1760"/>
      <c r="F37" s="1760"/>
      <c r="G37" s="1760"/>
      <c r="H37" s="1760"/>
      <c r="I37" s="1760"/>
      <c r="J37" s="1760"/>
      <c r="K37" s="1298">
        <v>53661.873</v>
      </c>
      <c r="L37" s="1299">
        <v>605748.38</v>
      </c>
      <c r="M37" s="1299">
        <v>109233.31</v>
      </c>
    </row>
    <row r="38" spans="1:13" ht="22.9" hidden="1" customHeight="1" outlineLevel="3" x14ac:dyDescent="0.2">
      <c r="A38" s="1300" t="s">
        <v>2158</v>
      </c>
      <c r="B38" s="1301" t="s">
        <v>2191</v>
      </c>
      <c r="C38" s="1301" t="s">
        <v>2160</v>
      </c>
      <c r="D38" s="1301" t="s">
        <v>35</v>
      </c>
      <c r="E38" s="1301"/>
      <c r="F38" s="1301"/>
      <c r="G38" s="1301" t="s">
        <v>2161</v>
      </c>
      <c r="H38" s="1301" t="s">
        <v>2162</v>
      </c>
      <c r="I38" s="1301" t="s">
        <v>2163</v>
      </c>
      <c r="J38" s="1301" t="s">
        <v>1033</v>
      </c>
      <c r="K38" s="1302">
        <v>53661.873</v>
      </c>
      <c r="L38" s="1006">
        <v>605748.38</v>
      </c>
      <c r="M38" s="1006">
        <v>109233.31</v>
      </c>
    </row>
    <row r="39" spans="1:13" ht="10.9" hidden="1" customHeight="1" outlineLevel="2" collapsed="1" x14ac:dyDescent="0.2">
      <c r="A39" s="1760" t="s">
        <v>2192</v>
      </c>
      <c r="B39" s="1760"/>
      <c r="C39" s="1760"/>
      <c r="D39" s="1760"/>
      <c r="E39" s="1760"/>
      <c r="F39" s="1760"/>
      <c r="G39" s="1760"/>
      <c r="H39" s="1760"/>
      <c r="I39" s="1760"/>
      <c r="J39" s="1760"/>
      <c r="K39" s="1298">
        <v>9468.8639999999996</v>
      </c>
      <c r="L39" s="1299">
        <v>106886.86</v>
      </c>
      <c r="M39" s="1299">
        <v>19274.68</v>
      </c>
    </row>
    <row r="40" spans="1:13" ht="22.9" hidden="1" customHeight="1" outlineLevel="3" x14ac:dyDescent="0.2">
      <c r="A40" s="1300" t="s">
        <v>2158</v>
      </c>
      <c r="B40" s="1301" t="s">
        <v>2193</v>
      </c>
      <c r="C40" s="1301" t="s">
        <v>2160</v>
      </c>
      <c r="D40" s="1301" t="s">
        <v>35</v>
      </c>
      <c r="E40" s="1301"/>
      <c r="F40" s="1301"/>
      <c r="G40" s="1301" t="s">
        <v>2161</v>
      </c>
      <c r="H40" s="1301" t="s">
        <v>2162</v>
      </c>
      <c r="I40" s="1301" t="s">
        <v>2163</v>
      </c>
      <c r="J40" s="1301" t="s">
        <v>1033</v>
      </c>
      <c r="K40" s="1302">
        <v>9468.8639999999996</v>
      </c>
      <c r="L40" s="1006">
        <v>106886.86</v>
      </c>
      <c r="M40" s="1006">
        <v>19274.68</v>
      </c>
    </row>
    <row r="41" spans="1:13" ht="10.9" hidden="1" customHeight="1" outlineLevel="2" collapsed="1" x14ac:dyDescent="0.2">
      <c r="A41" s="1760" t="s">
        <v>2194</v>
      </c>
      <c r="B41" s="1760"/>
      <c r="C41" s="1760"/>
      <c r="D41" s="1760"/>
      <c r="E41" s="1760"/>
      <c r="F41" s="1760"/>
      <c r="G41" s="1760"/>
      <c r="H41" s="1760"/>
      <c r="I41" s="1760"/>
      <c r="J41" s="1760"/>
      <c r="K41" s="1298">
        <v>43208.639999999999</v>
      </c>
      <c r="L41" s="1299">
        <v>487749.72</v>
      </c>
      <c r="M41" s="1299">
        <v>87954.87</v>
      </c>
    </row>
    <row r="42" spans="1:13" ht="22.9" hidden="1" customHeight="1" outlineLevel="3" x14ac:dyDescent="0.2">
      <c r="A42" s="1300" t="s">
        <v>2158</v>
      </c>
      <c r="B42" s="1301" t="s">
        <v>2195</v>
      </c>
      <c r="C42" s="1301" t="s">
        <v>2160</v>
      </c>
      <c r="D42" s="1301" t="s">
        <v>35</v>
      </c>
      <c r="E42" s="1301"/>
      <c r="F42" s="1301"/>
      <c r="G42" s="1301" t="s">
        <v>2161</v>
      </c>
      <c r="H42" s="1301" t="s">
        <v>2162</v>
      </c>
      <c r="I42" s="1301" t="s">
        <v>2163</v>
      </c>
      <c r="J42" s="1301" t="s">
        <v>1033</v>
      </c>
      <c r="K42" s="1302">
        <v>43208.639999999999</v>
      </c>
      <c r="L42" s="1006">
        <v>487749.72</v>
      </c>
      <c r="M42" s="1006">
        <v>87954.87</v>
      </c>
    </row>
    <row r="43" spans="1:13" ht="10.9" hidden="1" customHeight="1" outlineLevel="2" collapsed="1" x14ac:dyDescent="0.2">
      <c r="A43" s="1760" t="s">
        <v>2196</v>
      </c>
      <c r="B43" s="1760"/>
      <c r="C43" s="1760"/>
      <c r="D43" s="1760"/>
      <c r="E43" s="1760"/>
      <c r="F43" s="1760"/>
      <c r="G43" s="1760"/>
      <c r="H43" s="1760"/>
      <c r="I43" s="1760"/>
      <c r="J43" s="1760"/>
      <c r="K43" s="1298">
        <v>24965.341</v>
      </c>
      <c r="L43" s="1299">
        <v>281814.89</v>
      </c>
      <c r="M43" s="1299">
        <v>50819.08</v>
      </c>
    </row>
    <row r="44" spans="1:13" ht="22.9" hidden="1" customHeight="1" outlineLevel="3" x14ac:dyDescent="0.2">
      <c r="A44" s="1300" t="s">
        <v>2158</v>
      </c>
      <c r="B44" s="1301" t="s">
        <v>2197</v>
      </c>
      <c r="C44" s="1301" t="s">
        <v>2160</v>
      </c>
      <c r="D44" s="1301" t="s">
        <v>35</v>
      </c>
      <c r="E44" s="1301"/>
      <c r="F44" s="1301"/>
      <c r="G44" s="1301" t="s">
        <v>2161</v>
      </c>
      <c r="H44" s="1301" t="s">
        <v>2162</v>
      </c>
      <c r="I44" s="1301" t="s">
        <v>2163</v>
      </c>
      <c r="J44" s="1301" t="s">
        <v>1033</v>
      </c>
      <c r="K44" s="1302">
        <v>24965.341</v>
      </c>
      <c r="L44" s="1006">
        <v>281814.89</v>
      </c>
      <c r="M44" s="1006">
        <v>50819.08</v>
      </c>
    </row>
    <row r="45" spans="1:13" ht="10.9" hidden="1" customHeight="1" outlineLevel="2" collapsed="1" x14ac:dyDescent="0.2">
      <c r="A45" s="1760" t="s">
        <v>2196</v>
      </c>
      <c r="B45" s="1760"/>
      <c r="C45" s="1760"/>
      <c r="D45" s="1760"/>
      <c r="E45" s="1760"/>
      <c r="F45" s="1760"/>
      <c r="G45" s="1760"/>
      <c r="H45" s="1760"/>
      <c r="I45" s="1760"/>
      <c r="J45" s="1760"/>
      <c r="K45" s="1298">
        <v>24773.513999999999</v>
      </c>
      <c r="L45" s="1299">
        <v>279649.5</v>
      </c>
      <c r="M45" s="1299">
        <v>50428.6</v>
      </c>
    </row>
    <row r="46" spans="1:13" ht="22.9" hidden="1" customHeight="1" outlineLevel="3" x14ac:dyDescent="0.2">
      <c r="A46" s="1300" t="s">
        <v>2158</v>
      </c>
      <c r="B46" s="1301" t="s">
        <v>2198</v>
      </c>
      <c r="C46" s="1301" t="s">
        <v>2160</v>
      </c>
      <c r="D46" s="1301" t="s">
        <v>35</v>
      </c>
      <c r="E46" s="1301"/>
      <c r="F46" s="1301"/>
      <c r="G46" s="1301" t="s">
        <v>2161</v>
      </c>
      <c r="H46" s="1301" t="s">
        <v>2162</v>
      </c>
      <c r="I46" s="1301" t="s">
        <v>2163</v>
      </c>
      <c r="J46" s="1301" t="s">
        <v>1033</v>
      </c>
      <c r="K46" s="1302">
        <v>24773.513999999999</v>
      </c>
      <c r="L46" s="1006">
        <v>279649.5</v>
      </c>
      <c r="M46" s="1006">
        <v>50428.6</v>
      </c>
    </row>
    <row r="47" spans="1:13" ht="10.9" hidden="1" customHeight="1" outlineLevel="2" collapsed="1" x14ac:dyDescent="0.2">
      <c r="A47" s="1760" t="s">
        <v>2199</v>
      </c>
      <c r="B47" s="1760"/>
      <c r="C47" s="1760"/>
      <c r="D47" s="1760"/>
      <c r="E47" s="1760"/>
      <c r="F47" s="1760"/>
      <c r="G47" s="1760"/>
      <c r="H47" s="1760"/>
      <c r="I47" s="1760"/>
      <c r="J47" s="1760"/>
      <c r="K47" s="1298">
        <v>4011.6</v>
      </c>
      <c r="L47" s="1299">
        <v>45283.92</v>
      </c>
      <c r="M47" s="1299">
        <v>8165.95</v>
      </c>
    </row>
    <row r="48" spans="1:13" ht="22.9" hidden="1" customHeight="1" outlineLevel="3" x14ac:dyDescent="0.2">
      <c r="A48" s="1300" t="s">
        <v>2158</v>
      </c>
      <c r="B48" s="1301" t="s">
        <v>2200</v>
      </c>
      <c r="C48" s="1301" t="s">
        <v>2160</v>
      </c>
      <c r="D48" s="1301" t="s">
        <v>35</v>
      </c>
      <c r="E48" s="1301"/>
      <c r="F48" s="1301"/>
      <c r="G48" s="1301" t="s">
        <v>2161</v>
      </c>
      <c r="H48" s="1301" t="s">
        <v>2162</v>
      </c>
      <c r="I48" s="1301" t="s">
        <v>2163</v>
      </c>
      <c r="J48" s="1301" t="s">
        <v>1033</v>
      </c>
      <c r="K48" s="1302">
        <v>4011.6</v>
      </c>
      <c r="L48" s="1006">
        <v>45283.92</v>
      </c>
      <c r="M48" s="1006">
        <v>8165.95</v>
      </c>
    </row>
    <row r="49" spans="1:13" ht="10.9" hidden="1" customHeight="1" outlineLevel="2" collapsed="1" x14ac:dyDescent="0.2">
      <c r="A49" s="1760" t="s">
        <v>2201</v>
      </c>
      <c r="B49" s="1760"/>
      <c r="C49" s="1760"/>
      <c r="D49" s="1760"/>
      <c r="E49" s="1760"/>
      <c r="F49" s="1760"/>
      <c r="G49" s="1760"/>
      <c r="H49" s="1760"/>
      <c r="I49" s="1760"/>
      <c r="J49" s="1760"/>
      <c r="K49" s="1298">
        <v>24506.554</v>
      </c>
      <c r="L49" s="1299">
        <v>276635.99</v>
      </c>
      <c r="M49" s="1299">
        <v>49885.18</v>
      </c>
    </row>
    <row r="50" spans="1:13" ht="22.9" hidden="1" customHeight="1" outlineLevel="3" x14ac:dyDescent="0.2">
      <c r="A50" s="1300" t="s">
        <v>2158</v>
      </c>
      <c r="B50" s="1301" t="s">
        <v>2202</v>
      </c>
      <c r="C50" s="1301" t="s">
        <v>2160</v>
      </c>
      <c r="D50" s="1301" t="s">
        <v>35</v>
      </c>
      <c r="E50" s="1301"/>
      <c r="F50" s="1301"/>
      <c r="G50" s="1301" t="s">
        <v>2161</v>
      </c>
      <c r="H50" s="1301" t="s">
        <v>2162</v>
      </c>
      <c r="I50" s="1301" t="s">
        <v>2163</v>
      </c>
      <c r="J50" s="1301" t="s">
        <v>1033</v>
      </c>
      <c r="K50" s="1302">
        <v>24506.554</v>
      </c>
      <c r="L50" s="1006">
        <v>276635.99</v>
      </c>
      <c r="M50" s="1006">
        <v>49885.18</v>
      </c>
    </row>
    <row r="51" spans="1:13" ht="10.9" hidden="1" customHeight="1" outlineLevel="2" collapsed="1" x14ac:dyDescent="0.2">
      <c r="A51" s="1760" t="s">
        <v>2203</v>
      </c>
      <c r="B51" s="1760"/>
      <c r="C51" s="1760"/>
      <c r="D51" s="1760"/>
      <c r="E51" s="1760"/>
      <c r="F51" s="1760"/>
      <c r="G51" s="1760"/>
      <c r="H51" s="1760"/>
      <c r="I51" s="1760"/>
      <c r="J51" s="1760"/>
      <c r="K51" s="1298">
        <v>11721.6</v>
      </c>
      <c r="L51" s="1299">
        <v>132316.29999999999</v>
      </c>
      <c r="M51" s="1299">
        <v>23860.32</v>
      </c>
    </row>
    <row r="52" spans="1:13" ht="22.9" hidden="1" customHeight="1" outlineLevel="3" x14ac:dyDescent="0.2">
      <c r="A52" s="1300" t="s">
        <v>2158</v>
      </c>
      <c r="B52" s="1301" t="s">
        <v>2204</v>
      </c>
      <c r="C52" s="1301" t="s">
        <v>2160</v>
      </c>
      <c r="D52" s="1301" t="s">
        <v>35</v>
      </c>
      <c r="E52" s="1301"/>
      <c r="F52" s="1301"/>
      <c r="G52" s="1301" t="s">
        <v>2161</v>
      </c>
      <c r="H52" s="1301" t="s">
        <v>2162</v>
      </c>
      <c r="I52" s="1301" t="s">
        <v>2163</v>
      </c>
      <c r="J52" s="1301" t="s">
        <v>1033</v>
      </c>
      <c r="K52" s="1302">
        <v>11721.6</v>
      </c>
      <c r="L52" s="1006">
        <v>132316.29999999999</v>
      </c>
      <c r="M52" s="1006">
        <v>23860.32</v>
      </c>
    </row>
    <row r="53" spans="1:13" ht="10.9" hidden="1" customHeight="1" outlineLevel="2" collapsed="1" x14ac:dyDescent="0.2">
      <c r="A53" s="1760" t="s">
        <v>2205</v>
      </c>
      <c r="B53" s="1760"/>
      <c r="C53" s="1760"/>
      <c r="D53" s="1760"/>
      <c r="E53" s="1760"/>
      <c r="F53" s="1760"/>
      <c r="G53" s="1760"/>
      <c r="H53" s="1760"/>
      <c r="I53" s="1760"/>
      <c r="J53" s="1760"/>
      <c r="K53" s="1298">
        <v>13856.115</v>
      </c>
      <c r="L53" s="1299">
        <v>156411.22</v>
      </c>
      <c r="M53" s="1299">
        <v>28205.3</v>
      </c>
    </row>
    <row r="54" spans="1:13" ht="22.9" hidden="1" customHeight="1" outlineLevel="3" x14ac:dyDescent="0.2">
      <c r="A54" s="1300" t="s">
        <v>2158</v>
      </c>
      <c r="B54" s="1301" t="s">
        <v>2206</v>
      </c>
      <c r="C54" s="1301" t="s">
        <v>2160</v>
      </c>
      <c r="D54" s="1301" t="s">
        <v>35</v>
      </c>
      <c r="E54" s="1301"/>
      <c r="F54" s="1301"/>
      <c r="G54" s="1301" t="s">
        <v>2161</v>
      </c>
      <c r="H54" s="1301" t="s">
        <v>2162</v>
      </c>
      <c r="I54" s="1301" t="s">
        <v>2163</v>
      </c>
      <c r="J54" s="1301" t="s">
        <v>1033</v>
      </c>
      <c r="K54" s="1302">
        <v>13856.115</v>
      </c>
      <c r="L54" s="1006">
        <v>156411.22</v>
      </c>
      <c r="M54" s="1006">
        <v>28205.3</v>
      </c>
    </row>
    <row r="55" spans="1:13" ht="10.9" hidden="1" customHeight="1" outlineLevel="2" collapsed="1" x14ac:dyDescent="0.2">
      <c r="A55" s="1760" t="s">
        <v>2207</v>
      </c>
      <c r="B55" s="1760"/>
      <c r="C55" s="1760"/>
      <c r="D55" s="1760"/>
      <c r="E55" s="1760"/>
      <c r="F55" s="1760"/>
      <c r="G55" s="1760"/>
      <c r="H55" s="1760"/>
      <c r="I55" s="1760"/>
      <c r="J55" s="1760"/>
      <c r="K55" s="1298">
        <v>12218.619000000001</v>
      </c>
      <c r="L55" s="1299">
        <v>137926.76999999999</v>
      </c>
      <c r="M55" s="1299">
        <v>24872.04</v>
      </c>
    </row>
    <row r="56" spans="1:13" ht="22.9" hidden="1" customHeight="1" outlineLevel="3" x14ac:dyDescent="0.2">
      <c r="A56" s="1300" t="s">
        <v>2158</v>
      </c>
      <c r="B56" s="1301" t="s">
        <v>2208</v>
      </c>
      <c r="C56" s="1301" t="s">
        <v>2160</v>
      </c>
      <c r="D56" s="1301" t="s">
        <v>35</v>
      </c>
      <c r="E56" s="1301"/>
      <c r="F56" s="1301"/>
      <c r="G56" s="1301" t="s">
        <v>2161</v>
      </c>
      <c r="H56" s="1301" t="s">
        <v>2162</v>
      </c>
      <c r="I56" s="1301" t="s">
        <v>2163</v>
      </c>
      <c r="J56" s="1301" t="s">
        <v>1033</v>
      </c>
      <c r="K56" s="1302">
        <v>12218.619000000001</v>
      </c>
      <c r="L56" s="1006">
        <v>137926.76999999999</v>
      </c>
      <c r="M56" s="1006">
        <v>24872.04</v>
      </c>
    </row>
    <row r="57" spans="1:13" ht="10.9" hidden="1" customHeight="1" outlineLevel="2" collapsed="1" x14ac:dyDescent="0.2">
      <c r="A57" s="1760" t="s">
        <v>2209</v>
      </c>
      <c r="B57" s="1760"/>
      <c r="C57" s="1760"/>
      <c r="D57" s="1760"/>
      <c r="E57" s="1760"/>
      <c r="F57" s="1760"/>
      <c r="G57" s="1760"/>
      <c r="H57" s="1760"/>
      <c r="I57" s="1760"/>
      <c r="J57" s="1760"/>
      <c r="K57" s="1298">
        <v>4595.3440000000001</v>
      </c>
      <c r="L57" s="1299">
        <v>51873.37</v>
      </c>
      <c r="M57" s="1299">
        <v>9354.2099999999991</v>
      </c>
    </row>
    <row r="58" spans="1:13" ht="22.9" hidden="1" customHeight="1" outlineLevel="3" x14ac:dyDescent="0.2">
      <c r="A58" s="1300" t="s">
        <v>2158</v>
      </c>
      <c r="B58" s="1301" t="s">
        <v>2210</v>
      </c>
      <c r="C58" s="1301" t="s">
        <v>2160</v>
      </c>
      <c r="D58" s="1301" t="s">
        <v>35</v>
      </c>
      <c r="E58" s="1301"/>
      <c r="F58" s="1301"/>
      <c r="G58" s="1301" t="s">
        <v>2161</v>
      </c>
      <c r="H58" s="1301" t="s">
        <v>2162</v>
      </c>
      <c r="I58" s="1301" t="s">
        <v>2163</v>
      </c>
      <c r="J58" s="1301" t="s">
        <v>1033</v>
      </c>
      <c r="K58" s="1302">
        <v>4595.3440000000001</v>
      </c>
      <c r="L58" s="1006">
        <v>51873.37</v>
      </c>
      <c r="M58" s="1006">
        <v>9354.2099999999991</v>
      </c>
    </row>
    <row r="59" spans="1:13" ht="10.9" hidden="1" customHeight="1" outlineLevel="2" collapsed="1" x14ac:dyDescent="0.2">
      <c r="A59" s="1760" t="s">
        <v>2211</v>
      </c>
      <c r="B59" s="1760"/>
      <c r="C59" s="1760"/>
      <c r="D59" s="1760"/>
      <c r="E59" s="1760"/>
      <c r="F59" s="1760"/>
      <c r="G59" s="1760"/>
      <c r="H59" s="1760"/>
      <c r="I59" s="1760"/>
      <c r="J59" s="1760"/>
      <c r="K59" s="1298">
        <v>4902.72</v>
      </c>
      <c r="L59" s="1299">
        <v>55343.1</v>
      </c>
      <c r="M59" s="1299">
        <v>9979.9</v>
      </c>
    </row>
    <row r="60" spans="1:13" ht="22.9" hidden="1" customHeight="1" outlineLevel="3" x14ac:dyDescent="0.2">
      <c r="A60" s="1300" t="s">
        <v>2158</v>
      </c>
      <c r="B60" s="1301" t="s">
        <v>2212</v>
      </c>
      <c r="C60" s="1301" t="s">
        <v>2160</v>
      </c>
      <c r="D60" s="1301" t="s">
        <v>35</v>
      </c>
      <c r="E60" s="1301"/>
      <c r="F60" s="1301"/>
      <c r="G60" s="1301" t="s">
        <v>2161</v>
      </c>
      <c r="H60" s="1301" t="s">
        <v>2162</v>
      </c>
      <c r="I60" s="1301" t="s">
        <v>2163</v>
      </c>
      <c r="J60" s="1301" t="s">
        <v>1033</v>
      </c>
      <c r="K60" s="1302">
        <v>4902.72</v>
      </c>
      <c r="L60" s="1006">
        <v>55343.1</v>
      </c>
      <c r="M60" s="1006">
        <v>9979.9</v>
      </c>
    </row>
    <row r="61" spans="1:13" ht="13.15" customHeight="1" collapsed="1" x14ac:dyDescent="0.2">
      <c r="A61" s="1762" t="s">
        <v>2213</v>
      </c>
      <c r="B61" s="1762"/>
      <c r="C61" s="1762"/>
      <c r="D61" s="1762"/>
      <c r="E61" s="1762"/>
      <c r="F61" s="1762"/>
      <c r="G61" s="1762"/>
      <c r="H61" s="1762"/>
      <c r="I61" s="1762"/>
      <c r="J61" s="1762"/>
      <c r="K61" s="1295">
        <v>5564.7380000000003</v>
      </c>
      <c r="L61" s="1005">
        <v>60957.91</v>
      </c>
      <c r="M61" s="1005">
        <v>10992.41</v>
      </c>
    </row>
    <row r="62" spans="1:13" ht="10.9" hidden="1" customHeight="1" outlineLevel="1" collapsed="1" x14ac:dyDescent="0.2">
      <c r="A62" s="1763" t="s">
        <v>2214</v>
      </c>
      <c r="B62" s="1763"/>
      <c r="C62" s="1763"/>
      <c r="D62" s="1763"/>
      <c r="E62" s="1763"/>
      <c r="F62" s="1763"/>
      <c r="G62" s="1763"/>
      <c r="H62" s="1763"/>
      <c r="I62" s="1763"/>
      <c r="J62" s="1763"/>
      <c r="K62" s="1296">
        <v>7214.5680000000002</v>
      </c>
      <c r="L62" s="1297">
        <v>81439.81</v>
      </c>
      <c r="M62" s="1297">
        <v>14685.87</v>
      </c>
    </row>
    <row r="63" spans="1:13" ht="10.9" hidden="1" customHeight="1" outlineLevel="2" collapsed="1" x14ac:dyDescent="0.2">
      <c r="A63" s="1760" t="s">
        <v>2215</v>
      </c>
      <c r="B63" s="1760"/>
      <c r="C63" s="1760"/>
      <c r="D63" s="1760"/>
      <c r="E63" s="1760"/>
      <c r="F63" s="1760"/>
      <c r="G63" s="1760"/>
      <c r="H63" s="1760"/>
      <c r="I63" s="1760"/>
      <c r="J63" s="1760"/>
      <c r="K63" s="1298">
        <v>4317.5879999999997</v>
      </c>
      <c r="L63" s="1299">
        <v>48737.99</v>
      </c>
      <c r="M63" s="1299">
        <v>8788.82</v>
      </c>
    </row>
    <row r="64" spans="1:13" ht="22.9" hidden="1" customHeight="1" outlineLevel="3" x14ac:dyDescent="0.2">
      <c r="A64" s="1300" t="s">
        <v>2158</v>
      </c>
      <c r="B64" s="1301" t="s">
        <v>2216</v>
      </c>
      <c r="C64" s="1301" t="s">
        <v>2160</v>
      </c>
      <c r="D64" s="1301" t="s">
        <v>35</v>
      </c>
      <c r="E64" s="1301"/>
      <c r="F64" s="1301"/>
      <c r="G64" s="1301" t="s">
        <v>2161</v>
      </c>
      <c r="H64" s="1301" t="s">
        <v>2162</v>
      </c>
      <c r="I64" s="1301" t="s">
        <v>2163</v>
      </c>
      <c r="J64" s="1301" t="s">
        <v>1033</v>
      </c>
      <c r="K64" s="1302">
        <v>4317.5879999999997</v>
      </c>
      <c r="L64" s="1006">
        <v>48737.99</v>
      </c>
      <c r="M64" s="1006">
        <v>8788.82</v>
      </c>
    </row>
    <row r="65" spans="1:13" ht="10.9" hidden="1" customHeight="1" outlineLevel="2" collapsed="1" x14ac:dyDescent="0.2">
      <c r="A65" s="1760" t="s">
        <v>2201</v>
      </c>
      <c r="B65" s="1760"/>
      <c r="C65" s="1760"/>
      <c r="D65" s="1760"/>
      <c r="E65" s="1760"/>
      <c r="F65" s="1760"/>
      <c r="G65" s="1760"/>
      <c r="H65" s="1760"/>
      <c r="I65" s="1760"/>
      <c r="J65" s="1760"/>
      <c r="K65" s="1298">
        <v>2896.98</v>
      </c>
      <c r="L65" s="1299">
        <v>32701.82</v>
      </c>
      <c r="M65" s="1299">
        <v>5897.05</v>
      </c>
    </row>
    <row r="66" spans="1:13" ht="22.9" hidden="1" customHeight="1" outlineLevel="3" x14ac:dyDescent="0.2">
      <c r="A66" s="1300" t="s">
        <v>2158</v>
      </c>
      <c r="B66" s="1301" t="s">
        <v>2217</v>
      </c>
      <c r="C66" s="1301" t="s">
        <v>2160</v>
      </c>
      <c r="D66" s="1301" t="s">
        <v>35</v>
      </c>
      <c r="E66" s="1301"/>
      <c r="F66" s="1301"/>
      <c r="G66" s="1301" t="s">
        <v>2161</v>
      </c>
      <c r="H66" s="1301" t="s">
        <v>2162</v>
      </c>
      <c r="I66" s="1301" t="s">
        <v>2163</v>
      </c>
      <c r="J66" s="1301" t="s">
        <v>1033</v>
      </c>
      <c r="K66" s="1302">
        <v>2896.98</v>
      </c>
      <c r="L66" s="1006">
        <v>32701.82</v>
      </c>
      <c r="M66" s="1006">
        <v>5897.05</v>
      </c>
    </row>
    <row r="67" spans="1:13" ht="13.15" customHeight="1" collapsed="1" x14ac:dyDescent="0.2">
      <c r="A67" s="1762" t="s">
        <v>2218</v>
      </c>
      <c r="B67" s="1762"/>
      <c r="C67" s="1762"/>
      <c r="D67" s="1762"/>
      <c r="E67" s="1762"/>
      <c r="F67" s="1762"/>
      <c r="G67" s="1762"/>
      <c r="H67" s="1762"/>
      <c r="I67" s="1762"/>
      <c r="J67" s="1762"/>
      <c r="K67" s="1295">
        <v>20077.3</v>
      </c>
      <c r="L67" s="1005">
        <v>225733.15</v>
      </c>
      <c r="M67" s="1005">
        <v>40705.980000000003</v>
      </c>
    </row>
    <row r="68" spans="1:13" ht="10.9" hidden="1" customHeight="1" outlineLevel="1" collapsed="1" x14ac:dyDescent="0.2">
      <c r="A68" s="1763" t="s">
        <v>2219</v>
      </c>
      <c r="B68" s="1763"/>
      <c r="C68" s="1763"/>
      <c r="D68" s="1763"/>
      <c r="E68" s="1763"/>
      <c r="F68" s="1763"/>
      <c r="G68" s="1763"/>
      <c r="H68" s="1763"/>
      <c r="I68" s="1763"/>
      <c r="J68" s="1763"/>
      <c r="K68" s="1296">
        <v>15901.924999999999</v>
      </c>
      <c r="L68" s="1297">
        <v>183894.36</v>
      </c>
      <c r="M68" s="1297">
        <v>33161.279999999999</v>
      </c>
    </row>
    <row r="69" spans="1:13" ht="10.9" hidden="1" customHeight="1" outlineLevel="2" collapsed="1" x14ac:dyDescent="0.2">
      <c r="A69" s="1760" t="s">
        <v>2220</v>
      </c>
      <c r="B69" s="1760"/>
      <c r="C69" s="1760"/>
      <c r="D69" s="1760"/>
      <c r="E69" s="1760"/>
      <c r="F69" s="1760"/>
      <c r="G69" s="1760"/>
      <c r="H69" s="1760"/>
      <c r="I69" s="1760"/>
      <c r="J69" s="1760"/>
      <c r="K69" s="1303">
        <v>890.32500000000005</v>
      </c>
      <c r="L69" s="1299">
        <v>10050.200000000001</v>
      </c>
      <c r="M69" s="1299">
        <v>1812.33</v>
      </c>
    </row>
    <row r="70" spans="1:13" ht="22.9" hidden="1" customHeight="1" outlineLevel="3" x14ac:dyDescent="0.2">
      <c r="A70" s="1300" t="s">
        <v>2158</v>
      </c>
      <c r="B70" s="1301" t="s">
        <v>2221</v>
      </c>
      <c r="C70" s="1301" t="s">
        <v>2160</v>
      </c>
      <c r="D70" s="1301" t="s">
        <v>35</v>
      </c>
      <c r="E70" s="1301"/>
      <c r="F70" s="1301"/>
      <c r="G70" s="1301" t="s">
        <v>2161</v>
      </c>
      <c r="H70" s="1301" t="s">
        <v>2162</v>
      </c>
      <c r="I70" s="1301" t="s">
        <v>2163</v>
      </c>
      <c r="J70" s="1301" t="s">
        <v>1033</v>
      </c>
      <c r="K70" s="1304">
        <v>890.32500000000005</v>
      </c>
      <c r="L70" s="1006">
        <v>10050.200000000001</v>
      </c>
      <c r="M70" s="1006">
        <v>1812.33</v>
      </c>
    </row>
    <row r="71" spans="1:13" ht="10.9" hidden="1" customHeight="1" outlineLevel="2" collapsed="1" x14ac:dyDescent="0.2">
      <c r="A71" s="1760" t="s">
        <v>2222</v>
      </c>
      <c r="B71" s="1760"/>
      <c r="C71" s="1760"/>
      <c r="D71" s="1760"/>
      <c r="E71" s="1760"/>
      <c r="F71" s="1760"/>
      <c r="G71" s="1760"/>
      <c r="H71" s="1760"/>
      <c r="I71" s="1760"/>
      <c r="J71" s="1760"/>
      <c r="K71" s="1298">
        <v>15011.6</v>
      </c>
      <c r="L71" s="1299">
        <v>173844.16</v>
      </c>
      <c r="M71" s="1299">
        <v>31348.95</v>
      </c>
    </row>
    <row r="72" spans="1:13" ht="22.9" hidden="1" customHeight="1" outlineLevel="3" x14ac:dyDescent="0.2">
      <c r="A72" s="1300" t="s">
        <v>2158</v>
      </c>
      <c r="B72" s="1301" t="s">
        <v>2223</v>
      </c>
      <c r="C72" s="1301" t="s">
        <v>2160</v>
      </c>
      <c r="D72" s="1301" t="s">
        <v>21</v>
      </c>
      <c r="E72" s="1301"/>
      <c r="F72" s="1301"/>
      <c r="G72" s="1301" t="s">
        <v>2161</v>
      </c>
      <c r="H72" s="1301" t="s">
        <v>2162</v>
      </c>
      <c r="I72" s="1301" t="s">
        <v>2163</v>
      </c>
      <c r="J72" s="1301" t="s">
        <v>1033</v>
      </c>
      <c r="K72" s="1302">
        <v>15011.6</v>
      </c>
      <c r="L72" s="1006">
        <v>173844.16</v>
      </c>
      <c r="M72" s="1006">
        <v>31348.95</v>
      </c>
    </row>
    <row r="73" spans="1:13" ht="13.15" customHeight="1" collapsed="1" x14ac:dyDescent="0.2">
      <c r="A73" s="1762" t="s">
        <v>2224</v>
      </c>
      <c r="B73" s="1762"/>
      <c r="C73" s="1762"/>
      <c r="D73" s="1762"/>
      <c r="E73" s="1762"/>
      <c r="F73" s="1762"/>
      <c r="G73" s="1762"/>
      <c r="H73" s="1762"/>
      <c r="I73" s="1762"/>
      <c r="J73" s="1762"/>
      <c r="K73" s="1295">
        <v>29379.441999999999</v>
      </c>
      <c r="L73" s="1005">
        <v>322054.99</v>
      </c>
      <c r="M73" s="1005">
        <v>58075.49</v>
      </c>
    </row>
    <row r="74" spans="1:13" ht="10.9" hidden="1" customHeight="1" outlineLevel="1" collapsed="1" x14ac:dyDescent="0.2">
      <c r="A74" s="1763" t="s">
        <v>2225</v>
      </c>
      <c r="B74" s="1763"/>
      <c r="C74" s="1763"/>
      <c r="D74" s="1763"/>
      <c r="E74" s="1763"/>
      <c r="F74" s="1763"/>
      <c r="G74" s="1763"/>
      <c r="H74" s="1763"/>
      <c r="I74" s="1763"/>
      <c r="J74" s="1763"/>
      <c r="K74" s="1296">
        <v>29194.042000000001</v>
      </c>
      <c r="L74" s="1297">
        <v>329802.53000000003</v>
      </c>
      <c r="M74" s="1297">
        <v>59472.59</v>
      </c>
    </row>
    <row r="75" spans="1:13" ht="10.9" hidden="1" customHeight="1" outlineLevel="2" collapsed="1" x14ac:dyDescent="0.2">
      <c r="A75" s="1760" t="s">
        <v>2226</v>
      </c>
      <c r="B75" s="1760"/>
      <c r="C75" s="1760"/>
      <c r="D75" s="1760"/>
      <c r="E75" s="1760"/>
      <c r="F75" s="1760"/>
      <c r="G75" s="1760"/>
      <c r="H75" s="1760"/>
      <c r="I75" s="1760"/>
      <c r="J75" s="1760"/>
      <c r="K75" s="1298">
        <v>9177.2219999999998</v>
      </c>
      <c r="L75" s="1299">
        <v>103594.74</v>
      </c>
      <c r="M75" s="1299">
        <v>18681.02</v>
      </c>
    </row>
    <row r="76" spans="1:13" ht="22.9" hidden="1" customHeight="1" outlineLevel="3" x14ac:dyDescent="0.2">
      <c r="A76" s="1300" t="s">
        <v>2158</v>
      </c>
      <c r="B76" s="1301" t="s">
        <v>2227</v>
      </c>
      <c r="C76" s="1301" t="s">
        <v>2160</v>
      </c>
      <c r="D76" s="1301" t="s">
        <v>35</v>
      </c>
      <c r="E76" s="1301"/>
      <c r="F76" s="1301"/>
      <c r="G76" s="1301" t="s">
        <v>2161</v>
      </c>
      <c r="H76" s="1301" t="s">
        <v>2162</v>
      </c>
      <c r="I76" s="1301" t="s">
        <v>2163</v>
      </c>
      <c r="J76" s="1301" t="s">
        <v>1033</v>
      </c>
      <c r="K76" s="1302">
        <v>9177.2219999999998</v>
      </c>
      <c r="L76" s="1006">
        <v>103594.74</v>
      </c>
      <c r="M76" s="1006">
        <v>18681.02</v>
      </c>
    </row>
    <row r="77" spans="1:13" ht="10.9" hidden="1" customHeight="1" outlineLevel="2" collapsed="1" x14ac:dyDescent="0.2">
      <c r="A77" s="1760" t="s">
        <v>2228</v>
      </c>
      <c r="B77" s="1760"/>
      <c r="C77" s="1760"/>
      <c r="D77" s="1760"/>
      <c r="E77" s="1760"/>
      <c r="F77" s="1760"/>
      <c r="G77" s="1760"/>
      <c r="H77" s="1760"/>
      <c r="I77" s="1760"/>
      <c r="J77" s="1760"/>
      <c r="K77" s="1298">
        <v>11176.713</v>
      </c>
      <c r="L77" s="1299">
        <v>126165.47</v>
      </c>
      <c r="M77" s="1299">
        <v>22751.15</v>
      </c>
    </row>
    <row r="78" spans="1:13" ht="22.9" hidden="1" customHeight="1" outlineLevel="3" x14ac:dyDescent="0.2">
      <c r="A78" s="1300" t="s">
        <v>2158</v>
      </c>
      <c r="B78" s="1301" t="s">
        <v>2229</v>
      </c>
      <c r="C78" s="1301" t="s">
        <v>2160</v>
      </c>
      <c r="D78" s="1301" t="s">
        <v>35</v>
      </c>
      <c r="E78" s="1301"/>
      <c r="F78" s="1301"/>
      <c r="G78" s="1301" t="s">
        <v>2161</v>
      </c>
      <c r="H78" s="1301" t="s">
        <v>2162</v>
      </c>
      <c r="I78" s="1301" t="s">
        <v>2163</v>
      </c>
      <c r="J78" s="1301" t="s">
        <v>1033</v>
      </c>
      <c r="K78" s="1302">
        <v>11176.713</v>
      </c>
      <c r="L78" s="1006">
        <v>126165.47</v>
      </c>
      <c r="M78" s="1006">
        <v>22751.15</v>
      </c>
    </row>
    <row r="79" spans="1:13" ht="10.9" hidden="1" customHeight="1" outlineLevel="2" collapsed="1" x14ac:dyDescent="0.2">
      <c r="A79" s="1760" t="s">
        <v>2230</v>
      </c>
      <c r="B79" s="1760"/>
      <c r="C79" s="1760"/>
      <c r="D79" s="1760"/>
      <c r="E79" s="1760"/>
      <c r="F79" s="1760"/>
      <c r="G79" s="1760"/>
      <c r="H79" s="1760"/>
      <c r="I79" s="1760"/>
      <c r="J79" s="1760"/>
      <c r="K79" s="1298">
        <v>7974.81</v>
      </c>
      <c r="L79" s="1299">
        <v>90021.62</v>
      </c>
      <c r="M79" s="1299">
        <v>16233.41</v>
      </c>
    </row>
    <row r="80" spans="1:13" ht="22.9" hidden="1" customHeight="1" outlineLevel="3" x14ac:dyDescent="0.2">
      <c r="A80" s="1300" t="s">
        <v>2158</v>
      </c>
      <c r="B80" s="1301" t="s">
        <v>2231</v>
      </c>
      <c r="C80" s="1301" t="s">
        <v>2160</v>
      </c>
      <c r="D80" s="1301" t="s">
        <v>35</v>
      </c>
      <c r="E80" s="1301"/>
      <c r="F80" s="1301"/>
      <c r="G80" s="1301" t="s">
        <v>2161</v>
      </c>
      <c r="H80" s="1301" t="s">
        <v>2162</v>
      </c>
      <c r="I80" s="1301" t="s">
        <v>2163</v>
      </c>
      <c r="J80" s="1301" t="s">
        <v>1033</v>
      </c>
      <c r="K80" s="1302">
        <v>7974.81</v>
      </c>
      <c r="L80" s="1006">
        <v>90021.62</v>
      </c>
      <c r="M80" s="1006">
        <v>16233.41</v>
      </c>
    </row>
    <row r="81" spans="1:13" ht="10.9" hidden="1" customHeight="1" outlineLevel="2" collapsed="1" x14ac:dyDescent="0.2">
      <c r="A81" s="1760" t="s">
        <v>2232</v>
      </c>
      <c r="B81" s="1760"/>
      <c r="C81" s="1760"/>
      <c r="D81" s="1760"/>
      <c r="E81" s="1760"/>
      <c r="F81" s="1760"/>
      <c r="G81" s="1760"/>
      <c r="H81" s="1760"/>
      <c r="I81" s="1760"/>
      <c r="J81" s="1760"/>
      <c r="K81" s="1303">
        <v>865.29700000000003</v>
      </c>
      <c r="L81" s="1299">
        <v>10020.700000000001</v>
      </c>
      <c r="M81" s="1299">
        <v>1807.01</v>
      </c>
    </row>
    <row r="82" spans="1:13" ht="22.9" hidden="1" customHeight="1" outlineLevel="3" x14ac:dyDescent="0.2">
      <c r="A82" s="1300" t="s">
        <v>2158</v>
      </c>
      <c r="B82" s="1301" t="s">
        <v>2233</v>
      </c>
      <c r="C82" s="1301" t="s">
        <v>2160</v>
      </c>
      <c r="D82" s="1301" t="s">
        <v>21</v>
      </c>
      <c r="E82" s="1301"/>
      <c r="F82" s="1301"/>
      <c r="G82" s="1301" t="s">
        <v>2161</v>
      </c>
      <c r="H82" s="1301" t="s">
        <v>2162</v>
      </c>
      <c r="I82" s="1301" t="s">
        <v>2163</v>
      </c>
      <c r="J82" s="1301" t="s">
        <v>1033</v>
      </c>
      <c r="K82" s="1304">
        <v>865.29700000000003</v>
      </c>
      <c r="L82" s="1006">
        <v>10020.700000000001</v>
      </c>
      <c r="M82" s="1006">
        <v>1807.01</v>
      </c>
    </row>
    <row r="83" spans="1:13" ht="13.15" customHeight="1" collapsed="1" x14ac:dyDescent="0.2">
      <c r="A83" s="1762" t="s">
        <v>2234</v>
      </c>
      <c r="B83" s="1762"/>
      <c r="C83" s="1762"/>
      <c r="D83" s="1762"/>
      <c r="E83" s="1762"/>
      <c r="F83" s="1762"/>
      <c r="G83" s="1762"/>
      <c r="H83" s="1762"/>
      <c r="I83" s="1762"/>
      <c r="J83" s="1762"/>
      <c r="K83" s="1295">
        <v>13484.08</v>
      </c>
      <c r="L83" s="1005">
        <v>147708.91</v>
      </c>
      <c r="M83" s="1005">
        <v>26636.03</v>
      </c>
    </row>
    <row r="84" spans="1:13" ht="10.9" hidden="1" customHeight="1" outlineLevel="1" collapsed="1" x14ac:dyDescent="0.2">
      <c r="A84" s="1763" t="s">
        <v>2235</v>
      </c>
      <c r="B84" s="1763"/>
      <c r="C84" s="1763"/>
      <c r="D84" s="1763"/>
      <c r="E84" s="1763"/>
      <c r="F84" s="1763"/>
      <c r="G84" s="1763"/>
      <c r="H84" s="1763"/>
      <c r="I84" s="1763"/>
      <c r="J84" s="1763"/>
      <c r="K84" s="1296">
        <v>14164.32</v>
      </c>
      <c r="L84" s="1297">
        <v>159890.32</v>
      </c>
      <c r="M84" s="1297">
        <v>28832.68</v>
      </c>
    </row>
    <row r="85" spans="1:13" ht="10.9" hidden="1" customHeight="1" outlineLevel="2" collapsed="1" x14ac:dyDescent="0.2">
      <c r="A85" s="1760" t="s">
        <v>2236</v>
      </c>
      <c r="B85" s="1760"/>
      <c r="C85" s="1760"/>
      <c r="D85" s="1760"/>
      <c r="E85" s="1760"/>
      <c r="F85" s="1760"/>
      <c r="G85" s="1760"/>
      <c r="H85" s="1760"/>
      <c r="I85" s="1760"/>
      <c r="J85" s="1760"/>
      <c r="K85" s="1298">
        <v>14164.32</v>
      </c>
      <c r="L85" s="1299">
        <v>159890.32</v>
      </c>
      <c r="M85" s="1299">
        <v>28832.68</v>
      </c>
    </row>
    <row r="86" spans="1:13" ht="22.9" hidden="1" customHeight="1" outlineLevel="3" x14ac:dyDescent="0.2">
      <c r="A86" s="1300" t="s">
        <v>2158</v>
      </c>
      <c r="B86" s="1301" t="s">
        <v>2237</v>
      </c>
      <c r="C86" s="1301" t="s">
        <v>2160</v>
      </c>
      <c r="D86" s="1301" t="s">
        <v>35</v>
      </c>
      <c r="E86" s="1301"/>
      <c r="F86" s="1301"/>
      <c r="G86" s="1301" t="s">
        <v>2161</v>
      </c>
      <c r="H86" s="1301" t="s">
        <v>2162</v>
      </c>
      <c r="I86" s="1301" t="s">
        <v>2163</v>
      </c>
      <c r="J86" s="1301" t="s">
        <v>1033</v>
      </c>
      <c r="K86" s="1302">
        <v>14164.32</v>
      </c>
      <c r="L86" s="1006">
        <v>159890.32</v>
      </c>
      <c r="M86" s="1006">
        <v>28832.68</v>
      </c>
    </row>
    <row r="87" spans="1:13" ht="13.15" customHeight="1" collapsed="1" x14ac:dyDescent="0.2">
      <c r="A87" s="1762" t="s">
        <v>2238</v>
      </c>
      <c r="B87" s="1762"/>
      <c r="C87" s="1762"/>
      <c r="D87" s="1762"/>
      <c r="E87" s="1762"/>
      <c r="F87" s="1762"/>
      <c r="G87" s="1762"/>
      <c r="H87" s="1762"/>
      <c r="I87" s="1762"/>
      <c r="J87" s="1762"/>
      <c r="K87" s="1295">
        <v>0</v>
      </c>
      <c r="L87" s="1005">
        <v>0</v>
      </c>
      <c r="M87" s="1005">
        <v>0</v>
      </c>
    </row>
    <row r="88" spans="1:13" ht="10.9" hidden="1" customHeight="1" outlineLevel="1" collapsed="1" x14ac:dyDescent="0.2">
      <c r="A88" s="1763" t="s">
        <v>2239</v>
      </c>
      <c r="B88" s="1763"/>
      <c r="C88" s="1763"/>
      <c r="D88" s="1763"/>
      <c r="E88" s="1763"/>
      <c r="F88" s="1763"/>
      <c r="G88" s="1763"/>
      <c r="H88" s="1763"/>
      <c r="I88" s="1763"/>
      <c r="J88" s="1763"/>
      <c r="K88" s="1296">
        <v>101445.11</v>
      </c>
      <c r="L88" s="1297">
        <v>1145137.27</v>
      </c>
      <c r="M88" s="1297">
        <v>206500.16</v>
      </c>
    </row>
    <row r="89" spans="1:13" ht="10.9" hidden="1" customHeight="1" outlineLevel="2" collapsed="1" x14ac:dyDescent="0.2">
      <c r="A89" s="1760" t="s">
        <v>2240</v>
      </c>
      <c r="B89" s="1760"/>
      <c r="C89" s="1760"/>
      <c r="D89" s="1760"/>
      <c r="E89" s="1760"/>
      <c r="F89" s="1760"/>
      <c r="G89" s="1760"/>
      <c r="H89" s="1760"/>
      <c r="I89" s="1760"/>
      <c r="J89" s="1760"/>
      <c r="K89" s="1298">
        <v>12879.316999999999</v>
      </c>
      <c r="L89" s="1299">
        <v>145384.89000000001</v>
      </c>
      <c r="M89" s="1299">
        <v>26216.95</v>
      </c>
    </row>
    <row r="90" spans="1:13" ht="22.9" hidden="1" customHeight="1" outlineLevel="3" x14ac:dyDescent="0.2">
      <c r="A90" s="1300" t="s">
        <v>2158</v>
      </c>
      <c r="B90" s="1301" t="s">
        <v>2241</v>
      </c>
      <c r="C90" s="1301" t="s">
        <v>2160</v>
      </c>
      <c r="D90" s="1301" t="s">
        <v>35</v>
      </c>
      <c r="E90" s="1301"/>
      <c r="F90" s="1301"/>
      <c r="G90" s="1301" t="s">
        <v>2161</v>
      </c>
      <c r="H90" s="1301" t="s">
        <v>2162</v>
      </c>
      <c r="I90" s="1301" t="s">
        <v>2163</v>
      </c>
      <c r="J90" s="1301" t="s">
        <v>1033</v>
      </c>
      <c r="K90" s="1302">
        <v>12879.316999999999</v>
      </c>
      <c r="L90" s="1006">
        <v>145384.89000000001</v>
      </c>
      <c r="M90" s="1006">
        <v>26216.95</v>
      </c>
    </row>
    <row r="91" spans="1:13" ht="10.9" hidden="1" customHeight="1" outlineLevel="2" collapsed="1" x14ac:dyDescent="0.2">
      <c r="A91" s="1760" t="s">
        <v>2242</v>
      </c>
      <c r="B91" s="1760"/>
      <c r="C91" s="1760"/>
      <c r="D91" s="1760"/>
      <c r="E91" s="1760"/>
      <c r="F91" s="1760"/>
      <c r="G91" s="1760"/>
      <c r="H91" s="1760"/>
      <c r="I91" s="1760"/>
      <c r="J91" s="1760"/>
      <c r="K91" s="1303">
        <v>253.23500000000001</v>
      </c>
      <c r="L91" s="1299">
        <v>2858.58</v>
      </c>
      <c r="M91" s="1305">
        <v>515.48</v>
      </c>
    </row>
    <row r="92" spans="1:13" ht="22.9" hidden="1" customHeight="1" outlineLevel="3" x14ac:dyDescent="0.2">
      <c r="A92" s="1300" t="s">
        <v>2158</v>
      </c>
      <c r="B92" s="1301" t="s">
        <v>2243</v>
      </c>
      <c r="C92" s="1301" t="s">
        <v>2160</v>
      </c>
      <c r="D92" s="1301" t="s">
        <v>35</v>
      </c>
      <c r="E92" s="1301"/>
      <c r="F92" s="1301"/>
      <c r="G92" s="1301" t="s">
        <v>2161</v>
      </c>
      <c r="H92" s="1301" t="s">
        <v>2162</v>
      </c>
      <c r="I92" s="1301" t="s">
        <v>2163</v>
      </c>
      <c r="J92" s="1301" t="s">
        <v>1033</v>
      </c>
      <c r="K92" s="1304">
        <v>253.23500000000001</v>
      </c>
      <c r="L92" s="1006">
        <v>2858.58</v>
      </c>
      <c r="M92" s="1004">
        <v>515.48</v>
      </c>
    </row>
    <row r="93" spans="1:13" ht="10.9" hidden="1" customHeight="1" outlineLevel="2" collapsed="1" x14ac:dyDescent="0.2">
      <c r="A93" s="1760" t="s">
        <v>2244</v>
      </c>
      <c r="B93" s="1760"/>
      <c r="C93" s="1760"/>
      <c r="D93" s="1760"/>
      <c r="E93" s="1760"/>
      <c r="F93" s="1760"/>
      <c r="G93" s="1760"/>
      <c r="H93" s="1760"/>
      <c r="I93" s="1760"/>
      <c r="J93" s="1760"/>
      <c r="K93" s="1298">
        <v>21996</v>
      </c>
      <c r="L93" s="1299">
        <v>248296.24</v>
      </c>
      <c r="M93" s="1299">
        <v>44774.73</v>
      </c>
    </row>
    <row r="94" spans="1:13" ht="22.9" hidden="1" customHeight="1" outlineLevel="3" x14ac:dyDescent="0.2">
      <c r="A94" s="1300" t="s">
        <v>2158</v>
      </c>
      <c r="B94" s="1301" t="s">
        <v>2245</v>
      </c>
      <c r="C94" s="1301" t="s">
        <v>2160</v>
      </c>
      <c r="D94" s="1301" t="s">
        <v>35</v>
      </c>
      <c r="E94" s="1301"/>
      <c r="F94" s="1301"/>
      <c r="G94" s="1301" t="s">
        <v>2161</v>
      </c>
      <c r="H94" s="1301" t="s">
        <v>2162</v>
      </c>
      <c r="I94" s="1301" t="s">
        <v>2163</v>
      </c>
      <c r="J94" s="1301" t="s">
        <v>1033</v>
      </c>
      <c r="K94" s="1302">
        <v>21996</v>
      </c>
      <c r="L94" s="1006">
        <v>248296.24</v>
      </c>
      <c r="M94" s="1006">
        <v>44774.73</v>
      </c>
    </row>
    <row r="95" spans="1:13" ht="10.9" hidden="1" customHeight="1" outlineLevel="2" collapsed="1" x14ac:dyDescent="0.2">
      <c r="A95" s="1760" t="s">
        <v>2246</v>
      </c>
      <c r="B95" s="1760"/>
      <c r="C95" s="1760"/>
      <c r="D95" s="1760"/>
      <c r="E95" s="1760"/>
      <c r="F95" s="1760"/>
      <c r="G95" s="1760"/>
      <c r="H95" s="1760"/>
      <c r="I95" s="1760"/>
      <c r="J95" s="1760"/>
      <c r="K95" s="1298">
        <v>14068.183000000001</v>
      </c>
      <c r="L95" s="1299">
        <v>158805.09</v>
      </c>
      <c r="M95" s="1299">
        <v>28636.98</v>
      </c>
    </row>
    <row r="96" spans="1:13" ht="22.9" hidden="1" customHeight="1" outlineLevel="3" x14ac:dyDescent="0.2">
      <c r="A96" s="1300" t="s">
        <v>2158</v>
      </c>
      <c r="B96" s="1301" t="s">
        <v>2247</v>
      </c>
      <c r="C96" s="1301" t="s">
        <v>2160</v>
      </c>
      <c r="D96" s="1301" t="s">
        <v>35</v>
      </c>
      <c r="E96" s="1301"/>
      <c r="F96" s="1301"/>
      <c r="G96" s="1301" t="s">
        <v>2161</v>
      </c>
      <c r="H96" s="1301" t="s">
        <v>2162</v>
      </c>
      <c r="I96" s="1301" t="s">
        <v>2163</v>
      </c>
      <c r="J96" s="1301" t="s">
        <v>1033</v>
      </c>
      <c r="K96" s="1302">
        <v>14068.183000000001</v>
      </c>
      <c r="L96" s="1006">
        <v>158805.09</v>
      </c>
      <c r="M96" s="1006">
        <v>28636.98</v>
      </c>
    </row>
    <row r="97" spans="1:13" ht="10.9" hidden="1" customHeight="1" outlineLevel="2" collapsed="1" x14ac:dyDescent="0.2">
      <c r="A97" s="1760" t="s">
        <v>2248</v>
      </c>
      <c r="B97" s="1760"/>
      <c r="C97" s="1760"/>
      <c r="D97" s="1760"/>
      <c r="E97" s="1760"/>
      <c r="F97" s="1760"/>
      <c r="G97" s="1760"/>
      <c r="H97" s="1760"/>
      <c r="I97" s="1760"/>
      <c r="J97" s="1760"/>
      <c r="K97" s="1298">
        <v>52248.375</v>
      </c>
      <c r="L97" s="1299">
        <v>589792.47</v>
      </c>
      <c r="M97" s="1299">
        <v>106356.02</v>
      </c>
    </row>
    <row r="98" spans="1:13" ht="22.9" hidden="1" customHeight="1" outlineLevel="3" x14ac:dyDescent="0.2">
      <c r="A98" s="1300" t="s">
        <v>2158</v>
      </c>
      <c r="B98" s="1301" t="s">
        <v>2249</v>
      </c>
      <c r="C98" s="1301" t="s">
        <v>2160</v>
      </c>
      <c r="D98" s="1301" t="s">
        <v>35</v>
      </c>
      <c r="E98" s="1301"/>
      <c r="F98" s="1301"/>
      <c r="G98" s="1301" t="s">
        <v>2161</v>
      </c>
      <c r="H98" s="1301" t="s">
        <v>2162</v>
      </c>
      <c r="I98" s="1301" t="s">
        <v>2163</v>
      </c>
      <c r="J98" s="1301" t="s">
        <v>1033</v>
      </c>
      <c r="K98" s="1302">
        <v>52248.375</v>
      </c>
      <c r="L98" s="1006">
        <v>589792.47</v>
      </c>
      <c r="M98" s="1006">
        <v>106356.02</v>
      </c>
    </row>
    <row r="99" spans="1:13" ht="13.15" customHeight="1" collapsed="1" x14ac:dyDescent="0.2">
      <c r="A99" s="1762" t="s">
        <v>2250</v>
      </c>
      <c r="B99" s="1762"/>
      <c r="C99" s="1762"/>
      <c r="D99" s="1762"/>
      <c r="E99" s="1762"/>
      <c r="F99" s="1762"/>
      <c r="G99" s="1762"/>
      <c r="H99" s="1762"/>
      <c r="I99" s="1762"/>
      <c r="J99" s="1762"/>
      <c r="K99" s="1295">
        <v>4258.0749999999998</v>
      </c>
      <c r="L99" s="1005">
        <v>46644.31</v>
      </c>
      <c r="M99" s="1005">
        <v>8411.27</v>
      </c>
    </row>
    <row r="100" spans="1:13" ht="10.9" hidden="1" customHeight="1" outlineLevel="1" collapsed="1" x14ac:dyDescent="0.2">
      <c r="A100" s="1763" t="s">
        <v>2251</v>
      </c>
      <c r="B100" s="1763"/>
      <c r="C100" s="1763"/>
      <c r="D100" s="1763"/>
      <c r="E100" s="1763"/>
      <c r="F100" s="1763"/>
      <c r="G100" s="1763"/>
      <c r="H100" s="1763"/>
      <c r="I100" s="1763"/>
      <c r="J100" s="1763"/>
      <c r="K100" s="1296">
        <v>4891.1279999999997</v>
      </c>
      <c r="L100" s="1297">
        <v>55212.25</v>
      </c>
      <c r="M100" s="1297">
        <v>9956.31</v>
      </c>
    </row>
    <row r="101" spans="1:13" ht="10.9" hidden="1" customHeight="1" outlineLevel="2" collapsed="1" x14ac:dyDescent="0.2">
      <c r="A101" s="1760" t="s">
        <v>2201</v>
      </c>
      <c r="B101" s="1760"/>
      <c r="C101" s="1760"/>
      <c r="D101" s="1760"/>
      <c r="E101" s="1760"/>
      <c r="F101" s="1760"/>
      <c r="G101" s="1760"/>
      <c r="H101" s="1760"/>
      <c r="I101" s="1760"/>
      <c r="J101" s="1760"/>
      <c r="K101" s="1298">
        <v>4891.1279999999997</v>
      </c>
      <c r="L101" s="1299">
        <v>55212.25</v>
      </c>
      <c r="M101" s="1299">
        <v>9956.31</v>
      </c>
    </row>
    <row r="102" spans="1:13" ht="22.9" hidden="1" customHeight="1" outlineLevel="3" x14ac:dyDescent="0.2">
      <c r="A102" s="1300" t="s">
        <v>2158</v>
      </c>
      <c r="B102" s="1301" t="s">
        <v>2252</v>
      </c>
      <c r="C102" s="1301" t="s">
        <v>2160</v>
      </c>
      <c r="D102" s="1301" t="s">
        <v>35</v>
      </c>
      <c r="E102" s="1301"/>
      <c r="F102" s="1301"/>
      <c r="G102" s="1301" t="s">
        <v>2161</v>
      </c>
      <c r="H102" s="1301" t="s">
        <v>2162</v>
      </c>
      <c r="I102" s="1301" t="s">
        <v>2163</v>
      </c>
      <c r="J102" s="1301" t="s">
        <v>1033</v>
      </c>
      <c r="K102" s="1302">
        <v>4891.1279999999997</v>
      </c>
      <c r="L102" s="1006">
        <v>55212.25</v>
      </c>
      <c r="M102" s="1006">
        <v>9956.31</v>
      </c>
    </row>
    <row r="103" spans="1:13" ht="13.15" customHeight="1" collapsed="1" x14ac:dyDescent="0.2">
      <c r="A103" s="1762" t="s">
        <v>2253</v>
      </c>
      <c r="B103" s="1762"/>
      <c r="C103" s="1762"/>
      <c r="D103" s="1762"/>
      <c r="E103" s="1762"/>
      <c r="F103" s="1762"/>
      <c r="G103" s="1762"/>
      <c r="H103" s="1762"/>
      <c r="I103" s="1762"/>
      <c r="J103" s="1762"/>
      <c r="K103" s="1295">
        <v>58520.862999999998</v>
      </c>
      <c r="L103" s="1005">
        <v>642233.16</v>
      </c>
      <c r="M103" s="1005">
        <v>115812.54</v>
      </c>
    </row>
    <row r="104" spans="1:13" ht="10.9" hidden="1" customHeight="1" outlineLevel="1" collapsed="1" x14ac:dyDescent="0.2">
      <c r="A104" s="1763" t="s">
        <v>2254</v>
      </c>
      <c r="B104" s="1763"/>
      <c r="C104" s="1763"/>
      <c r="D104" s="1763"/>
      <c r="E104" s="1763"/>
      <c r="F104" s="1763"/>
      <c r="G104" s="1763"/>
      <c r="H104" s="1763"/>
      <c r="I104" s="1763"/>
      <c r="J104" s="1763"/>
      <c r="K104" s="1296">
        <v>46273.481</v>
      </c>
      <c r="L104" s="1297">
        <v>523658.85</v>
      </c>
      <c r="M104" s="1297">
        <v>94430.28</v>
      </c>
    </row>
    <row r="105" spans="1:13" ht="10.9" hidden="1" customHeight="1" outlineLevel="2" collapsed="1" x14ac:dyDescent="0.2">
      <c r="A105" s="1760" t="s">
        <v>2255</v>
      </c>
      <c r="B105" s="1760"/>
      <c r="C105" s="1760"/>
      <c r="D105" s="1760"/>
      <c r="E105" s="1760"/>
      <c r="F105" s="1760"/>
      <c r="G105" s="1760"/>
      <c r="H105" s="1760"/>
      <c r="I105" s="1760"/>
      <c r="J105" s="1760"/>
      <c r="K105" s="1298">
        <v>6104.83</v>
      </c>
      <c r="L105" s="1299">
        <v>68912.820000000007</v>
      </c>
      <c r="M105" s="1299">
        <v>12426.9</v>
      </c>
    </row>
    <row r="106" spans="1:13" ht="22.9" hidden="1" customHeight="1" outlineLevel="3" x14ac:dyDescent="0.2">
      <c r="A106" s="1300" t="s">
        <v>2158</v>
      </c>
      <c r="B106" s="1301" t="s">
        <v>2256</v>
      </c>
      <c r="C106" s="1301" t="s">
        <v>2160</v>
      </c>
      <c r="D106" s="1301" t="s">
        <v>35</v>
      </c>
      <c r="E106" s="1301"/>
      <c r="F106" s="1301"/>
      <c r="G106" s="1301" t="s">
        <v>2161</v>
      </c>
      <c r="H106" s="1301" t="s">
        <v>2162</v>
      </c>
      <c r="I106" s="1301" t="s">
        <v>2163</v>
      </c>
      <c r="J106" s="1301" t="s">
        <v>1033</v>
      </c>
      <c r="K106" s="1302">
        <v>6104.83</v>
      </c>
      <c r="L106" s="1006">
        <v>68912.820000000007</v>
      </c>
      <c r="M106" s="1006">
        <v>12426.9</v>
      </c>
    </row>
    <row r="107" spans="1:13" ht="10.9" hidden="1" customHeight="1" outlineLevel="2" collapsed="1" x14ac:dyDescent="0.2">
      <c r="A107" s="1760" t="s">
        <v>2257</v>
      </c>
      <c r="B107" s="1760"/>
      <c r="C107" s="1760"/>
      <c r="D107" s="1760"/>
      <c r="E107" s="1760"/>
      <c r="F107" s="1760"/>
      <c r="G107" s="1760"/>
      <c r="H107" s="1760"/>
      <c r="I107" s="1760"/>
      <c r="J107" s="1760"/>
      <c r="K107" s="1298">
        <v>26349.845000000001</v>
      </c>
      <c r="L107" s="1299">
        <v>297443.51</v>
      </c>
      <c r="M107" s="1299">
        <v>53637.35</v>
      </c>
    </row>
    <row r="108" spans="1:13" ht="22.9" hidden="1" customHeight="1" outlineLevel="3" x14ac:dyDescent="0.2">
      <c r="A108" s="1300" t="s">
        <v>2158</v>
      </c>
      <c r="B108" s="1301" t="s">
        <v>2258</v>
      </c>
      <c r="C108" s="1301" t="s">
        <v>2160</v>
      </c>
      <c r="D108" s="1301" t="s">
        <v>35</v>
      </c>
      <c r="E108" s="1301"/>
      <c r="F108" s="1301"/>
      <c r="G108" s="1301" t="s">
        <v>2161</v>
      </c>
      <c r="H108" s="1301" t="s">
        <v>2162</v>
      </c>
      <c r="I108" s="1301" t="s">
        <v>2163</v>
      </c>
      <c r="J108" s="1301" t="s">
        <v>1033</v>
      </c>
      <c r="K108" s="1302">
        <v>26349.845000000001</v>
      </c>
      <c r="L108" s="1006">
        <v>297443.51</v>
      </c>
      <c r="M108" s="1006">
        <v>53637.35</v>
      </c>
    </row>
    <row r="109" spans="1:13" ht="10.9" hidden="1" customHeight="1" outlineLevel="2" collapsed="1" x14ac:dyDescent="0.2">
      <c r="A109" s="1760" t="s">
        <v>2259</v>
      </c>
      <c r="B109" s="1760"/>
      <c r="C109" s="1760"/>
      <c r="D109" s="1760"/>
      <c r="E109" s="1760"/>
      <c r="F109" s="1760"/>
      <c r="G109" s="1760"/>
      <c r="H109" s="1760"/>
      <c r="I109" s="1760"/>
      <c r="J109" s="1760"/>
      <c r="K109" s="1298">
        <v>8026.68</v>
      </c>
      <c r="L109" s="1299">
        <v>90607.13</v>
      </c>
      <c r="M109" s="1299">
        <v>16338.99</v>
      </c>
    </row>
    <row r="110" spans="1:13" ht="22.9" hidden="1" customHeight="1" outlineLevel="3" x14ac:dyDescent="0.2">
      <c r="A110" s="1300" t="s">
        <v>2158</v>
      </c>
      <c r="B110" s="1301" t="s">
        <v>2260</v>
      </c>
      <c r="C110" s="1301" t="s">
        <v>2160</v>
      </c>
      <c r="D110" s="1301" t="s">
        <v>35</v>
      </c>
      <c r="E110" s="1301"/>
      <c r="F110" s="1301"/>
      <c r="G110" s="1301" t="s">
        <v>2161</v>
      </c>
      <c r="H110" s="1301" t="s">
        <v>2162</v>
      </c>
      <c r="I110" s="1301" t="s">
        <v>2163</v>
      </c>
      <c r="J110" s="1301" t="s">
        <v>1033</v>
      </c>
      <c r="K110" s="1302">
        <v>8026.68</v>
      </c>
      <c r="L110" s="1006">
        <v>90607.13</v>
      </c>
      <c r="M110" s="1006">
        <v>16338.99</v>
      </c>
    </row>
    <row r="111" spans="1:13" ht="10.9" hidden="1" customHeight="1" outlineLevel="2" collapsed="1" x14ac:dyDescent="0.2">
      <c r="A111" s="1760" t="s">
        <v>2261</v>
      </c>
      <c r="B111" s="1760"/>
      <c r="C111" s="1760"/>
      <c r="D111" s="1760"/>
      <c r="E111" s="1760"/>
      <c r="F111" s="1760"/>
      <c r="G111" s="1760"/>
      <c r="H111" s="1760"/>
      <c r="I111" s="1760"/>
      <c r="J111" s="1760"/>
      <c r="K111" s="1298">
        <v>1303.7260000000001</v>
      </c>
      <c r="L111" s="1299">
        <v>14716.78</v>
      </c>
      <c r="M111" s="1299">
        <v>2653.85</v>
      </c>
    </row>
    <row r="112" spans="1:13" ht="22.9" hidden="1" customHeight="1" outlineLevel="3" x14ac:dyDescent="0.2">
      <c r="A112" s="1300" t="s">
        <v>2158</v>
      </c>
      <c r="B112" s="1301" t="s">
        <v>2262</v>
      </c>
      <c r="C112" s="1301" t="s">
        <v>2160</v>
      </c>
      <c r="D112" s="1301" t="s">
        <v>35</v>
      </c>
      <c r="E112" s="1301"/>
      <c r="F112" s="1301"/>
      <c r="G112" s="1301" t="s">
        <v>2161</v>
      </c>
      <c r="H112" s="1301" t="s">
        <v>2162</v>
      </c>
      <c r="I112" s="1301" t="s">
        <v>2163</v>
      </c>
      <c r="J112" s="1301" t="s">
        <v>1033</v>
      </c>
      <c r="K112" s="1302">
        <v>1303.7260000000001</v>
      </c>
      <c r="L112" s="1006">
        <v>14716.78</v>
      </c>
      <c r="M112" s="1006">
        <v>2653.85</v>
      </c>
    </row>
    <row r="113" spans="1:13" ht="10.9" hidden="1" customHeight="1" outlineLevel="2" collapsed="1" x14ac:dyDescent="0.2">
      <c r="A113" s="1760" t="s">
        <v>2263</v>
      </c>
      <c r="B113" s="1760"/>
      <c r="C113" s="1760"/>
      <c r="D113" s="1760"/>
      <c r="E113" s="1760"/>
      <c r="F113" s="1760"/>
      <c r="G113" s="1760"/>
      <c r="H113" s="1760"/>
      <c r="I113" s="1760"/>
      <c r="J113" s="1760"/>
      <c r="K113" s="1303">
        <v>173.46</v>
      </c>
      <c r="L113" s="1299">
        <v>2008.78</v>
      </c>
      <c r="M113" s="1305">
        <v>362.24</v>
      </c>
    </row>
    <row r="114" spans="1:13" ht="22.9" hidden="1" customHeight="1" outlineLevel="3" x14ac:dyDescent="0.2">
      <c r="A114" s="1300" t="s">
        <v>2158</v>
      </c>
      <c r="B114" s="1301" t="s">
        <v>2264</v>
      </c>
      <c r="C114" s="1301" t="s">
        <v>2160</v>
      </c>
      <c r="D114" s="1301" t="s">
        <v>21</v>
      </c>
      <c r="E114" s="1301"/>
      <c r="F114" s="1301"/>
      <c r="G114" s="1301" t="s">
        <v>2161</v>
      </c>
      <c r="H114" s="1301" t="s">
        <v>2162</v>
      </c>
      <c r="I114" s="1301" t="s">
        <v>2163</v>
      </c>
      <c r="J114" s="1301" t="s">
        <v>1033</v>
      </c>
      <c r="K114" s="1304">
        <v>173.46</v>
      </c>
      <c r="L114" s="1006">
        <v>2008.78</v>
      </c>
      <c r="M114" s="1004">
        <v>362.24</v>
      </c>
    </row>
    <row r="115" spans="1:13" ht="10.9" hidden="1" customHeight="1" outlineLevel="2" collapsed="1" x14ac:dyDescent="0.2">
      <c r="A115" s="1760" t="s">
        <v>2263</v>
      </c>
      <c r="B115" s="1760"/>
      <c r="C115" s="1760"/>
      <c r="D115" s="1760"/>
      <c r="E115" s="1760"/>
      <c r="F115" s="1760"/>
      <c r="G115" s="1760"/>
      <c r="H115" s="1760"/>
      <c r="I115" s="1760"/>
      <c r="J115" s="1760"/>
      <c r="K115" s="1303">
        <v>158.76</v>
      </c>
      <c r="L115" s="1299">
        <v>1838.54</v>
      </c>
      <c r="M115" s="1305">
        <v>331.54</v>
      </c>
    </row>
    <row r="116" spans="1:13" ht="22.9" hidden="1" customHeight="1" outlineLevel="3" x14ac:dyDescent="0.2">
      <c r="A116" s="1300" t="s">
        <v>2158</v>
      </c>
      <c r="B116" s="1301" t="s">
        <v>2265</v>
      </c>
      <c r="C116" s="1301" t="s">
        <v>2160</v>
      </c>
      <c r="D116" s="1301" t="s">
        <v>21</v>
      </c>
      <c r="E116" s="1301"/>
      <c r="F116" s="1301"/>
      <c r="G116" s="1301" t="s">
        <v>2161</v>
      </c>
      <c r="H116" s="1301" t="s">
        <v>2162</v>
      </c>
      <c r="I116" s="1301" t="s">
        <v>2163</v>
      </c>
      <c r="J116" s="1301" t="s">
        <v>1033</v>
      </c>
      <c r="K116" s="1304">
        <v>158.76</v>
      </c>
      <c r="L116" s="1006">
        <v>1838.54</v>
      </c>
      <c r="M116" s="1004">
        <v>331.54</v>
      </c>
    </row>
    <row r="117" spans="1:13" ht="10.9" hidden="1" customHeight="1" outlineLevel="2" collapsed="1" x14ac:dyDescent="0.2">
      <c r="A117" s="1760" t="s">
        <v>2263</v>
      </c>
      <c r="B117" s="1760"/>
      <c r="C117" s="1760"/>
      <c r="D117" s="1760"/>
      <c r="E117" s="1760"/>
      <c r="F117" s="1760"/>
      <c r="G117" s="1760"/>
      <c r="H117" s="1760"/>
      <c r="I117" s="1760"/>
      <c r="J117" s="1760"/>
      <c r="K117" s="1303">
        <v>158.76</v>
      </c>
      <c r="L117" s="1299">
        <v>1838.54</v>
      </c>
      <c r="M117" s="1305">
        <v>331.54</v>
      </c>
    </row>
    <row r="118" spans="1:13" ht="22.9" hidden="1" customHeight="1" outlineLevel="3" x14ac:dyDescent="0.2">
      <c r="A118" s="1300" t="s">
        <v>2158</v>
      </c>
      <c r="B118" s="1301" t="s">
        <v>2266</v>
      </c>
      <c r="C118" s="1301" t="s">
        <v>2160</v>
      </c>
      <c r="D118" s="1301" t="s">
        <v>21</v>
      </c>
      <c r="E118" s="1301"/>
      <c r="F118" s="1301"/>
      <c r="G118" s="1301" t="s">
        <v>2161</v>
      </c>
      <c r="H118" s="1301" t="s">
        <v>2162</v>
      </c>
      <c r="I118" s="1301" t="s">
        <v>2163</v>
      </c>
      <c r="J118" s="1301" t="s">
        <v>1033</v>
      </c>
      <c r="K118" s="1304">
        <v>158.76</v>
      </c>
      <c r="L118" s="1006">
        <v>1838.54</v>
      </c>
      <c r="M118" s="1004">
        <v>331.54</v>
      </c>
    </row>
    <row r="119" spans="1:13" ht="10.9" hidden="1" customHeight="1" outlineLevel="2" collapsed="1" x14ac:dyDescent="0.2">
      <c r="A119" s="1760" t="s">
        <v>2263</v>
      </c>
      <c r="B119" s="1760"/>
      <c r="C119" s="1760"/>
      <c r="D119" s="1760"/>
      <c r="E119" s="1760"/>
      <c r="F119" s="1760"/>
      <c r="G119" s="1760"/>
      <c r="H119" s="1760"/>
      <c r="I119" s="1760"/>
      <c r="J119" s="1760"/>
      <c r="K119" s="1303">
        <v>191.1</v>
      </c>
      <c r="L119" s="1299">
        <v>2213.0700000000002</v>
      </c>
      <c r="M119" s="1305">
        <v>399.08</v>
      </c>
    </row>
    <row r="120" spans="1:13" ht="22.9" hidden="1" customHeight="1" outlineLevel="3" x14ac:dyDescent="0.2">
      <c r="A120" s="1300" t="s">
        <v>2158</v>
      </c>
      <c r="B120" s="1301" t="s">
        <v>2267</v>
      </c>
      <c r="C120" s="1301" t="s">
        <v>2160</v>
      </c>
      <c r="D120" s="1301" t="s">
        <v>21</v>
      </c>
      <c r="E120" s="1301"/>
      <c r="F120" s="1301"/>
      <c r="G120" s="1301" t="s">
        <v>2161</v>
      </c>
      <c r="H120" s="1301" t="s">
        <v>2162</v>
      </c>
      <c r="I120" s="1301" t="s">
        <v>2163</v>
      </c>
      <c r="J120" s="1301" t="s">
        <v>1033</v>
      </c>
      <c r="K120" s="1304">
        <v>191.1</v>
      </c>
      <c r="L120" s="1006">
        <v>2213.0700000000002</v>
      </c>
      <c r="M120" s="1004">
        <v>399.08</v>
      </c>
    </row>
    <row r="121" spans="1:13" ht="10.9" hidden="1" customHeight="1" outlineLevel="2" collapsed="1" x14ac:dyDescent="0.2">
      <c r="A121" s="1760" t="s">
        <v>2263</v>
      </c>
      <c r="B121" s="1760"/>
      <c r="C121" s="1760"/>
      <c r="D121" s="1760"/>
      <c r="E121" s="1760"/>
      <c r="F121" s="1760"/>
      <c r="G121" s="1760"/>
      <c r="H121" s="1760"/>
      <c r="I121" s="1760"/>
      <c r="J121" s="1760"/>
      <c r="K121" s="1303">
        <v>178.36</v>
      </c>
      <c r="L121" s="1299">
        <v>2065.52</v>
      </c>
      <c r="M121" s="1305">
        <v>372.47</v>
      </c>
    </row>
    <row r="122" spans="1:13" ht="22.9" hidden="1" customHeight="1" outlineLevel="3" x14ac:dyDescent="0.2">
      <c r="A122" s="1300" t="s">
        <v>2158</v>
      </c>
      <c r="B122" s="1301" t="s">
        <v>2268</v>
      </c>
      <c r="C122" s="1301" t="s">
        <v>2160</v>
      </c>
      <c r="D122" s="1301" t="s">
        <v>21</v>
      </c>
      <c r="E122" s="1301"/>
      <c r="F122" s="1301"/>
      <c r="G122" s="1301" t="s">
        <v>2161</v>
      </c>
      <c r="H122" s="1301" t="s">
        <v>2162</v>
      </c>
      <c r="I122" s="1301" t="s">
        <v>2163</v>
      </c>
      <c r="J122" s="1301" t="s">
        <v>1033</v>
      </c>
      <c r="K122" s="1304">
        <v>178.36</v>
      </c>
      <c r="L122" s="1006">
        <v>2065.52</v>
      </c>
      <c r="M122" s="1004">
        <v>372.47</v>
      </c>
    </row>
    <row r="123" spans="1:13" ht="10.9" hidden="1" customHeight="1" outlineLevel="2" collapsed="1" x14ac:dyDescent="0.2">
      <c r="A123" s="1760" t="s">
        <v>2263</v>
      </c>
      <c r="B123" s="1760"/>
      <c r="C123" s="1760"/>
      <c r="D123" s="1760"/>
      <c r="E123" s="1760"/>
      <c r="F123" s="1760"/>
      <c r="G123" s="1760"/>
      <c r="H123" s="1760"/>
      <c r="I123" s="1760"/>
      <c r="J123" s="1760"/>
      <c r="K123" s="1303">
        <v>160.72</v>
      </c>
      <c r="L123" s="1299">
        <v>1861.24</v>
      </c>
      <c r="M123" s="1305">
        <v>335.63</v>
      </c>
    </row>
    <row r="124" spans="1:13" ht="22.9" hidden="1" customHeight="1" outlineLevel="3" x14ac:dyDescent="0.2">
      <c r="A124" s="1300" t="s">
        <v>2158</v>
      </c>
      <c r="B124" s="1301" t="s">
        <v>2269</v>
      </c>
      <c r="C124" s="1301" t="s">
        <v>2160</v>
      </c>
      <c r="D124" s="1301" t="s">
        <v>21</v>
      </c>
      <c r="E124" s="1301"/>
      <c r="F124" s="1301"/>
      <c r="G124" s="1301" t="s">
        <v>2161</v>
      </c>
      <c r="H124" s="1301" t="s">
        <v>2162</v>
      </c>
      <c r="I124" s="1301" t="s">
        <v>2163</v>
      </c>
      <c r="J124" s="1301" t="s">
        <v>1033</v>
      </c>
      <c r="K124" s="1304">
        <v>160.72</v>
      </c>
      <c r="L124" s="1006">
        <v>1861.24</v>
      </c>
      <c r="M124" s="1004">
        <v>335.63</v>
      </c>
    </row>
    <row r="125" spans="1:13" ht="10.9" hidden="1" customHeight="1" outlineLevel="2" collapsed="1" x14ac:dyDescent="0.2">
      <c r="A125" s="1760" t="s">
        <v>2270</v>
      </c>
      <c r="B125" s="1760"/>
      <c r="C125" s="1760"/>
      <c r="D125" s="1760"/>
      <c r="E125" s="1760"/>
      <c r="F125" s="1760"/>
      <c r="G125" s="1760"/>
      <c r="H125" s="1760"/>
      <c r="I125" s="1760"/>
      <c r="J125" s="1760"/>
      <c r="K125" s="1303">
        <v>185.22</v>
      </c>
      <c r="L125" s="1299">
        <v>2144.9699999999998</v>
      </c>
      <c r="M125" s="1305">
        <v>386.8</v>
      </c>
    </row>
    <row r="126" spans="1:13" ht="22.9" hidden="1" customHeight="1" outlineLevel="3" x14ac:dyDescent="0.2">
      <c r="A126" s="1300" t="s">
        <v>2158</v>
      </c>
      <c r="B126" s="1301" t="s">
        <v>2271</v>
      </c>
      <c r="C126" s="1301" t="s">
        <v>2160</v>
      </c>
      <c r="D126" s="1301" t="s">
        <v>21</v>
      </c>
      <c r="E126" s="1301"/>
      <c r="F126" s="1301"/>
      <c r="G126" s="1301" t="s">
        <v>2161</v>
      </c>
      <c r="H126" s="1301" t="s">
        <v>2162</v>
      </c>
      <c r="I126" s="1301" t="s">
        <v>2163</v>
      </c>
      <c r="J126" s="1301" t="s">
        <v>1033</v>
      </c>
      <c r="K126" s="1304">
        <v>185.22</v>
      </c>
      <c r="L126" s="1006">
        <v>2144.9699999999998</v>
      </c>
      <c r="M126" s="1004">
        <v>386.8</v>
      </c>
    </row>
    <row r="127" spans="1:13" ht="10.9" hidden="1" customHeight="1" outlineLevel="2" collapsed="1" x14ac:dyDescent="0.2">
      <c r="A127" s="1760" t="s">
        <v>2272</v>
      </c>
      <c r="B127" s="1760"/>
      <c r="C127" s="1760"/>
      <c r="D127" s="1760"/>
      <c r="E127" s="1760"/>
      <c r="F127" s="1760"/>
      <c r="G127" s="1760"/>
      <c r="H127" s="1760"/>
      <c r="I127" s="1760"/>
      <c r="J127" s="1760"/>
      <c r="K127" s="1303">
        <v>200.9</v>
      </c>
      <c r="L127" s="1299">
        <v>2326.5500000000002</v>
      </c>
      <c r="M127" s="1305">
        <v>419.54</v>
      </c>
    </row>
    <row r="128" spans="1:13" ht="22.9" hidden="1" customHeight="1" outlineLevel="3" x14ac:dyDescent="0.2">
      <c r="A128" s="1300" t="s">
        <v>2158</v>
      </c>
      <c r="B128" s="1301" t="s">
        <v>2273</v>
      </c>
      <c r="C128" s="1301" t="s">
        <v>2160</v>
      </c>
      <c r="D128" s="1301" t="s">
        <v>21</v>
      </c>
      <c r="E128" s="1301"/>
      <c r="F128" s="1301"/>
      <c r="G128" s="1301" t="s">
        <v>2161</v>
      </c>
      <c r="H128" s="1301" t="s">
        <v>2162</v>
      </c>
      <c r="I128" s="1301" t="s">
        <v>2163</v>
      </c>
      <c r="J128" s="1301" t="s">
        <v>1033</v>
      </c>
      <c r="K128" s="1304">
        <v>200.9</v>
      </c>
      <c r="L128" s="1006">
        <v>2326.5500000000002</v>
      </c>
      <c r="M128" s="1004">
        <v>419.54</v>
      </c>
    </row>
    <row r="129" spans="1:13" ht="10.9" hidden="1" customHeight="1" outlineLevel="2" collapsed="1" x14ac:dyDescent="0.2">
      <c r="A129" s="1760" t="s">
        <v>2272</v>
      </c>
      <c r="B129" s="1760"/>
      <c r="C129" s="1760"/>
      <c r="D129" s="1760"/>
      <c r="E129" s="1760"/>
      <c r="F129" s="1760"/>
      <c r="G129" s="1760"/>
      <c r="H129" s="1760"/>
      <c r="I129" s="1760"/>
      <c r="J129" s="1760"/>
      <c r="K129" s="1303">
        <v>157.78</v>
      </c>
      <c r="L129" s="1299">
        <v>1827.19</v>
      </c>
      <c r="M129" s="1305">
        <v>329.49</v>
      </c>
    </row>
    <row r="130" spans="1:13" ht="22.9" hidden="1" customHeight="1" outlineLevel="3" x14ac:dyDescent="0.2">
      <c r="A130" s="1300" t="s">
        <v>2158</v>
      </c>
      <c r="B130" s="1301" t="s">
        <v>2274</v>
      </c>
      <c r="C130" s="1301" t="s">
        <v>2160</v>
      </c>
      <c r="D130" s="1301" t="s">
        <v>21</v>
      </c>
      <c r="E130" s="1301"/>
      <c r="F130" s="1301"/>
      <c r="G130" s="1301" t="s">
        <v>2161</v>
      </c>
      <c r="H130" s="1301" t="s">
        <v>2162</v>
      </c>
      <c r="I130" s="1301" t="s">
        <v>2163</v>
      </c>
      <c r="J130" s="1301" t="s">
        <v>1033</v>
      </c>
      <c r="K130" s="1304">
        <v>157.78</v>
      </c>
      <c r="L130" s="1006">
        <v>1827.19</v>
      </c>
      <c r="M130" s="1004">
        <v>329.49</v>
      </c>
    </row>
    <row r="131" spans="1:13" ht="10.9" hidden="1" customHeight="1" outlineLevel="2" collapsed="1" x14ac:dyDescent="0.2">
      <c r="A131" s="1760" t="s">
        <v>2275</v>
      </c>
      <c r="B131" s="1760"/>
      <c r="C131" s="1760"/>
      <c r="D131" s="1760"/>
      <c r="E131" s="1760"/>
      <c r="F131" s="1760"/>
      <c r="G131" s="1760"/>
      <c r="H131" s="1760"/>
      <c r="I131" s="1760"/>
      <c r="J131" s="1760"/>
      <c r="K131" s="1303">
        <v>194.04</v>
      </c>
      <c r="L131" s="1299">
        <v>2247.11</v>
      </c>
      <c r="M131" s="1305">
        <v>405.22</v>
      </c>
    </row>
    <row r="132" spans="1:13" ht="22.9" hidden="1" customHeight="1" outlineLevel="3" x14ac:dyDescent="0.2">
      <c r="A132" s="1300" t="s">
        <v>2158</v>
      </c>
      <c r="B132" s="1301" t="s">
        <v>2276</v>
      </c>
      <c r="C132" s="1301" t="s">
        <v>2160</v>
      </c>
      <c r="D132" s="1301" t="s">
        <v>21</v>
      </c>
      <c r="E132" s="1301"/>
      <c r="F132" s="1301"/>
      <c r="G132" s="1301" t="s">
        <v>2161</v>
      </c>
      <c r="H132" s="1301" t="s">
        <v>2162</v>
      </c>
      <c r="I132" s="1301" t="s">
        <v>2163</v>
      </c>
      <c r="J132" s="1301" t="s">
        <v>1033</v>
      </c>
      <c r="K132" s="1304">
        <v>194.04</v>
      </c>
      <c r="L132" s="1006">
        <v>2247.11</v>
      </c>
      <c r="M132" s="1004">
        <v>405.22</v>
      </c>
    </row>
    <row r="133" spans="1:13" ht="10.9" hidden="1" customHeight="1" outlineLevel="2" collapsed="1" x14ac:dyDescent="0.2">
      <c r="A133" s="1760" t="s">
        <v>2275</v>
      </c>
      <c r="B133" s="1760"/>
      <c r="C133" s="1760"/>
      <c r="D133" s="1760"/>
      <c r="E133" s="1760"/>
      <c r="F133" s="1760"/>
      <c r="G133" s="1760"/>
      <c r="H133" s="1760"/>
      <c r="I133" s="1760"/>
      <c r="J133" s="1760"/>
      <c r="K133" s="1303">
        <v>156.80000000000001</v>
      </c>
      <c r="L133" s="1299">
        <v>1815.85</v>
      </c>
      <c r="M133" s="1305">
        <v>327.45</v>
      </c>
    </row>
    <row r="134" spans="1:13" ht="22.9" hidden="1" customHeight="1" outlineLevel="3" x14ac:dyDescent="0.2">
      <c r="A134" s="1300" t="s">
        <v>2158</v>
      </c>
      <c r="B134" s="1301" t="s">
        <v>2277</v>
      </c>
      <c r="C134" s="1301" t="s">
        <v>2160</v>
      </c>
      <c r="D134" s="1301" t="s">
        <v>21</v>
      </c>
      <c r="E134" s="1301"/>
      <c r="F134" s="1301"/>
      <c r="G134" s="1301" t="s">
        <v>2161</v>
      </c>
      <c r="H134" s="1301" t="s">
        <v>2162</v>
      </c>
      <c r="I134" s="1301" t="s">
        <v>2163</v>
      </c>
      <c r="J134" s="1301" t="s">
        <v>1033</v>
      </c>
      <c r="K134" s="1304">
        <v>156.80000000000001</v>
      </c>
      <c r="L134" s="1006">
        <v>1815.85</v>
      </c>
      <c r="M134" s="1004">
        <v>327.45</v>
      </c>
    </row>
    <row r="135" spans="1:13" ht="10.9" hidden="1" customHeight="1" outlineLevel="2" collapsed="1" x14ac:dyDescent="0.2">
      <c r="A135" s="1760" t="s">
        <v>2272</v>
      </c>
      <c r="B135" s="1760"/>
      <c r="C135" s="1760"/>
      <c r="D135" s="1760"/>
      <c r="E135" s="1760"/>
      <c r="F135" s="1760"/>
      <c r="G135" s="1760"/>
      <c r="H135" s="1760"/>
      <c r="I135" s="1760"/>
      <c r="J135" s="1760"/>
      <c r="K135" s="1303">
        <v>167.58</v>
      </c>
      <c r="L135" s="1299">
        <v>1940.69</v>
      </c>
      <c r="M135" s="1305">
        <v>349.96</v>
      </c>
    </row>
    <row r="136" spans="1:13" ht="22.9" hidden="1" customHeight="1" outlineLevel="3" x14ac:dyDescent="0.2">
      <c r="A136" s="1300" t="s">
        <v>2158</v>
      </c>
      <c r="B136" s="1301" t="s">
        <v>2278</v>
      </c>
      <c r="C136" s="1301" t="s">
        <v>2160</v>
      </c>
      <c r="D136" s="1301" t="s">
        <v>21</v>
      </c>
      <c r="E136" s="1301"/>
      <c r="F136" s="1301"/>
      <c r="G136" s="1301" t="s">
        <v>2161</v>
      </c>
      <c r="H136" s="1301" t="s">
        <v>2162</v>
      </c>
      <c r="I136" s="1301" t="s">
        <v>2163</v>
      </c>
      <c r="J136" s="1301" t="s">
        <v>1033</v>
      </c>
      <c r="K136" s="1304">
        <v>167.58</v>
      </c>
      <c r="L136" s="1006">
        <v>1940.69</v>
      </c>
      <c r="M136" s="1004">
        <v>349.96</v>
      </c>
    </row>
    <row r="137" spans="1:13" ht="10.9" hidden="1" customHeight="1" outlineLevel="2" collapsed="1" x14ac:dyDescent="0.2">
      <c r="A137" s="1760" t="s">
        <v>2275</v>
      </c>
      <c r="B137" s="1760"/>
      <c r="C137" s="1760"/>
      <c r="D137" s="1760"/>
      <c r="E137" s="1760"/>
      <c r="F137" s="1760"/>
      <c r="G137" s="1760"/>
      <c r="H137" s="1760"/>
      <c r="I137" s="1760"/>
      <c r="J137" s="1760"/>
      <c r="K137" s="1303">
        <v>143.08000000000001</v>
      </c>
      <c r="L137" s="1299">
        <v>1656.96</v>
      </c>
      <c r="M137" s="1305">
        <v>298.8</v>
      </c>
    </row>
    <row r="138" spans="1:13" ht="22.9" hidden="1" customHeight="1" outlineLevel="3" x14ac:dyDescent="0.2">
      <c r="A138" s="1300" t="s">
        <v>2158</v>
      </c>
      <c r="B138" s="1301" t="s">
        <v>2279</v>
      </c>
      <c r="C138" s="1301" t="s">
        <v>2160</v>
      </c>
      <c r="D138" s="1301" t="s">
        <v>21</v>
      </c>
      <c r="E138" s="1301"/>
      <c r="F138" s="1301"/>
      <c r="G138" s="1301" t="s">
        <v>2161</v>
      </c>
      <c r="H138" s="1301" t="s">
        <v>2162</v>
      </c>
      <c r="I138" s="1301" t="s">
        <v>2163</v>
      </c>
      <c r="J138" s="1301" t="s">
        <v>1033</v>
      </c>
      <c r="K138" s="1304">
        <v>143.08000000000001</v>
      </c>
      <c r="L138" s="1006">
        <v>1656.96</v>
      </c>
      <c r="M138" s="1004">
        <v>298.8</v>
      </c>
    </row>
    <row r="139" spans="1:13" ht="10.9" hidden="1" customHeight="1" outlineLevel="2" collapsed="1" x14ac:dyDescent="0.2">
      <c r="A139" s="1760" t="s">
        <v>2280</v>
      </c>
      <c r="B139" s="1760"/>
      <c r="C139" s="1760"/>
      <c r="D139" s="1760"/>
      <c r="E139" s="1760"/>
      <c r="F139" s="1760"/>
      <c r="G139" s="1760"/>
      <c r="H139" s="1760"/>
      <c r="I139" s="1760"/>
      <c r="J139" s="1760"/>
      <c r="K139" s="1303">
        <v>173.46</v>
      </c>
      <c r="L139" s="1299">
        <v>2008.78</v>
      </c>
      <c r="M139" s="1305">
        <v>362.24</v>
      </c>
    </row>
    <row r="140" spans="1:13" ht="22.9" hidden="1" customHeight="1" outlineLevel="3" x14ac:dyDescent="0.2">
      <c r="A140" s="1300" t="s">
        <v>2158</v>
      </c>
      <c r="B140" s="1301" t="s">
        <v>2281</v>
      </c>
      <c r="C140" s="1301" t="s">
        <v>2160</v>
      </c>
      <c r="D140" s="1301" t="s">
        <v>21</v>
      </c>
      <c r="E140" s="1301"/>
      <c r="F140" s="1301"/>
      <c r="G140" s="1301" t="s">
        <v>2161</v>
      </c>
      <c r="H140" s="1301" t="s">
        <v>2162</v>
      </c>
      <c r="I140" s="1301" t="s">
        <v>2163</v>
      </c>
      <c r="J140" s="1301" t="s">
        <v>1033</v>
      </c>
      <c r="K140" s="1304">
        <v>173.46</v>
      </c>
      <c r="L140" s="1006">
        <v>2008.78</v>
      </c>
      <c r="M140" s="1004">
        <v>362.24</v>
      </c>
    </row>
    <row r="141" spans="1:13" ht="10.9" hidden="1" customHeight="1" outlineLevel="2" collapsed="1" x14ac:dyDescent="0.2">
      <c r="A141" s="1760" t="s">
        <v>2282</v>
      </c>
      <c r="B141" s="1760"/>
      <c r="C141" s="1760"/>
      <c r="D141" s="1760"/>
      <c r="E141" s="1760"/>
      <c r="F141" s="1760"/>
      <c r="G141" s="1760"/>
      <c r="H141" s="1760"/>
      <c r="I141" s="1760"/>
      <c r="J141" s="1760"/>
      <c r="K141" s="1303">
        <v>214.62</v>
      </c>
      <c r="L141" s="1299">
        <v>2485.44</v>
      </c>
      <c r="M141" s="1305">
        <v>448.19</v>
      </c>
    </row>
    <row r="142" spans="1:13" ht="22.9" hidden="1" customHeight="1" outlineLevel="3" x14ac:dyDescent="0.2">
      <c r="A142" s="1300" t="s">
        <v>2158</v>
      </c>
      <c r="B142" s="1301" t="s">
        <v>2283</v>
      </c>
      <c r="C142" s="1301" t="s">
        <v>2160</v>
      </c>
      <c r="D142" s="1301" t="s">
        <v>21</v>
      </c>
      <c r="E142" s="1301"/>
      <c r="F142" s="1301"/>
      <c r="G142" s="1301" t="s">
        <v>2161</v>
      </c>
      <c r="H142" s="1301" t="s">
        <v>2162</v>
      </c>
      <c r="I142" s="1301" t="s">
        <v>2163</v>
      </c>
      <c r="J142" s="1301" t="s">
        <v>1033</v>
      </c>
      <c r="K142" s="1304">
        <v>214.62</v>
      </c>
      <c r="L142" s="1006">
        <v>2485.44</v>
      </c>
      <c r="M142" s="1004">
        <v>448.19</v>
      </c>
    </row>
    <row r="143" spans="1:13" ht="10.9" hidden="1" customHeight="1" outlineLevel="2" collapsed="1" x14ac:dyDescent="0.2">
      <c r="A143" s="1760" t="s">
        <v>2282</v>
      </c>
      <c r="B143" s="1760"/>
      <c r="C143" s="1760"/>
      <c r="D143" s="1760"/>
      <c r="E143" s="1760"/>
      <c r="F143" s="1760"/>
      <c r="G143" s="1760"/>
      <c r="H143" s="1760"/>
      <c r="I143" s="1760"/>
      <c r="J143" s="1760"/>
      <c r="K143" s="1303">
        <v>185.22</v>
      </c>
      <c r="L143" s="1299">
        <v>2144.9699999999998</v>
      </c>
      <c r="M143" s="1305">
        <v>386.8</v>
      </c>
    </row>
    <row r="144" spans="1:13" ht="22.9" hidden="1" customHeight="1" outlineLevel="3" x14ac:dyDescent="0.2">
      <c r="A144" s="1300" t="s">
        <v>2158</v>
      </c>
      <c r="B144" s="1301" t="s">
        <v>2284</v>
      </c>
      <c r="C144" s="1301" t="s">
        <v>2160</v>
      </c>
      <c r="D144" s="1301" t="s">
        <v>21</v>
      </c>
      <c r="E144" s="1301"/>
      <c r="F144" s="1301"/>
      <c r="G144" s="1301" t="s">
        <v>2161</v>
      </c>
      <c r="H144" s="1301" t="s">
        <v>2162</v>
      </c>
      <c r="I144" s="1301" t="s">
        <v>2163</v>
      </c>
      <c r="J144" s="1301" t="s">
        <v>1033</v>
      </c>
      <c r="K144" s="1304">
        <v>185.22</v>
      </c>
      <c r="L144" s="1006">
        <v>2144.9699999999998</v>
      </c>
      <c r="M144" s="1004">
        <v>386.8</v>
      </c>
    </row>
    <row r="145" spans="1:13" ht="10.9" hidden="1" customHeight="1" outlineLevel="2" collapsed="1" x14ac:dyDescent="0.2">
      <c r="A145" s="1760" t="s">
        <v>2282</v>
      </c>
      <c r="B145" s="1760"/>
      <c r="C145" s="1760"/>
      <c r="D145" s="1760"/>
      <c r="E145" s="1760"/>
      <c r="F145" s="1760"/>
      <c r="G145" s="1760"/>
      <c r="H145" s="1760"/>
      <c r="I145" s="1760"/>
      <c r="J145" s="1760"/>
      <c r="K145" s="1303">
        <v>186.2</v>
      </c>
      <c r="L145" s="1299">
        <v>2156.31</v>
      </c>
      <c r="M145" s="1305">
        <v>388.84</v>
      </c>
    </row>
    <row r="146" spans="1:13" ht="22.9" hidden="1" customHeight="1" outlineLevel="3" x14ac:dyDescent="0.2">
      <c r="A146" s="1300" t="s">
        <v>2158</v>
      </c>
      <c r="B146" s="1301" t="s">
        <v>2285</v>
      </c>
      <c r="C146" s="1301" t="s">
        <v>2160</v>
      </c>
      <c r="D146" s="1301" t="s">
        <v>21</v>
      </c>
      <c r="E146" s="1301"/>
      <c r="F146" s="1301"/>
      <c r="G146" s="1301" t="s">
        <v>2161</v>
      </c>
      <c r="H146" s="1301" t="s">
        <v>2162</v>
      </c>
      <c r="I146" s="1301" t="s">
        <v>2163</v>
      </c>
      <c r="J146" s="1301" t="s">
        <v>1033</v>
      </c>
      <c r="K146" s="1304">
        <v>186.2</v>
      </c>
      <c r="L146" s="1006">
        <v>2156.31</v>
      </c>
      <c r="M146" s="1004">
        <v>388.84</v>
      </c>
    </row>
    <row r="147" spans="1:13" ht="10.9" hidden="1" customHeight="1" outlineLevel="2" collapsed="1" x14ac:dyDescent="0.2">
      <c r="A147" s="1760" t="s">
        <v>2282</v>
      </c>
      <c r="B147" s="1760"/>
      <c r="C147" s="1760"/>
      <c r="D147" s="1760"/>
      <c r="E147" s="1760"/>
      <c r="F147" s="1760"/>
      <c r="G147" s="1760"/>
      <c r="H147" s="1760"/>
      <c r="I147" s="1760"/>
      <c r="J147" s="1760"/>
      <c r="K147" s="1303">
        <v>191.1</v>
      </c>
      <c r="L147" s="1299">
        <v>2213.0700000000002</v>
      </c>
      <c r="M147" s="1305">
        <v>399.08</v>
      </c>
    </row>
    <row r="148" spans="1:13" ht="22.9" hidden="1" customHeight="1" outlineLevel="3" x14ac:dyDescent="0.2">
      <c r="A148" s="1300" t="s">
        <v>2158</v>
      </c>
      <c r="B148" s="1301" t="s">
        <v>2286</v>
      </c>
      <c r="C148" s="1301" t="s">
        <v>2160</v>
      </c>
      <c r="D148" s="1301" t="s">
        <v>21</v>
      </c>
      <c r="E148" s="1301"/>
      <c r="F148" s="1301"/>
      <c r="G148" s="1301" t="s">
        <v>2161</v>
      </c>
      <c r="H148" s="1301" t="s">
        <v>2162</v>
      </c>
      <c r="I148" s="1301" t="s">
        <v>2163</v>
      </c>
      <c r="J148" s="1301" t="s">
        <v>1033</v>
      </c>
      <c r="K148" s="1304">
        <v>191.1</v>
      </c>
      <c r="L148" s="1006">
        <v>2213.0700000000002</v>
      </c>
      <c r="M148" s="1004">
        <v>399.08</v>
      </c>
    </row>
    <row r="149" spans="1:13" ht="10.9" hidden="1" customHeight="1" outlineLevel="2" collapsed="1" x14ac:dyDescent="0.2">
      <c r="A149" s="1760" t="s">
        <v>2282</v>
      </c>
      <c r="B149" s="1760"/>
      <c r="C149" s="1760"/>
      <c r="D149" s="1760"/>
      <c r="E149" s="1760"/>
      <c r="F149" s="1760"/>
      <c r="G149" s="1760"/>
      <c r="H149" s="1760"/>
      <c r="I149" s="1760"/>
      <c r="J149" s="1760"/>
      <c r="K149" s="1303">
        <v>216.58</v>
      </c>
      <c r="L149" s="1299">
        <v>2508.14</v>
      </c>
      <c r="M149" s="1305">
        <v>452.28</v>
      </c>
    </row>
    <row r="150" spans="1:13" ht="22.9" hidden="1" customHeight="1" outlineLevel="3" x14ac:dyDescent="0.2">
      <c r="A150" s="1300" t="s">
        <v>2158</v>
      </c>
      <c r="B150" s="1301" t="s">
        <v>2287</v>
      </c>
      <c r="C150" s="1301" t="s">
        <v>2160</v>
      </c>
      <c r="D150" s="1301" t="s">
        <v>21</v>
      </c>
      <c r="E150" s="1301"/>
      <c r="F150" s="1301"/>
      <c r="G150" s="1301" t="s">
        <v>2161</v>
      </c>
      <c r="H150" s="1301" t="s">
        <v>2162</v>
      </c>
      <c r="I150" s="1301" t="s">
        <v>2163</v>
      </c>
      <c r="J150" s="1301" t="s">
        <v>1033</v>
      </c>
      <c r="K150" s="1304">
        <v>216.58</v>
      </c>
      <c r="L150" s="1006">
        <v>2508.14</v>
      </c>
      <c r="M150" s="1004">
        <v>452.28</v>
      </c>
    </row>
    <row r="151" spans="1:13" ht="10.9" hidden="1" customHeight="1" outlineLevel="2" collapsed="1" x14ac:dyDescent="0.2">
      <c r="A151" s="1760" t="s">
        <v>2282</v>
      </c>
      <c r="B151" s="1760"/>
      <c r="C151" s="1760"/>
      <c r="D151" s="1760"/>
      <c r="E151" s="1760"/>
      <c r="F151" s="1760"/>
      <c r="G151" s="1760"/>
      <c r="H151" s="1760"/>
      <c r="I151" s="1760"/>
      <c r="J151" s="1760"/>
      <c r="K151" s="1303">
        <v>179.34</v>
      </c>
      <c r="L151" s="1299">
        <v>2076.88</v>
      </c>
      <c r="M151" s="1305">
        <v>374.52</v>
      </c>
    </row>
    <row r="152" spans="1:13" ht="22.9" hidden="1" customHeight="1" outlineLevel="3" x14ac:dyDescent="0.2">
      <c r="A152" s="1300" t="s">
        <v>2158</v>
      </c>
      <c r="B152" s="1301" t="s">
        <v>2288</v>
      </c>
      <c r="C152" s="1301" t="s">
        <v>2160</v>
      </c>
      <c r="D152" s="1301" t="s">
        <v>21</v>
      </c>
      <c r="E152" s="1301"/>
      <c r="F152" s="1301"/>
      <c r="G152" s="1301" t="s">
        <v>2161</v>
      </c>
      <c r="H152" s="1301" t="s">
        <v>2162</v>
      </c>
      <c r="I152" s="1301" t="s">
        <v>2163</v>
      </c>
      <c r="J152" s="1301" t="s">
        <v>1033</v>
      </c>
      <c r="K152" s="1304">
        <v>179.34</v>
      </c>
      <c r="L152" s="1006">
        <v>2076.88</v>
      </c>
      <c r="M152" s="1004">
        <v>374.52</v>
      </c>
    </row>
    <row r="153" spans="1:13" ht="10.9" hidden="1" customHeight="1" outlineLevel="2" collapsed="1" x14ac:dyDescent="0.2">
      <c r="A153" s="1760" t="s">
        <v>2282</v>
      </c>
      <c r="B153" s="1760"/>
      <c r="C153" s="1760"/>
      <c r="D153" s="1760"/>
      <c r="E153" s="1760"/>
      <c r="F153" s="1760"/>
      <c r="G153" s="1760"/>
      <c r="H153" s="1760"/>
      <c r="I153" s="1760"/>
      <c r="J153" s="1760"/>
      <c r="K153" s="1303">
        <v>162.68</v>
      </c>
      <c r="L153" s="1299">
        <v>1883.94</v>
      </c>
      <c r="M153" s="1305">
        <v>339.73</v>
      </c>
    </row>
    <row r="154" spans="1:13" ht="22.9" hidden="1" customHeight="1" outlineLevel="3" x14ac:dyDescent="0.2">
      <c r="A154" s="1300" t="s">
        <v>2158</v>
      </c>
      <c r="B154" s="1301" t="s">
        <v>2289</v>
      </c>
      <c r="C154" s="1301" t="s">
        <v>2160</v>
      </c>
      <c r="D154" s="1301" t="s">
        <v>21</v>
      </c>
      <c r="E154" s="1301"/>
      <c r="F154" s="1301"/>
      <c r="G154" s="1301" t="s">
        <v>2161</v>
      </c>
      <c r="H154" s="1301" t="s">
        <v>2162</v>
      </c>
      <c r="I154" s="1301" t="s">
        <v>2163</v>
      </c>
      <c r="J154" s="1301" t="s">
        <v>1033</v>
      </c>
      <c r="K154" s="1304">
        <v>162.68</v>
      </c>
      <c r="L154" s="1006">
        <v>1883.94</v>
      </c>
      <c r="M154" s="1004">
        <v>339.73</v>
      </c>
    </row>
    <row r="155" spans="1:13" ht="10.9" hidden="1" customHeight="1" outlineLevel="2" collapsed="1" x14ac:dyDescent="0.2">
      <c r="A155" s="1760" t="s">
        <v>2282</v>
      </c>
      <c r="B155" s="1760"/>
      <c r="C155" s="1760"/>
      <c r="D155" s="1760"/>
      <c r="E155" s="1760"/>
      <c r="F155" s="1760"/>
      <c r="G155" s="1760"/>
      <c r="H155" s="1760"/>
      <c r="I155" s="1760"/>
      <c r="J155" s="1760"/>
      <c r="K155" s="1303">
        <v>198.94</v>
      </c>
      <c r="L155" s="1299">
        <v>2303.86</v>
      </c>
      <c r="M155" s="1305">
        <v>415.45</v>
      </c>
    </row>
    <row r="156" spans="1:13" ht="22.9" hidden="1" customHeight="1" outlineLevel="3" x14ac:dyDescent="0.2">
      <c r="A156" s="1300" t="s">
        <v>2158</v>
      </c>
      <c r="B156" s="1301" t="s">
        <v>2290</v>
      </c>
      <c r="C156" s="1301" t="s">
        <v>2160</v>
      </c>
      <c r="D156" s="1301" t="s">
        <v>21</v>
      </c>
      <c r="E156" s="1301"/>
      <c r="F156" s="1301"/>
      <c r="G156" s="1301" t="s">
        <v>2161</v>
      </c>
      <c r="H156" s="1301" t="s">
        <v>2162</v>
      </c>
      <c r="I156" s="1301" t="s">
        <v>2163</v>
      </c>
      <c r="J156" s="1301" t="s">
        <v>1033</v>
      </c>
      <c r="K156" s="1304">
        <v>198.94</v>
      </c>
      <c r="L156" s="1006">
        <v>2303.86</v>
      </c>
      <c r="M156" s="1004">
        <v>415.45</v>
      </c>
    </row>
    <row r="157" spans="1:13" ht="10.9" hidden="1" customHeight="1" outlineLevel="2" collapsed="1" x14ac:dyDescent="0.2">
      <c r="A157" s="1760" t="s">
        <v>2282</v>
      </c>
      <c r="B157" s="1760"/>
      <c r="C157" s="1760"/>
      <c r="D157" s="1760"/>
      <c r="E157" s="1760"/>
      <c r="F157" s="1760"/>
      <c r="G157" s="1760"/>
      <c r="H157" s="1760"/>
      <c r="I157" s="1760"/>
      <c r="J157" s="1760"/>
      <c r="K157" s="1303">
        <v>156.80000000000001</v>
      </c>
      <c r="L157" s="1299">
        <v>1815.85</v>
      </c>
      <c r="M157" s="1305">
        <v>327.45</v>
      </c>
    </row>
    <row r="158" spans="1:13" ht="22.9" hidden="1" customHeight="1" outlineLevel="3" x14ac:dyDescent="0.2">
      <c r="A158" s="1300" t="s">
        <v>2158</v>
      </c>
      <c r="B158" s="1301" t="s">
        <v>2291</v>
      </c>
      <c r="C158" s="1301" t="s">
        <v>2160</v>
      </c>
      <c r="D158" s="1301" t="s">
        <v>21</v>
      </c>
      <c r="E158" s="1301"/>
      <c r="F158" s="1301"/>
      <c r="G158" s="1301" t="s">
        <v>2161</v>
      </c>
      <c r="H158" s="1301" t="s">
        <v>2162</v>
      </c>
      <c r="I158" s="1301" t="s">
        <v>2163</v>
      </c>
      <c r="J158" s="1301" t="s">
        <v>1033</v>
      </c>
      <c r="K158" s="1304">
        <v>156.80000000000001</v>
      </c>
      <c r="L158" s="1006">
        <v>1815.85</v>
      </c>
      <c r="M158" s="1004">
        <v>327.45</v>
      </c>
    </row>
    <row r="159" spans="1:13" ht="10.9" hidden="1" customHeight="1" outlineLevel="2" collapsed="1" x14ac:dyDescent="0.2">
      <c r="A159" s="1760" t="s">
        <v>2282</v>
      </c>
      <c r="B159" s="1760"/>
      <c r="C159" s="1760"/>
      <c r="D159" s="1760"/>
      <c r="E159" s="1760"/>
      <c r="F159" s="1760"/>
      <c r="G159" s="1760"/>
      <c r="H159" s="1760"/>
      <c r="I159" s="1760"/>
      <c r="J159" s="1760"/>
      <c r="K159" s="1303">
        <v>201.88</v>
      </c>
      <c r="L159" s="1299">
        <v>2337.9</v>
      </c>
      <c r="M159" s="1305">
        <v>421.59</v>
      </c>
    </row>
    <row r="160" spans="1:13" ht="22.9" hidden="1" customHeight="1" outlineLevel="3" x14ac:dyDescent="0.2">
      <c r="A160" s="1300" t="s">
        <v>2158</v>
      </c>
      <c r="B160" s="1301" t="s">
        <v>2292</v>
      </c>
      <c r="C160" s="1301" t="s">
        <v>2160</v>
      </c>
      <c r="D160" s="1301" t="s">
        <v>21</v>
      </c>
      <c r="E160" s="1301"/>
      <c r="F160" s="1301"/>
      <c r="G160" s="1301" t="s">
        <v>2161</v>
      </c>
      <c r="H160" s="1301" t="s">
        <v>2162</v>
      </c>
      <c r="I160" s="1301" t="s">
        <v>2163</v>
      </c>
      <c r="J160" s="1301" t="s">
        <v>1033</v>
      </c>
      <c r="K160" s="1304">
        <v>201.88</v>
      </c>
      <c r="L160" s="1006">
        <v>2337.9</v>
      </c>
      <c r="M160" s="1004">
        <v>421.59</v>
      </c>
    </row>
    <row r="161" spans="1:13" ht="10.9" hidden="1" customHeight="1" outlineLevel="2" collapsed="1" x14ac:dyDescent="0.2">
      <c r="A161" s="1760" t="s">
        <v>2282</v>
      </c>
      <c r="B161" s="1760"/>
      <c r="C161" s="1760"/>
      <c r="D161" s="1760"/>
      <c r="E161" s="1760"/>
      <c r="F161" s="1760"/>
      <c r="G161" s="1760"/>
      <c r="H161" s="1760"/>
      <c r="I161" s="1760"/>
      <c r="J161" s="1760"/>
      <c r="K161" s="1303">
        <v>195.02</v>
      </c>
      <c r="L161" s="1299">
        <v>2258.46</v>
      </c>
      <c r="M161" s="1305">
        <v>407.26</v>
      </c>
    </row>
    <row r="162" spans="1:13" ht="22.9" hidden="1" customHeight="1" outlineLevel="3" x14ac:dyDescent="0.2">
      <c r="A162" s="1300" t="s">
        <v>2158</v>
      </c>
      <c r="B162" s="1301" t="s">
        <v>2293</v>
      </c>
      <c r="C162" s="1301" t="s">
        <v>2160</v>
      </c>
      <c r="D162" s="1301" t="s">
        <v>21</v>
      </c>
      <c r="E162" s="1301"/>
      <c r="F162" s="1301"/>
      <c r="G162" s="1301" t="s">
        <v>2161</v>
      </c>
      <c r="H162" s="1301" t="s">
        <v>2162</v>
      </c>
      <c r="I162" s="1301" t="s">
        <v>2163</v>
      </c>
      <c r="J162" s="1301" t="s">
        <v>1033</v>
      </c>
      <c r="K162" s="1304">
        <v>195.02</v>
      </c>
      <c r="L162" s="1006">
        <v>2258.46</v>
      </c>
      <c r="M162" s="1004">
        <v>407.26</v>
      </c>
    </row>
    <row r="163" spans="1:13" ht="13.15" customHeight="1" collapsed="1" x14ac:dyDescent="0.2">
      <c r="A163" s="1762" t="s">
        <v>2294</v>
      </c>
      <c r="B163" s="1762"/>
      <c r="C163" s="1762"/>
      <c r="D163" s="1762"/>
      <c r="E163" s="1762"/>
      <c r="F163" s="1762"/>
      <c r="G163" s="1762"/>
      <c r="H163" s="1762"/>
      <c r="I163" s="1762"/>
      <c r="J163" s="1762"/>
      <c r="K163" s="1295">
        <v>11688.718000000001</v>
      </c>
      <c r="L163" s="1005">
        <v>129416.27</v>
      </c>
      <c r="M163" s="1005">
        <v>23337.360000000001</v>
      </c>
    </row>
    <row r="164" spans="1:13" ht="10.9" hidden="1" customHeight="1" outlineLevel="1" collapsed="1" x14ac:dyDescent="0.2">
      <c r="A164" s="1763" t="s">
        <v>2295</v>
      </c>
      <c r="B164" s="1763"/>
      <c r="C164" s="1763"/>
      <c r="D164" s="1763"/>
      <c r="E164" s="1763"/>
      <c r="F164" s="1763"/>
      <c r="G164" s="1763"/>
      <c r="H164" s="1763"/>
      <c r="I164" s="1763"/>
      <c r="J164" s="1763"/>
      <c r="K164" s="1296">
        <v>13683.216</v>
      </c>
      <c r="L164" s="1297">
        <v>155833.82</v>
      </c>
      <c r="M164" s="1297">
        <v>28101.18</v>
      </c>
    </row>
    <row r="165" spans="1:13" ht="10.9" hidden="1" customHeight="1" outlineLevel="2" collapsed="1" x14ac:dyDescent="0.2">
      <c r="A165" s="1760" t="s">
        <v>2296</v>
      </c>
      <c r="B165" s="1760"/>
      <c r="C165" s="1760"/>
      <c r="D165" s="1760"/>
      <c r="E165" s="1760"/>
      <c r="F165" s="1760"/>
      <c r="G165" s="1760"/>
      <c r="H165" s="1760"/>
      <c r="I165" s="1760"/>
      <c r="J165" s="1760"/>
      <c r="K165" s="1298">
        <v>1672.8009999999999</v>
      </c>
      <c r="L165" s="1299">
        <v>18882.990000000002</v>
      </c>
      <c r="M165" s="1299">
        <v>3405.13</v>
      </c>
    </row>
    <row r="166" spans="1:13" ht="22.9" hidden="1" customHeight="1" outlineLevel="3" x14ac:dyDescent="0.2">
      <c r="A166" s="1300" t="s">
        <v>2158</v>
      </c>
      <c r="B166" s="1301" t="s">
        <v>2297</v>
      </c>
      <c r="C166" s="1301" t="s">
        <v>2160</v>
      </c>
      <c r="D166" s="1301" t="s">
        <v>35</v>
      </c>
      <c r="E166" s="1301"/>
      <c r="F166" s="1301"/>
      <c r="G166" s="1301" t="s">
        <v>2161</v>
      </c>
      <c r="H166" s="1301" t="s">
        <v>2162</v>
      </c>
      <c r="I166" s="1301" t="s">
        <v>2163</v>
      </c>
      <c r="J166" s="1301" t="s">
        <v>1033</v>
      </c>
      <c r="K166" s="1302">
        <v>1672.8009999999999</v>
      </c>
      <c r="L166" s="1006">
        <v>18882.990000000002</v>
      </c>
      <c r="M166" s="1006">
        <v>3405.13</v>
      </c>
    </row>
    <row r="167" spans="1:13" ht="10.9" hidden="1" customHeight="1" outlineLevel="2" collapsed="1" x14ac:dyDescent="0.2">
      <c r="A167" s="1760" t="s">
        <v>2298</v>
      </c>
      <c r="B167" s="1760"/>
      <c r="C167" s="1760"/>
      <c r="D167" s="1760"/>
      <c r="E167" s="1760"/>
      <c r="F167" s="1760"/>
      <c r="G167" s="1760"/>
      <c r="H167" s="1760"/>
      <c r="I167" s="1760"/>
      <c r="J167" s="1760"/>
      <c r="K167" s="1298">
        <v>2872.5549999999998</v>
      </c>
      <c r="L167" s="1299">
        <v>32426.1</v>
      </c>
      <c r="M167" s="1299">
        <v>5847.33</v>
      </c>
    </row>
    <row r="168" spans="1:13" ht="22.9" hidden="1" customHeight="1" outlineLevel="3" x14ac:dyDescent="0.2">
      <c r="A168" s="1300" t="s">
        <v>2158</v>
      </c>
      <c r="B168" s="1301" t="s">
        <v>2299</v>
      </c>
      <c r="C168" s="1301" t="s">
        <v>2160</v>
      </c>
      <c r="D168" s="1301" t="s">
        <v>35</v>
      </c>
      <c r="E168" s="1301"/>
      <c r="F168" s="1301"/>
      <c r="G168" s="1301" t="s">
        <v>2161</v>
      </c>
      <c r="H168" s="1301" t="s">
        <v>2162</v>
      </c>
      <c r="I168" s="1301" t="s">
        <v>2163</v>
      </c>
      <c r="J168" s="1301" t="s">
        <v>1033</v>
      </c>
      <c r="K168" s="1302">
        <v>2872.5549999999998</v>
      </c>
      <c r="L168" s="1006">
        <v>32426.1</v>
      </c>
      <c r="M168" s="1006">
        <v>5847.33</v>
      </c>
    </row>
    <row r="169" spans="1:13" ht="10.9" hidden="1" customHeight="1" outlineLevel="2" collapsed="1" x14ac:dyDescent="0.2">
      <c r="A169" s="1760" t="s">
        <v>2300</v>
      </c>
      <c r="B169" s="1760"/>
      <c r="C169" s="1760"/>
      <c r="D169" s="1760"/>
      <c r="E169" s="1760"/>
      <c r="F169" s="1760"/>
      <c r="G169" s="1760"/>
      <c r="H169" s="1760"/>
      <c r="I169" s="1760"/>
      <c r="J169" s="1760"/>
      <c r="K169" s="1298">
        <v>3537.86</v>
      </c>
      <c r="L169" s="1299">
        <v>39936.230000000003</v>
      </c>
      <c r="M169" s="1299">
        <v>7201.61</v>
      </c>
    </row>
    <row r="170" spans="1:13" ht="22.9" hidden="1" customHeight="1" outlineLevel="3" x14ac:dyDescent="0.2">
      <c r="A170" s="1300" t="s">
        <v>2158</v>
      </c>
      <c r="B170" s="1301" t="s">
        <v>2301</v>
      </c>
      <c r="C170" s="1301" t="s">
        <v>2160</v>
      </c>
      <c r="D170" s="1301" t="s">
        <v>35</v>
      </c>
      <c r="E170" s="1301"/>
      <c r="F170" s="1301"/>
      <c r="G170" s="1301" t="s">
        <v>2161</v>
      </c>
      <c r="H170" s="1301" t="s">
        <v>2162</v>
      </c>
      <c r="I170" s="1301" t="s">
        <v>2163</v>
      </c>
      <c r="J170" s="1301" t="s">
        <v>1033</v>
      </c>
      <c r="K170" s="1302">
        <v>3537.86</v>
      </c>
      <c r="L170" s="1006">
        <v>39936.230000000003</v>
      </c>
      <c r="M170" s="1006">
        <v>7201.61</v>
      </c>
    </row>
    <row r="171" spans="1:13" ht="10.9" hidden="1" customHeight="1" outlineLevel="2" collapsed="1" x14ac:dyDescent="0.2">
      <c r="A171" s="1760" t="s">
        <v>2302</v>
      </c>
      <c r="B171" s="1760"/>
      <c r="C171" s="1760"/>
      <c r="D171" s="1760"/>
      <c r="E171" s="1760"/>
      <c r="F171" s="1760"/>
      <c r="G171" s="1760"/>
      <c r="H171" s="1760"/>
      <c r="I171" s="1760"/>
      <c r="J171" s="1760"/>
      <c r="K171" s="1298">
        <v>2500</v>
      </c>
      <c r="L171" s="1299">
        <v>28951.64</v>
      </c>
      <c r="M171" s="1299">
        <v>5220.79</v>
      </c>
    </row>
    <row r="172" spans="1:13" ht="22.9" hidden="1" customHeight="1" outlineLevel="3" x14ac:dyDescent="0.2">
      <c r="A172" s="1300" t="s">
        <v>2158</v>
      </c>
      <c r="B172" s="1301" t="s">
        <v>2303</v>
      </c>
      <c r="C172" s="1301" t="s">
        <v>2160</v>
      </c>
      <c r="D172" s="1301" t="s">
        <v>21</v>
      </c>
      <c r="E172" s="1301"/>
      <c r="F172" s="1301"/>
      <c r="G172" s="1301" t="s">
        <v>2161</v>
      </c>
      <c r="H172" s="1301" t="s">
        <v>2162</v>
      </c>
      <c r="I172" s="1301" t="s">
        <v>2163</v>
      </c>
      <c r="J172" s="1301" t="s">
        <v>1033</v>
      </c>
      <c r="K172" s="1302">
        <v>2500</v>
      </c>
      <c r="L172" s="1006">
        <v>28951.64</v>
      </c>
      <c r="M172" s="1006">
        <v>5220.79</v>
      </c>
    </row>
    <row r="173" spans="1:13" ht="10.9" hidden="1" customHeight="1" outlineLevel="2" collapsed="1" x14ac:dyDescent="0.2">
      <c r="A173" s="1760" t="s">
        <v>2304</v>
      </c>
      <c r="B173" s="1760"/>
      <c r="C173" s="1760"/>
      <c r="D173" s="1760"/>
      <c r="E173" s="1760"/>
      <c r="F173" s="1760"/>
      <c r="G173" s="1760"/>
      <c r="H173" s="1760"/>
      <c r="I173" s="1760"/>
      <c r="J173" s="1760"/>
      <c r="K173" s="1298">
        <v>2200</v>
      </c>
      <c r="L173" s="1299">
        <v>25477.439999999999</v>
      </c>
      <c r="M173" s="1299">
        <v>4594.29</v>
      </c>
    </row>
    <row r="174" spans="1:13" ht="22.9" hidden="1" customHeight="1" outlineLevel="3" x14ac:dyDescent="0.2">
      <c r="A174" s="1300" t="s">
        <v>2158</v>
      </c>
      <c r="B174" s="1301" t="s">
        <v>2305</v>
      </c>
      <c r="C174" s="1301" t="s">
        <v>2160</v>
      </c>
      <c r="D174" s="1301" t="s">
        <v>21</v>
      </c>
      <c r="E174" s="1301"/>
      <c r="F174" s="1301"/>
      <c r="G174" s="1301" t="s">
        <v>2161</v>
      </c>
      <c r="H174" s="1301" t="s">
        <v>2162</v>
      </c>
      <c r="I174" s="1301" t="s">
        <v>2163</v>
      </c>
      <c r="J174" s="1301" t="s">
        <v>1033</v>
      </c>
      <c r="K174" s="1302">
        <v>2200</v>
      </c>
      <c r="L174" s="1006">
        <v>25477.439999999999</v>
      </c>
      <c r="M174" s="1006">
        <v>4594.29</v>
      </c>
    </row>
    <row r="175" spans="1:13" ht="10.9" hidden="1" customHeight="1" outlineLevel="2" collapsed="1" x14ac:dyDescent="0.2">
      <c r="A175" s="1760" t="s">
        <v>2306</v>
      </c>
      <c r="B175" s="1760"/>
      <c r="C175" s="1760"/>
      <c r="D175" s="1760"/>
      <c r="E175" s="1760"/>
      <c r="F175" s="1760"/>
      <c r="G175" s="1760"/>
      <c r="H175" s="1760"/>
      <c r="I175" s="1760"/>
      <c r="J175" s="1760"/>
      <c r="K175" s="1303">
        <v>900</v>
      </c>
      <c r="L175" s="1299">
        <v>10159.42</v>
      </c>
      <c r="M175" s="1299">
        <v>1832.03</v>
      </c>
    </row>
    <row r="176" spans="1:13" ht="22.9" hidden="1" customHeight="1" outlineLevel="3" x14ac:dyDescent="0.2">
      <c r="A176" s="1300" t="s">
        <v>2158</v>
      </c>
      <c r="B176" s="1301" t="s">
        <v>2307</v>
      </c>
      <c r="C176" s="1301" t="s">
        <v>2160</v>
      </c>
      <c r="D176" s="1301" t="s">
        <v>35</v>
      </c>
      <c r="E176" s="1301"/>
      <c r="F176" s="1301"/>
      <c r="G176" s="1301" t="s">
        <v>2161</v>
      </c>
      <c r="H176" s="1301" t="s">
        <v>2162</v>
      </c>
      <c r="I176" s="1301" t="s">
        <v>2163</v>
      </c>
      <c r="J176" s="1301" t="s">
        <v>1033</v>
      </c>
      <c r="K176" s="1304">
        <v>900</v>
      </c>
      <c r="L176" s="1006">
        <v>10159.42</v>
      </c>
      <c r="M176" s="1006">
        <v>1832.03</v>
      </c>
    </row>
    <row r="177" spans="1:13" ht="13.15" customHeight="1" collapsed="1" x14ac:dyDescent="0.2">
      <c r="A177" s="1762" t="s">
        <v>2308</v>
      </c>
      <c r="B177" s="1762"/>
      <c r="C177" s="1762"/>
      <c r="D177" s="1762"/>
      <c r="E177" s="1762"/>
      <c r="F177" s="1762"/>
      <c r="G177" s="1762"/>
      <c r="H177" s="1762"/>
      <c r="I177" s="1762"/>
      <c r="J177" s="1762"/>
      <c r="K177" s="1295">
        <v>371111.64199999999</v>
      </c>
      <c r="L177" s="1005">
        <v>4068884.92</v>
      </c>
      <c r="M177" s="1005">
        <v>733733.35</v>
      </c>
    </row>
    <row r="178" spans="1:13" ht="10.9" hidden="1" customHeight="1" outlineLevel="1" collapsed="1" x14ac:dyDescent="0.2">
      <c r="A178" s="1763" t="s">
        <v>2309</v>
      </c>
      <c r="B178" s="1763"/>
      <c r="C178" s="1763"/>
      <c r="D178" s="1763"/>
      <c r="E178" s="1763"/>
      <c r="F178" s="1763"/>
      <c r="G178" s="1763"/>
      <c r="H178" s="1763"/>
      <c r="I178" s="1763"/>
      <c r="J178" s="1763"/>
      <c r="K178" s="1296">
        <v>24078.84</v>
      </c>
      <c r="L178" s="1297">
        <v>257045.73</v>
      </c>
      <c r="M178" s="1297">
        <v>46352.51</v>
      </c>
    </row>
    <row r="179" spans="1:13" ht="10.9" hidden="1" customHeight="1" outlineLevel="2" collapsed="1" x14ac:dyDescent="0.2">
      <c r="A179" s="1760" t="s">
        <v>2310</v>
      </c>
      <c r="B179" s="1760"/>
      <c r="C179" s="1760"/>
      <c r="D179" s="1760"/>
      <c r="E179" s="1760"/>
      <c r="F179" s="1760"/>
      <c r="G179" s="1760"/>
      <c r="H179" s="1760"/>
      <c r="I179" s="1760"/>
      <c r="J179" s="1760"/>
      <c r="K179" s="1298">
        <v>13273.98</v>
      </c>
      <c r="L179" s="1299">
        <v>141702</v>
      </c>
      <c r="M179" s="1299">
        <v>25552.82</v>
      </c>
    </row>
    <row r="180" spans="1:13" ht="22.9" hidden="1" customHeight="1" outlineLevel="3" x14ac:dyDescent="0.2">
      <c r="A180" s="1300" t="s">
        <v>2311</v>
      </c>
      <c r="B180" s="1301" t="s">
        <v>2312</v>
      </c>
      <c r="C180" s="1301" t="s">
        <v>2160</v>
      </c>
      <c r="D180" s="1301" t="s">
        <v>35</v>
      </c>
      <c r="E180" s="1301"/>
      <c r="F180" s="1301"/>
      <c r="G180" s="1301" t="s">
        <v>2161</v>
      </c>
      <c r="H180" s="1301" t="s">
        <v>2162</v>
      </c>
      <c r="I180" s="1301" t="s">
        <v>2163</v>
      </c>
      <c r="J180" s="1301" t="s">
        <v>1033</v>
      </c>
      <c r="K180" s="1302">
        <v>13273.98</v>
      </c>
      <c r="L180" s="1006">
        <v>141702</v>
      </c>
      <c r="M180" s="1006">
        <v>25552.82</v>
      </c>
    </row>
    <row r="181" spans="1:13" ht="10.9" hidden="1" customHeight="1" outlineLevel="2" collapsed="1" x14ac:dyDescent="0.2">
      <c r="A181" s="1760" t="s">
        <v>2310</v>
      </c>
      <c r="B181" s="1760"/>
      <c r="C181" s="1760"/>
      <c r="D181" s="1760"/>
      <c r="E181" s="1760"/>
      <c r="F181" s="1760"/>
      <c r="G181" s="1760"/>
      <c r="H181" s="1760"/>
      <c r="I181" s="1760"/>
      <c r="J181" s="1760"/>
      <c r="K181" s="1298">
        <v>10804.86</v>
      </c>
      <c r="L181" s="1299">
        <v>115343.73</v>
      </c>
      <c r="M181" s="1299">
        <v>20799.689999999999</v>
      </c>
    </row>
    <row r="182" spans="1:13" ht="22.9" hidden="1" customHeight="1" outlineLevel="3" x14ac:dyDescent="0.2">
      <c r="A182" s="1300" t="s">
        <v>2311</v>
      </c>
      <c r="B182" s="1301" t="s">
        <v>2313</v>
      </c>
      <c r="C182" s="1301" t="s">
        <v>2160</v>
      </c>
      <c r="D182" s="1301" t="s">
        <v>35</v>
      </c>
      <c r="E182" s="1301"/>
      <c r="F182" s="1301"/>
      <c r="G182" s="1301" t="s">
        <v>2161</v>
      </c>
      <c r="H182" s="1301" t="s">
        <v>2162</v>
      </c>
      <c r="I182" s="1301" t="s">
        <v>2163</v>
      </c>
      <c r="J182" s="1301" t="s">
        <v>1033</v>
      </c>
      <c r="K182" s="1302">
        <v>10804.86</v>
      </c>
      <c r="L182" s="1006">
        <v>115343.73</v>
      </c>
      <c r="M182" s="1006">
        <v>20799.689999999999</v>
      </c>
    </row>
    <row r="183" spans="1:13" ht="10.9" hidden="1" customHeight="1" outlineLevel="1" collapsed="1" x14ac:dyDescent="0.2">
      <c r="A183" s="1763" t="s">
        <v>2314</v>
      </c>
      <c r="B183" s="1763"/>
      <c r="C183" s="1763"/>
      <c r="D183" s="1763"/>
      <c r="E183" s="1763"/>
      <c r="F183" s="1763"/>
      <c r="G183" s="1763"/>
      <c r="H183" s="1763"/>
      <c r="I183" s="1763"/>
      <c r="J183" s="1763"/>
      <c r="K183" s="1296">
        <v>307641.91899999999</v>
      </c>
      <c r="L183" s="1297">
        <v>3476193.48</v>
      </c>
      <c r="M183" s="1297">
        <v>626854.56000000006</v>
      </c>
    </row>
    <row r="184" spans="1:13" ht="10.9" hidden="1" customHeight="1" outlineLevel="2" collapsed="1" x14ac:dyDescent="0.2">
      <c r="A184" s="1760" t="s">
        <v>2315</v>
      </c>
      <c r="B184" s="1760"/>
      <c r="C184" s="1760"/>
      <c r="D184" s="1760"/>
      <c r="E184" s="1760"/>
      <c r="F184" s="1760"/>
      <c r="G184" s="1760"/>
      <c r="H184" s="1760"/>
      <c r="I184" s="1760"/>
      <c r="J184" s="1760"/>
      <c r="K184" s="1298">
        <v>37491.440000000002</v>
      </c>
      <c r="L184" s="1299">
        <v>423212.57</v>
      </c>
      <c r="M184" s="1299">
        <v>76317.009999999995</v>
      </c>
    </row>
    <row r="185" spans="1:13" ht="22.9" hidden="1" customHeight="1" outlineLevel="3" x14ac:dyDescent="0.2">
      <c r="A185" s="1300" t="s">
        <v>2158</v>
      </c>
      <c r="B185" s="1301" t="s">
        <v>2316</v>
      </c>
      <c r="C185" s="1301" t="s">
        <v>2160</v>
      </c>
      <c r="D185" s="1301" t="s">
        <v>35</v>
      </c>
      <c r="E185" s="1301"/>
      <c r="F185" s="1301"/>
      <c r="G185" s="1301" t="s">
        <v>2161</v>
      </c>
      <c r="H185" s="1301" t="s">
        <v>2162</v>
      </c>
      <c r="I185" s="1301" t="s">
        <v>2163</v>
      </c>
      <c r="J185" s="1301" t="s">
        <v>1033</v>
      </c>
      <c r="K185" s="1302">
        <v>37491.440000000002</v>
      </c>
      <c r="L185" s="1006">
        <v>423212.57</v>
      </c>
      <c r="M185" s="1006">
        <v>76317.009999999995</v>
      </c>
    </row>
    <row r="186" spans="1:13" ht="10.9" hidden="1" customHeight="1" outlineLevel="2" collapsed="1" x14ac:dyDescent="0.2">
      <c r="A186" s="1760" t="s">
        <v>2310</v>
      </c>
      <c r="B186" s="1760"/>
      <c r="C186" s="1760"/>
      <c r="D186" s="1760"/>
      <c r="E186" s="1760"/>
      <c r="F186" s="1760"/>
      <c r="G186" s="1760"/>
      <c r="H186" s="1760"/>
      <c r="I186" s="1760"/>
      <c r="J186" s="1760"/>
      <c r="K186" s="1298">
        <v>11819.25</v>
      </c>
      <c r="L186" s="1299">
        <v>136874.65</v>
      </c>
      <c r="M186" s="1299">
        <v>24682.31</v>
      </c>
    </row>
    <row r="187" spans="1:13" ht="22.9" hidden="1" customHeight="1" outlineLevel="3" x14ac:dyDescent="0.2">
      <c r="A187" s="1300" t="s">
        <v>2158</v>
      </c>
      <c r="B187" s="1301" t="s">
        <v>2317</v>
      </c>
      <c r="C187" s="1301" t="s">
        <v>2160</v>
      </c>
      <c r="D187" s="1301" t="s">
        <v>21</v>
      </c>
      <c r="E187" s="1301"/>
      <c r="F187" s="1301"/>
      <c r="G187" s="1301" t="s">
        <v>2161</v>
      </c>
      <c r="H187" s="1301" t="s">
        <v>2162</v>
      </c>
      <c r="I187" s="1301" t="s">
        <v>2163</v>
      </c>
      <c r="J187" s="1301" t="s">
        <v>1033</v>
      </c>
      <c r="K187" s="1302">
        <v>11819.25</v>
      </c>
      <c r="L187" s="1006">
        <v>136874.65</v>
      </c>
      <c r="M187" s="1006">
        <v>24682.31</v>
      </c>
    </row>
    <row r="188" spans="1:13" ht="10.9" hidden="1" customHeight="1" outlineLevel="2" collapsed="1" x14ac:dyDescent="0.2">
      <c r="A188" s="1760" t="s">
        <v>2310</v>
      </c>
      <c r="B188" s="1760"/>
      <c r="C188" s="1760"/>
      <c r="D188" s="1760"/>
      <c r="E188" s="1760"/>
      <c r="F188" s="1760"/>
      <c r="G188" s="1760"/>
      <c r="H188" s="1760"/>
      <c r="I188" s="1760"/>
      <c r="J188" s="1760"/>
      <c r="K188" s="1298">
        <v>13310.87</v>
      </c>
      <c r="L188" s="1299">
        <v>150256.35999999999</v>
      </c>
      <c r="M188" s="1299">
        <v>27095.41</v>
      </c>
    </row>
    <row r="189" spans="1:13" ht="22.9" hidden="1" customHeight="1" outlineLevel="3" x14ac:dyDescent="0.2">
      <c r="A189" s="1300" t="s">
        <v>2158</v>
      </c>
      <c r="B189" s="1301" t="s">
        <v>2312</v>
      </c>
      <c r="C189" s="1301" t="s">
        <v>2160</v>
      </c>
      <c r="D189" s="1301" t="s">
        <v>35</v>
      </c>
      <c r="E189" s="1301"/>
      <c r="F189" s="1301"/>
      <c r="G189" s="1301" t="s">
        <v>2161</v>
      </c>
      <c r="H189" s="1301" t="s">
        <v>2162</v>
      </c>
      <c r="I189" s="1301" t="s">
        <v>2163</v>
      </c>
      <c r="J189" s="1301" t="s">
        <v>1033</v>
      </c>
      <c r="K189" s="1302">
        <v>13310.87</v>
      </c>
      <c r="L189" s="1006">
        <v>150256.35999999999</v>
      </c>
      <c r="M189" s="1006">
        <v>27095.41</v>
      </c>
    </row>
    <row r="190" spans="1:13" ht="10.9" hidden="1" customHeight="1" outlineLevel="2" collapsed="1" x14ac:dyDescent="0.2">
      <c r="A190" s="1760" t="s">
        <v>2310</v>
      </c>
      <c r="B190" s="1760"/>
      <c r="C190" s="1760"/>
      <c r="D190" s="1760"/>
      <c r="E190" s="1760"/>
      <c r="F190" s="1760"/>
      <c r="G190" s="1760"/>
      <c r="H190" s="1760"/>
      <c r="I190" s="1760"/>
      <c r="J190" s="1760"/>
      <c r="K190" s="1298">
        <v>25499.07</v>
      </c>
      <c r="L190" s="1299">
        <v>287839.76</v>
      </c>
      <c r="M190" s="1299">
        <v>51905.53</v>
      </c>
    </row>
    <row r="191" spans="1:13" ht="22.9" hidden="1" customHeight="1" outlineLevel="3" x14ac:dyDescent="0.2">
      <c r="A191" s="1300" t="s">
        <v>2158</v>
      </c>
      <c r="B191" s="1301" t="s">
        <v>2318</v>
      </c>
      <c r="C191" s="1301" t="s">
        <v>2160</v>
      </c>
      <c r="D191" s="1301" t="s">
        <v>35</v>
      </c>
      <c r="E191" s="1301"/>
      <c r="F191" s="1301"/>
      <c r="G191" s="1301" t="s">
        <v>2161</v>
      </c>
      <c r="H191" s="1301" t="s">
        <v>2162</v>
      </c>
      <c r="I191" s="1301" t="s">
        <v>2163</v>
      </c>
      <c r="J191" s="1301" t="s">
        <v>1033</v>
      </c>
      <c r="K191" s="1302">
        <v>25499.07</v>
      </c>
      <c r="L191" s="1006">
        <v>287839.76</v>
      </c>
      <c r="M191" s="1006">
        <v>51905.53</v>
      </c>
    </row>
    <row r="192" spans="1:13" ht="10.9" hidden="1" customHeight="1" outlineLevel="2" collapsed="1" x14ac:dyDescent="0.2">
      <c r="A192" s="1760" t="s">
        <v>2310</v>
      </c>
      <c r="B192" s="1760"/>
      <c r="C192" s="1760"/>
      <c r="D192" s="1760"/>
      <c r="E192" s="1760"/>
      <c r="F192" s="1760"/>
      <c r="G192" s="1760"/>
      <c r="H192" s="1760"/>
      <c r="I192" s="1760"/>
      <c r="J192" s="1760"/>
      <c r="K192" s="1298">
        <v>14145.48</v>
      </c>
      <c r="L192" s="1299">
        <v>159677.65</v>
      </c>
      <c r="M192" s="1299">
        <v>28794.33</v>
      </c>
    </row>
    <row r="193" spans="1:13" ht="22.9" hidden="1" customHeight="1" outlineLevel="3" x14ac:dyDescent="0.2">
      <c r="A193" s="1300" t="s">
        <v>2158</v>
      </c>
      <c r="B193" s="1301" t="s">
        <v>2319</v>
      </c>
      <c r="C193" s="1301" t="s">
        <v>2160</v>
      </c>
      <c r="D193" s="1301" t="s">
        <v>35</v>
      </c>
      <c r="E193" s="1301"/>
      <c r="F193" s="1301"/>
      <c r="G193" s="1301" t="s">
        <v>2161</v>
      </c>
      <c r="H193" s="1301" t="s">
        <v>2162</v>
      </c>
      <c r="I193" s="1301" t="s">
        <v>2163</v>
      </c>
      <c r="J193" s="1301" t="s">
        <v>1033</v>
      </c>
      <c r="K193" s="1302">
        <v>14145.48</v>
      </c>
      <c r="L193" s="1006">
        <v>159677.65</v>
      </c>
      <c r="M193" s="1006">
        <v>28794.33</v>
      </c>
    </row>
    <row r="194" spans="1:13" ht="10.9" hidden="1" customHeight="1" outlineLevel="2" collapsed="1" x14ac:dyDescent="0.2">
      <c r="A194" s="1760" t="s">
        <v>2310</v>
      </c>
      <c r="B194" s="1760"/>
      <c r="C194" s="1760"/>
      <c r="D194" s="1760"/>
      <c r="E194" s="1760"/>
      <c r="F194" s="1760"/>
      <c r="G194" s="1760"/>
      <c r="H194" s="1760"/>
      <c r="I194" s="1760"/>
      <c r="J194" s="1760"/>
      <c r="K194" s="1298">
        <v>8631.0769999999993</v>
      </c>
      <c r="L194" s="1299">
        <v>97429.71</v>
      </c>
      <c r="M194" s="1299">
        <v>17569.29</v>
      </c>
    </row>
    <row r="195" spans="1:13" ht="22.9" hidden="1" customHeight="1" outlineLevel="3" x14ac:dyDescent="0.2">
      <c r="A195" s="1300" t="s">
        <v>2158</v>
      </c>
      <c r="B195" s="1301" t="s">
        <v>2320</v>
      </c>
      <c r="C195" s="1301" t="s">
        <v>2160</v>
      </c>
      <c r="D195" s="1301" t="s">
        <v>35</v>
      </c>
      <c r="E195" s="1301"/>
      <c r="F195" s="1301"/>
      <c r="G195" s="1301" t="s">
        <v>2161</v>
      </c>
      <c r="H195" s="1301" t="s">
        <v>2162</v>
      </c>
      <c r="I195" s="1301" t="s">
        <v>2163</v>
      </c>
      <c r="J195" s="1301" t="s">
        <v>1033</v>
      </c>
      <c r="K195" s="1302">
        <v>8631.0769999999993</v>
      </c>
      <c r="L195" s="1006">
        <v>97429.71</v>
      </c>
      <c r="M195" s="1006">
        <v>17569.29</v>
      </c>
    </row>
    <row r="196" spans="1:13" ht="10.9" hidden="1" customHeight="1" outlineLevel="2" collapsed="1" x14ac:dyDescent="0.2">
      <c r="A196" s="1760" t="s">
        <v>2310</v>
      </c>
      <c r="B196" s="1760"/>
      <c r="C196" s="1760"/>
      <c r="D196" s="1760"/>
      <c r="E196" s="1760"/>
      <c r="F196" s="1760"/>
      <c r="G196" s="1760"/>
      <c r="H196" s="1760"/>
      <c r="I196" s="1760"/>
      <c r="J196" s="1760"/>
      <c r="K196" s="1298">
        <v>11020.76</v>
      </c>
      <c r="L196" s="1299">
        <v>124405.05</v>
      </c>
      <c r="M196" s="1299">
        <v>22433.7</v>
      </c>
    </row>
    <row r="197" spans="1:13" ht="22.9" hidden="1" customHeight="1" outlineLevel="3" x14ac:dyDescent="0.2">
      <c r="A197" s="1300" t="s">
        <v>2158</v>
      </c>
      <c r="B197" s="1301" t="s">
        <v>2321</v>
      </c>
      <c r="C197" s="1301" t="s">
        <v>2160</v>
      </c>
      <c r="D197" s="1301" t="s">
        <v>35</v>
      </c>
      <c r="E197" s="1301"/>
      <c r="F197" s="1301"/>
      <c r="G197" s="1301" t="s">
        <v>2161</v>
      </c>
      <c r="H197" s="1301" t="s">
        <v>2162</v>
      </c>
      <c r="I197" s="1301" t="s">
        <v>2163</v>
      </c>
      <c r="J197" s="1301" t="s">
        <v>1033</v>
      </c>
      <c r="K197" s="1302">
        <v>11020.76</v>
      </c>
      <c r="L197" s="1006">
        <v>124405.05</v>
      </c>
      <c r="M197" s="1006">
        <v>22433.7</v>
      </c>
    </row>
    <row r="198" spans="1:13" ht="10.9" hidden="1" customHeight="1" outlineLevel="2" collapsed="1" x14ac:dyDescent="0.2">
      <c r="A198" s="1760" t="s">
        <v>2310</v>
      </c>
      <c r="B198" s="1760"/>
      <c r="C198" s="1760"/>
      <c r="D198" s="1760"/>
      <c r="E198" s="1760"/>
      <c r="F198" s="1760"/>
      <c r="G198" s="1760"/>
      <c r="H198" s="1760"/>
      <c r="I198" s="1760"/>
      <c r="J198" s="1760"/>
      <c r="K198" s="1298">
        <v>13770.84</v>
      </c>
      <c r="L198" s="1299">
        <v>155448.62</v>
      </c>
      <c r="M198" s="1299">
        <v>28031.72</v>
      </c>
    </row>
    <row r="199" spans="1:13" ht="22.9" hidden="1" customHeight="1" outlineLevel="3" x14ac:dyDescent="0.2">
      <c r="A199" s="1300" t="s">
        <v>2158</v>
      </c>
      <c r="B199" s="1301" t="s">
        <v>2322</v>
      </c>
      <c r="C199" s="1301" t="s">
        <v>2160</v>
      </c>
      <c r="D199" s="1301" t="s">
        <v>35</v>
      </c>
      <c r="E199" s="1301"/>
      <c r="F199" s="1301"/>
      <c r="G199" s="1301" t="s">
        <v>2161</v>
      </c>
      <c r="H199" s="1301" t="s">
        <v>2162</v>
      </c>
      <c r="I199" s="1301" t="s">
        <v>2163</v>
      </c>
      <c r="J199" s="1301" t="s">
        <v>1033</v>
      </c>
      <c r="K199" s="1302">
        <v>13770.84</v>
      </c>
      <c r="L199" s="1006">
        <v>155448.62</v>
      </c>
      <c r="M199" s="1006">
        <v>28031.72</v>
      </c>
    </row>
    <row r="200" spans="1:13" ht="10.9" hidden="1" customHeight="1" outlineLevel="2" collapsed="1" x14ac:dyDescent="0.2">
      <c r="A200" s="1760" t="s">
        <v>2310</v>
      </c>
      <c r="B200" s="1760"/>
      <c r="C200" s="1760"/>
      <c r="D200" s="1760"/>
      <c r="E200" s="1760"/>
      <c r="F200" s="1760"/>
      <c r="G200" s="1760"/>
      <c r="H200" s="1760"/>
      <c r="I200" s="1760"/>
      <c r="J200" s="1760"/>
      <c r="K200" s="1298">
        <v>10438.14</v>
      </c>
      <c r="L200" s="1299">
        <v>117828.28</v>
      </c>
      <c r="M200" s="1299">
        <v>21247.72</v>
      </c>
    </row>
    <row r="201" spans="1:13" ht="22.9" hidden="1" customHeight="1" outlineLevel="3" x14ac:dyDescent="0.2">
      <c r="A201" s="1300" t="s">
        <v>2158</v>
      </c>
      <c r="B201" s="1301" t="s">
        <v>2323</v>
      </c>
      <c r="C201" s="1301" t="s">
        <v>2160</v>
      </c>
      <c r="D201" s="1301" t="s">
        <v>35</v>
      </c>
      <c r="E201" s="1301"/>
      <c r="F201" s="1301"/>
      <c r="G201" s="1301" t="s">
        <v>2161</v>
      </c>
      <c r="H201" s="1301" t="s">
        <v>2162</v>
      </c>
      <c r="I201" s="1301" t="s">
        <v>2163</v>
      </c>
      <c r="J201" s="1301" t="s">
        <v>1033</v>
      </c>
      <c r="K201" s="1302">
        <v>10438.14</v>
      </c>
      <c r="L201" s="1006">
        <v>117828.28</v>
      </c>
      <c r="M201" s="1006">
        <v>21247.72</v>
      </c>
    </row>
    <row r="202" spans="1:13" ht="10.9" hidden="1" customHeight="1" outlineLevel="2" collapsed="1" x14ac:dyDescent="0.2">
      <c r="A202" s="1760" t="s">
        <v>2310</v>
      </c>
      <c r="B202" s="1760"/>
      <c r="C202" s="1760"/>
      <c r="D202" s="1760"/>
      <c r="E202" s="1760"/>
      <c r="F202" s="1760"/>
      <c r="G202" s="1760"/>
      <c r="H202" s="1760"/>
      <c r="I202" s="1760"/>
      <c r="J202" s="1760"/>
      <c r="K202" s="1298">
        <v>34072.959999999999</v>
      </c>
      <c r="L202" s="1299">
        <v>384623.92</v>
      </c>
      <c r="M202" s="1299">
        <v>69358.41</v>
      </c>
    </row>
    <row r="203" spans="1:13" ht="22.9" hidden="1" customHeight="1" outlineLevel="3" x14ac:dyDescent="0.2">
      <c r="A203" s="1300" t="s">
        <v>2158</v>
      </c>
      <c r="B203" s="1301" t="s">
        <v>2324</v>
      </c>
      <c r="C203" s="1301" t="s">
        <v>2160</v>
      </c>
      <c r="D203" s="1301" t="s">
        <v>35</v>
      </c>
      <c r="E203" s="1301"/>
      <c r="F203" s="1301"/>
      <c r="G203" s="1301" t="s">
        <v>2161</v>
      </c>
      <c r="H203" s="1301" t="s">
        <v>2162</v>
      </c>
      <c r="I203" s="1301" t="s">
        <v>2163</v>
      </c>
      <c r="J203" s="1301" t="s">
        <v>1033</v>
      </c>
      <c r="K203" s="1302">
        <v>34072.959999999999</v>
      </c>
      <c r="L203" s="1006">
        <v>384623.92</v>
      </c>
      <c r="M203" s="1006">
        <v>69358.41</v>
      </c>
    </row>
    <row r="204" spans="1:13" ht="10.9" hidden="1" customHeight="1" outlineLevel="2" collapsed="1" x14ac:dyDescent="0.2">
      <c r="A204" s="1760" t="s">
        <v>2310</v>
      </c>
      <c r="B204" s="1760"/>
      <c r="C204" s="1760"/>
      <c r="D204" s="1760"/>
      <c r="E204" s="1760"/>
      <c r="F204" s="1760"/>
      <c r="G204" s="1760"/>
      <c r="H204" s="1760"/>
      <c r="I204" s="1760"/>
      <c r="J204" s="1760"/>
      <c r="K204" s="1298">
        <v>14716.47</v>
      </c>
      <c r="L204" s="1299">
        <v>166123.12</v>
      </c>
      <c r="M204" s="1299">
        <v>29956.63</v>
      </c>
    </row>
    <row r="205" spans="1:13" ht="22.9" hidden="1" customHeight="1" outlineLevel="3" x14ac:dyDescent="0.2">
      <c r="A205" s="1300" t="s">
        <v>2158</v>
      </c>
      <c r="B205" s="1301" t="s">
        <v>2325</v>
      </c>
      <c r="C205" s="1301" t="s">
        <v>2160</v>
      </c>
      <c r="D205" s="1301" t="s">
        <v>35</v>
      </c>
      <c r="E205" s="1301"/>
      <c r="F205" s="1301"/>
      <c r="G205" s="1301" t="s">
        <v>2161</v>
      </c>
      <c r="H205" s="1301" t="s">
        <v>2162</v>
      </c>
      <c r="I205" s="1301" t="s">
        <v>2163</v>
      </c>
      <c r="J205" s="1301" t="s">
        <v>1033</v>
      </c>
      <c r="K205" s="1302">
        <v>14716.47</v>
      </c>
      <c r="L205" s="1006">
        <v>166123.12</v>
      </c>
      <c r="M205" s="1006">
        <v>29956.63</v>
      </c>
    </row>
    <row r="206" spans="1:13" ht="10.9" hidden="1" customHeight="1" outlineLevel="2" collapsed="1" x14ac:dyDescent="0.2">
      <c r="A206" s="1760" t="s">
        <v>2310</v>
      </c>
      <c r="B206" s="1760"/>
      <c r="C206" s="1760"/>
      <c r="D206" s="1760"/>
      <c r="E206" s="1760"/>
      <c r="F206" s="1760"/>
      <c r="G206" s="1760"/>
      <c r="H206" s="1760"/>
      <c r="I206" s="1760"/>
      <c r="J206" s="1760"/>
      <c r="K206" s="1298">
        <v>17143.86</v>
      </c>
      <c r="L206" s="1299">
        <v>193524.1</v>
      </c>
      <c r="M206" s="1299">
        <v>34897.79</v>
      </c>
    </row>
    <row r="207" spans="1:13" ht="22.9" hidden="1" customHeight="1" outlineLevel="3" x14ac:dyDescent="0.2">
      <c r="A207" s="1300" t="s">
        <v>2158</v>
      </c>
      <c r="B207" s="1301" t="s">
        <v>2326</v>
      </c>
      <c r="C207" s="1301" t="s">
        <v>2160</v>
      </c>
      <c r="D207" s="1301" t="s">
        <v>35</v>
      </c>
      <c r="E207" s="1301"/>
      <c r="F207" s="1301"/>
      <c r="G207" s="1301" t="s">
        <v>2161</v>
      </c>
      <c r="H207" s="1301" t="s">
        <v>2162</v>
      </c>
      <c r="I207" s="1301" t="s">
        <v>2163</v>
      </c>
      <c r="J207" s="1301" t="s">
        <v>1033</v>
      </c>
      <c r="K207" s="1302">
        <v>17143.86</v>
      </c>
      <c r="L207" s="1006">
        <v>193524.1</v>
      </c>
      <c r="M207" s="1006">
        <v>34897.79</v>
      </c>
    </row>
    <row r="208" spans="1:13" ht="10.9" hidden="1" customHeight="1" outlineLevel="2" collapsed="1" x14ac:dyDescent="0.2">
      <c r="A208" s="1760" t="s">
        <v>2310</v>
      </c>
      <c r="B208" s="1760"/>
      <c r="C208" s="1760"/>
      <c r="D208" s="1760"/>
      <c r="E208" s="1760"/>
      <c r="F208" s="1760"/>
      <c r="G208" s="1760"/>
      <c r="H208" s="1760"/>
      <c r="I208" s="1760"/>
      <c r="J208" s="1760"/>
      <c r="K208" s="1298">
        <v>21105.222000000002</v>
      </c>
      <c r="L208" s="1299">
        <v>238240.92</v>
      </c>
      <c r="M208" s="1299">
        <v>42961.48</v>
      </c>
    </row>
    <row r="209" spans="1:13" ht="22.9" hidden="1" customHeight="1" outlineLevel="3" x14ac:dyDescent="0.2">
      <c r="A209" s="1300" t="s">
        <v>2158</v>
      </c>
      <c r="B209" s="1301" t="s">
        <v>2327</v>
      </c>
      <c r="C209" s="1301" t="s">
        <v>2160</v>
      </c>
      <c r="D209" s="1301" t="s">
        <v>35</v>
      </c>
      <c r="E209" s="1301"/>
      <c r="F209" s="1301"/>
      <c r="G209" s="1301" t="s">
        <v>2161</v>
      </c>
      <c r="H209" s="1301" t="s">
        <v>2162</v>
      </c>
      <c r="I209" s="1301" t="s">
        <v>2163</v>
      </c>
      <c r="J209" s="1301" t="s">
        <v>1033</v>
      </c>
      <c r="K209" s="1302">
        <v>21105.222000000002</v>
      </c>
      <c r="L209" s="1006">
        <v>238240.92</v>
      </c>
      <c r="M209" s="1006">
        <v>42961.48</v>
      </c>
    </row>
    <row r="210" spans="1:13" ht="10.9" hidden="1" customHeight="1" outlineLevel="2" collapsed="1" x14ac:dyDescent="0.2">
      <c r="A210" s="1760" t="s">
        <v>2310</v>
      </c>
      <c r="B210" s="1760"/>
      <c r="C210" s="1760"/>
      <c r="D210" s="1760"/>
      <c r="E210" s="1760"/>
      <c r="F210" s="1760"/>
      <c r="G210" s="1760"/>
      <c r="H210" s="1760"/>
      <c r="I210" s="1760"/>
      <c r="J210" s="1760"/>
      <c r="K210" s="1298">
        <v>11046.88</v>
      </c>
      <c r="L210" s="1299">
        <v>124699.89</v>
      </c>
      <c r="M210" s="1299">
        <v>22486.87</v>
      </c>
    </row>
    <row r="211" spans="1:13" ht="22.9" hidden="1" customHeight="1" outlineLevel="3" x14ac:dyDescent="0.2">
      <c r="A211" s="1300" t="s">
        <v>2158</v>
      </c>
      <c r="B211" s="1301" t="s">
        <v>2313</v>
      </c>
      <c r="C211" s="1301" t="s">
        <v>2160</v>
      </c>
      <c r="D211" s="1301" t="s">
        <v>35</v>
      </c>
      <c r="E211" s="1301"/>
      <c r="F211" s="1301"/>
      <c r="G211" s="1301" t="s">
        <v>2161</v>
      </c>
      <c r="H211" s="1301" t="s">
        <v>2162</v>
      </c>
      <c r="I211" s="1301" t="s">
        <v>2163</v>
      </c>
      <c r="J211" s="1301" t="s">
        <v>1033</v>
      </c>
      <c r="K211" s="1302">
        <v>11046.88</v>
      </c>
      <c r="L211" s="1006">
        <v>124699.89</v>
      </c>
      <c r="M211" s="1006">
        <v>22486.87</v>
      </c>
    </row>
    <row r="212" spans="1:13" ht="10.9" hidden="1" customHeight="1" outlineLevel="2" collapsed="1" x14ac:dyDescent="0.2">
      <c r="A212" s="1760" t="s">
        <v>2310</v>
      </c>
      <c r="B212" s="1760"/>
      <c r="C212" s="1760"/>
      <c r="D212" s="1760"/>
      <c r="E212" s="1760"/>
      <c r="F212" s="1760"/>
      <c r="G212" s="1760"/>
      <c r="H212" s="1760"/>
      <c r="I212" s="1760"/>
      <c r="J212" s="1760"/>
      <c r="K212" s="1298">
        <v>32812.800000000003</v>
      </c>
      <c r="L212" s="1299">
        <v>370398.93</v>
      </c>
      <c r="M212" s="1299">
        <v>66793.25</v>
      </c>
    </row>
    <row r="213" spans="1:13" ht="22.9" hidden="1" customHeight="1" outlineLevel="3" x14ac:dyDescent="0.2">
      <c r="A213" s="1300" t="s">
        <v>2158</v>
      </c>
      <c r="B213" s="1301" t="s">
        <v>2328</v>
      </c>
      <c r="C213" s="1301" t="s">
        <v>2160</v>
      </c>
      <c r="D213" s="1301" t="s">
        <v>35</v>
      </c>
      <c r="E213" s="1301"/>
      <c r="F213" s="1301"/>
      <c r="G213" s="1301" t="s">
        <v>2161</v>
      </c>
      <c r="H213" s="1301" t="s">
        <v>2162</v>
      </c>
      <c r="I213" s="1301" t="s">
        <v>2163</v>
      </c>
      <c r="J213" s="1301" t="s">
        <v>1033</v>
      </c>
      <c r="K213" s="1302">
        <v>32812.800000000003</v>
      </c>
      <c r="L213" s="1006">
        <v>370398.93</v>
      </c>
      <c r="M213" s="1006">
        <v>66793.25</v>
      </c>
    </row>
    <row r="214" spans="1:13" ht="10.9" hidden="1" customHeight="1" outlineLevel="2" collapsed="1" x14ac:dyDescent="0.2">
      <c r="A214" s="1760" t="s">
        <v>2310</v>
      </c>
      <c r="B214" s="1760"/>
      <c r="C214" s="1760"/>
      <c r="D214" s="1760"/>
      <c r="E214" s="1760"/>
      <c r="F214" s="1760"/>
      <c r="G214" s="1760"/>
      <c r="H214" s="1760"/>
      <c r="I214" s="1760"/>
      <c r="J214" s="1760"/>
      <c r="K214" s="1298">
        <v>10619.49</v>
      </c>
      <c r="L214" s="1299">
        <v>119875.41</v>
      </c>
      <c r="M214" s="1299">
        <v>21616.880000000001</v>
      </c>
    </row>
    <row r="215" spans="1:13" ht="22.9" hidden="1" customHeight="1" outlineLevel="3" x14ac:dyDescent="0.2">
      <c r="A215" s="1300" t="s">
        <v>2158</v>
      </c>
      <c r="B215" s="1301" t="s">
        <v>2329</v>
      </c>
      <c r="C215" s="1301" t="s">
        <v>2160</v>
      </c>
      <c r="D215" s="1301" t="s">
        <v>35</v>
      </c>
      <c r="E215" s="1301"/>
      <c r="F215" s="1301"/>
      <c r="G215" s="1301" t="s">
        <v>2161</v>
      </c>
      <c r="H215" s="1301" t="s">
        <v>2162</v>
      </c>
      <c r="I215" s="1301" t="s">
        <v>2163</v>
      </c>
      <c r="J215" s="1301" t="s">
        <v>1033</v>
      </c>
      <c r="K215" s="1302">
        <v>10619.49</v>
      </c>
      <c r="L215" s="1006">
        <v>119875.41</v>
      </c>
      <c r="M215" s="1006">
        <v>21616.880000000001</v>
      </c>
    </row>
    <row r="216" spans="1:13" ht="10.9" hidden="1" customHeight="1" outlineLevel="2" collapsed="1" x14ac:dyDescent="0.2">
      <c r="A216" s="1760" t="s">
        <v>2330</v>
      </c>
      <c r="B216" s="1760"/>
      <c r="C216" s="1760"/>
      <c r="D216" s="1760"/>
      <c r="E216" s="1760"/>
      <c r="F216" s="1760"/>
      <c r="G216" s="1760"/>
      <c r="H216" s="1760"/>
      <c r="I216" s="1760"/>
      <c r="J216" s="1760"/>
      <c r="K216" s="1298">
        <v>19997.310000000001</v>
      </c>
      <c r="L216" s="1299">
        <v>225734.54</v>
      </c>
      <c r="M216" s="1299">
        <v>40706.230000000003</v>
      </c>
    </row>
    <row r="217" spans="1:13" ht="22.9" hidden="1" customHeight="1" outlineLevel="3" x14ac:dyDescent="0.2">
      <c r="A217" s="1300" t="s">
        <v>2158</v>
      </c>
      <c r="B217" s="1301" t="s">
        <v>2331</v>
      </c>
      <c r="C217" s="1301" t="s">
        <v>2160</v>
      </c>
      <c r="D217" s="1301" t="s">
        <v>35</v>
      </c>
      <c r="E217" s="1301"/>
      <c r="F217" s="1301"/>
      <c r="G217" s="1301" t="s">
        <v>2161</v>
      </c>
      <c r="H217" s="1301" t="s">
        <v>2162</v>
      </c>
      <c r="I217" s="1301" t="s">
        <v>2163</v>
      </c>
      <c r="J217" s="1301" t="s">
        <v>1033</v>
      </c>
      <c r="K217" s="1302">
        <v>19997.310000000001</v>
      </c>
      <c r="L217" s="1006">
        <v>225734.54</v>
      </c>
      <c r="M217" s="1006">
        <v>40706.230000000003</v>
      </c>
    </row>
    <row r="218" spans="1:13" ht="13.15" customHeight="1" collapsed="1" x14ac:dyDescent="0.2">
      <c r="A218" s="1762" t="s">
        <v>2332</v>
      </c>
      <c r="B218" s="1762"/>
      <c r="C218" s="1762"/>
      <c r="D218" s="1762"/>
      <c r="E218" s="1762"/>
      <c r="F218" s="1762"/>
      <c r="G218" s="1762"/>
      <c r="H218" s="1762"/>
      <c r="I218" s="1762"/>
      <c r="J218" s="1762"/>
      <c r="K218" s="1295">
        <v>77207.346999999994</v>
      </c>
      <c r="L218" s="1005">
        <v>845753.91</v>
      </c>
      <c r="M218" s="1005">
        <v>152513</v>
      </c>
    </row>
    <row r="219" spans="1:13" ht="10.9" hidden="1" customHeight="1" outlineLevel="1" collapsed="1" x14ac:dyDescent="0.2">
      <c r="A219" s="1763" t="s">
        <v>2333</v>
      </c>
      <c r="B219" s="1763"/>
      <c r="C219" s="1763"/>
      <c r="D219" s="1763"/>
      <c r="E219" s="1763"/>
      <c r="F219" s="1763"/>
      <c r="G219" s="1763"/>
      <c r="H219" s="1763"/>
      <c r="I219" s="1763"/>
      <c r="J219" s="1763"/>
      <c r="K219" s="1296">
        <v>64889.186999999998</v>
      </c>
      <c r="L219" s="1297">
        <v>732485.05</v>
      </c>
      <c r="M219" s="1297">
        <v>132087.47</v>
      </c>
    </row>
    <row r="220" spans="1:13" ht="10.9" hidden="1" customHeight="1" outlineLevel="2" collapsed="1" x14ac:dyDescent="0.2">
      <c r="A220" s="1760" t="s">
        <v>2334</v>
      </c>
      <c r="B220" s="1760"/>
      <c r="C220" s="1760"/>
      <c r="D220" s="1760"/>
      <c r="E220" s="1760"/>
      <c r="F220" s="1760"/>
      <c r="G220" s="1760"/>
      <c r="H220" s="1760"/>
      <c r="I220" s="1760"/>
      <c r="J220" s="1760"/>
      <c r="K220" s="1298">
        <v>62790.461000000003</v>
      </c>
      <c r="L220" s="1299">
        <v>708794.11</v>
      </c>
      <c r="M220" s="1299">
        <v>127815.33</v>
      </c>
    </row>
    <row r="221" spans="1:13" ht="22.9" hidden="1" customHeight="1" outlineLevel="3" x14ac:dyDescent="0.2">
      <c r="A221" s="1300" t="s">
        <v>2158</v>
      </c>
      <c r="B221" s="1301" t="s">
        <v>2335</v>
      </c>
      <c r="C221" s="1301" t="s">
        <v>2160</v>
      </c>
      <c r="D221" s="1301" t="s">
        <v>35</v>
      </c>
      <c r="E221" s="1301"/>
      <c r="F221" s="1301"/>
      <c r="G221" s="1301" t="s">
        <v>2161</v>
      </c>
      <c r="H221" s="1301" t="s">
        <v>2162</v>
      </c>
      <c r="I221" s="1301" t="s">
        <v>2163</v>
      </c>
      <c r="J221" s="1301" t="s">
        <v>1033</v>
      </c>
      <c r="K221" s="1302">
        <v>62790.461000000003</v>
      </c>
      <c r="L221" s="1006">
        <v>708794.11</v>
      </c>
      <c r="M221" s="1006">
        <v>127815.33</v>
      </c>
    </row>
    <row r="222" spans="1:13" ht="10.9" hidden="1" customHeight="1" outlineLevel="2" collapsed="1" x14ac:dyDescent="0.2">
      <c r="A222" s="1760" t="s">
        <v>2336</v>
      </c>
      <c r="B222" s="1760"/>
      <c r="C222" s="1760"/>
      <c r="D222" s="1760"/>
      <c r="E222" s="1760"/>
      <c r="F222" s="1760"/>
      <c r="G222" s="1760"/>
      <c r="H222" s="1760"/>
      <c r="I222" s="1760"/>
      <c r="J222" s="1760"/>
      <c r="K222" s="1298">
        <v>2098.7260000000001</v>
      </c>
      <c r="L222" s="1299">
        <v>23690.94</v>
      </c>
      <c r="M222" s="1299">
        <v>4272.1400000000003</v>
      </c>
    </row>
    <row r="223" spans="1:13" ht="22.9" hidden="1" customHeight="1" outlineLevel="3" x14ac:dyDescent="0.2">
      <c r="A223" s="1300" t="s">
        <v>2158</v>
      </c>
      <c r="B223" s="1301" t="s">
        <v>2337</v>
      </c>
      <c r="C223" s="1301" t="s">
        <v>2160</v>
      </c>
      <c r="D223" s="1301" t="s">
        <v>35</v>
      </c>
      <c r="E223" s="1301"/>
      <c r="F223" s="1301"/>
      <c r="G223" s="1301" t="s">
        <v>2161</v>
      </c>
      <c r="H223" s="1301" t="s">
        <v>2162</v>
      </c>
      <c r="I223" s="1301" t="s">
        <v>2163</v>
      </c>
      <c r="J223" s="1301" t="s">
        <v>1033</v>
      </c>
      <c r="K223" s="1302">
        <v>2098.7260000000001</v>
      </c>
      <c r="L223" s="1006">
        <v>23690.94</v>
      </c>
      <c r="M223" s="1006">
        <v>4272.1400000000003</v>
      </c>
    </row>
    <row r="224" spans="1:13" ht="13.15" customHeight="1" collapsed="1" x14ac:dyDescent="0.2">
      <c r="A224" s="1762" t="s">
        <v>2338</v>
      </c>
      <c r="B224" s="1762"/>
      <c r="C224" s="1762"/>
      <c r="D224" s="1762"/>
      <c r="E224" s="1762"/>
      <c r="F224" s="1762"/>
      <c r="G224" s="1762"/>
      <c r="H224" s="1762"/>
      <c r="I224" s="1762"/>
      <c r="J224" s="1762"/>
      <c r="K224" s="1295">
        <v>2649.8110000000001</v>
      </c>
      <c r="L224" s="1005">
        <v>29427.19</v>
      </c>
      <c r="M224" s="1005">
        <v>5306.54</v>
      </c>
    </row>
    <row r="225" spans="1:13" ht="10.9" hidden="1" customHeight="1" outlineLevel="1" collapsed="1" x14ac:dyDescent="0.2">
      <c r="A225" s="1763" t="s">
        <v>2339</v>
      </c>
      <c r="B225" s="1763"/>
      <c r="C225" s="1763"/>
      <c r="D225" s="1763"/>
      <c r="E225" s="1763"/>
      <c r="F225" s="1763"/>
      <c r="G225" s="1763"/>
      <c r="H225" s="1763"/>
      <c r="I225" s="1763"/>
      <c r="J225" s="1763"/>
      <c r="K225" s="1296">
        <v>1734.1379999999999</v>
      </c>
      <c r="L225" s="1297">
        <v>19981.189999999999</v>
      </c>
      <c r="M225" s="1297">
        <v>3603.16</v>
      </c>
    </row>
    <row r="226" spans="1:13" ht="10.9" hidden="1" customHeight="1" outlineLevel="2" collapsed="1" x14ac:dyDescent="0.2">
      <c r="A226" s="1760" t="s">
        <v>2340</v>
      </c>
      <c r="B226" s="1760"/>
      <c r="C226" s="1760"/>
      <c r="D226" s="1760"/>
      <c r="E226" s="1760"/>
      <c r="F226" s="1760"/>
      <c r="G226" s="1760"/>
      <c r="H226" s="1760"/>
      <c r="I226" s="1760"/>
      <c r="J226" s="1760"/>
      <c r="K226" s="1303">
        <v>238.27</v>
      </c>
      <c r="L226" s="1299">
        <v>2689.65</v>
      </c>
      <c r="M226" s="1305">
        <v>485.02</v>
      </c>
    </row>
    <row r="227" spans="1:13" ht="22.9" hidden="1" customHeight="1" outlineLevel="3" x14ac:dyDescent="0.2">
      <c r="A227" s="1300" t="s">
        <v>2158</v>
      </c>
      <c r="B227" s="1301" t="s">
        <v>2341</v>
      </c>
      <c r="C227" s="1301" t="s">
        <v>2160</v>
      </c>
      <c r="D227" s="1301" t="s">
        <v>35</v>
      </c>
      <c r="E227" s="1301"/>
      <c r="F227" s="1301"/>
      <c r="G227" s="1301" t="s">
        <v>2161</v>
      </c>
      <c r="H227" s="1301" t="s">
        <v>2162</v>
      </c>
      <c r="I227" s="1301" t="s">
        <v>2163</v>
      </c>
      <c r="J227" s="1301" t="s">
        <v>1033</v>
      </c>
      <c r="K227" s="1304">
        <v>238.27</v>
      </c>
      <c r="L227" s="1006">
        <v>2689.65</v>
      </c>
      <c r="M227" s="1004">
        <v>485.02</v>
      </c>
    </row>
    <row r="228" spans="1:13" ht="10.9" hidden="1" customHeight="1" outlineLevel="2" collapsed="1" x14ac:dyDescent="0.2">
      <c r="A228" s="1760" t="s">
        <v>2342</v>
      </c>
      <c r="B228" s="1760"/>
      <c r="C228" s="1760"/>
      <c r="D228" s="1760"/>
      <c r="E228" s="1760"/>
      <c r="F228" s="1760"/>
      <c r="G228" s="1760"/>
      <c r="H228" s="1760"/>
      <c r="I228" s="1760"/>
      <c r="J228" s="1760"/>
      <c r="K228" s="1303">
        <v>872.66800000000001</v>
      </c>
      <c r="L228" s="1299">
        <v>10106.07</v>
      </c>
      <c r="M228" s="1299">
        <v>1822.41</v>
      </c>
    </row>
    <row r="229" spans="1:13" ht="22.9" hidden="1" customHeight="1" outlineLevel="3" x14ac:dyDescent="0.2">
      <c r="A229" s="1300" t="s">
        <v>2158</v>
      </c>
      <c r="B229" s="1301" t="s">
        <v>2343</v>
      </c>
      <c r="C229" s="1301" t="s">
        <v>2160</v>
      </c>
      <c r="D229" s="1301" t="s">
        <v>21</v>
      </c>
      <c r="E229" s="1301"/>
      <c r="F229" s="1301"/>
      <c r="G229" s="1301" t="s">
        <v>2161</v>
      </c>
      <c r="H229" s="1301" t="s">
        <v>2162</v>
      </c>
      <c r="I229" s="1301" t="s">
        <v>2163</v>
      </c>
      <c r="J229" s="1301" t="s">
        <v>1033</v>
      </c>
      <c r="K229" s="1304">
        <v>872.66800000000001</v>
      </c>
      <c r="L229" s="1006">
        <v>10106.07</v>
      </c>
      <c r="M229" s="1006">
        <v>1822.41</v>
      </c>
    </row>
    <row r="230" spans="1:13" ht="10.9" hidden="1" customHeight="1" outlineLevel="2" collapsed="1" x14ac:dyDescent="0.2">
      <c r="A230" s="1760" t="s">
        <v>2344</v>
      </c>
      <c r="B230" s="1760"/>
      <c r="C230" s="1760"/>
      <c r="D230" s="1760"/>
      <c r="E230" s="1760"/>
      <c r="F230" s="1760"/>
      <c r="G230" s="1760"/>
      <c r="H230" s="1760"/>
      <c r="I230" s="1760"/>
      <c r="J230" s="1760"/>
      <c r="K230" s="1303">
        <v>115.2</v>
      </c>
      <c r="L230" s="1299">
        <v>1334.09</v>
      </c>
      <c r="M230" s="1305">
        <v>240.57</v>
      </c>
    </row>
    <row r="231" spans="1:13" ht="22.9" hidden="1" customHeight="1" outlineLevel="3" x14ac:dyDescent="0.2">
      <c r="A231" s="1300" t="s">
        <v>2158</v>
      </c>
      <c r="B231" s="1301" t="s">
        <v>2345</v>
      </c>
      <c r="C231" s="1301" t="s">
        <v>2160</v>
      </c>
      <c r="D231" s="1301" t="s">
        <v>21</v>
      </c>
      <c r="E231" s="1301"/>
      <c r="F231" s="1301"/>
      <c r="G231" s="1301" t="s">
        <v>2161</v>
      </c>
      <c r="H231" s="1301" t="s">
        <v>2162</v>
      </c>
      <c r="I231" s="1301" t="s">
        <v>2163</v>
      </c>
      <c r="J231" s="1301" t="s">
        <v>1033</v>
      </c>
      <c r="K231" s="1304">
        <v>115.2</v>
      </c>
      <c r="L231" s="1006">
        <v>1334.09</v>
      </c>
      <c r="M231" s="1004">
        <v>240.57</v>
      </c>
    </row>
    <row r="232" spans="1:13" ht="10.9" hidden="1" customHeight="1" outlineLevel="2" collapsed="1" x14ac:dyDescent="0.2">
      <c r="A232" s="1760" t="s">
        <v>2346</v>
      </c>
      <c r="B232" s="1760"/>
      <c r="C232" s="1760"/>
      <c r="D232" s="1760"/>
      <c r="E232" s="1760"/>
      <c r="F232" s="1760"/>
      <c r="G232" s="1760"/>
      <c r="H232" s="1760"/>
      <c r="I232" s="1760"/>
      <c r="J232" s="1760"/>
      <c r="K232" s="1303">
        <v>400</v>
      </c>
      <c r="L232" s="1299">
        <v>4632.25</v>
      </c>
      <c r="M232" s="1305">
        <v>835.32</v>
      </c>
    </row>
    <row r="233" spans="1:13" ht="22.9" hidden="1" customHeight="1" outlineLevel="3" x14ac:dyDescent="0.2">
      <c r="A233" s="1300" t="s">
        <v>2158</v>
      </c>
      <c r="B233" s="1301" t="s">
        <v>2347</v>
      </c>
      <c r="C233" s="1301" t="s">
        <v>2160</v>
      </c>
      <c r="D233" s="1301" t="s">
        <v>21</v>
      </c>
      <c r="E233" s="1301"/>
      <c r="F233" s="1301"/>
      <c r="G233" s="1301" t="s">
        <v>2161</v>
      </c>
      <c r="H233" s="1301" t="s">
        <v>2162</v>
      </c>
      <c r="I233" s="1301" t="s">
        <v>2163</v>
      </c>
      <c r="J233" s="1301" t="s">
        <v>1033</v>
      </c>
      <c r="K233" s="1304">
        <v>400</v>
      </c>
      <c r="L233" s="1006">
        <v>4632.25</v>
      </c>
      <c r="M233" s="1004">
        <v>835.32</v>
      </c>
    </row>
    <row r="234" spans="1:13" ht="10.9" hidden="1" customHeight="1" outlineLevel="2" collapsed="1" x14ac:dyDescent="0.2">
      <c r="A234" s="1760" t="s">
        <v>2348</v>
      </c>
      <c r="B234" s="1760"/>
      <c r="C234" s="1760"/>
      <c r="D234" s="1760"/>
      <c r="E234" s="1760"/>
      <c r="F234" s="1760"/>
      <c r="G234" s="1760"/>
      <c r="H234" s="1760"/>
      <c r="I234" s="1760"/>
      <c r="J234" s="1760"/>
      <c r="K234" s="1303">
        <v>108</v>
      </c>
      <c r="L234" s="1299">
        <v>1219.1300000000001</v>
      </c>
      <c r="M234" s="1305">
        <v>219.84</v>
      </c>
    </row>
    <row r="235" spans="1:13" ht="22.9" hidden="1" customHeight="1" outlineLevel="3" x14ac:dyDescent="0.2">
      <c r="A235" s="1300" t="s">
        <v>2158</v>
      </c>
      <c r="B235" s="1301" t="s">
        <v>2349</v>
      </c>
      <c r="C235" s="1301" t="s">
        <v>2160</v>
      </c>
      <c r="D235" s="1301" t="s">
        <v>35</v>
      </c>
      <c r="E235" s="1301"/>
      <c r="F235" s="1301"/>
      <c r="G235" s="1301" t="s">
        <v>2161</v>
      </c>
      <c r="H235" s="1301" t="s">
        <v>2162</v>
      </c>
      <c r="I235" s="1301" t="s">
        <v>2163</v>
      </c>
      <c r="J235" s="1301" t="s">
        <v>1033</v>
      </c>
      <c r="K235" s="1304">
        <v>108</v>
      </c>
      <c r="L235" s="1006">
        <v>1219.1300000000001</v>
      </c>
      <c r="M235" s="1004">
        <v>219.84</v>
      </c>
    </row>
    <row r="236" spans="1:13" ht="13.15" customHeight="1" x14ac:dyDescent="0.2">
      <c r="A236" s="1761" t="s">
        <v>9</v>
      </c>
      <c r="B236" s="1761"/>
      <c r="C236" s="1761"/>
      <c r="D236" s="1761"/>
      <c r="E236" s="1761"/>
      <c r="F236" s="1761"/>
      <c r="G236" s="1761"/>
      <c r="H236" s="1761"/>
      <c r="I236" s="1761"/>
      <c r="J236" s="1761"/>
      <c r="K236" s="1381">
        <f>K5+K61+K67+K73+K83+K87+K99+K103+K163+K177+K218+K224</f>
        <v>1126731.1370000001</v>
      </c>
      <c r="L236" s="1306">
        <v>13177173.1</v>
      </c>
      <c r="M236" s="1306">
        <v>2376211.54</v>
      </c>
    </row>
  </sheetData>
  <mergeCells count="135">
    <mergeCell ref="A1:J1"/>
    <mergeCell ref="K1:K4"/>
    <mergeCell ref="L1:L4"/>
    <mergeCell ref="M1:M4"/>
    <mergeCell ref="A2:J2"/>
    <mergeCell ref="A3:J3"/>
    <mergeCell ref="A15:J15"/>
    <mergeCell ref="A17:J17"/>
    <mergeCell ref="A19:J19"/>
    <mergeCell ref="A21:J21"/>
    <mergeCell ref="A23:J23"/>
    <mergeCell ref="A25:J25"/>
    <mergeCell ref="A5:J5"/>
    <mergeCell ref="A6:J6"/>
    <mergeCell ref="A7:J7"/>
    <mergeCell ref="A9:J9"/>
    <mergeCell ref="A11:J11"/>
    <mergeCell ref="A13:J13"/>
    <mergeCell ref="A39:J39"/>
    <mergeCell ref="A41:J41"/>
    <mergeCell ref="A43:J43"/>
    <mergeCell ref="A45:J45"/>
    <mergeCell ref="A47:J47"/>
    <mergeCell ref="A49:J49"/>
    <mergeCell ref="A27:J27"/>
    <mergeCell ref="A29:J29"/>
    <mergeCell ref="A31:J31"/>
    <mergeCell ref="A33:J33"/>
    <mergeCell ref="A35:J35"/>
    <mergeCell ref="A37:J37"/>
    <mergeCell ref="A62:J62"/>
    <mergeCell ref="A63:J63"/>
    <mergeCell ref="A65:J65"/>
    <mergeCell ref="A67:J67"/>
    <mergeCell ref="A68:J68"/>
    <mergeCell ref="A69:J69"/>
    <mergeCell ref="A51:J51"/>
    <mergeCell ref="A53:J53"/>
    <mergeCell ref="A55:J55"/>
    <mergeCell ref="A57:J57"/>
    <mergeCell ref="A59:J59"/>
    <mergeCell ref="A61:J61"/>
    <mergeCell ref="A81:J81"/>
    <mergeCell ref="A83:J83"/>
    <mergeCell ref="A84:J84"/>
    <mergeCell ref="A85:J85"/>
    <mergeCell ref="A87:J87"/>
    <mergeCell ref="A88:J88"/>
    <mergeCell ref="A71:J71"/>
    <mergeCell ref="A73:J73"/>
    <mergeCell ref="A74:J74"/>
    <mergeCell ref="A75:J75"/>
    <mergeCell ref="A77:J77"/>
    <mergeCell ref="A79:J79"/>
    <mergeCell ref="A100:J100"/>
    <mergeCell ref="A101:J101"/>
    <mergeCell ref="A103:J103"/>
    <mergeCell ref="A104:J104"/>
    <mergeCell ref="A105:J105"/>
    <mergeCell ref="A107:J107"/>
    <mergeCell ref="A89:J89"/>
    <mergeCell ref="A91:J91"/>
    <mergeCell ref="A93:J93"/>
    <mergeCell ref="A95:J95"/>
    <mergeCell ref="A97:J97"/>
    <mergeCell ref="A99:J99"/>
    <mergeCell ref="A121:J121"/>
    <mergeCell ref="A123:J123"/>
    <mergeCell ref="A125:J125"/>
    <mergeCell ref="A127:J127"/>
    <mergeCell ref="A129:J129"/>
    <mergeCell ref="A131:J131"/>
    <mergeCell ref="A109:J109"/>
    <mergeCell ref="A111:J111"/>
    <mergeCell ref="A113:J113"/>
    <mergeCell ref="A115:J115"/>
    <mergeCell ref="A117:J117"/>
    <mergeCell ref="A119:J119"/>
    <mergeCell ref="A145:J145"/>
    <mergeCell ref="A147:J147"/>
    <mergeCell ref="A149:J149"/>
    <mergeCell ref="A151:J151"/>
    <mergeCell ref="A153:J153"/>
    <mergeCell ref="A155:J155"/>
    <mergeCell ref="A133:J133"/>
    <mergeCell ref="A135:J135"/>
    <mergeCell ref="A137:J137"/>
    <mergeCell ref="A139:J139"/>
    <mergeCell ref="A141:J141"/>
    <mergeCell ref="A143:J143"/>
    <mergeCell ref="A167:J167"/>
    <mergeCell ref="A169:J169"/>
    <mergeCell ref="A171:J171"/>
    <mergeCell ref="A173:J173"/>
    <mergeCell ref="A175:J175"/>
    <mergeCell ref="A177:J177"/>
    <mergeCell ref="A157:J157"/>
    <mergeCell ref="A159:J159"/>
    <mergeCell ref="A161:J161"/>
    <mergeCell ref="A163:J163"/>
    <mergeCell ref="A164:J164"/>
    <mergeCell ref="A165:J165"/>
    <mergeCell ref="A188:J188"/>
    <mergeCell ref="A190:J190"/>
    <mergeCell ref="A192:J192"/>
    <mergeCell ref="A194:J194"/>
    <mergeCell ref="A196:J196"/>
    <mergeCell ref="A198:J198"/>
    <mergeCell ref="A178:J178"/>
    <mergeCell ref="A179:J179"/>
    <mergeCell ref="A181:J181"/>
    <mergeCell ref="A183:J183"/>
    <mergeCell ref="A184:J184"/>
    <mergeCell ref="A186:J186"/>
    <mergeCell ref="A212:J212"/>
    <mergeCell ref="A214:J214"/>
    <mergeCell ref="A216:J216"/>
    <mergeCell ref="A218:J218"/>
    <mergeCell ref="A219:J219"/>
    <mergeCell ref="A220:J220"/>
    <mergeCell ref="A200:J200"/>
    <mergeCell ref="A202:J202"/>
    <mergeCell ref="A204:J204"/>
    <mergeCell ref="A206:J206"/>
    <mergeCell ref="A208:J208"/>
    <mergeCell ref="A210:J210"/>
    <mergeCell ref="A232:J232"/>
    <mergeCell ref="A234:J234"/>
    <mergeCell ref="A236:J236"/>
    <mergeCell ref="A222:J222"/>
    <mergeCell ref="A224:J224"/>
    <mergeCell ref="A225:J225"/>
    <mergeCell ref="A226:J226"/>
    <mergeCell ref="A228:J228"/>
    <mergeCell ref="A230:J230"/>
  </mergeCells>
  <pageMargins left="0.39370078740157483" right="0.39370078740157483" top="0.39370078740157483" bottom="0.39370078740157483" header="0" footer="0"/>
  <pageSetup paperSize="9" fitToHeight="0" pageOrder="overThenDown" orientation="portrai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AB776"/>
  <sheetViews>
    <sheetView topLeftCell="A107" zoomScaleNormal="100" workbookViewId="0">
      <selection activeCell="Z118" sqref="Z118"/>
    </sheetView>
  </sheetViews>
  <sheetFormatPr defaultColWidth="11.5" defaultRowHeight="11.25" x14ac:dyDescent="0.2"/>
  <cols>
    <col min="1" max="1" width="1.1640625" customWidth="1"/>
    <col min="2" max="2" width="11.5" hidden="1" customWidth="1"/>
    <col min="3" max="3" width="53.83203125" customWidth="1"/>
    <col min="4" max="4" width="11.5" hidden="1" customWidth="1"/>
    <col min="5" max="5" width="16.5" customWidth="1"/>
    <col min="6" max="8" width="32" customWidth="1"/>
    <col min="9" max="9" width="33.5" customWidth="1"/>
    <col min="10" max="27" width="32" customWidth="1"/>
    <col min="29" max="29" width="27" customWidth="1"/>
  </cols>
  <sheetData>
    <row r="2" spans="2:27" ht="29.85" customHeight="1" x14ac:dyDescent="0.2">
      <c r="B2" s="1169"/>
      <c r="C2" s="1769" t="s">
        <v>1952</v>
      </c>
      <c r="D2" s="1769"/>
      <c r="E2" s="1769"/>
      <c r="F2" s="1769"/>
      <c r="G2" s="1769"/>
      <c r="H2" s="1769"/>
      <c r="I2" s="1769"/>
      <c r="J2" s="1769"/>
      <c r="K2" s="1769"/>
      <c r="L2" s="1769"/>
      <c r="M2" s="1769"/>
      <c r="N2" s="1769"/>
      <c r="O2" s="1769"/>
      <c r="P2" s="1769"/>
      <c r="Q2" s="1769"/>
      <c r="R2" s="1769"/>
      <c r="S2" s="1769"/>
      <c r="T2" s="1769"/>
      <c r="U2" s="1769"/>
      <c r="V2" s="1769"/>
      <c r="W2" s="1769"/>
      <c r="X2" s="1769"/>
      <c r="Y2" s="1769"/>
      <c r="Z2" s="1769"/>
      <c r="AA2" s="1769"/>
    </row>
    <row r="3" spans="2:27" ht="15.75" x14ac:dyDescent="0.2">
      <c r="B3" s="1169"/>
      <c r="C3" s="1171" t="s">
        <v>1953</v>
      </c>
      <c r="D3" s="1169"/>
      <c r="E3" s="1172" t="str">
        <f>'[30]Шаблон 46 ГП'!A8</f>
        <v>Июнь 2026 год</v>
      </c>
      <c r="F3" s="1169"/>
      <c r="G3" s="1169"/>
      <c r="H3" s="1169"/>
      <c r="I3" s="1169"/>
      <c r="J3" s="1169"/>
      <c r="K3" s="1169"/>
      <c r="L3" s="1169"/>
      <c r="M3" s="1169"/>
      <c r="N3" s="1169"/>
      <c r="O3" s="1169"/>
      <c r="P3" s="1169"/>
      <c r="Q3" s="1169"/>
      <c r="R3" s="1169"/>
      <c r="S3" s="1169"/>
      <c r="T3" s="1169"/>
      <c r="U3" s="1169"/>
      <c r="V3" s="1169"/>
      <c r="W3" s="1169"/>
      <c r="X3" s="1169"/>
      <c r="Y3" s="1169"/>
      <c r="Z3" s="1169"/>
      <c r="AA3" s="1169"/>
    </row>
    <row r="4" spans="2:27" ht="15.75" x14ac:dyDescent="0.2">
      <c r="B4" s="1169"/>
      <c r="C4" s="1171" t="s">
        <v>1954</v>
      </c>
      <c r="D4" s="1169"/>
      <c r="E4" s="1173" t="s">
        <v>1955</v>
      </c>
      <c r="F4" s="1174" t="s">
        <v>1956</v>
      </c>
      <c r="G4" s="1169"/>
      <c r="H4" s="1169"/>
      <c r="I4" s="1169"/>
      <c r="J4" s="1169"/>
      <c r="K4" s="1169"/>
      <c r="L4" s="1169"/>
      <c r="M4" s="1169"/>
      <c r="N4" s="1169"/>
      <c r="O4" s="1169"/>
      <c r="P4" s="1169"/>
      <c r="Q4" s="1169"/>
      <c r="R4" s="1169"/>
      <c r="S4" s="1169"/>
      <c r="T4" s="1169"/>
      <c r="U4" s="1169"/>
      <c r="V4" s="1169"/>
      <c r="W4" s="1169"/>
      <c r="X4" s="1169"/>
      <c r="Y4" s="1169"/>
      <c r="Z4" s="1169"/>
      <c r="AA4" s="1169"/>
    </row>
    <row r="5" spans="2:27" ht="26.1" customHeight="1" x14ac:dyDescent="0.2">
      <c r="B5" s="1169"/>
      <c r="C5" s="1768" t="s">
        <v>1957</v>
      </c>
      <c r="D5" s="1768"/>
      <c r="E5" s="1768"/>
      <c r="F5" s="1768"/>
      <c r="G5" s="1768"/>
      <c r="H5" s="1768"/>
      <c r="I5" s="1768"/>
      <c r="J5" s="1768"/>
      <c r="K5" s="1768"/>
      <c r="L5" s="1768"/>
      <c r="M5" s="1768"/>
      <c r="N5" s="1768"/>
      <c r="O5" s="1768"/>
      <c r="P5" s="1768"/>
      <c r="Q5" s="1768"/>
      <c r="R5" s="1768"/>
      <c r="S5" s="1768"/>
      <c r="T5" s="1768"/>
      <c r="U5" s="1768"/>
      <c r="V5" s="1768"/>
      <c r="W5" s="1768"/>
      <c r="X5" s="1768"/>
      <c r="Y5" s="1768"/>
      <c r="Z5" s="1768"/>
      <c r="AA5" s="1768"/>
    </row>
    <row r="6" spans="2:27" s="1175" customFormat="1" ht="8.25" x14ac:dyDescent="0.2"/>
    <row r="7" spans="2:27" s="1175" customFormat="1" ht="8.25" x14ac:dyDescent="0.2"/>
    <row r="8" spans="2:27" s="1175" customFormat="1" ht="9" thickBot="1" x14ac:dyDescent="0.25"/>
    <row r="9" spans="2:27" s="1177" customFormat="1" ht="32.25" thickBot="1" x14ac:dyDescent="0.25">
      <c r="B9" s="1176"/>
      <c r="C9" s="1176" t="s">
        <v>1037</v>
      </c>
      <c r="D9" s="1176"/>
      <c r="E9" s="1176" t="s">
        <v>1958</v>
      </c>
      <c r="F9" s="1176" t="s">
        <v>1959</v>
      </c>
    </row>
    <row r="10" spans="2:27" s="1179" customFormat="1" ht="12.75" thickBot="1" x14ac:dyDescent="0.25">
      <c r="B10" s="1178"/>
      <c r="C10" s="1178"/>
      <c r="D10" s="1178"/>
      <c r="E10" s="1178"/>
      <c r="F10" s="1178" t="s">
        <v>1960</v>
      </c>
    </row>
    <row r="11" spans="2:27" ht="32.25" thickBot="1" x14ac:dyDescent="0.25">
      <c r="B11" s="1180"/>
      <c r="C11" s="1181" t="s">
        <v>1961</v>
      </c>
      <c r="D11" s="1180"/>
      <c r="E11" s="1182">
        <v>25</v>
      </c>
      <c r="F11" s="1183" t="s">
        <v>1962</v>
      </c>
      <c r="G11" s="1169"/>
      <c r="H11" s="1169"/>
      <c r="I11" s="1169"/>
      <c r="J11" s="1169"/>
      <c r="K11" s="1169"/>
      <c r="L11" s="1169"/>
      <c r="M11" s="1169"/>
      <c r="N11" s="1169"/>
      <c r="O11" s="1169"/>
      <c r="P11" s="1169"/>
      <c r="Q11" s="1169"/>
      <c r="R11" s="1169"/>
      <c r="S11" s="1169"/>
      <c r="T11" s="1169"/>
      <c r="U11" s="1169"/>
      <c r="V11" s="1169"/>
      <c r="W11" s="1169"/>
      <c r="X11" s="1169"/>
      <c r="Y11" s="1169"/>
      <c r="Z11" s="1169"/>
      <c r="AA11" s="1169"/>
    </row>
    <row r="12" spans="2:27" ht="14.25" x14ac:dyDescent="0.2">
      <c r="B12" s="1184"/>
      <c r="C12" s="1184"/>
      <c r="D12" s="1184"/>
      <c r="E12" s="1184"/>
      <c r="F12" s="1184"/>
      <c r="G12" s="1169"/>
      <c r="H12" s="1169"/>
      <c r="I12" s="1169"/>
      <c r="J12" s="1169"/>
      <c r="K12" s="1169"/>
      <c r="L12" s="1169"/>
      <c r="M12" s="1169"/>
      <c r="N12" s="1169"/>
      <c r="O12" s="1169"/>
      <c r="P12" s="1169"/>
      <c r="Q12" s="1169"/>
      <c r="R12" s="1169"/>
      <c r="S12" s="1169"/>
      <c r="T12" s="1169"/>
      <c r="U12" s="1169"/>
      <c r="V12" s="1169"/>
      <c r="W12" s="1169"/>
      <c r="X12" s="1169"/>
      <c r="Y12" s="1169"/>
      <c r="Z12" s="1169"/>
      <c r="AA12" s="1169"/>
    </row>
    <row r="15" spans="2:27" ht="26.1" customHeight="1" x14ac:dyDescent="0.2">
      <c r="B15" s="1169"/>
      <c r="C15" s="1768" t="s">
        <v>1963</v>
      </c>
      <c r="D15" s="1768"/>
      <c r="E15" s="1768"/>
      <c r="F15" s="1768"/>
      <c r="G15" s="1768"/>
      <c r="H15" s="1768"/>
      <c r="I15" s="1768"/>
      <c r="J15" s="1768"/>
      <c r="K15" s="1768"/>
      <c r="L15" s="1768"/>
      <c r="M15" s="1768"/>
      <c r="N15" s="1768"/>
      <c r="O15" s="1768"/>
      <c r="P15" s="1768"/>
      <c r="Q15" s="1768"/>
      <c r="R15" s="1768"/>
      <c r="S15" s="1768"/>
      <c r="T15" s="1768"/>
      <c r="U15" s="1768"/>
      <c r="V15" s="1768"/>
      <c r="W15" s="1768"/>
      <c r="X15" s="1768"/>
      <c r="Y15" s="1768"/>
      <c r="Z15" s="1768"/>
      <c r="AA15" s="1768"/>
    </row>
    <row r="16" spans="2:27" s="1175" customFormat="1" ht="8.25" x14ac:dyDescent="0.2"/>
    <row r="17" spans="2:6" s="1175" customFormat="1" ht="8.25" x14ac:dyDescent="0.2"/>
    <row r="18" spans="2:6" s="1175" customFormat="1" ht="9" thickBot="1" x14ac:dyDescent="0.25"/>
    <row r="19" spans="2:6" s="1177" customFormat="1" ht="16.5" thickBot="1" x14ac:dyDescent="0.25">
      <c r="B19" s="1176"/>
      <c r="C19" s="1176" t="s">
        <v>1037</v>
      </c>
      <c r="D19" s="1176"/>
      <c r="E19" s="1176" t="s">
        <v>1958</v>
      </c>
      <c r="F19" s="1176" t="s">
        <v>1443</v>
      </c>
    </row>
    <row r="20" spans="2:6" s="1179" customFormat="1" ht="12.75" thickBot="1" x14ac:dyDescent="0.25">
      <c r="B20" s="1178"/>
      <c r="C20" s="1178"/>
      <c r="D20" s="1178"/>
      <c r="E20" s="1178"/>
      <c r="F20" s="1178" t="s">
        <v>1960</v>
      </c>
    </row>
    <row r="21" spans="2:6" ht="108" x14ac:dyDescent="0.2">
      <c r="B21" s="1185"/>
      <c r="C21" s="1186" t="s">
        <v>1964</v>
      </c>
      <c r="D21" s="1185"/>
      <c r="E21" s="1187">
        <v>1</v>
      </c>
      <c r="F21" s="1188" t="s">
        <v>1965</v>
      </c>
    </row>
    <row r="22" spans="2:6" ht="31.5" x14ac:dyDescent="0.2">
      <c r="B22" s="1189"/>
      <c r="C22" s="1190" t="s">
        <v>1966</v>
      </c>
      <c r="D22" s="1189"/>
      <c r="E22" s="1191">
        <v>11</v>
      </c>
      <c r="F22" s="1192" t="s">
        <v>1144</v>
      </c>
    </row>
    <row r="23" spans="2:6" ht="72.75" thickBot="1" x14ac:dyDescent="0.25">
      <c r="B23" s="1193"/>
      <c r="C23" s="1194" t="s">
        <v>1967</v>
      </c>
      <c r="D23" s="1193"/>
      <c r="E23" s="1195">
        <v>2</v>
      </c>
      <c r="F23" s="1196" t="s">
        <v>1968</v>
      </c>
    </row>
    <row r="24" spans="2:6" s="1198" customFormat="1" ht="15" hidden="1" customHeight="1" x14ac:dyDescent="0.2">
      <c r="B24" s="1197"/>
      <c r="C24" s="1197"/>
      <c r="D24" s="1197"/>
      <c r="E24" s="1197"/>
      <c r="F24" s="1197"/>
    </row>
    <row r="25" spans="2:6" s="1198" customFormat="1" ht="15" hidden="1" customHeight="1" x14ac:dyDescent="0.2"/>
    <row r="26" spans="2:6" s="1198" customFormat="1" ht="15" hidden="1" customHeight="1" x14ac:dyDescent="0.2"/>
    <row r="27" spans="2:6" s="1198" customFormat="1" ht="17.649999999999999" hidden="1" customHeight="1" x14ac:dyDescent="0.2">
      <c r="C27" s="1199" t="s">
        <v>1969</v>
      </c>
    </row>
    <row r="28" spans="2:6" s="1200" customFormat="1" ht="15" hidden="1" customHeight="1" x14ac:dyDescent="0.2"/>
    <row r="29" spans="2:6" s="1200" customFormat="1" ht="15" hidden="1" customHeight="1" x14ac:dyDescent="0.2"/>
    <row r="30" spans="2:6" s="1200" customFormat="1" ht="15" hidden="1" customHeight="1" x14ac:dyDescent="0.2"/>
    <row r="31" spans="2:6" s="1202" customFormat="1" ht="15" hidden="1" customHeight="1" x14ac:dyDescent="0.2">
      <c r="B31" s="1201"/>
      <c r="C31" s="1201" t="s">
        <v>1037</v>
      </c>
      <c r="D31" s="1201"/>
      <c r="E31" s="1201" t="s">
        <v>1958</v>
      </c>
      <c r="F31" s="1201" t="s">
        <v>1443</v>
      </c>
    </row>
    <row r="32" spans="2:6" s="1204" customFormat="1" ht="15" hidden="1" customHeight="1" x14ac:dyDescent="0.2">
      <c r="B32" s="1203"/>
      <c r="C32" s="1203"/>
      <c r="D32" s="1203"/>
      <c r="E32" s="1203"/>
      <c r="F32" s="1203" t="s">
        <v>1960</v>
      </c>
    </row>
    <row r="33" spans="2:6" ht="32.25" thickBot="1" x14ac:dyDescent="0.25">
      <c r="B33" s="1180"/>
      <c r="C33" s="1181" t="s">
        <v>1970</v>
      </c>
      <c r="D33" s="1180"/>
      <c r="E33" s="1182">
        <v>3</v>
      </c>
      <c r="F33" s="1205" t="s">
        <v>116</v>
      </c>
    </row>
    <row r="34" spans="2:6" s="1198" customFormat="1" ht="15" hidden="1" customHeight="1" x14ac:dyDescent="0.2">
      <c r="B34" s="1197"/>
      <c r="C34" s="1197"/>
      <c r="D34" s="1197"/>
      <c r="E34" s="1197"/>
      <c r="F34" s="1197"/>
    </row>
    <row r="35" spans="2:6" s="1198" customFormat="1" ht="15" hidden="1" customHeight="1" x14ac:dyDescent="0.2"/>
    <row r="36" spans="2:6" s="1198" customFormat="1" ht="15" hidden="1" customHeight="1" x14ac:dyDescent="0.2"/>
    <row r="37" spans="2:6" s="1198" customFormat="1" ht="17.649999999999999" hidden="1" customHeight="1" x14ac:dyDescent="0.2">
      <c r="C37" s="1199" t="s">
        <v>1971</v>
      </c>
    </row>
    <row r="38" spans="2:6" s="1200" customFormat="1" ht="15" hidden="1" customHeight="1" x14ac:dyDescent="0.2"/>
    <row r="39" spans="2:6" s="1200" customFormat="1" ht="15" hidden="1" customHeight="1" x14ac:dyDescent="0.2"/>
    <row r="40" spans="2:6" s="1200" customFormat="1" ht="15" hidden="1" customHeight="1" x14ac:dyDescent="0.2"/>
    <row r="41" spans="2:6" s="1202" customFormat="1" ht="15" hidden="1" customHeight="1" x14ac:dyDescent="0.2">
      <c r="B41" s="1201"/>
      <c r="C41" s="1201" t="s">
        <v>1037</v>
      </c>
      <c r="D41" s="1201"/>
      <c r="E41" s="1201" t="s">
        <v>1958</v>
      </c>
      <c r="F41" s="1201" t="s">
        <v>1443</v>
      </c>
    </row>
    <row r="42" spans="2:6" s="1204" customFormat="1" ht="15" hidden="1" customHeight="1" x14ac:dyDescent="0.2">
      <c r="B42" s="1203"/>
      <c r="C42" s="1203"/>
      <c r="D42" s="1203"/>
      <c r="E42" s="1203"/>
      <c r="F42" s="1203" t="s">
        <v>1960</v>
      </c>
    </row>
    <row r="43" spans="2:6" ht="32.25" thickBot="1" x14ac:dyDescent="0.25">
      <c r="B43" s="1180"/>
      <c r="C43" s="1181" t="s">
        <v>1972</v>
      </c>
      <c r="D43" s="1180"/>
      <c r="E43" s="1182">
        <v>4</v>
      </c>
      <c r="F43" s="1205" t="s">
        <v>110</v>
      </c>
    </row>
    <row r="44" spans="2:6" s="1198" customFormat="1" ht="15" hidden="1" customHeight="1" x14ac:dyDescent="0.2">
      <c r="B44" s="1197"/>
      <c r="C44" s="1197"/>
      <c r="D44" s="1197"/>
      <c r="E44" s="1197"/>
      <c r="F44" s="1197"/>
    </row>
    <row r="45" spans="2:6" s="1198" customFormat="1" ht="15" hidden="1" customHeight="1" x14ac:dyDescent="0.2"/>
    <row r="46" spans="2:6" s="1198" customFormat="1" ht="15" hidden="1" customHeight="1" x14ac:dyDescent="0.2"/>
    <row r="47" spans="2:6" s="1198" customFormat="1" ht="17.649999999999999" hidden="1" customHeight="1" x14ac:dyDescent="0.2">
      <c r="C47" s="1199" t="s">
        <v>1973</v>
      </c>
    </row>
    <row r="48" spans="2:6" s="1200" customFormat="1" ht="15" hidden="1" customHeight="1" x14ac:dyDescent="0.2"/>
    <row r="49" spans="2:27" s="1200" customFormat="1" ht="15" hidden="1" customHeight="1" x14ac:dyDescent="0.2"/>
    <row r="50" spans="2:27" s="1200" customFormat="1" ht="15" hidden="1" customHeight="1" x14ac:dyDescent="0.2"/>
    <row r="51" spans="2:27" s="1202" customFormat="1" ht="15" hidden="1" customHeight="1" x14ac:dyDescent="0.2">
      <c r="B51" s="1201"/>
      <c r="C51" s="1201" t="s">
        <v>1037</v>
      </c>
      <c r="D51" s="1201"/>
      <c r="E51" s="1201" t="s">
        <v>1958</v>
      </c>
      <c r="F51" s="1201" t="s">
        <v>1443</v>
      </c>
    </row>
    <row r="52" spans="2:27" s="1204" customFormat="1" ht="15" hidden="1" customHeight="1" x14ac:dyDescent="0.2">
      <c r="B52" s="1203"/>
      <c r="C52" s="1203"/>
      <c r="D52" s="1203"/>
      <c r="E52" s="1203"/>
      <c r="F52" s="1203" t="s">
        <v>1960</v>
      </c>
    </row>
    <row r="53" spans="2:27" ht="32.25" thickBot="1" x14ac:dyDescent="0.25">
      <c r="B53" s="1180"/>
      <c r="C53" s="1181" t="s">
        <v>1974</v>
      </c>
      <c r="D53" s="1180"/>
      <c r="E53" s="1182">
        <v>5</v>
      </c>
      <c r="F53" s="1205" t="s">
        <v>130</v>
      </c>
      <c r="G53" s="1169"/>
      <c r="H53" s="1169"/>
      <c r="I53" s="1169"/>
      <c r="J53" s="1169"/>
      <c r="K53" s="1169"/>
      <c r="L53" s="1169"/>
      <c r="M53" s="1169"/>
      <c r="N53" s="1169"/>
      <c r="O53" s="1169"/>
      <c r="P53" s="1169"/>
      <c r="Q53" s="1169"/>
      <c r="R53" s="1169"/>
      <c r="S53" s="1169"/>
      <c r="T53" s="1169"/>
      <c r="U53" s="1169"/>
      <c r="V53" s="1169"/>
      <c r="W53" s="1169"/>
      <c r="X53" s="1169"/>
      <c r="Y53" s="1169"/>
      <c r="Z53" s="1169"/>
      <c r="AA53" s="1169"/>
    </row>
    <row r="54" spans="2:27" ht="14.25" x14ac:dyDescent="0.2">
      <c r="B54" s="1184"/>
      <c r="C54" s="1184"/>
      <c r="D54" s="1184"/>
      <c r="E54" s="1184"/>
      <c r="F54" s="1184"/>
      <c r="G54" s="1169"/>
      <c r="H54" s="1169"/>
      <c r="I54" s="1169"/>
      <c r="J54" s="1169"/>
      <c r="K54" s="1169"/>
      <c r="L54" s="1169"/>
      <c r="M54" s="1169"/>
      <c r="N54" s="1169"/>
      <c r="O54" s="1169"/>
      <c r="P54" s="1169"/>
      <c r="Q54" s="1169"/>
      <c r="R54" s="1169"/>
      <c r="S54" s="1169"/>
      <c r="T54" s="1169"/>
      <c r="U54" s="1169"/>
      <c r="V54" s="1169"/>
      <c r="W54" s="1169"/>
      <c r="X54" s="1169"/>
      <c r="Y54" s="1169"/>
      <c r="Z54" s="1169"/>
      <c r="AA54" s="1169"/>
    </row>
    <row r="57" spans="2:27" ht="26.1" customHeight="1" x14ac:dyDescent="0.2">
      <c r="B57" s="1169"/>
      <c r="C57" s="1768" t="s">
        <v>1975</v>
      </c>
      <c r="D57" s="1768"/>
      <c r="E57" s="1768"/>
      <c r="F57" s="1768"/>
      <c r="G57" s="1768"/>
      <c r="H57" s="1768"/>
      <c r="I57" s="1768"/>
      <c r="J57" s="1768"/>
      <c r="K57" s="1768"/>
      <c r="L57" s="1768"/>
      <c r="M57" s="1768"/>
      <c r="N57" s="1768"/>
      <c r="O57" s="1768"/>
      <c r="P57" s="1768"/>
      <c r="Q57" s="1768"/>
      <c r="R57" s="1768"/>
      <c r="S57" s="1768"/>
      <c r="T57" s="1768"/>
      <c r="U57" s="1768"/>
      <c r="V57" s="1768"/>
      <c r="W57" s="1768"/>
      <c r="X57" s="1768"/>
      <c r="Y57" s="1768"/>
      <c r="Z57" s="1768"/>
      <c r="AA57" s="1768"/>
    </row>
    <row r="58" spans="2:27" s="1175" customFormat="1" ht="8.25" x14ac:dyDescent="0.2"/>
    <row r="59" spans="2:27" s="1175" customFormat="1" ht="8.25" x14ac:dyDescent="0.2"/>
    <row r="60" spans="2:27" s="1175" customFormat="1" ht="9" thickBot="1" x14ac:dyDescent="0.25"/>
    <row r="61" spans="2:27" s="1177" customFormat="1" ht="142.5" thickBot="1" x14ac:dyDescent="0.25">
      <c r="B61" s="1176"/>
      <c r="C61" s="1176" t="s">
        <v>1976</v>
      </c>
      <c r="D61" s="1176"/>
      <c r="E61" s="1176" t="s">
        <v>1958</v>
      </c>
      <c r="F61" s="1176" t="s">
        <v>1977</v>
      </c>
      <c r="G61" s="1176" t="s">
        <v>1978</v>
      </c>
      <c r="H61" s="1176" t="s">
        <v>1979</v>
      </c>
      <c r="I61" s="1176" t="s">
        <v>1980</v>
      </c>
      <c r="J61" s="1176" t="s">
        <v>1981</v>
      </c>
      <c r="K61" s="1176" t="s">
        <v>1982</v>
      </c>
      <c r="L61" s="1176" t="s">
        <v>1983</v>
      </c>
      <c r="M61" s="1176" t="s">
        <v>1984</v>
      </c>
      <c r="N61" s="1176" t="s">
        <v>1985</v>
      </c>
      <c r="O61" s="1176" t="s">
        <v>1986</v>
      </c>
      <c r="P61" s="1176" t="s">
        <v>1987</v>
      </c>
      <c r="Q61" s="1176" t="s">
        <v>1988</v>
      </c>
      <c r="R61" s="1176" t="s">
        <v>1989</v>
      </c>
      <c r="S61" s="1176" t="s">
        <v>1990</v>
      </c>
      <c r="T61" s="1176" t="s">
        <v>1991</v>
      </c>
      <c r="U61" s="1176" t="s">
        <v>1992</v>
      </c>
      <c r="V61" s="1176" t="s">
        <v>1993</v>
      </c>
      <c r="W61" s="1176" t="s">
        <v>1994</v>
      </c>
      <c r="X61" s="1176" t="s">
        <v>1995</v>
      </c>
      <c r="Y61" s="1176" t="s">
        <v>1996</v>
      </c>
      <c r="Z61" s="1176" t="s">
        <v>1997</v>
      </c>
      <c r="AA61" s="1176" t="s">
        <v>1998</v>
      </c>
    </row>
    <row r="62" spans="2:27" s="1179" customFormat="1" ht="12.75" thickBot="1" x14ac:dyDescent="0.25">
      <c r="B62" s="1178"/>
      <c r="C62" s="1178"/>
      <c r="D62" s="1178"/>
      <c r="E62" s="1178"/>
      <c r="F62" s="1178" t="s">
        <v>1960</v>
      </c>
      <c r="G62" s="1178" t="s">
        <v>1999</v>
      </c>
      <c r="H62" s="1178" t="s">
        <v>2000</v>
      </c>
      <c r="I62" s="1178" t="s">
        <v>2001</v>
      </c>
      <c r="J62" s="1178" t="s">
        <v>2002</v>
      </c>
      <c r="K62" s="1178" t="s">
        <v>2003</v>
      </c>
      <c r="L62" s="1178" t="s">
        <v>2004</v>
      </c>
      <c r="M62" s="1178" t="s">
        <v>2005</v>
      </c>
      <c r="N62" s="1178" t="s">
        <v>2006</v>
      </c>
      <c r="O62" s="1178" t="s">
        <v>2007</v>
      </c>
      <c r="P62" s="1178" t="s">
        <v>2008</v>
      </c>
      <c r="Q62" s="1178" t="s">
        <v>2009</v>
      </c>
      <c r="R62" s="1178" t="s">
        <v>2010</v>
      </c>
      <c r="S62" s="1178" t="s">
        <v>2011</v>
      </c>
      <c r="T62" s="1178" t="s">
        <v>2012</v>
      </c>
      <c r="U62" s="1178" t="s">
        <v>2013</v>
      </c>
      <c r="V62" s="1178" t="s">
        <v>2014</v>
      </c>
      <c r="W62" s="1178" t="s">
        <v>2015</v>
      </c>
      <c r="X62" s="1178" t="s">
        <v>2016</v>
      </c>
      <c r="Y62" s="1178" t="s">
        <v>2017</v>
      </c>
      <c r="Z62" s="1178" t="s">
        <v>2018</v>
      </c>
      <c r="AA62" s="1178" t="s">
        <v>2019</v>
      </c>
    </row>
    <row r="63" spans="2:27" ht="47.25" x14ac:dyDescent="0.2">
      <c r="B63" s="1185"/>
      <c r="C63" s="1186" t="s">
        <v>2020</v>
      </c>
      <c r="D63" s="1185"/>
      <c r="E63" s="1187">
        <v>10100</v>
      </c>
      <c r="F63" s="1206">
        <v>0</v>
      </c>
      <c r="G63" s="1207">
        <v>0</v>
      </c>
      <c r="H63" s="1208">
        <f>IF(F63=0,0,G63/F63)</f>
        <v>0</v>
      </c>
      <c r="I63" s="1209"/>
      <c r="J63" s="1210"/>
      <c r="K63" s="1208">
        <f>IF(I63=0,0,J63/I63)</f>
        <v>0</v>
      </c>
      <c r="L63" s="1211"/>
      <c r="M63" s="1207"/>
      <c r="N63" s="1208">
        <f>IF(L63=0,0,M63/L63)</f>
        <v>0</v>
      </c>
      <c r="O63" s="1209"/>
      <c r="P63" s="1210"/>
      <c r="Q63" s="1208">
        <f>IF(O63=0,0,P63/O63)</f>
        <v>0</v>
      </c>
      <c r="R63" s="1211"/>
      <c r="S63" s="1207"/>
      <c r="T63" s="1208">
        <f>IF(R63=0,0,S63/R63)</f>
        <v>0</v>
      </c>
      <c r="U63" s="1212"/>
      <c r="V63" s="1213"/>
      <c r="W63" s="1208">
        <f>IF(U63=0,0,V63/U63)</f>
        <v>0</v>
      </c>
      <c r="X63" s="1209"/>
      <c r="Y63" s="1214">
        <f>Y65</f>
        <v>0</v>
      </c>
      <c r="Z63" s="1214"/>
      <c r="AA63" s="1215"/>
    </row>
    <row r="64" spans="2:27" ht="18" x14ac:dyDescent="0.2">
      <c r="B64" s="1189"/>
      <c r="C64" s="1190" t="s">
        <v>332</v>
      </c>
      <c r="D64" s="1189"/>
      <c r="E64" s="1191"/>
      <c r="F64" s="1216"/>
      <c r="G64" s="1217"/>
      <c r="H64" s="1217"/>
      <c r="I64" s="1218"/>
      <c r="J64" s="1217"/>
      <c r="K64" s="1217"/>
      <c r="L64" s="1218"/>
      <c r="M64" s="1217"/>
      <c r="N64" s="1217"/>
      <c r="O64" s="1218"/>
      <c r="P64" s="1217"/>
      <c r="Q64" s="1217"/>
      <c r="R64" s="1218"/>
      <c r="S64" s="1217"/>
      <c r="T64" s="1217"/>
      <c r="U64" s="1218"/>
      <c r="V64" s="1217"/>
      <c r="W64" s="1217"/>
      <c r="X64" s="1218"/>
      <c r="Y64" s="1218"/>
      <c r="Z64" s="1218"/>
      <c r="AA64" s="1219"/>
    </row>
    <row r="65" spans="2:27" ht="18" x14ac:dyDescent="0.2">
      <c r="B65" s="1189"/>
      <c r="C65" s="1190" t="s">
        <v>2021</v>
      </c>
      <c r="D65" s="1189"/>
      <c r="E65" s="1191">
        <v>10101</v>
      </c>
      <c r="F65" s="1220">
        <f>F63</f>
        <v>0</v>
      </c>
      <c r="G65" s="1221">
        <f>G63</f>
        <v>0</v>
      </c>
      <c r="H65" s="1222">
        <f t="shared" ref="H65:H67" si="0">IF(F65=0,0,G65/F65)</f>
        <v>0</v>
      </c>
      <c r="I65" s="1223"/>
      <c r="J65" s="1224"/>
      <c r="K65" s="1222">
        <f t="shared" ref="K65:K67" si="1">IF(I65=0,0,J65/I65)</f>
        <v>0</v>
      </c>
      <c r="L65" s="1225"/>
      <c r="M65" s="1226"/>
      <c r="N65" s="1222">
        <f t="shared" ref="N65:N67" si="2">IF(L65=0,0,M65/L65)</f>
        <v>0</v>
      </c>
      <c r="O65" s="1227"/>
      <c r="P65" s="1228"/>
      <c r="Q65" s="1222">
        <f t="shared" ref="Q65:Q67" si="3">IF(O65=0,0,P65/O65)</f>
        <v>0</v>
      </c>
      <c r="R65" s="1225"/>
      <c r="S65" s="1226"/>
      <c r="T65" s="1222">
        <f t="shared" ref="T65:T67" si="4">IF(R65=0,0,S65/R65)</f>
        <v>0</v>
      </c>
      <c r="U65" s="1227"/>
      <c r="V65" s="1228"/>
      <c r="W65" s="1222">
        <f t="shared" ref="W65:W67" si="5">IF(U65=0,0,V65/U65)</f>
        <v>0</v>
      </c>
      <c r="X65" s="1223"/>
      <c r="Y65" s="1229">
        <v>0</v>
      </c>
      <c r="Z65" s="1225"/>
      <c r="AA65" s="1230"/>
    </row>
    <row r="66" spans="2:27" ht="18" x14ac:dyDescent="0.2">
      <c r="B66" s="1189"/>
      <c r="C66" s="1190" t="s">
        <v>2022</v>
      </c>
      <c r="D66" s="1189"/>
      <c r="E66" s="1191">
        <v>10150</v>
      </c>
      <c r="F66" s="1220"/>
      <c r="G66" s="1221"/>
      <c r="H66" s="1222">
        <f t="shared" si="0"/>
        <v>0</v>
      </c>
      <c r="I66" s="1227"/>
      <c r="J66" s="1228"/>
      <c r="K66" s="1222">
        <f t="shared" si="1"/>
        <v>0</v>
      </c>
      <c r="L66" s="1225"/>
      <c r="M66" s="1226"/>
      <c r="N66" s="1222">
        <f t="shared" si="2"/>
        <v>0</v>
      </c>
      <c r="O66" s="1227"/>
      <c r="P66" s="1228"/>
      <c r="Q66" s="1222">
        <f t="shared" si="3"/>
        <v>0</v>
      </c>
      <c r="R66" s="1225"/>
      <c r="S66" s="1226"/>
      <c r="T66" s="1222">
        <f t="shared" si="4"/>
        <v>0</v>
      </c>
      <c r="U66" s="1227"/>
      <c r="V66" s="1228"/>
      <c r="W66" s="1222">
        <f t="shared" si="5"/>
        <v>0</v>
      </c>
      <c r="X66" s="1227"/>
      <c r="Y66" s="1225"/>
      <c r="Z66" s="1225"/>
      <c r="AA66" s="1230"/>
    </row>
    <row r="67" spans="2:27" ht="31.5" x14ac:dyDescent="0.2">
      <c r="B67" s="1189"/>
      <c r="C67" s="1190" t="s">
        <v>2023</v>
      </c>
      <c r="D67" s="1189"/>
      <c r="E67" s="1191">
        <v>10200</v>
      </c>
      <c r="F67" s="1220"/>
      <c r="G67" s="1221"/>
      <c r="H67" s="1222">
        <f t="shared" si="0"/>
        <v>0</v>
      </c>
      <c r="I67" s="1223"/>
      <c r="J67" s="1224"/>
      <c r="K67" s="1222">
        <f t="shared" si="1"/>
        <v>0</v>
      </c>
      <c r="L67" s="1229"/>
      <c r="M67" s="1221"/>
      <c r="N67" s="1222">
        <f t="shared" si="2"/>
        <v>0</v>
      </c>
      <c r="O67" s="1227"/>
      <c r="P67" s="1228"/>
      <c r="Q67" s="1222">
        <f t="shared" si="3"/>
        <v>0</v>
      </c>
      <c r="R67" s="1229"/>
      <c r="S67" s="1221"/>
      <c r="T67" s="1222">
        <f t="shared" si="4"/>
        <v>0</v>
      </c>
      <c r="U67" s="1223"/>
      <c r="V67" s="1224"/>
      <c r="W67" s="1222">
        <f t="shared" si="5"/>
        <v>0</v>
      </c>
      <c r="X67" s="1223"/>
      <c r="Y67" s="1225"/>
      <c r="Z67" s="1225"/>
      <c r="AA67" s="1230"/>
    </row>
    <row r="68" spans="2:27" ht="18" x14ac:dyDescent="0.2">
      <c r="B68" s="1189"/>
      <c r="C68" s="1190" t="s">
        <v>332</v>
      </c>
      <c r="D68" s="1189"/>
      <c r="E68" s="1191"/>
      <c r="F68" s="1216"/>
      <c r="G68" s="1217"/>
      <c r="H68" s="1217"/>
      <c r="I68" s="1218"/>
      <c r="J68" s="1217"/>
      <c r="K68" s="1217"/>
      <c r="L68" s="1218"/>
      <c r="M68" s="1217"/>
      <c r="N68" s="1217"/>
      <c r="O68" s="1218"/>
      <c r="P68" s="1217"/>
      <c r="Q68" s="1217"/>
      <c r="R68" s="1218"/>
      <c r="S68" s="1217"/>
      <c r="T68" s="1217"/>
      <c r="U68" s="1218"/>
      <c r="V68" s="1217"/>
      <c r="W68" s="1217"/>
      <c r="X68" s="1218"/>
      <c r="Y68" s="1218"/>
      <c r="Z68" s="1218"/>
      <c r="AA68" s="1219"/>
    </row>
    <row r="69" spans="2:27" ht="18" x14ac:dyDescent="0.2">
      <c r="B69" s="1189"/>
      <c r="C69" s="1190" t="s">
        <v>2024</v>
      </c>
      <c r="D69" s="1189"/>
      <c r="E69" s="1191">
        <v>10201</v>
      </c>
      <c r="F69" s="1220"/>
      <c r="G69" s="1221"/>
      <c r="H69" s="1222">
        <f t="shared" ref="H69:H72" si="6">IF(F69=0,0,G69/F69)</f>
        <v>0</v>
      </c>
      <c r="I69" s="1227"/>
      <c r="J69" s="1228"/>
      <c r="K69" s="1222">
        <f t="shared" ref="K69:K72" si="7">IF(I69=0,0,J69/I69)</f>
        <v>0</v>
      </c>
      <c r="L69" s="1225"/>
      <c r="M69" s="1226"/>
      <c r="N69" s="1222">
        <f t="shared" ref="N69:N72" si="8">IF(L69=0,0,M69/L69)</f>
        <v>0</v>
      </c>
      <c r="O69" s="1227"/>
      <c r="P69" s="1228"/>
      <c r="Q69" s="1222">
        <f t="shared" ref="Q69:Q72" si="9">IF(O69=0,0,P69/O69)</f>
        <v>0</v>
      </c>
      <c r="R69" s="1225"/>
      <c r="S69" s="1226"/>
      <c r="T69" s="1222">
        <f t="shared" ref="T69:T72" si="10">IF(R69=0,0,S69/R69)</f>
        <v>0</v>
      </c>
      <c r="U69" s="1227"/>
      <c r="V69" s="1228"/>
      <c r="W69" s="1222">
        <f t="shared" ref="W69:W72" si="11">IF(U69=0,0,V69/U69)</f>
        <v>0</v>
      </c>
      <c r="X69" s="1227"/>
      <c r="Y69" s="1225"/>
      <c r="Z69" s="1225"/>
      <c r="AA69" s="1230"/>
    </row>
    <row r="70" spans="2:27" ht="31.5" x14ac:dyDescent="0.2">
      <c r="B70" s="1189"/>
      <c r="C70" s="1190" t="s">
        <v>2025</v>
      </c>
      <c r="D70" s="1189"/>
      <c r="E70" s="1191">
        <v>10202</v>
      </c>
      <c r="F70" s="1220"/>
      <c r="G70" s="1221"/>
      <c r="H70" s="1222">
        <f t="shared" si="6"/>
        <v>0</v>
      </c>
      <c r="I70" s="1223"/>
      <c r="J70" s="1224"/>
      <c r="K70" s="1222">
        <f t="shared" si="7"/>
        <v>0</v>
      </c>
      <c r="L70" s="1225"/>
      <c r="M70" s="1226"/>
      <c r="N70" s="1222">
        <f t="shared" si="8"/>
        <v>0</v>
      </c>
      <c r="O70" s="1227"/>
      <c r="P70" s="1228"/>
      <c r="Q70" s="1222">
        <f t="shared" si="9"/>
        <v>0</v>
      </c>
      <c r="R70" s="1225"/>
      <c r="S70" s="1226"/>
      <c r="T70" s="1222">
        <f t="shared" si="10"/>
        <v>0</v>
      </c>
      <c r="U70" s="1227"/>
      <c r="V70" s="1228"/>
      <c r="W70" s="1222">
        <f t="shared" si="11"/>
        <v>0</v>
      </c>
      <c r="X70" s="1223"/>
      <c r="Y70" s="1225"/>
      <c r="Z70" s="1225"/>
      <c r="AA70" s="1230"/>
    </row>
    <row r="71" spans="2:27" ht="31.5" x14ac:dyDescent="0.2">
      <c r="B71" s="1189"/>
      <c r="C71" s="1190" t="s">
        <v>2026</v>
      </c>
      <c r="D71" s="1189"/>
      <c r="E71" s="1191">
        <v>10203</v>
      </c>
      <c r="F71" s="1220"/>
      <c r="G71" s="1221"/>
      <c r="H71" s="1222">
        <f t="shared" si="6"/>
        <v>0</v>
      </c>
      <c r="I71" s="1227"/>
      <c r="J71" s="1228"/>
      <c r="K71" s="1222">
        <f t="shared" si="7"/>
        <v>0</v>
      </c>
      <c r="L71" s="1225"/>
      <c r="M71" s="1226"/>
      <c r="N71" s="1222">
        <f t="shared" si="8"/>
        <v>0</v>
      </c>
      <c r="O71" s="1227"/>
      <c r="P71" s="1228"/>
      <c r="Q71" s="1222">
        <f t="shared" si="9"/>
        <v>0</v>
      </c>
      <c r="R71" s="1225"/>
      <c r="S71" s="1226"/>
      <c r="T71" s="1222">
        <f t="shared" si="10"/>
        <v>0</v>
      </c>
      <c r="U71" s="1227"/>
      <c r="V71" s="1228"/>
      <c r="W71" s="1222">
        <f t="shared" si="11"/>
        <v>0</v>
      </c>
      <c r="X71" s="1227"/>
      <c r="Y71" s="1225"/>
      <c r="Z71" s="1225"/>
      <c r="AA71" s="1230"/>
    </row>
    <row r="72" spans="2:27" ht="31.5" x14ac:dyDescent="0.2">
      <c r="B72" s="1189"/>
      <c r="C72" s="1190" t="s">
        <v>2027</v>
      </c>
      <c r="D72" s="1189"/>
      <c r="E72" s="1191">
        <v>10300</v>
      </c>
      <c r="F72" s="1220"/>
      <c r="G72" s="1221"/>
      <c r="H72" s="1222">
        <f t="shared" si="6"/>
        <v>0</v>
      </c>
      <c r="I72" s="1223"/>
      <c r="J72" s="1224"/>
      <c r="K72" s="1222">
        <f t="shared" si="7"/>
        <v>0</v>
      </c>
      <c r="L72" s="1229"/>
      <c r="M72" s="1221"/>
      <c r="N72" s="1222">
        <f t="shared" si="8"/>
        <v>0</v>
      </c>
      <c r="O72" s="1223"/>
      <c r="P72" s="1224"/>
      <c r="Q72" s="1222">
        <f t="shared" si="9"/>
        <v>0</v>
      </c>
      <c r="R72" s="1229"/>
      <c r="S72" s="1221"/>
      <c r="T72" s="1222">
        <f t="shared" si="10"/>
        <v>0</v>
      </c>
      <c r="U72" s="1223"/>
      <c r="V72" s="1224"/>
      <c r="W72" s="1222">
        <f t="shared" si="11"/>
        <v>0</v>
      </c>
      <c r="X72" s="1223"/>
      <c r="Y72" s="1225"/>
      <c r="Z72" s="1225"/>
      <c r="AA72" s="1230"/>
    </row>
    <row r="73" spans="2:27" ht="18" x14ac:dyDescent="0.2">
      <c r="B73" s="1189"/>
      <c r="C73" s="1190" t="s">
        <v>332</v>
      </c>
      <c r="D73" s="1189"/>
      <c r="E73" s="1191"/>
      <c r="F73" s="1216"/>
      <c r="G73" s="1217"/>
      <c r="H73" s="1217"/>
      <c r="I73" s="1218"/>
      <c r="J73" s="1217"/>
      <c r="K73" s="1217"/>
      <c r="L73" s="1218"/>
      <c r="M73" s="1217"/>
      <c r="N73" s="1217"/>
      <c r="O73" s="1218"/>
      <c r="P73" s="1217"/>
      <c r="Q73" s="1217"/>
      <c r="R73" s="1218"/>
      <c r="S73" s="1217"/>
      <c r="T73" s="1217"/>
      <c r="U73" s="1218"/>
      <c r="V73" s="1217"/>
      <c r="W73" s="1217"/>
      <c r="X73" s="1218"/>
      <c r="Y73" s="1218"/>
      <c r="Z73" s="1218"/>
      <c r="AA73" s="1219"/>
    </row>
    <row r="74" spans="2:27" ht="31.5" x14ac:dyDescent="0.2">
      <c r="B74" s="1189"/>
      <c r="C74" s="1190" t="s">
        <v>2028</v>
      </c>
      <c r="D74" s="1189"/>
      <c r="E74" s="1191">
        <v>10301</v>
      </c>
      <c r="F74" s="1220"/>
      <c r="G74" s="1221"/>
      <c r="H74" s="1222">
        <f t="shared" ref="H74:H78" si="12">IF(F74=0,0,G74/F74)</f>
        <v>0</v>
      </c>
      <c r="I74" s="1227"/>
      <c r="J74" s="1228"/>
      <c r="K74" s="1222">
        <f t="shared" ref="K74:K78" si="13">IF(I74=0,0,J74/I74)</f>
        <v>0</v>
      </c>
      <c r="L74" s="1225"/>
      <c r="M74" s="1226"/>
      <c r="N74" s="1222">
        <f t="shared" ref="N74:N78" si="14">IF(L74=0,0,M74/L74)</f>
        <v>0</v>
      </c>
      <c r="O74" s="1227"/>
      <c r="P74" s="1228"/>
      <c r="Q74" s="1222">
        <f t="shared" ref="Q74:Q78" si="15">IF(O74=0,0,P74/O74)</f>
        <v>0</v>
      </c>
      <c r="R74" s="1225"/>
      <c r="S74" s="1226"/>
      <c r="T74" s="1222">
        <f t="shared" ref="T74:T78" si="16">IF(R74=0,0,S74/R74)</f>
        <v>0</v>
      </c>
      <c r="U74" s="1227"/>
      <c r="V74" s="1228"/>
      <c r="W74" s="1222">
        <f t="shared" ref="W74:W78" si="17">IF(U74=0,0,V74/U74)</f>
        <v>0</v>
      </c>
      <c r="X74" s="1227"/>
      <c r="Y74" s="1225"/>
      <c r="Z74" s="1225"/>
      <c r="AA74" s="1230"/>
    </row>
    <row r="75" spans="2:27" ht="31.5" x14ac:dyDescent="0.2">
      <c r="B75" s="1189"/>
      <c r="C75" s="1190" t="s">
        <v>2029</v>
      </c>
      <c r="D75" s="1189"/>
      <c r="E75" s="1191">
        <v>10302</v>
      </c>
      <c r="F75" s="1220"/>
      <c r="G75" s="1221"/>
      <c r="H75" s="1222">
        <f t="shared" si="12"/>
        <v>0</v>
      </c>
      <c r="I75" s="1227"/>
      <c r="J75" s="1228"/>
      <c r="K75" s="1222">
        <f t="shared" si="13"/>
        <v>0</v>
      </c>
      <c r="L75" s="1225"/>
      <c r="M75" s="1226"/>
      <c r="N75" s="1222">
        <f t="shared" si="14"/>
        <v>0</v>
      </c>
      <c r="O75" s="1227"/>
      <c r="P75" s="1228"/>
      <c r="Q75" s="1222">
        <f t="shared" si="15"/>
        <v>0</v>
      </c>
      <c r="R75" s="1225"/>
      <c r="S75" s="1226"/>
      <c r="T75" s="1222">
        <f t="shared" si="16"/>
        <v>0</v>
      </c>
      <c r="U75" s="1227"/>
      <c r="V75" s="1228"/>
      <c r="W75" s="1222">
        <f t="shared" si="17"/>
        <v>0</v>
      </c>
      <c r="X75" s="1223"/>
      <c r="Y75" s="1225"/>
      <c r="Z75" s="1225"/>
      <c r="AA75" s="1230"/>
    </row>
    <row r="76" spans="2:27" ht="31.5" x14ac:dyDescent="0.2">
      <c r="B76" s="1189"/>
      <c r="C76" s="1190" t="s">
        <v>2030</v>
      </c>
      <c r="D76" s="1189"/>
      <c r="E76" s="1191">
        <v>10303</v>
      </c>
      <c r="F76" s="1220"/>
      <c r="G76" s="1221"/>
      <c r="H76" s="1222">
        <f t="shared" si="12"/>
        <v>0</v>
      </c>
      <c r="I76" s="1227"/>
      <c r="J76" s="1228"/>
      <c r="K76" s="1222">
        <f t="shared" si="13"/>
        <v>0</v>
      </c>
      <c r="L76" s="1225"/>
      <c r="M76" s="1226"/>
      <c r="N76" s="1222">
        <f t="shared" si="14"/>
        <v>0</v>
      </c>
      <c r="O76" s="1227"/>
      <c r="P76" s="1228"/>
      <c r="Q76" s="1222">
        <f t="shared" si="15"/>
        <v>0</v>
      </c>
      <c r="R76" s="1225"/>
      <c r="S76" s="1226"/>
      <c r="T76" s="1222">
        <f t="shared" si="16"/>
        <v>0</v>
      </c>
      <c r="U76" s="1227"/>
      <c r="V76" s="1228"/>
      <c r="W76" s="1222">
        <f t="shared" si="17"/>
        <v>0</v>
      </c>
      <c r="X76" s="1227"/>
      <c r="Y76" s="1225"/>
      <c r="Z76" s="1225"/>
      <c r="AA76" s="1230"/>
    </row>
    <row r="77" spans="2:27" ht="47.25" x14ac:dyDescent="0.2">
      <c r="B77" s="1189"/>
      <c r="C77" s="1190" t="s">
        <v>2031</v>
      </c>
      <c r="D77" s="1189"/>
      <c r="E77" s="1191">
        <v>10310</v>
      </c>
      <c r="F77" s="1220"/>
      <c r="G77" s="1221"/>
      <c r="H77" s="1222">
        <f t="shared" si="12"/>
        <v>0</v>
      </c>
      <c r="I77" s="1223"/>
      <c r="J77" s="1224"/>
      <c r="K77" s="1222">
        <f t="shared" si="13"/>
        <v>0</v>
      </c>
      <c r="L77" s="1225"/>
      <c r="M77" s="1226"/>
      <c r="N77" s="1222">
        <f t="shared" si="14"/>
        <v>0</v>
      </c>
      <c r="O77" s="1227"/>
      <c r="P77" s="1228"/>
      <c r="Q77" s="1222">
        <f t="shared" si="15"/>
        <v>0</v>
      </c>
      <c r="R77" s="1225"/>
      <c r="S77" s="1226"/>
      <c r="T77" s="1222">
        <f t="shared" si="16"/>
        <v>0</v>
      </c>
      <c r="U77" s="1227"/>
      <c r="V77" s="1228"/>
      <c r="W77" s="1222">
        <f t="shared" si="17"/>
        <v>0</v>
      </c>
      <c r="X77" s="1223"/>
      <c r="Y77" s="1225"/>
      <c r="Z77" s="1225"/>
      <c r="AA77" s="1230"/>
    </row>
    <row r="78" spans="2:27" ht="31.5" x14ac:dyDescent="0.2">
      <c r="B78" s="1189"/>
      <c r="C78" s="1190" t="s">
        <v>2032</v>
      </c>
      <c r="D78" s="1189"/>
      <c r="E78" s="1191">
        <v>10304</v>
      </c>
      <c r="F78" s="1220"/>
      <c r="G78" s="1221"/>
      <c r="H78" s="1222">
        <f t="shared" si="12"/>
        <v>0</v>
      </c>
      <c r="I78" s="1227"/>
      <c r="J78" s="1228"/>
      <c r="K78" s="1222">
        <f t="shared" si="13"/>
        <v>0</v>
      </c>
      <c r="L78" s="1229"/>
      <c r="M78" s="1221"/>
      <c r="N78" s="1222">
        <f t="shared" si="14"/>
        <v>0</v>
      </c>
      <c r="O78" s="1227"/>
      <c r="P78" s="1228"/>
      <c r="Q78" s="1222">
        <f t="shared" si="15"/>
        <v>0</v>
      </c>
      <c r="R78" s="1229"/>
      <c r="S78" s="1221"/>
      <c r="T78" s="1222">
        <f t="shared" si="16"/>
        <v>0</v>
      </c>
      <c r="U78" s="1227"/>
      <c r="V78" s="1228"/>
      <c r="W78" s="1222">
        <f t="shared" si="17"/>
        <v>0</v>
      </c>
      <c r="X78" s="1227"/>
      <c r="Y78" s="1225"/>
      <c r="Z78" s="1225"/>
      <c r="AA78" s="1230"/>
    </row>
    <row r="79" spans="2:27" ht="18" x14ac:dyDescent="0.2">
      <c r="B79" s="1189"/>
      <c r="C79" s="1190" t="s">
        <v>2033</v>
      </c>
      <c r="D79" s="1189"/>
      <c r="E79" s="1191"/>
      <c r="F79" s="1216"/>
      <c r="G79" s="1217"/>
      <c r="H79" s="1217"/>
      <c r="I79" s="1218"/>
      <c r="J79" s="1217"/>
      <c r="K79" s="1217"/>
      <c r="L79" s="1218"/>
      <c r="M79" s="1217"/>
      <c r="N79" s="1217"/>
      <c r="O79" s="1218"/>
      <c r="P79" s="1217"/>
      <c r="Q79" s="1217"/>
      <c r="R79" s="1218"/>
      <c r="S79" s="1217"/>
      <c r="T79" s="1217"/>
      <c r="U79" s="1218"/>
      <c r="V79" s="1217"/>
      <c r="W79" s="1217"/>
      <c r="X79" s="1218"/>
      <c r="Y79" s="1218"/>
      <c r="Z79" s="1218"/>
      <c r="AA79" s="1219"/>
    </row>
    <row r="80" spans="2:27" ht="31.5" x14ac:dyDescent="0.2">
      <c r="B80" s="1189"/>
      <c r="C80" s="1190" t="s">
        <v>2034</v>
      </c>
      <c r="D80" s="1189"/>
      <c r="E80" s="1191">
        <v>10311</v>
      </c>
      <c r="F80" s="1220"/>
      <c r="G80" s="1221"/>
      <c r="H80" s="1222">
        <f t="shared" ref="H80:H86" si="18">IF(F80=0,0,G80/F80)</f>
        <v>0</v>
      </c>
      <c r="I80" s="1227"/>
      <c r="J80" s="1228"/>
      <c r="K80" s="1222">
        <f t="shared" ref="K80:K86" si="19">IF(I80=0,0,J80/I80)</f>
        <v>0</v>
      </c>
      <c r="L80" s="1225"/>
      <c r="M80" s="1226"/>
      <c r="N80" s="1222">
        <f t="shared" ref="N80:N86" si="20">IF(L80=0,0,M80/L80)</f>
        <v>0</v>
      </c>
      <c r="O80" s="1227"/>
      <c r="P80" s="1228"/>
      <c r="Q80" s="1222">
        <f t="shared" ref="Q80:Q86" si="21">IF(O80=0,0,P80/O80)</f>
        <v>0</v>
      </c>
      <c r="R80" s="1225"/>
      <c r="S80" s="1226"/>
      <c r="T80" s="1222">
        <f t="shared" ref="T80:T86" si="22">IF(R80=0,0,S80/R80)</f>
        <v>0</v>
      </c>
      <c r="U80" s="1227"/>
      <c r="V80" s="1228"/>
      <c r="W80" s="1222">
        <f t="shared" ref="W80:W86" si="23">IF(U80=0,0,V80/U80)</f>
        <v>0</v>
      </c>
      <c r="X80" s="1227"/>
      <c r="Y80" s="1225"/>
      <c r="Z80" s="1225"/>
      <c r="AA80" s="1230"/>
    </row>
    <row r="81" spans="2:27" ht="31.5" x14ac:dyDescent="0.2">
      <c r="B81" s="1189"/>
      <c r="C81" s="1190" t="s">
        <v>2035</v>
      </c>
      <c r="D81" s="1189"/>
      <c r="E81" s="1191">
        <v>10312</v>
      </c>
      <c r="F81" s="1220"/>
      <c r="G81" s="1221"/>
      <c r="H81" s="1222">
        <f t="shared" si="18"/>
        <v>0</v>
      </c>
      <c r="I81" s="1227"/>
      <c r="J81" s="1228"/>
      <c r="K81" s="1222">
        <f t="shared" si="19"/>
        <v>0</v>
      </c>
      <c r="L81" s="1225"/>
      <c r="M81" s="1226"/>
      <c r="N81" s="1222">
        <f t="shared" si="20"/>
        <v>0</v>
      </c>
      <c r="O81" s="1227"/>
      <c r="P81" s="1228"/>
      <c r="Q81" s="1222">
        <f t="shared" si="21"/>
        <v>0</v>
      </c>
      <c r="R81" s="1225"/>
      <c r="S81" s="1226"/>
      <c r="T81" s="1222">
        <f t="shared" si="22"/>
        <v>0</v>
      </c>
      <c r="U81" s="1227"/>
      <c r="V81" s="1228"/>
      <c r="W81" s="1222">
        <f t="shared" si="23"/>
        <v>0</v>
      </c>
      <c r="X81" s="1227"/>
      <c r="Y81" s="1225"/>
      <c r="Z81" s="1225"/>
      <c r="AA81" s="1230"/>
    </row>
    <row r="82" spans="2:27" ht="18" x14ac:dyDescent="0.2">
      <c r="B82" s="1189"/>
      <c r="C82" s="1190" t="s">
        <v>2036</v>
      </c>
      <c r="D82" s="1189"/>
      <c r="E82" s="1191">
        <v>10305</v>
      </c>
      <c r="F82" s="1220"/>
      <c r="G82" s="1221"/>
      <c r="H82" s="1222">
        <f t="shared" si="18"/>
        <v>0</v>
      </c>
      <c r="I82" s="1227"/>
      <c r="J82" s="1228"/>
      <c r="K82" s="1222">
        <f t="shared" si="19"/>
        <v>0</v>
      </c>
      <c r="L82" s="1225"/>
      <c r="M82" s="1226"/>
      <c r="N82" s="1222">
        <f t="shared" si="20"/>
        <v>0</v>
      </c>
      <c r="O82" s="1227"/>
      <c r="P82" s="1228"/>
      <c r="Q82" s="1222">
        <f t="shared" si="21"/>
        <v>0</v>
      </c>
      <c r="R82" s="1225"/>
      <c r="S82" s="1226"/>
      <c r="T82" s="1222">
        <f t="shared" si="22"/>
        <v>0</v>
      </c>
      <c r="U82" s="1227"/>
      <c r="V82" s="1228"/>
      <c r="W82" s="1222">
        <f t="shared" si="23"/>
        <v>0</v>
      </c>
      <c r="X82" s="1227"/>
      <c r="Y82" s="1225"/>
      <c r="Z82" s="1225"/>
      <c r="AA82" s="1230"/>
    </row>
    <row r="83" spans="2:27" ht="47.25" x14ac:dyDescent="0.2">
      <c r="B83" s="1189"/>
      <c r="C83" s="1190" t="s">
        <v>2037</v>
      </c>
      <c r="D83" s="1189"/>
      <c r="E83" s="1191">
        <v>10306</v>
      </c>
      <c r="F83" s="1220"/>
      <c r="G83" s="1221"/>
      <c r="H83" s="1222">
        <f t="shared" si="18"/>
        <v>0</v>
      </c>
      <c r="I83" s="1223"/>
      <c r="J83" s="1224"/>
      <c r="K83" s="1222">
        <f t="shared" si="19"/>
        <v>0</v>
      </c>
      <c r="L83" s="1225"/>
      <c r="M83" s="1226"/>
      <c r="N83" s="1222">
        <f t="shared" si="20"/>
        <v>0</v>
      </c>
      <c r="O83" s="1227"/>
      <c r="P83" s="1228"/>
      <c r="Q83" s="1222">
        <f t="shared" si="21"/>
        <v>0</v>
      </c>
      <c r="R83" s="1225"/>
      <c r="S83" s="1226"/>
      <c r="T83" s="1222">
        <f t="shared" si="22"/>
        <v>0</v>
      </c>
      <c r="U83" s="1227"/>
      <c r="V83" s="1228"/>
      <c r="W83" s="1222">
        <f t="shared" si="23"/>
        <v>0</v>
      </c>
      <c r="X83" s="1223"/>
      <c r="Y83" s="1225"/>
      <c r="Z83" s="1225"/>
      <c r="AA83" s="1230"/>
    </row>
    <row r="84" spans="2:27" ht="47.25" x14ac:dyDescent="0.2">
      <c r="B84" s="1189"/>
      <c r="C84" s="1190" t="s">
        <v>2038</v>
      </c>
      <c r="D84" s="1189"/>
      <c r="E84" s="1191">
        <v>10307</v>
      </c>
      <c r="F84" s="1220"/>
      <c r="G84" s="1221"/>
      <c r="H84" s="1222">
        <f t="shared" si="18"/>
        <v>0</v>
      </c>
      <c r="I84" s="1223"/>
      <c r="J84" s="1224"/>
      <c r="K84" s="1222">
        <f t="shared" si="19"/>
        <v>0</v>
      </c>
      <c r="L84" s="1225"/>
      <c r="M84" s="1226"/>
      <c r="N84" s="1222">
        <f t="shared" si="20"/>
        <v>0</v>
      </c>
      <c r="O84" s="1227"/>
      <c r="P84" s="1228"/>
      <c r="Q84" s="1222">
        <f t="shared" si="21"/>
        <v>0</v>
      </c>
      <c r="R84" s="1225"/>
      <c r="S84" s="1226"/>
      <c r="T84" s="1222">
        <f t="shared" si="22"/>
        <v>0</v>
      </c>
      <c r="U84" s="1223"/>
      <c r="V84" s="1224"/>
      <c r="W84" s="1222">
        <f t="shared" si="23"/>
        <v>0</v>
      </c>
      <c r="X84" s="1223"/>
      <c r="Y84" s="1225"/>
      <c r="Z84" s="1225"/>
      <c r="AA84" s="1230"/>
    </row>
    <row r="85" spans="2:27" ht="47.25" x14ac:dyDescent="0.2">
      <c r="B85" s="1189"/>
      <c r="C85" s="1190" t="s">
        <v>2039</v>
      </c>
      <c r="D85" s="1189"/>
      <c r="E85" s="1191">
        <v>10308</v>
      </c>
      <c r="F85" s="1220"/>
      <c r="G85" s="1221"/>
      <c r="H85" s="1222">
        <f t="shared" si="18"/>
        <v>0</v>
      </c>
      <c r="I85" s="1227"/>
      <c r="J85" s="1228"/>
      <c r="K85" s="1222">
        <f t="shared" si="19"/>
        <v>0</v>
      </c>
      <c r="L85" s="1225"/>
      <c r="M85" s="1226"/>
      <c r="N85" s="1222">
        <f t="shared" si="20"/>
        <v>0</v>
      </c>
      <c r="O85" s="1227"/>
      <c r="P85" s="1228"/>
      <c r="Q85" s="1222">
        <f t="shared" si="21"/>
        <v>0</v>
      </c>
      <c r="R85" s="1225"/>
      <c r="S85" s="1226"/>
      <c r="T85" s="1222">
        <f t="shared" si="22"/>
        <v>0</v>
      </c>
      <c r="U85" s="1227"/>
      <c r="V85" s="1228"/>
      <c r="W85" s="1222">
        <f t="shared" si="23"/>
        <v>0</v>
      </c>
      <c r="X85" s="1227"/>
      <c r="Y85" s="1225"/>
      <c r="Z85" s="1225"/>
      <c r="AA85" s="1230"/>
    </row>
    <row r="86" spans="2:27" ht="63" x14ac:dyDescent="0.2">
      <c r="B86" s="1189"/>
      <c r="C86" s="1190" t="s">
        <v>2040</v>
      </c>
      <c r="D86" s="1189"/>
      <c r="E86" s="1191">
        <v>10400</v>
      </c>
      <c r="F86" s="1231">
        <f t="shared" ref="F86:G86" si="24">F88+F95+F96</f>
        <v>1126.7311370000002</v>
      </c>
      <c r="G86" s="1222">
        <f t="shared" si="24"/>
        <v>13177.1731</v>
      </c>
      <c r="H86" s="1222">
        <f t="shared" si="18"/>
        <v>11.695046553062461</v>
      </c>
      <c r="I86" s="1232">
        <f t="shared" ref="I86:J86" si="25">I88+I95+I96</f>
        <v>0</v>
      </c>
      <c r="J86" s="1222">
        <f t="shared" si="25"/>
        <v>0</v>
      </c>
      <c r="K86" s="1222">
        <f t="shared" si="19"/>
        <v>0</v>
      </c>
      <c r="L86" s="1232">
        <f t="shared" ref="L86:M86" si="26">L88+L95+L96</f>
        <v>0</v>
      </c>
      <c r="M86" s="1222">
        <f t="shared" si="26"/>
        <v>0</v>
      </c>
      <c r="N86" s="1222">
        <f t="shared" si="20"/>
        <v>0</v>
      </c>
      <c r="O86" s="1232">
        <f t="shared" ref="O86:P86" si="27">O88+O95+O96</f>
        <v>0</v>
      </c>
      <c r="P86" s="1222">
        <f t="shared" si="27"/>
        <v>0</v>
      </c>
      <c r="Q86" s="1222">
        <f t="shared" si="21"/>
        <v>0</v>
      </c>
      <c r="R86" s="1232">
        <f t="shared" ref="R86:S86" si="28">R88+R95+R96</f>
        <v>0</v>
      </c>
      <c r="S86" s="1222">
        <f t="shared" si="28"/>
        <v>0</v>
      </c>
      <c r="T86" s="1222">
        <f t="shared" si="22"/>
        <v>0</v>
      </c>
      <c r="U86" s="1232">
        <f t="shared" ref="U86:V86" si="29">U88+U95+U96</f>
        <v>0</v>
      </c>
      <c r="V86" s="1222">
        <f t="shared" si="29"/>
        <v>0</v>
      </c>
      <c r="W86" s="1222">
        <f t="shared" si="23"/>
        <v>0</v>
      </c>
      <c r="X86" s="1232">
        <f t="shared" ref="X86:AA86" si="30">X88+X95+X96</f>
        <v>0</v>
      </c>
      <c r="Y86" s="1232">
        <f t="shared" si="30"/>
        <v>-501.40300000000002</v>
      </c>
      <c r="Z86" s="1232">
        <f t="shared" si="30"/>
        <v>0</v>
      </c>
      <c r="AA86" s="1233">
        <f t="shared" si="30"/>
        <v>0</v>
      </c>
    </row>
    <row r="87" spans="2:27" ht="18" x14ac:dyDescent="0.2">
      <c r="B87" s="1189"/>
      <c r="C87" s="1190" t="s">
        <v>332</v>
      </c>
      <c r="D87" s="1189"/>
      <c r="E87" s="1191"/>
      <c r="F87" s="1216"/>
      <c r="G87" s="1217"/>
      <c r="H87" s="1217"/>
      <c r="I87" s="1218"/>
      <c r="J87" s="1217"/>
      <c r="K87" s="1217"/>
      <c r="L87" s="1218"/>
      <c r="M87" s="1217"/>
      <c r="N87" s="1217"/>
      <c r="O87" s="1218"/>
      <c r="P87" s="1217"/>
      <c r="Q87" s="1217"/>
      <c r="R87" s="1218"/>
      <c r="S87" s="1217"/>
      <c r="T87" s="1217"/>
      <c r="U87" s="1218"/>
      <c r="V87" s="1217"/>
      <c r="W87" s="1217"/>
      <c r="X87" s="1218"/>
      <c r="Y87" s="1218"/>
      <c r="Z87" s="1218"/>
      <c r="AA87" s="1219"/>
    </row>
    <row r="88" spans="2:27" ht="47.25" x14ac:dyDescent="0.2">
      <c r="B88" s="1189"/>
      <c r="C88" s="1190" t="s">
        <v>2041</v>
      </c>
      <c r="D88" s="1189"/>
      <c r="E88" s="1191">
        <v>10401</v>
      </c>
      <c r="F88" s="1231">
        <f t="shared" ref="F88:G88" si="31">F90+F91+F92</f>
        <v>1126.7311370000002</v>
      </c>
      <c r="G88" s="1222">
        <f t="shared" si="31"/>
        <v>13177.1731</v>
      </c>
      <c r="H88" s="1222">
        <f>IF(F88=0,0,G88/F88)</f>
        <v>11.695046553062461</v>
      </c>
      <c r="I88" s="1232">
        <f t="shared" ref="I88:J88" si="32">I90+I91+I92</f>
        <v>0</v>
      </c>
      <c r="J88" s="1222">
        <f t="shared" si="32"/>
        <v>0</v>
      </c>
      <c r="K88" s="1222">
        <f>IF(I88=0,0,J88/I88)</f>
        <v>0</v>
      </c>
      <c r="L88" s="1232">
        <f t="shared" ref="L88:M88" si="33">L90+L91+L92</f>
        <v>0</v>
      </c>
      <c r="M88" s="1222">
        <f t="shared" si="33"/>
        <v>0</v>
      </c>
      <c r="N88" s="1222">
        <f>IF(L88=0,0,M88/L88)</f>
        <v>0</v>
      </c>
      <c r="O88" s="1232">
        <f t="shared" ref="O88:P88" si="34">O90+O91+O92</f>
        <v>0</v>
      </c>
      <c r="P88" s="1222">
        <f t="shared" si="34"/>
        <v>0</v>
      </c>
      <c r="Q88" s="1222">
        <f>IF(O88=0,0,P88/O88)</f>
        <v>0</v>
      </c>
      <c r="R88" s="1232">
        <f t="shared" ref="R88:S88" si="35">R90+R91+R92</f>
        <v>0</v>
      </c>
      <c r="S88" s="1222">
        <f t="shared" si="35"/>
        <v>0</v>
      </c>
      <c r="T88" s="1222">
        <f>IF(R88=0,0,S88/R88)</f>
        <v>0</v>
      </c>
      <c r="U88" s="1232">
        <f t="shared" ref="U88:V88" si="36">U90+U91+U92</f>
        <v>0</v>
      </c>
      <c r="V88" s="1222">
        <f t="shared" si="36"/>
        <v>0</v>
      </c>
      <c r="W88" s="1222">
        <f>IF(U88=0,0,V88/U88)</f>
        <v>0</v>
      </c>
      <c r="X88" s="1232">
        <f t="shared" ref="X88:AA88" si="37">X90+X91+X92</f>
        <v>0</v>
      </c>
      <c r="Y88" s="1232">
        <f t="shared" si="37"/>
        <v>-501.40300000000002</v>
      </c>
      <c r="Z88" s="1232">
        <f t="shared" si="37"/>
        <v>0</v>
      </c>
      <c r="AA88" s="1233">
        <f t="shared" si="37"/>
        <v>0</v>
      </c>
    </row>
    <row r="89" spans="2:27" ht="18" x14ac:dyDescent="0.2">
      <c r="B89" s="1189"/>
      <c r="C89" s="1190" t="s">
        <v>2033</v>
      </c>
      <c r="D89" s="1189"/>
      <c r="E89" s="1191"/>
      <c r="F89" s="1216"/>
      <c r="G89" s="1217"/>
      <c r="H89" s="1217"/>
      <c r="I89" s="1218"/>
      <c r="J89" s="1217"/>
      <c r="K89" s="1217"/>
      <c r="L89" s="1218"/>
      <c r="M89" s="1217"/>
      <c r="N89" s="1217"/>
      <c r="O89" s="1218"/>
      <c r="P89" s="1217"/>
      <c r="Q89" s="1217"/>
      <c r="R89" s="1218"/>
      <c r="S89" s="1217"/>
      <c r="T89" s="1217"/>
      <c r="U89" s="1218"/>
      <c r="V89" s="1217"/>
      <c r="W89" s="1217"/>
      <c r="X89" s="1218"/>
      <c r="Y89" s="1218"/>
      <c r="Z89" s="1218"/>
      <c r="AA89" s="1219"/>
    </row>
    <row r="90" spans="2:27" ht="31.5" x14ac:dyDescent="0.2">
      <c r="B90" s="1189"/>
      <c r="C90" s="1190" t="s">
        <v>2042</v>
      </c>
      <c r="D90" s="1189"/>
      <c r="E90" s="1191">
        <v>10411</v>
      </c>
      <c r="F90" s="1220"/>
      <c r="G90" s="1221"/>
      <c r="H90" s="1222">
        <f t="shared" ref="H90:H92" si="38">IF(F90=0,0,G90/F90)</f>
        <v>0</v>
      </c>
      <c r="I90" s="1227"/>
      <c r="J90" s="1228"/>
      <c r="K90" s="1222">
        <f t="shared" ref="K90:K92" si="39">IF(I90=0,0,J90/I90)</f>
        <v>0</v>
      </c>
      <c r="L90" s="1225"/>
      <c r="M90" s="1226"/>
      <c r="N90" s="1222">
        <f t="shared" ref="N90:N92" si="40">IF(L90=0,0,M90/L90)</f>
        <v>0</v>
      </c>
      <c r="O90" s="1227"/>
      <c r="P90" s="1228"/>
      <c r="Q90" s="1222">
        <f t="shared" ref="Q90:Q92" si="41">IF(O90=0,0,P90/O90)</f>
        <v>0</v>
      </c>
      <c r="R90" s="1225"/>
      <c r="S90" s="1226"/>
      <c r="T90" s="1222">
        <f t="shared" ref="T90:T92" si="42">IF(R90=0,0,S90/R90)</f>
        <v>0</v>
      </c>
      <c r="U90" s="1227"/>
      <c r="V90" s="1228"/>
      <c r="W90" s="1222">
        <f t="shared" ref="W90:W92" si="43">IF(U90=0,0,V90/U90)</f>
        <v>0</v>
      </c>
      <c r="X90" s="1227"/>
      <c r="Y90" s="1225"/>
      <c r="Z90" s="1225"/>
      <c r="AA90" s="1230"/>
    </row>
    <row r="91" spans="2:27" ht="78.75" x14ac:dyDescent="0.2">
      <c r="B91" s="1189"/>
      <c r="C91" s="1190" t="s">
        <v>2043</v>
      </c>
      <c r="D91" s="1189"/>
      <c r="E91" s="1191">
        <v>10412</v>
      </c>
      <c r="F91" s="1220"/>
      <c r="G91" s="1221"/>
      <c r="H91" s="1222">
        <f t="shared" si="38"/>
        <v>0</v>
      </c>
      <c r="I91" s="1223"/>
      <c r="J91" s="1224"/>
      <c r="K91" s="1222">
        <f t="shared" si="39"/>
        <v>0</v>
      </c>
      <c r="L91" s="1225"/>
      <c r="M91" s="1226"/>
      <c r="N91" s="1222">
        <f t="shared" si="40"/>
        <v>0</v>
      </c>
      <c r="O91" s="1227"/>
      <c r="P91" s="1228"/>
      <c r="Q91" s="1222">
        <f t="shared" si="41"/>
        <v>0</v>
      </c>
      <c r="R91" s="1225"/>
      <c r="S91" s="1226"/>
      <c r="T91" s="1222">
        <f t="shared" si="42"/>
        <v>0</v>
      </c>
      <c r="U91" s="1223"/>
      <c r="V91" s="1224"/>
      <c r="W91" s="1222">
        <f t="shared" si="43"/>
        <v>0</v>
      </c>
      <c r="X91" s="1223"/>
      <c r="Y91" s="1225"/>
      <c r="Z91" s="1225"/>
      <c r="AA91" s="1230"/>
    </row>
    <row r="92" spans="2:27" ht="31.5" x14ac:dyDescent="0.2">
      <c r="B92" s="1189"/>
      <c r="C92" s="1190" t="s">
        <v>2044</v>
      </c>
      <c r="D92" s="1189"/>
      <c r="E92" s="1191">
        <v>10414</v>
      </c>
      <c r="F92" s="1220">
        <f>'Договора ГП и ЭСО'!K236/1000</f>
        <v>1126.7311370000002</v>
      </c>
      <c r="G92" s="1221">
        <f>ROUND('Договора ГП и ЭСО'!L236/1000,5)</f>
        <v>13177.1731</v>
      </c>
      <c r="H92" s="1222">
        <f t="shared" si="38"/>
        <v>11.695046553062461</v>
      </c>
      <c r="I92" s="1223"/>
      <c r="J92" s="1224"/>
      <c r="K92" s="1222">
        <f t="shared" si="39"/>
        <v>0</v>
      </c>
      <c r="L92" s="1225"/>
      <c r="M92" s="1226"/>
      <c r="N92" s="1222">
        <f t="shared" si="40"/>
        <v>0</v>
      </c>
      <c r="O92" s="1227"/>
      <c r="P92" s="1228"/>
      <c r="Q92" s="1222">
        <f t="shared" si="41"/>
        <v>0</v>
      </c>
      <c r="R92" s="1225"/>
      <c r="S92" s="1226"/>
      <c r="T92" s="1222">
        <f t="shared" si="42"/>
        <v>0</v>
      </c>
      <c r="U92" s="1223"/>
      <c r="V92" s="1224"/>
      <c r="W92" s="1222">
        <f t="shared" si="43"/>
        <v>0</v>
      </c>
      <c r="X92" s="1227"/>
      <c r="Y92" s="1229">
        <v>-501.40300000000002</v>
      </c>
      <c r="Z92" s="1225"/>
      <c r="AA92" s="1230"/>
    </row>
    <row r="93" spans="2:27" ht="18" x14ac:dyDescent="0.2">
      <c r="B93" s="1189"/>
      <c r="C93" s="1190" t="s">
        <v>332</v>
      </c>
      <c r="D93" s="1189"/>
      <c r="E93" s="1191"/>
      <c r="F93" s="1216"/>
      <c r="G93" s="1217"/>
      <c r="H93" s="1217"/>
      <c r="I93" s="1218"/>
      <c r="J93" s="1217"/>
      <c r="K93" s="1217"/>
      <c r="L93" s="1218"/>
      <c r="M93" s="1217"/>
      <c r="N93" s="1217"/>
      <c r="O93" s="1218"/>
      <c r="P93" s="1217"/>
      <c r="Q93" s="1217"/>
      <c r="R93" s="1218"/>
      <c r="S93" s="1217"/>
      <c r="T93" s="1217"/>
      <c r="U93" s="1218"/>
      <c r="V93" s="1217"/>
      <c r="W93" s="1217"/>
      <c r="X93" s="1218"/>
      <c r="Y93" s="1218"/>
      <c r="Z93" s="1218"/>
      <c r="AA93" s="1219"/>
    </row>
    <row r="94" spans="2:27" ht="63" x14ac:dyDescent="0.2">
      <c r="B94" s="1189"/>
      <c r="C94" s="1190" t="s">
        <v>2045</v>
      </c>
      <c r="D94" s="1189"/>
      <c r="E94" s="1191">
        <v>10415</v>
      </c>
      <c r="F94" s="1220"/>
      <c r="G94" s="1221"/>
      <c r="H94" s="1222">
        <f t="shared" ref="H94:H97" si="44">IF(F94=0,0,G94/F94)</f>
        <v>0</v>
      </c>
      <c r="I94" s="1227"/>
      <c r="J94" s="1228"/>
      <c r="K94" s="1222">
        <f t="shared" ref="K94:K97" si="45">IF(I94=0,0,J94/I94)</f>
        <v>0</v>
      </c>
      <c r="L94" s="1225"/>
      <c r="M94" s="1226"/>
      <c r="N94" s="1222">
        <f t="shared" ref="N94:N97" si="46">IF(L94=0,0,M94/L94)</f>
        <v>0</v>
      </c>
      <c r="O94" s="1227"/>
      <c r="P94" s="1228"/>
      <c r="Q94" s="1222">
        <f t="shared" ref="Q94:Q97" si="47">IF(O94=0,0,P94/O94)</f>
        <v>0</v>
      </c>
      <c r="R94" s="1225"/>
      <c r="S94" s="1226"/>
      <c r="T94" s="1222">
        <f t="shared" ref="T94:T97" si="48">IF(R94=0,0,S94/R94)</f>
        <v>0</v>
      </c>
      <c r="U94" s="1227"/>
      <c r="V94" s="1228"/>
      <c r="W94" s="1222">
        <f t="shared" ref="W94:W97" si="49">IF(U94=0,0,V94/U94)</f>
        <v>0</v>
      </c>
      <c r="X94" s="1227"/>
      <c r="Y94" s="1225"/>
      <c r="Z94" s="1225"/>
      <c r="AA94" s="1230"/>
    </row>
    <row r="95" spans="2:27" ht="31.5" x14ac:dyDescent="0.2">
      <c r="B95" s="1189"/>
      <c r="C95" s="1190" t="s">
        <v>2046</v>
      </c>
      <c r="D95" s="1189"/>
      <c r="E95" s="1191">
        <v>10420</v>
      </c>
      <c r="F95" s="1220"/>
      <c r="G95" s="1221"/>
      <c r="H95" s="1222">
        <f t="shared" si="44"/>
        <v>0</v>
      </c>
      <c r="I95" s="1223"/>
      <c r="J95" s="1224"/>
      <c r="K95" s="1222">
        <f t="shared" si="45"/>
        <v>0</v>
      </c>
      <c r="L95" s="1225"/>
      <c r="M95" s="1226"/>
      <c r="N95" s="1222">
        <f t="shared" si="46"/>
        <v>0</v>
      </c>
      <c r="O95" s="1227"/>
      <c r="P95" s="1228"/>
      <c r="Q95" s="1222">
        <f t="shared" si="47"/>
        <v>0</v>
      </c>
      <c r="R95" s="1225"/>
      <c r="S95" s="1226"/>
      <c r="T95" s="1222">
        <f t="shared" si="48"/>
        <v>0</v>
      </c>
      <c r="U95" s="1223"/>
      <c r="V95" s="1224"/>
      <c r="W95" s="1222">
        <f t="shared" si="49"/>
        <v>0</v>
      </c>
      <c r="X95" s="1223"/>
      <c r="Y95" s="1225"/>
      <c r="Z95" s="1225"/>
      <c r="AA95" s="1230"/>
    </row>
    <row r="96" spans="2:27" ht="47.25" x14ac:dyDescent="0.2">
      <c r="B96" s="1189"/>
      <c r="C96" s="1190" t="s">
        <v>2047</v>
      </c>
      <c r="D96" s="1189"/>
      <c r="E96" s="1191">
        <v>10430</v>
      </c>
      <c r="F96" s="1220"/>
      <c r="G96" s="1221"/>
      <c r="H96" s="1222">
        <f t="shared" si="44"/>
        <v>0</v>
      </c>
      <c r="I96" s="1223"/>
      <c r="J96" s="1224"/>
      <c r="K96" s="1222">
        <f t="shared" si="45"/>
        <v>0</v>
      </c>
      <c r="L96" s="1225"/>
      <c r="M96" s="1226"/>
      <c r="N96" s="1222">
        <f t="shared" si="46"/>
        <v>0</v>
      </c>
      <c r="O96" s="1227"/>
      <c r="P96" s="1228"/>
      <c r="Q96" s="1222">
        <f t="shared" si="47"/>
        <v>0</v>
      </c>
      <c r="R96" s="1225"/>
      <c r="S96" s="1226"/>
      <c r="T96" s="1222">
        <f t="shared" si="48"/>
        <v>0</v>
      </c>
      <c r="U96" s="1223"/>
      <c r="V96" s="1224"/>
      <c r="W96" s="1222">
        <f t="shared" si="49"/>
        <v>0</v>
      </c>
      <c r="X96" s="1223"/>
      <c r="Y96" s="1225"/>
      <c r="Z96" s="1225"/>
      <c r="AA96" s="1230"/>
    </row>
    <row r="97" spans="2:27" ht="78.75" x14ac:dyDescent="0.2">
      <c r="B97" s="1189"/>
      <c r="C97" s="1190" t="s">
        <v>2048</v>
      </c>
      <c r="D97" s="1189"/>
      <c r="E97" s="1191">
        <v>10440</v>
      </c>
      <c r="F97" s="1220"/>
      <c r="G97" s="1221"/>
      <c r="H97" s="1222">
        <f t="shared" si="44"/>
        <v>0</v>
      </c>
      <c r="I97" s="1223"/>
      <c r="J97" s="1224"/>
      <c r="K97" s="1222">
        <f t="shared" si="45"/>
        <v>0</v>
      </c>
      <c r="L97" s="1229"/>
      <c r="M97" s="1221"/>
      <c r="N97" s="1222">
        <f t="shared" si="46"/>
        <v>0</v>
      </c>
      <c r="O97" s="1227"/>
      <c r="P97" s="1228"/>
      <c r="Q97" s="1222">
        <f t="shared" si="47"/>
        <v>0</v>
      </c>
      <c r="R97" s="1229"/>
      <c r="S97" s="1221"/>
      <c r="T97" s="1222">
        <f t="shared" si="48"/>
        <v>0</v>
      </c>
      <c r="U97" s="1223"/>
      <c r="V97" s="1224"/>
      <c r="W97" s="1222">
        <f t="shared" si="49"/>
        <v>0</v>
      </c>
      <c r="X97" s="1223"/>
      <c r="Y97" s="1225"/>
      <c r="Z97" s="1225"/>
      <c r="AA97" s="1230"/>
    </row>
    <row r="98" spans="2:27" ht="18" x14ac:dyDescent="0.2">
      <c r="B98" s="1189"/>
      <c r="C98" s="1190" t="s">
        <v>332</v>
      </c>
      <c r="D98" s="1189"/>
      <c r="E98" s="1191"/>
      <c r="F98" s="1216"/>
      <c r="G98" s="1217"/>
      <c r="H98" s="1217"/>
      <c r="I98" s="1218"/>
      <c r="J98" s="1217"/>
      <c r="K98" s="1217"/>
      <c r="L98" s="1218"/>
      <c r="M98" s="1217"/>
      <c r="N98" s="1217"/>
      <c r="O98" s="1218"/>
      <c r="P98" s="1217"/>
      <c r="Q98" s="1217"/>
      <c r="R98" s="1218"/>
      <c r="S98" s="1217"/>
      <c r="T98" s="1217"/>
      <c r="U98" s="1218"/>
      <c r="V98" s="1217"/>
      <c r="W98" s="1217"/>
      <c r="X98" s="1218"/>
      <c r="Y98" s="1218"/>
      <c r="Z98" s="1218"/>
      <c r="AA98" s="1219"/>
    </row>
    <row r="99" spans="2:27" ht="47.25" x14ac:dyDescent="0.2">
      <c r="B99" s="1189"/>
      <c r="C99" s="1190" t="s">
        <v>2049</v>
      </c>
      <c r="D99" s="1189"/>
      <c r="E99" s="1191">
        <v>10441</v>
      </c>
      <c r="F99" s="1220"/>
      <c r="G99" s="1221"/>
      <c r="H99" s="1222">
        <f t="shared" ref="H99:H102" si="50">IF(F99=0,0,G99/F99)</f>
        <v>0</v>
      </c>
      <c r="I99" s="1227"/>
      <c r="J99" s="1228"/>
      <c r="K99" s="1222">
        <f t="shared" ref="K99:K102" si="51">IF(I99=0,0,J99/I99)</f>
        <v>0</v>
      </c>
      <c r="L99" s="1225"/>
      <c r="M99" s="1226"/>
      <c r="N99" s="1222">
        <f t="shared" ref="N99:N102" si="52">IF(L99=0,0,M99/L99)</f>
        <v>0</v>
      </c>
      <c r="O99" s="1227"/>
      <c r="P99" s="1228"/>
      <c r="Q99" s="1222">
        <f t="shared" ref="Q99:Q102" si="53">IF(O99=0,0,P99/O99)</f>
        <v>0</v>
      </c>
      <c r="R99" s="1225"/>
      <c r="S99" s="1226"/>
      <c r="T99" s="1222">
        <f t="shared" ref="T99:T102" si="54">IF(R99=0,0,S99/R99)</f>
        <v>0</v>
      </c>
      <c r="U99" s="1227"/>
      <c r="V99" s="1228"/>
      <c r="W99" s="1222">
        <f t="shared" ref="W99:W102" si="55">IF(U99=0,0,V99/U99)</f>
        <v>0</v>
      </c>
      <c r="X99" s="1223"/>
      <c r="Y99" s="1225"/>
      <c r="Z99" s="1225"/>
      <c r="AA99" s="1230"/>
    </row>
    <row r="100" spans="2:27" ht="18" x14ac:dyDescent="0.2">
      <c r="B100" s="1189"/>
      <c r="C100" s="1190" t="s">
        <v>2050</v>
      </c>
      <c r="D100" s="1189"/>
      <c r="E100" s="1191">
        <v>10500</v>
      </c>
      <c r="F100" s="1220"/>
      <c r="G100" s="1221"/>
      <c r="H100" s="1222">
        <f t="shared" si="50"/>
        <v>0</v>
      </c>
      <c r="I100" s="1223"/>
      <c r="J100" s="1224"/>
      <c r="K100" s="1222">
        <f t="shared" si="51"/>
        <v>0</v>
      </c>
      <c r="L100" s="1225"/>
      <c r="M100" s="1226"/>
      <c r="N100" s="1222">
        <f t="shared" si="52"/>
        <v>0</v>
      </c>
      <c r="O100" s="1227"/>
      <c r="P100" s="1228"/>
      <c r="Q100" s="1222">
        <f t="shared" si="53"/>
        <v>0</v>
      </c>
      <c r="R100" s="1225"/>
      <c r="S100" s="1226"/>
      <c r="T100" s="1222">
        <f t="shared" si="54"/>
        <v>0</v>
      </c>
      <c r="U100" s="1223"/>
      <c r="V100" s="1224"/>
      <c r="W100" s="1222">
        <f t="shared" si="55"/>
        <v>0</v>
      </c>
      <c r="X100" s="1223"/>
      <c r="Y100" s="1225"/>
      <c r="Z100" s="1225"/>
      <c r="AA100" s="1230"/>
    </row>
    <row r="101" spans="2:27" ht="47.25" x14ac:dyDescent="0.2">
      <c r="B101" s="1189"/>
      <c r="C101" s="1190" t="s">
        <v>2051</v>
      </c>
      <c r="D101" s="1189"/>
      <c r="E101" s="1191">
        <v>10510</v>
      </c>
      <c r="F101" s="1220"/>
      <c r="G101" s="1221"/>
      <c r="H101" s="1222">
        <f t="shared" si="50"/>
        <v>0</v>
      </c>
      <c r="I101" s="1223"/>
      <c r="J101" s="1224"/>
      <c r="K101" s="1222">
        <f t="shared" si="51"/>
        <v>0</v>
      </c>
      <c r="L101" s="1225"/>
      <c r="M101" s="1226"/>
      <c r="N101" s="1222">
        <f t="shared" si="52"/>
        <v>0</v>
      </c>
      <c r="O101" s="1227"/>
      <c r="P101" s="1228"/>
      <c r="Q101" s="1222">
        <f t="shared" si="53"/>
        <v>0</v>
      </c>
      <c r="R101" s="1225"/>
      <c r="S101" s="1226"/>
      <c r="T101" s="1222">
        <f t="shared" si="54"/>
        <v>0</v>
      </c>
      <c r="U101" s="1223"/>
      <c r="V101" s="1224"/>
      <c r="W101" s="1222">
        <f t="shared" si="55"/>
        <v>0</v>
      </c>
      <c r="X101" s="1223"/>
      <c r="Y101" s="1225"/>
      <c r="Z101" s="1225"/>
      <c r="AA101" s="1230"/>
    </row>
    <row r="102" spans="2:27" ht="31.5" x14ac:dyDescent="0.2">
      <c r="B102" s="1189"/>
      <c r="C102" s="1190" t="s">
        <v>2052</v>
      </c>
      <c r="D102" s="1189"/>
      <c r="E102" s="1191">
        <v>10610</v>
      </c>
      <c r="F102" s="1220"/>
      <c r="G102" s="1221"/>
      <c r="H102" s="1222">
        <f t="shared" si="50"/>
        <v>0</v>
      </c>
      <c r="I102" s="1223"/>
      <c r="J102" s="1224"/>
      <c r="K102" s="1222">
        <f t="shared" si="51"/>
        <v>0</v>
      </c>
      <c r="L102" s="1229"/>
      <c r="M102" s="1221"/>
      <c r="N102" s="1222">
        <f t="shared" si="52"/>
        <v>0</v>
      </c>
      <c r="O102" s="1227"/>
      <c r="P102" s="1228"/>
      <c r="Q102" s="1222">
        <f t="shared" si="53"/>
        <v>0</v>
      </c>
      <c r="R102" s="1229"/>
      <c r="S102" s="1221"/>
      <c r="T102" s="1222">
        <f t="shared" si="54"/>
        <v>0</v>
      </c>
      <c r="U102" s="1223"/>
      <c r="V102" s="1224"/>
      <c r="W102" s="1222">
        <f t="shared" si="55"/>
        <v>0</v>
      </c>
      <c r="X102" s="1223"/>
      <c r="Y102" s="1225"/>
      <c r="Z102" s="1225"/>
      <c r="AA102" s="1230"/>
    </row>
    <row r="103" spans="2:27" ht="18" x14ac:dyDescent="0.2">
      <c r="B103" s="1189"/>
      <c r="C103" s="1190" t="s">
        <v>332</v>
      </c>
      <c r="D103" s="1189"/>
      <c r="E103" s="1191"/>
      <c r="F103" s="1216"/>
      <c r="G103" s="1217"/>
      <c r="H103" s="1217"/>
      <c r="I103" s="1218"/>
      <c r="J103" s="1217"/>
      <c r="K103" s="1217"/>
      <c r="L103" s="1218"/>
      <c r="M103" s="1217"/>
      <c r="N103" s="1217"/>
      <c r="O103" s="1218"/>
      <c r="P103" s="1217"/>
      <c r="Q103" s="1217"/>
      <c r="R103" s="1218"/>
      <c r="S103" s="1217"/>
      <c r="T103" s="1217"/>
      <c r="U103" s="1218"/>
      <c r="V103" s="1217"/>
      <c r="W103" s="1217"/>
      <c r="X103" s="1218"/>
      <c r="Y103" s="1218"/>
      <c r="Z103" s="1218"/>
      <c r="AA103" s="1219"/>
    </row>
    <row r="104" spans="2:27" ht="31.5" x14ac:dyDescent="0.2">
      <c r="B104" s="1189"/>
      <c r="C104" s="1190" t="s">
        <v>2053</v>
      </c>
      <c r="D104" s="1189"/>
      <c r="E104" s="1191">
        <v>10601</v>
      </c>
      <c r="F104" s="1220"/>
      <c r="G104" s="1221"/>
      <c r="H104" s="1222">
        <f t="shared" ref="H104:H107" si="56">IF(F104=0,0,G104/F104)</f>
        <v>0</v>
      </c>
      <c r="I104" s="1227"/>
      <c r="J104" s="1228"/>
      <c r="K104" s="1222">
        <f t="shared" ref="K104:K107" si="57">IF(I104=0,0,J104/I104)</f>
        <v>0</v>
      </c>
      <c r="L104" s="1225"/>
      <c r="M104" s="1226"/>
      <c r="N104" s="1222">
        <f t="shared" ref="N104:N107" si="58">IF(L104=0,0,M104/L104)</f>
        <v>0</v>
      </c>
      <c r="O104" s="1227"/>
      <c r="P104" s="1228"/>
      <c r="Q104" s="1222">
        <f t="shared" ref="Q104:Q107" si="59">IF(O104=0,0,P104/O104)</f>
        <v>0</v>
      </c>
      <c r="R104" s="1225"/>
      <c r="S104" s="1226"/>
      <c r="T104" s="1222">
        <f t="shared" ref="T104:T107" si="60">IF(R104=0,0,S104/R104)</f>
        <v>0</v>
      </c>
      <c r="U104" s="1227"/>
      <c r="V104" s="1228"/>
      <c r="W104" s="1222">
        <f t="shared" ref="W104:W107" si="61">IF(U104=0,0,V104/U104)</f>
        <v>0</v>
      </c>
      <c r="X104" s="1227"/>
      <c r="Y104" s="1225"/>
      <c r="Z104" s="1225"/>
      <c r="AA104" s="1230"/>
    </row>
    <row r="105" spans="2:27" ht="47.25" x14ac:dyDescent="0.2">
      <c r="B105" s="1189"/>
      <c r="C105" s="1190" t="s">
        <v>2054</v>
      </c>
      <c r="D105" s="1189"/>
      <c r="E105" s="1191">
        <v>10602</v>
      </c>
      <c r="F105" s="1220"/>
      <c r="G105" s="1221"/>
      <c r="H105" s="1222">
        <f t="shared" si="56"/>
        <v>0</v>
      </c>
      <c r="I105" s="1227"/>
      <c r="J105" s="1228"/>
      <c r="K105" s="1222">
        <f t="shared" si="57"/>
        <v>0</v>
      </c>
      <c r="L105" s="1225"/>
      <c r="M105" s="1226"/>
      <c r="N105" s="1222">
        <f t="shared" si="58"/>
        <v>0</v>
      </c>
      <c r="O105" s="1227"/>
      <c r="P105" s="1228"/>
      <c r="Q105" s="1222">
        <f t="shared" si="59"/>
        <v>0</v>
      </c>
      <c r="R105" s="1225"/>
      <c r="S105" s="1226"/>
      <c r="T105" s="1222">
        <f t="shared" si="60"/>
        <v>0</v>
      </c>
      <c r="U105" s="1227"/>
      <c r="V105" s="1228"/>
      <c r="W105" s="1222">
        <f t="shared" si="61"/>
        <v>0</v>
      </c>
      <c r="X105" s="1227"/>
      <c r="Y105" s="1225"/>
      <c r="Z105" s="1225"/>
      <c r="AA105" s="1230"/>
    </row>
    <row r="106" spans="2:27" ht="31.5" x14ac:dyDescent="0.2">
      <c r="B106" s="1189"/>
      <c r="C106" s="1190" t="s">
        <v>2055</v>
      </c>
      <c r="D106" s="1189"/>
      <c r="E106" s="1191">
        <v>10604</v>
      </c>
      <c r="F106" s="1220"/>
      <c r="G106" s="1221"/>
      <c r="H106" s="1222">
        <f t="shared" si="56"/>
        <v>0</v>
      </c>
      <c r="I106" s="1227"/>
      <c r="J106" s="1228"/>
      <c r="K106" s="1222">
        <f t="shared" si="57"/>
        <v>0</v>
      </c>
      <c r="L106" s="1225"/>
      <c r="M106" s="1226"/>
      <c r="N106" s="1222">
        <f t="shared" si="58"/>
        <v>0</v>
      </c>
      <c r="O106" s="1227"/>
      <c r="P106" s="1228"/>
      <c r="Q106" s="1222">
        <f t="shared" si="59"/>
        <v>0</v>
      </c>
      <c r="R106" s="1225"/>
      <c r="S106" s="1226"/>
      <c r="T106" s="1222">
        <f t="shared" si="60"/>
        <v>0</v>
      </c>
      <c r="U106" s="1227"/>
      <c r="V106" s="1228"/>
      <c r="W106" s="1222">
        <f t="shared" si="61"/>
        <v>0</v>
      </c>
      <c r="X106" s="1227"/>
      <c r="Y106" s="1225"/>
      <c r="Z106" s="1225"/>
      <c r="AA106" s="1230"/>
    </row>
    <row r="107" spans="2:27" ht="47.25" x14ac:dyDescent="0.2">
      <c r="B107" s="1189"/>
      <c r="C107" s="1190" t="s">
        <v>2056</v>
      </c>
      <c r="D107" s="1189"/>
      <c r="E107" s="1191">
        <v>10620</v>
      </c>
      <c r="F107" s="1220"/>
      <c r="G107" s="1221"/>
      <c r="H107" s="1222">
        <f t="shared" si="56"/>
        <v>0</v>
      </c>
      <c r="I107" s="1223"/>
      <c r="J107" s="1224"/>
      <c r="K107" s="1222">
        <f t="shared" si="57"/>
        <v>0</v>
      </c>
      <c r="L107" s="1229"/>
      <c r="M107" s="1221"/>
      <c r="N107" s="1222">
        <f t="shared" si="58"/>
        <v>0</v>
      </c>
      <c r="O107" s="1223"/>
      <c r="P107" s="1224"/>
      <c r="Q107" s="1222">
        <f t="shared" si="59"/>
        <v>0</v>
      </c>
      <c r="R107" s="1229"/>
      <c r="S107" s="1221"/>
      <c r="T107" s="1222">
        <f t="shared" si="60"/>
        <v>0</v>
      </c>
      <c r="U107" s="1223"/>
      <c r="V107" s="1224"/>
      <c r="W107" s="1222">
        <f t="shared" si="61"/>
        <v>0</v>
      </c>
      <c r="X107" s="1223"/>
      <c r="Y107" s="1225"/>
      <c r="Z107" s="1225"/>
      <c r="AA107" s="1230"/>
    </row>
    <row r="108" spans="2:27" ht="18" x14ac:dyDescent="0.2">
      <c r="B108" s="1189"/>
      <c r="C108" s="1190" t="s">
        <v>332</v>
      </c>
      <c r="D108" s="1189"/>
      <c r="E108" s="1191"/>
      <c r="F108" s="1216"/>
      <c r="G108" s="1217"/>
      <c r="H108" s="1217"/>
      <c r="I108" s="1218"/>
      <c r="J108" s="1217"/>
      <c r="K108" s="1217"/>
      <c r="L108" s="1218"/>
      <c r="M108" s="1217"/>
      <c r="N108" s="1217"/>
      <c r="O108" s="1218"/>
      <c r="P108" s="1217"/>
      <c r="Q108" s="1217"/>
      <c r="R108" s="1218"/>
      <c r="S108" s="1217"/>
      <c r="T108" s="1217"/>
      <c r="U108" s="1218"/>
      <c r="V108" s="1217"/>
      <c r="W108" s="1217"/>
      <c r="X108" s="1218"/>
      <c r="Y108" s="1218"/>
      <c r="Z108" s="1218"/>
      <c r="AA108" s="1219"/>
    </row>
    <row r="109" spans="2:27" ht="31.5" x14ac:dyDescent="0.2">
      <c r="B109" s="1189"/>
      <c r="C109" s="1190" t="s">
        <v>2057</v>
      </c>
      <c r="D109" s="1189"/>
      <c r="E109" s="1191">
        <v>10621</v>
      </c>
      <c r="F109" s="1220"/>
      <c r="G109" s="1221"/>
      <c r="H109" s="1222">
        <f t="shared" ref="H109:H111" si="62">IF(F109=0,0,G109/F109)</f>
        <v>0</v>
      </c>
      <c r="I109" s="1223"/>
      <c r="J109" s="1224"/>
      <c r="K109" s="1222">
        <f t="shared" ref="K109:K111" si="63">IF(I109=0,0,J109/I109)</f>
        <v>0</v>
      </c>
      <c r="L109" s="1225"/>
      <c r="M109" s="1226"/>
      <c r="N109" s="1222">
        <f t="shared" ref="N109:N111" si="64">IF(L109=0,0,M109/L109)</f>
        <v>0</v>
      </c>
      <c r="O109" s="1227"/>
      <c r="P109" s="1228"/>
      <c r="Q109" s="1222">
        <f t="shared" ref="Q109:Q111" si="65">IF(O109=0,0,P109/O109)</f>
        <v>0</v>
      </c>
      <c r="R109" s="1225"/>
      <c r="S109" s="1226"/>
      <c r="T109" s="1222">
        <f t="shared" ref="T109:T111" si="66">IF(R109=0,0,S109/R109)</f>
        <v>0</v>
      </c>
      <c r="U109" s="1223"/>
      <c r="V109" s="1224"/>
      <c r="W109" s="1222">
        <f t="shared" ref="W109:W111" si="67">IF(U109=0,0,V109/U109)</f>
        <v>0</v>
      </c>
      <c r="X109" s="1223"/>
      <c r="Y109" s="1225"/>
      <c r="Z109" s="1225"/>
      <c r="AA109" s="1230"/>
    </row>
    <row r="110" spans="2:27" ht="47.25" x14ac:dyDescent="0.2">
      <c r="B110" s="1189"/>
      <c r="C110" s="1190" t="s">
        <v>2058</v>
      </c>
      <c r="D110" s="1189"/>
      <c r="E110" s="1191">
        <v>10700</v>
      </c>
      <c r="F110" s="1220" t="e">
        <f>F116-F63-F86-F111</f>
        <v>#REF!</v>
      </c>
      <c r="G110" s="1221" t="e">
        <f>G116-G63-G86-G111</f>
        <v>#REF!</v>
      </c>
      <c r="H110" s="1222" t="e">
        <f t="shared" si="62"/>
        <v>#REF!</v>
      </c>
      <c r="I110" s="1223"/>
      <c r="J110" s="1224"/>
      <c r="K110" s="1222">
        <f t="shared" si="63"/>
        <v>0</v>
      </c>
      <c r="L110" s="1225">
        <f>'[30]Раздел 2А'!F47</f>
        <v>4162.308</v>
      </c>
      <c r="M110" s="1226">
        <f>ROUND('[30]Раздел 2А'!M47/1.2,5)</f>
        <v>33179.400829999999</v>
      </c>
      <c r="N110" s="1222">
        <f t="shared" si="64"/>
        <v>7.9713949159937227</v>
      </c>
      <c r="O110" s="1223"/>
      <c r="P110" s="1224"/>
      <c r="Q110" s="1222">
        <f t="shared" si="65"/>
        <v>0</v>
      </c>
      <c r="R110" s="1225">
        <f>'[30]Раздел 2А'!F45</f>
        <v>14113.965</v>
      </c>
      <c r="S110" s="1226">
        <f>ROUND('[30]Раздел 2А'!M45/1.2,5)</f>
        <v>100196.94648</v>
      </c>
      <c r="T110" s="1222">
        <f t="shared" si="66"/>
        <v>7.0991352522129674</v>
      </c>
      <c r="U110" s="1223"/>
      <c r="V110" s="1224"/>
      <c r="W110" s="1222">
        <f t="shared" si="67"/>
        <v>0</v>
      </c>
      <c r="X110" s="1223"/>
      <c r="Y110" s="1382">
        <v>0</v>
      </c>
      <c r="Z110" s="1225"/>
      <c r="AA110" s="1230"/>
    </row>
    <row r="111" spans="2:27" ht="31.5" x14ac:dyDescent="0.2">
      <c r="B111" s="1189"/>
      <c r="C111" s="1190" t="s">
        <v>2059</v>
      </c>
      <c r="D111" s="1189"/>
      <c r="E111" s="1191">
        <v>10800</v>
      </c>
      <c r="F111" s="1220" t="e">
        <f>#REF!/1000</f>
        <v>#REF!</v>
      </c>
      <c r="G111" s="1221" t="e">
        <f>ROUND(#REF!/1000,5)</f>
        <v>#REF!</v>
      </c>
      <c r="H111" s="1222" t="e">
        <f t="shared" si="62"/>
        <v>#REF!</v>
      </c>
      <c r="I111" s="1223"/>
      <c r="J111" s="1224"/>
      <c r="K111" s="1222">
        <f t="shared" si="63"/>
        <v>0</v>
      </c>
      <c r="L111" s="1229"/>
      <c r="M111" s="1221"/>
      <c r="N111" s="1222">
        <f t="shared" si="64"/>
        <v>0</v>
      </c>
      <c r="O111" s="1227"/>
      <c r="P111" s="1228"/>
      <c r="Q111" s="1222">
        <f t="shared" si="65"/>
        <v>0</v>
      </c>
      <c r="R111" s="1229"/>
      <c r="S111" s="1221"/>
      <c r="T111" s="1222">
        <f t="shared" si="66"/>
        <v>0</v>
      </c>
      <c r="U111" s="1227"/>
      <c r="V111" s="1228"/>
      <c r="W111" s="1222">
        <f t="shared" si="67"/>
        <v>0</v>
      </c>
      <c r="X111" s="1223"/>
      <c r="Y111" s="1229">
        <v>0</v>
      </c>
      <c r="Z111" s="1225"/>
      <c r="AA111" s="1230"/>
    </row>
    <row r="112" spans="2:27" ht="18" x14ac:dyDescent="0.2">
      <c r="B112" s="1189"/>
      <c r="C112" s="1190" t="s">
        <v>332</v>
      </c>
      <c r="D112" s="1189"/>
      <c r="E112" s="1191"/>
      <c r="F112" s="1216"/>
      <c r="G112" s="1217"/>
      <c r="H112" s="1217"/>
      <c r="I112" s="1218"/>
      <c r="J112" s="1217"/>
      <c r="K112" s="1217"/>
      <c r="L112" s="1218"/>
      <c r="M112" s="1217"/>
      <c r="N112" s="1217"/>
      <c r="O112" s="1218"/>
      <c r="P112" s="1217"/>
      <c r="Q112" s="1217"/>
      <c r="R112" s="1218"/>
      <c r="S112" s="1217"/>
      <c r="T112" s="1217"/>
      <c r="U112" s="1218"/>
      <c r="V112" s="1217"/>
      <c r="W112" s="1217"/>
      <c r="X112" s="1218"/>
      <c r="Y112" s="1218"/>
      <c r="Z112" s="1218"/>
      <c r="AA112" s="1219"/>
    </row>
    <row r="113" spans="2:27" ht="18" x14ac:dyDescent="0.2">
      <c r="B113" s="1189"/>
      <c r="C113" s="1190" t="s">
        <v>2060</v>
      </c>
      <c r="D113" s="1189"/>
      <c r="E113" s="1191">
        <v>10810</v>
      </c>
      <c r="F113" s="1220">
        <f>'Продажа на РР - ХМАО'!AB45+'Продажа на РР - ХМАО'!AB54</f>
        <v>19980.446097</v>
      </c>
      <c r="G113" s="1221">
        <f>ROUND('Продажа на РР - ХМАО'!AN45+'Продажа на РР - ХМАО'!AN54,5)</f>
        <v>43503.634420000002</v>
      </c>
      <c r="H113" s="1222">
        <f t="shared" ref="H113:H116" si="68">IF(F113=0,0,G113/F113)</f>
        <v>2.1773104668835161</v>
      </c>
      <c r="I113" s="1223"/>
      <c r="J113" s="1224"/>
      <c r="K113" s="1222">
        <f t="shared" ref="K113:K116" si="69">IF(I113=0,0,J113/I113)</f>
        <v>0</v>
      </c>
      <c r="L113" s="1234">
        <f t="shared" ref="L113:W115" si="70">(0)</f>
        <v>0</v>
      </c>
      <c r="M113" s="1235">
        <f t="shared" si="70"/>
        <v>0</v>
      </c>
      <c r="N113" s="1235">
        <f t="shared" si="70"/>
        <v>0</v>
      </c>
      <c r="O113" s="1234">
        <f t="shared" si="70"/>
        <v>0</v>
      </c>
      <c r="P113" s="1235">
        <f t="shared" si="70"/>
        <v>0</v>
      </c>
      <c r="Q113" s="1235">
        <f t="shared" si="70"/>
        <v>0</v>
      </c>
      <c r="R113" s="1234">
        <f t="shared" si="70"/>
        <v>0</v>
      </c>
      <c r="S113" s="1235">
        <f t="shared" si="70"/>
        <v>0</v>
      </c>
      <c r="T113" s="1235">
        <f t="shared" si="70"/>
        <v>0</v>
      </c>
      <c r="U113" s="1234">
        <f t="shared" si="70"/>
        <v>0</v>
      </c>
      <c r="V113" s="1235">
        <f t="shared" si="70"/>
        <v>0</v>
      </c>
      <c r="W113" s="1235">
        <f t="shared" si="70"/>
        <v>0</v>
      </c>
      <c r="X113" s="1227"/>
      <c r="Y113" s="1229"/>
      <c r="Z113" s="1225"/>
      <c r="AA113" s="1236">
        <f t="shared" ref="AA113:AA115" si="71">(0)</f>
        <v>0</v>
      </c>
    </row>
    <row r="114" spans="2:27" ht="31.5" x14ac:dyDescent="0.2">
      <c r="B114" s="1189"/>
      <c r="C114" s="1190" t="s">
        <v>2061</v>
      </c>
      <c r="D114" s="1189"/>
      <c r="E114" s="1191">
        <v>10811</v>
      </c>
      <c r="F114" s="1220">
        <f>'Продажа на РР - ХМАО'!AB54</f>
        <v>19385.696964999999</v>
      </c>
      <c r="G114" s="1221">
        <f>ROUND('Продажа на РР - ХМАО'!AN54,5)</f>
        <v>41724.09476</v>
      </c>
      <c r="H114" s="1222">
        <f t="shared" si="68"/>
        <v>2.1523133697659138</v>
      </c>
      <c r="I114" s="1223"/>
      <c r="J114" s="1224"/>
      <c r="K114" s="1222">
        <f t="shared" si="69"/>
        <v>0</v>
      </c>
      <c r="L114" s="1234">
        <f t="shared" si="70"/>
        <v>0</v>
      </c>
      <c r="M114" s="1235">
        <f t="shared" si="70"/>
        <v>0</v>
      </c>
      <c r="N114" s="1235">
        <f t="shared" si="70"/>
        <v>0</v>
      </c>
      <c r="O114" s="1234">
        <f t="shared" si="70"/>
        <v>0</v>
      </c>
      <c r="P114" s="1235">
        <f t="shared" si="70"/>
        <v>0</v>
      </c>
      <c r="Q114" s="1235">
        <f t="shared" si="70"/>
        <v>0</v>
      </c>
      <c r="R114" s="1234">
        <f t="shared" si="70"/>
        <v>0</v>
      </c>
      <c r="S114" s="1235">
        <f t="shared" si="70"/>
        <v>0</v>
      </c>
      <c r="T114" s="1235">
        <f t="shared" si="70"/>
        <v>0</v>
      </c>
      <c r="U114" s="1234">
        <f t="shared" si="70"/>
        <v>0</v>
      </c>
      <c r="V114" s="1235">
        <f t="shared" si="70"/>
        <v>0</v>
      </c>
      <c r="W114" s="1235">
        <f t="shared" si="70"/>
        <v>0</v>
      </c>
      <c r="X114" s="1227"/>
      <c r="Y114" s="1229"/>
      <c r="Z114" s="1225"/>
      <c r="AA114" s="1236">
        <f t="shared" si="71"/>
        <v>0</v>
      </c>
    </row>
    <row r="115" spans="2:27" ht="18" x14ac:dyDescent="0.2">
      <c r="B115" s="1189"/>
      <c r="C115" s="1190" t="s">
        <v>2062</v>
      </c>
      <c r="D115" s="1189"/>
      <c r="E115" s="1191">
        <v>10820</v>
      </c>
      <c r="F115" s="1220"/>
      <c r="G115" s="1221"/>
      <c r="H115" s="1222">
        <f t="shared" si="68"/>
        <v>0</v>
      </c>
      <c r="I115" s="1223"/>
      <c r="J115" s="1224"/>
      <c r="K115" s="1222">
        <f t="shared" si="69"/>
        <v>0</v>
      </c>
      <c r="L115" s="1234">
        <f t="shared" si="70"/>
        <v>0</v>
      </c>
      <c r="M115" s="1235">
        <f t="shared" si="70"/>
        <v>0</v>
      </c>
      <c r="N115" s="1235">
        <f t="shared" si="70"/>
        <v>0</v>
      </c>
      <c r="O115" s="1234">
        <f t="shared" si="70"/>
        <v>0</v>
      </c>
      <c r="P115" s="1235">
        <f t="shared" si="70"/>
        <v>0</v>
      </c>
      <c r="Q115" s="1235">
        <f t="shared" si="70"/>
        <v>0</v>
      </c>
      <c r="R115" s="1234">
        <f t="shared" si="70"/>
        <v>0</v>
      </c>
      <c r="S115" s="1235">
        <f t="shared" si="70"/>
        <v>0</v>
      </c>
      <c r="T115" s="1235">
        <f t="shared" si="70"/>
        <v>0</v>
      </c>
      <c r="U115" s="1234">
        <f t="shared" si="70"/>
        <v>0</v>
      </c>
      <c r="V115" s="1235">
        <f t="shared" si="70"/>
        <v>0</v>
      </c>
      <c r="W115" s="1235">
        <f t="shared" si="70"/>
        <v>0</v>
      </c>
      <c r="X115" s="1227"/>
      <c r="Y115" s="1225"/>
      <c r="Z115" s="1225"/>
      <c r="AA115" s="1236">
        <f t="shared" si="71"/>
        <v>0</v>
      </c>
    </row>
    <row r="116" spans="2:27" ht="31.5" x14ac:dyDescent="0.2">
      <c r="B116" s="1189"/>
      <c r="C116" s="1190" t="s">
        <v>2063</v>
      </c>
      <c r="D116" s="1189"/>
      <c r="E116" s="1191">
        <v>10900</v>
      </c>
      <c r="F116" s="1231">
        <f>F709-F121</f>
        <v>41963.896839000001</v>
      </c>
      <c r="G116" s="1222">
        <f>ROUND(('6'!G32+'6'!G35+'6'!I32),5)</f>
        <v>249597.94889</v>
      </c>
      <c r="H116" s="1222">
        <f t="shared" si="68"/>
        <v>5.947921134388813</v>
      </c>
      <c r="I116" s="1232">
        <f t="shared" ref="I116:J116" si="72">I63+I67+I72+I86+I97+I100+I101+I102+I107+I110+I111</f>
        <v>0</v>
      </c>
      <c r="J116" s="1222">
        <f t="shared" si="72"/>
        <v>0</v>
      </c>
      <c r="K116" s="1222">
        <f t="shared" si="69"/>
        <v>0</v>
      </c>
      <c r="L116" s="1232">
        <f t="shared" ref="L116:M116" si="73">L63+L67+L72+L86+L97+L100+L101+L102+L107+L110+L111</f>
        <v>4162.308</v>
      </c>
      <c r="M116" s="1222">
        <f t="shared" si="73"/>
        <v>33179.400829999999</v>
      </c>
      <c r="N116" s="1222">
        <f>IF(L116=0,0,M116/L116)</f>
        <v>7.9713949159937227</v>
      </c>
      <c r="O116" s="1232">
        <f t="shared" ref="O116:P116" si="74">O63+O67+O72+O86+O97+O100+O101+O102+O107+O110+O111</f>
        <v>0</v>
      </c>
      <c r="P116" s="1222">
        <f t="shared" si="74"/>
        <v>0</v>
      </c>
      <c r="Q116" s="1222">
        <f>IF(O116=0,0,P116/O116)</f>
        <v>0</v>
      </c>
      <c r="R116" s="1232">
        <f t="shared" ref="R116:S116" si="75">R63+R67+R72+R86+R97+R100+R101+R102+R107+R110+R111</f>
        <v>14113.965</v>
      </c>
      <c r="S116" s="1222">
        <f t="shared" si="75"/>
        <v>100196.94648</v>
      </c>
      <c r="T116" s="1222">
        <f>IF(R116=0,0,S116/R116)</f>
        <v>7.0991352522129674</v>
      </c>
      <c r="U116" s="1232">
        <f t="shared" ref="U116:V116" si="76">U63+U67+U72+U86+U97+U100+U101+U102+U107+U110+U111</f>
        <v>0</v>
      </c>
      <c r="V116" s="1222">
        <f t="shared" si="76"/>
        <v>0</v>
      </c>
      <c r="W116" s="1222">
        <f>IF(U116=0,0,V116/U116)</f>
        <v>0</v>
      </c>
      <c r="X116" s="1232">
        <f t="shared" ref="X116:AA116" si="77">X63+X67+X72+X86+X97+X100+X101+X102+X107+X110+X111</f>
        <v>0</v>
      </c>
      <c r="Y116" s="1232">
        <f t="shared" si="77"/>
        <v>-501.40300000000002</v>
      </c>
      <c r="Z116" s="1232">
        <f t="shared" si="77"/>
        <v>0</v>
      </c>
      <c r="AA116" s="1233">
        <f t="shared" si="77"/>
        <v>0</v>
      </c>
    </row>
    <row r="117" spans="2:27" ht="18" x14ac:dyDescent="0.2">
      <c r="B117" s="1189"/>
      <c r="C117" s="1190" t="s">
        <v>332</v>
      </c>
      <c r="D117" s="1189"/>
      <c r="E117" s="1191"/>
      <c r="F117" s="1216"/>
      <c r="G117" s="1217"/>
      <c r="H117" s="1217"/>
      <c r="I117" s="1218"/>
      <c r="J117" s="1217"/>
      <c r="K117" s="1217"/>
      <c r="L117" s="1218"/>
      <c r="M117" s="1217"/>
      <c r="N117" s="1217"/>
      <c r="O117" s="1218"/>
      <c r="P117" s="1217"/>
      <c r="Q117" s="1217"/>
      <c r="R117" s="1218"/>
      <c r="S117" s="1217"/>
      <c r="T117" s="1217"/>
      <c r="U117" s="1218"/>
      <c r="V117" s="1217"/>
      <c r="W117" s="1217"/>
      <c r="X117" s="1218"/>
      <c r="Y117" s="1218"/>
      <c r="Z117" s="1218"/>
      <c r="AA117" s="1219"/>
    </row>
    <row r="118" spans="2:27" ht="18" x14ac:dyDescent="0.2">
      <c r="B118" s="1189"/>
      <c r="C118" s="1190" t="s">
        <v>2064</v>
      </c>
      <c r="D118" s="1189"/>
      <c r="E118" s="1191">
        <v>10901</v>
      </c>
      <c r="F118" s="1220">
        <f>F116</f>
        <v>41963.896839000001</v>
      </c>
      <c r="G118" s="1221">
        <f>G116</f>
        <v>249597.94889</v>
      </c>
      <c r="H118" s="1222">
        <f t="shared" ref="H118:H119" si="78">IF(F118=0,0,G118/F118)</f>
        <v>5.947921134388813</v>
      </c>
      <c r="I118" s="1223"/>
      <c r="J118" s="1224"/>
      <c r="K118" s="1222">
        <f t="shared" ref="K118:K119" si="79">IF(I118=0,0,J118/I118)</f>
        <v>0</v>
      </c>
      <c r="L118" s="1234">
        <f t="shared" ref="L118:W119" si="80">(0)</f>
        <v>0</v>
      </c>
      <c r="M118" s="1235">
        <f t="shared" si="80"/>
        <v>0</v>
      </c>
      <c r="N118" s="1235">
        <f t="shared" si="80"/>
        <v>0</v>
      </c>
      <c r="O118" s="1234">
        <f t="shared" si="80"/>
        <v>0</v>
      </c>
      <c r="P118" s="1235">
        <f t="shared" si="80"/>
        <v>0</v>
      </c>
      <c r="Q118" s="1235">
        <f t="shared" si="80"/>
        <v>0</v>
      </c>
      <c r="R118" s="1234">
        <f t="shared" si="80"/>
        <v>0</v>
      </c>
      <c r="S118" s="1235">
        <f t="shared" si="80"/>
        <v>0</v>
      </c>
      <c r="T118" s="1235">
        <f t="shared" si="80"/>
        <v>0</v>
      </c>
      <c r="U118" s="1234">
        <f t="shared" si="80"/>
        <v>0</v>
      </c>
      <c r="V118" s="1235">
        <f t="shared" si="80"/>
        <v>0</v>
      </c>
      <c r="W118" s="1235">
        <f t="shared" si="80"/>
        <v>0</v>
      </c>
      <c r="X118" s="1223"/>
      <c r="Y118" s="1225">
        <f>Y116</f>
        <v>-501.40300000000002</v>
      </c>
      <c r="Z118" s="1225"/>
      <c r="AA118" s="1230"/>
    </row>
    <row r="119" spans="2:27" ht="31.5" x14ac:dyDescent="0.2">
      <c r="B119" s="1189"/>
      <c r="C119" s="1190" t="s">
        <v>2065</v>
      </c>
      <c r="D119" s="1189"/>
      <c r="E119" s="1191">
        <v>10902</v>
      </c>
      <c r="F119" s="1220"/>
      <c r="G119" s="1221"/>
      <c r="H119" s="1222">
        <f t="shared" si="78"/>
        <v>0</v>
      </c>
      <c r="I119" s="1223"/>
      <c r="J119" s="1224"/>
      <c r="K119" s="1222">
        <f t="shared" si="79"/>
        <v>0</v>
      </c>
      <c r="L119" s="1234">
        <f t="shared" si="80"/>
        <v>0</v>
      </c>
      <c r="M119" s="1235">
        <f t="shared" si="80"/>
        <v>0</v>
      </c>
      <c r="N119" s="1235">
        <f t="shared" si="80"/>
        <v>0</v>
      </c>
      <c r="O119" s="1234">
        <f t="shared" si="80"/>
        <v>0</v>
      </c>
      <c r="P119" s="1235">
        <f t="shared" si="80"/>
        <v>0</v>
      </c>
      <c r="Q119" s="1235">
        <f t="shared" si="80"/>
        <v>0</v>
      </c>
      <c r="R119" s="1234">
        <f t="shared" si="80"/>
        <v>0</v>
      </c>
      <c r="S119" s="1235">
        <f t="shared" si="80"/>
        <v>0</v>
      </c>
      <c r="T119" s="1235">
        <f t="shared" si="80"/>
        <v>0</v>
      </c>
      <c r="U119" s="1234">
        <f t="shared" si="80"/>
        <v>0</v>
      </c>
      <c r="V119" s="1235">
        <f t="shared" si="80"/>
        <v>0</v>
      </c>
      <c r="W119" s="1235">
        <f t="shared" si="80"/>
        <v>0</v>
      </c>
      <c r="X119" s="1223"/>
      <c r="Y119" s="1225"/>
      <c r="Z119" s="1225"/>
      <c r="AA119" s="1230"/>
    </row>
    <row r="120" spans="2:27" ht="18" x14ac:dyDescent="0.2">
      <c r="B120" s="1189"/>
      <c r="C120" s="1190" t="s">
        <v>2066</v>
      </c>
      <c r="D120" s="1189"/>
      <c r="E120" s="1191"/>
      <c r="F120" s="1216"/>
      <c r="G120" s="1217"/>
      <c r="H120" s="1217"/>
      <c r="I120" s="1218"/>
      <c r="J120" s="1217"/>
      <c r="K120" s="1217"/>
      <c r="L120" s="1218"/>
      <c r="M120" s="1217"/>
      <c r="N120" s="1217"/>
      <c r="O120" s="1218"/>
      <c r="P120" s="1217"/>
      <c r="Q120" s="1217"/>
      <c r="R120" s="1218"/>
      <c r="S120" s="1217"/>
      <c r="T120" s="1217"/>
      <c r="U120" s="1218"/>
      <c r="V120" s="1217"/>
      <c r="W120" s="1217"/>
      <c r="X120" s="1218"/>
      <c r="Y120" s="1218"/>
      <c r="Z120" s="1218"/>
      <c r="AA120" s="1219"/>
    </row>
    <row r="121" spans="2:27" ht="47.25" x14ac:dyDescent="0.2">
      <c r="B121" s="1189"/>
      <c r="C121" s="1190" t="s">
        <v>2067</v>
      </c>
      <c r="D121" s="1189"/>
      <c r="E121" s="1191">
        <v>10920</v>
      </c>
      <c r="F121" s="1231">
        <f t="shared" ref="F121:G121" si="81">F123+F124</f>
        <v>5823.7221609999997</v>
      </c>
      <c r="G121" s="1222">
        <f t="shared" si="81"/>
        <v>23900.0625</v>
      </c>
      <c r="H121" s="1222">
        <f>IF(F121=0,0,G121/F121)</f>
        <v>4.1039153035240412</v>
      </c>
      <c r="I121" s="1232">
        <f t="shared" ref="I121:J121" si="82">I123+I124</f>
        <v>0</v>
      </c>
      <c r="J121" s="1222">
        <f t="shared" si="82"/>
        <v>0</v>
      </c>
      <c r="K121" s="1222">
        <f>IF(I121=0,0,J121/I121)</f>
        <v>0</v>
      </c>
      <c r="L121" s="1234">
        <f t="shared" ref="L121:W121" si="83">(0)</f>
        <v>0</v>
      </c>
      <c r="M121" s="1235">
        <f t="shared" si="83"/>
        <v>0</v>
      </c>
      <c r="N121" s="1235">
        <f t="shared" si="83"/>
        <v>0</v>
      </c>
      <c r="O121" s="1234">
        <f t="shared" si="83"/>
        <v>0</v>
      </c>
      <c r="P121" s="1235">
        <f t="shared" si="83"/>
        <v>0</v>
      </c>
      <c r="Q121" s="1235">
        <f t="shared" si="83"/>
        <v>0</v>
      </c>
      <c r="R121" s="1234">
        <f t="shared" si="83"/>
        <v>0</v>
      </c>
      <c r="S121" s="1235">
        <f t="shared" si="83"/>
        <v>0</v>
      </c>
      <c r="T121" s="1235">
        <f t="shared" si="83"/>
        <v>0</v>
      </c>
      <c r="U121" s="1234">
        <f t="shared" si="83"/>
        <v>0</v>
      </c>
      <c r="V121" s="1235">
        <f t="shared" si="83"/>
        <v>0</v>
      </c>
      <c r="W121" s="1235">
        <f t="shared" si="83"/>
        <v>0</v>
      </c>
      <c r="X121" s="1232">
        <f t="shared" ref="X121:AA121" si="84">X123+X124</f>
        <v>0</v>
      </c>
      <c r="Y121" s="1232">
        <f t="shared" si="84"/>
        <v>0</v>
      </c>
      <c r="Z121" s="1232">
        <f t="shared" si="84"/>
        <v>0</v>
      </c>
      <c r="AA121" s="1233">
        <f t="shared" si="84"/>
        <v>0</v>
      </c>
    </row>
    <row r="122" spans="2:27" ht="18" x14ac:dyDescent="0.2">
      <c r="B122" s="1189"/>
      <c r="C122" s="1190" t="s">
        <v>332</v>
      </c>
      <c r="D122" s="1189"/>
      <c r="E122" s="1191"/>
      <c r="F122" s="1216"/>
      <c r="G122" s="1217"/>
      <c r="H122" s="1217"/>
      <c r="I122" s="1218"/>
      <c r="J122" s="1217"/>
      <c r="K122" s="1217"/>
      <c r="L122" s="1218"/>
      <c r="M122" s="1217"/>
      <c r="N122" s="1217"/>
      <c r="O122" s="1218"/>
      <c r="P122" s="1217"/>
      <c r="Q122" s="1217"/>
      <c r="R122" s="1218"/>
      <c r="S122" s="1217"/>
      <c r="T122" s="1217"/>
      <c r="U122" s="1218"/>
      <c r="V122" s="1217"/>
      <c r="W122" s="1217"/>
      <c r="X122" s="1218"/>
      <c r="Y122" s="1218"/>
      <c r="Z122" s="1218"/>
      <c r="AA122" s="1219"/>
    </row>
    <row r="123" spans="2:27" ht="47.25" x14ac:dyDescent="0.2">
      <c r="B123" s="1189"/>
      <c r="C123" s="1190" t="s">
        <v>2068</v>
      </c>
      <c r="D123" s="1189"/>
      <c r="E123" s="1191">
        <v>10921</v>
      </c>
      <c r="F123" s="1220"/>
      <c r="G123" s="1221"/>
      <c r="H123" s="1222">
        <f t="shared" ref="H123:H124" si="85">IF(F123=0,0,G123/F123)</f>
        <v>0</v>
      </c>
      <c r="I123" s="1227"/>
      <c r="J123" s="1228"/>
      <c r="K123" s="1222">
        <f t="shared" ref="K123:K124" si="86">IF(I123=0,0,J123/I123)</f>
        <v>0</v>
      </c>
      <c r="L123" s="1234">
        <f t="shared" ref="L123:W124" si="87">(0)</f>
        <v>0</v>
      </c>
      <c r="M123" s="1235">
        <f t="shared" si="87"/>
        <v>0</v>
      </c>
      <c r="N123" s="1235">
        <f t="shared" si="87"/>
        <v>0</v>
      </c>
      <c r="O123" s="1234">
        <f t="shared" si="87"/>
        <v>0</v>
      </c>
      <c r="P123" s="1235">
        <f t="shared" si="87"/>
        <v>0</v>
      </c>
      <c r="Q123" s="1235">
        <f t="shared" si="87"/>
        <v>0</v>
      </c>
      <c r="R123" s="1234">
        <f t="shared" si="87"/>
        <v>0</v>
      </c>
      <c r="S123" s="1235">
        <f t="shared" si="87"/>
        <v>0</v>
      </c>
      <c r="T123" s="1235">
        <f t="shared" si="87"/>
        <v>0</v>
      </c>
      <c r="U123" s="1234">
        <f t="shared" si="87"/>
        <v>0</v>
      </c>
      <c r="V123" s="1235">
        <f t="shared" si="87"/>
        <v>0</v>
      </c>
      <c r="W123" s="1235">
        <f t="shared" si="87"/>
        <v>0</v>
      </c>
      <c r="X123" s="1227"/>
      <c r="Y123" s="1225"/>
      <c r="Z123" s="1225"/>
      <c r="AA123" s="1230"/>
    </row>
    <row r="124" spans="2:27" ht="18" x14ac:dyDescent="0.2">
      <c r="B124" s="1189"/>
      <c r="C124" s="1190" t="s">
        <v>2069</v>
      </c>
      <c r="D124" s="1189"/>
      <c r="E124" s="1191">
        <v>10922</v>
      </c>
      <c r="F124" s="1220">
        <f>'2'!F91</f>
        <v>5823.7221609999997</v>
      </c>
      <c r="G124" s="1221">
        <f>ROUND('2'!G91,5)</f>
        <v>23900.0625</v>
      </c>
      <c r="H124" s="1222">
        <f t="shared" si="85"/>
        <v>4.1039153035240412</v>
      </c>
      <c r="I124" s="1223"/>
      <c r="J124" s="1224"/>
      <c r="K124" s="1222">
        <f t="shared" si="86"/>
        <v>0</v>
      </c>
      <c r="L124" s="1234">
        <f t="shared" si="87"/>
        <v>0</v>
      </c>
      <c r="M124" s="1235">
        <f t="shared" si="87"/>
        <v>0</v>
      </c>
      <c r="N124" s="1235">
        <f t="shared" si="87"/>
        <v>0</v>
      </c>
      <c r="O124" s="1234">
        <f t="shared" si="87"/>
        <v>0</v>
      </c>
      <c r="P124" s="1235">
        <f t="shared" si="87"/>
        <v>0</v>
      </c>
      <c r="Q124" s="1235">
        <f t="shared" si="87"/>
        <v>0</v>
      </c>
      <c r="R124" s="1234">
        <f t="shared" si="87"/>
        <v>0</v>
      </c>
      <c r="S124" s="1235">
        <f t="shared" si="87"/>
        <v>0</v>
      </c>
      <c r="T124" s="1235">
        <f t="shared" si="87"/>
        <v>0</v>
      </c>
      <c r="U124" s="1234">
        <f t="shared" si="87"/>
        <v>0</v>
      </c>
      <c r="V124" s="1235">
        <f t="shared" si="87"/>
        <v>0</v>
      </c>
      <c r="W124" s="1235">
        <f t="shared" si="87"/>
        <v>0</v>
      </c>
      <c r="X124" s="1227"/>
      <c r="Y124" s="1225"/>
      <c r="Z124" s="1225"/>
      <c r="AA124" s="1230"/>
    </row>
    <row r="125" spans="2:27" ht="18" x14ac:dyDescent="0.2">
      <c r="B125" s="1189"/>
      <c r="C125" s="1190" t="s">
        <v>2070</v>
      </c>
      <c r="D125" s="1189"/>
      <c r="E125" s="1191"/>
      <c r="F125" s="1216"/>
      <c r="G125" s="1217"/>
      <c r="H125" s="1217"/>
      <c r="I125" s="1218"/>
      <c r="J125" s="1217"/>
      <c r="K125" s="1217"/>
      <c r="L125" s="1218"/>
      <c r="M125" s="1217"/>
      <c r="N125" s="1217"/>
      <c r="O125" s="1218"/>
      <c r="P125" s="1217"/>
      <c r="Q125" s="1217"/>
      <c r="R125" s="1218"/>
      <c r="S125" s="1217"/>
      <c r="T125" s="1217"/>
      <c r="U125" s="1218"/>
      <c r="V125" s="1217"/>
      <c r="W125" s="1217"/>
      <c r="X125" s="1218"/>
      <c r="Y125" s="1218"/>
      <c r="Z125" s="1218"/>
      <c r="AA125" s="1219"/>
    </row>
    <row r="126" spans="2:27" ht="63" x14ac:dyDescent="0.2">
      <c r="B126" s="1189"/>
      <c r="C126" s="1237" t="s">
        <v>2071</v>
      </c>
      <c r="D126" s="1189"/>
      <c r="E126" s="1191">
        <v>10910</v>
      </c>
      <c r="F126" s="1238">
        <f>F92</f>
        <v>1126.7311370000002</v>
      </c>
      <c r="G126" s="1239">
        <f>G92</f>
        <v>13177.1731</v>
      </c>
      <c r="H126" s="1222">
        <f t="shared" ref="H126:H380" si="88">IF(F126=0,0,G126/F126)</f>
        <v>11.695046553062461</v>
      </c>
      <c r="I126" s="1223"/>
      <c r="J126" s="1224"/>
      <c r="K126" s="1222">
        <f t="shared" ref="K126:K380" si="89">IF(I126=0,0,J126/I126)</f>
        <v>0</v>
      </c>
      <c r="L126" s="1234">
        <f t="shared" ref="L126:W147" si="90">(0)</f>
        <v>0</v>
      </c>
      <c r="M126" s="1235">
        <f t="shared" si="90"/>
        <v>0</v>
      </c>
      <c r="N126" s="1235">
        <f t="shared" si="90"/>
        <v>0</v>
      </c>
      <c r="O126" s="1234">
        <f t="shared" si="90"/>
        <v>0</v>
      </c>
      <c r="P126" s="1235">
        <f t="shared" si="90"/>
        <v>0</v>
      </c>
      <c r="Q126" s="1235">
        <f t="shared" si="90"/>
        <v>0</v>
      </c>
      <c r="R126" s="1234">
        <f t="shared" si="90"/>
        <v>0</v>
      </c>
      <c r="S126" s="1235">
        <f t="shared" si="90"/>
        <v>0</v>
      </c>
      <c r="T126" s="1235">
        <f t="shared" si="90"/>
        <v>0</v>
      </c>
      <c r="U126" s="1234">
        <f t="shared" si="90"/>
        <v>0</v>
      </c>
      <c r="V126" s="1235">
        <f t="shared" si="90"/>
        <v>0</v>
      </c>
      <c r="W126" s="1235">
        <f t="shared" si="90"/>
        <v>0</v>
      </c>
      <c r="X126" s="1223"/>
      <c r="Y126" s="1240"/>
      <c r="Z126" s="1240"/>
      <c r="AA126" s="1241"/>
    </row>
    <row r="127" spans="2:27" ht="18" x14ac:dyDescent="0.2">
      <c r="B127" s="1189"/>
      <c r="C127" s="1242" t="s">
        <v>2072</v>
      </c>
      <c r="D127" s="1189"/>
      <c r="E127" s="1243">
        <v>1091000001</v>
      </c>
      <c r="F127" s="1244">
        <f>F126-F128-F129-F130-F131-F132-F133-F134-F135-F136</f>
        <v>500.42554200000023</v>
      </c>
      <c r="G127" s="1226">
        <f>G126-G128-G129-G130-G131-G132-G133-G134-G135-G136</f>
        <v>6314.1731</v>
      </c>
      <c r="H127" s="1222">
        <f t="shared" si="88"/>
        <v>12.617607556090727</v>
      </c>
      <c r="I127" s="1225"/>
      <c r="J127" s="1226"/>
      <c r="K127" s="1222">
        <f t="shared" si="89"/>
        <v>0</v>
      </c>
      <c r="L127" s="1234">
        <f t="shared" si="90"/>
        <v>0</v>
      </c>
      <c r="M127" s="1235">
        <f t="shared" si="90"/>
        <v>0</v>
      </c>
      <c r="N127" s="1235">
        <f t="shared" si="90"/>
        <v>0</v>
      </c>
      <c r="O127" s="1234">
        <f t="shared" si="90"/>
        <v>0</v>
      </c>
      <c r="P127" s="1235">
        <f t="shared" si="90"/>
        <v>0</v>
      </c>
      <c r="Q127" s="1235">
        <f t="shared" si="90"/>
        <v>0</v>
      </c>
      <c r="R127" s="1234">
        <f t="shared" si="90"/>
        <v>0</v>
      </c>
      <c r="S127" s="1235">
        <f t="shared" si="90"/>
        <v>0</v>
      </c>
      <c r="T127" s="1235">
        <f t="shared" si="90"/>
        <v>0</v>
      </c>
      <c r="U127" s="1234">
        <f t="shared" si="90"/>
        <v>0</v>
      </c>
      <c r="V127" s="1235">
        <f t="shared" si="90"/>
        <v>0</v>
      </c>
      <c r="W127" s="1235">
        <f t="shared" si="90"/>
        <v>0</v>
      </c>
      <c r="X127" s="1225"/>
      <c r="Y127" s="1225"/>
      <c r="Z127" s="1225"/>
      <c r="AA127" s="1230"/>
    </row>
    <row r="128" spans="2:27" ht="18" x14ac:dyDescent="0.2">
      <c r="B128" s="1189"/>
      <c r="C128" s="1242" t="s">
        <v>2073</v>
      </c>
      <c r="D128" s="1189"/>
      <c r="E128" s="1243">
        <v>1091000002</v>
      </c>
      <c r="F128" s="1245">
        <f>'Договора ГП и ЭСО'!K5/1000</f>
        <v>532.78912100000002</v>
      </c>
      <c r="G128" s="1226">
        <f>ROUND('Договора ГП и ЭСО'!L5/1000,0)</f>
        <v>5836</v>
      </c>
      <c r="H128" s="1222">
        <f t="shared" si="88"/>
        <v>10.953677111586519</v>
      </c>
      <c r="I128" s="1225"/>
      <c r="J128" s="1226"/>
      <c r="K128" s="1222">
        <f t="shared" si="89"/>
        <v>0</v>
      </c>
      <c r="L128" s="1234">
        <f t="shared" si="90"/>
        <v>0</v>
      </c>
      <c r="M128" s="1235">
        <f t="shared" si="90"/>
        <v>0</v>
      </c>
      <c r="N128" s="1235">
        <f t="shared" si="90"/>
        <v>0</v>
      </c>
      <c r="O128" s="1234">
        <f t="shared" si="90"/>
        <v>0</v>
      </c>
      <c r="P128" s="1235">
        <f t="shared" si="90"/>
        <v>0</v>
      </c>
      <c r="Q128" s="1235">
        <f t="shared" si="90"/>
        <v>0</v>
      </c>
      <c r="R128" s="1234">
        <f t="shared" si="90"/>
        <v>0</v>
      </c>
      <c r="S128" s="1235">
        <f t="shared" si="90"/>
        <v>0</v>
      </c>
      <c r="T128" s="1235">
        <f t="shared" si="90"/>
        <v>0</v>
      </c>
      <c r="U128" s="1234">
        <f t="shared" si="90"/>
        <v>0</v>
      </c>
      <c r="V128" s="1235">
        <f t="shared" si="90"/>
        <v>0</v>
      </c>
      <c r="W128" s="1235">
        <f t="shared" si="90"/>
        <v>0</v>
      </c>
      <c r="X128" s="1225"/>
      <c r="Y128" s="1225"/>
      <c r="Z128" s="1225"/>
      <c r="AA128" s="1230"/>
    </row>
    <row r="129" spans="2:27" ht="18" x14ac:dyDescent="0.2">
      <c r="B129" s="1189"/>
      <c r="C129" s="1242" t="s">
        <v>2074</v>
      </c>
      <c r="D129" s="1189"/>
      <c r="E129" s="1243">
        <v>1091000003</v>
      </c>
      <c r="F129" s="1245">
        <f>'Договора ГП и ЭСО'!K83/1000</f>
        <v>13.484080000000001</v>
      </c>
      <c r="G129" s="1226">
        <f>ROUND('Договора ГП и ЭСО'!L83/1000,0)</f>
        <v>148</v>
      </c>
      <c r="H129" s="1222">
        <f t="shared" si="88"/>
        <v>10.975906402216539</v>
      </c>
      <c r="I129" s="1225"/>
      <c r="J129" s="1226"/>
      <c r="K129" s="1222">
        <f t="shared" si="89"/>
        <v>0</v>
      </c>
      <c r="L129" s="1234">
        <f t="shared" si="90"/>
        <v>0</v>
      </c>
      <c r="M129" s="1235">
        <f t="shared" si="90"/>
        <v>0</v>
      </c>
      <c r="N129" s="1235">
        <f t="shared" si="90"/>
        <v>0</v>
      </c>
      <c r="O129" s="1234">
        <f t="shared" si="90"/>
        <v>0</v>
      </c>
      <c r="P129" s="1235">
        <f t="shared" si="90"/>
        <v>0</v>
      </c>
      <c r="Q129" s="1235">
        <f t="shared" si="90"/>
        <v>0</v>
      </c>
      <c r="R129" s="1234">
        <f t="shared" si="90"/>
        <v>0</v>
      </c>
      <c r="S129" s="1235">
        <f t="shared" si="90"/>
        <v>0</v>
      </c>
      <c r="T129" s="1235">
        <f t="shared" si="90"/>
        <v>0</v>
      </c>
      <c r="U129" s="1234">
        <f t="shared" si="90"/>
        <v>0</v>
      </c>
      <c r="V129" s="1235">
        <f t="shared" si="90"/>
        <v>0</v>
      </c>
      <c r="W129" s="1235">
        <f t="shared" si="90"/>
        <v>0</v>
      </c>
      <c r="X129" s="1225"/>
      <c r="Y129" s="1225"/>
      <c r="Z129" s="1225"/>
      <c r="AA129" s="1230"/>
    </row>
    <row r="130" spans="2:27" ht="18" x14ac:dyDescent="0.2">
      <c r="B130" s="1189"/>
      <c r="C130" s="1242" t="s">
        <v>2075</v>
      </c>
      <c r="D130" s="1189"/>
      <c r="E130" s="1243">
        <v>1091000004</v>
      </c>
      <c r="F130" s="1245">
        <v>0</v>
      </c>
      <c r="G130" s="1226">
        <v>0</v>
      </c>
      <c r="H130" s="1222">
        <f t="shared" si="88"/>
        <v>0</v>
      </c>
      <c r="I130" s="1225"/>
      <c r="J130" s="1226"/>
      <c r="K130" s="1222">
        <f t="shared" si="89"/>
        <v>0</v>
      </c>
      <c r="L130" s="1234">
        <f t="shared" si="90"/>
        <v>0</v>
      </c>
      <c r="M130" s="1235">
        <f t="shared" si="90"/>
        <v>0</v>
      </c>
      <c r="N130" s="1235">
        <f t="shared" si="90"/>
        <v>0</v>
      </c>
      <c r="O130" s="1234">
        <f t="shared" si="90"/>
        <v>0</v>
      </c>
      <c r="P130" s="1235">
        <f t="shared" si="90"/>
        <v>0</v>
      </c>
      <c r="Q130" s="1235">
        <f t="shared" si="90"/>
        <v>0</v>
      </c>
      <c r="R130" s="1234">
        <f t="shared" si="90"/>
        <v>0</v>
      </c>
      <c r="S130" s="1235">
        <f t="shared" si="90"/>
        <v>0</v>
      </c>
      <c r="T130" s="1235">
        <f t="shared" si="90"/>
        <v>0</v>
      </c>
      <c r="U130" s="1234">
        <f t="shared" si="90"/>
        <v>0</v>
      </c>
      <c r="V130" s="1235">
        <f t="shared" si="90"/>
        <v>0</v>
      </c>
      <c r="W130" s="1235">
        <f t="shared" si="90"/>
        <v>0</v>
      </c>
      <c r="X130" s="1225"/>
      <c r="Y130" s="1225"/>
      <c r="Z130" s="1225"/>
      <c r="AA130" s="1230"/>
    </row>
    <row r="131" spans="2:27" ht="18" x14ac:dyDescent="0.2">
      <c r="B131" s="1189"/>
      <c r="C131" s="1242" t="s">
        <v>2076</v>
      </c>
      <c r="D131" s="1189"/>
      <c r="E131" s="1243">
        <v>1091000005</v>
      </c>
      <c r="F131" s="1245">
        <f>'Договора ГП и ЭСО'!K87/1000</f>
        <v>0</v>
      </c>
      <c r="G131" s="1226">
        <f>ROUND('Договора ГП и ЭСО'!L87/1000,0)</f>
        <v>0</v>
      </c>
      <c r="H131" s="1222">
        <f t="shared" si="88"/>
        <v>0</v>
      </c>
      <c r="I131" s="1225"/>
      <c r="J131" s="1226"/>
      <c r="K131" s="1222">
        <f t="shared" si="89"/>
        <v>0</v>
      </c>
      <c r="L131" s="1234">
        <f t="shared" si="90"/>
        <v>0</v>
      </c>
      <c r="M131" s="1235">
        <f t="shared" si="90"/>
        <v>0</v>
      </c>
      <c r="N131" s="1235">
        <f t="shared" si="90"/>
        <v>0</v>
      </c>
      <c r="O131" s="1234">
        <f t="shared" si="90"/>
        <v>0</v>
      </c>
      <c r="P131" s="1235">
        <f t="shared" si="90"/>
        <v>0</v>
      </c>
      <c r="Q131" s="1235">
        <f t="shared" si="90"/>
        <v>0</v>
      </c>
      <c r="R131" s="1234">
        <f t="shared" si="90"/>
        <v>0</v>
      </c>
      <c r="S131" s="1235">
        <f t="shared" si="90"/>
        <v>0</v>
      </c>
      <c r="T131" s="1235">
        <f t="shared" si="90"/>
        <v>0</v>
      </c>
      <c r="U131" s="1234">
        <f t="shared" si="90"/>
        <v>0</v>
      </c>
      <c r="V131" s="1235">
        <f t="shared" si="90"/>
        <v>0</v>
      </c>
      <c r="W131" s="1235">
        <f t="shared" si="90"/>
        <v>0</v>
      </c>
      <c r="X131" s="1225"/>
      <c r="Y131" s="1225"/>
      <c r="Z131" s="1225"/>
      <c r="AA131" s="1230"/>
    </row>
    <row r="132" spans="2:27" ht="18" x14ac:dyDescent="0.2">
      <c r="B132" s="1189"/>
      <c r="C132" s="1242" t="s">
        <v>2077</v>
      </c>
      <c r="D132" s="1189"/>
      <c r="E132" s="1243">
        <v>1091000006</v>
      </c>
      <c r="F132" s="1245">
        <f>'Договора ГП и ЭСО'!K61/1000</f>
        <v>5.5647380000000002</v>
      </c>
      <c r="G132" s="1226">
        <f>ROUND('Договора ГП и ЭСО'!L61/1000,0)</f>
        <v>61</v>
      </c>
      <c r="H132" s="1222">
        <f t="shared" si="88"/>
        <v>10.96188176334627</v>
      </c>
      <c r="I132" s="1225"/>
      <c r="J132" s="1226"/>
      <c r="K132" s="1222">
        <f t="shared" si="89"/>
        <v>0</v>
      </c>
      <c r="L132" s="1234">
        <f t="shared" si="90"/>
        <v>0</v>
      </c>
      <c r="M132" s="1235">
        <f t="shared" si="90"/>
        <v>0</v>
      </c>
      <c r="N132" s="1235">
        <f t="shared" si="90"/>
        <v>0</v>
      </c>
      <c r="O132" s="1234">
        <f t="shared" si="90"/>
        <v>0</v>
      </c>
      <c r="P132" s="1235">
        <f t="shared" si="90"/>
        <v>0</v>
      </c>
      <c r="Q132" s="1235">
        <f t="shared" si="90"/>
        <v>0</v>
      </c>
      <c r="R132" s="1234">
        <f t="shared" si="90"/>
        <v>0</v>
      </c>
      <c r="S132" s="1235">
        <f t="shared" si="90"/>
        <v>0</v>
      </c>
      <c r="T132" s="1235">
        <f t="shared" si="90"/>
        <v>0</v>
      </c>
      <c r="U132" s="1234">
        <f t="shared" si="90"/>
        <v>0</v>
      </c>
      <c r="V132" s="1235">
        <f t="shared" si="90"/>
        <v>0</v>
      </c>
      <c r="W132" s="1235">
        <f t="shared" si="90"/>
        <v>0</v>
      </c>
      <c r="X132" s="1225"/>
      <c r="Y132" s="1225"/>
      <c r="Z132" s="1225"/>
      <c r="AA132" s="1230"/>
    </row>
    <row r="133" spans="2:27" ht="18" x14ac:dyDescent="0.2">
      <c r="B133" s="1189"/>
      <c r="C133" s="1242" t="s">
        <v>2078</v>
      </c>
      <c r="D133" s="1189"/>
      <c r="E133" s="1243">
        <v>1091000007</v>
      </c>
      <c r="F133" s="1245">
        <f>'Договора ГП и ЭСО'!K163/1000</f>
        <v>11.688718000000001</v>
      </c>
      <c r="G133" s="1226">
        <f>ROUND('Договора ГП и ЭСО'!L163/1000,0)</f>
        <v>129</v>
      </c>
      <c r="H133" s="1222">
        <f t="shared" si="88"/>
        <v>11.036283020943785</v>
      </c>
      <c r="I133" s="1225"/>
      <c r="J133" s="1226"/>
      <c r="K133" s="1222">
        <f t="shared" si="89"/>
        <v>0</v>
      </c>
      <c r="L133" s="1234">
        <f t="shared" si="90"/>
        <v>0</v>
      </c>
      <c r="M133" s="1235">
        <f t="shared" si="90"/>
        <v>0</v>
      </c>
      <c r="N133" s="1235">
        <f t="shared" si="90"/>
        <v>0</v>
      </c>
      <c r="O133" s="1234">
        <f t="shared" si="90"/>
        <v>0</v>
      </c>
      <c r="P133" s="1235">
        <f t="shared" si="90"/>
        <v>0</v>
      </c>
      <c r="Q133" s="1235">
        <f t="shared" si="90"/>
        <v>0</v>
      </c>
      <c r="R133" s="1234">
        <f t="shared" si="90"/>
        <v>0</v>
      </c>
      <c r="S133" s="1235">
        <f t="shared" si="90"/>
        <v>0</v>
      </c>
      <c r="T133" s="1235">
        <f t="shared" si="90"/>
        <v>0</v>
      </c>
      <c r="U133" s="1234">
        <f t="shared" si="90"/>
        <v>0</v>
      </c>
      <c r="V133" s="1235">
        <f t="shared" si="90"/>
        <v>0</v>
      </c>
      <c r="W133" s="1235">
        <f t="shared" si="90"/>
        <v>0</v>
      </c>
      <c r="X133" s="1225"/>
      <c r="Y133" s="1225"/>
      <c r="Z133" s="1225"/>
      <c r="AA133" s="1230"/>
    </row>
    <row r="134" spans="2:27" ht="18" x14ac:dyDescent="0.2">
      <c r="B134" s="1189"/>
      <c r="C134" s="1242" t="s">
        <v>2079</v>
      </c>
      <c r="D134" s="1189"/>
      <c r="E134" s="1243">
        <v>1091000008</v>
      </c>
      <c r="F134" s="1245">
        <v>0</v>
      </c>
      <c r="G134" s="1226">
        <v>0</v>
      </c>
      <c r="H134" s="1222">
        <f t="shared" si="88"/>
        <v>0</v>
      </c>
      <c r="I134" s="1225"/>
      <c r="J134" s="1226"/>
      <c r="K134" s="1222">
        <f t="shared" si="89"/>
        <v>0</v>
      </c>
      <c r="L134" s="1234">
        <f t="shared" si="90"/>
        <v>0</v>
      </c>
      <c r="M134" s="1235">
        <f t="shared" si="90"/>
        <v>0</v>
      </c>
      <c r="N134" s="1235">
        <f t="shared" si="90"/>
        <v>0</v>
      </c>
      <c r="O134" s="1234">
        <f t="shared" si="90"/>
        <v>0</v>
      </c>
      <c r="P134" s="1235">
        <f t="shared" si="90"/>
        <v>0</v>
      </c>
      <c r="Q134" s="1235">
        <f t="shared" si="90"/>
        <v>0</v>
      </c>
      <c r="R134" s="1234">
        <f t="shared" si="90"/>
        <v>0</v>
      </c>
      <c r="S134" s="1235">
        <f t="shared" si="90"/>
        <v>0</v>
      </c>
      <c r="T134" s="1235">
        <f t="shared" si="90"/>
        <v>0</v>
      </c>
      <c r="U134" s="1234">
        <f t="shared" si="90"/>
        <v>0</v>
      </c>
      <c r="V134" s="1235">
        <f t="shared" si="90"/>
        <v>0</v>
      </c>
      <c r="W134" s="1235">
        <f t="shared" si="90"/>
        <v>0</v>
      </c>
      <c r="X134" s="1225"/>
      <c r="Y134" s="1225"/>
      <c r="Z134" s="1225"/>
      <c r="AA134" s="1230"/>
    </row>
    <row r="135" spans="2:27" ht="18" x14ac:dyDescent="0.2">
      <c r="B135" s="1189"/>
      <c r="C135" s="1242" t="s">
        <v>2080</v>
      </c>
      <c r="D135" s="1189"/>
      <c r="E135" s="1243">
        <v>1091000009</v>
      </c>
      <c r="F135" s="1245">
        <f>'Договора ГП и ЭСО'!K99/1000</f>
        <v>4.2580749999999998</v>
      </c>
      <c r="G135" s="1226">
        <f>ROUND('Договора ГП и ЭСО'!L99/1000,0)</f>
        <v>47</v>
      </c>
      <c r="H135" s="1222">
        <f t="shared" si="88"/>
        <v>11.037851611350201</v>
      </c>
      <c r="I135" s="1225"/>
      <c r="J135" s="1226"/>
      <c r="K135" s="1222">
        <f t="shared" si="89"/>
        <v>0</v>
      </c>
      <c r="L135" s="1234">
        <f t="shared" si="90"/>
        <v>0</v>
      </c>
      <c r="M135" s="1235">
        <f t="shared" si="90"/>
        <v>0</v>
      </c>
      <c r="N135" s="1235">
        <f t="shared" si="90"/>
        <v>0</v>
      </c>
      <c r="O135" s="1234">
        <f t="shared" si="90"/>
        <v>0</v>
      </c>
      <c r="P135" s="1235">
        <f t="shared" si="90"/>
        <v>0</v>
      </c>
      <c r="Q135" s="1235">
        <f t="shared" si="90"/>
        <v>0</v>
      </c>
      <c r="R135" s="1234">
        <f t="shared" si="90"/>
        <v>0</v>
      </c>
      <c r="S135" s="1235">
        <f t="shared" si="90"/>
        <v>0</v>
      </c>
      <c r="T135" s="1235">
        <f t="shared" si="90"/>
        <v>0</v>
      </c>
      <c r="U135" s="1234">
        <f t="shared" si="90"/>
        <v>0</v>
      </c>
      <c r="V135" s="1235">
        <f t="shared" si="90"/>
        <v>0</v>
      </c>
      <c r="W135" s="1235">
        <f t="shared" si="90"/>
        <v>0</v>
      </c>
      <c r="X135" s="1225"/>
      <c r="Y135" s="1225"/>
      <c r="Z135" s="1225"/>
      <c r="AA135" s="1230"/>
    </row>
    <row r="136" spans="2:27" ht="18" x14ac:dyDescent="0.2">
      <c r="B136" s="1189"/>
      <c r="C136" s="1242" t="s">
        <v>2081</v>
      </c>
      <c r="D136" s="1189"/>
      <c r="E136" s="1243">
        <v>1091000010</v>
      </c>
      <c r="F136" s="1245">
        <f>'Договора ГП и ЭСО'!K103/1000</f>
        <v>58.520862999999999</v>
      </c>
      <c r="G136" s="1226">
        <f>ROUND('Договора ГП и ЭСО'!L103/1000,0)</f>
        <v>642</v>
      </c>
      <c r="H136" s="1222">
        <f t="shared" si="88"/>
        <v>10.970446556811714</v>
      </c>
      <c r="I136" s="1225"/>
      <c r="J136" s="1226"/>
      <c r="K136" s="1222">
        <f t="shared" si="89"/>
        <v>0</v>
      </c>
      <c r="L136" s="1234">
        <f t="shared" si="90"/>
        <v>0</v>
      </c>
      <c r="M136" s="1235">
        <f t="shared" si="90"/>
        <v>0</v>
      </c>
      <c r="N136" s="1235">
        <f t="shared" si="90"/>
        <v>0</v>
      </c>
      <c r="O136" s="1234">
        <f t="shared" si="90"/>
        <v>0</v>
      </c>
      <c r="P136" s="1235">
        <f t="shared" si="90"/>
        <v>0</v>
      </c>
      <c r="Q136" s="1235">
        <f t="shared" si="90"/>
        <v>0</v>
      </c>
      <c r="R136" s="1234">
        <f t="shared" si="90"/>
        <v>0</v>
      </c>
      <c r="S136" s="1235">
        <f t="shared" si="90"/>
        <v>0</v>
      </c>
      <c r="T136" s="1235">
        <f t="shared" si="90"/>
        <v>0</v>
      </c>
      <c r="U136" s="1234">
        <f t="shared" si="90"/>
        <v>0</v>
      </c>
      <c r="V136" s="1235">
        <f t="shared" si="90"/>
        <v>0</v>
      </c>
      <c r="W136" s="1235">
        <f t="shared" si="90"/>
        <v>0</v>
      </c>
      <c r="X136" s="1225"/>
      <c r="Y136" s="1225"/>
      <c r="Z136" s="1225"/>
      <c r="AA136" s="1230"/>
    </row>
    <row r="137" spans="2:27" ht="18" hidden="1" x14ac:dyDescent="0.2">
      <c r="B137" s="1189"/>
      <c r="C137" s="1242"/>
      <c r="D137" s="1189"/>
      <c r="E137" s="1243">
        <v>1091000011</v>
      </c>
      <c r="F137" s="1245"/>
      <c r="G137" s="1226"/>
      <c r="H137" s="1222">
        <f t="shared" si="88"/>
        <v>0</v>
      </c>
      <c r="I137" s="1225"/>
      <c r="J137" s="1226"/>
      <c r="K137" s="1222">
        <f t="shared" si="89"/>
        <v>0</v>
      </c>
      <c r="L137" s="1234">
        <f t="shared" si="90"/>
        <v>0</v>
      </c>
      <c r="M137" s="1235">
        <f t="shared" si="90"/>
        <v>0</v>
      </c>
      <c r="N137" s="1235">
        <f t="shared" si="90"/>
        <v>0</v>
      </c>
      <c r="O137" s="1234">
        <f t="shared" si="90"/>
        <v>0</v>
      </c>
      <c r="P137" s="1235">
        <f t="shared" si="90"/>
        <v>0</v>
      </c>
      <c r="Q137" s="1235">
        <f t="shared" si="90"/>
        <v>0</v>
      </c>
      <c r="R137" s="1234">
        <f t="shared" si="90"/>
        <v>0</v>
      </c>
      <c r="S137" s="1235">
        <f t="shared" si="90"/>
        <v>0</v>
      </c>
      <c r="T137" s="1235">
        <f t="shared" si="90"/>
        <v>0</v>
      </c>
      <c r="U137" s="1234">
        <f t="shared" si="90"/>
        <v>0</v>
      </c>
      <c r="V137" s="1235">
        <f t="shared" si="90"/>
        <v>0</v>
      </c>
      <c r="W137" s="1235">
        <f t="shared" si="90"/>
        <v>0</v>
      </c>
      <c r="X137" s="1225"/>
      <c r="Y137" s="1225"/>
      <c r="Z137" s="1225"/>
      <c r="AA137" s="1230"/>
    </row>
    <row r="138" spans="2:27" ht="18" hidden="1" x14ac:dyDescent="0.2">
      <c r="B138" s="1189"/>
      <c r="C138" s="1246"/>
      <c r="D138" s="1189"/>
      <c r="E138" s="1243">
        <v>1091000012</v>
      </c>
      <c r="F138" s="1245"/>
      <c r="G138" s="1226"/>
      <c r="H138" s="1222">
        <f t="shared" si="88"/>
        <v>0</v>
      </c>
      <c r="I138" s="1225"/>
      <c r="J138" s="1226"/>
      <c r="K138" s="1222">
        <f t="shared" si="89"/>
        <v>0</v>
      </c>
      <c r="L138" s="1234">
        <f t="shared" si="90"/>
        <v>0</v>
      </c>
      <c r="M138" s="1235">
        <f t="shared" si="90"/>
        <v>0</v>
      </c>
      <c r="N138" s="1235">
        <f t="shared" si="90"/>
        <v>0</v>
      </c>
      <c r="O138" s="1234">
        <f t="shared" si="90"/>
        <v>0</v>
      </c>
      <c r="P138" s="1235">
        <f t="shared" si="90"/>
        <v>0</v>
      </c>
      <c r="Q138" s="1235">
        <f t="shared" si="90"/>
        <v>0</v>
      </c>
      <c r="R138" s="1234">
        <f t="shared" si="90"/>
        <v>0</v>
      </c>
      <c r="S138" s="1235">
        <f t="shared" si="90"/>
        <v>0</v>
      </c>
      <c r="T138" s="1235">
        <f t="shared" si="90"/>
        <v>0</v>
      </c>
      <c r="U138" s="1234">
        <f t="shared" si="90"/>
        <v>0</v>
      </c>
      <c r="V138" s="1235">
        <f t="shared" si="90"/>
        <v>0</v>
      </c>
      <c r="W138" s="1235">
        <f t="shared" si="90"/>
        <v>0</v>
      </c>
      <c r="X138" s="1225"/>
      <c r="Y138" s="1225"/>
      <c r="Z138" s="1225"/>
      <c r="AA138" s="1230"/>
    </row>
    <row r="139" spans="2:27" ht="18" hidden="1" x14ac:dyDescent="0.2">
      <c r="B139" s="1189"/>
      <c r="C139" s="1246"/>
      <c r="D139" s="1189"/>
      <c r="E139" s="1243">
        <v>1091000013</v>
      </c>
      <c r="F139" s="1245"/>
      <c r="G139" s="1226"/>
      <c r="H139" s="1222">
        <f t="shared" si="88"/>
        <v>0</v>
      </c>
      <c r="I139" s="1225"/>
      <c r="J139" s="1226"/>
      <c r="K139" s="1222">
        <f t="shared" si="89"/>
        <v>0</v>
      </c>
      <c r="L139" s="1234">
        <f t="shared" si="90"/>
        <v>0</v>
      </c>
      <c r="M139" s="1235">
        <f t="shared" si="90"/>
        <v>0</v>
      </c>
      <c r="N139" s="1235">
        <f t="shared" si="90"/>
        <v>0</v>
      </c>
      <c r="O139" s="1234">
        <f t="shared" si="90"/>
        <v>0</v>
      </c>
      <c r="P139" s="1235">
        <f t="shared" si="90"/>
        <v>0</v>
      </c>
      <c r="Q139" s="1235">
        <f t="shared" si="90"/>
        <v>0</v>
      </c>
      <c r="R139" s="1234">
        <f t="shared" si="90"/>
        <v>0</v>
      </c>
      <c r="S139" s="1235">
        <f t="shared" si="90"/>
        <v>0</v>
      </c>
      <c r="T139" s="1235">
        <f t="shared" si="90"/>
        <v>0</v>
      </c>
      <c r="U139" s="1234">
        <f t="shared" si="90"/>
        <v>0</v>
      </c>
      <c r="V139" s="1235">
        <f t="shared" si="90"/>
        <v>0</v>
      </c>
      <c r="W139" s="1235">
        <f t="shared" si="90"/>
        <v>0</v>
      </c>
      <c r="X139" s="1225"/>
      <c r="Y139" s="1225"/>
      <c r="Z139" s="1225"/>
      <c r="AA139" s="1230"/>
    </row>
    <row r="140" spans="2:27" ht="18" hidden="1" x14ac:dyDescent="0.2">
      <c r="B140" s="1189"/>
      <c r="C140" s="1246"/>
      <c r="D140" s="1189"/>
      <c r="E140" s="1243">
        <v>1091000014</v>
      </c>
      <c r="F140" s="1245"/>
      <c r="G140" s="1226"/>
      <c r="H140" s="1222">
        <f t="shared" si="88"/>
        <v>0</v>
      </c>
      <c r="I140" s="1225"/>
      <c r="J140" s="1226"/>
      <c r="K140" s="1222">
        <f t="shared" si="89"/>
        <v>0</v>
      </c>
      <c r="L140" s="1234">
        <f t="shared" si="90"/>
        <v>0</v>
      </c>
      <c r="M140" s="1235">
        <f t="shared" si="90"/>
        <v>0</v>
      </c>
      <c r="N140" s="1235">
        <f t="shared" si="90"/>
        <v>0</v>
      </c>
      <c r="O140" s="1234">
        <f t="shared" si="90"/>
        <v>0</v>
      </c>
      <c r="P140" s="1235">
        <f t="shared" si="90"/>
        <v>0</v>
      </c>
      <c r="Q140" s="1235">
        <f t="shared" si="90"/>
        <v>0</v>
      </c>
      <c r="R140" s="1234">
        <f t="shared" si="90"/>
        <v>0</v>
      </c>
      <c r="S140" s="1235">
        <f t="shared" si="90"/>
        <v>0</v>
      </c>
      <c r="T140" s="1235">
        <f t="shared" si="90"/>
        <v>0</v>
      </c>
      <c r="U140" s="1234">
        <f t="shared" si="90"/>
        <v>0</v>
      </c>
      <c r="V140" s="1235">
        <f t="shared" si="90"/>
        <v>0</v>
      </c>
      <c r="W140" s="1235">
        <f t="shared" si="90"/>
        <v>0</v>
      </c>
      <c r="X140" s="1225"/>
      <c r="Y140" s="1225"/>
      <c r="Z140" s="1225"/>
      <c r="AA140" s="1230"/>
    </row>
    <row r="141" spans="2:27" ht="18" hidden="1" x14ac:dyDescent="0.2">
      <c r="B141" s="1189"/>
      <c r="C141" s="1246"/>
      <c r="D141" s="1189"/>
      <c r="E141" s="1243">
        <v>1091000015</v>
      </c>
      <c r="F141" s="1245"/>
      <c r="G141" s="1226"/>
      <c r="H141" s="1222">
        <f t="shared" si="88"/>
        <v>0</v>
      </c>
      <c r="I141" s="1225"/>
      <c r="J141" s="1226"/>
      <c r="K141" s="1222">
        <f t="shared" si="89"/>
        <v>0</v>
      </c>
      <c r="L141" s="1234">
        <f t="shared" si="90"/>
        <v>0</v>
      </c>
      <c r="M141" s="1235">
        <f t="shared" si="90"/>
        <v>0</v>
      </c>
      <c r="N141" s="1235">
        <f t="shared" si="90"/>
        <v>0</v>
      </c>
      <c r="O141" s="1234">
        <f t="shared" si="90"/>
        <v>0</v>
      </c>
      <c r="P141" s="1235">
        <f t="shared" si="90"/>
        <v>0</v>
      </c>
      <c r="Q141" s="1235">
        <f t="shared" si="90"/>
        <v>0</v>
      </c>
      <c r="R141" s="1234">
        <f t="shared" si="90"/>
        <v>0</v>
      </c>
      <c r="S141" s="1235">
        <f t="shared" si="90"/>
        <v>0</v>
      </c>
      <c r="T141" s="1235">
        <f t="shared" si="90"/>
        <v>0</v>
      </c>
      <c r="U141" s="1234">
        <f t="shared" si="90"/>
        <v>0</v>
      </c>
      <c r="V141" s="1235">
        <f t="shared" si="90"/>
        <v>0</v>
      </c>
      <c r="W141" s="1235">
        <f t="shared" si="90"/>
        <v>0</v>
      </c>
      <c r="X141" s="1225"/>
      <c r="Y141" s="1225"/>
      <c r="Z141" s="1225"/>
      <c r="AA141" s="1230"/>
    </row>
    <row r="142" spans="2:27" ht="18" hidden="1" x14ac:dyDescent="0.2">
      <c r="B142" s="1189"/>
      <c r="C142" s="1246"/>
      <c r="D142" s="1189"/>
      <c r="E142" s="1243">
        <v>1091000016</v>
      </c>
      <c r="F142" s="1245"/>
      <c r="G142" s="1226"/>
      <c r="H142" s="1222">
        <f t="shared" si="88"/>
        <v>0</v>
      </c>
      <c r="I142" s="1225"/>
      <c r="J142" s="1226"/>
      <c r="K142" s="1222">
        <f t="shared" si="89"/>
        <v>0</v>
      </c>
      <c r="L142" s="1234">
        <f t="shared" si="90"/>
        <v>0</v>
      </c>
      <c r="M142" s="1235">
        <f t="shared" si="90"/>
        <v>0</v>
      </c>
      <c r="N142" s="1235">
        <f t="shared" si="90"/>
        <v>0</v>
      </c>
      <c r="O142" s="1234">
        <f t="shared" si="90"/>
        <v>0</v>
      </c>
      <c r="P142" s="1235">
        <f t="shared" si="90"/>
        <v>0</v>
      </c>
      <c r="Q142" s="1235">
        <f t="shared" si="90"/>
        <v>0</v>
      </c>
      <c r="R142" s="1234">
        <f t="shared" si="90"/>
        <v>0</v>
      </c>
      <c r="S142" s="1235">
        <f t="shared" si="90"/>
        <v>0</v>
      </c>
      <c r="T142" s="1235">
        <f t="shared" si="90"/>
        <v>0</v>
      </c>
      <c r="U142" s="1234">
        <f t="shared" si="90"/>
        <v>0</v>
      </c>
      <c r="V142" s="1235">
        <f t="shared" si="90"/>
        <v>0</v>
      </c>
      <c r="W142" s="1235">
        <f t="shared" si="90"/>
        <v>0</v>
      </c>
      <c r="X142" s="1225"/>
      <c r="Y142" s="1225"/>
      <c r="Z142" s="1225"/>
      <c r="AA142" s="1230"/>
    </row>
    <row r="143" spans="2:27" ht="18" hidden="1" x14ac:dyDescent="0.2">
      <c r="B143" s="1189"/>
      <c r="C143" s="1246"/>
      <c r="D143" s="1189"/>
      <c r="E143" s="1243">
        <v>1091000017</v>
      </c>
      <c r="F143" s="1245"/>
      <c r="G143" s="1226"/>
      <c r="H143" s="1222">
        <f t="shared" si="88"/>
        <v>0</v>
      </c>
      <c r="I143" s="1225"/>
      <c r="J143" s="1226"/>
      <c r="K143" s="1222">
        <f t="shared" si="89"/>
        <v>0</v>
      </c>
      <c r="L143" s="1234">
        <f t="shared" si="90"/>
        <v>0</v>
      </c>
      <c r="M143" s="1235">
        <f t="shared" si="90"/>
        <v>0</v>
      </c>
      <c r="N143" s="1235">
        <f t="shared" si="90"/>
        <v>0</v>
      </c>
      <c r="O143" s="1234">
        <f t="shared" si="90"/>
        <v>0</v>
      </c>
      <c r="P143" s="1235">
        <f t="shared" si="90"/>
        <v>0</v>
      </c>
      <c r="Q143" s="1235">
        <f t="shared" si="90"/>
        <v>0</v>
      </c>
      <c r="R143" s="1234">
        <f t="shared" si="90"/>
        <v>0</v>
      </c>
      <c r="S143" s="1235">
        <f t="shared" si="90"/>
        <v>0</v>
      </c>
      <c r="T143" s="1235">
        <f t="shared" si="90"/>
        <v>0</v>
      </c>
      <c r="U143" s="1234">
        <f t="shared" si="90"/>
        <v>0</v>
      </c>
      <c r="V143" s="1235">
        <f t="shared" si="90"/>
        <v>0</v>
      </c>
      <c r="W143" s="1235">
        <f t="shared" si="90"/>
        <v>0</v>
      </c>
      <c r="X143" s="1225"/>
      <c r="Y143" s="1225"/>
      <c r="Z143" s="1225"/>
      <c r="AA143" s="1230"/>
    </row>
    <row r="144" spans="2:27" ht="18" hidden="1" x14ac:dyDescent="0.2">
      <c r="B144" s="1189"/>
      <c r="C144" s="1246"/>
      <c r="D144" s="1189"/>
      <c r="E144" s="1243">
        <v>1091000018</v>
      </c>
      <c r="F144" s="1245"/>
      <c r="G144" s="1226"/>
      <c r="H144" s="1222">
        <f t="shared" si="88"/>
        <v>0</v>
      </c>
      <c r="I144" s="1225"/>
      <c r="J144" s="1226"/>
      <c r="K144" s="1222">
        <f t="shared" si="89"/>
        <v>0</v>
      </c>
      <c r="L144" s="1234">
        <f t="shared" si="90"/>
        <v>0</v>
      </c>
      <c r="M144" s="1235">
        <f t="shared" si="90"/>
        <v>0</v>
      </c>
      <c r="N144" s="1235">
        <f t="shared" si="90"/>
        <v>0</v>
      </c>
      <c r="O144" s="1234">
        <f t="shared" si="90"/>
        <v>0</v>
      </c>
      <c r="P144" s="1235">
        <f t="shared" si="90"/>
        <v>0</v>
      </c>
      <c r="Q144" s="1235">
        <f t="shared" si="90"/>
        <v>0</v>
      </c>
      <c r="R144" s="1234">
        <f t="shared" si="90"/>
        <v>0</v>
      </c>
      <c r="S144" s="1235">
        <f t="shared" si="90"/>
        <v>0</v>
      </c>
      <c r="T144" s="1235">
        <f t="shared" si="90"/>
        <v>0</v>
      </c>
      <c r="U144" s="1234">
        <f t="shared" si="90"/>
        <v>0</v>
      </c>
      <c r="V144" s="1235">
        <f t="shared" si="90"/>
        <v>0</v>
      </c>
      <c r="W144" s="1235">
        <f t="shared" si="90"/>
        <v>0</v>
      </c>
      <c r="X144" s="1225"/>
      <c r="Y144" s="1225"/>
      <c r="Z144" s="1225"/>
      <c r="AA144" s="1230"/>
    </row>
    <row r="145" spans="2:27" ht="18" hidden="1" x14ac:dyDescent="0.2">
      <c r="B145" s="1189"/>
      <c r="C145" s="1246"/>
      <c r="D145" s="1189"/>
      <c r="E145" s="1243">
        <v>1091000019</v>
      </c>
      <c r="F145" s="1245"/>
      <c r="G145" s="1226"/>
      <c r="H145" s="1222">
        <f t="shared" si="88"/>
        <v>0</v>
      </c>
      <c r="I145" s="1225"/>
      <c r="J145" s="1226"/>
      <c r="K145" s="1222">
        <f t="shared" si="89"/>
        <v>0</v>
      </c>
      <c r="L145" s="1234">
        <f t="shared" si="90"/>
        <v>0</v>
      </c>
      <c r="M145" s="1235">
        <f t="shared" si="90"/>
        <v>0</v>
      </c>
      <c r="N145" s="1235">
        <f t="shared" si="90"/>
        <v>0</v>
      </c>
      <c r="O145" s="1234">
        <f t="shared" si="90"/>
        <v>0</v>
      </c>
      <c r="P145" s="1235">
        <f t="shared" si="90"/>
        <v>0</v>
      </c>
      <c r="Q145" s="1235">
        <f t="shared" si="90"/>
        <v>0</v>
      </c>
      <c r="R145" s="1234">
        <f t="shared" si="90"/>
        <v>0</v>
      </c>
      <c r="S145" s="1235">
        <f t="shared" si="90"/>
        <v>0</v>
      </c>
      <c r="T145" s="1235">
        <f t="shared" si="90"/>
        <v>0</v>
      </c>
      <c r="U145" s="1234">
        <f t="shared" si="90"/>
        <v>0</v>
      </c>
      <c r="V145" s="1235">
        <f t="shared" si="90"/>
        <v>0</v>
      </c>
      <c r="W145" s="1235">
        <f t="shared" si="90"/>
        <v>0</v>
      </c>
      <c r="X145" s="1225"/>
      <c r="Y145" s="1225"/>
      <c r="Z145" s="1225"/>
      <c r="AA145" s="1230"/>
    </row>
    <row r="146" spans="2:27" ht="18" hidden="1" x14ac:dyDescent="0.2">
      <c r="B146" s="1189"/>
      <c r="C146" s="1246"/>
      <c r="D146" s="1189"/>
      <c r="E146" s="1243">
        <v>1091000020</v>
      </c>
      <c r="F146" s="1245"/>
      <c r="G146" s="1226"/>
      <c r="H146" s="1222">
        <f t="shared" si="88"/>
        <v>0</v>
      </c>
      <c r="I146" s="1225"/>
      <c r="J146" s="1226"/>
      <c r="K146" s="1222">
        <f t="shared" si="89"/>
        <v>0</v>
      </c>
      <c r="L146" s="1234">
        <f t="shared" si="90"/>
        <v>0</v>
      </c>
      <c r="M146" s="1235">
        <f t="shared" si="90"/>
        <v>0</v>
      </c>
      <c r="N146" s="1235">
        <f t="shared" si="90"/>
        <v>0</v>
      </c>
      <c r="O146" s="1234">
        <f t="shared" si="90"/>
        <v>0</v>
      </c>
      <c r="P146" s="1235">
        <f t="shared" si="90"/>
        <v>0</v>
      </c>
      <c r="Q146" s="1235">
        <f t="shared" si="90"/>
        <v>0</v>
      </c>
      <c r="R146" s="1234">
        <f t="shared" si="90"/>
        <v>0</v>
      </c>
      <c r="S146" s="1235">
        <f t="shared" si="90"/>
        <v>0</v>
      </c>
      <c r="T146" s="1235">
        <f t="shared" si="90"/>
        <v>0</v>
      </c>
      <c r="U146" s="1234">
        <f t="shared" si="90"/>
        <v>0</v>
      </c>
      <c r="V146" s="1235">
        <f t="shared" si="90"/>
        <v>0</v>
      </c>
      <c r="W146" s="1235">
        <f t="shared" si="90"/>
        <v>0</v>
      </c>
      <c r="X146" s="1225"/>
      <c r="Y146" s="1225"/>
      <c r="Z146" s="1225"/>
      <c r="AA146" s="1230"/>
    </row>
    <row r="147" spans="2:27" ht="18" hidden="1" x14ac:dyDescent="0.2">
      <c r="B147" s="1189"/>
      <c r="C147" s="1246"/>
      <c r="D147" s="1189"/>
      <c r="E147" s="1243">
        <v>1091000021</v>
      </c>
      <c r="F147" s="1245"/>
      <c r="G147" s="1226"/>
      <c r="H147" s="1222">
        <f t="shared" si="88"/>
        <v>0</v>
      </c>
      <c r="I147" s="1225"/>
      <c r="J147" s="1226"/>
      <c r="K147" s="1222">
        <f t="shared" si="89"/>
        <v>0</v>
      </c>
      <c r="L147" s="1234">
        <f t="shared" si="90"/>
        <v>0</v>
      </c>
      <c r="M147" s="1235">
        <f t="shared" si="90"/>
        <v>0</v>
      </c>
      <c r="N147" s="1235">
        <f t="shared" si="90"/>
        <v>0</v>
      </c>
      <c r="O147" s="1234">
        <f t="shared" ref="O147:W175" si="91">(0)</f>
        <v>0</v>
      </c>
      <c r="P147" s="1235">
        <f t="shared" si="91"/>
        <v>0</v>
      </c>
      <c r="Q147" s="1235">
        <f t="shared" si="91"/>
        <v>0</v>
      </c>
      <c r="R147" s="1234">
        <f t="shared" si="91"/>
        <v>0</v>
      </c>
      <c r="S147" s="1235">
        <f t="shared" si="91"/>
        <v>0</v>
      </c>
      <c r="T147" s="1235">
        <f t="shared" si="91"/>
        <v>0</v>
      </c>
      <c r="U147" s="1234">
        <f t="shared" si="91"/>
        <v>0</v>
      </c>
      <c r="V147" s="1235">
        <f t="shared" si="91"/>
        <v>0</v>
      </c>
      <c r="W147" s="1235">
        <f t="shared" si="91"/>
        <v>0</v>
      </c>
      <c r="X147" s="1225"/>
      <c r="Y147" s="1225"/>
      <c r="Z147" s="1225"/>
      <c r="AA147" s="1230"/>
    </row>
    <row r="148" spans="2:27" ht="18" hidden="1" x14ac:dyDescent="0.2">
      <c r="B148" s="1189"/>
      <c r="C148" s="1246"/>
      <c r="D148" s="1189"/>
      <c r="E148" s="1243">
        <v>1091000022</v>
      </c>
      <c r="F148" s="1245"/>
      <c r="G148" s="1226"/>
      <c r="H148" s="1222">
        <f t="shared" si="88"/>
        <v>0</v>
      </c>
      <c r="I148" s="1225"/>
      <c r="J148" s="1226"/>
      <c r="K148" s="1222">
        <f t="shared" si="89"/>
        <v>0</v>
      </c>
      <c r="L148" s="1234">
        <f t="shared" ref="L148:Q204" si="92">(0)</f>
        <v>0</v>
      </c>
      <c r="M148" s="1235">
        <f t="shared" si="92"/>
        <v>0</v>
      </c>
      <c r="N148" s="1235">
        <f t="shared" si="92"/>
        <v>0</v>
      </c>
      <c r="O148" s="1234">
        <f t="shared" si="91"/>
        <v>0</v>
      </c>
      <c r="P148" s="1235">
        <f t="shared" si="91"/>
        <v>0</v>
      </c>
      <c r="Q148" s="1235">
        <f t="shared" si="91"/>
        <v>0</v>
      </c>
      <c r="R148" s="1234">
        <f t="shared" si="91"/>
        <v>0</v>
      </c>
      <c r="S148" s="1235">
        <f t="shared" si="91"/>
        <v>0</v>
      </c>
      <c r="T148" s="1235">
        <f t="shared" si="91"/>
        <v>0</v>
      </c>
      <c r="U148" s="1234">
        <f t="shared" si="91"/>
        <v>0</v>
      </c>
      <c r="V148" s="1235">
        <f t="shared" si="91"/>
        <v>0</v>
      </c>
      <c r="W148" s="1235">
        <f t="shared" si="91"/>
        <v>0</v>
      </c>
      <c r="X148" s="1225"/>
      <c r="Y148" s="1225"/>
      <c r="Z148" s="1225"/>
      <c r="AA148" s="1230"/>
    </row>
    <row r="149" spans="2:27" ht="18" hidden="1" x14ac:dyDescent="0.2">
      <c r="B149" s="1189"/>
      <c r="C149" s="1246"/>
      <c r="D149" s="1189"/>
      <c r="E149" s="1243">
        <v>1091000023</v>
      </c>
      <c r="F149" s="1245"/>
      <c r="G149" s="1226"/>
      <c r="H149" s="1222">
        <f t="shared" si="88"/>
        <v>0</v>
      </c>
      <c r="I149" s="1225"/>
      <c r="J149" s="1226"/>
      <c r="K149" s="1222">
        <f t="shared" si="89"/>
        <v>0</v>
      </c>
      <c r="L149" s="1234">
        <f t="shared" si="92"/>
        <v>0</v>
      </c>
      <c r="M149" s="1235">
        <f t="shared" si="92"/>
        <v>0</v>
      </c>
      <c r="N149" s="1235">
        <f t="shared" si="92"/>
        <v>0</v>
      </c>
      <c r="O149" s="1234">
        <f t="shared" si="91"/>
        <v>0</v>
      </c>
      <c r="P149" s="1235">
        <f t="shared" si="91"/>
        <v>0</v>
      </c>
      <c r="Q149" s="1235">
        <f t="shared" si="91"/>
        <v>0</v>
      </c>
      <c r="R149" s="1234">
        <f t="shared" si="91"/>
        <v>0</v>
      </c>
      <c r="S149" s="1235">
        <f t="shared" si="91"/>
        <v>0</v>
      </c>
      <c r="T149" s="1235">
        <f t="shared" si="91"/>
        <v>0</v>
      </c>
      <c r="U149" s="1234">
        <f t="shared" si="91"/>
        <v>0</v>
      </c>
      <c r="V149" s="1235">
        <f t="shared" si="91"/>
        <v>0</v>
      </c>
      <c r="W149" s="1235">
        <f t="shared" si="91"/>
        <v>0</v>
      </c>
      <c r="X149" s="1225"/>
      <c r="Y149" s="1225"/>
      <c r="Z149" s="1225"/>
      <c r="AA149" s="1230"/>
    </row>
    <row r="150" spans="2:27" ht="18" hidden="1" x14ac:dyDescent="0.2">
      <c r="B150" s="1189"/>
      <c r="C150" s="1246"/>
      <c r="D150" s="1189"/>
      <c r="E150" s="1243">
        <v>1091000024</v>
      </c>
      <c r="F150" s="1245"/>
      <c r="G150" s="1226"/>
      <c r="H150" s="1222">
        <f t="shared" si="88"/>
        <v>0</v>
      </c>
      <c r="I150" s="1225"/>
      <c r="J150" s="1226"/>
      <c r="K150" s="1222">
        <f t="shared" si="89"/>
        <v>0</v>
      </c>
      <c r="L150" s="1234">
        <f t="shared" si="92"/>
        <v>0</v>
      </c>
      <c r="M150" s="1235">
        <f t="shared" si="92"/>
        <v>0</v>
      </c>
      <c r="N150" s="1235">
        <f t="shared" si="92"/>
        <v>0</v>
      </c>
      <c r="O150" s="1234">
        <f t="shared" si="91"/>
        <v>0</v>
      </c>
      <c r="P150" s="1235">
        <f t="shared" si="91"/>
        <v>0</v>
      </c>
      <c r="Q150" s="1235">
        <f t="shared" si="91"/>
        <v>0</v>
      </c>
      <c r="R150" s="1234">
        <f t="shared" si="91"/>
        <v>0</v>
      </c>
      <c r="S150" s="1235">
        <f t="shared" si="91"/>
        <v>0</v>
      </c>
      <c r="T150" s="1235">
        <f t="shared" si="91"/>
        <v>0</v>
      </c>
      <c r="U150" s="1234">
        <f t="shared" si="91"/>
        <v>0</v>
      </c>
      <c r="V150" s="1235">
        <f t="shared" si="91"/>
        <v>0</v>
      </c>
      <c r="W150" s="1235">
        <f t="shared" si="91"/>
        <v>0</v>
      </c>
      <c r="X150" s="1225"/>
      <c r="Y150" s="1225"/>
      <c r="Z150" s="1225"/>
      <c r="AA150" s="1230"/>
    </row>
    <row r="151" spans="2:27" ht="18" hidden="1" x14ac:dyDescent="0.2">
      <c r="B151" s="1189"/>
      <c r="C151" s="1246"/>
      <c r="D151" s="1189"/>
      <c r="E151" s="1243">
        <v>1091000025</v>
      </c>
      <c r="F151" s="1245"/>
      <c r="G151" s="1226"/>
      <c r="H151" s="1222">
        <f t="shared" si="88"/>
        <v>0</v>
      </c>
      <c r="I151" s="1225"/>
      <c r="J151" s="1226"/>
      <c r="K151" s="1222">
        <f t="shared" si="89"/>
        <v>0</v>
      </c>
      <c r="L151" s="1234">
        <f t="shared" si="92"/>
        <v>0</v>
      </c>
      <c r="M151" s="1235">
        <f t="shared" si="92"/>
        <v>0</v>
      </c>
      <c r="N151" s="1235">
        <f t="shared" si="92"/>
        <v>0</v>
      </c>
      <c r="O151" s="1234">
        <f t="shared" si="91"/>
        <v>0</v>
      </c>
      <c r="P151" s="1235">
        <f t="shared" si="91"/>
        <v>0</v>
      </c>
      <c r="Q151" s="1235">
        <f t="shared" si="91"/>
        <v>0</v>
      </c>
      <c r="R151" s="1234">
        <f t="shared" si="91"/>
        <v>0</v>
      </c>
      <c r="S151" s="1235">
        <f t="shared" si="91"/>
        <v>0</v>
      </c>
      <c r="T151" s="1235">
        <f t="shared" si="91"/>
        <v>0</v>
      </c>
      <c r="U151" s="1234">
        <f t="shared" si="91"/>
        <v>0</v>
      </c>
      <c r="V151" s="1235">
        <f t="shared" si="91"/>
        <v>0</v>
      </c>
      <c r="W151" s="1235">
        <f t="shared" si="91"/>
        <v>0</v>
      </c>
      <c r="X151" s="1225"/>
      <c r="Y151" s="1225"/>
      <c r="Z151" s="1225"/>
      <c r="AA151" s="1230"/>
    </row>
    <row r="152" spans="2:27" ht="18" hidden="1" x14ac:dyDescent="0.2">
      <c r="B152" s="1189"/>
      <c r="C152" s="1246"/>
      <c r="D152" s="1189"/>
      <c r="E152" s="1243">
        <v>1091000026</v>
      </c>
      <c r="F152" s="1245"/>
      <c r="G152" s="1226"/>
      <c r="H152" s="1222">
        <f t="shared" si="88"/>
        <v>0</v>
      </c>
      <c r="I152" s="1225"/>
      <c r="J152" s="1226"/>
      <c r="K152" s="1222">
        <f t="shared" si="89"/>
        <v>0</v>
      </c>
      <c r="L152" s="1234">
        <f t="shared" si="92"/>
        <v>0</v>
      </c>
      <c r="M152" s="1235">
        <f t="shared" si="92"/>
        <v>0</v>
      </c>
      <c r="N152" s="1235">
        <f t="shared" si="92"/>
        <v>0</v>
      </c>
      <c r="O152" s="1234">
        <f t="shared" si="91"/>
        <v>0</v>
      </c>
      <c r="P152" s="1235">
        <f t="shared" si="91"/>
        <v>0</v>
      </c>
      <c r="Q152" s="1235">
        <f t="shared" si="91"/>
        <v>0</v>
      </c>
      <c r="R152" s="1234">
        <f t="shared" si="91"/>
        <v>0</v>
      </c>
      <c r="S152" s="1235">
        <f t="shared" si="91"/>
        <v>0</v>
      </c>
      <c r="T152" s="1235">
        <f t="shared" si="91"/>
        <v>0</v>
      </c>
      <c r="U152" s="1234">
        <f t="shared" si="91"/>
        <v>0</v>
      </c>
      <c r="V152" s="1235">
        <f t="shared" si="91"/>
        <v>0</v>
      </c>
      <c r="W152" s="1235">
        <f t="shared" si="91"/>
        <v>0</v>
      </c>
      <c r="X152" s="1225"/>
      <c r="Y152" s="1225"/>
      <c r="Z152" s="1225"/>
      <c r="AA152" s="1230"/>
    </row>
    <row r="153" spans="2:27" ht="18" hidden="1" x14ac:dyDescent="0.2">
      <c r="B153" s="1189"/>
      <c r="C153" s="1246"/>
      <c r="D153" s="1189"/>
      <c r="E153" s="1243">
        <v>1091000027</v>
      </c>
      <c r="F153" s="1245"/>
      <c r="G153" s="1226"/>
      <c r="H153" s="1222">
        <f t="shared" si="88"/>
        <v>0</v>
      </c>
      <c r="I153" s="1225"/>
      <c r="J153" s="1226"/>
      <c r="K153" s="1222">
        <f t="shared" si="89"/>
        <v>0</v>
      </c>
      <c r="L153" s="1234">
        <f t="shared" si="92"/>
        <v>0</v>
      </c>
      <c r="M153" s="1235">
        <f t="shared" si="92"/>
        <v>0</v>
      </c>
      <c r="N153" s="1235">
        <f t="shared" si="92"/>
        <v>0</v>
      </c>
      <c r="O153" s="1234">
        <f t="shared" si="91"/>
        <v>0</v>
      </c>
      <c r="P153" s="1235">
        <f t="shared" si="91"/>
        <v>0</v>
      </c>
      <c r="Q153" s="1235">
        <f t="shared" si="91"/>
        <v>0</v>
      </c>
      <c r="R153" s="1234">
        <f t="shared" si="91"/>
        <v>0</v>
      </c>
      <c r="S153" s="1235">
        <f t="shared" si="91"/>
        <v>0</v>
      </c>
      <c r="T153" s="1235">
        <f t="shared" si="91"/>
        <v>0</v>
      </c>
      <c r="U153" s="1234">
        <f t="shared" si="91"/>
        <v>0</v>
      </c>
      <c r="V153" s="1235">
        <f t="shared" si="91"/>
        <v>0</v>
      </c>
      <c r="W153" s="1235">
        <f t="shared" si="91"/>
        <v>0</v>
      </c>
      <c r="X153" s="1225"/>
      <c r="Y153" s="1225"/>
      <c r="Z153" s="1225"/>
      <c r="AA153" s="1230"/>
    </row>
    <row r="154" spans="2:27" ht="18" hidden="1" x14ac:dyDescent="0.2">
      <c r="B154" s="1189"/>
      <c r="C154" s="1246"/>
      <c r="D154" s="1189"/>
      <c r="E154" s="1243">
        <v>1091000028</v>
      </c>
      <c r="F154" s="1245"/>
      <c r="G154" s="1226"/>
      <c r="H154" s="1222">
        <f t="shared" si="88"/>
        <v>0</v>
      </c>
      <c r="I154" s="1225"/>
      <c r="J154" s="1226"/>
      <c r="K154" s="1222">
        <f t="shared" si="89"/>
        <v>0</v>
      </c>
      <c r="L154" s="1234">
        <f t="shared" si="92"/>
        <v>0</v>
      </c>
      <c r="M154" s="1235">
        <f t="shared" si="92"/>
        <v>0</v>
      </c>
      <c r="N154" s="1235">
        <f t="shared" si="92"/>
        <v>0</v>
      </c>
      <c r="O154" s="1234">
        <f t="shared" si="91"/>
        <v>0</v>
      </c>
      <c r="P154" s="1235">
        <f t="shared" si="91"/>
        <v>0</v>
      </c>
      <c r="Q154" s="1235">
        <f t="shared" si="91"/>
        <v>0</v>
      </c>
      <c r="R154" s="1234">
        <f t="shared" si="91"/>
        <v>0</v>
      </c>
      <c r="S154" s="1235">
        <f t="shared" si="91"/>
        <v>0</v>
      </c>
      <c r="T154" s="1235">
        <f t="shared" si="91"/>
        <v>0</v>
      </c>
      <c r="U154" s="1234">
        <f t="shared" si="91"/>
        <v>0</v>
      </c>
      <c r="V154" s="1235">
        <f t="shared" si="91"/>
        <v>0</v>
      </c>
      <c r="W154" s="1235">
        <f t="shared" si="91"/>
        <v>0</v>
      </c>
      <c r="X154" s="1225"/>
      <c r="Y154" s="1225"/>
      <c r="Z154" s="1225"/>
      <c r="AA154" s="1230"/>
    </row>
    <row r="155" spans="2:27" ht="18" hidden="1" x14ac:dyDescent="0.2">
      <c r="B155" s="1189"/>
      <c r="C155" s="1246"/>
      <c r="D155" s="1189"/>
      <c r="E155" s="1243">
        <v>1091000029</v>
      </c>
      <c r="F155" s="1245"/>
      <c r="G155" s="1226"/>
      <c r="H155" s="1222">
        <f t="shared" si="88"/>
        <v>0</v>
      </c>
      <c r="I155" s="1225"/>
      <c r="J155" s="1226"/>
      <c r="K155" s="1222">
        <f t="shared" si="89"/>
        <v>0</v>
      </c>
      <c r="L155" s="1234">
        <f t="shared" si="92"/>
        <v>0</v>
      </c>
      <c r="M155" s="1235">
        <f t="shared" si="92"/>
        <v>0</v>
      </c>
      <c r="N155" s="1235">
        <f t="shared" si="92"/>
        <v>0</v>
      </c>
      <c r="O155" s="1234">
        <f t="shared" si="91"/>
        <v>0</v>
      </c>
      <c r="P155" s="1235">
        <f t="shared" si="91"/>
        <v>0</v>
      </c>
      <c r="Q155" s="1235">
        <f t="shared" si="91"/>
        <v>0</v>
      </c>
      <c r="R155" s="1234">
        <f t="shared" si="91"/>
        <v>0</v>
      </c>
      <c r="S155" s="1235">
        <f t="shared" si="91"/>
        <v>0</v>
      </c>
      <c r="T155" s="1235">
        <f t="shared" si="91"/>
        <v>0</v>
      </c>
      <c r="U155" s="1234">
        <f t="shared" si="91"/>
        <v>0</v>
      </c>
      <c r="V155" s="1235">
        <f t="shared" si="91"/>
        <v>0</v>
      </c>
      <c r="W155" s="1235">
        <f t="shared" si="91"/>
        <v>0</v>
      </c>
      <c r="X155" s="1225"/>
      <c r="Y155" s="1225"/>
      <c r="Z155" s="1225"/>
      <c r="AA155" s="1230"/>
    </row>
    <row r="156" spans="2:27" ht="18" hidden="1" x14ac:dyDescent="0.2">
      <c r="B156" s="1189"/>
      <c r="C156" s="1246"/>
      <c r="D156" s="1189"/>
      <c r="E156" s="1243">
        <v>1091000030</v>
      </c>
      <c r="F156" s="1245"/>
      <c r="G156" s="1226"/>
      <c r="H156" s="1222">
        <f t="shared" si="88"/>
        <v>0</v>
      </c>
      <c r="I156" s="1225"/>
      <c r="J156" s="1226"/>
      <c r="K156" s="1222">
        <f t="shared" si="89"/>
        <v>0</v>
      </c>
      <c r="L156" s="1234">
        <f t="shared" si="92"/>
        <v>0</v>
      </c>
      <c r="M156" s="1235">
        <f t="shared" si="92"/>
        <v>0</v>
      </c>
      <c r="N156" s="1235">
        <f t="shared" si="92"/>
        <v>0</v>
      </c>
      <c r="O156" s="1234">
        <f t="shared" si="91"/>
        <v>0</v>
      </c>
      <c r="P156" s="1235">
        <f t="shared" si="91"/>
        <v>0</v>
      </c>
      <c r="Q156" s="1235">
        <f t="shared" si="91"/>
        <v>0</v>
      </c>
      <c r="R156" s="1234">
        <f t="shared" si="91"/>
        <v>0</v>
      </c>
      <c r="S156" s="1235">
        <f t="shared" si="91"/>
        <v>0</v>
      </c>
      <c r="T156" s="1235">
        <f t="shared" si="91"/>
        <v>0</v>
      </c>
      <c r="U156" s="1234">
        <f t="shared" si="91"/>
        <v>0</v>
      </c>
      <c r="V156" s="1235">
        <f t="shared" si="91"/>
        <v>0</v>
      </c>
      <c r="W156" s="1235">
        <f t="shared" si="91"/>
        <v>0</v>
      </c>
      <c r="X156" s="1225"/>
      <c r="Y156" s="1225"/>
      <c r="Z156" s="1225"/>
      <c r="AA156" s="1230"/>
    </row>
    <row r="157" spans="2:27" ht="18" hidden="1" x14ac:dyDescent="0.2">
      <c r="B157" s="1189"/>
      <c r="C157" s="1246"/>
      <c r="D157" s="1189"/>
      <c r="E157" s="1243">
        <v>1091000031</v>
      </c>
      <c r="F157" s="1245"/>
      <c r="G157" s="1226"/>
      <c r="H157" s="1222">
        <f t="shared" si="88"/>
        <v>0</v>
      </c>
      <c r="I157" s="1225"/>
      <c r="J157" s="1226"/>
      <c r="K157" s="1222">
        <f t="shared" si="89"/>
        <v>0</v>
      </c>
      <c r="L157" s="1234">
        <f t="shared" si="92"/>
        <v>0</v>
      </c>
      <c r="M157" s="1235">
        <f t="shared" si="92"/>
        <v>0</v>
      </c>
      <c r="N157" s="1235">
        <f t="shared" si="92"/>
        <v>0</v>
      </c>
      <c r="O157" s="1234">
        <f t="shared" si="91"/>
        <v>0</v>
      </c>
      <c r="P157" s="1235">
        <f t="shared" si="91"/>
        <v>0</v>
      </c>
      <c r="Q157" s="1235">
        <f t="shared" si="91"/>
        <v>0</v>
      </c>
      <c r="R157" s="1234">
        <f t="shared" si="91"/>
        <v>0</v>
      </c>
      <c r="S157" s="1235">
        <f t="shared" si="91"/>
        <v>0</v>
      </c>
      <c r="T157" s="1235">
        <f t="shared" si="91"/>
        <v>0</v>
      </c>
      <c r="U157" s="1234">
        <f t="shared" si="91"/>
        <v>0</v>
      </c>
      <c r="V157" s="1235">
        <f t="shared" si="91"/>
        <v>0</v>
      </c>
      <c r="W157" s="1235">
        <f t="shared" si="91"/>
        <v>0</v>
      </c>
      <c r="X157" s="1225"/>
      <c r="Y157" s="1225"/>
      <c r="Z157" s="1225"/>
      <c r="AA157" s="1230"/>
    </row>
    <row r="158" spans="2:27" ht="18" hidden="1" x14ac:dyDescent="0.2">
      <c r="B158" s="1189"/>
      <c r="C158" s="1246"/>
      <c r="D158" s="1189"/>
      <c r="E158" s="1243">
        <v>1091000032</v>
      </c>
      <c r="F158" s="1245"/>
      <c r="G158" s="1226"/>
      <c r="H158" s="1222">
        <f t="shared" si="88"/>
        <v>0</v>
      </c>
      <c r="I158" s="1225"/>
      <c r="J158" s="1226"/>
      <c r="K158" s="1222">
        <f t="shared" si="89"/>
        <v>0</v>
      </c>
      <c r="L158" s="1234">
        <f t="shared" si="92"/>
        <v>0</v>
      </c>
      <c r="M158" s="1235">
        <f t="shared" si="92"/>
        <v>0</v>
      </c>
      <c r="N158" s="1235">
        <f t="shared" si="92"/>
        <v>0</v>
      </c>
      <c r="O158" s="1234">
        <f t="shared" si="91"/>
        <v>0</v>
      </c>
      <c r="P158" s="1235">
        <f t="shared" si="91"/>
        <v>0</v>
      </c>
      <c r="Q158" s="1235">
        <f t="shared" si="91"/>
        <v>0</v>
      </c>
      <c r="R158" s="1234">
        <f t="shared" si="91"/>
        <v>0</v>
      </c>
      <c r="S158" s="1235">
        <f t="shared" si="91"/>
        <v>0</v>
      </c>
      <c r="T158" s="1235">
        <f t="shared" si="91"/>
        <v>0</v>
      </c>
      <c r="U158" s="1234">
        <f t="shared" si="91"/>
        <v>0</v>
      </c>
      <c r="V158" s="1235">
        <f t="shared" si="91"/>
        <v>0</v>
      </c>
      <c r="W158" s="1235">
        <f t="shared" si="91"/>
        <v>0</v>
      </c>
      <c r="X158" s="1225"/>
      <c r="Y158" s="1225"/>
      <c r="Z158" s="1225"/>
      <c r="AA158" s="1230"/>
    </row>
    <row r="159" spans="2:27" ht="18" hidden="1" x14ac:dyDescent="0.2">
      <c r="B159" s="1189"/>
      <c r="C159" s="1246"/>
      <c r="D159" s="1189"/>
      <c r="E159" s="1243">
        <v>1091000033</v>
      </c>
      <c r="F159" s="1245"/>
      <c r="G159" s="1226"/>
      <c r="H159" s="1222">
        <f t="shared" si="88"/>
        <v>0</v>
      </c>
      <c r="I159" s="1225"/>
      <c r="J159" s="1226"/>
      <c r="K159" s="1222">
        <f t="shared" si="89"/>
        <v>0</v>
      </c>
      <c r="L159" s="1234">
        <f t="shared" si="92"/>
        <v>0</v>
      </c>
      <c r="M159" s="1235">
        <f t="shared" si="92"/>
        <v>0</v>
      </c>
      <c r="N159" s="1235">
        <f t="shared" si="92"/>
        <v>0</v>
      </c>
      <c r="O159" s="1234">
        <f t="shared" si="91"/>
        <v>0</v>
      </c>
      <c r="P159" s="1235">
        <f t="shared" si="91"/>
        <v>0</v>
      </c>
      <c r="Q159" s="1235">
        <f t="shared" si="91"/>
        <v>0</v>
      </c>
      <c r="R159" s="1234">
        <f t="shared" si="91"/>
        <v>0</v>
      </c>
      <c r="S159" s="1235">
        <f t="shared" si="91"/>
        <v>0</v>
      </c>
      <c r="T159" s="1235">
        <f t="shared" si="91"/>
        <v>0</v>
      </c>
      <c r="U159" s="1234">
        <f t="shared" si="91"/>
        <v>0</v>
      </c>
      <c r="V159" s="1235">
        <f t="shared" si="91"/>
        <v>0</v>
      </c>
      <c r="W159" s="1235">
        <f t="shared" si="91"/>
        <v>0</v>
      </c>
      <c r="X159" s="1225"/>
      <c r="Y159" s="1225"/>
      <c r="Z159" s="1225"/>
      <c r="AA159" s="1230"/>
    </row>
    <row r="160" spans="2:27" ht="18" hidden="1" x14ac:dyDescent="0.2">
      <c r="B160" s="1189"/>
      <c r="C160" s="1246"/>
      <c r="D160" s="1189"/>
      <c r="E160" s="1243">
        <v>1091000034</v>
      </c>
      <c r="F160" s="1245"/>
      <c r="G160" s="1226"/>
      <c r="H160" s="1222">
        <f t="shared" si="88"/>
        <v>0</v>
      </c>
      <c r="I160" s="1225"/>
      <c r="J160" s="1226"/>
      <c r="K160" s="1222">
        <f t="shared" si="89"/>
        <v>0</v>
      </c>
      <c r="L160" s="1234">
        <f t="shared" si="92"/>
        <v>0</v>
      </c>
      <c r="M160" s="1235">
        <f t="shared" si="92"/>
        <v>0</v>
      </c>
      <c r="N160" s="1235">
        <f t="shared" si="92"/>
        <v>0</v>
      </c>
      <c r="O160" s="1234">
        <f t="shared" si="91"/>
        <v>0</v>
      </c>
      <c r="P160" s="1235">
        <f t="shared" si="91"/>
        <v>0</v>
      </c>
      <c r="Q160" s="1235">
        <f t="shared" si="91"/>
        <v>0</v>
      </c>
      <c r="R160" s="1234">
        <f t="shared" si="91"/>
        <v>0</v>
      </c>
      <c r="S160" s="1235">
        <f t="shared" si="91"/>
        <v>0</v>
      </c>
      <c r="T160" s="1235">
        <f t="shared" si="91"/>
        <v>0</v>
      </c>
      <c r="U160" s="1234">
        <f t="shared" si="91"/>
        <v>0</v>
      </c>
      <c r="V160" s="1235">
        <f t="shared" si="91"/>
        <v>0</v>
      </c>
      <c r="W160" s="1235">
        <f t="shared" si="91"/>
        <v>0</v>
      </c>
      <c r="X160" s="1225"/>
      <c r="Y160" s="1225"/>
      <c r="Z160" s="1225"/>
      <c r="AA160" s="1230"/>
    </row>
    <row r="161" spans="2:27" ht="18" hidden="1" x14ac:dyDescent="0.2">
      <c r="B161" s="1189"/>
      <c r="C161" s="1246"/>
      <c r="D161" s="1189"/>
      <c r="E161" s="1243">
        <v>1091000035</v>
      </c>
      <c r="F161" s="1245"/>
      <c r="G161" s="1226"/>
      <c r="H161" s="1222">
        <f t="shared" si="88"/>
        <v>0</v>
      </c>
      <c r="I161" s="1225"/>
      <c r="J161" s="1226"/>
      <c r="K161" s="1222">
        <f t="shared" si="89"/>
        <v>0</v>
      </c>
      <c r="L161" s="1234">
        <f t="shared" si="92"/>
        <v>0</v>
      </c>
      <c r="M161" s="1235">
        <f t="shared" si="92"/>
        <v>0</v>
      </c>
      <c r="N161" s="1235">
        <f t="shared" si="92"/>
        <v>0</v>
      </c>
      <c r="O161" s="1234">
        <f t="shared" si="91"/>
        <v>0</v>
      </c>
      <c r="P161" s="1235">
        <f t="shared" si="91"/>
        <v>0</v>
      </c>
      <c r="Q161" s="1235">
        <f t="shared" si="91"/>
        <v>0</v>
      </c>
      <c r="R161" s="1234">
        <f t="shared" si="91"/>
        <v>0</v>
      </c>
      <c r="S161" s="1235">
        <f t="shared" si="91"/>
        <v>0</v>
      </c>
      <c r="T161" s="1235">
        <f t="shared" si="91"/>
        <v>0</v>
      </c>
      <c r="U161" s="1234">
        <f t="shared" si="91"/>
        <v>0</v>
      </c>
      <c r="V161" s="1235">
        <f t="shared" si="91"/>
        <v>0</v>
      </c>
      <c r="W161" s="1235">
        <f t="shared" si="91"/>
        <v>0</v>
      </c>
      <c r="X161" s="1225"/>
      <c r="Y161" s="1225"/>
      <c r="Z161" s="1225"/>
      <c r="AA161" s="1230"/>
    </row>
    <row r="162" spans="2:27" ht="18" hidden="1" x14ac:dyDescent="0.2">
      <c r="B162" s="1189"/>
      <c r="C162" s="1246"/>
      <c r="D162" s="1189"/>
      <c r="E162" s="1243">
        <v>1091000036</v>
      </c>
      <c r="F162" s="1245"/>
      <c r="G162" s="1226"/>
      <c r="H162" s="1222">
        <f t="shared" si="88"/>
        <v>0</v>
      </c>
      <c r="I162" s="1225"/>
      <c r="J162" s="1226"/>
      <c r="K162" s="1222">
        <f t="shared" si="89"/>
        <v>0</v>
      </c>
      <c r="L162" s="1234">
        <f t="shared" si="92"/>
        <v>0</v>
      </c>
      <c r="M162" s="1235">
        <f t="shared" si="92"/>
        <v>0</v>
      </c>
      <c r="N162" s="1235">
        <f t="shared" si="92"/>
        <v>0</v>
      </c>
      <c r="O162" s="1234">
        <f t="shared" si="91"/>
        <v>0</v>
      </c>
      <c r="P162" s="1235">
        <f t="shared" si="91"/>
        <v>0</v>
      </c>
      <c r="Q162" s="1235">
        <f t="shared" si="91"/>
        <v>0</v>
      </c>
      <c r="R162" s="1234">
        <f t="shared" si="91"/>
        <v>0</v>
      </c>
      <c r="S162" s="1235">
        <f t="shared" si="91"/>
        <v>0</v>
      </c>
      <c r="T162" s="1235">
        <f t="shared" si="91"/>
        <v>0</v>
      </c>
      <c r="U162" s="1234">
        <f t="shared" si="91"/>
        <v>0</v>
      </c>
      <c r="V162" s="1235">
        <f t="shared" si="91"/>
        <v>0</v>
      </c>
      <c r="W162" s="1235">
        <f t="shared" si="91"/>
        <v>0</v>
      </c>
      <c r="X162" s="1225"/>
      <c r="Y162" s="1225"/>
      <c r="Z162" s="1225"/>
      <c r="AA162" s="1230"/>
    </row>
    <row r="163" spans="2:27" ht="18" hidden="1" x14ac:dyDescent="0.2">
      <c r="B163" s="1189"/>
      <c r="C163" s="1246"/>
      <c r="D163" s="1189"/>
      <c r="E163" s="1243">
        <v>1091000037</v>
      </c>
      <c r="F163" s="1245"/>
      <c r="G163" s="1226"/>
      <c r="H163" s="1222">
        <f t="shared" si="88"/>
        <v>0</v>
      </c>
      <c r="I163" s="1225"/>
      <c r="J163" s="1226"/>
      <c r="K163" s="1222">
        <f t="shared" si="89"/>
        <v>0</v>
      </c>
      <c r="L163" s="1234">
        <f t="shared" si="92"/>
        <v>0</v>
      </c>
      <c r="M163" s="1235">
        <f t="shared" si="92"/>
        <v>0</v>
      </c>
      <c r="N163" s="1235">
        <f t="shared" si="92"/>
        <v>0</v>
      </c>
      <c r="O163" s="1234">
        <f t="shared" si="91"/>
        <v>0</v>
      </c>
      <c r="P163" s="1235">
        <f t="shared" si="91"/>
        <v>0</v>
      </c>
      <c r="Q163" s="1235">
        <f t="shared" si="91"/>
        <v>0</v>
      </c>
      <c r="R163" s="1234">
        <f t="shared" si="91"/>
        <v>0</v>
      </c>
      <c r="S163" s="1235">
        <f t="shared" si="91"/>
        <v>0</v>
      </c>
      <c r="T163" s="1235">
        <f t="shared" si="91"/>
        <v>0</v>
      </c>
      <c r="U163" s="1234">
        <f t="shared" si="91"/>
        <v>0</v>
      </c>
      <c r="V163" s="1235">
        <f t="shared" si="91"/>
        <v>0</v>
      </c>
      <c r="W163" s="1235">
        <f t="shared" si="91"/>
        <v>0</v>
      </c>
      <c r="X163" s="1225"/>
      <c r="Y163" s="1225"/>
      <c r="Z163" s="1225"/>
      <c r="AA163" s="1230"/>
    </row>
    <row r="164" spans="2:27" ht="18" hidden="1" x14ac:dyDescent="0.2">
      <c r="B164" s="1189"/>
      <c r="C164" s="1246"/>
      <c r="D164" s="1189"/>
      <c r="E164" s="1243">
        <v>1091000038</v>
      </c>
      <c r="F164" s="1245"/>
      <c r="G164" s="1226"/>
      <c r="H164" s="1222">
        <f t="shared" si="88"/>
        <v>0</v>
      </c>
      <c r="I164" s="1225"/>
      <c r="J164" s="1226"/>
      <c r="K164" s="1222">
        <f t="shared" si="89"/>
        <v>0</v>
      </c>
      <c r="L164" s="1234">
        <f t="shared" si="92"/>
        <v>0</v>
      </c>
      <c r="M164" s="1235">
        <f t="shared" si="92"/>
        <v>0</v>
      </c>
      <c r="N164" s="1235">
        <f t="shared" si="92"/>
        <v>0</v>
      </c>
      <c r="O164" s="1234">
        <f t="shared" si="91"/>
        <v>0</v>
      </c>
      <c r="P164" s="1235">
        <f t="shared" si="91"/>
        <v>0</v>
      </c>
      <c r="Q164" s="1235">
        <f t="shared" si="91"/>
        <v>0</v>
      </c>
      <c r="R164" s="1234">
        <f t="shared" si="91"/>
        <v>0</v>
      </c>
      <c r="S164" s="1235">
        <f t="shared" si="91"/>
        <v>0</v>
      </c>
      <c r="T164" s="1235">
        <f t="shared" si="91"/>
        <v>0</v>
      </c>
      <c r="U164" s="1234">
        <f t="shared" si="91"/>
        <v>0</v>
      </c>
      <c r="V164" s="1235">
        <f t="shared" si="91"/>
        <v>0</v>
      </c>
      <c r="W164" s="1235">
        <f t="shared" si="91"/>
        <v>0</v>
      </c>
      <c r="X164" s="1225"/>
      <c r="Y164" s="1225"/>
      <c r="Z164" s="1225"/>
      <c r="AA164" s="1230"/>
    </row>
    <row r="165" spans="2:27" ht="18" hidden="1" x14ac:dyDescent="0.2">
      <c r="B165" s="1189"/>
      <c r="C165" s="1246"/>
      <c r="D165" s="1189"/>
      <c r="E165" s="1243">
        <v>1091000039</v>
      </c>
      <c r="F165" s="1245"/>
      <c r="G165" s="1226"/>
      <c r="H165" s="1222">
        <f t="shared" si="88"/>
        <v>0</v>
      </c>
      <c r="I165" s="1225"/>
      <c r="J165" s="1226"/>
      <c r="K165" s="1222">
        <f t="shared" si="89"/>
        <v>0</v>
      </c>
      <c r="L165" s="1234">
        <f t="shared" si="92"/>
        <v>0</v>
      </c>
      <c r="M165" s="1235">
        <f t="shared" si="92"/>
        <v>0</v>
      </c>
      <c r="N165" s="1235">
        <f t="shared" si="92"/>
        <v>0</v>
      </c>
      <c r="O165" s="1234">
        <f t="shared" si="91"/>
        <v>0</v>
      </c>
      <c r="P165" s="1235">
        <f t="shared" si="91"/>
        <v>0</v>
      </c>
      <c r="Q165" s="1235">
        <f t="shared" si="91"/>
        <v>0</v>
      </c>
      <c r="R165" s="1234">
        <f t="shared" si="91"/>
        <v>0</v>
      </c>
      <c r="S165" s="1235">
        <f t="shared" si="91"/>
        <v>0</v>
      </c>
      <c r="T165" s="1235">
        <f t="shared" si="91"/>
        <v>0</v>
      </c>
      <c r="U165" s="1234">
        <f t="shared" si="91"/>
        <v>0</v>
      </c>
      <c r="V165" s="1235">
        <f t="shared" si="91"/>
        <v>0</v>
      </c>
      <c r="W165" s="1235">
        <f t="shared" si="91"/>
        <v>0</v>
      </c>
      <c r="X165" s="1225"/>
      <c r="Y165" s="1225"/>
      <c r="Z165" s="1225"/>
      <c r="AA165" s="1230"/>
    </row>
    <row r="166" spans="2:27" ht="18" hidden="1" x14ac:dyDescent="0.2">
      <c r="B166" s="1189"/>
      <c r="C166" s="1246"/>
      <c r="D166" s="1189"/>
      <c r="E166" s="1243">
        <v>1091000040</v>
      </c>
      <c r="F166" s="1245"/>
      <c r="G166" s="1226"/>
      <c r="H166" s="1222">
        <f t="shared" si="88"/>
        <v>0</v>
      </c>
      <c r="I166" s="1225"/>
      <c r="J166" s="1226"/>
      <c r="K166" s="1222">
        <f t="shared" si="89"/>
        <v>0</v>
      </c>
      <c r="L166" s="1234">
        <f t="shared" si="92"/>
        <v>0</v>
      </c>
      <c r="M166" s="1235">
        <f t="shared" si="92"/>
        <v>0</v>
      </c>
      <c r="N166" s="1235">
        <f t="shared" si="92"/>
        <v>0</v>
      </c>
      <c r="O166" s="1234">
        <f t="shared" si="91"/>
        <v>0</v>
      </c>
      <c r="P166" s="1235">
        <f t="shared" si="91"/>
        <v>0</v>
      </c>
      <c r="Q166" s="1235">
        <f t="shared" si="91"/>
        <v>0</v>
      </c>
      <c r="R166" s="1234">
        <f t="shared" si="91"/>
        <v>0</v>
      </c>
      <c r="S166" s="1235">
        <f t="shared" si="91"/>
        <v>0</v>
      </c>
      <c r="T166" s="1235">
        <f t="shared" si="91"/>
        <v>0</v>
      </c>
      <c r="U166" s="1234">
        <f t="shared" si="91"/>
        <v>0</v>
      </c>
      <c r="V166" s="1235">
        <f t="shared" si="91"/>
        <v>0</v>
      </c>
      <c r="W166" s="1235">
        <f t="shared" si="91"/>
        <v>0</v>
      </c>
      <c r="X166" s="1225"/>
      <c r="Y166" s="1225"/>
      <c r="Z166" s="1225"/>
      <c r="AA166" s="1230"/>
    </row>
    <row r="167" spans="2:27" ht="18" hidden="1" x14ac:dyDescent="0.2">
      <c r="B167" s="1189"/>
      <c r="C167" s="1246"/>
      <c r="D167" s="1189"/>
      <c r="E167" s="1243">
        <v>1091000041</v>
      </c>
      <c r="F167" s="1245"/>
      <c r="G167" s="1226"/>
      <c r="H167" s="1222">
        <f t="shared" si="88"/>
        <v>0</v>
      </c>
      <c r="I167" s="1225"/>
      <c r="J167" s="1226"/>
      <c r="K167" s="1222">
        <f t="shared" si="89"/>
        <v>0</v>
      </c>
      <c r="L167" s="1234">
        <f t="shared" si="92"/>
        <v>0</v>
      </c>
      <c r="M167" s="1235">
        <f t="shared" si="92"/>
        <v>0</v>
      </c>
      <c r="N167" s="1235">
        <f t="shared" si="92"/>
        <v>0</v>
      </c>
      <c r="O167" s="1234">
        <f t="shared" si="91"/>
        <v>0</v>
      </c>
      <c r="P167" s="1235">
        <f t="shared" si="91"/>
        <v>0</v>
      </c>
      <c r="Q167" s="1235">
        <f t="shared" si="91"/>
        <v>0</v>
      </c>
      <c r="R167" s="1234">
        <f t="shared" si="91"/>
        <v>0</v>
      </c>
      <c r="S167" s="1235">
        <f t="shared" si="91"/>
        <v>0</v>
      </c>
      <c r="T167" s="1235">
        <f t="shared" si="91"/>
        <v>0</v>
      </c>
      <c r="U167" s="1234">
        <f t="shared" si="91"/>
        <v>0</v>
      </c>
      <c r="V167" s="1235">
        <f t="shared" si="91"/>
        <v>0</v>
      </c>
      <c r="W167" s="1235">
        <f t="shared" si="91"/>
        <v>0</v>
      </c>
      <c r="X167" s="1225"/>
      <c r="Y167" s="1225"/>
      <c r="Z167" s="1225"/>
      <c r="AA167" s="1230"/>
    </row>
    <row r="168" spans="2:27" ht="18" hidden="1" x14ac:dyDescent="0.2">
      <c r="B168" s="1189"/>
      <c r="C168" s="1246"/>
      <c r="D168" s="1189"/>
      <c r="E168" s="1243">
        <v>1091000042</v>
      </c>
      <c r="F168" s="1245"/>
      <c r="G168" s="1226"/>
      <c r="H168" s="1222">
        <f t="shared" si="88"/>
        <v>0</v>
      </c>
      <c r="I168" s="1225"/>
      <c r="J168" s="1226"/>
      <c r="K168" s="1222">
        <f t="shared" si="89"/>
        <v>0</v>
      </c>
      <c r="L168" s="1234">
        <f t="shared" si="92"/>
        <v>0</v>
      </c>
      <c r="M168" s="1235">
        <f t="shared" si="92"/>
        <v>0</v>
      </c>
      <c r="N168" s="1235">
        <f t="shared" si="92"/>
        <v>0</v>
      </c>
      <c r="O168" s="1234">
        <f t="shared" si="91"/>
        <v>0</v>
      </c>
      <c r="P168" s="1235">
        <f t="shared" si="91"/>
        <v>0</v>
      </c>
      <c r="Q168" s="1235">
        <f t="shared" si="91"/>
        <v>0</v>
      </c>
      <c r="R168" s="1234">
        <f t="shared" si="91"/>
        <v>0</v>
      </c>
      <c r="S168" s="1235">
        <f t="shared" si="91"/>
        <v>0</v>
      </c>
      <c r="T168" s="1235">
        <f t="shared" si="91"/>
        <v>0</v>
      </c>
      <c r="U168" s="1234">
        <f t="shared" si="91"/>
        <v>0</v>
      </c>
      <c r="V168" s="1235">
        <f t="shared" si="91"/>
        <v>0</v>
      </c>
      <c r="W168" s="1235">
        <f t="shared" si="91"/>
        <v>0</v>
      </c>
      <c r="X168" s="1225"/>
      <c r="Y168" s="1225"/>
      <c r="Z168" s="1225"/>
      <c r="AA168" s="1230"/>
    </row>
    <row r="169" spans="2:27" ht="18" hidden="1" x14ac:dyDescent="0.2">
      <c r="B169" s="1189"/>
      <c r="C169" s="1246"/>
      <c r="D169" s="1189"/>
      <c r="E169" s="1243">
        <v>1091000043</v>
      </c>
      <c r="F169" s="1245"/>
      <c r="G169" s="1226"/>
      <c r="H169" s="1222">
        <f t="shared" si="88"/>
        <v>0</v>
      </c>
      <c r="I169" s="1225"/>
      <c r="J169" s="1226"/>
      <c r="K169" s="1222">
        <f t="shared" si="89"/>
        <v>0</v>
      </c>
      <c r="L169" s="1234">
        <f t="shared" si="92"/>
        <v>0</v>
      </c>
      <c r="M169" s="1235">
        <f t="shared" si="92"/>
        <v>0</v>
      </c>
      <c r="N169" s="1235">
        <f t="shared" si="92"/>
        <v>0</v>
      </c>
      <c r="O169" s="1234">
        <f t="shared" si="91"/>
        <v>0</v>
      </c>
      <c r="P169" s="1235">
        <f t="shared" si="91"/>
        <v>0</v>
      </c>
      <c r="Q169" s="1235">
        <f t="shared" si="91"/>
        <v>0</v>
      </c>
      <c r="R169" s="1234">
        <f t="shared" si="91"/>
        <v>0</v>
      </c>
      <c r="S169" s="1235">
        <f t="shared" si="91"/>
        <v>0</v>
      </c>
      <c r="T169" s="1235">
        <f t="shared" si="91"/>
        <v>0</v>
      </c>
      <c r="U169" s="1234">
        <f t="shared" si="91"/>
        <v>0</v>
      </c>
      <c r="V169" s="1235">
        <f t="shared" si="91"/>
        <v>0</v>
      </c>
      <c r="W169" s="1235">
        <f t="shared" si="91"/>
        <v>0</v>
      </c>
      <c r="X169" s="1225"/>
      <c r="Y169" s="1225"/>
      <c r="Z169" s="1225"/>
      <c r="AA169" s="1230"/>
    </row>
    <row r="170" spans="2:27" ht="18" hidden="1" x14ac:dyDescent="0.2">
      <c r="B170" s="1189"/>
      <c r="C170" s="1246"/>
      <c r="D170" s="1189"/>
      <c r="E170" s="1243">
        <v>1091000044</v>
      </c>
      <c r="F170" s="1245"/>
      <c r="G170" s="1226"/>
      <c r="H170" s="1222">
        <f t="shared" si="88"/>
        <v>0</v>
      </c>
      <c r="I170" s="1225"/>
      <c r="J170" s="1226"/>
      <c r="K170" s="1222">
        <f t="shared" si="89"/>
        <v>0</v>
      </c>
      <c r="L170" s="1234">
        <f t="shared" si="92"/>
        <v>0</v>
      </c>
      <c r="M170" s="1235">
        <f t="shared" si="92"/>
        <v>0</v>
      </c>
      <c r="N170" s="1235">
        <f t="shared" si="92"/>
        <v>0</v>
      </c>
      <c r="O170" s="1234">
        <f t="shared" si="91"/>
        <v>0</v>
      </c>
      <c r="P170" s="1235">
        <f t="shared" si="91"/>
        <v>0</v>
      </c>
      <c r="Q170" s="1235">
        <f t="shared" si="91"/>
        <v>0</v>
      </c>
      <c r="R170" s="1234">
        <f t="shared" si="91"/>
        <v>0</v>
      </c>
      <c r="S170" s="1235">
        <f t="shared" si="91"/>
        <v>0</v>
      </c>
      <c r="T170" s="1235">
        <f t="shared" si="91"/>
        <v>0</v>
      </c>
      <c r="U170" s="1234">
        <f t="shared" si="91"/>
        <v>0</v>
      </c>
      <c r="V170" s="1235">
        <f t="shared" si="91"/>
        <v>0</v>
      </c>
      <c r="W170" s="1235">
        <f t="shared" si="91"/>
        <v>0</v>
      </c>
      <c r="X170" s="1225"/>
      <c r="Y170" s="1225"/>
      <c r="Z170" s="1225"/>
      <c r="AA170" s="1230"/>
    </row>
    <row r="171" spans="2:27" ht="18" hidden="1" x14ac:dyDescent="0.2">
      <c r="B171" s="1189"/>
      <c r="C171" s="1246"/>
      <c r="D171" s="1189"/>
      <c r="E171" s="1243">
        <v>1091000045</v>
      </c>
      <c r="F171" s="1245"/>
      <c r="G171" s="1226"/>
      <c r="H171" s="1222">
        <f t="shared" si="88"/>
        <v>0</v>
      </c>
      <c r="I171" s="1225"/>
      <c r="J171" s="1226"/>
      <c r="K171" s="1222">
        <f t="shared" si="89"/>
        <v>0</v>
      </c>
      <c r="L171" s="1234">
        <f t="shared" si="92"/>
        <v>0</v>
      </c>
      <c r="M171" s="1235">
        <f t="shared" si="92"/>
        <v>0</v>
      </c>
      <c r="N171" s="1235">
        <f t="shared" si="92"/>
        <v>0</v>
      </c>
      <c r="O171" s="1234">
        <f t="shared" si="91"/>
        <v>0</v>
      </c>
      <c r="P171" s="1235">
        <f t="shared" si="91"/>
        <v>0</v>
      </c>
      <c r="Q171" s="1235">
        <f t="shared" si="91"/>
        <v>0</v>
      </c>
      <c r="R171" s="1234">
        <f t="shared" si="91"/>
        <v>0</v>
      </c>
      <c r="S171" s="1235">
        <f t="shared" si="91"/>
        <v>0</v>
      </c>
      <c r="T171" s="1235">
        <f t="shared" si="91"/>
        <v>0</v>
      </c>
      <c r="U171" s="1234">
        <f t="shared" si="91"/>
        <v>0</v>
      </c>
      <c r="V171" s="1235">
        <f t="shared" si="91"/>
        <v>0</v>
      </c>
      <c r="W171" s="1235">
        <f t="shared" si="91"/>
        <v>0</v>
      </c>
      <c r="X171" s="1225"/>
      <c r="Y171" s="1225"/>
      <c r="Z171" s="1225"/>
      <c r="AA171" s="1230"/>
    </row>
    <row r="172" spans="2:27" ht="18" hidden="1" x14ac:dyDescent="0.2">
      <c r="B172" s="1189"/>
      <c r="C172" s="1246"/>
      <c r="D172" s="1189"/>
      <c r="E172" s="1243">
        <v>1091000046</v>
      </c>
      <c r="F172" s="1245"/>
      <c r="G172" s="1226"/>
      <c r="H172" s="1222">
        <f t="shared" si="88"/>
        <v>0</v>
      </c>
      <c r="I172" s="1225"/>
      <c r="J172" s="1226"/>
      <c r="K172" s="1222">
        <f t="shared" si="89"/>
        <v>0</v>
      </c>
      <c r="L172" s="1234">
        <f t="shared" si="92"/>
        <v>0</v>
      </c>
      <c r="M172" s="1235">
        <f t="shared" si="92"/>
        <v>0</v>
      </c>
      <c r="N172" s="1235">
        <f t="shared" si="92"/>
        <v>0</v>
      </c>
      <c r="O172" s="1234">
        <f t="shared" si="91"/>
        <v>0</v>
      </c>
      <c r="P172" s="1235">
        <f t="shared" si="91"/>
        <v>0</v>
      </c>
      <c r="Q172" s="1235">
        <f t="shared" si="91"/>
        <v>0</v>
      </c>
      <c r="R172" s="1234">
        <f t="shared" si="91"/>
        <v>0</v>
      </c>
      <c r="S172" s="1235">
        <f t="shared" si="91"/>
        <v>0</v>
      </c>
      <c r="T172" s="1235">
        <f t="shared" si="91"/>
        <v>0</v>
      </c>
      <c r="U172" s="1234">
        <f t="shared" si="91"/>
        <v>0</v>
      </c>
      <c r="V172" s="1235">
        <f t="shared" si="91"/>
        <v>0</v>
      </c>
      <c r="W172" s="1235">
        <f t="shared" si="91"/>
        <v>0</v>
      </c>
      <c r="X172" s="1225"/>
      <c r="Y172" s="1225"/>
      <c r="Z172" s="1225"/>
      <c r="AA172" s="1230"/>
    </row>
    <row r="173" spans="2:27" ht="18" hidden="1" x14ac:dyDescent="0.2">
      <c r="B173" s="1189"/>
      <c r="C173" s="1246"/>
      <c r="D173" s="1189"/>
      <c r="E173" s="1243">
        <v>1091000047</v>
      </c>
      <c r="F173" s="1245"/>
      <c r="G173" s="1226"/>
      <c r="H173" s="1222">
        <f t="shared" si="88"/>
        <v>0</v>
      </c>
      <c r="I173" s="1225"/>
      <c r="J173" s="1226"/>
      <c r="K173" s="1222">
        <f t="shared" si="89"/>
        <v>0</v>
      </c>
      <c r="L173" s="1234">
        <f t="shared" si="92"/>
        <v>0</v>
      </c>
      <c r="M173" s="1235">
        <f t="shared" si="92"/>
        <v>0</v>
      </c>
      <c r="N173" s="1235">
        <f t="shared" si="92"/>
        <v>0</v>
      </c>
      <c r="O173" s="1234">
        <f t="shared" si="91"/>
        <v>0</v>
      </c>
      <c r="P173" s="1235">
        <f t="shared" si="91"/>
        <v>0</v>
      </c>
      <c r="Q173" s="1235">
        <f t="shared" si="91"/>
        <v>0</v>
      </c>
      <c r="R173" s="1234">
        <f t="shared" si="91"/>
        <v>0</v>
      </c>
      <c r="S173" s="1235">
        <f t="shared" si="91"/>
        <v>0</v>
      </c>
      <c r="T173" s="1235">
        <f t="shared" si="91"/>
        <v>0</v>
      </c>
      <c r="U173" s="1234">
        <f t="shared" si="91"/>
        <v>0</v>
      </c>
      <c r="V173" s="1235">
        <f t="shared" si="91"/>
        <v>0</v>
      </c>
      <c r="W173" s="1235">
        <f t="shared" si="91"/>
        <v>0</v>
      </c>
      <c r="X173" s="1225"/>
      <c r="Y173" s="1225"/>
      <c r="Z173" s="1225"/>
      <c r="AA173" s="1230"/>
    </row>
    <row r="174" spans="2:27" ht="18" hidden="1" x14ac:dyDescent="0.2">
      <c r="B174" s="1189"/>
      <c r="C174" s="1246"/>
      <c r="D174" s="1189"/>
      <c r="E174" s="1243">
        <v>1091000048</v>
      </c>
      <c r="F174" s="1245"/>
      <c r="G174" s="1226"/>
      <c r="H174" s="1222">
        <f t="shared" si="88"/>
        <v>0</v>
      </c>
      <c r="I174" s="1225"/>
      <c r="J174" s="1226"/>
      <c r="K174" s="1222">
        <f t="shared" si="89"/>
        <v>0</v>
      </c>
      <c r="L174" s="1234">
        <f t="shared" si="92"/>
        <v>0</v>
      </c>
      <c r="M174" s="1235">
        <f t="shared" si="92"/>
        <v>0</v>
      </c>
      <c r="N174" s="1235">
        <f t="shared" si="92"/>
        <v>0</v>
      </c>
      <c r="O174" s="1234">
        <f t="shared" si="91"/>
        <v>0</v>
      </c>
      <c r="P174" s="1235">
        <f t="shared" si="91"/>
        <v>0</v>
      </c>
      <c r="Q174" s="1235">
        <f t="shared" si="91"/>
        <v>0</v>
      </c>
      <c r="R174" s="1234">
        <f t="shared" si="91"/>
        <v>0</v>
      </c>
      <c r="S174" s="1235">
        <f t="shared" si="91"/>
        <v>0</v>
      </c>
      <c r="T174" s="1235">
        <f t="shared" si="91"/>
        <v>0</v>
      </c>
      <c r="U174" s="1234">
        <f t="shared" si="91"/>
        <v>0</v>
      </c>
      <c r="V174" s="1235">
        <f t="shared" si="91"/>
        <v>0</v>
      </c>
      <c r="W174" s="1235">
        <f t="shared" si="91"/>
        <v>0</v>
      </c>
      <c r="X174" s="1225"/>
      <c r="Y174" s="1225"/>
      <c r="Z174" s="1225"/>
      <c r="AA174" s="1230"/>
    </row>
    <row r="175" spans="2:27" ht="18" hidden="1" x14ac:dyDescent="0.2">
      <c r="B175" s="1189"/>
      <c r="C175" s="1246"/>
      <c r="D175" s="1189"/>
      <c r="E175" s="1243">
        <v>1091000049</v>
      </c>
      <c r="F175" s="1245"/>
      <c r="G175" s="1226"/>
      <c r="H175" s="1222">
        <f t="shared" si="88"/>
        <v>0</v>
      </c>
      <c r="I175" s="1225"/>
      <c r="J175" s="1226"/>
      <c r="K175" s="1222">
        <f t="shared" si="89"/>
        <v>0</v>
      </c>
      <c r="L175" s="1234">
        <f t="shared" si="92"/>
        <v>0</v>
      </c>
      <c r="M175" s="1235">
        <f t="shared" si="92"/>
        <v>0</v>
      </c>
      <c r="N175" s="1235">
        <f t="shared" si="92"/>
        <v>0</v>
      </c>
      <c r="O175" s="1234">
        <f t="shared" si="91"/>
        <v>0</v>
      </c>
      <c r="P175" s="1235">
        <f t="shared" si="91"/>
        <v>0</v>
      </c>
      <c r="Q175" s="1235">
        <f t="shared" si="91"/>
        <v>0</v>
      </c>
      <c r="R175" s="1234">
        <f t="shared" ref="R175:W217" si="93">(0)</f>
        <v>0</v>
      </c>
      <c r="S175" s="1235">
        <f t="shared" si="93"/>
        <v>0</v>
      </c>
      <c r="T175" s="1235">
        <f t="shared" si="93"/>
        <v>0</v>
      </c>
      <c r="U175" s="1234">
        <f t="shared" si="93"/>
        <v>0</v>
      </c>
      <c r="V175" s="1235">
        <f t="shared" si="93"/>
        <v>0</v>
      </c>
      <c r="W175" s="1235">
        <f t="shared" si="93"/>
        <v>0</v>
      </c>
      <c r="X175" s="1225"/>
      <c r="Y175" s="1225"/>
      <c r="Z175" s="1225"/>
      <c r="AA175" s="1230"/>
    </row>
    <row r="176" spans="2:27" ht="18" hidden="1" x14ac:dyDescent="0.2">
      <c r="B176" s="1189"/>
      <c r="C176" s="1246"/>
      <c r="D176" s="1189"/>
      <c r="E176" s="1243">
        <v>1091000050</v>
      </c>
      <c r="F176" s="1245"/>
      <c r="G176" s="1226"/>
      <c r="H176" s="1222">
        <f t="shared" si="88"/>
        <v>0</v>
      </c>
      <c r="I176" s="1225"/>
      <c r="J176" s="1226"/>
      <c r="K176" s="1222">
        <f t="shared" si="89"/>
        <v>0</v>
      </c>
      <c r="L176" s="1234">
        <f t="shared" si="92"/>
        <v>0</v>
      </c>
      <c r="M176" s="1235">
        <f t="shared" si="92"/>
        <v>0</v>
      </c>
      <c r="N176" s="1235">
        <f t="shared" si="92"/>
        <v>0</v>
      </c>
      <c r="O176" s="1234">
        <f t="shared" si="92"/>
        <v>0</v>
      </c>
      <c r="P176" s="1235">
        <f t="shared" si="92"/>
        <v>0</v>
      </c>
      <c r="Q176" s="1235">
        <f t="shared" si="92"/>
        <v>0</v>
      </c>
      <c r="R176" s="1234">
        <f t="shared" si="93"/>
        <v>0</v>
      </c>
      <c r="S176" s="1235">
        <f t="shared" si="93"/>
        <v>0</v>
      </c>
      <c r="T176" s="1235">
        <f t="shared" si="93"/>
        <v>0</v>
      </c>
      <c r="U176" s="1234">
        <f t="shared" si="93"/>
        <v>0</v>
      </c>
      <c r="V176" s="1235">
        <f t="shared" si="93"/>
        <v>0</v>
      </c>
      <c r="W176" s="1235">
        <f t="shared" si="93"/>
        <v>0</v>
      </c>
      <c r="X176" s="1225"/>
      <c r="Y176" s="1225"/>
      <c r="Z176" s="1225"/>
      <c r="AA176" s="1230"/>
    </row>
    <row r="177" spans="2:27" ht="18" hidden="1" x14ac:dyDescent="0.2">
      <c r="B177" s="1189"/>
      <c r="C177" s="1246"/>
      <c r="D177" s="1189"/>
      <c r="E177" s="1243">
        <v>1091000051</v>
      </c>
      <c r="F177" s="1245"/>
      <c r="G177" s="1226"/>
      <c r="H177" s="1222">
        <f t="shared" si="88"/>
        <v>0</v>
      </c>
      <c r="I177" s="1225"/>
      <c r="J177" s="1226"/>
      <c r="K177" s="1222">
        <f t="shared" si="89"/>
        <v>0</v>
      </c>
      <c r="L177" s="1234">
        <f t="shared" si="92"/>
        <v>0</v>
      </c>
      <c r="M177" s="1235">
        <f t="shared" si="92"/>
        <v>0</v>
      </c>
      <c r="N177" s="1235">
        <f t="shared" si="92"/>
        <v>0</v>
      </c>
      <c r="O177" s="1234">
        <f t="shared" si="92"/>
        <v>0</v>
      </c>
      <c r="P177" s="1235">
        <f t="shared" si="92"/>
        <v>0</v>
      </c>
      <c r="Q177" s="1235">
        <f t="shared" si="92"/>
        <v>0</v>
      </c>
      <c r="R177" s="1234">
        <f t="shared" si="93"/>
        <v>0</v>
      </c>
      <c r="S177" s="1235">
        <f t="shared" si="93"/>
        <v>0</v>
      </c>
      <c r="T177" s="1235">
        <f t="shared" si="93"/>
        <v>0</v>
      </c>
      <c r="U177" s="1234">
        <f t="shared" si="93"/>
        <v>0</v>
      </c>
      <c r="V177" s="1235">
        <f t="shared" si="93"/>
        <v>0</v>
      </c>
      <c r="W177" s="1235">
        <f t="shared" si="93"/>
        <v>0</v>
      </c>
      <c r="X177" s="1225"/>
      <c r="Y177" s="1225"/>
      <c r="Z177" s="1225"/>
      <c r="AA177" s="1230"/>
    </row>
    <row r="178" spans="2:27" ht="18" hidden="1" x14ac:dyDescent="0.2">
      <c r="B178" s="1189"/>
      <c r="C178" s="1246"/>
      <c r="D178" s="1189"/>
      <c r="E178" s="1243">
        <v>1091000052</v>
      </c>
      <c r="F178" s="1245"/>
      <c r="G178" s="1226"/>
      <c r="H178" s="1222">
        <f t="shared" si="88"/>
        <v>0</v>
      </c>
      <c r="I178" s="1225"/>
      <c r="J178" s="1226"/>
      <c r="K178" s="1222">
        <f t="shared" si="89"/>
        <v>0</v>
      </c>
      <c r="L178" s="1234">
        <f t="shared" si="92"/>
        <v>0</v>
      </c>
      <c r="M178" s="1235">
        <f t="shared" si="92"/>
        <v>0</v>
      </c>
      <c r="N178" s="1235">
        <f t="shared" si="92"/>
        <v>0</v>
      </c>
      <c r="O178" s="1234">
        <f t="shared" si="92"/>
        <v>0</v>
      </c>
      <c r="P178" s="1235">
        <f t="shared" si="92"/>
        <v>0</v>
      </c>
      <c r="Q178" s="1235">
        <f t="shared" si="92"/>
        <v>0</v>
      </c>
      <c r="R178" s="1234">
        <f t="shared" si="93"/>
        <v>0</v>
      </c>
      <c r="S178" s="1235">
        <f t="shared" si="93"/>
        <v>0</v>
      </c>
      <c r="T178" s="1235">
        <f t="shared" si="93"/>
        <v>0</v>
      </c>
      <c r="U178" s="1234">
        <f t="shared" si="93"/>
        <v>0</v>
      </c>
      <c r="V178" s="1235">
        <f t="shared" si="93"/>
        <v>0</v>
      </c>
      <c r="W178" s="1235">
        <f t="shared" si="93"/>
        <v>0</v>
      </c>
      <c r="X178" s="1225"/>
      <c r="Y178" s="1225"/>
      <c r="Z178" s="1225"/>
      <c r="AA178" s="1230"/>
    </row>
    <row r="179" spans="2:27" ht="18" hidden="1" x14ac:dyDescent="0.2">
      <c r="B179" s="1189"/>
      <c r="C179" s="1246"/>
      <c r="D179" s="1189"/>
      <c r="E179" s="1243">
        <v>1091000053</v>
      </c>
      <c r="F179" s="1245"/>
      <c r="G179" s="1226"/>
      <c r="H179" s="1222">
        <f t="shared" si="88"/>
        <v>0</v>
      </c>
      <c r="I179" s="1225"/>
      <c r="J179" s="1226"/>
      <c r="K179" s="1222">
        <f t="shared" si="89"/>
        <v>0</v>
      </c>
      <c r="L179" s="1234">
        <f t="shared" si="92"/>
        <v>0</v>
      </c>
      <c r="M179" s="1235">
        <f t="shared" si="92"/>
        <v>0</v>
      </c>
      <c r="N179" s="1235">
        <f t="shared" si="92"/>
        <v>0</v>
      </c>
      <c r="O179" s="1234">
        <f t="shared" si="92"/>
        <v>0</v>
      </c>
      <c r="P179" s="1235">
        <f t="shared" si="92"/>
        <v>0</v>
      </c>
      <c r="Q179" s="1235">
        <f t="shared" si="92"/>
        <v>0</v>
      </c>
      <c r="R179" s="1234">
        <f t="shared" si="93"/>
        <v>0</v>
      </c>
      <c r="S179" s="1235">
        <f t="shared" si="93"/>
        <v>0</v>
      </c>
      <c r="T179" s="1235">
        <f t="shared" si="93"/>
        <v>0</v>
      </c>
      <c r="U179" s="1234">
        <f t="shared" si="93"/>
        <v>0</v>
      </c>
      <c r="V179" s="1235">
        <f t="shared" si="93"/>
        <v>0</v>
      </c>
      <c r="W179" s="1235">
        <f t="shared" si="93"/>
        <v>0</v>
      </c>
      <c r="X179" s="1225"/>
      <c r="Y179" s="1225"/>
      <c r="Z179" s="1225"/>
      <c r="AA179" s="1230"/>
    </row>
    <row r="180" spans="2:27" ht="18" hidden="1" x14ac:dyDescent="0.2">
      <c r="B180" s="1189"/>
      <c r="C180" s="1246"/>
      <c r="D180" s="1189"/>
      <c r="E180" s="1243">
        <v>1091000054</v>
      </c>
      <c r="F180" s="1245"/>
      <c r="G180" s="1226"/>
      <c r="H180" s="1222">
        <f t="shared" si="88"/>
        <v>0</v>
      </c>
      <c r="I180" s="1225"/>
      <c r="J180" s="1226"/>
      <c r="K180" s="1222">
        <f t="shared" si="89"/>
        <v>0</v>
      </c>
      <c r="L180" s="1234">
        <f t="shared" si="92"/>
        <v>0</v>
      </c>
      <c r="M180" s="1235">
        <f t="shared" si="92"/>
        <v>0</v>
      </c>
      <c r="N180" s="1235">
        <f t="shared" si="92"/>
        <v>0</v>
      </c>
      <c r="O180" s="1234">
        <f t="shared" si="92"/>
        <v>0</v>
      </c>
      <c r="P180" s="1235">
        <f t="shared" si="92"/>
        <v>0</v>
      </c>
      <c r="Q180" s="1235">
        <f t="shared" si="92"/>
        <v>0</v>
      </c>
      <c r="R180" s="1234">
        <f t="shared" si="93"/>
        <v>0</v>
      </c>
      <c r="S180" s="1235">
        <f t="shared" si="93"/>
        <v>0</v>
      </c>
      <c r="T180" s="1235">
        <f t="shared" si="93"/>
        <v>0</v>
      </c>
      <c r="U180" s="1234">
        <f t="shared" si="93"/>
        <v>0</v>
      </c>
      <c r="V180" s="1235">
        <f t="shared" si="93"/>
        <v>0</v>
      </c>
      <c r="W180" s="1235">
        <f t="shared" si="93"/>
        <v>0</v>
      </c>
      <c r="X180" s="1225"/>
      <c r="Y180" s="1225"/>
      <c r="Z180" s="1225"/>
      <c r="AA180" s="1230"/>
    </row>
    <row r="181" spans="2:27" ht="18" hidden="1" x14ac:dyDescent="0.2">
      <c r="B181" s="1189"/>
      <c r="C181" s="1246"/>
      <c r="D181" s="1189"/>
      <c r="E181" s="1243">
        <v>1091000055</v>
      </c>
      <c r="F181" s="1245"/>
      <c r="G181" s="1226"/>
      <c r="H181" s="1222">
        <f t="shared" si="88"/>
        <v>0</v>
      </c>
      <c r="I181" s="1225"/>
      <c r="J181" s="1226"/>
      <c r="K181" s="1222">
        <f t="shared" si="89"/>
        <v>0</v>
      </c>
      <c r="L181" s="1234">
        <f t="shared" si="92"/>
        <v>0</v>
      </c>
      <c r="M181" s="1235">
        <f t="shared" si="92"/>
        <v>0</v>
      </c>
      <c r="N181" s="1235">
        <f t="shared" si="92"/>
        <v>0</v>
      </c>
      <c r="O181" s="1234">
        <f t="shared" si="92"/>
        <v>0</v>
      </c>
      <c r="P181" s="1235">
        <f t="shared" si="92"/>
        <v>0</v>
      </c>
      <c r="Q181" s="1235">
        <f t="shared" si="92"/>
        <v>0</v>
      </c>
      <c r="R181" s="1234">
        <f t="shared" si="93"/>
        <v>0</v>
      </c>
      <c r="S181" s="1235">
        <f t="shared" si="93"/>
        <v>0</v>
      </c>
      <c r="T181" s="1235">
        <f t="shared" si="93"/>
        <v>0</v>
      </c>
      <c r="U181" s="1234">
        <f t="shared" si="93"/>
        <v>0</v>
      </c>
      <c r="V181" s="1235">
        <f t="shared" si="93"/>
        <v>0</v>
      </c>
      <c r="W181" s="1235">
        <f t="shared" si="93"/>
        <v>0</v>
      </c>
      <c r="X181" s="1225"/>
      <c r="Y181" s="1225"/>
      <c r="Z181" s="1225"/>
      <c r="AA181" s="1230"/>
    </row>
    <row r="182" spans="2:27" ht="18" hidden="1" x14ac:dyDescent="0.2">
      <c r="B182" s="1189"/>
      <c r="C182" s="1246"/>
      <c r="D182" s="1189"/>
      <c r="E182" s="1243">
        <v>1091000056</v>
      </c>
      <c r="F182" s="1245"/>
      <c r="G182" s="1226"/>
      <c r="H182" s="1222">
        <f t="shared" si="88"/>
        <v>0</v>
      </c>
      <c r="I182" s="1225"/>
      <c r="J182" s="1226"/>
      <c r="K182" s="1222">
        <f t="shared" si="89"/>
        <v>0</v>
      </c>
      <c r="L182" s="1234">
        <f t="shared" si="92"/>
        <v>0</v>
      </c>
      <c r="M182" s="1235">
        <f t="shared" si="92"/>
        <v>0</v>
      </c>
      <c r="N182" s="1235">
        <f t="shared" si="92"/>
        <v>0</v>
      </c>
      <c r="O182" s="1234">
        <f t="shared" si="92"/>
        <v>0</v>
      </c>
      <c r="P182" s="1235">
        <f t="shared" si="92"/>
        <v>0</v>
      </c>
      <c r="Q182" s="1235">
        <f t="shared" si="92"/>
        <v>0</v>
      </c>
      <c r="R182" s="1234">
        <f t="shared" si="93"/>
        <v>0</v>
      </c>
      <c r="S182" s="1235">
        <f t="shared" si="93"/>
        <v>0</v>
      </c>
      <c r="T182" s="1235">
        <f t="shared" si="93"/>
        <v>0</v>
      </c>
      <c r="U182" s="1234">
        <f t="shared" si="93"/>
        <v>0</v>
      </c>
      <c r="V182" s="1235">
        <f t="shared" si="93"/>
        <v>0</v>
      </c>
      <c r="W182" s="1235">
        <f t="shared" si="93"/>
        <v>0</v>
      </c>
      <c r="X182" s="1225"/>
      <c r="Y182" s="1225"/>
      <c r="Z182" s="1225"/>
      <c r="AA182" s="1230"/>
    </row>
    <row r="183" spans="2:27" ht="18" hidden="1" x14ac:dyDescent="0.2">
      <c r="B183" s="1189"/>
      <c r="C183" s="1246"/>
      <c r="D183" s="1189"/>
      <c r="E183" s="1243">
        <v>1091000057</v>
      </c>
      <c r="F183" s="1245"/>
      <c r="G183" s="1226"/>
      <c r="H183" s="1222">
        <f t="shared" si="88"/>
        <v>0</v>
      </c>
      <c r="I183" s="1225"/>
      <c r="J183" s="1226"/>
      <c r="K183" s="1222">
        <f t="shared" si="89"/>
        <v>0</v>
      </c>
      <c r="L183" s="1234">
        <f t="shared" si="92"/>
        <v>0</v>
      </c>
      <c r="M183" s="1235">
        <f t="shared" si="92"/>
        <v>0</v>
      </c>
      <c r="N183" s="1235">
        <f t="shared" si="92"/>
        <v>0</v>
      </c>
      <c r="O183" s="1234">
        <f t="shared" si="92"/>
        <v>0</v>
      </c>
      <c r="P183" s="1235">
        <f t="shared" si="92"/>
        <v>0</v>
      </c>
      <c r="Q183" s="1235">
        <f t="shared" si="92"/>
        <v>0</v>
      </c>
      <c r="R183" s="1234">
        <f t="shared" si="93"/>
        <v>0</v>
      </c>
      <c r="S183" s="1235">
        <f t="shared" si="93"/>
        <v>0</v>
      </c>
      <c r="T183" s="1235">
        <f t="shared" si="93"/>
        <v>0</v>
      </c>
      <c r="U183" s="1234">
        <f t="shared" si="93"/>
        <v>0</v>
      </c>
      <c r="V183" s="1235">
        <f t="shared" si="93"/>
        <v>0</v>
      </c>
      <c r="W183" s="1235">
        <f t="shared" si="93"/>
        <v>0</v>
      </c>
      <c r="X183" s="1225"/>
      <c r="Y183" s="1225"/>
      <c r="Z183" s="1225"/>
      <c r="AA183" s="1230"/>
    </row>
    <row r="184" spans="2:27" ht="18" hidden="1" x14ac:dyDescent="0.2">
      <c r="B184" s="1189"/>
      <c r="C184" s="1246"/>
      <c r="D184" s="1189"/>
      <c r="E184" s="1243">
        <v>1091000058</v>
      </c>
      <c r="F184" s="1245"/>
      <c r="G184" s="1226"/>
      <c r="H184" s="1222">
        <f t="shared" si="88"/>
        <v>0</v>
      </c>
      <c r="I184" s="1225"/>
      <c r="J184" s="1226"/>
      <c r="K184" s="1222">
        <f t="shared" si="89"/>
        <v>0</v>
      </c>
      <c r="L184" s="1234">
        <f t="shared" si="92"/>
        <v>0</v>
      </c>
      <c r="M184" s="1235">
        <f t="shared" si="92"/>
        <v>0</v>
      </c>
      <c r="N184" s="1235">
        <f t="shared" si="92"/>
        <v>0</v>
      </c>
      <c r="O184" s="1234">
        <f t="shared" si="92"/>
        <v>0</v>
      </c>
      <c r="P184" s="1235">
        <f t="shared" si="92"/>
        <v>0</v>
      </c>
      <c r="Q184" s="1235">
        <f t="shared" si="92"/>
        <v>0</v>
      </c>
      <c r="R184" s="1234">
        <f t="shared" si="93"/>
        <v>0</v>
      </c>
      <c r="S184" s="1235">
        <f t="shared" si="93"/>
        <v>0</v>
      </c>
      <c r="T184" s="1235">
        <f t="shared" si="93"/>
        <v>0</v>
      </c>
      <c r="U184" s="1234">
        <f t="shared" si="93"/>
        <v>0</v>
      </c>
      <c r="V184" s="1235">
        <f t="shared" si="93"/>
        <v>0</v>
      </c>
      <c r="W184" s="1235">
        <f t="shared" si="93"/>
        <v>0</v>
      </c>
      <c r="X184" s="1225"/>
      <c r="Y184" s="1225"/>
      <c r="Z184" s="1225"/>
      <c r="AA184" s="1230"/>
    </row>
    <row r="185" spans="2:27" ht="18" hidden="1" x14ac:dyDescent="0.2">
      <c r="B185" s="1189"/>
      <c r="C185" s="1246"/>
      <c r="D185" s="1189"/>
      <c r="E185" s="1243">
        <v>1091000059</v>
      </c>
      <c r="F185" s="1245"/>
      <c r="G185" s="1226"/>
      <c r="H185" s="1222">
        <f t="shared" si="88"/>
        <v>0</v>
      </c>
      <c r="I185" s="1225"/>
      <c r="J185" s="1226"/>
      <c r="K185" s="1222">
        <f t="shared" si="89"/>
        <v>0</v>
      </c>
      <c r="L185" s="1234">
        <f t="shared" si="92"/>
        <v>0</v>
      </c>
      <c r="M185" s="1235">
        <f t="shared" si="92"/>
        <v>0</v>
      </c>
      <c r="N185" s="1235">
        <f t="shared" si="92"/>
        <v>0</v>
      </c>
      <c r="O185" s="1234">
        <f t="shared" si="92"/>
        <v>0</v>
      </c>
      <c r="P185" s="1235">
        <f t="shared" si="92"/>
        <v>0</v>
      </c>
      <c r="Q185" s="1235">
        <f t="shared" si="92"/>
        <v>0</v>
      </c>
      <c r="R185" s="1234">
        <f t="shared" si="93"/>
        <v>0</v>
      </c>
      <c r="S185" s="1235">
        <f t="shared" si="93"/>
        <v>0</v>
      </c>
      <c r="T185" s="1235">
        <f t="shared" si="93"/>
        <v>0</v>
      </c>
      <c r="U185" s="1234">
        <f t="shared" si="93"/>
        <v>0</v>
      </c>
      <c r="V185" s="1235">
        <f t="shared" si="93"/>
        <v>0</v>
      </c>
      <c r="W185" s="1235">
        <f t="shared" si="93"/>
        <v>0</v>
      </c>
      <c r="X185" s="1225"/>
      <c r="Y185" s="1225"/>
      <c r="Z185" s="1225"/>
      <c r="AA185" s="1230"/>
    </row>
    <row r="186" spans="2:27" ht="18" hidden="1" x14ac:dyDescent="0.2">
      <c r="B186" s="1189"/>
      <c r="C186" s="1246"/>
      <c r="D186" s="1189"/>
      <c r="E186" s="1243">
        <v>1091000060</v>
      </c>
      <c r="F186" s="1245"/>
      <c r="G186" s="1226"/>
      <c r="H186" s="1222">
        <f t="shared" si="88"/>
        <v>0</v>
      </c>
      <c r="I186" s="1225"/>
      <c r="J186" s="1226"/>
      <c r="K186" s="1222">
        <f t="shared" si="89"/>
        <v>0</v>
      </c>
      <c r="L186" s="1234">
        <f t="shared" si="92"/>
        <v>0</v>
      </c>
      <c r="M186" s="1235">
        <f t="shared" si="92"/>
        <v>0</v>
      </c>
      <c r="N186" s="1235">
        <f t="shared" si="92"/>
        <v>0</v>
      </c>
      <c r="O186" s="1234">
        <f t="shared" si="92"/>
        <v>0</v>
      </c>
      <c r="P186" s="1235">
        <f t="shared" si="92"/>
        <v>0</v>
      </c>
      <c r="Q186" s="1235">
        <f t="shared" si="92"/>
        <v>0</v>
      </c>
      <c r="R186" s="1234">
        <f t="shared" si="93"/>
        <v>0</v>
      </c>
      <c r="S186" s="1235">
        <f t="shared" si="93"/>
        <v>0</v>
      </c>
      <c r="T186" s="1235">
        <f t="shared" si="93"/>
        <v>0</v>
      </c>
      <c r="U186" s="1234">
        <f t="shared" si="93"/>
        <v>0</v>
      </c>
      <c r="V186" s="1235">
        <f t="shared" si="93"/>
        <v>0</v>
      </c>
      <c r="W186" s="1235">
        <f t="shared" si="93"/>
        <v>0</v>
      </c>
      <c r="X186" s="1225"/>
      <c r="Y186" s="1225"/>
      <c r="Z186" s="1225"/>
      <c r="AA186" s="1230"/>
    </row>
    <row r="187" spans="2:27" ht="18" hidden="1" x14ac:dyDescent="0.2">
      <c r="B187" s="1189"/>
      <c r="C187" s="1246"/>
      <c r="D187" s="1189"/>
      <c r="E187" s="1243">
        <v>1091000061</v>
      </c>
      <c r="F187" s="1245"/>
      <c r="G187" s="1226"/>
      <c r="H187" s="1222">
        <f t="shared" si="88"/>
        <v>0</v>
      </c>
      <c r="I187" s="1225"/>
      <c r="J187" s="1226"/>
      <c r="K187" s="1222">
        <f t="shared" si="89"/>
        <v>0</v>
      </c>
      <c r="L187" s="1234">
        <f t="shared" si="92"/>
        <v>0</v>
      </c>
      <c r="M187" s="1235">
        <f t="shared" si="92"/>
        <v>0</v>
      </c>
      <c r="N187" s="1235">
        <f t="shared" si="92"/>
        <v>0</v>
      </c>
      <c r="O187" s="1234">
        <f t="shared" si="92"/>
        <v>0</v>
      </c>
      <c r="P187" s="1235">
        <f t="shared" si="92"/>
        <v>0</v>
      </c>
      <c r="Q187" s="1235">
        <f t="shared" si="92"/>
        <v>0</v>
      </c>
      <c r="R187" s="1234">
        <f t="shared" si="93"/>
        <v>0</v>
      </c>
      <c r="S187" s="1235">
        <f t="shared" si="93"/>
        <v>0</v>
      </c>
      <c r="T187" s="1235">
        <f t="shared" si="93"/>
        <v>0</v>
      </c>
      <c r="U187" s="1234">
        <f t="shared" si="93"/>
        <v>0</v>
      </c>
      <c r="V187" s="1235">
        <f t="shared" si="93"/>
        <v>0</v>
      </c>
      <c r="W187" s="1235">
        <f t="shared" si="93"/>
        <v>0</v>
      </c>
      <c r="X187" s="1225"/>
      <c r="Y187" s="1225"/>
      <c r="Z187" s="1225"/>
      <c r="AA187" s="1230"/>
    </row>
    <row r="188" spans="2:27" ht="18" hidden="1" x14ac:dyDescent="0.2">
      <c r="B188" s="1189"/>
      <c r="C188" s="1246"/>
      <c r="D188" s="1189"/>
      <c r="E188" s="1243">
        <v>1091000062</v>
      </c>
      <c r="F188" s="1245"/>
      <c r="G188" s="1226"/>
      <c r="H188" s="1222">
        <f t="shared" si="88"/>
        <v>0</v>
      </c>
      <c r="I188" s="1225"/>
      <c r="J188" s="1226"/>
      <c r="K188" s="1222">
        <f t="shared" si="89"/>
        <v>0</v>
      </c>
      <c r="L188" s="1234">
        <f t="shared" si="92"/>
        <v>0</v>
      </c>
      <c r="M188" s="1235">
        <f t="shared" si="92"/>
        <v>0</v>
      </c>
      <c r="N188" s="1235">
        <f t="shared" si="92"/>
        <v>0</v>
      </c>
      <c r="O188" s="1234">
        <f t="shared" si="92"/>
        <v>0</v>
      </c>
      <c r="P188" s="1235">
        <f t="shared" si="92"/>
        <v>0</v>
      </c>
      <c r="Q188" s="1235">
        <f t="shared" si="92"/>
        <v>0</v>
      </c>
      <c r="R188" s="1234">
        <f t="shared" si="93"/>
        <v>0</v>
      </c>
      <c r="S188" s="1235">
        <f t="shared" si="93"/>
        <v>0</v>
      </c>
      <c r="T188" s="1235">
        <f t="shared" si="93"/>
        <v>0</v>
      </c>
      <c r="U188" s="1234">
        <f t="shared" si="93"/>
        <v>0</v>
      </c>
      <c r="V188" s="1235">
        <f t="shared" si="93"/>
        <v>0</v>
      </c>
      <c r="W188" s="1235">
        <f t="shared" si="93"/>
        <v>0</v>
      </c>
      <c r="X188" s="1225"/>
      <c r="Y188" s="1225"/>
      <c r="Z188" s="1225"/>
      <c r="AA188" s="1230"/>
    </row>
    <row r="189" spans="2:27" ht="18" hidden="1" x14ac:dyDescent="0.2">
      <c r="B189" s="1189"/>
      <c r="C189" s="1246"/>
      <c r="D189" s="1189"/>
      <c r="E189" s="1243">
        <v>1091000063</v>
      </c>
      <c r="F189" s="1245"/>
      <c r="G189" s="1226"/>
      <c r="H189" s="1222">
        <f t="shared" si="88"/>
        <v>0</v>
      </c>
      <c r="I189" s="1225"/>
      <c r="J189" s="1226"/>
      <c r="K189" s="1222">
        <f t="shared" si="89"/>
        <v>0</v>
      </c>
      <c r="L189" s="1234">
        <f t="shared" si="92"/>
        <v>0</v>
      </c>
      <c r="M189" s="1235">
        <f t="shared" si="92"/>
        <v>0</v>
      </c>
      <c r="N189" s="1235">
        <f t="shared" si="92"/>
        <v>0</v>
      </c>
      <c r="O189" s="1234">
        <f t="shared" si="92"/>
        <v>0</v>
      </c>
      <c r="P189" s="1235">
        <f t="shared" si="92"/>
        <v>0</v>
      </c>
      <c r="Q189" s="1235">
        <f t="shared" si="92"/>
        <v>0</v>
      </c>
      <c r="R189" s="1234">
        <f t="shared" si="93"/>
        <v>0</v>
      </c>
      <c r="S189" s="1235">
        <f t="shared" si="93"/>
        <v>0</v>
      </c>
      <c r="T189" s="1235">
        <f t="shared" si="93"/>
        <v>0</v>
      </c>
      <c r="U189" s="1234">
        <f t="shared" si="93"/>
        <v>0</v>
      </c>
      <c r="V189" s="1235">
        <f t="shared" si="93"/>
        <v>0</v>
      </c>
      <c r="W189" s="1235">
        <f t="shared" si="93"/>
        <v>0</v>
      </c>
      <c r="X189" s="1225"/>
      <c r="Y189" s="1225"/>
      <c r="Z189" s="1225"/>
      <c r="AA189" s="1230"/>
    </row>
    <row r="190" spans="2:27" ht="18" hidden="1" x14ac:dyDescent="0.2">
      <c r="B190" s="1189"/>
      <c r="C190" s="1246"/>
      <c r="D190" s="1189"/>
      <c r="E190" s="1243">
        <v>1091000064</v>
      </c>
      <c r="F190" s="1245"/>
      <c r="G190" s="1226"/>
      <c r="H190" s="1222">
        <f t="shared" si="88"/>
        <v>0</v>
      </c>
      <c r="I190" s="1225"/>
      <c r="J190" s="1226"/>
      <c r="K190" s="1222">
        <f t="shared" si="89"/>
        <v>0</v>
      </c>
      <c r="L190" s="1234">
        <f t="shared" si="92"/>
        <v>0</v>
      </c>
      <c r="M190" s="1235">
        <f t="shared" si="92"/>
        <v>0</v>
      </c>
      <c r="N190" s="1235">
        <f t="shared" si="92"/>
        <v>0</v>
      </c>
      <c r="O190" s="1234">
        <f t="shared" si="92"/>
        <v>0</v>
      </c>
      <c r="P190" s="1235">
        <f t="shared" si="92"/>
        <v>0</v>
      </c>
      <c r="Q190" s="1235">
        <f t="shared" si="92"/>
        <v>0</v>
      </c>
      <c r="R190" s="1234">
        <f t="shared" si="93"/>
        <v>0</v>
      </c>
      <c r="S190" s="1235">
        <f t="shared" si="93"/>
        <v>0</v>
      </c>
      <c r="T190" s="1235">
        <f t="shared" si="93"/>
        <v>0</v>
      </c>
      <c r="U190" s="1234">
        <f t="shared" si="93"/>
        <v>0</v>
      </c>
      <c r="V190" s="1235">
        <f t="shared" si="93"/>
        <v>0</v>
      </c>
      <c r="W190" s="1235">
        <f t="shared" si="93"/>
        <v>0</v>
      </c>
      <c r="X190" s="1225"/>
      <c r="Y190" s="1225"/>
      <c r="Z190" s="1225"/>
      <c r="AA190" s="1230"/>
    </row>
    <row r="191" spans="2:27" ht="18" hidden="1" x14ac:dyDescent="0.2">
      <c r="B191" s="1189"/>
      <c r="C191" s="1246"/>
      <c r="D191" s="1189"/>
      <c r="E191" s="1243">
        <v>1091000065</v>
      </c>
      <c r="F191" s="1245"/>
      <c r="G191" s="1226"/>
      <c r="H191" s="1222">
        <f t="shared" si="88"/>
        <v>0</v>
      </c>
      <c r="I191" s="1225"/>
      <c r="J191" s="1226"/>
      <c r="K191" s="1222">
        <f t="shared" si="89"/>
        <v>0</v>
      </c>
      <c r="L191" s="1234">
        <f t="shared" si="92"/>
        <v>0</v>
      </c>
      <c r="M191" s="1235">
        <f t="shared" si="92"/>
        <v>0</v>
      </c>
      <c r="N191" s="1235">
        <f t="shared" si="92"/>
        <v>0</v>
      </c>
      <c r="O191" s="1234">
        <f t="shared" si="92"/>
        <v>0</v>
      </c>
      <c r="P191" s="1235">
        <f t="shared" si="92"/>
        <v>0</v>
      </c>
      <c r="Q191" s="1235">
        <f t="shared" si="92"/>
        <v>0</v>
      </c>
      <c r="R191" s="1234">
        <f t="shared" si="93"/>
        <v>0</v>
      </c>
      <c r="S191" s="1235">
        <f t="shared" si="93"/>
        <v>0</v>
      </c>
      <c r="T191" s="1235">
        <f t="shared" si="93"/>
        <v>0</v>
      </c>
      <c r="U191" s="1234">
        <f t="shared" si="93"/>
        <v>0</v>
      </c>
      <c r="V191" s="1235">
        <f t="shared" si="93"/>
        <v>0</v>
      </c>
      <c r="W191" s="1235">
        <f t="shared" si="93"/>
        <v>0</v>
      </c>
      <c r="X191" s="1225"/>
      <c r="Y191" s="1225"/>
      <c r="Z191" s="1225"/>
      <c r="AA191" s="1230"/>
    </row>
    <row r="192" spans="2:27" ht="18" hidden="1" x14ac:dyDescent="0.2">
      <c r="B192" s="1189"/>
      <c r="C192" s="1246"/>
      <c r="D192" s="1189"/>
      <c r="E192" s="1243">
        <v>1091000066</v>
      </c>
      <c r="F192" s="1245"/>
      <c r="G192" s="1226"/>
      <c r="H192" s="1222">
        <f t="shared" si="88"/>
        <v>0</v>
      </c>
      <c r="I192" s="1225"/>
      <c r="J192" s="1226"/>
      <c r="K192" s="1222">
        <f t="shared" si="89"/>
        <v>0</v>
      </c>
      <c r="L192" s="1234">
        <f t="shared" si="92"/>
        <v>0</v>
      </c>
      <c r="M192" s="1235">
        <f t="shared" si="92"/>
        <v>0</v>
      </c>
      <c r="N192" s="1235">
        <f t="shared" si="92"/>
        <v>0</v>
      </c>
      <c r="O192" s="1234">
        <f t="shared" si="92"/>
        <v>0</v>
      </c>
      <c r="P192" s="1235">
        <f t="shared" si="92"/>
        <v>0</v>
      </c>
      <c r="Q192" s="1235">
        <f t="shared" si="92"/>
        <v>0</v>
      </c>
      <c r="R192" s="1234">
        <f t="shared" si="93"/>
        <v>0</v>
      </c>
      <c r="S192" s="1235">
        <f t="shared" si="93"/>
        <v>0</v>
      </c>
      <c r="T192" s="1235">
        <f t="shared" si="93"/>
        <v>0</v>
      </c>
      <c r="U192" s="1234">
        <f t="shared" si="93"/>
        <v>0</v>
      </c>
      <c r="V192" s="1235">
        <f t="shared" si="93"/>
        <v>0</v>
      </c>
      <c r="W192" s="1235">
        <f t="shared" si="93"/>
        <v>0</v>
      </c>
      <c r="X192" s="1225"/>
      <c r="Y192" s="1225"/>
      <c r="Z192" s="1225"/>
      <c r="AA192" s="1230"/>
    </row>
    <row r="193" spans="2:27" ht="18" hidden="1" x14ac:dyDescent="0.2">
      <c r="B193" s="1189"/>
      <c r="C193" s="1246"/>
      <c r="D193" s="1189"/>
      <c r="E193" s="1243">
        <v>1091000067</v>
      </c>
      <c r="F193" s="1245"/>
      <c r="G193" s="1226"/>
      <c r="H193" s="1222">
        <f t="shared" si="88"/>
        <v>0</v>
      </c>
      <c r="I193" s="1225"/>
      <c r="J193" s="1226"/>
      <c r="K193" s="1222">
        <f t="shared" si="89"/>
        <v>0</v>
      </c>
      <c r="L193" s="1234">
        <f t="shared" si="92"/>
        <v>0</v>
      </c>
      <c r="M193" s="1235">
        <f t="shared" si="92"/>
        <v>0</v>
      </c>
      <c r="N193" s="1235">
        <f t="shared" si="92"/>
        <v>0</v>
      </c>
      <c r="O193" s="1234">
        <f t="shared" si="92"/>
        <v>0</v>
      </c>
      <c r="P193" s="1235">
        <f t="shared" si="92"/>
        <v>0</v>
      </c>
      <c r="Q193" s="1235">
        <f t="shared" si="92"/>
        <v>0</v>
      </c>
      <c r="R193" s="1234">
        <f t="shared" si="93"/>
        <v>0</v>
      </c>
      <c r="S193" s="1235">
        <f t="shared" si="93"/>
        <v>0</v>
      </c>
      <c r="T193" s="1235">
        <f t="shared" si="93"/>
        <v>0</v>
      </c>
      <c r="U193" s="1234">
        <f t="shared" si="93"/>
        <v>0</v>
      </c>
      <c r="V193" s="1235">
        <f t="shared" si="93"/>
        <v>0</v>
      </c>
      <c r="W193" s="1235">
        <f t="shared" si="93"/>
        <v>0</v>
      </c>
      <c r="X193" s="1225"/>
      <c r="Y193" s="1225"/>
      <c r="Z193" s="1225"/>
      <c r="AA193" s="1230"/>
    </row>
    <row r="194" spans="2:27" ht="18" hidden="1" x14ac:dyDescent="0.2">
      <c r="B194" s="1189"/>
      <c r="C194" s="1246"/>
      <c r="D194" s="1189"/>
      <c r="E194" s="1243">
        <v>1091000068</v>
      </c>
      <c r="F194" s="1245"/>
      <c r="G194" s="1226"/>
      <c r="H194" s="1222">
        <f t="shared" si="88"/>
        <v>0</v>
      </c>
      <c r="I194" s="1225"/>
      <c r="J194" s="1226"/>
      <c r="K194" s="1222">
        <f t="shared" si="89"/>
        <v>0</v>
      </c>
      <c r="L194" s="1234">
        <f t="shared" si="92"/>
        <v>0</v>
      </c>
      <c r="M194" s="1235">
        <f t="shared" si="92"/>
        <v>0</v>
      </c>
      <c r="N194" s="1235">
        <f t="shared" si="92"/>
        <v>0</v>
      </c>
      <c r="O194" s="1234">
        <f t="shared" si="92"/>
        <v>0</v>
      </c>
      <c r="P194" s="1235">
        <f t="shared" si="92"/>
        <v>0</v>
      </c>
      <c r="Q194" s="1235">
        <f t="shared" si="92"/>
        <v>0</v>
      </c>
      <c r="R194" s="1234">
        <f t="shared" si="93"/>
        <v>0</v>
      </c>
      <c r="S194" s="1235">
        <f t="shared" si="93"/>
        <v>0</v>
      </c>
      <c r="T194" s="1235">
        <f t="shared" si="93"/>
        <v>0</v>
      </c>
      <c r="U194" s="1234">
        <f t="shared" si="93"/>
        <v>0</v>
      </c>
      <c r="V194" s="1235">
        <f t="shared" si="93"/>
        <v>0</v>
      </c>
      <c r="W194" s="1235">
        <f t="shared" si="93"/>
        <v>0</v>
      </c>
      <c r="X194" s="1225"/>
      <c r="Y194" s="1225"/>
      <c r="Z194" s="1225"/>
      <c r="AA194" s="1230"/>
    </row>
    <row r="195" spans="2:27" ht="18" hidden="1" x14ac:dyDescent="0.2">
      <c r="B195" s="1189"/>
      <c r="C195" s="1246"/>
      <c r="D195" s="1189"/>
      <c r="E195" s="1243">
        <v>1091000069</v>
      </c>
      <c r="F195" s="1245"/>
      <c r="G195" s="1226"/>
      <c r="H195" s="1222">
        <f t="shared" si="88"/>
        <v>0</v>
      </c>
      <c r="I195" s="1225"/>
      <c r="J195" s="1226"/>
      <c r="K195" s="1222">
        <f t="shared" si="89"/>
        <v>0</v>
      </c>
      <c r="L195" s="1234">
        <f t="shared" si="92"/>
        <v>0</v>
      </c>
      <c r="M195" s="1235">
        <f t="shared" si="92"/>
        <v>0</v>
      </c>
      <c r="N195" s="1235">
        <f t="shared" si="92"/>
        <v>0</v>
      </c>
      <c r="O195" s="1234">
        <f t="shared" si="92"/>
        <v>0</v>
      </c>
      <c r="P195" s="1235">
        <f t="shared" si="92"/>
        <v>0</v>
      </c>
      <c r="Q195" s="1235">
        <f t="shared" si="92"/>
        <v>0</v>
      </c>
      <c r="R195" s="1234">
        <f t="shared" si="93"/>
        <v>0</v>
      </c>
      <c r="S195" s="1235">
        <f t="shared" si="93"/>
        <v>0</v>
      </c>
      <c r="T195" s="1235">
        <f t="shared" si="93"/>
        <v>0</v>
      </c>
      <c r="U195" s="1234">
        <f t="shared" si="93"/>
        <v>0</v>
      </c>
      <c r="V195" s="1235">
        <f t="shared" si="93"/>
        <v>0</v>
      </c>
      <c r="W195" s="1235">
        <f t="shared" si="93"/>
        <v>0</v>
      </c>
      <c r="X195" s="1225"/>
      <c r="Y195" s="1225"/>
      <c r="Z195" s="1225"/>
      <c r="AA195" s="1230"/>
    </row>
    <row r="196" spans="2:27" ht="18" hidden="1" x14ac:dyDescent="0.2">
      <c r="B196" s="1189"/>
      <c r="C196" s="1246"/>
      <c r="D196" s="1189"/>
      <c r="E196" s="1243">
        <v>1091000070</v>
      </c>
      <c r="F196" s="1245"/>
      <c r="G196" s="1226"/>
      <c r="H196" s="1222">
        <f t="shared" si="88"/>
        <v>0</v>
      </c>
      <c r="I196" s="1225"/>
      <c r="J196" s="1226"/>
      <c r="K196" s="1222">
        <f t="shared" si="89"/>
        <v>0</v>
      </c>
      <c r="L196" s="1234">
        <f t="shared" si="92"/>
        <v>0</v>
      </c>
      <c r="M196" s="1235">
        <f t="shared" si="92"/>
        <v>0</v>
      </c>
      <c r="N196" s="1235">
        <f t="shared" si="92"/>
        <v>0</v>
      </c>
      <c r="O196" s="1234">
        <f t="shared" si="92"/>
        <v>0</v>
      </c>
      <c r="P196" s="1235">
        <f t="shared" si="92"/>
        <v>0</v>
      </c>
      <c r="Q196" s="1235">
        <f t="shared" si="92"/>
        <v>0</v>
      </c>
      <c r="R196" s="1234">
        <f t="shared" si="93"/>
        <v>0</v>
      </c>
      <c r="S196" s="1235">
        <f t="shared" si="93"/>
        <v>0</v>
      </c>
      <c r="T196" s="1235">
        <f t="shared" si="93"/>
        <v>0</v>
      </c>
      <c r="U196" s="1234">
        <f t="shared" si="93"/>
        <v>0</v>
      </c>
      <c r="V196" s="1235">
        <f t="shared" si="93"/>
        <v>0</v>
      </c>
      <c r="W196" s="1235">
        <f t="shared" si="93"/>
        <v>0</v>
      </c>
      <c r="X196" s="1225"/>
      <c r="Y196" s="1225"/>
      <c r="Z196" s="1225"/>
      <c r="AA196" s="1230"/>
    </row>
    <row r="197" spans="2:27" ht="18" hidden="1" x14ac:dyDescent="0.2">
      <c r="B197" s="1189"/>
      <c r="C197" s="1246"/>
      <c r="D197" s="1189"/>
      <c r="E197" s="1243">
        <v>1091000071</v>
      </c>
      <c r="F197" s="1245"/>
      <c r="G197" s="1226"/>
      <c r="H197" s="1222">
        <f t="shared" si="88"/>
        <v>0</v>
      </c>
      <c r="I197" s="1225"/>
      <c r="J197" s="1226"/>
      <c r="K197" s="1222">
        <f t="shared" si="89"/>
        <v>0</v>
      </c>
      <c r="L197" s="1234">
        <f t="shared" si="92"/>
        <v>0</v>
      </c>
      <c r="M197" s="1235">
        <f t="shared" si="92"/>
        <v>0</v>
      </c>
      <c r="N197" s="1235">
        <f t="shared" si="92"/>
        <v>0</v>
      </c>
      <c r="O197" s="1234">
        <f t="shared" si="92"/>
        <v>0</v>
      </c>
      <c r="P197" s="1235">
        <f t="shared" si="92"/>
        <v>0</v>
      </c>
      <c r="Q197" s="1235">
        <f t="shared" si="92"/>
        <v>0</v>
      </c>
      <c r="R197" s="1234">
        <f t="shared" si="93"/>
        <v>0</v>
      </c>
      <c r="S197" s="1235">
        <f t="shared" si="93"/>
        <v>0</v>
      </c>
      <c r="T197" s="1235">
        <f t="shared" si="93"/>
        <v>0</v>
      </c>
      <c r="U197" s="1234">
        <f t="shared" si="93"/>
        <v>0</v>
      </c>
      <c r="V197" s="1235">
        <f t="shared" si="93"/>
        <v>0</v>
      </c>
      <c r="W197" s="1235">
        <f t="shared" si="93"/>
        <v>0</v>
      </c>
      <c r="X197" s="1225"/>
      <c r="Y197" s="1225"/>
      <c r="Z197" s="1225"/>
      <c r="AA197" s="1230"/>
    </row>
    <row r="198" spans="2:27" ht="18" hidden="1" x14ac:dyDescent="0.2">
      <c r="B198" s="1189"/>
      <c r="C198" s="1246"/>
      <c r="D198" s="1189"/>
      <c r="E198" s="1243">
        <v>1091000072</v>
      </c>
      <c r="F198" s="1245"/>
      <c r="G198" s="1226"/>
      <c r="H198" s="1222">
        <f t="shared" si="88"/>
        <v>0</v>
      </c>
      <c r="I198" s="1225"/>
      <c r="J198" s="1226"/>
      <c r="K198" s="1222">
        <f t="shared" si="89"/>
        <v>0</v>
      </c>
      <c r="L198" s="1234">
        <f t="shared" si="92"/>
        <v>0</v>
      </c>
      <c r="M198" s="1235">
        <f t="shared" si="92"/>
        <v>0</v>
      </c>
      <c r="N198" s="1235">
        <f t="shared" si="92"/>
        <v>0</v>
      </c>
      <c r="O198" s="1234">
        <f t="shared" si="92"/>
        <v>0</v>
      </c>
      <c r="P198" s="1235">
        <f t="shared" si="92"/>
        <v>0</v>
      </c>
      <c r="Q198" s="1235">
        <f t="shared" si="92"/>
        <v>0</v>
      </c>
      <c r="R198" s="1234">
        <f t="shared" si="93"/>
        <v>0</v>
      </c>
      <c r="S198" s="1235">
        <f t="shared" si="93"/>
        <v>0</v>
      </c>
      <c r="T198" s="1235">
        <f t="shared" si="93"/>
        <v>0</v>
      </c>
      <c r="U198" s="1234">
        <f t="shared" si="93"/>
        <v>0</v>
      </c>
      <c r="V198" s="1235">
        <f t="shared" si="93"/>
        <v>0</v>
      </c>
      <c r="W198" s="1235">
        <f t="shared" si="93"/>
        <v>0</v>
      </c>
      <c r="X198" s="1225"/>
      <c r="Y198" s="1225"/>
      <c r="Z198" s="1225"/>
      <c r="AA198" s="1230"/>
    </row>
    <row r="199" spans="2:27" ht="18" hidden="1" x14ac:dyDescent="0.2">
      <c r="B199" s="1189"/>
      <c r="C199" s="1246"/>
      <c r="D199" s="1189"/>
      <c r="E199" s="1243">
        <v>1091000073</v>
      </c>
      <c r="F199" s="1245"/>
      <c r="G199" s="1226"/>
      <c r="H199" s="1222">
        <f t="shared" si="88"/>
        <v>0</v>
      </c>
      <c r="I199" s="1225"/>
      <c r="J199" s="1226"/>
      <c r="K199" s="1222">
        <f t="shared" si="89"/>
        <v>0</v>
      </c>
      <c r="L199" s="1234">
        <f t="shared" si="92"/>
        <v>0</v>
      </c>
      <c r="M199" s="1235">
        <f t="shared" si="92"/>
        <v>0</v>
      </c>
      <c r="N199" s="1235">
        <f t="shared" si="92"/>
        <v>0</v>
      </c>
      <c r="O199" s="1234">
        <f t="shared" si="92"/>
        <v>0</v>
      </c>
      <c r="P199" s="1235">
        <f t="shared" si="92"/>
        <v>0</v>
      </c>
      <c r="Q199" s="1235">
        <f t="shared" si="92"/>
        <v>0</v>
      </c>
      <c r="R199" s="1234">
        <f t="shared" si="93"/>
        <v>0</v>
      </c>
      <c r="S199" s="1235">
        <f t="shared" si="93"/>
        <v>0</v>
      </c>
      <c r="T199" s="1235">
        <f t="shared" si="93"/>
        <v>0</v>
      </c>
      <c r="U199" s="1234">
        <f t="shared" si="93"/>
        <v>0</v>
      </c>
      <c r="V199" s="1235">
        <f t="shared" si="93"/>
        <v>0</v>
      </c>
      <c r="W199" s="1235">
        <f t="shared" si="93"/>
        <v>0</v>
      </c>
      <c r="X199" s="1225"/>
      <c r="Y199" s="1225"/>
      <c r="Z199" s="1225"/>
      <c r="AA199" s="1230"/>
    </row>
    <row r="200" spans="2:27" ht="18" hidden="1" x14ac:dyDescent="0.2">
      <c r="B200" s="1189"/>
      <c r="C200" s="1246"/>
      <c r="D200" s="1189"/>
      <c r="E200" s="1243">
        <v>1091000074</v>
      </c>
      <c r="F200" s="1245"/>
      <c r="G200" s="1226"/>
      <c r="H200" s="1222">
        <f t="shared" si="88"/>
        <v>0</v>
      </c>
      <c r="I200" s="1225"/>
      <c r="J200" s="1226"/>
      <c r="K200" s="1222">
        <f t="shared" si="89"/>
        <v>0</v>
      </c>
      <c r="L200" s="1234">
        <f t="shared" si="92"/>
        <v>0</v>
      </c>
      <c r="M200" s="1235">
        <f t="shared" si="92"/>
        <v>0</v>
      </c>
      <c r="N200" s="1235">
        <f t="shared" si="92"/>
        <v>0</v>
      </c>
      <c r="O200" s="1234">
        <f t="shared" si="92"/>
        <v>0</v>
      </c>
      <c r="P200" s="1235">
        <f t="shared" si="92"/>
        <v>0</v>
      </c>
      <c r="Q200" s="1235">
        <f t="shared" si="92"/>
        <v>0</v>
      </c>
      <c r="R200" s="1234">
        <f t="shared" si="93"/>
        <v>0</v>
      </c>
      <c r="S200" s="1235">
        <f t="shared" si="93"/>
        <v>0</v>
      </c>
      <c r="T200" s="1235">
        <f t="shared" si="93"/>
        <v>0</v>
      </c>
      <c r="U200" s="1234">
        <f t="shared" si="93"/>
        <v>0</v>
      </c>
      <c r="V200" s="1235">
        <f t="shared" si="93"/>
        <v>0</v>
      </c>
      <c r="W200" s="1235">
        <f t="shared" si="93"/>
        <v>0</v>
      </c>
      <c r="X200" s="1225"/>
      <c r="Y200" s="1225"/>
      <c r="Z200" s="1225"/>
      <c r="AA200" s="1230"/>
    </row>
    <row r="201" spans="2:27" ht="18" hidden="1" x14ac:dyDescent="0.2">
      <c r="B201" s="1189"/>
      <c r="C201" s="1246"/>
      <c r="D201" s="1189"/>
      <c r="E201" s="1243">
        <v>1091000075</v>
      </c>
      <c r="F201" s="1245"/>
      <c r="G201" s="1226"/>
      <c r="H201" s="1222">
        <f t="shared" si="88"/>
        <v>0</v>
      </c>
      <c r="I201" s="1225"/>
      <c r="J201" s="1226"/>
      <c r="K201" s="1222">
        <f t="shared" si="89"/>
        <v>0</v>
      </c>
      <c r="L201" s="1234">
        <f t="shared" si="92"/>
        <v>0</v>
      </c>
      <c r="M201" s="1235">
        <f t="shared" si="92"/>
        <v>0</v>
      </c>
      <c r="N201" s="1235">
        <f t="shared" si="92"/>
        <v>0</v>
      </c>
      <c r="O201" s="1234">
        <f t="shared" si="92"/>
        <v>0</v>
      </c>
      <c r="P201" s="1235">
        <f t="shared" si="92"/>
        <v>0</v>
      </c>
      <c r="Q201" s="1235">
        <f t="shared" si="92"/>
        <v>0</v>
      </c>
      <c r="R201" s="1234">
        <f t="shared" si="93"/>
        <v>0</v>
      </c>
      <c r="S201" s="1235">
        <f t="shared" si="93"/>
        <v>0</v>
      </c>
      <c r="T201" s="1235">
        <f t="shared" si="93"/>
        <v>0</v>
      </c>
      <c r="U201" s="1234">
        <f t="shared" si="93"/>
        <v>0</v>
      </c>
      <c r="V201" s="1235">
        <f t="shared" si="93"/>
        <v>0</v>
      </c>
      <c r="W201" s="1235">
        <f t="shared" si="93"/>
        <v>0</v>
      </c>
      <c r="X201" s="1225"/>
      <c r="Y201" s="1225"/>
      <c r="Z201" s="1225"/>
      <c r="AA201" s="1230"/>
    </row>
    <row r="202" spans="2:27" ht="18" hidden="1" x14ac:dyDescent="0.2">
      <c r="B202" s="1189"/>
      <c r="C202" s="1246"/>
      <c r="D202" s="1189"/>
      <c r="E202" s="1243">
        <v>1091000076</v>
      </c>
      <c r="F202" s="1245"/>
      <c r="G202" s="1226"/>
      <c r="H202" s="1222">
        <f t="shared" si="88"/>
        <v>0</v>
      </c>
      <c r="I202" s="1225"/>
      <c r="J202" s="1226"/>
      <c r="K202" s="1222">
        <f t="shared" si="89"/>
        <v>0</v>
      </c>
      <c r="L202" s="1234">
        <f t="shared" si="92"/>
        <v>0</v>
      </c>
      <c r="M202" s="1235">
        <f t="shared" si="92"/>
        <v>0</v>
      </c>
      <c r="N202" s="1235">
        <f t="shared" si="92"/>
        <v>0</v>
      </c>
      <c r="O202" s="1234">
        <f t="shared" si="92"/>
        <v>0</v>
      </c>
      <c r="P202" s="1235">
        <f t="shared" si="92"/>
        <v>0</v>
      </c>
      <c r="Q202" s="1235">
        <f t="shared" si="92"/>
        <v>0</v>
      </c>
      <c r="R202" s="1234">
        <f t="shared" si="93"/>
        <v>0</v>
      </c>
      <c r="S202" s="1235">
        <f t="shared" si="93"/>
        <v>0</v>
      </c>
      <c r="T202" s="1235">
        <f t="shared" si="93"/>
        <v>0</v>
      </c>
      <c r="U202" s="1234">
        <f t="shared" si="93"/>
        <v>0</v>
      </c>
      <c r="V202" s="1235">
        <f t="shared" si="93"/>
        <v>0</v>
      </c>
      <c r="W202" s="1235">
        <f t="shared" si="93"/>
        <v>0</v>
      </c>
      <c r="X202" s="1225"/>
      <c r="Y202" s="1225"/>
      <c r="Z202" s="1225"/>
      <c r="AA202" s="1230"/>
    </row>
    <row r="203" spans="2:27" ht="18" hidden="1" x14ac:dyDescent="0.2">
      <c r="B203" s="1189"/>
      <c r="C203" s="1246"/>
      <c r="D203" s="1189"/>
      <c r="E203" s="1243">
        <v>1091000077</v>
      </c>
      <c r="F203" s="1245"/>
      <c r="G203" s="1226"/>
      <c r="H203" s="1222">
        <f t="shared" si="88"/>
        <v>0</v>
      </c>
      <c r="I203" s="1225"/>
      <c r="J203" s="1226"/>
      <c r="K203" s="1222">
        <f t="shared" si="89"/>
        <v>0</v>
      </c>
      <c r="L203" s="1234">
        <f t="shared" si="92"/>
        <v>0</v>
      </c>
      <c r="M203" s="1235">
        <f t="shared" si="92"/>
        <v>0</v>
      </c>
      <c r="N203" s="1235">
        <f t="shared" si="92"/>
        <v>0</v>
      </c>
      <c r="O203" s="1234">
        <f t="shared" si="92"/>
        <v>0</v>
      </c>
      <c r="P203" s="1235">
        <f t="shared" si="92"/>
        <v>0</v>
      </c>
      <c r="Q203" s="1235">
        <f t="shared" si="92"/>
        <v>0</v>
      </c>
      <c r="R203" s="1234">
        <f t="shared" si="93"/>
        <v>0</v>
      </c>
      <c r="S203" s="1235">
        <f t="shared" si="93"/>
        <v>0</v>
      </c>
      <c r="T203" s="1235">
        <f t="shared" si="93"/>
        <v>0</v>
      </c>
      <c r="U203" s="1234">
        <f t="shared" si="93"/>
        <v>0</v>
      </c>
      <c r="V203" s="1235">
        <f t="shared" si="93"/>
        <v>0</v>
      </c>
      <c r="W203" s="1235">
        <f t="shared" si="93"/>
        <v>0</v>
      </c>
      <c r="X203" s="1225"/>
      <c r="Y203" s="1225"/>
      <c r="Z203" s="1225"/>
      <c r="AA203" s="1230"/>
    </row>
    <row r="204" spans="2:27" ht="18" hidden="1" x14ac:dyDescent="0.2">
      <c r="B204" s="1189"/>
      <c r="C204" s="1246"/>
      <c r="D204" s="1189"/>
      <c r="E204" s="1243">
        <v>1091000078</v>
      </c>
      <c r="F204" s="1245"/>
      <c r="G204" s="1226"/>
      <c r="H204" s="1222">
        <f t="shared" si="88"/>
        <v>0</v>
      </c>
      <c r="I204" s="1225"/>
      <c r="J204" s="1226"/>
      <c r="K204" s="1222">
        <f t="shared" si="89"/>
        <v>0</v>
      </c>
      <c r="L204" s="1234">
        <f t="shared" si="92"/>
        <v>0</v>
      </c>
      <c r="M204" s="1235">
        <f t="shared" si="92"/>
        <v>0</v>
      </c>
      <c r="N204" s="1235">
        <f t="shared" si="92"/>
        <v>0</v>
      </c>
      <c r="O204" s="1234">
        <f t="shared" ref="O204:T253" si="94">(0)</f>
        <v>0</v>
      </c>
      <c r="P204" s="1235">
        <f t="shared" si="94"/>
        <v>0</v>
      </c>
      <c r="Q204" s="1235">
        <f t="shared" si="94"/>
        <v>0</v>
      </c>
      <c r="R204" s="1234">
        <f t="shared" si="93"/>
        <v>0</v>
      </c>
      <c r="S204" s="1235">
        <f t="shared" si="93"/>
        <v>0</v>
      </c>
      <c r="T204" s="1235">
        <f t="shared" si="93"/>
        <v>0</v>
      </c>
      <c r="U204" s="1234">
        <f t="shared" si="93"/>
        <v>0</v>
      </c>
      <c r="V204" s="1235">
        <f t="shared" si="93"/>
        <v>0</v>
      </c>
      <c r="W204" s="1235">
        <f t="shared" si="93"/>
        <v>0</v>
      </c>
      <c r="X204" s="1225"/>
      <c r="Y204" s="1225"/>
      <c r="Z204" s="1225"/>
      <c r="AA204" s="1230"/>
    </row>
    <row r="205" spans="2:27" ht="18" hidden="1" x14ac:dyDescent="0.2">
      <c r="B205" s="1189"/>
      <c r="C205" s="1246"/>
      <c r="D205" s="1189"/>
      <c r="E205" s="1243">
        <v>1091000079</v>
      </c>
      <c r="F205" s="1245"/>
      <c r="G205" s="1226"/>
      <c r="H205" s="1222">
        <f t="shared" si="88"/>
        <v>0</v>
      </c>
      <c r="I205" s="1225"/>
      <c r="J205" s="1226"/>
      <c r="K205" s="1222">
        <f t="shared" si="89"/>
        <v>0</v>
      </c>
      <c r="L205" s="1234">
        <f t="shared" ref="L205:Q271" si="95">(0)</f>
        <v>0</v>
      </c>
      <c r="M205" s="1235">
        <f t="shared" si="95"/>
        <v>0</v>
      </c>
      <c r="N205" s="1235">
        <f t="shared" si="95"/>
        <v>0</v>
      </c>
      <c r="O205" s="1234">
        <f t="shared" si="94"/>
        <v>0</v>
      </c>
      <c r="P205" s="1235">
        <f t="shared" si="94"/>
        <v>0</v>
      </c>
      <c r="Q205" s="1235">
        <f t="shared" si="94"/>
        <v>0</v>
      </c>
      <c r="R205" s="1234">
        <f t="shared" si="93"/>
        <v>0</v>
      </c>
      <c r="S205" s="1235">
        <f t="shared" si="93"/>
        <v>0</v>
      </c>
      <c r="T205" s="1235">
        <f t="shared" si="93"/>
        <v>0</v>
      </c>
      <c r="U205" s="1234">
        <f t="shared" si="93"/>
        <v>0</v>
      </c>
      <c r="V205" s="1235">
        <f t="shared" si="93"/>
        <v>0</v>
      </c>
      <c r="W205" s="1235">
        <f t="shared" si="93"/>
        <v>0</v>
      </c>
      <c r="X205" s="1225"/>
      <c r="Y205" s="1225"/>
      <c r="Z205" s="1225"/>
      <c r="AA205" s="1230"/>
    </row>
    <row r="206" spans="2:27" ht="18" hidden="1" x14ac:dyDescent="0.2">
      <c r="B206" s="1189"/>
      <c r="C206" s="1246"/>
      <c r="D206" s="1189"/>
      <c r="E206" s="1243">
        <v>1091000080</v>
      </c>
      <c r="F206" s="1245"/>
      <c r="G206" s="1226"/>
      <c r="H206" s="1222">
        <f t="shared" si="88"/>
        <v>0</v>
      </c>
      <c r="I206" s="1225"/>
      <c r="J206" s="1226"/>
      <c r="K206" s="1222">
        <f t="shared" si="89"/>
        <v>0</v>
      </c>
      <c r="L206" s="1234">
        <f t="shared" si="95"/>
        <v>0</v>
      </c>
      <c r="M206" s="1235">
        <f t="shared" si="95"/>
        <v>0</v>
      </c>
      <c r="N206" s="1235">
        <f t="shared" si="95"/>
        <v>0</v>
      </c>
      <c r="O206" s="1234">
        <f t="shared" si="94"/>
        <v>0</v>
      </c>
      <c r="P206" s="1235">
        <f t="shared" si="94"/>
        <v>0</v>
      </c>
      <c r="Q206" s="1235">
        <f t="shared" si="94"/>
        <v>0</v>
      </c>
      <c r="R206" s="1234">
        <f t="shared" si="93"/>
        <v>0</v>
      </c>
      <c r="S206" s="1235">
        <f t="shared" si="93"/>
        <v>0</v>
      </c>
      <c r="T206" s="1235">
        <f t="shared" si="93"/>
        <v>0</v>
      </c>
      <c r="U206" s="1234">
        <f t="shared" si="93"/>
        <v>0</v>
      </c>
      <c r="V206" s="1235">
        <f t="shared" si="93"/>
        <v>0</v>
      </c>
      <c r="W206" s="1235">
        <f t="shared" si="93"/>
        <v>0</v>
      </c>
      <c r="X206" s="1225"/>
      <c r="Y206" s="1225"/>
      <c r="Z206" s="1225"/>
      <c r="AA206" s="1230"/>
    </row>
    <row r="207" spans="2:27" ht="18" hidden="1" x14ac:dyDescent="0.2">
      <c r="B207" s="1189"/>
      <c r="C207" s="1246"/>
      <c r="D207" s="1189"/>
      <c r="E207" s="1243">
        <v>1091000081</v>
      </c>
      <c r="F207" s="1245"/>
      <c r="G207" s="1226"/>
      <c r="H207" s="1222">
        <f t="shared" si="88"/>
        <v>0</v>
      </c>
      <c r="I207" s="1225"/>
      <c r="J207" s="1226"/>
      <c r="K207" s="1222">
        <f t="shared" si="89"/>
        <v>0</v>
      </c>
      <c r="L207" s="1234">
        <f t="shared" si="95"/>
        <v>0</v>
      </c>
      <c r="M207" s="1235">
        <f t="shared" si="95"/>
        <v>0</v>
      </c>
      <c r="N207" s="1235">
        <f t="shared" si="95"/>
        <v>0</v>
      </c>
      <c r="O207" s="1234">
        <f t="shared" si="94"/>
        <v>0</v>
      </c>
      <c r="P207" s="1235">
        <f t="shared" si="94"/>
        <v>0</v>
      </c>
      <c r="Q207" s="1235">
        <f t="shared" si="94"/>
        <v>0</v>
      </c>
      <c r="R207" s="1234">
        <f t="shared" si="93"/>
        <v>0</v>
      </c>
      <c r="S207" s="1235">
        <f t="shared" si="93"/>
        <v>0</v>
      </c>
      <c r="T207" s="1235">
        <f t="shared" si="93"/>
        <v>0</v>
      </c>
      <c r="U207" s="1234">
        <f t="shared" si="93"/>
        <v>0</v>
      </c>
      <c r="V207" s="1235">
        <f t="shared" si="93"/>
        <v>0</v>
      </c>
      <c r="W207" s="1235">
        <f t="shared" si="93"/>
        <v>0</v>
      </c>
      <c r="X207" s="1225"/>
      <c r="Y207" s="1225"/>
      <c r="Z207" s="1225"/>
      <c r="AA207" s="1230"/>
    </row>
    <row r="208" spans="2:27" ht="18" hidden="1" x14ac:dyDescent="0.2">
      <c r="B208" s="1189"/>
      <c r="C208" s="1246"/>
      <c r="D208" s="1189"/>
      <c r="E208" s="1243">
        <v>1091000082</v>
      </c>
      <c r="F208" s="1245"/>
      <c r="G208" s="1226"/>
      <c r="H208" s="1222">
        <f t="shared" si="88"/>
        <v>0</v>
      </c>
      <c r="I208" s="1225"/>
      <c r="J208" s="1226"/>
      <c r="K208" s="1222">
        <f t="shared" si="89"/>
        <v>0</v>
      </c>
      <c r="L208" s="1234">
        <f t="shared" si="95"/>
        <v>0</v>
      </c>
      <c r="M208" s="1235">
        <f t="shared" si="95"/>
        <v>0</v>
      </c>
      <c r="N208" s="1235">
        <f t="shared" si="95"/>
        <v>0</v>
      </c>
      <c r="O208" s="1234">
        <f t="shared" si="94"/>
        <v>0</v>
      </c>
      <c r="P208" s="1235">
        <f t="shared" si="94"/>
        <v>0</v>
      </c>
      <c r="Q208" s="1235">
        <f t="shared" si="94"/>
        <v>0</v>
      </c>
      <c r="R208" s="1234">
        <f t="shared" si="93"/>
        <v>0</v>
      </c>
      <c r="S208" s="1235">
        <f t="shared" si="93"/>
        <v>0</v>
      </c>
      <c r="T208" s="1235">
        <f t="shared" si="93"/>
        <v>0</v>
      </c>
      <c r="U208" s="1234">
        <f t="shared" si="93"/>
        <v>0</v>
      </c>
      <c r="V208" s="1235">
        <f t="shared" si="93"/>
        <v>0</v>
      </c>
      <c r="W208" s="1235">
        <f t="shared" si="93"/>
        <v>0</v>
      </c>
      <c r="X208" s="1225"/>
      <c r="Y208" s="1225"/>
      <c r="Z208" s="1225"/>
      <c r="AA208" s="1230"/>
    </row>
    <row r="209" spans="2:27" ht="18" hidden="1" x14ac:dyDescent="0.2">
      <c r="B209" s="1189"/>
      <c r="C209" s="1246"/>
      <c r="D209" s="1189"/>
      <c r="E209" s="1243">
        <v>1091000083</v>
      </c>
      <c r="F209" s="1245"/>
      <c r="G209" s="1226"/>
      <c r="H209" s="1222">
        <f t="shared" si="88"/>
        <v>0</v>
      </c>
      <c r="I209" s="1225"/>
      <c r="J209" s="1226"/>
      <c r="K209" s="1222">
        <f t="shared" si="89"/>
        <v>0</v>
      </c>
      <c r="L209" s="1234">
        <f t="shared" si="95"/>
        <v>0</v>
      </c>
      <c r="M209" s="1235">
        <f t="shared" si="95"/>
        <v>0</v>
      </c>
      <c r="N209" s="1235">
        <f t="shared" si="95"/>
        <v>0</v>
      </c>
      <c r="O209" s="1234">
        <f t="shared" si="94"/>
        <v>0</v>
      </c>
      <c r="P209" s="1235">
        <f t="shared" si="94"/>
        <v>0</v>
      </c>
      <c r="Q209" s="1235">
        <f t="shared" si="94"/>
        <v>0</v>
      </c>
      <c r="R209" s="1234">
        <f t="shared" si="93"/>
        <v>0</v>
      </c>
      <c r="S209" s="1235">
        <f t="shared" si="93"/>
        <v>0</v>
      </c>
      <c r="T209" s="1235">
        <f t="shared" si="93"/>
        <v>0</v>
      </c>
      <c r="U209" s="1234">
        <f t="shared" si="93"/>
        <v>0</v>
      </c>
      <c r="V209" s="1235">
        <f t="shared" si="93"/>
        <v>0</v>
      </c>
      <c r="W209" s="1235">
        <f t="shared" si="93"/>
        <v>0</v>
      </c>
      <c r="X209" s="1225"/>
      <c r="Y209" s="1225"/>
      <c r="Z209" s="1225"/>
      <c r="AA209" s="1230"/>
    </row>
    <row r="210" spans="2:27" ht="18" hidden="1" x14ac:dyDescent="0.2">
      <c r="B210" s="1189"/>
      <c r="C210" s="1246"/>
      <c r="D210" s="1189"/>
      <c r="E210" s="1243">
        <v>1091000084</v>
      </c>
      <c r="F210" s="1245"/>
      <c r="G210" s="1226"/>
      <c r="H210" s="1222">
        <f t="shared" si="88"/>
        <v>0</v>
      </c>
      <c r="I210" s="1225"/>
      <c r="J210" s="1226"/>
      <c r="K210" s="1222">
        <f t="shared" si="89"/>
        <v>0</v>
      </c>
      <c r="L210" s="1234">
        <f t="shared" si="95"/>
        <v>0</v>
      </c>
      <c r="M210" s="1235">
        <f t="shared" si="95"/>
        <v>0</v>
      </c>
      <c r="N210" s="1235">
        <f t="shared" si="95"/>
        <v>0</v>
      </c>
      <c r="O210" s="1234">
        <f t="shared" si="94"/>
        <v>0</v>
      </c>
      <c r="P210" s="1235">
        <f t="shared" si="94"/>
        <v>0</v>
      </c>
      <c r="Q210" s="1235">
        <f t="shared" si="94"/>
        <v>0</v>
      </c>
      <c r="R210" s="1234">
        <f t="shared" si="93"/>
        <v>0</v>
      </c>
      <c r="S210" s="1235">
        <f t="shared" si="93"/>
        <v>0</v>
      </c>
      <c r="T210" s="1235">
        <f t="shared" si="93"/>
        <v>0</v>
      </c>
      <c r="U210" s="1234">
        <f t="shared" si="93"/>
        <v>0</v>
      </c>
      <c r="V210" s="1235">
        <f t="shared" si="93"/>
        <v>0</v>
      </c>
      <c r="W210" s="1235">
        <f t="shared" si="93"/>
        <v>0</v>
      </c>
      <c r="X210" s="1225"/>
      <c r="Y210" s="1225"/>
      <c r="Z210" s="1225"/>
      <c r="AA210" s="1230"/>
    </row>
    <row r="211" spans="2:27" ht="18" hidden="1" x14ac:dyDescent="0.2">
      <c r="B211" s="1189"/>
      <c r="C211" s="1246"/>
      <c r="D211" s="1189"/>
      <c r="E211" s="1243">
        <v>1091000085</v>
      </c>
      <c r="F211" s="1245"/>
      <c r="G211" s="1226"/>
      <c r="H211" s="1222">
        <f t="shared" si="88"/>
        <v>0</v>
      </c>
      <c r="I211" s="1225"/>
      <c r="J211" s="1226"/>
      <c r="K211" s="1222">
        <f t="shared" si="89"/>
        <v>0</v>
      </c>
      <c r="L211" s="1234">
        <f t="shared" si="95"/>
        <v>0</v>
      </c>
      <c r="M211" s="1235">
        <f t="shared" si="95"/>
        <v>0</v>
      </c>
      <c r="N211" s="1235">
        <f t="shared" si="95"/>
        <v>0</v>
      </c>
      <c r="O211" s="1234">
        <f t="shared" si="94"/>
        <v>0</v>
      </c>
      <c r="P211" s="1235">
        <f t="shared" si="94"/>
        <v>0</v>
      </c>
      <c r="Q211" s="1235">
        <f t="shared" si="94"/>
        <v>0</v>
      </c>
      <c r="R211" s="1234">
        <f t="shared" si="93"/>
        <v>0</v>
      </c>
      <c r="S211" s="1235">
        <f t="shared" si="93"/>
        <v>0</v>
      </c>
      <c r="T211" s="1235">
        <f t="shared" si="93"/>
        <v>0</v>
      </c>
      <c r="U211" s="1234">
        <f t="shared" si="93"/>
        <v>0</v>
      </c>
      <c r="V211" s="1235">
        <f t="shared" si="93"/>
        <v>0</v>
      </c>
      <c r="W211" s="1235">
        <f t="shared" si="93"/>
        <v>0</v>
      </c>
      <c r="X211" s="1225"/>
      <c r="Y211" s="1225"/>
      <c r="Z211" s="1225"/>
      <c r="AA211" s="1230"/>
    </row>
    <row r="212" spans="2:27" ht="18" hidden="1" x14ac:dyDescent="0.2">
      <c r="B212" s="1189"/>
      <c r="C212" s="1246"/>
      <c r="D212" s="1189"/>
      <c r="E212" s="1243">
        <v>1091000086</v>
      </c>
      <c r="F212" s="1245"/>
      <c r="G212" s="1226"/>
      <c r="H212" s="1222">
        <f t="shared" si="88"/>
        <v>0</v>
      </c>
      <c r="I212" s="1225"/>
      <c r="J212" s="1226"/>
      <c r="K212" s="1222">
        <f t="shared" si="89"/>
        <v>0</v>
      </c>
      <c r="L212" s="1234">
        <f t="shared" si="95"/>
        <v>0</v>
      </c>
      <c r="M212" s="1235">
        <f t="shared" si="95"/>
        <v>0</v>
      </c>
      <c r="N212" s="1235">
        <f t="shared" si="95"/>
        <v>0</v>
      </c>
      <c r="O212" s="1234">
        <f t="shared" si="94"/>
        <v>0</v>
      </c>
      <c r="P212" s="1235">
        <f t="shared" si="94"/>
        <v>0</v>
      </c>
      <c r="Q212" s="1235">
        <f t="shared" si="94"/>
        <v>0</v>
      </c>
      <c r="R212" s="1234">
        <f t="shared" si="93"/>
        <v>0</v>
      </c>
      <c r="S212" s="1235">
        <f t="shared" si="93"/>
        <v>0</v>
      </c>
      <c r="T212" s="1235">
        <f t="shared" si="93"/>
        <v>0</v>
      </c>
      <c r="U212" s="1234">
        <f t="shared" si="93"/>
        <v>0</v>
      </c>
      <c r="V212" s="1235">
        <f t="shared" si="93"/>
        <v>0</v>
      </c>
      <c r="W212" s="1235">
        <f t="shared" si="93"/>
        <v>0</v>
      </c>
      <c r="X212" s="1225"/>
      <c r="Y212" s="1225"/>
      <c r="Z212" s="1225"/>
      <c r="AA212" s="1230"/>
    </row>
    <row r="213" spans="2:27" ht="18" hidden="1" x14ac:dyDescent="0.2">
      <c r="B213" s="1189"/>
      <c r="C213" s="1246"/>
      <c r="D213" s="1189"/>
      <c r="E213" s="1243">
        <v>1091000087</v>
      </c>
      <c r="F213" s="1245"/>
      <c r="G213" s="1226"/>
      <c r="H213" s="1222">
        <f t="shared" si="88"/>
        <v>0</v>
      </c>
      <c r="I213" s="1225"/>
      <c r="J213" s="1226"/>
      <c r="K213" s="1222">
        <f t="shared" si="89"/>
        <v>0</v>
      </c>
      <c r="L213" s="1234">
        <f t="shared" si="95"/>
        <v>0</v>
      </c>
      <c r="M213" s="1235">
        <f t="shared" si="95"/>
        <v>0</v>
      </c>
      <c r="N213" s="1235">
        <f t="shared" si="95"/>
        <v>0</v>
      </c>
      <c r="O213" s="1234">
        <f t="shared" si="94"/>
        <v>0</v>
      </c>
      <c r="P213" s="1235">
        <f t="shared" si="94"/>
        <v>0</v>
      </c>
      <c r="Q213" s="1235">
        <f t="shared" si="94"/>
        <v>0</v>
      </c>
      <c r="R213" s="1234">
        <f t="shared" si="93"/>
        <v>0</v>
      </c>
      <c r="S213" s="1235">
        <f t="shared" si="93"/>
        <v>0</v>
      </c>
      <c r="T213" s="1235">
        <f t="shared" si="93"/>
        <v>0</v>
      </c>
      <c r="U213" s="1234">
        <f t="shared" si="93"/>
        <v>0</v>
      </c>
      <c r="V213" s="1235">
        <f t="shared" si="93"/>
        <v>0</v>
      </c>
      <c r="W213" s="1235">
        <f t="shared" si="93"/>
        <v>0</v>
      </c>
      <c r="X213" s="1225"/>
      <c r="Y213" s="1225"/>
      <c r="Z213" s="1225"/>
      <c r="AA213" s="1230"/>
    </row>
    <row r="214" spans="2:27" ht="18" hidden="1" x14ac:dyDescent="0.2">
      <c r="B214" s="1189"/>
      <c r="C214" s="1246"/>
      <c r="D214" s="1189"/>
      <c r="E214" s="1243">
        <v>1091000088</v>
      </c>
      <c r="F214" s="1245"/>
      <c r="G214" s="1226"/>
      <c r="H214" s="1222">
        <f t="shared" si="88"/>
        <v>0</v>
      </c>
      <c r="I214" s="1225"/>
      <c r="J214" s="1226"/>
      <c r="K214" s="1222">
        <f t="shared" si="89"/>
        <v>0</v>
      </c>
      <c r="L214" s="1234">
        <f t="shared" si="95"/>
        <v>0</v>
      </c>
      <c r="M214" s="1235">
        <f t="shared" si="95"/>
        <v>0</v>
      </c>
      <c r="N214" s="1235">
        <f t="shared" si="95"/>
        <v>0</v>
      </c>
      <c r="O214" s="1234">
        <f t="shared" si="94"/>
        <v>0</v>
      </c>
      <c r="P214" s="1235">
        <f t="shared" si="94"/>
        <v>0</v>
      </c>
      <c r="Q214" s="1235">
        <f t="shared" si="94"/>
        <v>0</v>
      </c>
      <c r="R214" s="1234">
        <f t="shared" si="93"/>
        <v>0</v>
      </c>
      <c r="S214" s="1235">
        <f t="shared" si="93"/>
        <v>0</v>
      </c>
      <c r="T214" s="1235">
        <f t="shared" si="93"/>
        <v>0</v>
      </c>
      <c r="U214" s="1234">
        <f t="shared" si="93"/>
        <v>0</v>
      </c>
      <c r="V214" s="1235">
        <f t="shared" si="93"/>
        <v>0</v>
      </c>
      <c r="W214" s="1235">
        <f t="shared" si="93"/>
        <v>0</v>
      </c>
      <c r="X214" s="1225"/>
      <c r="Y214" s="1225"/>
      <c r="Z214" s="1225"/>
      <c r="AA214" s="1230"/>
    </row>
    <row r="215" spans="2:27" ht="18" hidden="1" x14ac:dyDescent="0.2">
      <c r="B215" s="1189"/>
      <c r="C215" s="1246"/>
      <c r="D215" s="1189"/>
      <c r="E215" s="1243">
        <v>1091000089</v>
      </c>
      <c r="F215" s="1245"/>
      <c r="G215" s="1226"/>
      <c r="H215" s="1222">
        <f t="shared" si="88"/>
        <v>0</v>
      </c>
      <c r="I215" s="1225"/>
      <c r="J215" s="1226"/>
      <c r="K215" s="1222">
        <f t="shared" si="89"/>
        <v>0</v>
      </c>
      <c r="L215" s="1234">
        <f t="shared" si="95"/>
        <v>0</v>
      </c>
      <c r="M215" s="1235">
        <f t="shared" si="95"/>
        <v>0</v>
      </c>
      <c r="N215" s="1235">
        <f t="shared" si="95"/>
        <v>0</v>
      </c>
      <c r="O215" s="1234">
        <f t="shared" si="94"/>
        <v>0</v>
      </c>
      <c r="P215" s="1235">
        <f t="shared" si="94"/>
        <v>0</v>
      </c>
      <c r="Q215" s="1235">
        <f t="shared" si="94"/>
        <v>0</v>
      </c>
      <c r="R215" s="1234">
        <f t="shared" si="93"/>
        <v>0</v>
      </c>
      <c r="S215" s="1235">
        <f t="shared" si="93"/>
        <v>0</v>
      </c>
      <c r="T215" s="1235">
        <f t="shared" si="93"/>
        <v>0</v>
      </c>
      <c r="U215" s="1234">
        <f t="shared" si="93"/>
        <v>0</v>
      </c>
      <c r="V215" s="1235">
        <f t="shared" si="93"/>
        <v>0</v>
      </c>
      <c r="W215" s="1235">
        <f t="shared" si="93"/>
        <v>0</v>
      </c>
      <c r="X215" s="1225"/>
      <c r="Y215" s="1225"/>
      <c r="Z215" s="1225"/>
      <c r="AA215" s="1230"/>
    </row>
    <row r="216" spans="2:27" ht="18" hidden="1" x14ac:dyDescent="0.2">
      <c r="B216" s="1189"/>
      <c r="C216" s="1246"/>
      <c r="D216" s="1189"/>
      <c r="E216" s="1243">
        <v>1091000090</v>
      </c>
      <c r="F216" s="1245"/>
      <c r="G216" s="1226"/>
      <c r="H216" s="1222">
        <f t="shared" si="88"/>
        <v>0</v>
      </c>
      <c r="I216" s="1225"/>
      <c r="J216" s="1226"/>
      <c r="K216" s="1222">
        <f t="shared" si="89"/>
        <v>0</v>
      </c>
      <c r="L216" s="1234">
        <f t="shared" si="95"/>
        <v>0</v>
      </c>
      <c r="M216" s="1235">
        <f t="shared" si="95"/>
        <v>0</v>
      </c>
      <c r="N216" s="1235">
        <f t="shared" si="95"/>
        <v>0</v>
      </c>
      <c r="O216" s="1234">
        <f t="shared" si="94"/>
        <v>0</v>
      </c>
      <c r="P216" s="1235">
        <f t="shared" si="94"/>
        <v>0</v>
      </c>
      <c r="Q216" s="1235">
        <f t="shared" si="94"/>
        <v>0</v>
      </c>
      <c r="R216" s="1234">
        <f t="shared" si="93"/>
        <v>0</v>
      </c>
      <c r="S216" s="1235">
        <f t="shared" si="93"/>
        <v>0</v>
      </c>
      <c r="T216" s="1235">
        <f t="shared" si="93"/>
        <v>0</v>
      </c>
      <c r="U216" s="1234">
        <f t="shared" si="93"/>
        <v>0</v>
      </c>
      <c r="V216" s="1235">
        <f t="shared" si="93"/>
        <v>0</v>
      </c>
      <c r="W216" s="1235">
        <f t="shared" si="93"/>
        <v>0</v>
      </c>
      <c r="X216" s="1225"/>
      <c r="Y216" s="1225"/>
      <c r="Z216" s="1225"/>
      <c r="AA216" s="1230"/>
    </row>
    <row r="217" spans="2:27" ht="18" hidden="1" x14ac:dyDescent="0.2">
      <c r="B217" s="1189"/>
      <c r="C217" s="1246"/>
      <c r="D217" s="1189"/>
      <c r="E217" s="1243">
        <v>1091000091</v>
      </c>
      <c r="F217" s="1245"/>
      <c r="G217" s="1226"/>
      <c r="H217" s="1222">
        <f t="shared" si="88"/>
        <v>0</v>
      </c>
      <c r="I217" s="1225"/>
      <c r="J217" s="1226"/>
      <c r="K217" s="1222">
        <f t="shared" si="89"/>
        <v>0</v>
      </c>
      <c r="L217" s="1234">
        <f t="shared" si="95"/>
        <v>0</v>
      </c>
      <c r="M217" s="1235">
        <f t="shared" si="95"/>
        <v>0</v>
      </c>
      <c r="N217" s="1235">
        <f t="shared" si="95"/>
        <v>0</v>
      </c>
      <c r="O217" s="1234">
        <f t="shared" si="94"/>
        <v>0</v>
      </c>
      <c r="P217" s="1235">
        <f t="shared" si="94"/>
        <v>0</v>
      </c>
      <c r="Q217" s="1235">
        <f t="shared" si="94"/>
        <v>0</v>
      </c>
      <c r="R217" s="1234">
        <f t="shared" si="93"/>
        <v>0</v>
      </c>
      <c r="S217" s="1235">
        <f t="shared" si="93"/>
        <v>0</v>
      </c>
      <c r="T217" s="1235">
        <f t="shared" si="93"/>
        <v>0</v>
      </c>
      <c r="U217" s="1234">
        <f t="shared" ref="U217:W301" si="96">(0)</f>
        <v>0</v>
      </c>
      <c r="V217" s="1235">
        <f t="shared" si="96"/>
        <v>0</v>
      </c>
      <c r="W217" s="1235">
        <f t="shared" si="96"/>
        <v>0</v>
      </c>
      <c r="X217" s="1225"/>
      <c r="Y217" s="1225"/>
      <c r="Z217" s="1225"/>
      <c r="AA217" s="1230"/>
    </row>
    <row r="218" spans="2:27" ht="18" hidden="1" x14ac:dyDescent="0.2">
      <c r="B218" s="1189"/>
      <c r="C218" s="1246"/>
      <c r="D218" s="1189"/>
      <c r="E218" s="1243">
        <v>1091000092</v>
      </c>
      <c r="F218" s="1245"/>
      <c r="G218" s="1226"/>
      <c r="H218" s="1222">
        <f t="shared" si="88"/>
        <v>0</v>
      </c>
      <c r="I218" s="1225"/>
      <c r="J218" s="1226"/>
      <c r="K218" s="1222">
        <f t="shared" si="89"/>
        <v>0</v>
      </c>
      <c r="L218" s="1234">
        <f t="shared" si="95"/>
        <v>0</v>
      </c>
      <c r="M218" s="1235">
        <f t="shared" si="95"/>
        <v>0</v>
      </c>
      <c r="N218" s="1235">
        <f t="shared" si="95"/>
        <v>0</v>
      </c>
      <c r="O218" s="1234">
        <f t="shared" si="94"/>
        <v>0</v>
      </c>
      <c r="P218" s="1235">
        <f t="shared" si="94"/>
        <v>0</v>
      </c>
      <c r="Q218" s="1235">
        <f t="shared" si="94"/>
        <v>0</v>
      </c>
      <c r="R218" s="1234">
        <f t="shared" si="94"/>
        <v>0</v>
      </c>
      <c r="S218" s="1235">
        <f t="shared" si="94"/>
        <v>0</v>
      </c>
      <c r="T218" s="1235">
        <f t="shared" si="94"/>
        <v>0</v>
      </c>
      <c r="U218" s="1234">
        <f t="shared" si="96"/>
        <v>0</v>
      </c>
      <c r="V218" s="1235">
        <f t="shared" si="96"/>
        <v>0</v>
      </c>
      <c r="W218" s="1235">
        <f t="shared" si="96"/>
        <v>0</v>
      </c>
      <c r="X218" s="1225"/>
      <c r="Y218" s="1225"/>
      <c r="Z218" s="1225"/>
      <c r="AA218" s="1230"/>
    </row>
    <row r="219" spans="2:27" ht="18" hidden="1" x14ac:dyDescent="0.2">
      <c r="B219" s="1189"/>
      <c r="C219" s="1246"/>
      <c r="D219" s="1189"/>
      <c r="E219" s="1243">
        <v>1091000093</v>
      </c>
      <c r="F219" s="1245"/>
      <c r="G219" s="1226"/>
      <c r="H219" s="1222">
        <f t="shared" si="88"/>
        <v>0</v>
      </c>
      <c r="I219" s="1225"/>
      <c r="J219" s="1226"/>
      <c r="K219" s="1222">
        <f t="shared" si="89"/>
        <v>0</v>
      </c>
      <c r="L219" s="1234">
        <f t="shared" si="95"/>
        <v>0</v>
      </c>
      <c r="M219" s="1235">
        <f t="shared" si="95"/>
        <v>0</v>
      </c>
      <c r="N219" s="1235">
        <f t="shared" si="95"/>
        <v>0</v>
      </c>
      <c r="O219" s="1234">
        <f t="shared" si="94"/>
        <v>0</v>
      </c>
      <c r="P219" s="1235">
        <f t="shared" si="94"/>
        <v>0</v>
      </c>
      <c r="Q219" s="1235">
        <f t="shared" si="94"/>
        <v>0</v>
      </c>
      <c r="R219" s="1234">
        <f t="shared" si="94"/>
        <v>0</v>
      </c>
      <c r="S219" s="1235">
        <f t="shared" si="94"/>
        <v>0</v>
      </c>
      <c r="T219" s="1235">
        <f t="shared" si="94"/>
        <v>0</v>
      </c>
      <c r="U219" s="1234">
        <f t="shared" si="96"/>
        <v>0</v>
      </c>
      <c r="V219" s="1235">
        <f t="shared" si="96"/>
        <v>0</v>
      </c>
      <c r="W219" s="1235">
        <f t="shared" si="96"/>
        <v>0</v>
      </c>
      <c r="X219" s="1225"/>
      <c r="Y219" s="1225"/>
      <c r="Z219" s="1225"/>
      <c r="AA219" s="1230"/>
    </row>
    <row r="220" spans="2:27" ht="18" hidden="1" x14ac:dyDescent="0.2">
      <c r="B220" s="1189"/>
      <c r="C220" s="1246"/>
      <c r="D220" s="1189"/>
      <c r="E220" s="1243">
        <v>1091000094</v>
      </c>
      <c r="F220" s="1245"/>
      <c r="G220" s="1226"/>
      <c r="H220" s="1222">
        <f t="shared" si="88"/>
        <v>0</v>
      </c>
      <c r="I220" s="1225"/>
      <c r="J220" s="1226"/>
      <c r="K220" s="1222">
        <f t="shared" si="89"/>
        <v>0</v>
      </c>
      <c r="L220" s="1234">
        <f t="shared" si="95"/>
        <v>0</v>
      </c>
      <c r="M220" s="1235">
        <f t="shared" si="95"/>
        <v>0</v>
      </c>
      <c r="N220" s="1235">
        <f t="shared" si="95"/>
        <v>0</v>
      </c>
      <c r="O220" s="1234">
        <f t="shared" si="94"/>
        <v>0</v>
      </c>
      <c r="P220" s="1235">
        <f t="shared" si="94"/>
        <v>0</v>
      </c>
      <c r="Q220" s="1235">
        <f t="shared" si="94"/>
        <v>0</v>
      </c>
      <c r="R220" s="1234">
        <f t="shared" si="94"/>
        <v>0</v>
      </c>
      <c r="S220" s="1235">
        <f t="shared" si="94"/>
        <v>0</v>
      </c>
      <c r="T220" s="1235">
        <f t="shared" si="94"/>
        <v>0</v>
      </c>
      <c r="U220" s="1234">
        <f t="shared" si="96"/>
        <v>0</v>
      </c>
      <c r="V220" s="1235">
        <f t="shared" si="96"/>
        <v>0</v>
      </c>
      <c r="W220" s="1235">
        <f t="shared" si="96"/>
        <v>0</v>
      </c>
      <c r="X220" s="1225"/>
      <c r="Y220" s="1225"/>
      <c r="Z220" s="1225"/>
      <c r="AA220" s="1230"/>
    </row>
    <row r="221" spans="2:27" ht="18" hidden="1" x14ac:dyDescent="0.2">
      <c r="B221" s="1189"/>
      <c r="C221" s="1246"/>
      <c r="D221" s="1189"/>
      <c r="E221" s="1243">
        <v>1091000095</v>
      </c>
      <c r="F221" s="1245"/>
      <c r="G221" s="1226"/>
      <c r="H221" s="1222">
        <f t="shared" si="88"/>
        <v>0</v>
      </c>
      <c r="I221" s="1225"/>
      <c r="J221" s="1226"/>
      <c r="K221" s="1222">
        <f t="shared" si="89"/>
        <v>0</v>
      </c>
      <c r="L221" s="1234">
        <f t="shared" si="95"/>
        <v>0</v>
      </c>
      <c r="M221" s="1235">
        <f t="shared" si="95"/>
        <v>0</v>
      </c>
      <c r="N221" s="1235">
        <f t="shared" si="95"/>
        <v>0</v>
      </c>
      <c r="O221" s="1234">
        <f t="shared" si="94"/>
        <v>0</v>
      </c>
      <c r="P221" s="1235">
        <f t="shared" si="94"/>
        <v>0</v>
      </c>
      <c r="Q221" s="1235">
        <f t="shared" si="94"/>
        <v>0</v>
      </c>
      <c r="R221" s="1234">
        <f t="shared" si="94"/>
        <v>0</v>
      </c>
      <c r="S221" s="1235">
        <f t="shared" si="94"/>
        <v>0</v>
      </c>
      <c r="T221" s="1235">
        <f t="shared" si="94"/>
        <v>0</v>
      </c>
      <c r="U221" s="1234">
        <f t="shared" si="96"/>
        <v>0</v>
      </c>
      <c r="V221" s="1235">
        <f t="shared" si="96"/>
        <v>0</v>
      </c>
      <c r="W221" s="1235">
        <f t="shared" si="96"/>
        <v>0</v>
      </c>
      <c r="X221" s="1225"/>
      <c r="Y221" s="1225"/>
      <c r="Z221" s="1225"/>
      <c r="AA221" s="1230"/>
    </row>
    <row r="222" spans="2:27" ht="18" hidden="1" x14ac:dyDescent="0.2">
      <c r="B222" s="1189"/>
      <c r="C222" s="1246"/>
      <c r="D222" s="1189"/>
      <c r="E222" s="1243">
        <v>1091000096</v>
      </c>
      <c r="F222" s="1245"/>
      <c r="G222" s="1226"/>
      <c r="H222" s="1222">
        <f t="shared" si="88"/>
        <v>0</v>
      </c>
      <c r="I222" s="1225"/>
      <c r="J222" s="1226"/>
      <c r="K222" s="1222">
        <f t="shared" si="89"/>
        <v>0</v>
      </c>
      <c r="L222" s="1234">
        <f t="shared" si="95"/>
        <v>0</v>
      </c>
      <c r="M222" s="1235">
        <f t="shared" si="95"/>
        <v>0</v>
      </c>
      <c r="N222" s="1235">
        <f t="shared" si="95"/>
        <v>0</v>
      </c>
      <c r="O222" s="1234">
        <f t="shared" si="94"/>
        <v>0</v>
      </c>
      <c r="P222" s="1235">
        <f t="shared" si="94"/>
        <v>0</v>
      </c>
      <c r="Q222" s="1235">
        <f t="shared" si="94"/>
        <v>0</v>
      </c>
      <c r="R222" s="1234">
        <f t="shared" si="94"/>
        <v>0</v>
      </c>
      <c r="S222" s="1235">
        <f t="shared" si="94"/>
        <v>0</v>
      </c>
      <c r="T222" s="1235">
        <f t="shared" si="94"/>
        <v>0</v>
      </c>
      <c r="U222" s="1234">
        <f t="shared" si="96"/>
        <v>0</v>
      </c>
      <c r="V222" s="1235">
        <f t="shared" si="96"/>
        <v>0</v>
      </c>
      <c r="W222" s="1235">
        <f t="shared" si="96"/>
        <v>0</v>
      </c>
      <c r="X222" s="1225"/>
      <c r="Y222" s="1225"/>
      <c r="Z222" s="1225"/>
      <c r="AA222" s="1230"/>
    </row>
    <row r="223" spans="2:27" ht="18" hidden="1" x14ac:dyDescent="0.2">
      <c r="B223" s="1189"/>
      <c r="C223" s="1246"/>
      <c r="D223" s="1189"/>
      <c r="E223" s="1243">
        <v>1091000097</v>
      </c>
      <c r="F223" s="1245"/>
      <c r="G223" s="1226"/>
      <c r="H223" s="1222">
        <f t="shared" si="88"/>
        <v>0</v>
      </c>
      <c r="I223" s="1225"/>
      <c r="J223" s="1226"/>
      <c r="K223" s="1222">
        <f t="shared" si="89"/>
        <v>0</v>
      </c>
      <c r="L223" s="1234">
        <f t="shared" si="95"/>
        <v>0</v>
      </c>
      <c r="M223" s="1235">
        <f t="shared" si="95"/>
        <v>0</v>
      </c>
      <c r="N223" s="1235">
        <f t="shared" si="95"/>
        <v>0</v>
      </c>
      <c r="O223" s="1234">
        <f t="shared" si="94"/>
        <v>0</v>
      </c>
      <c r="P223" s="1235">
        <f t="shared" si="94"/>
        <v>0</v>
      </c>
      <c r="Q223" s="1235">
        <f t="shared" si="94"/>
        <v>0</v>
      </c>
      <c r="R223" s="1234">
        <f t="shared" si="94"/>
        <v>0</v>
      </c>
      <c r="S223" s="1235">
        <f t="shared" si="94"/>
        <v>0</v>
      </c>
      <c r="T223" s="1235">
        <f t="shared" si="94"/>
        <v>0</v>
      </c>
      <c r="U223" s="1234">
        <f t="shared" si="96"/>
        <v>0</v>
      </c>
      <c r="V223" s="1235">
        <f t="shared" si="96"/>
        <v>0</v>
      </c>
      <c r="W223" s="1235">
        <f t="shared" si="96"/>
        <v>0</v>
      </c>
      <c r="X223" s="1225"/>
      <c r="Y223" s="1225"/>
      <c r="Z223" s="1225"/>
      <c r="AA223" s="1230"/>
    </row>
    <row r="224" spans="2:27" ht="18" hidden="1" x14ac:dyDescent="0.2">
      <c r="B224" s="1189"/>
      <c r="C224" s="1246"/>
      <c r="D224" s="1189"/>
      <c r="E224" s="1243">
        <v>1091000098</v>
      </c>
      <c r="F224" s="1245"/>
      <c r="G224" s="1226"/>
      <c r="H224" s="1222">
        <f t="shared" si="88"/>
        <v>0</v>
      </c>
      <c r="I224" s="1225"/>
      <c r="J224" s="1226"/>
      <c r="K224" s="1222">
        <f t="shared" si="89"/>
        <v>0</v>
      </c>
      <c r="L224" s="1234">
        <f t="shared" si="95"/>
        <v>0</v>
      </c>
      <c r="M224" s="1235">
        <f t="shared" si="95"/>
        <v>0</v>
      </c>
      <c r="N224" s="1235">
        <f t="shared" si="95"/>
        <v>0</v>
      </c>
      <c r="O224" s="1234">
        <f t="shared" si="94"/>
        <v>0</v>
      </c>
      <c r="P224" s="1235">
        <f t="shared" si="94"/>
        <v>0</v>
      </c>
      <c r="Q224" s="1235">
        <f t="shared" si="94"/>
        <v>0</v>
      </c>
      <c r="R224" s="1234">
        <f t="shared" si="94"/>
        <v>0</v>
      </c>
      <c r="S224" s="1235">
        <f t="shared" si="94"/>
        <v>0</v>
      </c>
      <c r="T224" s="1235">
        <f t="shared" si="94"/>
        <v>0</v>
      </c>
      <c r="U224" s="1234">
        <f t="shared" si="96"/>
        <v>0</v>
      </c>
      <c r="V224" s="1235">
        <f t="shared" si="96"/>
        <v>0</v>
      </c>
      <c r="W224" s="1235">
        <f t="shared" si="96"/>
        <v>0</v>
      </c>
      <c r="X224" s="1225"/>
      <c r="Y224" s="1225"/>
      <c r="Z224" s="1225"/>
      <c r="AA224" s="1230"/>
    </row>
    <row r="225" spans="2:27" ht="18" hidden="1" x14ac:dyDescent="0.2">
      <c r="B225" s="1189"/>
      <c r="C225" s="1246"/>
      <c r="D225" s="1189"/>
      <c r="E225" s="1243">
        <v>1091000099</v>
      </c>
      <c r="F225" s="1245"/>
      <c r="G225" s="1226"/>
      <c r="H225" s="1222">
        <f t="shared" si="88"/>
        <v>0</v>
      </c>
      <c r="I225" s="1225"/>
      <c r="J225" s="1226"/>
      <c r="K225" s="1222">
        <f t="shared" si="89"/>
        <v>0</v>
      </c>
      <c r="L225" s="1234">
        <f t="shared" si="95"/>
        <v>0</v>
      </c>
      <c r="M225" s="1235">
        <f t="shared" si="95"/>
        <v>0</v>
      </c>
      <c r="N225" s="1235">
        <f t="shared" si="95"/>
        <v>0</v>
      </c>
      <c r="O225" s="1234">
        <f t="shared" si="94"/>
        <v>0</v>
      </c>
      <c r="P225" s="1235">
        <f t="shared" si="94"/>
        <v>0</v>
      </c>
      <c r="Q225" s="1235">
        <f t="shared" si="94"/>
        <v>0</v>
      </c>
      <c r="R225" s="1234">
        <f t="shared" si="94"/>
        <v>0</v>
      </c>
      <c r="S225" s="1235">
        <f t="shared" si="94"/>
        <v>0</v>
      </c>
      <c r="T225" s="1235">
        <f t="shared" si="94"/>
        <v>0</v>
      </c>
      <c r="U225" s="1234">
        <f t="shared" si="96"/>
        <v>0</v>
      </c>
      <c r="V225" s="1235">
        <f t="shared" si="96"/>
        <v>0</v>
      </c>
      <c r="W225" s="1235">
        <f t="shared" si="96"/>
        <v>0</v>
      </c>
      <c r="X225" s="1225"/>
      <c r="Y225" s="1225"/>
      <c r="Z225" s="1225"/>
      <c r="AA225" s="1230"/>
    </row>
    <row r="226" spans="2:27" ht="18" hidden="1" x14ac:dyDescent="0.2">
      <c r="B226" s="1189"/>
      <c r="C226" s="1246"/>
      <c r="D226" s="1189"/>
      <c r="E226" s="1243">
        <v>1091000100</v>
      </c>
      <c r="F226" s="1245"/>
      <c r="G226" s="1226"/>
      <c r="H226" s="1222">
        <f t="shared" si="88"/>
        <v>0</v>
      </c>
      <c r="I226" s="1225"/>
      <c r="J226" s="1226"/>
      <c r="K226" s="1222">
        <f t="shared" si="89"/>
        <v>0</v>
      </c>
      <c r="L226" s="1234">
        <f t="shared" si="95"/>
        <v>0</v>
      </c>
      <c r="M226" s="1235">
        <f t="shared" si="95"/>
        <v>0</v>
      </c>
      <c r="N226" s="1235">
        <f t="shared" si="95"/>
        <v>0</v>
      </c>
      <c r="O226" s="1234">
        <f t="shared" si="94"/>
        <v>0</v>
      </c>
      <c r="P226" s="1235">
        <f t="shared" si="94"/>
        <v>0</v>
      </c>
      <c r="Q226" s="1235">
        <f t="shared" si="94"/>
        <v>0</v>
      </c>
      <c r="R226" s="1234">
        <f t="shared" si="94"/>
        <v>0</v>
      </c>
      <c r="S226" s="1235">
        <f t="shared" si="94"/>
        <v>0</v>
      </c>
      <c r="T226" s="1235">
        <f t="shared" si="94"/>
        <v>0</v>
      </c>
      <c r="U226" s="1234">
        <f t="shared" si="96"/>
        <v>0</v>
      </c>
      <c r="V226" s="1235">
        <f t="shared" si="96"/>
        <v>0</v>
      </c>
      <c r="W226" s="1235">
        <f t="shared" si="96"/>
        <v>0</v>
      </c>
      <c r="X226" s="1225"/>
      <c r="Y226" s="1225"/>
      <c r="Z226" s="1225"/>
      <c r="AA226" s="1230"/>
    </row>
    <row r="227" spans="2:27" ht="18" x14ac:dyDescent="0.2">
      <c r="B227" s="1189"/>
      <c r="C227" s="1247" t="s">
        <v>2082</v>
      </c>
      <c r="D227" s="1189"/>
      <c r="E227" s="1243">
        <v>1091000101</v>
      </c>
      <c r="F227" s="1245"/>
      <c r="G227" s="1226"/>
      <c r="H227" s="1222">
        <f t="shared" si="88"/>
        <v>0</v>
      </c>
      <c r="I227" s="1225"/>
      <c r="J227" s="1226"/>
      <c r="K227" s="1222">
        <f t="shared" si="89"/>
        <v>0</v>
      </c>
      <c r="L227" s="1234">
        <f t="shared" si="95"/>
        <v>0</v>
      </c>
      <c r="M227" s="1235">
        <f t="shared" si="95"/>
        <v>0</v>
      </c>
      <c r="N227" s="1235">
        <f t="shared" si="95"/>
        <v>0</v>
      </c>
      <c r="O227" s="1234">
        <f t="shared" si="94"/>
        <v>0</v>
      </c>
      <c r="P227" s="1235">
        <f t="shared" si="94"/>
        <v>0</v>
      </c>
      <c r="Q227" s="1235">
        <f t="shared" si="94"/>
        <v>0</v>
      </c>
      <c r="R227" s="1234">
        <f t="shared" si="94"/>
        <v>0</v>
      </c>
      <c r="S227" s="1235">
        <f t="shared" si="94"/>
        <v>0</v>
      </c>
      <c r="T227" s="1235">
        <f t="shared" si="94"/>
        <v>0</v>
      </c>
      <c r="U227" s="1234">
        <f t="shared" si="96"/>
        <v>0</v>
      </c>
      <c r="V227" s="1235">
        <f t="shared" si="96"/>
        <v>0</v>
      </c>
      <c r="W227" s="1235">
        <f t="shared" si="96"/>
        <v>0</v>
      </c>
      <c r="X227" s="1225"/>
      <c r="Y227" s="1225"/>
      <c r="Z227" s="1225"/>
      <c r="AA227" s="1230"/>
    </row>
    <row r="228" spans="2:27" ht="94.5" x14ac:dyDescent="0.2">
      <c r="B228" s="1189"/>
      <c r="C228" s="1237" t="s">
        <v>2083</v>
      </c>
      <c r="D228" s="1189"/>
      <c r="E228" s="1191">
        <v>10930</v>
      </c>
      <c r="F228" s="1248"/>
      <c r="G228" s="1239"/>
      <c r="H228" s="1222">
        <f t="shared" si="88"/>
        <v>0</v>
      </c>
      <c r="I228" s="1227"/>
      <c r="J228" s="1228"/>
      <c r="K228" s="1222">
        <f t="shared" si="89"/>
        <v>0</v>
      </c>
      <c r="L228" s="1234">
        <f t="shared" si="95"/>
        <v>0</v>
      </c>
      <c r="M228" s="1235">
        <f t="shared" si="95"/>
        <v>0</v>
      </c>
      <c r="N228" s="1235">
        <f t="shared" si="95"/>
        <v>0</v>
      </c>
      <c r="O228" s="1234">
        <f t="shared" si="94"/>
        <v>0</v>
      </c>
      <c r="P228" s="1235">
        <f t="shared" si="94"/>
        <v>0</v>
      </c>
      <c r="Q228" s="1235">
        <f t="shared" si="94"/>
        <v>0</v>
      </c>
      <c r="R228" s="1234">
        <f t="shared" si="94"/>
        <v>0</v>
      </c>
      <c r="S228" s="1235">
        <f t="shared" si="94"/>
        <v>0</v>
      </c>
      <c r="T228" s="1235">
        <f t="shared" si="94"/>
        <v>0</v>
      </c>
      <c r="U228" s="1234">
        <f t="shared" si="96"/>
        <v>0</v>
      </c>
      <c r="V228" s="1235">
        <f t="shared" si="96"/>
        <v>0</v>
      </c>
      <c r="W228" s="1235">
        <f t="shared" si="96"/>
        <v>0</v>
      </c>
      <c r="X228" s="1227"/>
      <c r="Y228" s="1240"/>
      <c r="Z228" s="1240"/>
      <c r="AA228" s="1241"/>
    </row>
    <row r="229" spans="2:27" ht="18" hidden="1" x14ac:dyDescent="0.2">
      <c r="B229" s="1189"/>
      <c r="C229" s="1246"/>
      <c r="D229" s="1189"/>
      <c r="E229" s="1243">
        <v>1093000001</v>
      </c>
      <c r="F229" s="1245"/>
      <c r="G229" s="1226"/>
      <c r="H229" s="1222">
        <f t="shared" si="88"/>
        <v>0</v>
      </c>
      <c r="I229" s="1225"/>
      <c r="J229" s="1226"/>
      <c r="K229" s="1222">
        <f t="shared" si="89"/>
        <v>0</v>
      </c>
      <c r="L229" s="1234">
        <f t="shared" si="95"/>
        <v>0</v>
      </c>
      <c r="M229" s="1235">
        <f t="shared" si="95"/>
        <v>0</v>
      </c>
      <c r="N229" s="1235">
        <f t="shared" si="95"/>
        <v>0</v>
      </c>
      <c r="O229" s="1234">
        <f t="shared" si="94"/>
        <v>0</v>
      </c>
      <c r="P229" s="1235">
        <f t="shared" si="94"/>
        <v>0</v>
      </c>
      <c r="Q229" s="1235">
        <f t="shared" si="94"/>
        <v>0</v>
      </c>
      <c r="R229" s="1234">
        <f t="shared" si="94"/>
        <v>0</v>
      </c>
      <c r="S229" s="1235">
        <f t="shared" si="94"/>
        <v>0</v>
      </c>
      <c r="T229" s="1235">
        <f t="shared" si="94"/>
        <v>0</v>
      </c>
      <c r="U229" s="1234">
        <f t="shared" si="96"/>
        <v>0</v>
      </c>
      <c r="V229" s="1235">
        <f t="shared" si="96"/>
        <v>0</v>
      </c>
      <c r="W229" s="1235">
        <f t="shared" si="96"/>
        <v>0</v>
      </c>
      <c r="X229" s="1225"/>
      <c r="Y229" s="1225"/>
      <c r="Z229" s="1225"/>
      <c r="AA229" s="1230"/>
    </row>
    <row r="230" spans="2:27" ht="18" hidden="1" x14ac:dyDescent="0.2">
      <c r="B230" s="1189"/>
      <c r="C230" s="1246"/>
      <c r="D230" s="1189"/>
      <c r="E230" s="1243">
        <v>1093000002</v>
      </c>
      <c r="F230" s="1245"/>
      <c r="G230" s="1226"/>
      <c r="H230" s="1222">
        <f t="shared" si="88"/>
        <v>0</v>
      </c>
      <c r="I230" s="1225"/>
      <c r="J230" s="1226"/>
      <c r="K230" s="1222">
        <f t="shared" si="89"/>
        <v>0</v>
      </c>
      <c r="L230" s="1234">
        <f t="shared" si="95"/>
        <v>0</v>
      </c>
      <c r="M230" s="1235">
        <f t="shared" si="95"/>
        <v>0</v>
      </c>
      <c r="N230" s="1235">
        <f t="shared" si="95"/>
        <v>0</v>
      </c>
      <c r="O230" s="1234">
        <f t="shared" si="94"/>
        <v>0</v>
      </c>
      <c r="P230" s="1235">
        <f t="shared" si="94"/>
        <v>0</v>
      </c>
      <c r="Q230" s="1235">
        <f t="shared" si="94"/>
        <v>0</v>
      </c>
      <c r="R230" s="1234">
        <f t="shared" si="94"/>
        <v>0</v>
      </c>
      <c r="S230" s="1235">
        <f t="shared" si="94"/>
        <v>0</v>
      </c>
      <c r="T230" s="1235">
        <f t="shared" si="94"/>
        <v>0</v>
      </c>
      <c r="U230" s="1234">
        <f t="shared" si="96"/>
        <v>0</v>
      </c>
      <c r="V230" s="1235">
        <f t="shared" si="96"/>
        <v>0</v>
      </c>
      <c r="W230" s="1235">
        <f t="shared" si="96"/>
        <v>0</v>
      </c>
      <c r="X230" s="1225"/>
      <c r="Y230" s="1225"/>
      <c r="Z230" s="1225"/>
      <c r="AA230" s="1230"/>
    </row>
    <row r="231" spans="2:27" ht="18" hidden="1" x14ac:dyDescent="0.2">
      <c r="B231" s="1189"/>
      <c r="C231" s="1246"/>
      <c r="D231" s="1189"/>
      <c r="E231" s="1243">
        <v>1093000003</v>
      </c>
      <c r="F231" s="1245"/>
      <c r="G231" s="1226"/>
      <c r="H231" s="1222">
        <f t="shared" si="88"/>
        <v>0</v>
      </c>
      <c r="I231" s="1225"/>
      <c r="J231" s="1226"/>
      <c r="K231" s="1222">
        <f t="shared" si="89"/>
        <v>0</v>
      </c>
      <c r="L231" s="1234">
        <f t="shared" si="95"/>
        <v>0</v>
      </c>
      <c r="M231" s="1235">
        <f t="shared" si="95"/>
        <v>0</v>
      </c>
      <c r="N231" s="1235">
        <f t="shared" si="95"/>
        <v>0</v>
      </c>
      <c r="O231" s="1234">
        <f t="shared" si="94"/>
        <v>0</v>
      </c>
      <c r="P231" s="1235">
        <f t="shared" si="94"/>
        <v>0</v>
      </c>
      <c r="Q231" s="1235">
        <f t="shared" si="94"/>
        <v>0</v>
      </c>
      <c r="R231" s="1234">
        <f t="shared" si="94"/>
        <v>0</v>
      </c>
      <c r="S231" s="1235">
        <f t="shared" si="94"/>
        <v>0</v>
      </c>
      <c r="T231" s="1235">
        <f t="shared" si="94"/>
        <v>0</v>
      </c>
      <c r="U231" s="1234">
        <f t="shared" si="96"/>
        <v>0</v>
      </c>
      <c r="V231" s="1235">
        <f t="shared" si="96"/>
        <v>0</v>
      </c>
      <c r="W231" s="1235">
        <f t="shared" si="96"/>
        <v>0</v>
      </c>
      <c r="X231" s="1225"/>
      <c r="Y231" s="1225"/>
      <c r="Z231" s="1225"/>
      <c r="AA231" s="1230"/>
    </row>
    <row r="232" spans="2:27" ht="18" hidden="1" x14ac:dyDescent="0.2">
      <c r="B232" s="1189"/>
      <c r="C232" s="1246"/>
      <c r="D232" s="1189"/>
      <c r="E232" s="1243">
        <v>1093000004</v>
      </c>
      <c r="F232" s="1245"/>
      <c r="G232" s="1226"/>
      <c r="H232" s="1222">
        <f t="shared" si="88"/>
        <v>0</v>
      </c>
      <c r="I232" s="1225"/>
      <c r="J232" s="1226"/>
      <c r="K232" s="1222">
        <f t="shared" si="89"/>
        <v>0</v>
      </c>
      <c r="L232" s="1234">
        <f t="shared" si="95"/>
        <v>0</v>
      </c>
      <c r="M232" s="1235">
        <f t="shared" si="95"/>
        <v>0</v>
      </c>
      <c r="N232" s="1235">
        <f t="shared" si="95"/>
        <v>0</v>
      </c>
      <c r="O232" s="1234">
        <f t="shared" si="94"/>
        <v>0</v>
      </c>
      <c r="P232" s="1235">
        <f t="shared" si="94"/>
        <v>0</v>
      </c>
      <c r="Q232" s="1235">
        <f t="shared" si="94"/>
        <v>0</v>
      </c>
      <c r="R232" s="1234">
        <f t="shared" si="94"/>
        <v>0</v>
      </c>
      <c r="S232" s="1235">
        <f t="shared" si="94"/>
        <v>0</v>
      </c>
      <c r="T232" s="1235">
        <f t="shared" si="94"/>
        <v>0</v>
      </c>
      <c r="U232" s="1234">
        <f t="shared" si="96"/>
        <v>0</v>
      </c>
      <c r="V232" s="1235">
        <f t="shared" si="96"/>
        <v>0</v>
      </c>
      <c r="W232" s="1235">
        <f t="shared" si="96"/>
        <v>0</v>
      </c>
      <c r="X232" s="1225"/>
      <c r="Y232" s="1225"/>
      <c r="Z232" s="1225"/>
      <c r="AA232" s="1230"/>
    </row>
    <row r="233" spans="2:27" ht="18" hidden="1" x14ac:dyDescent="0.2">
      <c r="B233" s="1189"/>
      <c r="C233" s="1246"/>
      <c r="D233" s="1189"/>
      <c r="E233" s="1243">
        <v>1093000005</v>
      </c>
      <c r="F233" s="1245"/>
      <c r="G233" s="1226"/>
      <c r="H233" s="1222">
        <f t="shared" si="88"/>
        <v>0</v>
      </c>
      <c r="I233" s="1225"/>
      <c r="J233" s="1226"/>
      <c r="K233" s="1222">
        <f t="shared" si="89"/>
        <v>0</v>
      </c>
      <c r="L233" s="1234">
        <f t="shared" si="95"/>
        <v>0</v>
      </c>
      <c r="M233" s="1235">
        <f t="shared" si="95"/>
        <v>0</v>
      </c>
      <c r="N233" s="1235">
        <f t="shared" si="95"/>
        <v>0</v>
      </c>
      <c r="O233" s="1234">
        <f t="shared" si="94"/>
        <v>0</v>
      </c>
      <c r="P233" s="1235">
        <f t="shared" si="94"/>
        <v>0</v>
      </c>
      <c r="Q233" s="1235">
        <f t="shared" si="94"/>
        <v>0</v>
      </c>
      <c r="R233" s="1234">
        <f t="shared" si="94"/>
        <v>0</v>
      </c>
      <c r="S233" s="1235">
        <f t="shared" si="94"/>
        <v>0</v>
      </c>
      <c r="T233" s="1235">
        <f t="shared" si="94"/>
        <v>0</v>
      </c>
      <c r="U233" s="1234">
        <f t="shared" si="96"/>
        <v>0</v>
      </c>
      <c r="V233" s="1235">
        <f t="shared" si="96"/>
        <v>0</v>
      </c>
      <c r="W233" s="1235">
        <f t="shared" si="96"/>
        <v>0</v>
      </c>
      <c r="X233" s="1225"/>
      <c r="Y233" s="1225"/>
      <c r="Z233" s="1225"/>
      <c r="AA233" s="1230"/>
    </row>
    <row r="234" spans="2:27" ht="18" hidden="1" x14ac:dyDescent="0.2">
      <c r="B234" s="1189"/>
      <c r="C234" s="1246"/>
      <c r="D234" s="1189"/>
      <c r="E234" s="1243">
        <v>1093000006</v>
      </c>
      <c r="F234" s="1245"/>
      <c r="G234" s="1226"/>
      <c r="H234" s="1222">
        <f t="shared" si="88"/>
        <v>0</v>
      </c>
      <c r="I234" s="1225"/>
      <c r="J234" s="1226"/>
      <c r="K234" s="1222">
        <f t="shared" si="89"/>
        <v>0</v>
      </c>
      <c r="L234" s="1234">
        <f t="shared" si="95"/>
        <v>0</v>
      </c>
      <c r="M234" s="1235">
        <f t="shared" si="95"/>
        <v>0</v>
      </c>
      <c r="N234" s="1235">
        <f t="shared" si="95"/>
        <v>0</v>
      </c>
      <c r="O234" s="1234">
        <f t="shared" si="94"/>
        <v>0</v>
      </c>
      <c r="P234" s="1235">
        <f t="shared" si="94"/>
        <v>0</v>
      </c>
      <c r="Q234" s="1235">
        <f t="shared" si="94"/>
        <v>0</v>
      </c>
      <c r="R234" s="1234">
        <f t="shared" si="94"/>
        <v>0</v>
      </c>
      <c r="S234" s="1235">
        <f t="shared" si="94"/>
        <v>0</v>
      </c>
      <c r="T234" s="1235">
        <f t="shared" si="94"/>
        <v>0</v>
      </c>
      <c r="U234" s="1234">
        <f t="shared" si="96"/>
        <v>0</v>
      </c>
      <c r="V234" s="1235">
        <f t="shared" si="96"/>
        <v>0</v>
      </c>
      <c r="W234" s="1235">
        <f t="shared" si="96"/>
        <v>0</v>
      </c>
      <c r="X234" s="1225"/>
      <c r="Y234" s="1225"/>
      <c r="Z234" s="1225"/>
      <c r="AA234" s="1230"/>
    </row>
    <row r="235" spans="2:27" ht="18" hidden="1" x14ac:dyDescent="0.2">
      <c r="B235" s="1189"/>
      <c r="C235" s="1246"/>
      <c r="D235" s="1189"/>
      <c r="E235" s="1243">
        <v>1093000007</v>
      </c>
      <c r="F235" s="1245"/>
      <c r="G235" s="1226"/>
      <c r="H235" s="1222">
        <f t="shared" si="88"/>
        <v>0</v>
      </c>
      <c r="I235" s="1225"/>
      <c r="J235" s="1226"/>
      <c r="K235" s="1222">
        <f t="shared" si="89"/>
        <v>0</v>
      </c>
      <c r="L235" s="1234">
        <f t="shared" si="95"/>
        <v>0</v>
      </c>
      <c r="M235" s="1235">
        <f t="shared" si="95"/>
        <v>0</v>
      </c>
      <c r="N235" s="1235">
        <f t="shared" si="95"/>
        <v>0</v>
      </c>
      <c r="O235" s="1234">
        <f t="shared" si="94"/>
        <v>0</v>
      </c>
      <c r="P235" s="1235">
        <f t="shared" si="94"/>
        <v>0</v>
      </c>
      <c r="Q235" s="1235">
        <f t="shared" si="94"/>
        <v>0</v>
      </c>
      <c r="R235" s="1234">
        <f t="shared" si="94"/>
        <v>0</v>
      </c>
      <c r="S235" s="1235">
        <f t="shared" si="94"/>
        <v>0</v>
      </c>
      <c r="T235" s="1235">
        <f t="shared" si="94"/>
        <v>0</v>
      </c>
      <c r="U235" s="1234">
        <f t="shared" si="96"/>
        <v>0</v>
      </c>
      <c r="V235" s="1235">
        <f t="shared" si="96"/>
        <v>0</v>
      </c>
      <c r="W235" s="1235">
        <f t="shared" si="96"/>
        <v>0</v>
      </c>
      <c r="X235" s="1225"/>
      <c r="Y235" s="1225"/>
      <c r="Z235" s="1225"/>
      <c r="AA235" s="1230"/>
    </row>
    <row r="236" spans="2:27" ht="18" hidden="1" x14ac:dyDescent="0.2">
      <c r="B236" s="1189"/>
      <c r="C236" s="1246"/>
      <c r="D236" s="1189"/>
      <c r="E236" s="1243">
        <v>1093000008</v>
      </c>
      <c r="F236" s="1245"/>
      <c r="G236" s="1226"/>
      <c r="H236" s="1222">
        <f t="shared" si="88"/>
        <v>0</v>
      </c>
      <c r="I236" s="1225"/>
      <c r="J236" s="1226"/>
      <c r="K236" s="1222">
        <f t="shared" si="89"/>
        <v>0</v>
      </c>
      <c r="L236" s="1234">
        <f t="shared" si="95"/>
        <v>0</v>
      </c>
      <c r="M236" s="1235">
        <f t="shared" si="95"/>
        <v>0</v>
      </c>
      <c r="N236" s="1235">
        <f t="shared" si="95"/>
        <v>0</v>
      </c>
      <c r="O236" s="1234">
        <f t="shared" si="94"/>
        <v>0</v>
      </c>
      <c r="P236" s="1235">
        <f t="shared" si="94"/>
        <v>0</v>
      </c>
      <c r="Q236" s="1235">
        <f t="shared" si="94"/>
        <v>0</v>
      </c>
      <c r="R236" s="1234">
        <f t="shared" si="94"/>
        <v>0</v>
      </c>
      <c r="S236" s="1235">
        <f t="shared" si="94"/>
        <v>0</v>
      </c>
      <c r="T236" s="1235">
        <f t="shared" si="94"/>
        <v>0</v>
      </c>
      <c r="U236" s="1234">
        <f t="shared" si="96"/>
        <v>0</v>
      </c>
      <c r="V236" s="1235">
        <f t="shared" si="96"/>
        <v>0</v>
      </c>
      <c r="W236" s="1235">
        <f t="shared" si="96"/>
        <v>0</v>
      </c>
      <c r="X236" s="1225"/>
      <c r="Y236" s="1225"/>
      <c r="Z236" s="1225"/>
      <c r="AA236" s="1230"/>
    </row>
    <row r="237" spans="2:27" ht="18" hidden="1" x14ac:dyDescent="0.2">
      <c r="B237" s="1189"/>
      <c r="C237" s="1246"/>
      <c r="D237" s="1189"/>
      <c r="E237" s="1243">
        <v>1093000009</v>
      </c>
      <c r="F237" s="1245"/>
      <c r="G237" s="1226"/>
      <c r="H237" s="1222">
        <f t="shared" si="88"/>
        <v>0</v>
      </c>
      <c r="I237" s="1225"/>
      <c r="J237" s="1226"/>
      <c r="K237" s="1222">
        <f t="shared" si="89"/>
        <v>0</v>
      </c>
      <c r="L237" s="1234">
        <f t="shared" si="95"/>
        <v>0</v>
      </c>
      <c r="M237" s="1235">
        <f t="shared" si="95"/>
        <v>0</v>
      </c>
      <c r="N237" s="1235">
        <f t="shared" si="95"/>
        <v>0</v>
      </c>
      <c r="O237" s="1234">
        <f t="shared" si="94"/>
        <v>0</v>
      </c>
      <c r="P237" s="1235">
        <f t="shared" si="94"/>
        <v>0</v>
      </c>
      <c r="Q237" s="1235">
        <f t="shared" si="94"/>
        <v>0</v>
      </c>
      <c r="R237" s="1234">
        <f t="shared" si="94"/>
        <v>0</v>
      </c>
      <c r="S237" s="1235">
        <f t="shared" si="94"/>
        <v>0</v>
      </c>
      <c r="T237" s="1235">
        <f t="shared" si="94"/>
        <v>0</v>
      </c>
      <c r="U237" s="1234">
        <f t="shared" si="96"/>
        <v>0</v>
      </c>
      <c r="V237" s="1235">
        <f t="shared" si="96"/>
        <v>0</v>
      </c>
      <c r="W237" s="1235">
        <f t="shared" si="96"/>
        <v>0</v>
      </c>
      <c r="X237" s="1225"/>
      <c r="Y237" s="1225"/>
      <c r="Z237" s="1225"/>
      <c r="AA237" s="1230"/>
    </row>
    <row r="238" spans="2:27" ht="18" hidden="1" x14ac:dyDescent="0.2">
      <c r="B238" s="1189"/>
      <c r="C238" s="1246"/>
      <c r="D238" s="1189"/>
      <c r="E238" s="1243">
        <v>1093000010</v>
      </c>
      <c r="F238" s="1245"/>
      <c r="G238" s="1226"/>
      <c r="H238" s="1222">
        <f t="shared" si="88"/>
        <v>0</v>
      </c>
      <c r="I238" s="1225"/>
      <c r="J238" s="1226"/>
      <c r="K238" s="1222">
        <f t="shared" si="89"/>
        <v>0</v>
      </c>
      <c r="L238" s="1234">
        <f t="shared" si="95"/>
        <v>0</v>
      </c>
      <c r="M238" s="1235">
        <f t="shared" si="95"/>
        <v>0</v>
      </c>
      <c r="N238" s="1235">
        <f t="shared" si="95"/>
        <v>0</v>
      </c>
      <c r="O238" s="1234">
        <f t="shared" si="94"/>
        <v>0</v>
      </c>
      <c r="P238" s="1235">
        <f t="shared" si="94"/>
        <v>0</v>
      </c>
      <c r="Q238" s="1235">
        <f t="shared" si="94"/>
        <v>0</v>
      </c>
      <c r="R238" s="1234">
        <f t="shared" si="94"/>
        <v>0</v>
      </c>
      <c r="S238" s="1235">
        <f t="shared" si="94"/>
        <v>0</v>
      </c>
      <c r="T238" s="1235">
        <f t="shared" si="94"/>
        <v>0</v>
      </c>
      <c r="U238" s="1234">
        <f t="shared" si="96"/>
        <v>0</v>
      </c>
      <c r="V238" s="1235">
        <f t="shared" si="96"/>
        <v>0</v>
      </c>
      <c r="W238" s="1235">
        <f t="shared" si="96"/>
        <v>0</v>
      </c>
      <c r="X238" s="1225"/>
      <c r="Y238" s="1225"/>
      <c r="Z238" s="1225"/>
      <c r="AA238" s="1230"/>
    </row>
    <row r="239" spans="2:27" ht="18" hidden="1" x14ac:dyDescent="0.2">
      <c r="B239" s="1189"/>
      <c r="C239" s="1246"/>
      <c r="D239" s="1189"/>
      <c r="E239" s="1243">
        <v>1093000011</v>
      </c>
      <c r="F239" s="1245"/>
      <c r="G239" s="1226"/>
      <c r="H239" s="1222">
        <f t="shared" si="88"/>
        <v>0</v>
      </c>
      <c r="I239" s="1225"/>
      <c r="J239" s="1226"/>
      <c r="K239" s="1222">
        <f t="shared" si="89"/>
        <v>0</v>
      </c>
      <c r="L239" s="1234">
        <f t="shared" si="95"/>
        <v>0</v>
      </c>
      <c r="M239" s="1235">
        <f t="shared" si="95"/>
        <v>0</v>
      </c>
      <c r="N239" s="1235">
        <f t="shared" si="95"/>
        <v>0</v>
      </c>
      <c r="O239" s="1234">
        <f t="shared" si="94"/>
        <v>0</v>
      </c>
      <c r="P239" s="1235">
        <f t="shared" si="94"/>
        <v>0</v>
      </c>
      <c r="Q239" s="1235">
        <f t="shared" si="94"/>
        <v>0</v>
      </c>
      <c r="R239" s="1234">
        <f t="shared" si="94"/>
        <v>0</v>
      </c>
      <c r="S239" s="1235">
        <f t="shared" si="94"/>
        <v>0</v>
      </c>
      <c r="T239" s="1235">
        <f t="shared" si="94"/>
        <v>0</v>
      </c>
      <c r="U239" s="1234">
        <f t="shared" si="96"/>
        <v>0</v>
      </c>
      <c r="V239" s="1235">
        <f t="shared" si="96"/>
        <v>0</v>
      </c>
      <c r="W239" s="1235">
        <f t="shared" si="96"/>
        <v>0</v>
      </c>
      <c r="X239" s="1225"/>
      <c r="Y239" s="1225"/>
      <c r="Z239" s="1225"/>
      <c r="AA239" s="1230"/>
    </row>
    <row r="240" spans="2:27" ht="18" hidden="1" x14ac:dyDescent="0.2">
      <c r="B240" s="1189"/>
      <c r="C240" s="1246"/>
      <c r="D240" s="1189"/>
      <c r="E240" s="1243">
        <v>1093000012</v>
      </c>
      <c r="F240" s="1245"/>
      <c r="G240" s="1226"/>
      <c r="H240" s="1222">
        <f t="shared" si="88"/>
        <v>0</v>
      </c>
      <c r="I240" s="1225"/>
      <c r="J240" s="1226"/>
      <c r="K240" s="1222">
        <f t="shared" si="89"/>
        <v>0</v>
      </c>
      <c r="L240" s="1234">
        <f t="shared" si="95"/>
        <v>0</v>
      </c>
      <c r="M240" s="1235">
        <f t="shared" si="95"/>
        <v>0</v>
      </c>
      <c r="N240" s="1235">
        <f t="shared" si="95"/>
        <v>0</v>
      </c>
      <c r="O240" s="1234">
        <f t="shared" si="94"/>
        <v>0</v>
      </c>
      <c r="P240" s="1235">
        <f t="shared" si="94"/>
        <v>0</v>
      </c>
      <c r="Q240" s="1235">
        <f t="shared" si="94"/>
        <v>0</v>
      </c>
      <c r="R240" s="1234">
        <f t="shared" si="94"/>
        <v>0</v>
      </c>
      <c r="S240" s="1235">
        <f t="shared" si="94"/>
        <v>0</v>
      </c>
      <c r="T240" s="1235">
        <f t="shared" si="94"/>
        <v>0</v>
      </c>
      <c r="U240" s="1234">
        <f t="shared" si="96"/>
        <v>0</v>
      </c>
      <c r="V240" s="1235">
        <f t="shared" si="96"/>
        <v>0</v>
      </c>
      <c r="W240" s="1235">
        <f t="shared" si="96"/>
        <v>0</v>
      </c>
      <c r="X240" s="1225"/>
      <c r="Y240" s="1225"/>
      <c r="Z240" s="1225"/>
      <c r="AA240" s="1230"/>
    </row>
    <row r="241" spans="2:27" ht="18" hidden="1" x14ac:dyDescent="0.2">
      <c r="B241" s="1189"/>
      <c r="C241" s="1246"/>
      <c r="D241" s="1189"/>
      <c r="E241" s="1243">
        <v>1093000013</v>
      </c>
      <c r="F241" s="1245"/>
      <c r="G241" s="1226"/>
      <c r="H241" s="1222">
        <f t="shared" si="88"/>
        <v>0</v>
      </c>
      <c r="I241" s="1225"/>
      <c r="J241" s="1226"/>
      <c r="K241" s="1222">
        <f t="shared" si="89"/>
        <v>0</v>
      </c>
      <c r="L241" s="1234">
        <f t="shared" si="95"/>
        <v>0</v>
      </c>
      <c r="M241" s="1235">
        <f t="shared" si="95"/>
        <v>0</v>
      </c>
      <c r="N241" s="1235">
        <f t="shared" si="95"/>
        <v>0</v>
      </c>
      <c r="O241" s="1234">
        <f t="shared" si="94"/>
        <v>0</v>
      </c>
      <c r="P241" s="1235">
        <f t="shared" si="94"/>
        <v>0</v>
      </c>
      <c r="Q241" s="1235">
        <f t="shared" si="94"/>
        <v>0</v>
      </c>
      <c r="R241" s="1234">
        <f t="shared" si="94"/>
        <v>0</v>
      </c>
      <c r="S241" s="1235">
        <f t="shared" si="94"/>
        <v>0</v>
      </c>
      <c r="T241" s="1235">
        <f t="shared" si="94"/>
        <v>0</v>
      </c>
      <c r="U241" s="1234">
        <f t="shared" si="96"/>
        <v>0</v>
      </c>
      <c r="V241" s="1235">
        <f t="shared" si="96"/>
        <v>0</v>
      </c>
      <c r="W241" s="1235">
        <f t="shared" si="96"/>
        <v>0</v>
      </c>
      <c r="X241" s="1225"/>
      <c r="Y241" s="1225"/>
      <c r="Z241" s="1225"/>
      <c r="AA241" s="1230"/>
    </row>
    <row r="242" spans="2:27" ht="18" hidden="1" x14ac:dyDescent="0.2">
      <c r="B242" s="1189"/>
      <c r="C242" s="1246"/>
      <c r="D242" s="1189"/>
      <c r="E242" s="1243">
        <v>1093000014</v>
      </c>
      <c r="F242" s="1245"/>
      <c r="G242" s="1226"/>
      <c r="H242" s="1222">
        <f t="shared" si="88"/>
        <v>0</v>
      </c>
      <c r="I242" s="1225"/>
      <c r="J242" s="1226"/>
      <c r="K242" s="1222">
        <f t="shared" si="89"/>
        <v>0</v>
      </c>
      <c r="L242" s="1234">
        <f t="shared" si="95"/>
        <v>0</v>
      </c>
      <c r="M242" s="1235">
        <f t="shared" si="95"/>
        <v>0</v>
      </c>
      <c r="N242" s="1235">
        <f t="shared" si="95"/>
        <v>0</v>
      </c>
      <c r="O242" s="1234">
        <f t="shared" si="94"/>
        <v>0</v>
      </c>
      <c r="P242" s="1235">
        <f t="shared" si="94"/>
        <v>0</v>
      </c>
      <c r="Q242" s="1235">
        <f t="shared" si="94"/>
        <v>0</v>
      </c>
      <c r="R242" s="1234">
        <f t="shared" si="94"/>
        <v>0</v>
      </c>
      <c r="S242" s="1235">
        <f t="shared" si="94"/>
        <v>0</v>
      </c>
      <c r="T242" s="1235">
        <f t="shared" si="94"/>
        <v>0</v>
      </c>
      <c r="U242" s="1234">
        <f t="shared" si="96"/>
        <v>0</v>
      </c>
      <c r="V242" s="1235">
        <f t="shared" si="96"/>
        <v>0</v>
      </c>
      <c r="W242" s="1235">
        <f t="shared" si="96"/>
        <v>0</v>
      </c>
      <c r="X242" s="1225"/>
      <c r="Y242" s="1225"/>
      <c r="Z242" s="1225"/>
      <c r="AA242" s="1230"/>
    </row>
    <row r="243" spans="2:27" ht="18" hidden="1" x14ac:dyDescent="0.2">
      <c r="B243" s="1189"/>
      <c r="C243" s="1246"/>
      <c r="D243" s="1189"/>
      <c r="E243" s="1243">
        <v>1093000015</v>
      </c>
      <c r="F243" s="1245"/>
      <c r="G243" s="1226"/>
      <c r="H243" s="1222">
        <f t="shared" si="88"/>
        <v>0</v>
      </c>
      <c r="I243" s="1225"/>
      <c r="J243" s="1226"/>
      <c r="K243" s="1222">
        <f t="shared" si="89"/>
        <v>0</v>
      </c>
      <c r="L243" s="1234">
        <f t="shared" si="95"/>
        <v>0</v>
      </c>
      <c r="M243" s="1235">
        <f t="shared" si="95"/>
        <v>0</v>
      </c>
      <c r="N243" s="1235">
        <f t="shared" si="95"/>
        <v>0</v>
      </c>
      <c r="O243" s="1234">
        <f t="shared" si="94"/>
        <v>0</v>
      </c>
      <c r="P243" s="1235">
        <f t="shared" si="94"/>
        <v>0</v>
      </c>
      <c r="Q243" s="1235">
        <f t="shared" si="94"/>
        <v>0</v>
      </c>
      <c r="R243" s="1234">
        <f t="shared" si="94"/>
        <v>0</v>
      </c>
      <c r="S243" s="1235">
        <f t="shared" si="94"/>
        <v>0</v>
      </c>
      <c r="T243" s="1235">
        <f t="shared" si="94"/>
        <v>0</v>
      </c>
      <c r="U243" s="1234">
        <f t="shared" si="96"/>
        <v>0</v>
      </c>
      <c r="V243" s="1235">
        <f t="shared" si="96"/>
        <v>0</v>
      </c>
      <c r="W243" s="1235">
        <f t="shared" si="96"/>
        <v>0</v>
      </c>
      <c r="X243" s="1225"/>
      <c r="Y243" s="1225"/>
      <c r="Z243" s="1225"/>
      <c r="AA243" s="1230"/>
    </row>
    <row r="244" spans="2:27" ht="18" hidden="1" x14ac:dyDescent="0.2">
      <c r="B244" s="1189"/>
      <c r="C244" s="1246"/>
      <c r="D244" s="1189"/>
      <c r="E244" s="1243">
        <v>1093000016</v>
      </c>
      <c r="F244" s="1245"/>
      <c r="G244" s="1226"/>
      <c r="H244" s="1222">
        <f t="shared" si="88"/>
        <v>0</v>
      </c>
      <c r="I244" s="1225"/>
      <c r="J244" s="1226"/>
      <c r="K244" s="1222">
        <f t="shared" si="89"/>
        <v>0</v>
      </c>
      <c r="L244" s="1234">
        <f t="shared" si="95"/>
        <v>0</v>
      </c>
      <c r="M244" s="1235">
        <f t="shared" si="95"/>
        <v>0</v>
      </c>
      <c r="N244" s="1235">
        <f t="shared" si="95"/>
        <v>0</v>
      </c>
      <c r="O244" s="1234">
        <f t="shared" si="94"/>
        <v>0</v>
      </c>
      <c r="P244" s="1235">
        <f t="shared" si="94"/>
        <v>0</v>
      </c>
      <c r="Q244" s="1235">
        <f t="shared" si="94"/>
        <v>0</v>
      </c>
      <c r="R244" s="1234">
        <f t="shared" si="94"/>
        <v>0</v>
      </c>
      <c r="S244" s="1235">
        <f t="shared" si="94"/>
        <v>0</v>
      </c>
      <c r="T244" s="1235">
        <f t="shared" si="94"/>
        <v>0</v>
      </c>
      <c r="U244" s="1234">
        <f t="shared" si="96"/>
        <v>0</v>
      </c>
      <c r="V244" s="1235">
        <f t="shared" si="96"/>
        <v>0</v>
      </c>
      <c r="W244" s="1235">
        <f t="shared" si="96"/>
        <v>0</v>
      </c>
      <c r="X244" s="1225"/>
      <c r="Y244" s="1225"/>
      <c r="Z244" s="1225"/>
      <c r="AA244" s="1230"/>
    </row>
    <row r="245" spans="2:27" ht="18" hidden="1" x14ac:dyDescent="0.2">
      <c r="B245" s="1189"/>
      <c r="C245" s="1246"/>
      <c r="D245" s="1189"/>
      <c r="E245" s="1243">
        <v>1093000017</v>
      </c>
      <c r="F245" s="1245"/>
      <c r="G245" s="1226"/>
      <c r="H245" s="1222">
        <f t="shared" si="88"/>
        <v>0</v>
      </c>
      <c r="I245" s="1225"/>
      <c r="J245" s="1226"/>
      <c r="K245" s="1222">
        <f t="shared" si="89"/>
        <v>0</v>
      </c>
      <c r="L245" s="1234">
        <f t="shared" si="95"/>
        <v>0</v>
      </c>
      <c r="M245" s="1235">
        <f t="shared" si="95"/>
        <v>0</v>
      </c>
      <c r="N245" s="1235">
        <f t="shared" si="95"/>
        <v>0</v>
      </c>
      <c r="O245" s="1234">
        <f t="shared" si="94"/>
        <v>0</v>
      </c>
      <c r="P245" s="1235">
        <f t="shared" si="94"/>
        <v>0</v>
      </c>
      <c r="Q245" s="1235">
        <f t="shared" si="94"/>
        <v>0</v>
      </c>
      <c r="R245" s="1234">
        <f t="shared" si="94"/>
        <v>0</v>
      </c>
      <c r="S245" s="1235">
        <f t="shared" si="94"/>
        <v>0</v>
      </c>
      <c r="T245" s="1235">
        <f t="shared" si="94"/>
        <v>0</v>
      </c>
      <c r="U245" s="1234">
        <f t="shared" si="96"/>
        <v>0</v>
      </c>
      <c r="V245" s="1235">
        <f t="shared" si="96"/>
        <v>0</v>
      </c>
      <c r="W245" s="1235">
        <f t="shared" si="96"/>
        <v>0</v>
      </c>
      <c r="X245" s="1225"/>
      <c r="Y245" s="1225"/>
      <c r="Z245" s="1225"/>
      <c r="AA245" s="1230"/>
    </row>
    <row r="246" spans="2:27" ht="18" hidden="1" x14ac:dyDescent="0.2">
      <c r="B246" s="1189"/>
      <c r="C246" s="1246"/>
      <c r="D246" s="1189"/>
      <c r="E246" s="1243">
        <v>1093000018</v>
      </c>
      <c r="F246" s="1245"/>
      <c r="G246" s="1226"/>
      <c r="H246" s="1222">
        <f t="shared" si="88"/>
        <v>0</v>
      </c>
      <c r="I246" s="1225"/>
      <c r="J246" s="1226"/>
      <c r="K246" s="1222">
        <f t="shared" si="89"/>
        <v>0</v>
      </c>
      <c r="L246" s="1234">
        <f t="shared" si="95"/>
        <v>0</v>
      </c>
      <c r="M246" s="1235">
        <f t="shared" si="95"/>
        <v>0</v>
      </c>
      <c r="N246" s="1235">
        <f t="shared" si="95"/>
        <v>0</v>
      </c>
      <c r="O246" s="1234">
        <f t="shared" si="94"/>
        <v>0</v>
      </c>
      <c r="P246" s="1235">
        <f t="shared" si="94"/>
        <v>0</v>
      </c>
      <c r="Q246" s="1235">
        <f t="shared" si="94"/>
        <v>0</v>
      </c>
      <c r="R246" s="1234">
        <f t="shared" si="94"/>
        <v>0</v>
      </c>
      <c r="S246" s="1235">
        <f t="shared" si="94"/>
        <v>0</v>
      </c>
      <c r="T246" s="1235">
        <f t="shared" si="94"/>
        <v>0</v>
      </c>
      <c r="U246" s="1234">
        <f t="shared" si="96"/>
        <v>0</v>
      </c>
      <c r="V246" s="1235">
        <f t="shared" si="96"/>
        <v>0</v>
      </c>
      <c r="W246" s="1235">
        <f t="shared" si="96"/>
        <v>0</v>
      </c>
      <c r="X246" s="1225"/>
      <c r="Y246" s="1225"/>
      <c r="Z246" s="1225"/>
      <c r="AA246" s="1230"/>
    </row>
    <row r="247" spans="2:27" ht="18" hidden="1" x14ac:dyDescent="0.2">
      <c r="B247" s="1189"/>
      <c r="C247" s="1246"/>
      <c r="D247" s="1189"/>
      <c r="E247" s="1243">
        <v>1093000019</v>
      </c>
      <c r="F247" s="1245"/>
      <c r="G247" s="1226"/>
      <c r="H247" s="1222">
        <f t="shared" si="88"/>
        <v>0</v>
      </c>
      <c r="I247" s="1225"/>
      <c r="J247" s="1226"/>
      <c r="K247" s="1222">
        <f t="shared" si="89"/>
        <v>0</v>
      </c>
      <c r="L247" s="1234">
        <f t="shared" si="95"/>
        <v>0</v>
      </c>
      <c r="M247" s="1235">
        <f t="shared" si="95"/>
        <v>0</v>
      </c>
      <c r="N247" s="1235">
        <f t="shared" si="95"/>
        <v>0</v>
      </c>
      <c r="O247" s="1234">
        <f t="shared" si="94"/>
        <v>0</v>
      </c>
      <c r="P247" s="1235">
        <f t="shared" si="94"/>
        <v>0</v>
      </c>
      <c r="Q247" s="1235">
        <f t="shared" si="94"/>
        <v>0</v>
      </c>
      <c r="R247" s="1234">
        <f t="shared" si="94"/>
        <v>0</v>
      </c>
      <c r="S247" s="1235">
        <f t="shared" si="94"/>
        <v>0</v>
      </c>
      <c r="T247" s="1235">
        <f t="shared" si="94"/>
        <v>0</v>
      </c>
      <c r="U247" s="1234">
        <f t="shared" si="96"/>
        <v>0</v>
      </c>
      <c r="V247" s="1235">
        <f t="shared" si="96"/>
        <v>0</v>
      </c>
      <c r="W247" s="1235">
        <f t="shared" si="96"/>
        <v>0</v>
      </c>
      <c r="X247" s="1225"/>
      <c r="Y247" s="1225"/>
      <c r="Z247" s="1225"/>
      <c r="AA247" s="1230"/>
    </row>
    <row r="248" spans="2:27" ht="18" hidden="1" x14ac:dyDescent="0.2">
      <c r="B248" s="1189"/>
      <c r="C248" s="1246"/>
      <c r="D248" s="1189"/>
      <c r="E248" s="1243">
        <v>1093000020</v>
      </c>
      <c r="F248" s="1245"/>
      <c r="G248" s="1226"/>
      <c r="H248" s="1222">
        <f t="shared" si="88"/>
        <v>0</v>
      </c>
      <c r="I248" s="1225"/>
      <c r="J248" s="1226"/>
      <c r="K248" s="1222">
        <f t="shared" si="89"/>
        <v>0</v>
      </c>
      <c r="L248" s="1234">
        <f t="shared" si="95"/>
        <v>0</v>
      </c>
      <c r="M248" s="1235">
        <f t="shared" si="95"/>
        <v>0</v>
      </c>
      <c r="N248" s="1235">
        <f t="shared" si="95"/>
        <v>0</v>
      </c>
      <c r="O248" s="1234">
        <f t="shared" si="94"/>
        <v>0</v>
      </c>
      <c r="P248" s="1235">
        <f t="shared" si="94"/>
        <v>0</v>
      </c>
      <c r="Q248" s="1235">
        <f t="shared" si="94"/>
        <v>0</v>
      </c>
      <c r="R248" s="1234">
        <f t="shared" si="94"/>
        <v>0</v>
      </c>
      <c r="S248" s="1235">
        <f t="shared" si="94"/>
        <v>0</v>
      </c>
      <c r="T248" s="1235">
        <f t="shared" si="94"/>
        <v>0</v>
      </c>
      <c r="U248" s="1234">
        <f t="shared" si="96"/>
        <v>0</v>
      </c>
      <c r="V248" s="1235">
        <f t="shared" si="96"/>
        <v>0</v>
      </c>
      <c r="W248" s="1235">
        <f t="shared" si="96"/>
        <v>0</v>
      </c>
      <c r="X248" s="1225"/>
      <c r="Y248" s="1225"/>
      <c r="Z248" s="1225"/>
      <c r="AA248" s="1230"/>
    </row>
    <row r="249" spans="2:27" ht="18" hidden="1" x14ac:dyDescent="0.2">
      <c r="B249" s="1189"/>
      <c r="C249" s="1246"/>
      <c r="D249" s="1189"/>
      <c r="E249" s="1243">
        <v>1093000021</v>
      </c>
      <c r="F249" s="1245"/>
      <c r="G249" s="1226"/>
      <c r="H249" s="1222">
        <f t="shared" si="88"/>
        <v>0</v>
      </c>
      <c r="I249" s="1225"/>
      <c r="J249" s="1226"/>
      <c r="K249" s="1222">
        <f t="shared" si="89"/>
        <v>0</v>
      </c>
      <c r="L249" s="1234">
        <f t="shared" si="95"/>
        <v>0</v>
      </c>
      <c r="M249" s="1235">
        <f t="shared" si="95"/>
        <v>0</v>
      </c>
      <c r="N249" s="1235">
        <f t="shared" si="95"/>
        <v>0</v>
      </c>
      <c r="O249" s="1234">
        <f t="shared" si="94"/>
        <v>0</v>
      </c>
      <c r="P249" s="1235">
        <f t="shared" si="94"/>
        <v>0</v>
      </c>
      <c r="Q249" s="1235">
        <f t="shared" si="94"/>
        <v>0</v>
      </c>
      <c r="R249" s="1234">
        <f t="shared" si="94"/>
        <v>0</v>
      </c>
      <c r="S249" s="1235">
        <f t="shared" si="94"/>
        <v>0</v>
      </c>
      <c r="T249" s="1235">
        <f t="shared" si="94"/>
        <v>0</v>
      </c>
      <c r="U249" s="1234">
        <f t="shared" si="96"/>
        <v>0</v>
      </c>
      <c r="V249" s="1235">
        <f t="shared" si="96"/>
        <v>0</v>
      </c>
      <c r="W249" s="1235">
        <f t="shared" si="96"/>
        <v>0</v>
      </c>
      <c r="X249" s="1225"/>
      <c r="Y249" s="1225"/>
      <c r="Z249" s="1225"/>
      <c r="AA249" s="1230"/>
    </row>
    <row r="250" spans="2:27" ht="18" hidden="1" x14ac:dyDescent="0.2">
      <c r="B250" s="1189"/>
      <c r="C250" s="1246"/>
      <c r="D250" s="1189"/>
      <c r="E250" s="1243">
        <v>1093000022</v>
      </c>
      <c r="F250" s="1245"/>
      <c r="G250" s="1226"/>
      <c r="H250" s="1222">
        <f t="shared" si="88"/>
        <v>0</v>
      </c>
      <c r="I250" s="1225"/>
      <c r="J250" s="1226"/>
      <c r="K250" s="1222">
        <f t="shared" si="89"/>
        <v>0</v>
      </c>
      <c r="L250" s="1234">
        <f t="shared" si="95"/>
        <v>0</v>
      </c>
      <c r="M250" s="1235">
        <f t="shared" si="95"/>
        <v>0</v>
      </c>
      <c r="N250" s="1235">
        <f t="shared" si="95"/>
        <v>0</v>
      </c>
      <c r="O250" s="1234">
        <f t="shared" si="94"/>
        <v>0</v>
      </c>
      <c r="P250" s="1235">
        <f t="shared" si="94"/>
        <v>0</v>
      </c>
      <c r="Q250" s="1235">
        <f t="shared" si="94"/>
        <v>0</v>
      </c>
      <c r="R250" s="1234">
        <f t="shared" si="94"/>
        <v>0</v>
      </c>
      <c r="S250" s="1235">
        <f t="shared" si="94"/>
        <v>0</v>
      </c>
      <c r="T250" s="1235">
        <f t="shared" si="94"/>
        <v>0</v>
      </c>
      <c r="U250" s="1234">
        <f t="shared" si="96"/>
        <v>0</v>
      </c>
      <c r="V250" s="1235">
        <f t="shared" si="96"/>
        <v>0</v>
      </c>
      <c r="W250" s="1235">
        <f t="shared" si="96"/>
        <v>0</v>
      </c>
      <c r="X250" s="1225"/>
      <c r="Y250" s="1225"/>
      <c r="Z250" s="1225"/>
      <c r="AA250" s="1230"/>
    </row>
    <row r="251" spans="2:27" ht="18" hidden="1" x14ac:dyDescent="0.2">
      <c r="B251" s="1189"/>
      <c r="C251" s="1246"/>
      <c r="D251" s="1189"/>
      <c r="E251" s="1243">
        <v>1093000023</v>
      </c>
      <c r="F251" s="1245"/>
      <c r="G251" s="1226"/>
      <c r="H251" s="1222">
        <f t="shared" si="88"/>
        <v>0</v>
      </c>
      <c r="I251" s="1225"/>
      <c r="J251" s="1226"/>
      <c r="K251" s="1222">
        <f t="shared" si="89"/>
        <v>0</v>
      </c>
      <c r="L251" s="1234">
        <f t="shared" si="95"/>
        <v>0</v>
      </c>
      <c r="M251" s="1235">
        <f t="shared" si="95"/>
        <v>0</v>
      </c>
      <c r="N251" s="1235">
        <f t="shared" si="95"/>
        <v>0</v>
      </c>
      <c r="O251" s="1234">
        <f t="shared" si="94"/>
        <v>0</v>
      </c>
      <c r="P251" s="1235">
        <f t="shared" si="94"/>
        <v>0</v>
      </c>
      <c r="Q251" s="1235">
        <f t="shared" si="94"/>
        <v>0</v>
      </c>
      <c r="R251" s="1234">
        <f t="shared" si="94"/>
        <v>0</v>
      </c>
      <c r="S251" s="1235">
        <f t="shared" si="94"/>
        <v>0</v>
      </c>
      <c r="T251" s="1235">
        <f t="shared" si="94"/>
        <v>0</v>
      </c>
      <c r="U251" s="1234">
        <f t="shared" si="96"/>
        <v>0</v>
      </c>
      <c r="V251" s="1235">
        <f t="shared" si="96"/>
        <v>0</v>
      </c>
      <c r="W251" s="1235">
        <f t="shared" si="96"/>
        <v>0</v>
      </c>
      <c r="X251" s="1225"/>
      <c r="Y251" s="1225"/>
      <c r="Z251" s="1225"/>
      <c r="AA251" s="1230"/>
    </row>
    <row r="252" spans="2:27" ht="18" hidden="1" x14ac:dyDescent="0.2">
      <c r="B252" s="1189"/>
      <c r="C252" s="1246"/>
      <c r="D252" s="1189"/>
      <c r="E252" s="1243">
        <v>1093000024</v>
      </c>
      <c r="F252" s="1245"/>
      <c r="G252" s="1226"/>
      <c r="H252" s="1222">
        <f t="shared" si="88"/>
        <v>0</v>
      </c>
      <c r="I252" s="1225"/>
      <c r="J252" s="1226"/>
      <c r="K252" s="1222">
        <f t="shared" si="89"/>
        <v>0</v>
      </c>
      <c r="L252" s="1234">
        <f t="shared" si="95"/>
        <v>0</v>
      </c>
      <c r="M252" s="1235">
        <f t="shared" si="95"/>
        <v>0</v>
      </c>
      <c r="N252" s="1235">
        <f t="shared" si="95"/>
        <v>0</v>
      </c>
      <c r="O252" s="1234">
        <f t="shared" si="94"/>
        <v>0</v>
      </c>
      <c r="P252" s="1235">
        <f t="shared" si="94"/>
        <v>0</v>
      </c>
      <c r="Q252" s="1235">
        <f t="shared" si="94"/>
        <v>0</v>
      </c>
      <c r="R252" s="1234">
        <f t="shared" si="94"/>
        <v>0</v>
      </c>
      <c r="S252" s="1235">
        <f t="shared" si="94"/>
        <v>0</v>
      </c>
      <c r="T252" s="1235">
        <f t="shared" si="94"/>
        <v>0</v>
      </c>
      <c r="U252" s="1234">
        <f t="shared" si="96"/>
        <v>0</v>
      </c>
      <c r="V252" s="1235">
        <f t="shared" si="96"/>
        <v>0</v>
      </c>
      <c r="W252" s="1235">
        <f t="shared" si="96"/>
        <v>0</v>
      </c>
      <c r="X252" s="1225"/>
      <c r="Y252" s="1225"/>
      <c r="Z252" s="1225"/>
      <c r="AA252" s="1230"/>
    </row>
    <row r="253" spans="2:27" ht="18" hidden="1" x14ac:dyDescent="0.2">
      <c r="B253" s="1189"/>
      <c r="C253" s="1246"/>
      <c r="D253" s="1189"/>
      <c r="E253" s="1243">
        <v>1093000025</v>
      </c>
      <c r="F253" s="1245"/>
      <c r="G253" s="1226"/>
      <c r="H253" s="1222">
        <f t="shared" si="88"/>
        <v>0</v>
      </c>
      <c r="I253" s="1225"/>
      <c r="J253" s="1226"/>
      <c r="K253" s="1222">
        <f t="shared" si="89"/>
        <v>0</v>
      </c>
      <c r="L253" s="1234">
        <f t="shared" si="95"/>
        <v>0</v>
      </c>
      <c r="M253" s="1235">
        <f t="shared" si="95"/>
        <v>0</v>
      </c>
      <c r="N253" s="1235">
        <f t="shared" si="95"/>
        <v>0</v>
      </c>
      <c r="O253" s="1234">
        <f t="shared" si="94"/>
        <v>0</v>
      </c>
      <c r="P253" s="1235">
        <f t="shared" si="94"/>
        <v>0</v>
      </c>
      <c r="Q253" s="1235">
        <f t="shared" si="94"/>
        <v>0</v>
      </c>
      <c r="R253" s="1234">
        <f t="shared" ref="R253:W319" si="97">(0)</f>
        <v>0</v>
      </c>
      <c r="S253" s="1235">
        <f t="shared" si="97"/>
        <v>0</v>
      </c>
      <c r="T253" s="1235">
        <f t="shared" si="97"/>
        <v>0</v>
      </c>
      <c r="U253" s="1234">
        <f t="shared" si="96"/>
        <v>0</v>
      </c>
      <c r="V253" s="1235">
        <f t="shared" si="96"/>
        <v>0</v>
      </c>
      <c r="W253" s="1235">
        <f t="shared" si="96"/>
        <v>0</v>
      </c>
      <c r="X253" s="1225"/>
      <c r="Y253" s="1225"/>
      <c r="Z253" s="1225"/>
      <c r="AA253" s="1230"/>
    </row>
    <row r="254" spans="2:27" ht="18" hidden="1" x14ac:dyDescent="0.2">
      <c r="B254" s="1189"/>
      <c r="C254" s="1246"/>
      <c r="D254" s="1189"/>
      <c r="E254" s="1243">
        <v>1093000026</v>
      </c>
      <c r="F254" s="1245"/>
      <c r="G254" s="1226"/>
      <c r="H254" s="1222">
        <f t="shared" si="88"/>
        <v>0</v>
      </c>
      <c r="I254" s="1225"/>
      <c r="J254" s="1226"/>
      <c r="K254" s="1222">
        <f t="shared" si="89"/>
        <v>0</v>
      </c>
      <c r="L254" s="1234">
        <f t="shared" si="95"/>
        <v>0</v>
      </c>
      <c r="M254" s="1235">
        <f t="shared" si="95"/>
        <v>0</v>
      </c>
      <c r="N254" s="1235">
        <f t="shared" si="95"/>
        <v>0</v>
      </c>
      <c r="O254" s="1234">
        <f t="shared" si="95"/>
        <v>0</v>
      </c>
      <c r="P254" s="1235">
        <f t="shared" si="95"/>
        <v>0</v>
      </c>
      <c r="Q254" s="1235">
        <f t="shared" si="95"/>
        <v>0</v>
      </c>
      <c r="R254" s="1234">
        <f t="shared" si="97"/>
        <v>0</v>
      </c>
      <c r="S254" s="1235">
        <f t="shared" si="97"/>
        <v>0</v>
      </c>
      <c r="T254" s="1235">
        <f t="shared" si="97"/>
        <v>0</v>
      </c>
      <c r="U254" s="1234">
        <f t="shared" si="96"/>
        <v>0</v>
      </c>
      <c r="V254" s="1235">
        <f t="shared" si="96"/>
        <v>0</v>
      </c>
      <c r="W254" s="1235">
        <f t="shared" si="96"/>
        <v>0</v>
      </c>
      <c r="X254" s="1225"/>
      <c r="Y254" s="1225"/>
      <c r="Z254" s="1225"/>
      <c r="AA254" s="1230"/>
    </row>
    <row r="255" spans="2:27" ht="18" hidden="1" x14ac:dyDescent="0.2">
      <c r="B255" s="1189"/>
      <c r="C255" s="1246"/>
      <c r="D255" s="1189"/>
      <c r="E255" s="1243">
        <v>1093000027</v>
      </c>
      <c r="F255" s="1245"/>
      <c r="G255" s="1226"/>
      <c r="H255" s="1222">
        <f t="shared" si="88"/>
        <v>0</v>
      </c>
      <c r="I255" s="1225"/>
      <c r="J255" s="1226"/>
      <c r="K255" s="1222">
        <f t="shared" si="89"/>
        <v>0</v>
      </c>
      <c r="L255" s="1234">
        <f t="shared" si="95"/>
        <v>0</v>
      </c>
      <c r="M255" s="1235">
        <f t="shared" si="95"/>
        <v>0</v>
      </c>
      <c r="N255" s="1235">
        <f t="shared" si="95"/>
        <v>0</v>
      </c>
      <c r="O255" s="1234">
        <f t="shared" si="95"/>
        <v>0</v>
      </c>
      <c r="P255" s="1235">
        <f t="shared" si="95"/>
        <v>0</v>
      </c>
      <c r="Q255" s="1235">
        <f t="shared" si="95"/>
        <v>0</v>
      </c>
      <c r="R255" s="1234">
        <f t="shared" si="97"/>
        <v>0</v>
      </c>
      <c r="S255" s="1235">
        <f t="shared" si="97"/>
        <v>0</v>
      </c>
      <c r="T255" s="1235">
        <f t="shared" si="97"/>
        <v>0</v>
      </c>
      <c r="U255" s="1234">
        <f t="shared" si="96"/>
        <v>0</v>
      </c>
      <c r="V255" s="1235">
        <f t="shared" si="96"/>
        <v>0</v>
      </c>
      <c r="W255" s="1235">
        <f t="shared" si="96"/>
        <v>0</v>
      </c>
      <c r="X255" s="1225"/>
      <c r="Y255" s="1225"/>
      <c r="Z255" s="1225"/>
      <c r="AA255" s="1230"/>
    </row>
    <row r="256" spans="2:27" ht="18" hidden="1" x14ac:dyDescent="0.2">
      <c r="B256" s="1189"/>
      <c r="C256" s="1246"/>
      <c r="D256" s="1189"/>
      <c r="E256" s="1243">
        <v>1093000028</v>
      </c>
      <c r="F256" s="1245"/>
      <c r="G256" s="1226"/>
      <c r="H256" s="1222">
        <f t="shared" si="88"/>
        <v>0</v>
      </c>
      <c r="I256" s="1225"/>
      <c r="J256" s="1226"/>
      <c r="K256" s="1222">
        <f t="shared" si="89"/>
        <v>0</v>
      </c>
      <c r="L256" s="1234">
        <f t="shared" si="95"/>
        <v>0</v>
      </c>
      <c r="M256" s="1235">
        <f t="shared" si="95"/>
        <v>0</v>
      </c>
      <c r="N256" s="1235">
        <f t="shared" si="95"/>
        <v>0</v>
      </c>
      <c r="O256" s="1234">
        <f t="shared" si="95"/>
        <v>0</v>
      </c>
      <c r="P256" s="1235">
        <f t="shared" si="95"/>
        <v>0</v>
      </c>
      <c r="Q256" s="1235">
        <f t="shared" si="95"/>
        <v>0</v>
      </c>
      <c r="R256" s="1234">
        <f t="shared" si="97"/>
        <v>0</v>
      </c>
      <c r="S256" s="1235">
        <f t="shared" si="97"/>
        <v>0</v>
      </c>
      <c r="T256" s="1235">
        <f t="shared" si="97"/>
        <v>0</v>
      </c>
      <c r="U256" s="1234">
        <f t="shared" si="96"/>
        <v>0</v>
      </c>
      <c r="V256" s="1235">
        <f t="shared" si="96"/>
        <v>0</v>
      </c>
      <c r="W256" s="1235">
        <f t="shared" si="96"/>
        <v>0</v>
      </c>
      <c r="X256" s="1225"/>
      <c r="Y256" s="1225"/>
      <c r="Z256" s="1225"/>
      <c r="AA256" s="1230"/>
    </row>
    <row r="257" spans="2:27" ht="18" hidden="1" x14ac:dyDescent="0.2">
      <c r="B257" s="1189"/>
      <c r="C257" s="1246"/>
      <c r="D257" s="1189"/>
      <c r="E257" s="1243">
        <v>1093000029</v>
      </c>
      <c r="F257" s="1245"/>
      <c r="G257" s="1226"/>
      <c r="H257" s="1222">
        <f t="shared" si="88"/>
        <v>0</v>
      </c>
      <c r="I257" s="1225"/>
      <c r="J257" s="1226"/>
      <c r="K257" s="1222">
        <f t="shared" si="89"/>
        <v>0</v>
      </c>
      <c r="L257" s="1234">
        <f t="shared" si="95"/>
        <v>0</v>
      </c>
      <c r="M257" s="1235">
        <f t="shared" si="95"/>
        <v>0</v>
      </c>
      <c r="N257" s="1235">
        <f t="shared" si="95"/>
        <v>0</v>
      </c>
      <c r="O257" s="1234">
        <f t="shared" si="95"/>
        <v>0</v>
      </c>
      <c r="P257" s="1235">
        <f t="shared" si="95"/>
        <v>0</v>
      </c>
      <c r="Q257" s="1235">
        <f t="shared" si="95"/>
        <v>0</v>
      </c>
      <c r="R257" s="1234">
        <f t="shared" si="97"/>
        <v>0</v>
      </c>
      <c r="S257" s="1235">
        <f t="shared" si="97"/>
        <v>0</v>
      </c>
      <c r="T257" s="1235">
        <f t="shared" si="97"/>
        <v>0</v>
      </c>
      <c r="U257" s="1234">
        <f t="shared" si="96"/>
        <v>0</v>
      </c>
      <c r="V257" s="1235">
        <f t="shared" si="96"/>
        <v>0</v>
      </c>
      <c r="W257" s="1235">
        <f t="shared" si="96"/>
        <v>0</v>
      </c>
      <c r="X257" s="1225"/>
      <c r="Y257" s="1225"/>
      <c r="Z257" s="1225"/>
      <c r="AA257" s="1230"/>
    </row>
    <row r="258" spans="2:27" ht="18" hidden="1" x14ac:dyDescent="0.2">
      <c r="B258" s="1189"/>
      <c r="C258" s="1246"/>
      <c r="D258" s="1189"/>
      <c r="E258" s="1243">
        <v>1093000030</v>
      </c>
      <c r="F258" s="1245"/>
      <c r="G258" s="1226"/>
      <c r="H258" s="1222">
        <f t="shared" si="88"/>
        <v>0</v>
      </c>
      <c r="I258" s="1225"/>
      <c r="J258" s="1226"/>
      <c r="K258" s="1222">
        <f t="shared" si="89"/>
        <v>0</v>
      </c>
      <c r="L258" s="1234">
        <f t="shared" si="95"/>
        <v>0</v>
      </c>
      <c r="M258" s="1235">
        <f t="shared" si="95"/>
        <v>0</v>
      </c>
      <c r="N258" s="1235">
        <f t="shared" si="95"/>
        <v>0</v>
      </c>
      <c r="O258" s="1234">
        <f t="shared" si="95"/>
        <v>0</v>
      </c>
      <c r="P258" s="1235">
        <f t="shared" si="95"/>
        <v>0</v>
      </c>
      <c r="Q258" s="1235">
        <f t="shared" si="95"/>
        <v>0</v>
      </c>
      <c r="R258" s="1234">
        <f t="shared" si="97"/>
        <v>0</v>
      </c>
      <c r="S258" s="1235">
        <f t="shared" si="97"/>
        <v>0</v>
      </c>
      <c r="T258" s="1235">
        <f t="shared" si="97"/>
        <v>0</v>
      </c>
      <c r="U258" s="1234">
        <f t="shared" si="96"/>
        <v>0</v>
      </c>
      <c r="V258" s="1235">
        <f t="shared" si="96"/>
        <v>0</v>
      </c>
      <c r="W258" s="1235">
        <f t="shared" si="96"/>
        <v>0</v>
      </c>
      <c r="X258" s="1225"/>
      <c r="Y258" s="1225"/>
      <c r="Z258" s="1225"/>
      <c r="AA258" s="1230"/>
    </row>
    <row r="259" spans="2:27" ht="18" hidden="1" x14ac:dyDescent="0.2">
      <c r="B259" s="1189"/>
      <c r="C259" s="1246"/>
      <c r="D259" s="1189"/>
      <c r="E259" s="1243">
        <v>1093000031</v>
      </c>
      <c r="F259" s="1245"/>
      <c r="G259" s="1226"/>
      <c r="H259" s="1222">
        <f t="shared" si="88"/>
        <v>0</v>
      </c>
      <c r="I259" s="1225"/>
      <c r="J259" s="1226"/>
      <c r="K259" s="1222">
        <f t="shared" si="89"/>
        <v>0</v>
      </c>
      <c r="L259" s="1234">
        <f t="shared" si="95"/>
        <v>0</v>
      </c>
      <c r="M259" s="1235">
        <f t="shared" si="95"/>
        <v>0</v>
      </c>
      <c r="N259" s="1235">
        <f t="shared" si="95"/>
        <v>0</v>
      </c>
      <c r="O259" s="1234">
        <f t="shared" si="95"/>
        <v>0</v>
      </c>
      <c r="P259" s="1235">
        <f t="shared" si="95"/>
        <v>0</v>
      </c>
      <c r="Q259" s="1235">
        <f t="shared" si="95"/>
        <v>0</v>
      </c>
      <c r="R259" s="1234">
        <f t="shared" si="97"/>
        <v>0</v>
      </c>
      <c r="S259" s="1235">
        <f t="shared" si="97"/>
        <v>0</v>
      </c>
      <c r="T259" s="1235">
        <f t="shared" si="97"/>
        <v>0</v>
      </c>
      <c r="U259" s="1234">
        <f t="shared" si="96"/>
        <v>0</v>
      </c>
      <c r="V259" s="1235">
        <f t="shared" si="96"/>
        <v>0</v>
      </c>
      <c r="W259" s="1235">
        <f t="shared" si="96"/>
        <v>0</v>
      </c>
      <c r="X259" s="1225"/>
      <c r="Y259" s="1225"/>
      <c r="Z259" s="1225"/>
      <c r="AA259" s="1230"/>
    </row>
    <row r="260" spans="2:27" ht="18" hidden="1" x14ac:dyDescent="0.2">
      <c r="B260" s="1189"/>
      <c r="C260" s="1246"/>
      <c r="D260" s="1189"/>
      <c r="E260" s="1243">
        <v>1093000032</v>
      </c>
      <c r="F260" s="1245"/>
      <c r="G260" s="1226"/>
      <c r="H260" s="1222">
        <f t="shared" si="88"/>
        <v>0</v>
      </c>
      <c r="I260" s="1225"/>
      <c r="J260" s="1226"/>
      <c r="K260" s="1222">
        <f t="shared" si="89"/>
        <v>0</v>
      </c>
      <c r="L260" s="1234">
        <f t="shared" si="95"/>
        <v>0</v>
      </c>
      <c r="M260" s="1235">
        <f t="shared" si="95"/>
        <v>0</v>
      </c>
      <c r="N260" s="1235">
        <f t="shared" si="95"/>
        <v>0</v>
      </c>
      <c r="O260" s="1234">
        <f t="shared" si="95"/>
        <v>0</v>
      </c>
      <c r="P260" s="1235">
        <f t="shared" si="95"/>
        <v>0</v>
      </c>
      <c r="Q260" s="1235">
        <f t="shared" si="95"/>
        <v>0</v>
      </c>
      <c r="R260" s="1234">
        <f t="shared" si="97"/>
        <v>0</v>
      </c>
      <c r="S260" s="1235">
        <f t="shared" si="97"/>
        <v>0</v>
      </c>
      <c r="T260" s="1235">
        <f t="shared" si="97"/>
        <v>0</v>
      </c>
      <c r="U260" s="1234">
        <f t="shared" si="96"/>
        <v>0</v>
      </c>
      <c r="V260" s="1235">
        <f t="shared" si="96"/>
        <v>0</v>
      </c>
      <c r="W260" s="1235">
        <f t="shared" si="96"/>
        <v>0</v>
      </c>
      <c r="X260" s="1225"/>
      <c r="Y260" s="1225"/>
      <c r="Z260" s="1225"/>
      <c r="AA260" s="1230"/>
    </row>
    <row r="261" spans="2:27" ht="18" hidden="1" x14ac:dyDescent="0.2">
      <c r="B261" s="1189"/>
      <c r="C261" s="1246"/>
      <c r="D261" s="1189"/>
      <c r="E261" s="1243">
        <v>1093000033</v>
      </c>
      <c r="F261" s="1245"/>
      <c r="G261" s="1226"/>
      <c r="H261" s="1222">
        <f t="shared" si="88"/>
        <v>0</v>
      </c>
      <c r="I261" s="1225"/>
      <c r="J261" s="1226"/>
      <c r="K261" s="1222">
        <f t="shared" si="89"/>
        <v>0</v>
      </c>
      <c r="L261" s="1234">
        <f t="shared" si="95"/>
        <v>0</v>
      </c>
      <c r="M261" s="1235">
        <f t="shared" si="95"/>
        <v>0</v>
      </c>
      <c r="N261" s="1235">
        <f t="shared" si="95"/>
        <v>0</v>
      </c>
      <c r="O261" s="1234">
        <f t="shared" si="95"/>
        <v>0</v>
      </c>
      <c r="P261" s="1235">
        <f t="shared" si="95"/>
        <v>0</v>
      </c>
      <c r="Q261" s="1235">
        <f t="shared" si="95"/>
        <v>0</v>
      </c>
      <c r="R261" s="1234">
        <f t="shared" si="97"/>
        <v>0</v>
      </c>
      <c r="S261" s="1235">
        <f t="shared" si="97"/>
        <v>0</v>
      </c>
      <c r="T261" s="1235">
        <f t="shared" si="97"/>
        <v>0</v>
      </c>
      <c r="U261" s="1234">
        <f t="shared" si="96"/>
        <v>0</v>
      </c>
      <c r="V261" s="1235">
        <f t="shared" si="96"/>
        <v>0</v>
      </c>
      <c r="W261" s="1235">
        <f t="shared" si="96"/>
        <v>0</v>
      </c>
      <c r="X261" s="1225"/>
      <c r="Y261" s="1225"/>
      <c r="Z261" s="1225"/>
      <c r="AA261" s="1230"/>
    </row>
    <row r="262" spans="2:27" ht="18" hidden="1" x14ac:dyDescent="0.2">
      <c r="B262" s="1189"/>
      <c r="C262" s="1246"/>
      <c r="D262" s="1189"/>
      <c r="E262" s="1243">
        <v>1093000034</v>
      </c>
      <c r="F262" s="1245"/>
      <c r="G262" s="1226"/>
      <c r="H262" s="1222">
        <f t="shared" si="88"/>
        <v>0</v>
      </c>
      <c r="I262" s="1225"/>
      <c r="J262" s="1226"/>
      <c r="K262" s="1222">
        <f t="shared" si="89"/>
        <v>0</v>
      </c>
      <c r="L262" s="1234">
        <f t="shared" si="95"/>
        <v>0</v>
      </c>
      <c r="M262" s="1235">
        <f t="shared" si="95"/>
        <v>0</v>
      </c>
      <c r="N262" s="1235">
        <f t="shared" si="95"/>
        <v>0</v>
      </c>
      <c r="O262" s="1234">
        <f t="shared" si="95"/>
        <v>0</v>
      </c>
      <c r="P262" s="1235">
        <f t="shared" si="95"/>
        <v>0</v>
      </c>
      <c r="Q262" s="1235">
        <f t="shared" si="95"/>
        <v>0</v>
      </c>
      <c r="R262" s="1234">
        <f t="shared" si="97"/>
        <v>0</v>
      </c>
      <c r="S262" s="1235">
        <f t="shared" si="97"/>
        <v>0</v>
      </c>
      <c r="T262" s="1235">
        <f t="shared" si="97"/>
        <v>0</v>
      </c>
      <c r="U262" s="1234">
        <f t="shared" si="96"/>
        <v>0</v>
      </c>
      <c r="V262" s="1235">
        <f t="shared" si="96"/>
        <v>0</v>
      </c>
      <c r="W262" s="1235">
        <f t="shared" si="96"/>
        <v>0</v>
      </c>
      <c r="X262" s="1225"/>
      <c r="Y262" s="1225"/>
      <c r="Z262" s="1225"/>
      <c r="AA262" s="1230"/>
    </row>
    <row r="263" spans="2:27" ht="18" hidden="1" x14ac:dyDescent="0.2">
      <c r="B263" s="1189"/>
      <c r="C263" s="1246"/>
      <c r="D263" s="1189"/>
      <c r="E263" s="1243">
        <v>1093000035</v>
      </c>
      <c r="F263" s="1245"/>
      <c r="G263" s="1226"/>
      <c r="H263" s="1222">
        <f t="shared" si="88"/>
        <v>0</v>
      </c>
      <c r="I263" s="1225"/>
      <c r="J263" s="1226"/>
      <c r="K263" s="1222">
        <f t="shared" si="89"/>
        <v>0</v>
      </c>
      <c r="L263" s="1234">
        <f t="shared" si="95"/>
        <v>0</v>
      </c>
      <c r="M263" s="1235">
        <f t="shared" si="95"/>
        <v>0</v>
      </c>
      <c r="N263" s="1235">
        <f t="shared" si="95"/>
        <v>0</v>
      </c>
      <c r="O263" s="1234">
        <f t="shared" si="95"/>
        <v>0</v>
      </c>
      <c r="P263" s="1235">
        <f t="shared" si="95"/>
        <v>0</v>
      </c>
      <c r="Q263" s="1235">
        <f t="shared" si="95"/>
        <v>0</v>
      </c>
      <c r="R263" s="1234">
        <f t="shared" si="97"/>
        <v>0</v>
      </c>
      <c r="S263" s="1235">
        <f t="shared" si="97"/>
        <v>0</v>
      </c>
      <c r="T263" s="1235">
        <f t="shared" si="97"/>
        <v>0</v>
      </c>
      <c r="U263" s="1234">
        <f t="shared" si="96"/>
        <v>0</v>
      </c>
      <c r="V263" s="1235">
        <f t="shared" si="96"/>
        <v>0</v>
      </c>
      <c r="W263" s="1235">
        <f t="shared" si="96"/>
        <v>0</v>
      </c>
      <c r="X263" s="1225"/>
      <c r="Y263" s="1225"/>
      <c r="Z263" s="1225"/>
      <c r="AA263" s="1230"/>
    </row>
    <row r="264" spans="2:27" ht="18" hidden="1" x14ac:dyDescent="0.2">
      <c r="B264" s="1189"/>
      <c r="C264" s="1246"/>
      <c r="D264" s="1189"/>
      <c r="E264" s="1243">
        <v>1093000036</v>
      </c>
      <c r="F264" s="1245"/>
      <c r="G264" s="1226"/>
      <c r="H264" s="1222">
        <f t="shared" si="88"/>
        <v>0</v>
      </c>
      <c r="I264" s="1225"/>
      <c r="J264" s="1226"/>
      <c r="K264" s="1222">
        <f t="shared" si="89"/>
        <v>0</v>
      </c>
      <c r="L264" s="1234">
        <f t="shared" si="95"/>
        <v>0</v>
      </c>
      <c r="M264" s="1235">
        <f t="shared" si="95"/>
        <v>0</v>
      </c>
      <c r="N264" s="1235">
        <f t="shared" si="95"/>
        <v>0</v>
      </c>
      <c r="O264" s="1234">
        <f t="shared" si="95"/>
        <v>0</v>
      </c>
      <c r="P264" s="1235">
        <f t="shared" si="95"/>
        <v>0</v>
      </c>
      <c r="Q264" s="1235">
        <f t="shared" si="95"/>
        <v>0</v>
      </c>
      <c r="R264" s="1234">
        <f t="shared" si="97"/>
        <v>0</v>
      </c>
      <c r="S264" s="1235">
        <f t="shared" si="97"/>
        <v>0</v>
      </c>
      <c r="T264" s="1235">
        <f t="shared" si="97"/>
        <v>0</v>
      </c>
      <c r="U264" s="1234">
        <f t="shared" si="96"/>
        <v>0</v>
      </c>
      <c r="V264" s="1235">
        <f t="shared" si="96"/>
        <v>0</v>
      </c>
      <c r="W264" s="1235">
        <f t="shared" si="96"/>
        <v>0</v>
      </c>
      <c r="X264" s="1225"/>
      <c r="Y264" s="1225"/>
      <c r="Z264" s="1225"/>
      <c r="AA264" s="1230"/>
    </row>
    <row r="265" spans="2:27" ht="18" hidden="1" x14ac:dyDescent="0.2">
      <c r="B265" s="1189"/>
      <c r="C265" s="1246"/>
      <c r="D265" s="1189"/>
      <c r="E265" s="1243">
        <v>1093000037</v>
      </c>
      <c r="F265" s="1245"/>
      <c r="G265" s="1226"/>
      <c r="H265" s="1222">
        <f t="shared" si="88"/>
        <v>0</v>
      </c>
      <c r="I265" s="1225"/>
      <c r="J265" s="1226"/>
      <c r="K265" s="1222">
        <f t="shared" si="89"/>
        <v>0</v>
      </c>
      <c r="L265" s="1234">
        <f t="shared" si="95"/>
        <v>0</v>
      </c>
      <c r="M265" s="1235">
        <f t="shared" si="95"/>
        <v>0</v>
      </c>
      <c r="N265" s="1235">
        <f t="shared" si="95"/>
        <v>0</v>
      </c>
      <c r="O265" s="1234">
        <f t="shared" si="95"/>
        <v>0</v>
      </c>
      <c r="P265" s="1235">
        <f t="shared" si="95"/>
        <v>0</v>
      </c>
      <c r="Q265" s="1235">
        <f t="shared" si="95"/>
        <v>0</v>
      </c>
      <c r="R265" s="1234">
        <f t="shared" si="97"/>
        <v>0</v>
      </c>
      <c r="S265" s="1235">
        <f t="shared" si="97"/>
        <v>0</v>
      </c>
      <c r="T265" s="1235">
        <f t="shared" si="97"/>
        <v>0</v>
      </c>
      <c r="U265" s="1234">
        <f t="shared" si="96"/>
        <v>0</v>
      </c>
      <c r="V265" s="1235">
        <f t="shared" si="96"/>
        <v>0</v>
      </c>
      <c r="W265" s="1235">
        <f t="shared" si="96"/>
        <v>0</v>
      </c>
      <c r="X265" s="1225"/>
      <c r="Y265" s="1225"/>
      <c r="Z265" s="1225"/>
      <c r="AA265" s="1230"/>
    </row>
    <row r="266" spans="2:27" ht="18" hidden="1" x14ac:dyDescent="0.2">
      <c r="B266" s="1189"/>
      <c r="C266" s="1246"/>
      <c r="D266" s="1189"/>
      <c r="E266" s="1243">
        <v>1093000038</v>
      </c>
      <c r="F266" s="1245"/>
      <c r="G266" s="1226"/>
      <c r="H266" s="1222">
        <f t="shared" si="88"/>
        <v>0</v>
      </c>
      <c r="I266" s="1225"/>
      <c r="J266" s="1226"/>
      <c r="K266" s="1222">
        <f t="shared" si="89"/>
        <v>0</v>
      </c>
      <c r="L266" s="1234">
        <f t="shared" si="95"/>
        <v>0</v>
      </c>
      <c r="M266" s="1235">
        <f t="shared" si="95"/>
        <v>0</v>
      </c>
      <c r="N266" s="1235">
        <f t="shared" si="95"/>
        <v>0</v>
      </c>
      <c r="O266" s="1234">
        <f t="shared" si="95"/>
        <v>0</v>
      </c>
      <c r="P266" s="1235">
        <f t="shared" si="95"/>
        <v>0</v>
      </c>
      <c r="Q266" s="1235">
        <f t="shared" si="95"/>
        <v>0</v>
      </c>
      <c r="R266" s="1234">
        <f t="shared" si="97"/>
        <v>0</v>
      </c>
      <c r="S266" s="1235">
        <f t="shared" si="97"/>
        <v>0</v>
      </c>
      <c r="T266" s="1235">
        <f t="shared" si="97"/>
        <v>0</v>
      </c>
      <c r="U266" s="1234">
        <f t="shared" si="96"/>
        <v>0</v>
      </c>
      <c r="V266" s="1235">
        <f t="shared" si="96"/>
        <v>0</v>
      </c>
      <c r="W266" s="1235">
        <f t="shared" si="96"/>
        <v>0</v>
      </c>
      <c r="X266" s="1225"/>
      <c r="Y266" s="1225"/>
      <c r="Z266" s="1225"/>
      <c r="AA266" s="1230"/>
    </row>
    <row r="267" spans="2:27" ht="18" hidden="1" x14ac:dyDescent="0.2">
      <c r="B267" s="1189"/>
      <c r="C267" s="1246"/>
      <c r="D267" s="1189"/>
      <c r="E267" s="1243">
        <v>1093000039</v>
      </c>
      <c r="F267" s="1245"/>
      <c r="G267" s="1226"/>
      <c r="H267" s="1222">
        <f t="shared" si="88"/>
        <v>0</v>
      </c>
      <c r="I267" s="1225"/>
      <c r="J267" s="1226"/>
      <c r="K267" s="1222">
        <f t="shared" si="89"/>
        <v>0</v>
      </c>
      <c r="L267" s="1234">
        <f t="shared" si="95"/>
        <v>0</v>
      </c>
      <c r="M267" s="1235">
        <f t="shared" si="95"/>
        <v>0</v>
      </c>
      <c r="N267" s="1235">
        <f t="shared" si="95"/>
        <v>0</v>
      </c>
      <c r="O267" s="1234">
        <f t="shared" si="95"/>
        <v>0</v>
      </c>
      <c r="P267" s="1235">
        <f t="shared" si="95"/>
        <v>0</v>
      </c>
      <c r="Q267" s="1235">
        <f t="shared" si="95"/>
        <v>0</v>
      </c>
      <c r="R267" s="1234">
        <f t="shared" si="97"/>
        <v>0</v>
      </c>
      <c r="S267" s="1235">
        <f t="shared" si="97"/>
        <v>0</v>
      </c>
      <c r="T267" s="1235">
        <f t="shared" si="97"/>
        <v>0</v>
      </c>
      <c r="U267" s="1234">
        <f t="shared" si="96"/>
        <v>0</v>
      </c>
      <c r="V267" s="1235">
        <f t="shared" si="96"/>
        <v>0</v>
      </c>
      <c r="W267" s="1235">
        <f t="shared" si="96"/>
        <v>0</v>
      </c>
      <c r="X267" s="1225"/>
      <c r="Y267" s="1225"/>
      <c r="Z267" s="1225"/>
      <c r="AA267" s="1230"/>
    </row>
    <row r="268" spans="2:27" ht="18" hidden="1" x14ac:dyDescent="0.2">
      <c r="B268" s="1189"/>
      <c r="C268" s="1246"/>
      <c r="D268" s="1189"/>
      <c r="E268" s="1243">
        <v>1093000040</v>
      </c>
      <c r="F268" s="1245"/>
      <c r="G268" s="1226"/>
      <c r="H268" s="1222">
        <f t="shared" si="88"/>
        <v>0</v>
      </c>
      <c r="I268" s="1225"/>
      <c r="J268" s="1226"/>
      <c r="K268" s="1222">
        <f t="shared" si="89"/>
        <v>0</v>
      </c>
      <c r="L268" s="1234">
        <f t="shared" si="95"/>
        <v>0</v>
      </c>
      <c r="M268" s="1235">
        <f t="shared" si="95"/>
        <v>0</v>
      </c>
      <c r="N268" s="1235">
        <f t="shared" si="95"/>
        <v>0</v>
      </c>
      <c r="O268" s="1234">
        <f t="shared" si="95"/>
        <v>0</v>
      </c>
      <c r="P268" s="1235">
        <f t="shared" si="95"/>
        <v>0</v>
      </c>
      <c r="Q268" s="1235">
        <f t="shared" si="95"/>
        <v>0</v>
      </c>
      <c r="R268" s="1234">
        <f t="shared" si="97"/>
        <v>0</v>
      </c>
      <c r="S268" s="1235">
        <f t="shared" si="97"/>
        <v>0</v>
      </c>
      <c r="T268" s="1235">
        <f t="shared" si="97"/>
        <v>0</v>
      </c>
      <c r="U268" s="1234">
        <f t="shared" si="96"/>
        <v>0</v>
      </c>
      <c r="V268" s="1235">
        <f t="shared" si="96"/>
        <v>0</v>
      </c>
      <c r="W268" s="1235">
        <f t="shared" si="96"/>
        <v>0</v>
      </c>
      <c r="X268" s="1225"/>
      <c r="Y268" s="1225"/>
      <c r="Z268" s="1225"/>
      <c r="AA268" s="1230"/>
    </row>
    <row r="269" spans="2:27" ht="18" hidden="1" x14ac:dyDescent="0.2">
      <c r="B269" s="1189"/>
      <c r="C269" s="1246"/>
      <c r="D269" s="1189"/>
      <c r="E269" s="1243">
        <v>1093000041</v>
      </c>
      <c r="F269" s="1245"/>
      <c r="G269" s="1226"/>
      <c r="H269" s="1222">
        <f t="shared" si="88"/>
        <v>0</v>
      </c>
      <c r="I269" s="1225"/>
      <c r="J269" s="1226"/>
      <c r="K269" s="1222">
        <f t="shared" si="89"/>
        <v>0</v>
      </c>
      <c r="L269" s="1234">
        <f t="shared" si="95"/>
        <v>0</v>
      </c>
      <c r="M269" s="1235">
        <f t="shared" si="95"/>
        <v>0</v>
      </c>
      <c r="N269" s="1235">
        <f t="shared" si="95"/>
        <v>0</v>
      </c>
      <c r="O269" s="1234">
        <f t="shared" si="95"/>
        <v>0</v>
      </c>
      <c r="P269" s="1235">
        <f t="shared" si="95"/>
        <v>0</v>
      </c>
      <c r="Q269" s="1235">
        <f t="shared" si="95"/>
        <v>0</v>
      </c>
      <c r="R269" s="1234">
        <f t="shared" si="97"/>
        <v>0</v>
      </c>
      <c r="S269" s="1235">
        <f t="shared" si="97"/>
        <v>0</v>
      </c>
      <c r="T269" s="1235">
        <f t="shared" si="97"/>
        <v>0</v>
      </c>
      <c r="U269" s="1234">
        <f t="shared" si="96"/>
        <v>0</v>
      </c>
      <c r="V269" s="1235">
        <f t="shared" si="96"/>
        <v>0</v>
      </c>
      <c r="W269" s="1235">
        <f t="shared" si="96"/>
        <v>0</v>
      </c>
      <c r="X269" s="1225"/>
      <c r="Y269" s="1225"/>
      <c r="Z269" s="1225"/>
      <c r="AA269" s="1230"/>
    </row>
    <row r="270" spans="2:27" ht="18" hidden="1" x14ac:dyDescent="0.2">
      <c r="B270" s="1189"/>
      <c r="C270" s="1246"/>
      <c r="D270" s="1189"/>
      <c r="E270" s="1243">
        <v>1093000042</v>
      </c>
      <c r="F270" s="1245"/>
      <c r="G270" s="1226"/>
      <c r="H270" s="1222">
        <f t="shared" si="88"/>
        <v>0</v>
      </c>
      <c r="I270" s="1225"/>
      <c r="J270" s="1226"/>
      <c r="K270" s="1222">
        <f t="shared" si="89"/>
        <v>0</v>
      </c>
      <c r="L270" s="1234">
        <f t="shared" si="95"/>
        <v>0</v>
      </c>
      <c r="M270" s="1235">
        <f t="shared" si="95"/>
        <v>0</v>
      </c>
      <c r="N270" s="1235">
        <f t="shared" si="95"/>
        <v>0</v>
      </c>
      <c r="O270" s="1234">
        <f t="shared" si="95"/>
        <v>0</v>
      </c>
      <c r="P270" s="1235">
        <f t="shared" si="95"/>
        <v>0</v>
      </c>
      <c r="Q270" s="1235">
        <f t="shared" si="95"/>
        <v>0</v>
      </c>
      <c r="R270" s="1234">
        <f t="shared" si="97"/>
        <v>0</v>
      </c>
      <c r="S270" s="1235">
        <f t="shared" si="97"/>
        <v>0</v>
      </c>
      <c r="T270" s="1235">
        <f t="shared" si="97"/>
        <v>0</v>
      </c>
      <c r="U270" s="1234">
        <f t="shared" si="96"/>
        <v>0</v>
      </c>
      <c r="V270" s="1235">
        <f t="shared" si="96"/>
        <v>0</v>
      </c>
      <c r="W270" s="1235">
        <f t="shared" si="96"/>
        <v>0</v>
      </c>
      <c r="X270" s="1225"/>
      <c r="Y270" s="1225"/>
      <c r="Z270" s="1225"/>
      <c r="AA270" s="1230"/>
    </row>
    <row r="271" spans="2:27" ht="18" hidden="1" x14ac:dyDescent="0.2">
      <c r="B271" s="1189"/>
      <c r="C271" s="1246"/>
      <c r="D271" s="1189"/>
      <c r="E271" s="1243">
        <v>1093000043</v>
      </c>
      <c r="F271" s="1245"/>
      <c r="G271" s="1226"/>
      <c r="H271" s="1222">
        <f t="shared" si="88"/>
        <v>0</v>
      </c>
      <c r="I271" s="1225"/>
      <c r="J271" s="1226"/>
      <c r="K271" s="1222">
        <f t="shared" si="89"/>
        <v>0</v>
      </c>
      <c r="L271" s="1234">
        <f t="shared" si="95"/>
        <v>0</v>
      </c>
      <c r="M271" s="1235">
        <f t="shared" si="95"/>
        <v>0</v>
      </c>
      <c r="N271" s="1235">
        <f t="shared" si="95"/>
        <v>0</v>
      </c>
      <c r="O271" s="1234">
        <f t="shared" si="95"/>
        <v>0</v>
      </c>
      <c r="P271" s="1235">
        <f t="shared" si="95"/>
        <v>0</v>
      </c>
      <c r="Q271" s="1235">
        <f t="shared" si="95"/>
        <v>0</v>
      </c>
      <c r="R271" s="1234">
        <f t="shared" si="97"/>
        <v>0</v>
      </c>
      <c r="S271" s="1235">
        <f t="shared" si="97"/>
        <v>0</v>
      </c>
      <c r="T271" s="1235">
        <f t="shared" si="97"/>
        <v>0</v>
      </c>
      <c r="U271" s="1234">
        <f t="shared" si="96"/>
        <v>0</v>
      </c>
      <c r="V271" s="1235">
        <f t="shared" si="96"/>
        <v>0</v>
      </c>
      <c r="W271" s="1235">
        <f t="shared" si="96"/>
        <v>0</v>
      </c>
      <c r="X271" s="1225"/>
      <c r="Y271" s="1225"/>
      <c r="Z271" s="1225"/>
      <c r="AA271" s="1230"/>
    </row>
    <row r="272" spans="2:27" ht="18" hidden="1" x14ac:dyDescent="0.2">
      <c r="B272" s="1189"/>
      <c r="C272" s="1246"/>
      <c r="D272" s="1189"/>
      <c r="E272" s="1243">
        <v>1093000044</v>
      </c>
      <c r="F272" s="1245"/>
      <c r="G272" s="1226"/>
      <c r="H272" s="1222">
        <f t="shared" si="88"/>
        <v>0</v>
      </c>
      <c r="I272" s="1225"/>
      <c r="J272" s="1226"/>
      <c r="K272" s="1222">
        <f t="shared" si="89"/>
        <v>0</v>
      </c>
      <c r="L272" s="1234">
        <f t="shared" ref="L272:Q314" si="98">(0)</f>
        <v>0</v>
      </c>
      <c r="M272" s="1235">
        <f t="shared" si="98"/>
        <v>0</v>
      </c>
      <c r="N272" s="1235">
        <f t="shared" si="98"/>
        <v>0</v>
      </c>
      <c r="O272" s="1234">
        <f t="shared" si="98"/>
        <v>0</v>
      </c>
      <c r="P272" s="1235">
        <f t="shared" si="98"/>
        <v>0</v>
      </c>
      <c r="Q272" s="1235">
        <f t="shared" si="98"/>
        <v>0</v>
      </c>
      <c r="R272" s="1234">
        <f t="shared" si="97"/>
        <v>0</v>
      </c>
      <c r="S272" s="1235">
        <f t="shared" si="97"/>
        <v>0</v>
      </c>
      <c r="T272" s="1235">
        <f t="shared" si="97"/>
        <v>0</v>
      </c>
      <c r="U272" s="1234">
        <f t="shared" si="96"/>
        <v>0</v>
      </c>
      <c r="V272" s="1235">
        <f t="shared" si="96"/>
        <v>0</v>
      </c>
      <c r="W272" s="1235">
        <f t="shared" si="96"/>
        <v>0</v>
      </c>
      <c r="X272" s="1225"/>
      <c r="Y272" s="1225"/>
      <c r="Z272" s="1225"/>
      <c r="AA272" s="1230"/>
    </row>
    <row r="273" spans="2:27" ht="18" hidden="1" x14ac:dyDescent="0.2">
      <c r="B273" s="1189"/>
      <c r="C273" s="1246"/>
      <c r="D273" s="1189"/>
      <c r="E273" s="1243">
        <v>1093000045</v>
      </c>
      <c r="F273" s="1245"/>
      <c r="G273" s="1226"/>
      <c r="H273" s="1222">
        <f t="shared" si="88"/>
        <v>0</v>
      </c>
      <c r="I273" s="1225"/>
      <c r="J273" s="1226"/>
      <c r="K273" s="1222">
        <f t="shared" si="89"/>
        <v>0</v>
      </c>
      <c r="L273" s="1234">
        <f t="shared" si="98"/>
        <v>0</v>
      </c>
      <c r="M273" s="1235">
        <f t="shared" si="98"/>
        <v>0</v>
      </c>
      <c r="N273" s="1235">
        <f t="shared" si="98"/>
        <v>0</v>
      </c>
      <c r="O273" s="1234">
        <f t="shared" si="98"/>
        <v>0</v>
      </c>
      <c r="P273" s="1235">
        <f t="shared" si="98"/>
        <v>0</v>
      </c>
      <c r="Q273" s="1235">
        <f t="shared" si="98"/>
        <v>0</v>
      </c>
      <c r="R273" s="1234">
        <f t="shared" si="97"/>
        <v>0</v>
      </c>
      <c r="S273" s="1235">
        <f t="shared" si="97"/>
        <v>0</v>
      </c>
      <c r="T273" s="1235">
        <f t="shared" si="97"/>
        <v>0</v>
      </c>
      <c r="U273" s="1234">
        <f t="shared" si="96"/>
        <v>0</v>
      </c>
      <c r="V273" s="1235">
        <f t="shared" si="96"/>
        <v>0</v>
      </c>
      <c r="W273" s="1235">
        <f t="shared" si="96"/>
        <v>0</v>
      </c>
      <c r="X273" s="1225"/>
      <c r="Y273" s="1225"/>
      <c r="Z273" s="1225"/>
      <c r="AA273" s="1230"/>
    </row>
    <row r="274" spans="2:27" ht="18" hidden="1" x14ac:dyDescent="0.2">
      <c r="B274" s="1189"/>
      <c r="C274" s="1246"/>
      <c r="D274" s="1189"/>
      <c r="E274" s="1243">
        <v>1093000046</v>
      </c>
      <c r="F274" s="1245"/>
      <c r="G274" s="1226"/>
      <c r="H274" s="1222">
        <f t="shared" si="88"/>
        <v>0</v>
      </c>
      <c r="I274" s="1225"/>
      <c r="J274" s="1226"/>
      <c r="K274" s="1222">
        <f t="shared" si="89"/>
        <v>0</v>
      </c>
      <c r="L274" s="1234">
        <f t="shared" si="98"/>
        <v>0</v>
      </c>
      <c r="M274" s="1235">
        <f t="shared" si="98"/>
        <v>0</v>
      </c>
      <c r="N274" s="1235">
        <f t="shared" si="98"/>
        <v>0</v>
      </c>
      <c r="O274" s="1234">
        <f t="shared" si="98"/>
        <v>0</v>
      </c>
      <c r="P274" s="1235">
        <f t="shared" si="98"/>
        <v>0</v>
      </c>
      <c r="Q274" s="1235">
        <f t="shared" si="98"/>
        <v>0</v>
      </c>
      <c r="R274" s="1234">
        <f t="shared" si="97"/>
        <v>0</v>
      </c>
      <c r="S274" s="1235">
        <f t="shared" si="97"/>
        <v>0</v>
      </c>
      <c r="T274" s="1235">
        <f t="shared" si="97"/>
        <v>0</v>
      </c>
      <c r="U274" s="1234">
        <f t="shared" si="96"/>
        <v>0</v>
      </c>
      <c r="V274" s="1235">
        <f t="shared" si="96"/>
        <v>0</v>
      </c>
      <c r="W274" s="1235">
        <f t="shared" si="96"/>
        <v>0</v>
      </c>
      <c r="X274" s="1225"/>
      <c r="Y274" s="1225"/>
      <c r="Z274" s="1225"/>
      <c r="AA274" s="1230"/>
    </row>
    <row r="275" spans="2:27" ht="18" hidden="1" x14ac:dyDescent="0.2">
      <c r="B275" s="1189"/>
      <c r="C275" s="1246"/>
      <c r="D275" s="1189"/>
      <c r="E275" s="1243">
        <v>1093000047</v>
      </c>
      <c r="F275" s="1245"/>
      <c r="G275" s="1226"/>
      <c r="H275" s="1222">
        <f t="shared" si="88"/>
        <v>0</v>
      </c>
      <c r="I275" s="1225"/>
      <c r="J275" s="1226"/>
      <c r="K275" s="1222">
        <f t="shared" si="89"/>
        <v>0</v>
      </c>
      <c r="L275" s="1234">
        <f t="shared" si="98"/>
        <v>0</v>
      </c>
      <c r="M275" s="1235">
        <f t="shared" si="98"/>
        <v>0</v>
      </c>
      <c r="N275" s="1235">
        <f t="shared" si="98"/>
        <v>0</v>
      </c>
      <c r="O275" s="1234">
        <f t="shared" si="98"/>
        <v>0</v>
      </c>
      <c r="P275" s="1235">
        <f t="shared" si="98"/>
        <v>0</v>
      </c>
      <c r="Q275" s="1235">
        <f t="shared" si="98"/>
        <v>0</v>
      </c>
      <c r="R275" s="1234">
        <f t="shared" si="97"/>
        <v>0</v>
      </c>
      <c r="S275" s="1235">
        <f t="shared" si="97"/>
        <v>0</v>
      </c>
      <c r="T275" s="1235">
        <f t="shared" si="97"/>
        <v>0</v>
      </c>
      <c r="U275" s="1234">
        <f t="shared" si="96"/>
        <v>0</v>
      </c>
      <c r="V275" s="1235">
        <f t="shared" si="96"/>
        <v>0</v>
      </c>
      <c r="W275" s="1235">
        <f t="shared" si="96"/>
        <v>0</v>
      </c>
      <c r="X275" s="1225"/>
      <c r="Y275" s="1225"/>
      <c r="Z275" s="1225"/>
      <c r="AA275" s="1230"/>
    </row>
    <row r="276" spans="2:27" ht="18" hidden="1" x14ac:dyDescent="0.2">
      <c r="B276" s="1189"/>
      <c r="C276" s="1246"/>
      <c r="D276" s="1189"/>
      <c r="E276" s="1243">
        <v>1093000048</v>
      </c>
      <c r="F276" s="1245"/>
      <c r="G276" s="1226"/>
      <c r="H276" s="1222">
        <f t="shared" si="88"/>
        <v>0</v>
      </c>
      <c r="I276" s="1225"/>
      <c r="J276" s="1226"/>
      <c r="K276" s="1222">
        <f t="shared" si="89"/>
        <v>0</v>
      </c>
      <c r="L276" s="1234">
        <f t="shared" si="98"/>
        <v>0</v>
      </c>
      <c r="M276" s="1235">
        <f t="shared" si="98"/>
        <v>0</v>
      </c>
      <c r="N276" s="1235">
        <f t="shared" si="98"/>
        <v>0</v>
      </c>
      <c r="O276" s="1234">
        <f t="shared" si="98"/>
        <v>0</v>
      </c>
      <c r="P276" s="1235">
        <f t="shared" si="98"/>
        <v>0</v>
      </c>
      <c r="Q276" s="1235">
        <f t="shared" si="98"/>
        <v>0</v>
      </c>
      <c r="R276" s="1234">
        <f t="shared" si="97"/>
        <v>0</v>
      </c>
      <c r="S276" s="1235">
        <f t="shared" si="97"/>
        <v>0</v>
      </c>
      <c r="T276" s="1235">
        <f t="shared" si="97"/>
        <v>0</v>
      </c>
      <c r="U276" s="1234">
        <f t="shared" si="96"/>
        <v>0</v>
      </c>
      <c r="V276" s="1235">
        <f t="shared" si="96"/>
        <v>0</v>
      </c>
      <c r="W276" s="1235">
        <f t="shared" si="96"/>
        <v>0</v>
      </c>
      <c r="X276" s="1225"/>
      <c r="Y276" s="1225"/>
      <c r="Z276" s="1225"/>
      <c r="AA276" s="1230"/>
    </row>
    <row r="277" spans="2:27" ht="18" hidden="1" x14ac:dyDescent="0.2">
      <c r="B277" s="1189"/>
      <c r="C277" s="1246"/>
      <c r="D277" s="1189"/>
      <c r="E277" s="1243">
        <v>1093000049</v>
      </c>
      <c r="F277" s="1245"/>
      <c r="G277" s="1226"/>
      <c r="H277" s="1222">
        <f t="shared" si="88"/>
        <v>0</v>
      </c>
      <c r="I277" s="1225"/>
      <c r="J277" s="1226"/>
      <c r="K277" s="1222">
        <f t="shared" si="89"/>
        <v>0</v>
      </c>
      <c r="L277" s="1234">
        <f t="shared" si="98"/>
        <v>0</v>
      </c>
      <c r="M277" s="1235">
        <f t="shared" si="98"/>
        <v>0</v>
      </c>
      <c r="N277" s="1235">
        <f t="shared" si="98"/>
        <v>0</v>
      </c>
      <c r="O277" s="1234">
        <f t="shared" si="98"/>
        <v>0</v>
      </c>
      <c r="P277" s="1235">
        <f t="shared" si="98"/>
        <v>0</v>
      </c>
      <c r="Q277" s="1235">
        <f t="shared" si="98"/>
        <v>0</v>
      </c>
      <c r="R277" s="1234">
        <f t="shared" si="97"/>
        <v>0</v>
      </c>
      <c r="S277" s="1235">
        <f t="shared" si="97"/>
        <v>0</v>
      </c>
      <c r="T277" s="1235">
        <f t="shared" si="97"/>
        <v>0</v>
      </c>
      <c r="U277" s="1234">
        <f t="shared" si="96"/>
        <v>0</v>
      </c>
      <c r="V277" s="1235">
        <f t="shared" si="96"/>
        <v>0</v>
      </c>
      <c r="W277" s="1235">
        <f t="shared" si="96"/>
        <v>0</v>
      </c>
      <c r="X277" s="1225"/>
      <c r="Y277" s="1225"/>
      <c r="Z277" s="1225"/>
      <c r="AA277" s="1230"/>
    </row>
    <row r="278" spans="2:27" ht="18" hidden="1" x14ac:dyDescent="0.2">
      <c r="B278" s="1189"/>
      <c r="C278" s="1246"/>
      <c r="D278" s="1189"/>
      <c r="E278" s="1243">
        <v>1093000050</v>
      </c>
      <c r="F278" s="1245"/>
      <c r="G278" s="1226"/>
      <c r="H278" s="1222">
        <f t="shared" si="88"/>
        <v>0</v>
      </c>
      <c r="I278" s="1225"/>
      <c r="J278" s="1226"/>
      <c r="K278" s="1222">
        <f t="shared" si="89"/>
        <v>0</v>
      </c>
      <c r="L278" s="1234">
        <f t="shared" si="98"/>
        <v>0</v>
      </c>
      <c r="M278" s="1235">
        <f t="shared" si="98"/>
        <v>0</v>
      </c>
      <c r="N278" s="1235">
        <f t="shared" si="98"/>
        <v>0</v>
      </c>
      <c r="O278" s="1234">
        <f t="shared" si="98"/>
        <v>0</v>
      </c>
      <c r="P278" s="1235">
        <f t="shared" si="98"/>
        <v>0</v>
      </c>
      <c r="Q278" s="1235">
        <f t="shared" si="98"/>
        <v>0</v>
      </c>
      <c r="R278" s="1234">
        <f t="shared" si="97"/>
        <v>0</v>
      </c>
      <c r="S278" s="1235">
        <f t="shared" si="97"/>
        <v>0</v>
      </c>
      <c r="T278" s="1235">
        <f t="shared" si="97"/>
        <v>0</v>
      </c>
      <c r="U278" s="1234">
        <f t="shared" si="96"/>
        <v>0</v>
      </c>
      <c r="V278" s="1235">
        <f t="shared" si="96"/>
        <v>0</v>
      </c>
      <c r="W278" s="1235">
        <f t="shared" si="96"/>
        <v>0</v>
      </c>
      <c r="X278" s="1225"/>
      <c r="Y278" s="1225"/>
      <c r="Z278" s="1225"/>
      <c r="AA278" s="1230"/>
    </row>
    <row r="279" spans="2:27" ht="18" hidden="1" x14ac:dyDescent="0.2">
      <c r="B279" s="1189"/>
      <c r="C279" s="1246"/>
      <c r="D279" s="1189"/>
      <c r="E279" s="1243">
        <v>1093000051</v>
      </c>
      <c r="F279" s="1245"/>
      <c r="G279" s="1226"/>
      <c r="H279" s="1222">
        <f t="shared" si="88"/>
        <v>0</v>
      </c>
      <c r="I279" s="1225"/>
      <c r="J279" s="1226"/>
      <c r="K279" s="1222">
        <f t="shared" si="89"/>
        <v>0</v>
      </c>
      <c r="L279" s="1234">
        <f t="shared" si="98"/>
        <v>0</v>
      </c>
      <c r="M279" s="1235">
        <f t="shared" si="98"/>
        <v>0</v>
      </c>
      <c r="N279" s="1235">
        <f t="shared" si="98"/>
        <v>0</v>
      </c>
      <c r="O279" s="1234">
        <f t="shared" si="98"/>
        <v>0</v>
      </c>
      <c r="P279" s="1235">
        <f t="shared" si="98"/>
        <v>0</v>
      </c>
      <c r="Q279" s="1235">
        <f t="shared" si="98"/>
        <v>0</v>
      </c>
      <c r="R279" s="1234">
        <f t="shared" si="97"/>
        <v>0</v>
      </c>
      <c r="S279" s="1235">
        <f t="shared" si="97"/>
        <v>0</v>
      </c>
      <c r="T279" s="1235">
        <f t="shared" si="97"/>
        <v>0</v>
      </c>
      <c r="U279" s="1234">
        <f t="shared" si="96"/>
        <v>0</v>
      </c>
      <c r="V279" s="1235">
        <f t="shared" si="96"/>
        <v>0</v>
      </c>
      <c r="W279" s="1235">
        <f t="shared" si="96"/>
        <v>0</v>
      </c>
      <c r="X279" s="1225"/>
      <c r="Y279" s="1225"/>
      <c r="Z279" s="1225"/>
      <c r="AA279" s="1230"/>
    </row>
    <row r="280" spans="2:27" ht="18" hidden="1" x14ac:dyDescent="0.2">
      <c r="B280" s="1189"/>
      <c r="C280" s="1246"/>
      <c r="D280" s="1189"/>
      <c r="E280" s="1243">
        <v>1093000052</v>
      </c>
      <c r="F280" s="1245"/>
      <c r="G280" s="1226"/>
      <c r="H280" s="1222">
        <f t="shared" si="88"/>
        <v>0</v>
      </c>
      <c r="I280" s="1225"/>
      <c r="J280" s="1226"/>
      <c r="K280" s="1222">
        <f t="shared" si="89"/>
        <v>0</v>
      </c>
      <c r="L280" s="1234">
        <f t="shared" si="98"/>
        <v>0</v>
      </c>
      <c r="M280" s="1235">
        <f t="shared" si="98"/>
        <v>0</v>
      </c>
      <c r="N280" s="1235">
        <f t="shared" si="98"/>
        <v>0</v>
      </c>
      <c r="O280" s="1234">
        <f t="shared" si="98"/>
        <v>0</v>
      </c>
      <c r="P280" s="1235">
        <f t="shared" si="98"/>
        <v>0</v>
      </c>
      <c r="Q280" s="1235">
        <f t="shared" si="98"/>
        <v>0</v>
      </c>
      <c r="R280" s="1234">
        <f t="shared" si="97"/>
        <v>0</v>
      </c>
      <c r="S280" s="1235">
        <f t="shared" si="97"/>
        <v>0</v>
      </c>
      <c r="T280" s="1235">
        <f t="shared" si="97"/>
        <v>0</v>
      </c>
      <c r="U280" s="1234">
        <f t="shared" si="96"/>
        <v>0</v>
      </c>
      <c r="V280" s="1235">
        <f t="shared" si="96"/>
        <v>0</v>
      </c>
      <c r="W280" s="1235">
        <f t="shared" si="96"/>
        <v>0</v>
      </c>
      <c r="X280" s="1225"/>
      <c r="Y280" s="1225"/>
      <c r="Z280" s="1225"/>
      <c r="AA280" s="1230"/>
    </row>
    <row r="281" spans="2:27" ht="18" hidden="1" x14ac:dyDescent="0.2">
      <c r="B281" s="1189"/>
      <c r="C281" s="1246"/>
      <c r="D281" s="1189"/>
      <c r="E281" s="1243">
        <v>1093000053</v>
      </c>
      <c r="F281" s="1245"/>
      <c r="G281" s="1226"/>
      <c r="H281" s="1222">
        <f t="shared" si="88"/>
        <v>0</v>
      </c>
      <c r="I281" s="1225"/>
      <c r="J281" s="1226"/>
      <c r="K281" s="1222">
        <f t="shared" si="89"/>
        <v>0</v>
      </c>
      <c r="L281" s="1234">
        <f t="shared" si="98"/>
        <v>0</v>
      </c>
      <c r="M281" s="1235">
        <f t="shared" si="98"/>
        <v>0</v>
      </c>
      <c r="N281" s="1235">
        <f t="shared" si="98"/>
        <v>0</v>
      </c>
      <c r="O281" s="1234">
        <f t="shared" si="98"/>
        <v>0</v>
      </c>
      <c r="P281" s="1235">
        <f t="shared" si="98"/>
        <v>0</v>
      </c>
      <c r="Q281" s="1235">
        <f t="shared" si="98"/>
        <v>0</v>
      </c>
      <c r="R281" s="1234">
        <f t="shared" si="97"/>
        <v>0</v>
      </c>
      <c r="S281" s="1235">
        <f t="shared" si="97"/>
        <v>0</v>
      </c>
      <c r="T281" s="1235">
        <f t="shared" si="97"/>
        <v>0</v>
      </c>
      <c r="U281" s="1234">
        <f t="shared" si="96"/>
        <v>0</v>
      </c>
      <c r="V281" s="1235">
        <f t="shared" si="96"/>
        <v>0</v>
      </c>
      <c r="W281" s="1235">
        <f t="shared" si="96"/>
        <v>0</v>
      </c>
      <c r="X281" s="1225"/>
      <c r="Y281" s="1225"/>
      <c r="Z281" s="1225"/>
      <c r="AA281" s="1230"/>
    </row>
    <row r="282" spans="2:27" ht="18" hidden="1" x14ac:dyDescent="0.2">
      <c r="B282" s="1189"/>
      <c r="C282" s="1246"/>
      <c r="D282" s="1189"/>
      <c r="E282" s="1243">
        <v>1093000054</v>
      </c>
      <c r="F282" s="1245"/>
      <c r="G282" s="1226"/>
      <c r="H282" s="1222">
        <f t="shared" si="88"/>
        <v>0</v>
      </c>
      <c r="I282" s="1225"/>
      <c r="J282" s="1226"/>
      <c r="K282" s="1222">
        <f t="shared" si="89"/>
        <v>0</v>
      </c>
      <c r="L282" s="1234">
        <f t="shared" si="98"/>
        <v>0</v>
      </c>
      <c r="M282" s="1235">
        <f t="shared" si="98"/>
        <v>0</v>
      </c>
      <c r="N282" s="1235">
        <f t="shared" si="98"/>
        <v>0</v>
      </c>
      <c r="O282" s="1234">
        <f t="shared" si="98"/>
        <v>0</v>
      </c>
      <c r="P282" s="1235">
        <f t="shared" si="98"/>
        <v>0</v>
      </c>
      <c r="Q282" s="1235">
        <f t="shared" si="98"/>
        <v>0</v>
      </c>
      <c r="R282" s="1234">
        <f t="shared" si="97"/>
        <v>0</v>
      </c>
      <c r="S282" s="1235">
        <f t="shared" si="97"/>
        <v>0</v>
      </c>
      <c r="T282" s="1235">
        <f t="shared" si="97"/>
        <v>0</v>
      </c>
      <c r="U282" s="1234">
        <f t="shared" si="96"/>
        <v>0</v>
      </c>
      <c r="V282" s="1235">
        <f t="shared" si="96"/>
        <v>0</v>
      </c>
      <c r="W282" s="1235">
        <f t="shared" si="96"/>
        <v>0</v>
      </c>
      <c r="X282" s="1225"/>
      <c r="Y282" s="1225"/>
      <c r="Z282" s="1225"/>
      <c r="AA282" s="1230"/>
    </row>
    <row r="283" spans="2:27" ht="18" hidden="1" x14ac:dyDescent="0.2">
      <c r="B283" s="1189"/>
      <c r="C283" s="1246"/>
      <c r="D283" s="1189"/>
      <c r="E283" s="1243">
        <v>1093000055</v>
      </c>
      <c r="F283" s="1245"/>
      <c r="G283" s="1226"/>
      <c r="H283" s="1222">
        <f t="shared" si="88"/>
        <v>0</v>
      </c>
      <c r="I283" s="1225"/>
      <c r="J283" s="1226"/>
      <c r="K283" s="1222">
        <f t="shared" si="89"/>
        <v>0</v>
      </c>
      <c r="L283" s="1234">
        <f t="shared" si="98"/>
        <v>0</v>
      </c>
      <c r="M283" s="1235">
        <f t="shared" si="98"/>
        <v>0</v>
      </c>
      <c r="N283" s="1235">
        <f t="shared" si="98"/>
        <v>0</v>
      </c>
      <c r="O283" s="1234">
        <f t="shared" si="98"/>
        <v>0</v>
      </c>
      <c r="P283" s="1235">
        <f t="shared" si="98"/>
        <v>0</v>
      </c>
      <c r="Q283" s="1235">
        <f t="shared" si="98"/>
        <v>0</v>
      </c>
      <c r="R283" s="1234">
        <f t="shared" si="97"/>
        <v>0</v>
      </c>
      <c r="S283" s="1235">
        <f t="shared" si="97"/>
        <v>0</v>
      </c>
      <c r="T283" s="1235">
        <f t="shared" si="97"/>
        <v>0</v>
      </c>
      <c r="U283" s="1234">
        <f t="shared" si="96"/>
        <v>0</v>
      </c>
      <c r="V283" s="1235">
        <f t="shared" si="96"/>
        <v>0</v>
      </c>
      <c r="W283" s="1235">
        <f t="shared" si="96"/>
        <v>0</v>
      </c>
      <c r="X283" s="1225"/>
      <c r="Y283" s="1225"/>
      <c r="Z283" s="1225"/>
      <c r="AA283" s="1230"/>
    </row>
    <row r="284" spans="2:27" ht="18" hidden="1" x14ac:dyDescent="0.2">
      <c r="B284" s="1189"/>
      <c r="C284" s="1246"/>
      <c r="D284" s="1189"/>
      <c r="E284" s="1243">
        <v>1093000056</v>
      </c>
      <c r="F284" s="1245"/>
      <c r="G284" s="1226"/>
      <c r="H284" s="1222">
        <f t="shared" si="88"/>
        <v>0</v>
      </c>
      <c r="I284" s="1225"/>
      <c r="J284" s="1226"/>
      <c r="K284" s="1222">
        <f t="shared" si="89"/>
        <v>0</v>
      </c>
      <c r="L284" s="1234">
        <f t="shared" si="98"/>
        <v>0</v>
      </c>
      <c r="M284" s="1235">
        <f t="shared" si="98"/>
        <v>0</v>
      </c>
      <c r="N284" s="1235">
        <f t="shared" si="98"/>
        <v>0</v>
      </c>
      <c r="O284" s="1234">
        <f t="shared" si="98"/>
        <v>0</v>
      </c>
      <c r="P284" s="1235">
        <f t="shared" si="98"/>
        <v>0</v>
      </c>
      <c r="Q284" s="1235">
        <f t="shared" si="98"/>
        <v>0</v>
      </c>
      <c r="R284" s="1234">
        <f t="shared" si="97"/>
        <v>0</v>
      </c>
      <c r="S284" s="1235">
        <f t="shared" si="97"/>
        <v>0</v>
      </c>
      <c r="T284" s="1235">
        <f t="shared" si="97"/>
        <v>0</v>
      </c>
      <c r="U284" s="1234">
        <f t="shared" si="96"/>
        <v>0</v>
      </c>
      <c r="V284" s="1235">
        <f t="shared" si="96"/>
        <v>0</v>
      </c>
      <c r="W284" s="1235">
        <f t="shared" si="96"/>
        <v>0</v>
      </c>
      <c r="X284" s="1225"/>
      <c r="Y284" s="1225"/>
      <c r="Z284" s="1225"/>
      <c r="AA284" s="1230"/>
    </row>
    <row r="285" spans="2:27" ht="18" hidden="1" x14ac:dyDescent="0.2">
      <c r="B285" s="1189"/>
      <c r="C285" s="1246"/>
      <c r="D285" s="1189"/>
      <c r="E285" s="1243">
        <v>1093000057</v>
      </c>
      <c r="F285" s="1245"/>
      <c r="G285" s="1226"/>
      <c r="H285" s="1222">
        <f t="shared" si="88"/>
        <v>0</v>
      </c>
      <c r="I285" s="1225"/>
      <c r="J285" s="1226"/>
      <c r="K285" s="1222">
        <f t="shared" si="89"/>
        <v>0</v>
      </c>
      <c r="L285" s="1234">
        <f t="shared" si="98"/>
        <v>0</v>
      </c>
      <c r="M285" s="1235">
        <f t="shared" si="98"/>
        <v>0</v>
      </c>
      <c r="N285" s="1235">
        <f t="shared" si="98"/>
        <v>0</v>
      </c>
      <c r="O285" s="1234">
        <f t="shared" si="98"/>
        <v>0</v>
      </c>
      <c r="P285" s="1235">
        <f t="shared" si="98"/>
        <v>0</v>
      </c>
      <c r="Q285" s="1235">
        <f t="shared" si="98"/>
        <v>0</v>
      </c>
      <c r="R285" s="1234">
        <f t="shared" si="97"/>
        <v>0</v>
      </c>
      <c r="S285" s="1235">
        <f t="shared" si="97"/>
        <v>0</v>
      </c>
      <c r="T285" s="1235">
        <f t="shared" si="97"/>
        <v>0</v>
      </c>
      <c r="U285" s="1234">
        <f t="shared" si="96"/>
        <v>0</v>
      </c>
      <c r="V285" s="1235">
        <f t="shared" si="96"/>
        <v>0</v>
      </c>
      <c r="W285" s="1235">
        <f t="shared" si="96"/>
        <v>0</v>
      </c>
      <c r="X285" s="1225"/>
      <c r="Y285" s="1225"/>
      <c r="Z285" s="1225"/>
      <c r="AA285" s="1230"/>
    </row>
    <row r="286" spans="2:27" ht="18" hidden="1" x14ac:dyDescent="0.2">
      <c r="B286" s="1189"/>
      <c r="C286" s="1246"/>
      <c r="D286" s="1189"/>
      <c r="E286" s="1243">
        <v>1093000058</v>
      </c>
      <c r="F286" s="1245"/>
      <c r="G286" s="1226"/>
      <c r="H286" s="1222">
        <f t="shared" si="88"/>
        <v>0</v>
      </c>
      <c r="I286" s="1225"/>
      <c r="J286" s="1226"/>
      <c r="K286" s="1222">
        <f t="shared" si="89"/>
        <v>0</v>
      </c>
      <c r="L286" s="1234">
        <f t="shared" si="98"/>
        <v>0</v>
      </c>
      <c r="M286" s="1235">
        <f t="shared" si="98"/>
        <v>0</v>
      </c>
      <c r="N286" s="1235">
        <f t="shared" si="98"/>
        <v>0</v>
      </c>
      <c r="O286" s="1234">
        <f t="shared" si="98"/>
        <v>0</v>
      </c>
      <c r="P286" s="1235">
        <f t="shared" si="98"/>
        <v>0</v>
      </c>
      <c r="Q286" s="1235">
        <f t="shared" si="98"/>
        <v>0</v>
      </c>
      <c r="R286" s="1234">
        <f t="shared" si="97"/>
        <v>0</v>
      </c>
      <c r="S286" s="1235">
        <f t="shared" si="97"/>
        <v>0</v>
      </c>
      <c r="T286" s="1235">
        <f t="shared" si="97"/>
        <v>0</v>
      </c>
      <c r="U286" s="1234">
        <f t="shared" si="96"/>
        <v>0</v>
      </c>
      <c r="V286" s="1235">
        <f t="shared" si="96"/>
        <v>0</v>
      </c>
      <c r="W286" s="1235">
        <f t="shared" si="96"/>
        <v>0</v>
      </c>
      <c r="X286" s="1225"/>
      <c r="Y286" s="1225"/>
      <c r="Z286" s="1225"/>
      <c r="AA286" s="1230"/>
    </row>
    <row r="287" spans="2:27" ht="18" hidden="1" x14ac:dyDescent="0.2">
      <c r="B287" s="1189"/>
      <c r="C287" s="1246"/>
      <c r="D287" s="1189"/>
      <c r="E287" s="1243">
        <v>1093000059</v>
      </c>
      <c r="F287" s="1245"/>
      <c r="G287" s="1226"/>
      <c r="H287" s="1222">
        <f t="shared" si="88"/>
        <v>0</v>
      </c>
      <c r="I287" s="1225"/>
      <c r="J287" s="1226"/>
      <c r="K287" s="1222">
        <f t="shared" si="89"/>
        <v>0</v>
      </c>
      <c r="L287" s="1234">
        <f t="shared" si="98"/>
        <v>0</v>
      </c>
      <c r="M287" s="1235">
        <f t="shared" si="98"/>
        <v>0</v>
      </c>
      <c r="N287" s="1235">
        <f t="shared" si="98"/>
        <v>0</v>
      </c>
      <c r="O287" s="1234">
        <f t="shared" si="98"/>
        <v>0</v>
      </c>
      <c r="P287" s="1235">
        <f t="shared" si="98"/>
        <v>0</v>
      </c>
      <c r="Q287" s="1235">
        <f t="shared" si="98"/>
        <v>0</v>
      </c>
      <c r="R287" s="1234">
        <f t="shared" si="97"/>
        <v>0</v>
      </c>
      <c r="S287" s="1235">
        <f t="shared" si="97"/>
        <v>0</v>
      </c>
      <c r="T287" s="1235">
        <f t="shared" si="97"/>
        <v>0</v>
      </c>
      <c r="U287" s="1234">
        <f t="shared" si="96"/>
        <v>0</v>
      </c>
      <c r="V287" s="1235">
        <f t="shared" si="96"/>
        <v>0</v>
      </c>
      <c r="W287" s="1235">
        <f t="shared" si="96"/>
        <v>0</v>
      </c>
      <c r="X287" s="1225"/>
      <c r="Y287" s="1225"/>
      <c r="Z287" s="1225"/>
      <c r="AA287" s="1230"/>
    </row>
    <row r="288" spans="2:27" ht="18" hidden="1" x14ac:dyDescent="0.2">
      <c r="B288" s="1189"/>
      <c r="C288" s="1246"/>
      <c r="D288" s="1189"/>
      <c r="E288" s="1243">
        <v>1093000060</v>
      </c>
      <c r="F288" s="1245"/>
      <c r="G288" s="1226"/>
      <c r="H288" s="1222">
        <f t="shared" si="88"/>
        <v>0</v>
      </c>
      <c r="I288" s="1225"/>
      <c r="J288" s="1226"/>
      <c r="K288" s="1222">
        <f t="shared" si="89"/>
        <v>0</v>
      </c>
      <c r="L288" s="1234">
        <f t="shared" si="98"/>
        <v>0</v>
      </c>
      <c r="M288" s="1235">
        <f t="shared" si="98"/>
        <v>0</v>
      </c>
      <c r="N288" s="1235">
        <f t="shared" si="98"/>
        <v>0</v>
      </c>
      <c r="O288" s="1234">
        <f t="shared" si="98"/>
        <v>0</v>
      </c>
      <c r="P288" s="1235">
        <f t="shared" si="98"/>
        <v>0</v>
      </c>
      <c r="Q288" s="1235">
        <f t="shared" si="98"/>
        <v>0</v>
      </c>
      <c r="R288" s="1234">
        <f t="shared" si="97"/>
        <v>0</v>
      </c>
      <c r="S288" s="1235">
        <f t="shared" si="97"/>
        <v>0</v>
      </c>
      <c r="T288" s="1235">
        <f t="shared" si="97"/>
        <v>0</v>
      </c>
      <c r="U288" s="1234">
        <f t="shared" si="96"/>
        <v>0</v>
      </c>
      <c r="V288" s="1235">
        <f t="shared" si="96"/>
        <v>0</v>
      </c>
      <c r="W288" s="1235">
        <f t="shared" si="96"/>
        <v>0</v>
      </c>
      <c r="X288" s="1225"/>
      <c r="Y288" s="1225"/>
      <c r="Z288" s="1225"/>
      <c r="AA288" s="1230"/>
    </row>
    <row r="289" spans="2:27" ht="18" hidden="1" x14ac:dyDescent="0.2">
      <c r="B289" s="1189"/>
      <c r="C289" s="1246"/>
      <c r="D289" s="1189"/>
      <c r="E289" s="1243">
        <v>1093000061</v>
      </c>
      <c r="F289" s="1245"/>
      <c r="G289" s="1226"/>
      <c r="H289" s="1222">
        <f t="shared" si="88"/>
        <v>0</v>
      </c>
      <c r="I289" s="1225"/>
      <c r="J289" s="1226"/>
      <c r="K289" s="1222">
        <f t="shared" si="89"/>
        <v>0</v>
      </c>
      <c r="L289" s="1234">
        <f t="shared" si="98"/>
        <v>0</v>
      </c>
      <c r="M289" s="1235">
        <f t="shared" si="98"/>
        <v>0</v>
      </c>
      <c r="N289" s="1235">
        <f t="shared" si="98"/>
        <v>0</v>
      </c>
      <c r="O289" s="1234">
        <f t="shared" si="98"/>
        <v>0</v>
      </c>
      <c r="P289" s="1235">
        <f t="shared" si="98"/>
        <v>0</v>
      </c>
      <c r="Q289" s="1235">
        <f t="shared" si="98"/>
        <v>0</v>
      </c>
      <c r="R289" s="1234">
        <f t="shared" si="97"/>
        <v>0</v>
      </c>
      <c r="S289" s="1235">
        <f t="shared" si="97"/>
        <v>0</v>
      </c>
      <c r="T289" s="1235">
        <f t="shared" si="97"/>
        <v>0</v>
      </c>
      <c r="U289" s="1234">
        <f t="shared" si="96"/>
        <v>0</v>
      </c>
      <c r="V289" s="1235">
        <f t="shared" si="96"/>
        <v>0</v>
      </c>
      <c r="W289" s="1235">
        <f t="shared" si="96"/>
        <v>0</v>
      </c>
      <c r="X289" s="1225"/>
      <c r="Y289" s="1225"/>
      <c r="Z289" s="1225"/>
      <c r="AA289" s="1230"/>
    </row>
    <row r="290" spans="2:27" ht="18" hidden="1" x14ac:dyDescent="0.2">
      <c r="B290" s="1189"/>
      <c r="C290" s="1246"/>
      <c r="D290" s="1189"/>
      <c r="E290" s="1243">
        <v>1093000062</v>
      </c>
      <c r="F290" s="1245"/>
      <c r="G290" s="1226"/>
      <c r="H290" s="1222">
        <f t="shared" si="88"/>
        <v>0</v>
      </c>
      <c r="I290" s="1225"/>
      <c r="J290" s="1226"/>
      <c r="K290" s="1222">
        <f t="shared" si="89"/>
        <v>0</v>
      </c>
      <c r="L290" s="1234">
        <f t="shared" si="98"/>
        <v>0</v>
      </c>
      <c r="M290" s="1235">
        <f t="shared" si="98"/>
        <v>0</v>
      </c>
      <c r="N290" s="1235">
        <f t="shared" si="98"/>
        <v>0</v>
      </c>
      <c r="O290" s="1234">
        <f t="shared" si="98"/>
        <v>0</v>
      </c>
      <c r="P290" s="1235">
        <f t="shared" si="98"/>
        <v>0</v>
      </c>
      <c r="Q290" s="1235">
        <f t="shared" si="98"/>
        <v>0</v>
      </c>
      <c r="R290" s="1234">
        <f t="shared" si="97"/>
        <v>0</v>
      </c>
      <c r="S290" s="1235">
        <f t="shared" si="97"/>
        <v>0</v>
      </c>
      <c r="T290" s="1235">
        <f t="shared" si="97"/>
        <v>0</v>
      </c>
      <c r="U290" s="1234">
        <f t="shared" si="96"/>
        <v>0</v>
      </c>
      <c r="V290" s="1235">
        <f t="shared" si="96"/>
        <v>0</v>
      </c>
      <c r="W290" s="1235">
        <f t="shared" si="96"/>
        <v>0</v>
      </c>
      <c r="X290" s="1225"/>
      <c r="Y290" s="1225"/>
      <c r="Z290" s="1225"/>
      <c r="AA290" s="1230"/>
    </row>
    <row r="291" spans="2:27" ht="18" hidden="1" x14ac:dyDescent="0.2">
      <c r="B291" s="1189"/>
      <c r="C291" s="1246"/>
      <c r="D291" s="1189"/>
      <c r="E291" s="1243">
        <v>1093000063</v>
      </c>
      <c r="F291" s="1245"/>
      <c r="G291" s="1226"/>
      <c r="H291" s="1222">
        <f t="shared" si="88"/>
        <v>0</v>
      </c>
      <c r="I291" s="1225"/>
      <c r="J291" s="1226"/>
      <c r="K291" s="1222">
        <f t="shared" si="89"/>
        <v>0</v>
      </c>
      <c r="L291" s="1234">
        <f t="shared" si="98"/>
        <v>0</v>
      </c>
      <c r="M291" s="1235">
        <f t="shared" si="98"/>
        <v>0</v>
      </c>
      <c r="N291" s="1235">
        <f t="shared" si="98"/>
        <v>0</v>
      </c>
      <c r="O291" s="1234">
        <f t="shared" si="98"/>
        <v>0</v>
      </c>
      <c r="P291" s="1235">
        <f t="shared" si="98"/>
        <v>0</v>
      </c>
      <c r="Q291" s="1235">
        <f t="shared" si="98"/>
        <v>0</v>
      </c>
      <c r="R291" s="1234">
        <f t="shared" si="97"/>
        <v>0</v>
      </c>
      <c r="S291" s="1235">
        <f t="shared" si="97"/>
        <v>0</v>
      </c>
      <c r="T291" s="1235">
        <f t="shared" si="97"/>
        <v>0</v>
      </c>
      <c r="U291" s="1234">
        <f t="shared" si="96"/>
        <v>0</v>
      </c>
      <c r="V291" s="1235">
        <f t="shared" si="96"/>
        <v>0</v>
      </c>
      <c r="W291" s="1235">
        <f t="shared" si="96"/>
        <v>0</v>
      </c>
      <c r="X291" s="1225"/>
      <c r="Y291" s="1225"/>
      <c r="Z291" s="1225"/>
      <c r="AA291" s="1230"/>
    </row>
    <row r="292" spans="2:27" ht="18" hidden="1" x14ac:dyDescent="0.2">
      <c r="B292" s="1189"/>
      <c r="C292" s="1246"/>
      <c r="D292" s="1189"/>
      <c r="E292" s="1243">
        <v>1093000064</v>
      </c>
      <c r="F292" s="1245"/>
      <c r="G292" s="1226"/>
      <c r="H292" s="1222">
        <f t="shared" si="88"/>
        <v>0</v>
      </c>
      <c r="I292" s="1225"/>
      <c r="J292" s="1226"/>
      <c r="K292" s="1222">
        <f t="shared" si="89"/>
        <v>0</v>
      </c>
      <c r="L292" s="1234">
        <f t="shared" si="98"/>
        <v>0</v>
      </c>
      <c r="M292" s="1235">
        <f t="shared" si="98"/>
        <v>0</v>
      </c>
      <c r="N292" s="1235">
        <f t="shared" si="98"/>
        <v>0</v>
      </c>
      <c r="O292" s="1234">
        <f t="shared" si="98"/>
        <v>0</v>
      </c>
      <c r="P292" s="1235">
        <f t="shared" si="98"/>
        <v>0</v>
      </c>
      <c r="Q292" s="1235">
        <f t="shared" si="98"/>
        <v>0</v>
      </c>
      <c r="R292" s="1234">
        <f t="shared" si="97"/>
        <v>0</v>
      </c>
      <c r="S292" s="1235">
        <f t="shared" si="97"/>
        <v>0</v>
      </c>
      <c r="T292" s="1235">
        <f t="shared" si="97"/>
        <v>0</v>
      </c>
      <c r="U292" s="1234">
        <f t="shared" si="96"/>
        <v>0</v>
      </c>
      <c r="V292" s="1235">
        <f t="shared" si="96"/>
        <v>0</v>
      </c>
      <c r="W292" s="1235">
        <f t="shared" si="96"/>
        <v>0</v>
      </c>
      <c r="X292" s="1225"/>
      <c r="Y292" s="1225"/>
      <c r="Z292" s="1225"/>
      <c r="AA292" s="1230"/>
    </row>
    <row r="293" spans="2:27" ht="18" hidden="1" x14ac:dyDescent="0.2">
      <c r="B293" s="1189"/>
      <c r="C293" s="1246"/>
      <c r="D293" s="1189"/>
      <c r="E293" s="1243">
        <v>1093000065</v>
      </c>
      <c r="F293" s="1245"/>
      <c r="G293" s="1226"/>
      <c r="H293" s="1222">
        <f t="shared" si="88"/>
        <v>0</v>
      </c>
      <c r="I293" s="1225"/>
      <c r="J293" s="1226"/>
      <c r="K293" s="1222">
        <f t="shared" si="89"/>
        <v>0</v>
      </c>
      <c r="L293" s="1234">
        <f t="shared" si="98"/>
        <v>0</v>
      </c>
      <c r="M293" s="1235">
        <f t="shared" si="98"/>
        <v>0</v>
      </c>
      <c r="N293" s="1235">
        <f t="shared" si="98"/>
        <v>0</v>
      </c>
      <c r="O293" s="1234">
        <f t="shared" si="98"/>
        <v>0</v>
      </c>
      <c r="P293" s="1235">
        <f t="shared" si="98"/>
        <v>0</v>
      </c>
      <c r="Q293" s="1235">
        <f t="shared" si="98"/>
        <v>0</v>
      </c>
      <c r="R293" s="1234">
        <f t="shared" si="97"/>
        <v>0</v>
      </c>
      <c r="S293" s="1235">
        <f t="shared" si="97"/>
        <v>0</v>
      </c>
      <c r="T293" s="1235">
        <f t="shared" si="97"/>
        <v>0</v>
      </c>
      <c r="U293" s="1234">
        <f t="shared" si="96"/>
        <v>0</v>
      </c>
      <c r="V293" s="1235">
        <f t="shared" si="96"/>
        <v>0</v>
      </c>
      <c r="W293" s="1235">
        <f t="shared" si="96"/>
        <v>0</v>
      </c>
      <c r="X293" s="1225"/>
      <c r="Y293" s="1225"/>
      <c r="Z293" s="1225"/>
      <c r="AA293" s="1230"/>
    </row>
    <row r="294" spans="2:27" ht="18" hidden="1" x14ac:dyDescent="0.2">
      <c r="B294" s="1189"/>
      <c r="C294" s="1246"/>
      <c r="D294" s="1189"/>
      <c r="E294" s="1243">
        <v>1093000066</v>
      </c>
      <c r="F294" s="1245"/>
      <c r="G294" s="1226"/>
      <c r="H294" s="1222">
        <f t="shared" si="88"/>
        <v>0</v>
      </c>
      <c r="I294" s="1225"/>
      <c r="J294" s="1226"/>
      <c r="K294" s="1222">
        <f t="shared" si="89"/>
        <v>0</v>
      </c>
      <c r="L294" s="1234">
        <f t="shared" si="98"/>
        <v>0</v>
      </c>
      <c r="M294" s="1235">
        <f t="shared" si="98"/>
        <v>0</v>
      </c>
      <c r="N294" s="1235">
        <f t="shared" si="98"/>
        <v>0</v>
      </c>
      <c r="O294" s="1234">
        <f t="shared" si="98"/>
        <v>0</v>
      </c>
      <c r="P294" s="1235">
        <f t="shared" si="98"/>
        <v>0</v>
      </c>
      <c r="Q294" s="1235">
        <f t="shared" si="98"/>
        <v>0</v>
      </c>
      <c r="R294" s="1234">
        <f t="shared" si="97"/>
        <v>0</v>
      </c>
      <c r="S294" s="1235">
        <f t="shared" si="97"/>
        <v>0</v>
      </c>
      <c r="T294" s="1235">
        <f t="shared" si="97"/>
        <v>0</v>
      </c>
      <c r="U294" s="1234">
        <f t="shared" si="96"/>
        <v>0</v>
      </c>
      <c r="V294" s="1235">
        <f t="shared" si="96"/>
        <v>0</v>
      </c>
      <c r="W294" s="1235">
        <f t="shared" si="96"/>
        <v>0</v>
      </c>
      <c r="X294" s="1225"/>
      <c r="Y294" s="1225"/>
      <c r="Z294" s="1225"/>
      <c r="AA294" s="1230"/>
    </row>
    <row r="295" spans="2:27" ht="18" hidden="1" x14ac:dyDescent="0.2">
      <c r="B295" s="1189"/>
      <c r="C295" s="1246"/>
      <c r="D295" s="1189"/>
      <c r="E295" s="1243">
        <v>1093000067</v>
      </c>
      <c r="F295" s="1245"/>
      <c r="G295" s="1226"/>
      <c r="H295" s="1222">
        <f t="shared" si="88"/>
        <v>0</v>
      </c>
      <c r="I295" s="1225"/>
      <c r="J295" s="1226"/>
      <c r="K295" s="1222">
        <f t="shared" si="89"/>
        <v>0</v>
      </c>
      <c r="L295" s="1234">
        <f t="shared" si="98"/>
        <v>0</v>
      </c>
      <c r="M295" s="1235">
        <f t="shared" si="98"/>
        <v>0</v>
      </c>
      <c r="N295" s="1235">
        <f t="shared" si="98"/>
        <v>0</v>
      </c>
      <c r="O295" s="1234">
        <f t="shared" si="98"/>
        <v>0</v>
      </c>
      <c r="P295" s="1235">
        <f t="shared" si="98"/>
        <v>0</v>
      </c>
      <c r="Q295" s="1235">
        <f t="shared" si="98"/>
        <v>0</v>
      </c>
      <c r="R295" s="1234">
        <f t="shared" si="97"/>
        <v>0</v>
      </c>
      <c r="S295" s="1235">
        <f t="shared" si="97"/>
        <v>0</v>
      </c>
      <c r="T295" s="1235">
        <f t="shared" si="97"/>
        <v>0</v>
      </c>
      <c r="U295" s="1234">
        <f t="shared" si="96"/>
        <v>0</v>
      </c>
      <c r="V295" s="1235">
        <f t="shared" si="96"/>
        <v>0</v>
      </c>
      <c r="W295" s="1235">
        <f t="shared" si="96"/>
        <v>0</v>
      </c>
      <c r="X295" s="1225"/>
      <c r="Y295" s="1225"/>
      <c r="Z295" s="1225"/>
      <c r="AA295" s="1230"/>
    </row>
    <row r="296" spans="2:27" ht="18" hidden="1" x14ac:dyDescent="0.2">
      <c r="B296" s="1189"/>
      <c r="C296" s="1246"/>
      <c r="D296" s="1189"/>
      <c r="E296" s="1243">
        <v>1093000068</v>
      </c>
      <c r="F296" s="1245"/>
      <c r="G296" s="1226"/>
      <c r="H296" s="1222">
        <f t="shared" si="88"/>
        <v>0</v>
      </c>
      <c r="I296" s="1225"/>
      <c r="J296" s="1226"/>
      <c r="K296" s="1222">
        <f t="shared" si="89"/>
        <v>0</v>
      </c>
      <c r="L296" s="1234">
        <f t="shared" si="98"/>
        <v>0</v>
      </c>
      <c r="M296" s="1235">
        <f t="shared" si="98"/>
        <v>0</v>
      </c>
      <c r="N296" s="1235">
        <f t="shared" si="98"/>
        <v>0</v>
      </c>
      <c r="O296" s="1234">
        <f t="shared" si="98"/>
        <v>0</v>
      </c>
      <c r="P296" s="1235">
        <f t="shared" si="98"/>
        <v>0</v>
      </c>
      <c r="Q296" s="1235">
        <f t="shared" si="98"/>
        <v>0</v>
      </c>
      <c r="R296" s="1234">
        <f t="shared" si="97"/>
        <v>0</v>
      </c>
      <c r="S296" s="1235">
        <f t="shared" si="97"/>
        <v>0</v>
      </c>
      <c r="T296" s="1235">
        <f t="shared" si="97"/>
        <v>0</v>
      </c>
      <c r="U296" s="1234">
        <f t="shared" si="96"/>
        <v>0</v>
      </c>
      <c r="V296" s="1235">
        <f t="shared" si="96"/>
        <v>0</v>
      </c>
      <c r="W296" s="1235">
        <f t="shared" si="96"/>
        <v>0</v>
      </c>
      <c r="X296" s="1225"/>
      <c r="Y296" s="1225"/>
      <c r="Z296" s="1225"/>
      <c r="AA296" s="1230"/>
    </row>
    <row r="297" spans="2:27" ht="18" hidden="1" x14ac:dyDescent="0.2">
      <c r="B297" s="1189"/>
      <c r="C297" s="1246"/>
      <c r="D297" s="1189"/>
      <c r="E297" s="1243">
        <v>1093000069</v>
      </c>
      <c r="F297" s="1245"/>
      <c r="G297" s="1226"/>
      <c r="H297" s="1222">
        <f t="shared" si="88"/>
        <v>0</v>
      </c>
      <c r="I297" s="1225"/>
      <c r="J297" s="1226"/>
      <c r="K297" s="1222">
        <f t="shared" si="89"/>
        <v>0</v>
      </c>
      <c r="L297" s="1234">
        <f t="shared" si="98"/>
        <v>0</v>
      </c>
      <c r="M297" s="1235">
        <f t="shared" si="98"/>
        <v>0</v>
      </c>
      <c r="N297" s="1235">
        <f t="shared" si="98"/>
        <v>0</v>
      </c>
      <c r="O297" s="1234">
        <f t="shared" si="98"/>
        <v>0</v>
      </c>
      <c r="P297" s="1235">
        <f t="shared" si="98"/>
        <v>0</v>
      </c>
      <c r="Q297" s="1235">
        <f t="shared" si="98"/>
        <v>0</v>
      </c>
      <c r="R297" s="1234">
        <f t="shared" si="97"/>
        <v>0</v>
      </c>
      <c r="S297" s="1235">
        <f t="shared" si="97"/>
        <v>0</v>
      </c>
      <c r="T297" s="1235">
        <f t="shared" si="97"/>
        <v>0</v>
      </c>
      <c r="U297" s="1234">
        <f t="shared" si="96"/>
        <v>0</v>
      </c>
      <c r="V297" s="1235">
        <f t="shared" si="96"/>
        <v>0</v>
      </c>
      <c r="W297" s="1235">
        <f t="shared" si="96"/>
        <v>0</v>
      </c>
      <c r="X297" s="1225"/>
      <c r="Y297" s="1225"/>
      <c r="Z297" s="1225"/>
      <c r="AA297" s="1230"/>
    </row>
    <row r="298" spans="2:27" ht="18" hidden="1" x14ac:dyDescent="0.2">
      <c r="B298" s="1189"/>
      <c r="C298" s="1246"/>
      <c r="D298" s="1189"/>
      <c r="E298" s="1243">
        <v>1093000070</v>
      </c>
      <c r="F298" s="1245"/>
      <c r="G298" s="1226"/>
      <c r="H298" s="1222">
        <f t="shared" si="88"/>
        <v>0</v>
      </c>
      <c r="I298" s="1225"/>
      <c r="J298" s="1226"/>
      <c r="K298" s="1222">
        <f t="shared" si="89"/>
        <v>0</v>
      </c>
      <c r="L298" s="1234">
        <f t="shared" si="98"/>
        <v>0</v>
      </c>
      <c r="M298" s="1235">
        <f t="shared" si="98"/>
        <v>0</v>
      </c>
      <c r="N298" s="1235">
        <f t="shared" si="98"/>
        <v>0</v>
      </c>
      <c r="O298" s="1234">
        <f t="shared" si="98"/>
        <v>0</v>
      </c>
      <c r="P298" s="1235">
        <f t="shared" si="98"/>
        <v>0</v>
      </c>
      <c r="Q298" s="1235">
        <f t="shared" si="98"/>
        <v>0</v>
      </c>
      <c r="R298" s="1234">
        <f t="shared" si="97"/>
        <v>0</v>
      </c>
      <c r="S298" s="1235">
        <f t="shared" si="97"/>
        <v>0</v>
      </c>
      <c r="T298" s="1235">
        <f t="shared" si="97"/>
        <v>0</v>
      </c>
      <c r="U298" s="1234">
        <f t="shared" si="96"/>
        <v>0</v>
      </c>
      <c r="V298" s="1235">
        <f t="shared" si="96"/>
        <v>0</v>
      </c>
      <c r="W298" s="1235">
        <f t="shared" si="96"/>
        <v>0</v>
      </c>
      <c r="X298" s="1225"/>
      <c r="Y298" s="1225"/>
      <c r="Z298" s="1225"/>
      <c r="AA298" s="1230"/>
    </row>
    <row r="299" spans="2:27" ht="18" hidden="1" x14ac:dyDescent="0.2">
      <c r="B299" s="1189"/>
      <c r="C299" s="1246"/>
      <c r="D299" s="1189"/>
      <c r="E299" s="1243">
        <v>1093000071</v>
      </c>
      <c r="F299" s="1245"/>
      <c r="G299" s="1226"/>
      <c r="H299" s="1222">
        <f t="shared" si="88"/>
        <v>0</v>
      </c>
      <c r="I299" s="1225"/>
      <c r="J299" s="1226"/>
      <c r="K299" s="1222">
        <f t="shared" si="89"/>
        <v>0</v>
      </c>
      <c r="L299" s="1234">
        <f t="shared" si="98"/>
        <v>0</v>
      </c>
      <c r="M299" s="1235">
        <f t="shared" si="98"/>
        <v>0</v>
      </c>
      <c r="N299" s="1235">
        <f t="shared" si="98"/>
        <v>0</v>
      </c>
      <c r="O299" s="1234">
        <f t="shared" si="98"/>
        <v>0</v>
      </c>
      <c r="P299" s="1235">
        <f t="shared" si="98"/>
        <v>0</v>
      </c>
      <c r="Q299" s="1235">
        <f t="shared" si="98"/>
        <v>0</v>
      </c>
      <c r="R299" s="1234">
        <f t="shared" si="97"/>
        <v>0</v>
      </c>
      <c r="S299" s="1235">
        <f t="shared" si="97"/>
        <v>0</v>
      </c>
      <c r="T299" s="1235">
        <f t="shared" si="97"/>
        <v>0</v>
      </c>
      <c r="U299" s="1234">
        <f t="shared" si="96"/>
        <v>0</v>
      </c>
      <c r="V299" s="1235">
        <f t="shared" si="96"/>
        <v>0</v>
      </c>
      <c r="W299" s="1235">
        <f t="shared" si="96"/>
        <v>0</v>
      </c>
      <c r="X299" s="1225"/>
      <c r="Y299" s="1225"/>
      <c r="Z299" s="1225"/>
      <c r="AA299" s="1230"/>
    </row>
    <row r="300" spans="2:27" ht="18" hidden="1" x14ac:dyDescent="0.2">
      <c r="B300" s="1189"/>
      <c r="C300" s="1246"/>
      <c r="D300" s="1189"/>
      <c r="E300" s="1243">
        <v>1093000072</v>
      </c>
      <c r="F300" s="1245"/>
      <c r="G300" s="1226"/>
      <c r="H300" s="1222">
        <f t="shared" si="88"/>
        <v>0</v>
      </c>
      <c r="I300" s="1225"/>
      <c r="J300" s="1226"/>
      <c r="K300" s="1222">
        <f t="shared" si="89"/>
        <v>0</v>
      </c>
      <c r="L300" s="1234">
        <f t="shared" si="98"/>
        <v>0</v>
      </c>
      <c r="M300" s="1235">
        <f t="shared" si="98"/>
        <v>0</v>
      </c>
      <c r="N300" s="1235">
        <f t="shared" si="98"/>
        <v>0</v>
      </c>
      <c r="O300" s="1234">
        <f t="shared" si="98"/>
        <v>0</v>
      </c>
      <c r="P300" s="1235">
        <f t="shared" si="98"/>
        <v>0</v>
      </c>
      <c r="Q300" s="1235">
        <f t="shared" si="98"/>
        <v>0</v>
      </c>
      <c r="R300" s="1234">
        <f t="shared" si="97"/>
        <v>0</v>
      </c>
      <c r="S300" s="1235">
        <f t="shared" si="97"/>
        <v>0</v>
      </c>
      <c r="T300" s="1235">
        <f t="shared" si="97"/>
        <v>0</v>
      </c>
      <c r="U300" s="1234">
        <f t="shared" si="96"/>
        <v>0</v>
      </c>
      <c r="V300" s="1235">
        <f t="shared" si="96"/>
        <v>0</v>
      </c>
      <c r="W300" s="1235">
        <f t="shared" si="96"/>
        <v>0</v>
      </c>
      <c r="X300" s="1225"/>
      <c r="Y300" s="1225"/>
      <c r="Z300" s="1225"/>
      <c r="AA300" s="1230"/>
    </row>
    <row r="301" spans="2:27" ht="18" hidden="1" x14ac:dyDescent="0.2">
      <c r="B301" s="1189"/>
      <c r="C301" s="1246"/>
      <c r="D301" s="1189"/>
      <c r="E301" s="1243">
        <v>1093000073</v>
      </c>
      <c r="F301" s="1245"/>
      <c r="G301" s="1226"/>
      <c r="H301" s="1222">
        <f t="shared" si="88"/>
        <v>0</v>
      </c>
      <c r="I301" s="1225"/>
      <c r="J301" s="1226"/>
      <c r="K301" s="1222">
        <f t="shared" si="89"/>
        <v>0</v>
      </c>
      <c r="L301" s="1234">
        <f t="shared" si="98"/>
        <v>0</v>
      </c>
      <c r="M301" s="1235">
        <f t="shared" si="98"/>
        <v>0</v>
      </c>
      <c r="N301" s="1235">
        <f t="shared" si="98"/>
        <v>0</v>
      </c>
      <c r="O301" s="1234">
        <f t="shared" si="98"/>
        <v>0</v>
      </c>
      <c r="P301" s="1235">
        <f t="shared" si="98"/>
        <v>0</v>
      </c>
      <c r="Q301" s="1235">
        <f t="shared" si="98"/>
        <v>0</v>
      </c>
      <c r="R301" s="1234">
        <f t="shared" si="97"/>
        <v>0</v>
      </c>
      <c r="S301" s="1235">
        <f t="shared" si="97"/>
        <v>0</v>
      </c>
      <c r="T301" s="1235">
        <f t="shared" si="97"/>
        <v>0</v>
      </c>
      <c r="U301" s="1234">
        <f t="shared" si="96"/>
        <v>0</v>
      </c>
      <c r="V301" s="1235">
        <f t="shared" si="96"/>
        <v>0</v>
      </c>
      <c r="W301" s="1235">
        <f t="shared" si="96"/>
        <v>0</v>
      </c>
      <c r="X301" s="1225"/>
      <c r="Y301" s="1225"/>
      <c r="Z301" s="1225"/>
      <c r="AA301" s="1230"/>
    </row>
    <row r="302" spans="2:27" ht="18" hidden="1" x14ac:dyDescent="0.2">
      <c r="B302" s="1189"/>
      <c r="C302" s="1246"/>
      <c r="D302" s="1189"/>
      <c r="E302" s="1243">
        <v>1093000074</v>
      </c>
      <c r="F302" s="1245"/>
      <c r="G302" s="1226"/>
      <c r="H302" s="1222">
        <f t="shared" si="88"/>
        <v>0</v>
      </c>
      <c r="I302" s="1225"/>
      <c r="J302" s="1226"/>
      <c r="K302" s="1222">
        <f t="shared" si="89"/>
        <v>0</v>
      </c>
      <c r="L302" s="1234">
        <f t="shared" si="98"/>
        <v>0</v>
      </c>
      <c r="M302" s="1235">
        <f t="shared" si="98"/>
        <v>0</v>
      </c>
      <c r="N302" s="1235">
        <f t="shared" si="98"/>
        <v>0</v>
      </c>
      <c r="O302" s="1234">
        <f t="shared" si="98"/>
        <v>0</v>
      </c>
      <c r="P302" s="1235">
        <f t="shared" si="98"/>
        <v>0</v>
      </c>
      <c r="Q302" s="1235">
        <f t="shared" si="98"/>
        <v>0</v>
      </c>
      <c r="R302" s="1234">
        <f t="shared" si="97"/>
        <v>0</v>
      </c>
      <c r="S302" s="1235">
        <f t="shared" si="97"/>
        <v>0</v>
      </c>
      <c r="T302" s="1235">
        <f t="shared" si="97"/>
        <v>0</v>
      </c>
      <c r="U302" s="1234">
        <f t="shared" si="97"/>
        <v>0</v>
      </c>
      <c r="V302" s="1235">
        <f t="shared" si="97"/>
        <v>0</v>
      </c>
      <c r="W302" s="1235">
        <f t="shared" si="97"/>
        <v>0</v>
      </c>
      <c r="X302" s="1225"/>
      <c r="Y302" s="1225"/>
      <c r="Z302" s="1225"/>
      <c r="AA302" s="1230"/>
    </row>
    <row r="303" spans="2:27" ht="18" hidden="1" x14ac:dyDescent="0.2">
      <c r="B303" s="1189"/>
      <c r="C303" s="1246"/>
      <c r="D303" s="1189"/>
      <c r="E303" s="1243">
        <v>1093000075</v>
      </c>
      <c r="F303" s="1245"/>
      <c r="G303" s="1226"/>
      <c r="H303" s="1222">
        <f t="shared" si="88"/>
        <v>0</v>
      </c>
      <c r="I303" s="1225"/>
      <c r="J303" s="1226"/>
      <c r="K303" s="1222">
        <f t="shared" si="89"/>
        <v>0</v>
      </c>
      <c r="L303" s="1234">
        <f t="shared" si="98"/>
        <v>0</v>
      </c>
      <c r="M303" s="1235">
        <f t="shared" si="98"/>
        <v>0</v>
      </c>
      <c r="N303" s="1235">
        <f t="shared" si="98"/>
        <v>0</v>
      </c>
      <c r="O303" s="1234">
        <f t="shared" si="98"/>
        <v>0</v>
      </c>
      <c r="P303" s="1235">
        <f t="shared" si="98"/>
        <v>0</v>
      </c>
      <c r="Q303" s="1235">
        <f t="shared" si="98"/>
        <v>0</v>
      </c>
      <c r="R303" s="1234">
        <f t="shared" si="97"/>
        <v>0</v>
      </c>
      <c r="S303" s="1235">
        <f t="shared" si="97"/>
        <v>0</v>
      </c>
      <c r="T303" s="1235">
        <f t="shared" si="97"/>
        <v>0</v>
      </c>
      <c r="U303" s="1234">
        <f t="shared" si="97"/>
        <v>0</v>
      </c>
      <c r="V303" s="1235">
        <f t="shared" si="97"/>
        <v>0</v>
      </c>
      <c r="W303" s="1235">
        <f t="shared" si="97"/>
        <v>0</v>
      </c>
      <c r="X303" s="1225"/>
      <c r="Y303" s="1225"/>
      <c r="Z303" s="1225"/>
      <c r="AA303" s="1230"/>
    </row>
    <row r="304" spans="2:27" ht="18" hidden="1" x14ac:dyDescent="0.2">
      <c r="B304" s="1189"/>
      <c r="C304" s="1246"/>
      <c r="D304" s="1189"/>
      <c r="E304" s="1243">
        <v>1093000076</v>
      </c>
      <c r="F304" s="1245"/>
      <c r="G304" s="1226"/>
      <c r="H304" s="1222">
        <f t="shared" si="88"/>
        <v>0</v>
      </c>
      <c r="I304" s="1225"/>
      <c r="J304" s="1226"/>
      <c r="K304" s="1222">
        <f t="shared" si="89"/>
        <v>0</v>
      </c>
      <c r="L304" s="1234">
        <f t="shared" si="98"/>
        <v>0</v>
      </c>
      <c r="M304" s="1235">
        <f t="shared" si="98"/>
        <v>0</v>
      </c>
      <c r="N304" s="1235">
        <f t="shared" si="98"/>
        <v>0</v>
      </c>
      <c r="O304" s="1234">
        <f t="shared" si="98"/>
        <v>0</v>
      </c>
      <c r="P304" s="1235">
        <f t="shared" si="98"/>
        <v>0</v>
      </c>
      <c r="Q304" s="1235">
        <f t="shared" si="98"/>
        <v>0</v>
      </c>
      <c r="R304" s="1234">
        <f t="shared" si="97"/>
        <v>0</v>
      </c>
      <c r="S304" s="1235">
        <f t="shared" si="97"/>
        <v>0</v>
      </c>
      <c r="T304" s="1235">
        <f t="shared" si="97"/>
        <v>0</v>
      </c>
      <c r="U304" s="1234">
        <f t="shared" si="97"/>
        <v>0</v>
      </c>
      <c r="V304" s="1235">
        <f t="shared" si="97"/>
        <v>0</v>
      </c>
      <c r="W304" s="1235">
        <f t="shared" si="97"/>
        <v>0</v>
      </c>
      <c r="X304" s="1225"/>
      <c r="Y304" s="1225"/>
      <c r="Z304" s="1225"/>
      <c r="AA304" s="1230"/>
    </row>
    <row r="305" spans="2:27" ht="18" hidden="1" x14ac:dyDescent="0.2">
      <c r="B305" s="1189"/>
      <c r="C305" s="1246"/>
      <c r="D305" s="1189"/>
      <c r="E305" s="1243">
        <v>1093000077</v>
      </c>
      <c r="F305" s="1245"/>
      <c r="G305" s="1226"/>
      <c r="H305" s="1222">
        <f t="shared" si="88"/>
        <v>0</v>
      </c>
      <c r="I305" s="1225"/>
      <c r="J305" s="1226"/>
      <c r="K305" s="1222">
        <f t="shared" si="89"/>
        <v>0</v>
      </c>
      <c r="L305" s="1234">
        <f t="shared" si="98"/>
        <v>0</v>
      </c>
      <c r="M305" s="1235">
        <f t="shared" si="98"/>
        <v>0</v>
      </c>
      <c r="N305" s="1235">
        <f t="shared" si="98"/>
        <v>0</v>
      </c>
      <c r="O305" s="1234">
        <f t="shared" si="98"/>
        <v>0</v>
      </c>
      <c r="P305" s="1235">
        <f t="shared" si="98"/>
        <v>0</v>
      </c>
      <c r="Q305" s="1235">
        <f t="shared" si="98"/>
        <v>0</v>
      </c>
      <c r="R305" s="1234">
        <f t="shared" si="97"/>
        <v>0</v>
      </c>
      <c r="S305" s="1235">
        <f t="shared" si="97"/>
        <v>0</v>
      </c>
      <c r="T305" s="1235">
        <f t="shared" si="97"/>
        <v>0</v>
      </c>
      <c r="U305" s="1234">
        <f t="shared" si="97"/>
        <v>0</v>
      </c>
      <c r="V305" s="1235">
        <f t="shared" si="97"/>
        <v>0</v>
      </c>
      <c r="W305" s="1235">
        <f t="shared" si="97"/>
        <v>0</v>
      </c>
      <c r="X305" s="1225"/>
      <c r="Y305" s="1225"/>
      <c r="Z305" s="1225"/>
      <c r="AA305" s="1230"/>
    </row>
    <row r="306" spans="2:27" ht="18" hidden="1" x14ac:dyDescent="0.2">
      <c r="B306" s="1189"/>
      <c r="C306" s="1246"/>
      <c r="D306" s="1189"/>
      <c r="E306" s="1243">
        <v>1093000078</v>
      </c>
      <c r="F306" s="1245"/>
      <c r="G306" s="1226"/>
      <c r="H306" s="1222">
        <f t="shared" si="88"/>
        <v>0</v>
      </c>
      <c r="I306" s="1225"/>
      <c r="J306" s="1226"/>
      <c r="K306" s="1222">
        <f t="shared" si="89"/>
        <v>0</v>
      </c>
      <c r="L306" s="1234">
        <f t="shared" si="98"/>
        <v>0</v>
      </c>
      <c r="M306" s="1235">
        <f t="shared" si="98"/>
        <v>0</v>
      </c>
      <c r="N306" s="1235">
        <f t="shared" si="98"/>
        <v>0</v>
      </c>
      <c r="O306" s="1234">
        <f t="shared" si="98"/>
        <v>0</v>
      </c>
      <c r="P306" s="1235">
        <f t="shared" si="98"/>
        <v>0</v>
      </c>
      <c r="Q306" s="1235">
        <f t="shared" si="98"/>
        <v>0</v>
      </c>
      <c r="R306" s="1234">
        <f t="shared" si="97"/>
        <v>0</v>
      </c>
      <c r="S306" s="1235">
        <f t="shared" si="97"/>
        <v>0</v>
      </c>
      <c r="T306" s="1235">
        <f t="shared" si="97"/>
        <v>0</v>
      </c>
      <c r="U306" s="1234">
        <f t="shared" si="97"/>
        <v>0</v>
      </c>
      <c r="V306" s="1235">
        <f t="shared" si="97"/>
        <v>0</v>
      </c>
      <c r="W306" s="1235">
        <f t="shared" si="97"/>
        <v>0</v>
      </c>
      <c r="X306" s="1225"/>
      <c r="Y306" s="1225"/>
      <c r="Z306" s="1225"/>
      <c r="AA306" s="1230"/>
    </row>
    <row r="307" spans="2:27" ht="18" hidden="1" x14ac:dyDescent="0.2">
      <c r="B307" s="1189"/>
      <c r="C307" s="1246"/>
      <c r="D307" s="1189"/>
      <c r="E307" s="1243">
        <v>1093000079</v>
      </c>
      <c r="F307" s="1245"/>
      <c r="G307" s="1226"/>
      <c r="H307" s="1222">
        <f t="shared" si="88"/>
        <v>0</v>
      </c>
      <c r="I307" s="1225"/>
      <c r="J307" s="1226"/>
      <c r="K307" s="1222">
        <f t="shared" si="89"/>
        <v>0</v>
      </c>
      <c r="L307" s="1234">
        <f t="shared" si="98"/>
        <v>0</v>
      </c>
      <c r="M307" s="1235">
        <f t="shared" si="98"/>
        <v>0</v>
      </c>
      <c r="N307" s="1235">
        <f t="shared" si="98"/>
        <v>0</v>
      </c>
      <c r="O307" s="1234">
        <f t="shared" si="98"/>
        <v>0</v>
      </c>
      <c r="P307" s="1235">
        <f t="shared" si="98"/>
        <v>0</v>
      </c>
      <c r="Q307" s="1235">
        <f t="shared" si="98"/>
        <v>0</v>
      </c>
      <c r="R307" s="1234">
        <f t="shared" si="97"/>
        <v>0</v>
      </c>
      <c r="S307" s="1235">
        <f t="shared" si="97"/>
        <v>0</v>
      </c>
      <c r="T307" s="1235">
        <f t="shared" si="97"/>
        <v>0</v>
      </c>
      <c r="U307" s="1234">
        <f t="shared" si="97"/>
        <v>0</v>
      </c>
      <c r="V307" s="1235">
        <f t="shared" si="97"/>
        <v>0</v>
      </c>
      <c r="W307" s="1235">
        <f t="shared" si="97"/>
        <v>0</v>
      </c>
      <c r="X307" s="1225"/>
      <c r="Y307" s="1225"/>
      <c r="Z307" s="1225"/>
      <c r="AA307" s="1230"/>
    </row>
    <row r="308" spans="2:27" ht="18" hidden="1" x14ac:dyDescent="0.2">
      <c r="B308" s="1189"/>
      <c r="C308" s="1246"/>
      <c r="D308" s="1189"/>
      <c r="E308" s="1243">
        <v>1093000080</v>
      </c>
      <c r="F308" s="1245"/>
      <c r="G308" s="1226"/>
      <c r="H308" s="1222">
        <f t="shared" si="88"/>
        <v>0</v>
      </c>
      <c r="I308" s="1225"/>
      <c r="J308" s="1226"/>
      <c r="K308" s="1222">
        <f t="shared" si="89"/>
        <v>0</v>
      </c>
      <c r="L308" s="1234">
        <f t="shared" si="98"/>
        <v>0</v>
      </c>
      <c r="M308" s="1235">
        <f t="shared" si="98"/>
        <v>0</v>
      </c>
      <c r="N308" s="1235">
        <f t="shared" si="98"/>
        <v>0</v>
      </c>
      <c r="O308" s="1234">
        <f t="shared" si="98"/>
        <v>0</v>
      </c>
      <c r="P308" s="1235">
        <f t="shared" si="98"/>
        <v>0</v>
      </c>
      <c r="Q308" s="1235">
        <f t="shared" si="98"/>
        <v>0</v>
      </c>
      <c r="R308" s="1234">
        <f t="shared" si="97"/>
        <v>0</v>
      </c>
      <c r="S308" s="1235">
        <f t="shared" si="97"/>
        <v>0</v>
      </c>
      <c r="T308" s="1235">
        <f t="shared" si="97"/>
        <v>0</v>
      </c>
      <c r="U308" s="1234">
        <f t="shared" si="97"/>
        <v>0</v>
      </c>
      <c r="V308" s="1235">
        <f t="shared" si="97"/>
        <v>0</v>
      </c>
      <c r="W308" s="1235">
        <f t="shared" si="97"/>
        <v>0</v>
      </c>
      <c r="X308" s="1225"/>
      <c r="Y308" s="1225"/>
      <c r="Z308" s="1225"/>
      <c r="AA308" s="1230"/>
    </row>
    <row r="309" spans="2:27" ht="18" hidden="1" x14ac:dyDescent="0.2">
      <c r="B309" s="1189"/>
      <c r="C309" s="1246"/>
      <c r="D309" s="1189"/>
      <c r="E309" s="1243">
        <v>1093000081</v>
      </c>
      <c r="F309" s="1245"/>
      <c r="G309" s="1226"/>
      <c r="H309" s="1222">
        <f t="shared" si="88"/>
        <v>0</v>
      </c>
      <c r="I309" s="1225"/>
      <c r="J309" s="1226"/>
      <c r="K309" s="1222">
        <f t="shared" si="89"/>
        <v>0</v>
      </c>
      <c r="L309" s="1234">
        <f t="shared" si="98"/>
        <v>0</v>
      </c>
      <c r="M309" s="1235">
        <f t="shared" si="98"/>
        <v>0</v>
      </c>
      <c r="N309" s="1235">
        <f t="shared" si="98"/>
        <v>0</v>
      </c>
      <c r="O309" s="1234">
        <f t="shared" si="98"/>
        <v>0</v>
      </c>
      <c r="P309" s="1235">
        <f t="shared" si="98"/>
        <v>0</v>
      </c>
      <c r="Q309" s="1235">
        <f t="shared" si="98"/>
        <v>0</v>
      </c>
      <c r="R309" s="1234">
        <f t="shared" si="97"/>
        <v>0</v>
      </c>
      <c r="S309" s="1235">
        <f t="shared" si="97"/>
        <v>0</v>
      </c>
      <c r="T309" s="1235">
        <f t="shared" si="97"/>
        <v>0</v>
      </c>
      <c r="U309" s="1234">
        <f t="shared" si="97"/>
        <v>0</v>
      </c>
      <c r="V309" s="1235">
        <f t="shared" si="97"/>
        <v>0</v>
      </c>
      <c r="W309" s="1235">
        <f t="shared" si="97"/>
        <v>0</v>
      </c>
      <c r="X309" s="1225"/>
      <c r="Y309" s="1225"/>
      <c r="Z309" s="1225"/>
      <c r="AA309" s="1230"/>
    </row>
    <row r="310" spans="2:27" ht="18" hidden="1" x14ac:dyDescent="0.2">
      <c r="B310" s="1189"/>
      <c r="C310" s="1246"/>
      <c r="D310" s="1189"/>
      <c r="E310" s="1243">
        <v>1093000082</v>
      </c>
      <c r="F310" s="1245"/>
      <c r="G310" s="1226"/>
      <c r="H310" s="1222">
        <f t="shared" si="88"/>
        <v>0</v>
      </c>
      <c r="I310" s="1225"/>
      <c r="J310" s="1226"/>
      <c r="K310" s="1222">
        <f t="shared" si="89"/>
        <v>0</v>
      </c>
      <c r="L310" s="1234">
        <f t="shared" si="98"/>
        <v>0</v>
      </c>
      <c r="M310" s="1235">
        <f t="shared" si="98"/>
        <v>0</v>
      </c>
      <c r="N310" s="1235">
        <f t="shared" si="98"/>
        <v>0</v>
      </c>
      <c r="O310" s="1234">
        <f t="shared" si="98"/>
        <v>0</v>
      </c>
      <c r="P310" s="1235">
        <f t="shared" si="98"/>
        <v>0</v>
      </c>
      <c r="Q310" s="1235">
        <f t="shared" si="98"/>
        <v>0</v>
      </c>
      <c r="R310" s="1234">
        <f t="shared" si="97"/>
        <v>0</v>
      </c>
      <c r="S310" s="1235">
        <f t="shared" si="97"/>
        <v>0</v>
      </c>
      <c r="T310" s="1235">
        <f t="shared" si="97"/>
        <v>0</v>
      </c>
      <c r="U310" s="1234">
        <f t="shared" si="97"/>
        <v>0</v>
      </c>
      <c r="V310" s="1235">
        <f t="shared" si="97"/>
        <v>0</v>
      </c>
      <c r="W310" s="1235">
        <f t="shared" si="97"/>
        <v>0</v>
      </c>
      <c r="X310" s="1225"/>
      <c r="Y310" s="1225"/>
      <c r="Z310" s="1225"/>
      <c r="AA310" s="1230"/>
    </row>
    <row r="311" spans="2:27" ht="18" hidden="1" x14ac:dyDescent="0.2">
      <c r="B311" s="1189"/>
      <c r="C311" s="1246"/>
      <c r="D311" s="1189"/>
      <c r="E311" s="1243">
        <v>1093000083</v>
      </c>
      <c r="F311" s="1245"/>
      <c r="G311" s="1226"/>
      <c r="H311" s="1222">
        <f t="shared" si="88"/>
        <v>0</v>
      </c>
      <c r="I311" s="1225"/>
      <c r="J311" s="1226"/>
      <c r="K311" s="1222">
        <f t="shared" si="89"/>
        <v>0</v>
      </c>
      <c r="L311" s="1234">
        <f t="shared" si="98"/>
        <v>0</v>
      </c>
      <c r="M311" s="1235">
        <f t="shared" si="98"/>
        <v>0</v>
      </c>
      <c r="N311" s="1235">
        <f t="shared" si="98"/>
        <v>0</v>
      </c>
      <c r="O311" s="1234">
        <f t="shared" si="98"/>
        <v>0</v>
      </c>
      <c r="P311" s="1235">
        <f t="shared" si="98"/>
        <v>0</v>
      </c>
      <c r="Q311" s="1235">
        <f t="shared" si="98"/>
        <v>0</v>
      </c>
      <c r="R311" s="1234">
        <f t="shared" si="97"/>
        <v>0</v>
      </c>
      <c r="S311" s="1235">
        <f t="shared" si="97"/>
        <v>0</v>
      </c>
      <c r="T311" s="1235">
        <f t="shared" si="97"/>
        <v>0</v>
      </c>
      <c r="U311" s="1234">
        <f t="shared" si="97"/>
        <v>0</v>
      </c>
      <c r="V311" s="1235">
        <f t="shared" si="97"/>
        <v>0</v>
      </c>
      <c r="W311" s="1235">
        <f t="shared" si="97"/>
        <v>0</v>
      </c>
      <c r="X311" s="1225"/>
      <c r="Y311" s="1225"/>
      <c r="Z311" s="1225"/>
      <c r="AA311" s="1230"/>
    </row>
    <row r="312" spans="2:27" ht="18" hidden="1" x14ac:dyDescent="0.2">
      <c r="B312" s="1189"/>
      <c r="C312" s="1246"/>
      <c r="D312" s="1189"/>
      <c r="E312" s="1243">
        <v>1093000084</v>
      </c>
      <c r="F312" s="1245"/>
      <c r="G312" s="1226"/>
      <c r="H312" s="1222">
        <f t="shared" si="88"/>
        <v>0</v>
      </c>
      <c r="I312" s="1225"/>
      <c r="J312" s="1226"/>
      <c r="K312" s="1222">
        <f t="shared" si="89"/>
        <v>0</v>
      </c>
      <c r="L312" s="1234">
        <f t="shared" si="98"/>
        <v>0</v>
      </c>
      <c r="M312" s="1235">
        <f t="shared" si="98"/>
        <v>0</v>
      </c>
      <c r="N312" s="1235">
        <f t="shared" si="98"/>
        <v>0</v>
      </c>
      <c r="O312" s="1234">
        <f t="shared" si="98"/>
        <v>0</v>
      </c>
      <c r="P312" s="1235">
        <f t="shared" si="98"/>
        <v>0</v>
      </c>
      <c r="Q312" s="1235">
        <f t="shared" si="98"/>
        <v>0</v>
      </c>
      <c r="R312" s="1234">
        <f t="shared" si="97"/>
        <v>0</v>
      </c>
      <c r="S312" s="1235">
        <f t="shared" si="97"/>
        <v>0</v>
      </c>
      <c r="T312" s="1235">
        <f t="shared" si="97"/>
        <v>0</v>
      </c>
      <c r="U312" s="1234">
        <f t="shared" si="97"/>
        <v>0</v>
      </c>
      <c r="V312" s="1235">
        <f t="shared" si="97"/>
        <v>0</v>
      </c>
      <c r="W312" s="1235">
        <f t="shared" si="97"/>
        <v>0</v>
      </c>
      <c r="X312" s="1225"/>
      <c r="Y312" s="1225"/>
      <c r="Z312" s="1225"/>
      <c r="AA312" s="1230"/>
    </row>
    <row r="313" spans="2:27" ht="18" hidden="1" x14ac:dyDescent="0.2">
      <c r="B313" s="1189"/>
      <c r="C313" s="1246"/>
      <c r="D313" s="1189"/>
      <c r="E313" s="1243">
        <v>1093000085</v>
      </c>
      <c r="F313" s="1245"/>
      <c r="G313" s="1226"/>
      <c r="H313" s="1222">
        <f t="shared" si="88"/>
        <v>0</v>
      </c>
      <c r="I313" s="1225"/>
      <c r="J313" s="1226"/>
      <c r="K313" s="1222">
        <f t="shared" si="89"/>
        <v>0</v>
      </c>
      <c r="L313" s="1234">
        <f t="shared" si="98"/>
        <v>0</v>
      </c>
      <c r="M313" s="1235">
        <f t="shared" si="98"/>
        <v>0</v>
      </c>
      <c r="N313" s="1235">
        <f t="shared" si="98"/>
        <v>0</v>
      </c>
      <c r="O313" s="1234">
        <f t="shared" si="98"/>
        <v>0</v>
      </c>
      <c r="P313" s="1235">
        <f t="shared" si="98"/>
        <v>0</v>
      </c>
      <c r="Q313" s="1235">
        <f t="shared" si="98"/>
        <v>0</v>
      </c>
      <c r="R313" s="1234">
        <f t="shared" si="97"/>
        <v>0</v>
      </c>
      <c r="S313" s="1235">
        <f t="shared" si="97"/>
        <v>0</v>
      </c>
      <c r="T313" s="1235">
        <f t="shared" si="97"/>
        <v>0</v>
      </c>
      <c r="U313" s="1234">
        <f t="shared" si="97"/>
        <v>0</v>
      </c>
      <c r="V313" s="1235">
        <f t="shared" si="97"/>
        <v>0</v>
      </c>
      <c r="W313" s="1235">
        <f t="shared" si="97"/>
        <v>0</v>
      </c>
      <c r="X313" s="1225"/>
      <c r="Y313" s="1225"/>
      <c r="Z313" s="1225"/>
      <c r="AA313" s="1230"/>
    </row>
    <row r="314" spans="2:27" ht="18" hidden="1" x14ac:dyDescent="0.2">
      <c r="B314" s="1189"/>
      <c r="C314" s="1246"/>
      <c r="D314" s="1189"/>
      <c r="E314" s="1243">
        <v>1093000086</v>
      </c>
      <c r="F314" s="1245"/>
      <c r="G314" s="1226"/>
      <c r="H314" s="1222">
        <f t="shared" si="88"/>
        <v>0</v>
      </c>
      <c r="I314" s="1225"/>
      <c r="J314" s="1226"/>
      <c r="K314" s="1222">
        <f t="shared" si="89"/>
        <v>0</v>
      </c>
      <c r="L314" s="1234">
        <f t="shared" si="98"/>
        <v>0</v>
      </c>
      <c r="M314" s="1235">
        <f t="shared" si="98"/>
        <v>0</v>
      </c>
      <c r="N314" s="1235">
        <f t="shared" si="98"/>
        <v>0</v>
      </c>
      <c r="O314" s="1234">
        <f t="shared" ref="O314:W346" si="99">(0)</f>
        <v>0</v>
      </c>
      <c r="P314" s="1235">
        <f t="shared" si="99"/>
        <v>0</v>
      </c>
      <c r="Q314" s="1235">
        <f t="shared" si="99"/>
        <v>0</v>
      </c>
      <c r="R314" s="1234">
        <f t="shared" si="97"/>
        <v>0</v>
      </c>
      <c r="S314" s="1235">
        <f t="shared" si="97"/>
        <v>0</v>
      </c>
      <c r="T314" s="1235">
        <f t="shared" si="97"/>
        <v>0</v>
      </c>
      <c r="U314" s="1234">
        <f t="shared" si="97"/>
        <v>0</v>
      </c>
      <c r="V314" s="1235">
        <f t="shared" si="97"/>
        <v>0</v>
      </c>
      <c r="W314" s="1235">
        <f t="shared" si="97"/>
        <v>0</v>
      </c>
      <c r="X314" s="1225"/>
      <c r="Y314" s="1225"/>
      <c r="Z314" s="1225"/>
      <c r="AA314" s="1230"/>
    </row>
    <row r="315" spans="2:27" ht="18" hidden="1" x14ac:dyDescent="0.2">
      <c r="B315" s="1189"/>
      <c r="C315" s="1246"/>
      <c r="D315" s="1189"/>
      <c r="E315" s="1243">
        <v>1093000087</v>
      </c>
      <c r="F315" s="1245"/>
      <c r="G315" s="1226"/>
      <c r="H315" s="1222">
        <f t="shared" si="88"/>
        <v>0</v>
      </c>
      <c r="I315" s="1225"/>
      <c r="J315" s="1226"/>
      <c r="K315" s="1222">
        <f t="shared" si="89"/>
        <v>0</v>
      </c>
      <c r="L315" s="1234">
        <f t="shared" ref="L315:Q373" si="100">(0)</f>
        <v>0</v>
      </c>
      <c r="M315" s="1235">
        <f t="shared" si="100"/>
        <v>0</v>
      </c>
      <c r="N315" s="1235">
        <f t="shared" si="100"/>
        <v>0</v>
      </c>
      <c r="O315" s="1234">
        <f t="shared" si="99"/>
        <v>0</v>
      </c>
      <c r="P315" s="1235">
        <f t="shared" si="99"/>
        <v>0</v>
      </c>
      <c r="Q315" s="1235">
        <f t="shared" si="99"/>
        <v>0</v>
      </c>
      <c r="R315" s="1234">
        <f t="shared" si="97"/>
        <v>0</v>
      </c>
      <c r="S315" s="1235">
        <f t="shared" si="97"/>
        <v>0</v>
      </c>
      <c r="T315" s="1235">
        <f t="shared" si="97"/>
        <v>0</v>
      </c>
      <c r="U315" s="1234">
        <f t="shared" si="97"/>
        <v>0</v>
      </c>
      <c r="V315" s="1235">
        <f t="shared" si="97"/>
        <v>0</v>
      </c>
      <c r="W315" s="1235">
        <f t="shared" si="97"/>
        <v>0</v>
      </c>
      <c r="X315" s="1225"/>
      <c r="Y315" s="1225"/>
      <c r="Z315" s="1225"/>
      <c r="AA315" s="1230"/>
    </row>
    <row r="316" spans="2:27" ht="18" hidden="1" x14ac:dyDescent="0.2">
      <c r="B316" s="1189"/>
      <c r="C316" s="1246"/>
      <c r="D316" s="1189"/>
      <c r="E316" s="1243">
        <v>1093000088</v>
      </c>
      <c r="F316" s="1245"/>
      <c r="G316" s="1226"/>
      <c r="H316" s="1222">
        <f t="shared" si="88"/>
        <v>0</v>
      </c>
      <c r="I316" s="1225"/>
      <c r="J316" s="1226"/>
      <c r="K316" s="1222">
        <f t="shared" si="89"/>
        <v>0</v>
      </c>
      <c r="L316" s="1234">
        <f t="shared" si="100"/>
        <v>0</v>
      </c>
      <c r="M316" s="1235">
        <f t="shared" si="100"/>
        <v>0</v>
      </c>
      <c r="N316" s="1235">
        <f t="shared" si="100"/>
        <v>0</v>
      </c>
      <c r="O316" s="1234">
        <f t="shared" si="99"/>
        <v>0</v>
      </c>
      <c r="P316" s="1235">
        <f t="shared" si="99"/>
        <v>0</v>
      </c>
      <c r="Q316" s="1235">
        <f t="shared" si="99"/>
        <v>0</v>
      </c>
      <c r="R316" s="1234">
        <f t="shared" si="97"/>
        <v>0</v>
      </c>
      <c r="S316" s="1235">
        <f t="shared" si="97"/>
        <v>0</v>
      </c>
      <c r="T316" s="1235">
        <f t="shared" si="97"/>
        <v>0</v>
      </c>
      <c r="U316" s="1234">
        <f t="shared" si="97"/>
        <v>0</v>
      </c>
      <c r="V316" s="1235">
        <f t="shared" si="97"/>
        <v>0</v>
      </c>
      <c r="W316" s="1235">
        <f t="shared" si="97"/>
        <v>0</v>
      </c>
      <c r="X316" s="1225"/>
      <c r="Y316" s="1225"/>
      <c r="Z316" s="1225"/>
      <c r="AA316" s="1230"/>
    </row>
    <row r="317" spans="2:27" ht="18" hidden="1" x14ac:dyDescent="0.2">
      <c r="B317" s="1189"/>
      <c r="C317" s="1246"/>
      <c r="D317" s="1189"/>
      <c r="E317" s="1243">
        <v>1093000089</v>
      </c>
      <c r="F317" s="1245"/>
      <c r="G317" s="1226"/>
      <c r="H317" s="1222">
        <f t="shared" si="88"/>
        <v>0</v>
      </c>
      <c r="I317" s="1225"/>
      <c r="J317" s="1226"/>
      <c r="K317" s="1222">
        <f t="shared" si="89"/>
        <v>0</v>
      </c>
      <c r="L317" s="1234">
        <f t="shared" si="100"/>
        <v>0</v>
      </c>
      <c r="M317" s="1235">
        <f t="shared" si="100"/>
        <v>0</v>
      </c>
      <c r="N317" s="1235">
        <f t="shared" si="100"/>
        <v>0</v>
      </c>
      <c r="O317" s="1234">
        <f t="shared" si="99"/>
        <v>0</v>
      </c>
      <c r="P317" s="1235">
        <f t="shared" si="99"/>
        <v>0</v>
      </c>
      <c r="Q317" s="1235">
        <f t="shared" si="99"/>
        <v>0</v>
      </c>
      <c r="R317" s="1234">
        <f t="shared" si="97"/>
        <v>0</v>
      </c>
      <c r="S317" s="1235">
        <f t="shared" si="97"/>
        <v>0</v>
      </c>
      <c r="T317" s="1235">
        <f t="shared" si="97"/>
        <v>0</v>
      </c>
      <c r="U317" s="1234">
        <f t="shared" si="97"/>
        <v>0</v>
      </c>
      <c r="V317" s="1235">
        <f t="shared" si="97"/>
        <v>0</v>
      </c>
      <c r="W317" s="1235">
        <f t="shared" si="97"/>
        <v>0</v>
      </c>
      <c r="X317" s="1225"/>
      <c r="Y317" s="1225"/>
      <c r="Z317" s="1225"/>
      <c r="AA317" s="1230"/>
    </row>
    <row r="318" spans="2:27" ht="18" hidden="1" x14ac:dyDescent="0.2">
      <c r="B318" s="1189"/>
      <c r="C318" s="1246"/>
      <c r="D318" s="1189"/>
      <c r="E318" s="1243">
        <v>1093000090</v>
      </c>
      <c r="F318" s="1245"/>
      <c r="G318" s="1226"/>
      <c r="H318" s="1222">
        <f t="shared" si="88"/>
        <v>0</v>
      </c>
      <c r="I318" s="1225"/>
      <c r="J318" s="1226"/>
      <c r="K318" s="1222">
        <f t="shared" si="89"/>
        <v>0</v>
      </c>
      <c r="L318" s="1234">
        <f t="shared" si="100"/>
        <v>0</v>
      </c>
      <c r="M318" s="1235">
        <f t="shared" si="100"/>
        <v>0</v>
      </c>
      <c r="N318" s="1235">
        <f t="shared" si="100"/>
        <v>0</v>
      </c>
      <c r="O318" s="1234">
        <f t="shared" si="99"/>
        <v>0</v>
      </c>
      <c r="P318" s="1235">
        <f t="shared" si="99"/>
        <v>0</v>
      </c>
      <c r="Q318" s="1235">
        <f t="shared" si="99"/>
        <v>0</v>
      </c>
      <c r="R318" s="1234">
        <f t="shared" si="97"/>
        <v>0</v>
      </c>
      <c r="S318" s="1235">
        <f t="shared" si="97"/>
        <v>0</v>
      </c>
      <c r="T318" s="1235">
        <f t="shared" si="97"/>
        <v>0</v>
      </c>
      <c r="U318" s="1234">
        <f t="shared" si="97"/>
        <v>0</v>
      </c>
      <c r="V318" s="1235">
        <f t="shared" si="97"/>
        <v>0</v>
      </c>
      <c r="W318" s="1235">
        <f t="shared" si="97"/>
        <v>0</v>
      </c>
      <c r="X318" s="1225"/>
      <c r="Y318" s="1225"/>
      <c r="Z318" s="1225"/>
      <c r="AA318" s="1230"/>
    </row>
    <row r="319" spans="2:27" ht="18" hidden="1" x14ac:dyDescent="0.2">
      <c r="B319" s="1189"/>
      <c r="C319" s="1246"/>
      <c r="D319" s="1189"/>
      <c r="E319" s="1243">
        <v>1093000091</v>
      </c>
      <c r="F319" s="1245"/>
      <c r="G319" s="1226"/>
      <c r="H319" s="1222">
        <f t="shared" si="88"/>
        <v>0</v>
      </c>
      <c r="I319" s="1225"/>
      <c r="J319" s="1226"/>
      <c r="K319" s="1222">
        <f t="shared" si="89"/>
        <v>0</v>
      </c>
      <c r="L319" s="1234">
        <f t="shared" si="100"/>
        <v>0</v>
      </c>
      <c r="M319" s="1235">
        <f t="shared" si="100"/>
        <v>0</v>
      </c>
      <c r="N319" s="1235">
        <f t="shared" si="100"/>
        <v>0</v>
      </c>
      <c r="O319" s="1234">
        <f t="shared" si="99"/>
        <v>0</v>
      </c>
      <c r="P319" s="1235">
        <f t="shared" si="99"/>
        <v>0</v>
      </c>
      <c r="Q319" s="1235">
        <f t="shared" si="99"/>
        <v>0</v>
      </c>
      <c r="R319" s="1234">
        <f t="shared" si="97"/>
        <v>0</v>
      </c>
      <c r="S319" s="1235">
        <f t="shared" si="97"/>
        <v>0</v>
      </c>
      <c r="T319" s="1235">
        <f t="shared" si="97"/>
        <v>0</v>
      </c>
      <c r="U319" s="1234">
        <f t="shared" si="97"/>
        <v>0</v>
      </c>
      <c r="V319" s="1235">
        <f t="shared" si="97"/>
        <v>0</v>
      </c>
      <c r="W319" s="1235">
        <f t="shared" si="97"/>
        <v>0</v>
      </c>
      <c r="X319" s="1225"/>
      <c r="Y319" s="1225"/>
      <c r="Z319" s="1225"/>
      <c r="AA319" s="1230"/>
    </row>
    <row r="320" spans="2:27" ht="18" hidden="1" x14ac:dyDescent="0.2">
      <c r="B320" s="1189"/>
      <c r="C320" s="1246"/>
      <c r="D320" s="1189"/>
      <c r="E320" s="1243">
        <v>1093000092</v>
      </c>
      <c r="F320" s="1245"/>
      <c r="G320" s="1226"/>
      <c r="H320" s="1222">
        <f t="shared" si="88"/>
        <v>0</v>
      </c>
      <c r="I320" s="1225"/>
      <c r="J320" s="1226"/>
      <c r="K320" s="1222">
        <f t="shared" si="89"/>
        <v>0</v>
      </c>
      <c r="L320" s="1234">
        <f t="shared" si="100"/>
        <v>0</v>
      </c>
      <c r="M320" s="1235">
        <f t="shared" si="100"/>
        <v>0</v>
      </c>
      <c r="N320" s="1235">
        <f t="shared" si="100"/>
        <v>0</v>
      </c>
      <c r="O320" s="1234">
        <f t="shared" si="99"/>
        <v>0</v>
      </c>
      <c r="P320" s="1235">
        <f t="shared" si="99"/>
        <v>0</v>
      </c>
      <c r="Q320" s="1235">
        <f t="shared" si="99"/>
        <v>0</v>
      </c>
      <c r="R320" s="1234">
        <f t="shared" si="99"/>
        <v>0</v>
      </c>
      <c r="S320" s="1235">
        <f t="shared" si="99"/>
        <v>0</v>
      </c>
      <c r="T320" s="1235">
        <f t="shared" si="99"/>
        <v>0</v>
      </c>
      <c r="U320" s="1234">
        <f t="shared" si="99"/>
        <v>0</v>
      </c>
      <c r="V320" s="1235">
        <f t="shared" si="99"/>
        <v>0</v>
      </c>
      <c r="W320" s="1235">
        <f t="shared" si="99"/>
        <v>0</v>
      </c>
      <c r="X320" s="1225"/>
      <c r="Y320" s="1225"/>
      <c r="Z320" s="1225"/>
      <c r="AA320" s="1230"/>
    </row>
    <row r="321" spans="2:27" ht="18" hidden="1" x14ac:dyDescent="0.2">
      <c r="B321" s="1189"/>
      <c r="C321" s="1246"/>
      <c r="D321" s="1189"/>
      <c r="E321" s="1243">
        <v>1093000093</v>
      </c>
      <c r="F321" s="1245"/>
      <c r="G321" s="1226"/>
      <c r="H321" s="1222">
        <f t="shared" si="88"/>
        <v>0</v>
      </c>
      <c r="I321" s="1225"/>
      <c r="J321" s="1226"/>
      <c r="K321" s="1222">
        <f t="shared" si="89"/>
        <v>0</v>
      </c>
      <c r="L321" s="1234">
        <f t="shared" si="100"/>
        <v>0</v>
      </c>
      <c r="M321" s="1235">
        <f t="shared" si="100"/>
        <v>0</v>
      </c>
      <c r="N321" s="1235">
        <f t="shared" si="100"/>
        <v>0</v>
      </c>
      <c r="O321" s="1234">
        <f t="shared" si="99"/>
        <v>0</v>
      </c>
      <c r="P321" s="1235">
        <f t="shared" si="99"/>
        <v>0</v>
      </c>
      <c r="Q321" s="1235">
        <f t="shared" si="99"/>
        <v>0</v>
      </c>
      <c r="R321" s="1234">
        <f t="shared" si="99"/>
        <v>0</v>
      </c>
      <c r="S321" s="1235">
        <f t="shared" si="99"/>
        <v>0</v>
      </c>
      <c r="T321" s="1235">
        <f t="shared" si="99"/>
        <v>0</v>
      </c>
      <c r="U321" s="1234">
        <f t="shared" si="99"/>
        <v>0</v>
      </c>
      <c r="V321" s="1235">
        <f t="shared" si="99"/>
        <v>0</v>
      </c>
      <c r="W321" s="1235">
        <f t="shared" si="99"/>
        <v>0</v>
      </c>
      <c r="X321" s="1225"/>
      <c r="Y321" s="1225"/>
      <c r="Z321" s="1225"/>
      <c r="AA321" s="1230"/>
    </row>
    <row r="322" spans="2:27" ht="18" hidden="1" x14ac:dyDescent="0.2">
      <c r="B322" s="1189"/>
      <c r="C322" s="1246"/>
      <c r="D322" s="1189"/>
      <c r="E322" s="1243">
        <v>1093000094</v>
      </c>
      <c r="F322" s="1245"/>
      <c r="G322" s="1226"/>
      <c r="H322" s="1222">
        <f t="shared" si="88"/>
        <v>0</v>
      </c>
      <c r="I322" s="1225"/>
      <c r="J322" s="1226"/>
      <c r="K322" s="1222">
        <f t="shared" si="89"/>
        <v>0</v>
      </c>
      <c r="L322" s="1234">
        <f t="shared" si="100"/>
        <v>0</v>
      </c>
      <c r="M322" s="1235">
        <f t="shared" si="100"/>
        <v>0</v>
      </c>
      <c r="N322" s="1235">
        <f t="shared" si="100"/>
        <v>0</v>
      </c>
      <c r="O322" s="1234">
        <f t="shared" si="99"/>
        <v>0</v>
      </c>
      <c r="P322" s="1235">
        <f t="shared" si="99"/>
        <v>0</v>
      </c>
      <c r="Q322" s="1235">
        <f t="shared" si="99"/>
        <v>0</v>
      </c>
      <c r="R322" s="1234">
        <f t="shared" si="99"/>
        <v>0</v>
      </c>
      <c r="S322" s="1235">
        <f t="shared" si="99"/>
        <v>0</v>
      </c>
      <c r="T322" s="1235">
        <f t="shared" si="99"/>
        <v>0</v>
      </c>
      <c r="U322" s="1234">
        <f t="shared" si="99"/>
        <v>0</v>
      </c>
      <c r="V322" s="1235">
        <f t="shared" si="99"/>
        <v>0</v>
      </c>
      <c r="W322" s="1235">
        <f t="shared" si="99"/>
        <v>0</v>
      </c>
      <c r="X322" s="1225"/>
      <c r="Y322" s="1225"/>
      <c r="Z322" s="1225"/>
      <c r="AA322" s="1230"/>
    </row>
    <row r="323" spans="2:27" ht="18" hidden="1" x14ac:dyDescent="0.2">
      <c r="B323" s="1189"/>
      <c r="C323" s="1246"/>
      <c r="D323" s="1189"/>
      <c r="E323" s="1243">
        <v>1093000095</v>
      </c>
      <c r="F323" s="1245"/>
      <c r="G323" s="1226"/>
      <c r="H323" s="1222">
        <f t="shared" si="88"/>
        <v>0</v>
      </c>
      <c r="I323" s="1225"/>
      <c r="J323" s="1226"/>
      <c r="K323" s="1222">
        <f t="shared" si="89"/>
        <v>0</v>
      </c>
      <c r="L323" s="1234">
        <f t="shared" si="100"/>
        <v>0</v>
      </c>
      <c r="M323" s="1235">
        <f t="shared" si="100"/>
        <v>0</v>
      </c>
      <c r="N323" s="1235">
        <f t="shared" si="100"/>
        <v>0</v>
      </c>
      <c r="O323" s="1234">
        <f t="shared" si="99"/>
        <v>0</v>
      </c>
      <c r="P323" s="1235">
        <f t="shared" si="99"/>
        <v>0</v>
      </c>
      <c r="Q323" s="1235">
        <f t="shared" si="99"/>
        <v>0</v>
      </c>
      <c r="R323" s="1234">
        <f t="shared" si="99"/>
        <v>0</v>
      </c>
      <c r="S323" s="1235">
        <f t="shared" si="99"/>
        <v>0</v>
      </c>
      <c r="T323" s="1235">
        <f t="shared" si="99"/>
        <v>0</v>
      </c>
      <c r="U323" s="1234">
        <f t="shared" si="99"/>
        <v>0</v>
      </c>
      <c r="V323" s="1235">
        <f t="shared" si="99"/>
        <v>0</v>
      </c>
      <c r="W323" s="1235">
        <f t="shared" si="99"/>
        <v>0</v>
      </c>
      <c r="X323" s="1225"/>
      <c r="Y323" s="1225"/>
      <c r="Z323" s="1225"/>
      <c r="AA323" s="1230"/>
    </row>
    <row r="324" spans="2:27" ht="18" hidden="1" x14ac:dyDescent="0.2">
      <c r="B324" s="1189"/>
      <c r="C324" s="1246"/>
      <c r="D324" s="1189"/>
      <c r="E324" s="1243">
        <v>1093000096</v>
      </c>
      <c r="F324" s="1245"/>
      <c r="G324" s="1226"/>
      <c r="H324" s="1222">
        <f t="shared" si="88"/>
        <v>0</v>
      </c>
      <c r="I324" s="1225"/>
      <c r="J324" s="1226"/>
      <c r="K324" s="1222">
        <f t="shared" si="89"/>
        <v>0</v>
      </c>
      <c r="L324" s="1234">
        <f t="shared" si="100"/>
        <v>0</v>
      </c>
      <c r="M324" s="1235">
        <f t="shared" si="100"/>
        <v>0</v>
      </c>
      <c r="N324" s="1235">
        <f t="shared" si="100"/>
        <v>0</v>
      </c>
      <c r="O324" s="1234">
        <f t="shared" si="99"/>
        <v>0</v>
      </c>
      <c r="P324" s="1235">
        <f t="shared" si="99"/>
        <v>0</v>
      </c>
      <c r="Q324" s="1235">
        <f t="shared" si="99"/>
        <v>0</v>
      </c>
      <c r="R324" s="1234">
        <f t="shared" si="99"/>
        <v>0</v>
      </c>
      <c r="S324" s="1235">
        <f t="shared" si="99"/>
        <v>0</v>
      </c>
      <c r="T324" s="1235">
        <f t="shared" si="99"/>
        <v>0</v>
      </c>
      <c r="U324" s="1234">
        <f t="shared" si="99"/>
        <v>0</v>
      </c>
      <c r="V324" s="1235">
        <f t="shared" si="99"/>
        <v>0</v>
      </c>
      <c r="W324" s="1235">
        <f t="shared" si="99"/>
        <v>0</v>
      </c>
      <c r="X324" s="1225"/>
      <c r="Y324" s="1225"/>
      <c r="Z324" s="1225"/>
      <c r="AA324" s="1230"/>
    </row>
    <row r="325" spans="2:27" ht="18" hidden="1" x14ac:dyDescent="0.2">
      <c r="B325" s="1189"/>
      <c r="C325" s="1246"/>
      <c r="D325" s="1189"/>
      <c r="E325" s="1243">
        <v>1093000097</v>
      </c>
      <c r="F325" s="1245"/>
      <c r="G325" s="1226"/>
      <c r="H325" s="1222">
        <f t="shared" si="88"/>
        <v>0</v>
      </c>
      <c r="I325" s="1225"/>
      <c r="J325" s="1226"/>
      <c r="K325" s="1222">
        <f t="shared" si="89"/>
        <v>0</v>
      </c>
      <c r="L325" s="1234">
        <f t="shared" si="100"/>
        <v>0</v>
      </c>
      <c r="M325" s="1235">
        <f t="shared" si="100"/>
        <v>0</v>
      </c>
      <c r="N325" s="1235">
        <f t="shared" si="100"/>
        <v>0</v>
      </c>
      <c r="O325" s="1234">
        <f t="shared" si="99"/>
        <v>0</v>
      </c>
      <c r="P325" s="1235">
        <f t="shared" si="99"/>
        <v>0</v>
      </c>
      <c r="Q325" s="1235">
        <f t="shared" si="99"/>
        <v>0</v>
      </c>
      <c r="R325" s="1234">
        <f t="shared" si="99"/>
        <v>0</v>
      </c>
      <c r="S325" s="1235">
        <f t="shared" si="99"/>
        <v>0</v>
      </c>
      <c r="T325" s="1235">
        <f t="shared" si="99"/>
        <v>0</v>
      </c>
      <c r="U325" s="1234">
        <f t="shared" si="99"/>
        <v>0</v>
      </c>
      <c r="V325" s="1235">
        <f t="shared" si="99"/>
        <v>0</v>
      </c>
      <c r="W325" s="1235">
        <f t="shared" si="99"/>
        <v>0</v>
      </c>
      <c r="X325" s="1225"/>
      <c r="Y325" s="1225"/>
      <c r="Z325" s="1225"/>
      <c r="AA325" s="1230"/>
    </row>
    <row r="326" spans="2:27" ht="18" hidden="1" x14ac:dyDescent="0.2">
      <c r="B326" s="1189"/>
      <c r="C326" s="1246"/>
      <c r="D326" s="1189"/>
      <c r="E326" s="1243">
        <v>1093000098</v>
      </c>
      <c r="F326" s="1245"/>
      <c r="G326" s="1226"/>
      <c r="H326" s="1222">
        <f t="shared" si="88"/>
        <v>0</v>
      </c>
      <c r="I326" s="1225"/>
      <c r="J326" s="1226"/>
      <c r="K326" s="1222">
        <f t="shared" si="89"/>
        <v>0</v>
      </c>
      <c r="L326" s="1234">
        <f t="shared" si="100"/>
        <v>0</v>
      </c>
      <c r="M326" s="1235">
        <f t="shared" si="100"/>
        <v>0</v>
      </c>
      <c r="N326" s="1235">
        <f t="shared" si="100"/>
        <v>0</v>
      </c>
      <c r="O326" s="1234">
        <f t="shared" si="99"/>
        <v>0</v>
      </c>
      <c r="P326" s="1235">
        <f t="shared" si="99"/>
        <v>0</v>
      </c>
      <c r="Q326" s="1235">
        <f t="shared" si="99"/>
        <v>0</v>
      </c>
      <c r="R326" s="1234">
        <f t="shared" si="99"/>
        <v>0</v>
      </c>
      <c r="S326" s="1235">
        <f t="shared" si="99"/>
        <v>0</v>
      </c>
      <c r="T326" s="1235">
        <f t="shared" si="99"/>
        <v>0</v>
      </c>
      <c r="U326" s="1234">
        <f t="shared" si="99"/>
        <v>0</v>
      </c>
      <c r="V326" s="1235">
        <f t="shared" si="99"/>
        <v>0</v>
      </c>
      <c r="W326" s="1235">
        <f t="shared" si="99"/>
        <v>0</v>
      </c>
      <c r="X326" s="1225"/>
      <c r="Y326" s="1225"/>
      <c r="Z326" s="1225"/>
      <c r="AA326" s="1230"/>
    </row>
    <row r="327" spans="2:27" ht="18" hidden="1" x14ac:dyDescent="0.2">
      <c r="B327" s="1189"/>
      <c r="C327" s="1246"/>
      <c r="D327" s="1189"/>
      <c r="E327" s="1243">
        <v>1093000099</v>
      </c>
      <c r="F327" s="1245"/>
      <c r="G327" s="1226"/>
      <c r="H327" s="1222">
        <f t="shared" si="88"/>
        <v>0</v>
      </c>
      <c r="I327" s="1225"/>
      <c r="J327" s="1226"/>
      <c r="K327" s="1222">
        <f t="shared" si="89"/>
        <v>0</v>
      </c>
      <c r="L327" s="1234">
        <f t="shared" si="100"/>
        <v>0</v>
      </c>
      <c r="M327" s="1235">
        <f t="shared" si="100"/>
        <v>0</v>
      </c>
      <c r="N327" s="1235">
        <f t="shared" si="100"/>
        <v>0</v>
      </c>
      <c r="O327" s="1234">
        <f t="shared" si="99"/>
        <v>0</v>
      </c>
      <c r="P327" s="1235">
        <f t="shared" si="99"/>
        <v>0</v>
      </c>
      <c r="Q327" s="1235">
        <f t="shared" si="99"/>
        <v>0</v>
      </c>
      <c r="R327" s="1234">
        <f t="shared" si="99"/>
        <v>0</v>
      </c>
      <c r="S327" s="1235">
        <f t="shared" si="99"/>
        <v>0</v>
      </c>
      <c r="T327" s="1235">
        <f t="shared" si="99"/>
        <v>0</v>
      </c>
      <c r="U327" s="1234">
        <f t="shared" si="99"/>
        <v>0</v>
      </c>
      <c r="V327" s="1235">
        <f t="shared" si="99"/>
        <v>0</v>
      </c>
      <c r="W327" s="1235">
        <f t="shared" si="99"/>
        <v>0</v>
      </c>
      <c r="X327" s="1225"/>
      <c r="Y327" s="1225"/>
      <c r="Z327" s="1225"/>
      <c r="AA327" s="1230"/>
    </row>
    <row r="328" spans="2:27" ht="18" hidden="1" x14ac:dyDescent="0.2">
      <c r="B328" s="1189"/>
      <c r="C328" s="1246"/>
      <c r="D328" s="1189"/>
      <c r="E328" s="1243">
        <v>1093000100</v>
      </c>
      <c r="F328" s="1245"/>
      <c r="G328" s="1226"/>
      <c r="H328" s="1222">
        <f t="shared" si="88"/>
        <v>0</v>
      </c>
      <c r="I328" s="1225"/>
      <c r="J328" s="1226"/>
      <c r="K328" s="1222">
        <f t="shared" si="89"/>
        <v>0</v>
      </c>
      <c r="L328" s="1234">
        <f t="shared" si="100"/>
        <v>0</v>
      </c>
      <c r="M328" s="1235">
        <f t="shared" si="100"/>
        <v>0</v>
      </c>
      <c r="N328" s="1235">
        <f t="shared" si="100"/>
        <v>0</v>
      </c>
      <c r="O328" s="1234">
        <f t="shared" si="99"/>
        <v>0</v>
      </c>
      <c r="P328" s="1235">
        <f t="shared" si="99"/>
        <v>0</v>
      </c>
      <c r="Q328" s="1235">
        <f t="shared" si="99"/>
        <v>0</v>
      </c>
      <c r="R328" s="1234">
        <f t="shared" si="99"/>
        <v>0</v>
      </c>
      <c r="S328" s="1235">
        <f t="shared" si="99"/>
        <v>0</v>
      </c>
      <c r="T328" s="1235">
        <f t="shared" si="99"/>
        <v>0</v>
      </c>
      <c r="U328" s="1234">
        <f t="shared" si="99"/>
        <v>0</v>
      </c>
      <c r="V328" s="1235">
        <f t="shared" si="99"/>
        <v>0</v>
      </c>
      <c r="W328" s="1235">
        <f t="shared" si="99"/>
        <v>0</v>
      </c>
      <c r="X328" s="1225"/>
      <c r="Y328" s="1225"/>
      <c r="Z328" s="1225"/>
      <c r="AA328" s="1230"/>
    </row>
    <row r="329" spans="2:27" ht="18" hidden="1" x14ac:dyDescent="0.2">
      <c r="B329" s="1189"/>
      <c r="C329" s="1246"/>
      <c r="D329" s="1189"/>
      <c r="E329" s="1243">
        <v>1093000101</v>
      </c>
      <c r="F329" s="1245"/>
      <c r="G329" s="1226"/>
      <c r="H329" s="1222">
        <f t="shared" si="88"/>
        <v>0</v>
      </c>
      <c r="I329" s="1225"/>
      <c r="J329" s="1226"/>
      <c r="K329" s="1222">
        <f t="shared" si="89"/>
        <v>0</v>
      </c>
      <c r="L329" s="1234">
        <f t="shared" si="100"/>
        <v>0</v>
      </c>
      <c r="M329" s="1235">
        <f t="shared" si="100"/>
        <v>0</v>
      </c>
      <c r="N329" s="1235">
        <f t="shared" si="100"/>
        <v>0</v>
      </c>
      <c r="O329" s="1234">
        <f t="shared" si="99"/>
        <v>0</v>
      </c>
      <c r="P329" s="1235">
        <f t="shared" si="99"/>
        <v>0</v>
      </c>
      <c r="Q329" s="1235">
        <f t="shared" si="99"/>
        <v>0</v>
      </c>
      <c r="R329" s="1234">
        <f t="shared" si="99"/>
        <v>0</v>
      </c>
      <c r="S329" s="1235">
        <f t="shared" si="99"/>
        <v>0</v>
      </c>
      <c r="T329" s="1235">
        <f t="shared" si="99"/>
        <v>0</v>
      </c>
      <c r="U329" s="1234">
        <f t="shared" si="99"/>
        <v>0</v>
      </c>
      <c r="V329" s="1235">
        <f t="shared" si="99"/>
        <v>0</v>
      </c>
      <c r="W329" s="1235">
        <f t="shared" si="99"/>
        <v>0</v>
      </c>
      <c r="X329" s="1225"/>
      <c r="Y329" s="1225"/>
      <c r="Z329" s="1225"/>
      <c r="AA329" s="1230"/>
    </row>
    <row r="330" spans="2:27" ht="18" hidden="1" x14ac:dyDescent="0.2">
      <c r="B330" s="1189"/>
      <c r="C330" s="1246"/>
      <c r="D330" s="1189"/>
      <c r="E330" s="1243">
        <v>1093000102</v>
      </c>
      <c r="F330" s="1245"/>
      <c r="G330" s="1226"/>
      <c r="H330" s="1222">
        <f t="shared" si="88"/>
        <v>0</v>
      </c>
      <c r="I330" s="1225"/>
      <c r="J330" s="1226"/>
      <c r="K330" s="1222">
        <f t="shared" si="89"/>
        <v>0</v>
      </c>
      <c r="L330" s="1234">
        <f t="shared" si="100"/>
        <v>0</v>
      </c>
      <c r="M330" s="1235">
        <f t="shared" si="100"/>
        <v>0</v>
      </c>
      <c r="N330" s="1235">
        <f t="shared" si="100"/>
        <v>0</v>
      </c>
      <c r="O330" s="1234">
        <f t="shared" si="99"/>
        <v>0</v>
      </c>
      <c r="P330" s="1235">
        <f t="shared" si="99"/>
        <v>0</v>
      </c>
      <c r="Q330" s="1235">
        <f t="shared" si="99"/>
        <v>0</v>
      </c>
      <c r="R330" s="1234">
        <f t="shared" si="99"/>
        <v>0</v>
      </c>
      <c r="S330" s="1235">
        <f t="shared" si="99"/>
        <v>0</v>
      </c>
      <c r="T330" s="1235">
        <f t="shared" si="99"/>
        <v>0</v>
      </c>
      <c r="U330" s="1234">
        <f t="shared" si="99"/>
        <v>0</v>
      </c>
      <c r="V330" s="1235">
        <f t="shared" si="99"/>
        <v>0</v>
      </c>
      <c r="W330" s="1235">
        <f t="shared" si="99"/>
        <v>0</v>
      </c>
      <c r="X330" s="1225"/>
      <c r="Y330" s="1225"/>
      <c r="Z330" s="1225"/>
      <c r="AA330" s="1230"/>
    </row>
    <row r="331" spans="2:27" ht="18" hidden="1" x14ac:dyDescent="0.2">
      <c r="B331" s="1189"/>
      <c r="C331" s="1246"/>
      <c r="D331" s="1189"/>
      <c r="E331" s="1243">
        <v>1093000103</v>
      </c>
      <c r="F331" s="1245"/>
      <c r="G331" s="1226"/>
      <c r="H331" s="1222">
        <f t="shared" si="88"/>
        <v>0</v>
      </c>
      <c r="I331" s="1225"/>
      <c r="J331" s="1226"/>
      <c r="K331" s="1222">
        <f t="shared" si="89"/>
        <v>0</v>
      </c>
      <c r="L331" s="1234">
        <f t="shared" si="100"/>
        <v>0</v>
      </c>
      <c r="M331" s="1235">
        <f t="shared" si="100"/>
        <v>0</v>
      </c>
      <c r="N331" s="1235">
        <f t="shared" si="100"/>
        <v>0</v>
      </c>
      <c r="O331" s="1234">
        <f t="shared" si="99"/>
        <v>0</v>
      </c>
      <c r="P331" s="1235">
        <f t="shared" si="99"/>
        <v>0</v>
      </c>
      <c r="Q331" s="1235">
        <f t="shared" si="99"/>
        <v>0</v>
      </c>
      <c r="R331" s="1234">
        <f t="shared" si="99"/>
        <v>0</v>
      </c>
      <c r="S331" s="1235">
        <f t="shared" si="99"/>
        <v>0</v>
      </c>
      <c r="T331" s="1235">
        <f t="shared" si="99"/>
        <v>0</v>
      </c>
      <c r="U331" s="1234">
        <f t="shared" si="99"/>
        <v>0</v>
      </c>
      <c r="V331" s="1235">
        <f t="shared" si="99"/>
        <v>0</v>
      </c>
      <c r="W331" s="1235">
        <f t="shared" si="99"/>
        <v>0</v>
      </c>
      <c r="X331" s="1225"/>
      <c r="Y331" s="1225"/>
      <c r="Z331" s="1225"/>
      <c r="AA331" s="1230"/>
    </row>
    <row r="332" spans="2:27" ht="18" hidden="1" x14ac:dyDescent="0.2">
      <c r="B332" s="1189"/>
      <c r="C332" s="1246"/>
      <c r="D332" s="1189"/>
      <c r="E332" s="1243">
        <v>1093000104</v>
      </c>
      <c r="F332" s="1245"/>
      <c r="G332" s="1226"/>
      <c r="H332" s="1222">
        <f t="shared" si="88"/>
        <v>0</v>
      </c>
      <c r="I332" s="1225"/>
      <c r="J332" s="1226"/>
      <c r="K332" s="1222">
        <f t="shared" si="89"/>
        <v>0</v>
      </c>
      <c r="L332" s="1234">
        <f t="shared" si="100"/>
        <v>0</v>
      </c>
      <c r="M332" s="1235">
        <f t="shared" si="100"/>
        <v>0</v>
      </c>
      <c r="N332" s="1235">
        <f t="shared" si="100"/>
        <v>0</v>
      </c>
      <c r="O332" s="1234">
        <f t="shared" si="99"/>
        <v>0</v>
      </c>
      <c r="P332" s="1235">
        <f t="shared" si="99"/>
        <v>0</v>
      </c>
      <c r="Q332" s="1235">
        <f t="shared" si="99"/>
        <v>0</v>
      </c>
      <c r="R332" s="1234">
        <f t="shared" si="99"/>
        <v>0</v>
      </c>
      <c r="S332" s="1235">
        <f t="shared" si="99"/>
        <v>0</v>
      </c>
      <c r="T332" s="1235">
        <f t="shared" si="99"/>
        <v>0</v>
      </c>
      <c r="U332" s="1234">
        <f t="shared" si="99"/>
        <v>0</v>
      </c>
      <c r="V332" s="1235">
        <f t="shared" si="99"/>
        <v>0</v>
      </c>
      <c r="W332" s="1235">
        <f t="shared" si="99"/>
        <v>0</v>
      </c>
      <c r="X332" s="1225"/>
      <c r="Y332" s="1225"/>
      <c r="Z332" s="1225"/>
      <c r="AA332" s="1230"/>
    </row>
    <row r="333" spans="2:27" ht="18" hidden="1" x14ac:dyDescent="0.2">
      <c r="B333" s="1189"/>
      <c r="C333" s="1246"/>
      <c r="D333" s="1189"/>
      <c r="E333" s="1243">
        <v>1093000105</v>
      </c>
      <c r="F333" s="1245"/>
      <c r="G333" s="1226"/>
      <c r="H333" s="1222">
        <f t="shared" si="88"/>
        <v>0</v>
      </c>
      <c r="I333" s="1225"/>
      <c r="J333" s="1226"/>
      <c r="K333" s="1222">
        <f t="shared" si="89"/>
        <v>0</v>
      </c>
      <c r="L333" s="1234">
        <f t="shared" si="100"/>
        <v>0</v>
      </c>
      <c r="M333" s="1235">
        <f t="shared" si="100"/>
        <v>0</v>
      </c>
      <c r="N333" s="1235">
        <f t="shared" si="100"/>
        <v>0</v>
      </c>
      <c r="O333" s="1234">
        <f t="shared" si="99"/>
        <v>0</v>
      </c>
      <c r="P333" s="1235">
        <f t="shared" si="99"/>
        <v>0</v>
      </c>
      <c r="Q333" s="1235">
        <f t="shared" si="99"/>
        <v>0</v>
      </c>
      <c r="R333" s="1234">
        <f t="shared" si="99"/>
        <v>0</v>
      </c>
      <c r="S333" s="1235">
        <f t="shared" si="99"/>
        <v>0</v>
      </c>
      <c r="T333" s="1235">
        <f t="shared" si="99"/>
        <v>0</v>
      </c>
      <c r="U333" s="1234">
        <f t="shared" si="99"/>
        <v>0</v>
      </c>
      <c r="V333" s="1235">
        <f t="shared" si="99"/>
        <v>0</v>
      </c>
      <c r="W333" s="1235">
        <f t="shared" si="99"/>
        <v>0</v>
      </c>
      <c r="X333" s="1225"/>
      <c r="Y333" s="1225"/>
      <c r="Z333" s="1225"/>
      <c r="AA333" s="1230"/>
    </row>
    <row r="334" spans="2:27" ht="18" hidden="1" x14ac:dyDescent="0.2">
      <c r="B334" s="1189"/>
      <c r="C334" s="1246"/>
      <c r="D334" s="1189"/>
      <c r="E334" s="1243">
        <v>1093000106</v>
      </c>
      <c r="F334" s="1245"/>
      <c r="G334" s="1226"/>
      <c r="H334" s="1222">
        <f t="shared" si="88"/>
        <v>0</v>
      </c>
      <c r="I334" s="1225"/>
      <c r="J334" s="1226"/>
      <c r="K334" s="1222">
        <f t="shared" si="89"/>
        <v>0</v>
      </c>
      <c r="L334" s="1234">
        <f t="shared" si="100"/>
        <v>0</v>
      </c>
      <c r="M334" s="1235">
        <f t="shared" si="100"/>
        <v>0</v>
      </c>
      <c r="N334" s="1235">
        <f t="shared" si="100"/>
        <v>0</v>
      </c>
      <c r="O334" s="1234">
        <f t="shared" si="99"/>
        <v>0</v>
      </c>
      <c r="P334" s="1235">
        <f t="shared" si="99"/>
        <v>0</v>
      </c>
      <c r="Q334" s="1235">
        <f t="shared" si="99"/>
        <v>0</v>
      </c>
      <c r="R334" s="1234">
        <f t="shared" si="99"/>
        <v>0</v>
      </c>
      <c r="S334" s="1235">
        <f t="shared" si="99"/>
        <v>0</v>
      </c>
      <c r="T334" s="1235">
        <f t="shared" si="99"/>
        <v>0</v>
      </c>
      <c r="U334" s="1234">
        <f t="shared" si="99"/>
        <v>0</v>
      </c>
      <c r="V334" s="1235">
        <f t="shared" si="99"/>
        <v>0</v>
      </c>
      <c r="W334" s="1235">
        <f t="shared" si="99"/>
        <v>0</v>
      </c>
      <c r="X334" s="1225"/>
      <c r="Y334" s="1225"/>
      <c r="Z334" s="1225"/>
      <c r="AA334" s="1230"/>
    </row>
    <row r="335" spans="2:27" ht="18" hidden="1" x14ac:dyDescent="0.2">
      <c r="B335" s="1189"/>
      <c r="C335" s="1246"/>
      <c r="D335" s="1189"/>
      <c r="E335" s="1243">
        <v>1093000107</v>
      </c>
      <c r="F335" s="1245"/>
      <c r="G335" s="1226"/>
      <c r="H335" s="1222">
        <f t="shared" si="88"/>
        <v>0</v>
      </c>
      <c r="I335" s="1225"/>
      <c r="J335" s="1226"/>
      <c r="K335" s="1222">
        <f t="shared" si="89"/>
        <v>0</v>
      </c>
      <c r="L335" s="1234">
        <f t="shared" si="100"/>
        <v>0</v>
      </c>
      <c r="M335" s="1235">
        <f t="shared" si="100"/>
        <v>0</v>
      </c>
      <c r="N335" s="1235">
        <f t="shared" si="100"/>
        <v>0</v>
      </c>
      <c r="O335" s="1234">
        <f t="shared" si="99"/>
        <v>0</v>
      </c>
      <c r="P335" s="1235">
        <f t="shared" si="99"/>
        <v>0</v>
      </c>
      <c r="Q335" s="1235">
        <f t="shared" si="99"/>
        <v>0</v>
      </c>
      <c r="R335" s="1234">
        <f t="shared" si="99"/>
        <v>0</v>
      </c>
      <c r="S335" s="1235">
        <f t="shared" si="99"/>
        <v>0</v>
      </c>
      <c r="T335" s="1235">
        <f t="shared" si="99"/>
        <v>0</v>
      </c>
      <c r="U335" s="1234">
        <f t="shared" si="99"/>
        <v>0</v>
      </c>
      <c r="V335" s="1235">
        <f t="shared" si="99"/>
        <v>0</v>
      </c>
      <c r="W335" s="1235">
        <f t="shared" si="99"/>
        <v>0</v>
      </c>
      <c r="X335" s="1225"/>
      <c r="Y335" s="1225"/>
      <c r="Z335" s="1225"/>
      <c r="AA335" s="1230"/>
    </row>
    <row r="336" spans="2:27" ht="18" hidden="1" x14ac:dyDescent="0.2">
      <c r="B336" s="1189"/>
      <c r="C336" s="1246"/>
      <c r="D336" s="1189"/>
      <c r="E336" s="1243">
        <v>1093000108</v>
      </c>
      <c r="F336" s="1245"/>
      <c r="G336" s="1226"/>
      <c r="H336" s="1222">
        <f t="shared" si="88"/>
        <v>0</v>
      </c>
      <c r="I336" s="1225"/>
      <c r="J336" s="1226"/>
      <c r="K336" s="1222">
        <f t="shared" si="89"/>
        <v>0</v>
      </c>
      <c r="L336" s="1234">
        <f t="shared" si="100"/>
        <v>0</v>
      </c>
      <c r="M336" s="1235">
        <f t="shared" si="100"/>
        <v>0</v>
      </c>
      <c r="N336" s="1235">
        <f t="shared" si="100"/>
        <v>0</v>
      </c>
      <c r="O336" s="1234">
        <f t="shared" si="99"/>
        <v>0</v>
      </c>
      <c r="P336" s="1235">
        <f t="shared" si="99"/>
        <v>0</v>
      </c>
      <c r="Q336" s="1235">
        <f t="shared" si="99"/>
        <v>0</v>
      </c>
      <c r="R336" s="1234">
        <f t="shared" si="99"/>
        <v>0</v>
      </c>
      <c r="S336" s="1235">
        <f t="shared" si="99"/>
        <v>0</v>
      </c>
      <c r="T336" s="1235">
        <f t="shared" si="99"/>
        <v>0</v>
      </c>
      <c r="U336" s="1234">
        <f t="shared" si="99"/>
        <v>0</v>
      </c>
      <c r="V336" s="1235">
        <f t="shared" si="99"/>
        <v>0</v>
      </c>
      <c r="W336" s="1235">
        <f t="shared" si="99"/>
        <v>0</v>
      </c>
      <c r="X336" s="1225"/>
      <c r="Y336" s="1225"/>
      <c r="Z336" s="1225"/>
      <c r="AA336" s="1230"/>
    </row>
    <row r="337" spans="2:27" ht="18" hidden="1" x14ac:dyDescent="0.2">
      <c r="B337" s="1189"/>
      <c r="C337" s="1246"/>
      <c r="D337" s="1189"/>
      <c r="E337" s="1243">
        <v>1093000109</v>
      </c>
      <c r="F337" s="1245"/>
      <c r="G337" s="1226"/>
      <c r="H337" s="1222">
        <f t="shared" si="88"/>
        <v>0</v>
      </c>
      <c r="I337" s="1225"/>
      <c r="J337" s="1226"/>
      <c r="K337" s="1222">
        <f t="shared" si="89"/>
        <v>0</v>
      </c>
      <c r="L337" s="1234">
        <f t="shared" si="100"/>
        <v>0</v>
      </c>
      <c r="M337" s="1235">
        <f t="shared" si="100"/>
        <v>0</v>
      </c>
      <c r="N337" s="1235">
        <f t="shared" si="100"/>
        <v>0</v>
      </c>
      <c r="O337" s="1234">
        <f t="shared" si="99"/>
        <v>0</v>
      </c>
      <c r="P337" s="1235">
        <f t="shared" si="99"/>
        <v>0</v>
      </c>
      <c r="Q337" s="1235">
        <f t="shared" si="99"/>
        <v>0</v>
      </c>
      <c r="R337" s="1234">
        <f t="shared" si="99"/>
        <v>0</v>
      </c>
      <c r="S337" s="1235">
        <f t="shared" si="99"/>
        <v>0</v>
      </c>
      <c r="T337" s="1235">
        <f t="shared" si="99"/>
        <v>0</v>
      </c>
      <c r="U337" s="1234">
        <f t="shared" si="99"/>
        <v>0</v>
      </c>
      <c r="V337" s="1235">
        <f t="shared" si="99"/>
        <v>0</v>
      </c>
      <c r="W337" s="1235">
        <f t="shared" si="99"/>
        <v>0</v>
      </c>
      <c r="X337" s="1225"/>
      <c r="Y337" s="1225"/>
      <c r="Z337" s="1225"/>
      <c r="AA337" s="1230"/>
    </row>
    <row r="338" spans="2:27" ht="18" hidden="1" x14ac:dyDescent="0.2">
      <c r="B338" s="1189"/>
      <c r="C338" s="1246"/>
      <c r="D338" s="1189"/>
      <c r="E338" s="1243">
        <v>1093000110</v>
      </c>
      <c r="F338" s="1245"/>
      <c r="G338" s="1226"/>
      <c r="H338" s="1222">
        <f t="shared" si="88"/>
        <v>0</v>
      </c>
      <c r="I338" s="1225"/>
      <c r="J338" s="1226"/>
      <c r="K338" s="1222">
        <f t="shared" si="89"/>
        <v>0</v>
      </c>
      <c r="L338" s="1234">
        <f t="shared" si="100"/>
        <v>0</v>
      </c>
      <c r="M338" s="1235">
        <f t="shared" si="100"/>
        <v>0</v>
      </c>
      <c r="N338" s="1235">
        <f t="shared" si="100"/>
        <v>0</v>
      </c>
      <c r="O338" s="1234">
        <f t="shared" si="99"/>
        <v>0</v>
      </c>
      <c r="P338" s="1235">
        <f t="shared" si="99"/>
        <v>0</v>
      </c>
      <c r="Q338" s="1235">
        <f t="shared" si="99"/>
        <v>0</v>
      </c>
      <c r="R338" s="1234">
        <f t="shared" si="99"/>
        <v>0</v>
      </c>
      <c r="S338" s="1235">
        <f t="shared" si="99"/>
        <v>0</v>
      </c>
      <c r="T338" s="1235">
        <f t="shared" si="99"/>
        <v>0</v>
      </c>
      <c r="U338" s="1234">
        <f t="shared" si="99"/>
        <v>0</v>
      </c>
      <c r="V338" s="1235">
        <f t="shared" si="99"/>
        <v>0</v>
      </c>
      <c r="W338" s="1235">
        <f t="shared" si="99"/>
        <v>0</v>
      </c>
      <c r="X338" s="1225"/>
      <c r="Y338" s="1225"/>
      <c r="Z338" s="1225"/>
      <c r="AA338" s="1230"/>
    </row>
    <row r="339" spans="2:27" ht="18" hidden="1" x14ac:dyDescent="0.2">
      <c r="B339" s="1189"/>
      <c r="C339" s="1246"/>
      <c r="D339" s="1189"/>
      <c r="E339" s="1243">
        <v>1093000111</v>
      </c>
      <c r="F339" s="1245"/>
      <c r="G339" s="1226"/>
      <c r="H339" s="1222">
        <f t="shared" si="88"/>
        <v>0</v>
      </c>
      <c r="I339" s="1225"/>
      <c r="J339" s="1226"/>
      <c r="K339" s="1222">
        <f t="shared" si="89"/>
        <v>0</v>
      </c>
      <c r="L339" s="1234">
        <f t="shared" si="100"/>
        <v>0</v>
      </c>
      <c r="M339" s="1235">
        <f t="shared" si="100"/>
        <v>0</v>
      </c>
      <c r="N339" s="1235">
        <f t="shared" si="100"/>
        <v>0</v>
      </c>
      <c r="O339" s="1234">
        <f t="shared" si="99"/>
        <v>0</v>
      </c>
      <c r="P339" s="1235">
        <f t="shared" si="99"/>
        <v>0</v>
      </c>
      <c r="Q339" s="1235">
        <f t="shared" si="99"/>
        <v>0</v>
      </c>
      <c r="R339" s="1234">
        <f t="shared" si="99"/>
        <v>0</v>
      </c>
      <c r="S339" s="1235">
        <f t="shared" si="99"/>
        <v>0</v>
      </c>
      <c r="T339" s="1235">
        <f t="shared" si="99"/>
        <v>0</v>
      </c>
      <c r="U339" s="1234">
        <f t="shared" si="99"/>
        <v>0</v>
      </c>
      <c r="V339" s="1235">
        <f t="shared" si="99"/>
        <v>0</v>
      </c>
      <c r="W339" s="1235">
        <f t="shared" si="99"/>
        <v>0</v>
      </c>
      <c r="X339" s="1225"/>
      <c r="Y339" s="1225"/>
      <c r="Z339" s="1225"/>
      <c r="AA339" s="1230"/>
    </row>
    <row r="340" spans="2:27" ht="18" hidden="1" x14ac:dyDescent="0.2">
      <c r="B340" s="1189"/>
      <c r="C340" s="1246"/>
      <c r="D340" s="1189"/>
      <c r="E340" s="1243">
        <v>1093000112</v>
      </c>
      <c r="F340" s="1245"/>
      <c r="G340" s="1226"/>
      <c r="H340" s="1222">
        <f t="shared" si="88"/>
        <v>0</v>
      </c>
      <c r="I340" s="1225"/>
      <c r="J340" s="1226"/>
      <c r="K340" s="1222">
        <f t="shared" si="89"/>
        <v>0</v>
      </c>
      <c r="L340" s="1234">
        <f t="shared" si="100"/>
        <v>0</v>
      </c>
      <c r="M340" s="1235">
        <f t="shared" si="100"/>
        <v>0</v>
      </c>
      <c r="N340" s="1235">
        <f t="shared" si="100"/>
        <v>0</v>
      </c>
      <c r="O340" s="1234">
        <f t="shared" si="99"/>
        <v>0</v>
      </c>
      <c r="P340" s="1235">
        <f t="shared" si="99"/>
        <v>0</v>
      </c>
      <c r="Q340" s="1235">
        <f t="shared" si="99"/>
        <v>0</v>
      </c>
      <c r="R340" s="1234">
        <f t="shared" si="99"/>
        <v>0</v>
      </c>
      <c r="S340" s="1235">
        <f t="shared" si="99"/>
        <v>0</v>
      </c>
      <c r="T340" s="1235">
        <f t="shared" si="99"/>
        <v>0</v>
      </c>
      <c r="U340" s="1234">
        <f t="shared" si="99"/>
        <v>0</v>
      </c>
      <c r="V340" s="1235">
        <f t="shared" si="99"/>
        <v>0</v>
      </c>
      <c r="W340" s="1235">
        <f t="shared" si="99"/>
        <v>0</v>
      </c>
      <c r="X340" s="1225"/>
      <c r="Y340" s="1225"/>
      <c r="Z340" s="1225"/>
      <c r="AA340" s="1230"/>
    </row>
    <row r="341" spans="2:27" ht="18" hidden="1" x14ac:dyDescent="0.2">
      <c r="B341" s="1189"/>
      <c r="C341" s="1246"/>
      <c r="D341" s="1189"/>
      <c r="E341" s="1243">
        <v>1093000113</v>
      </c>
      <c r="F341" s="1245"/>
      <c r="G341" s="1226"/>
      <c r="H341" s="1222">
        <f t="shared" si="88"/>
        <v>0</v>
      </c>
      <c r="I341" s="1225"/>
      <c r="J341" s="1226"/>
      <c r="K341" s="1222">
        <f t="shared" si="89"/>
        <v>0</v>
      </c>
      <c r="L341" s="1234">
        <f t="shared" si="100"/>
        <v>0</v>
      </c>
      <c r="M341" s="1235">
        <f t="shared" si="100"/>
        <v>0</v>
      </c>
      <c r="N341" s="1235">
        <f t="shared" si="100"/>
        <v>0</v>
      </c>
      <c r="O341" s="1234">
        <f t="shared" si="99"/>
        <v>0</v>
      </c>
      <c r="P341" s="1235">
        <f t="shared" si="99"/>
        <v>0</v>
      </c>
      <c r="Q341" s="1235">
        <f t="shared" si="99"/>
        <v>0</v>
      </c>
      <c r="R341" s="1234">
        <f t="shared" si="99"/>
        <v>0</v>
      </c>
      <c r="S341" s="1235">
        <f t="shared" si="99"/>
        <v>0</v>
      </c>
      <c r="T341" s="1235">
        <f t="shared" si="99"/>
        <v>0</v>
      </c>
      <c r="U341" s="1234">
        <f t="shared" si="99"/>
        <v>0</v>
      </c>
      <c r="V341" s="1235">
        <f t="shared" si="99"/>
        <v>0</v>
      </c>
      <c r="W341" s="1235">
        <f t="shared" si="99"/>
        <v>0</v>
      </c>
      <c r="X341" s="1225"/>
      <c r="Y341" s="1225"/>
      <c r="Z341" s="1225"/>
      <c r="AA341" s="1230"/>
    </row>
    <row r="342" spans="2:27" ht="18" hidden="1" x14ac:dyDescent="0.2">
      <c r="B342" s="1189"/>
      <c r="C342" s="1246"/>
      <c r="D342" s="1189"/>
      <c r="E342" s="1243">
        <v>1093000114</v>
      </c>
      <c r="F342" s="1245"/>
      <c r="G342" s="1226"/>
      <c r="H342" s="1222">
        <f t="shared" si="88"/>
        <v>0</v>
      </c>
      <c r="I342" s="1225"/>
      <c r="J342" s="1226"/>
      <c r="K342" s="1222">
        <f t="shared" si="89"/>
        <v>0</v>
      </c>
      <c r="L342" s="1234">
        <f t="shared" si="100"/>
        <v>0</v>
      </c>
      <c r="M342" s="1235">
        <f t="shared" si="100"/>
        <v>0</v>
      </c>
      <c r="N342" s="1235">
        <f t="shared" si="100"/>
        <v>0</v>
      </c>
      <c r="O342" s="1234">
        <f t="shared" si="99"/>
        <v>0</v>
      </c>
      <c r="P342" s="1235">
        <f t="shared" si="99"/>
        <v>0</v>
      </c>
      <c r="Q342" s="1235">
        <f t="shared" si="99"/>
        <v>0</v>
      </c>
      <c r="R342" s="1234">
        <f t="shared" si="99"/>
        <v>0</v>
      </c>
      <c r="S342" s="1235">
        <f t="shared" si="99"/>
        <v>0</v>
      </c>
      <c r="T342" s="1235">
        <f t="shared" si="99"/>
        <v>0</v>
      </c>
      <c r="U342" s="1234">
        <f t="shared" si="99"/>
        <v>0</v>
      </c>
      <c r="V342" s="1235">
        <f t="shared" si="99"/>
        <v>0</v>
      </c>
      <c r="W342" s="1235">
        <f t="shared" si="99"/>
        <v>0</v>
      </c>
      <c r="X342" s="1225"/>
      <c r="Y342" s="1225"/>
      <c r="Z342" s="1225"/>
      <c r="AA342" s="1230"/>
    </row>
    <row r="343" spans="2:27" ht="18" hidden="1" x14ac:dyDescent="0.2">
      <c r="B343" s="1189"/>
      <c r="C343" s="1246"/>
      <c r="D343" s="1189"/>
      <c r="E343" s="1243">
        <v>1093000115</v>
      </c>
      <c r="F343" s="1245"/>
      <c r="G343" s="1226"/>
      <c r="H343" s="1222">
        <f t="shared" si="88"/>
        <v>0</v>
      </c>
      <c r="I343" s="1225"/>
      <c r="J343" s="1226"/>
      <c r="K343" s="1222">
        <f t="shared" si="89"/>
        <v>0</v>
      </c>
      <c r="L343" s="1234">
        <f t="shared" si="100"/>
        <v>0</v>
      </c>
      <c r="M343" s="1235">
        <f t="shared" si="100"/>
        <v>0</v>
      </c>
      <c r="N343" s="1235">
        <f t="shared" si="100"/>
        <v>0</v>
      </c>
      <c r="O343" s="1234">
        <f t="shared" si="99"/>
        <v>0</v>
      </c>
      <c r="P343" s="1235">
        <f t="shared" si="99"/>
        <v>0</v>
      </c>
      <c r="Q343" s="1235">
        <f t="shared" si="99"/>
        <v>0</v>
      </c>
      <c r="R343" s="1234">
        <f t="shared" si="99"/>
        <v>0</v>
      </c>
      <c r="S343" s="1235">
        <f t="shared" si="99"/>
        <v>0</v>
      </c>
      <c r="T343" s="1235">
        <f t="shared" si="99"/>
        <v>0</v>
      </c>
      <c r="U343" s="1234">
        <f t="shared" si="99"/>
        <v>0</v>
      </c>
      <c r="V343" s="1235">
        <f t="shared" si="99"/>
        <v>0</v>
      </c>
      <c r="W343" s="1235">
        <f t="shared" si="99"/>
        <v>0</v>
      </c>
      <c r="X343" s="1225"/>
      <c r="Y343" s="1225"/>
      <c r="Z343" s="1225"/>
      <c r="AA343" s="1230"/>
    </row>
    <row r="344" spans="2:27" ht="18" hidden="1" x14ac:dyDescent="0.2">
      <c r="B344" s="1189"/>
      <c r="C344" s="1246"/>
      <c r="D344" s="1189"/>
      <c r="E344" s="1243">
        <v>1093000116</v>
      </c>
      <c r="F344" s="1245"/>
      <c r="G344" s="1226"/>
      <c r="H344" s="1222">
        <f t="shared" si="88"/>
        <v>0</v>
      </c>
      <c r="I344" s="1225"/>
      <c r="J344" s="1226"/>
      <c r="K344" s="1222">
        <f t="shared" si="89"/>
        <v>0</v>
      </c>
      <c r="L344" s="1234">
        <f t="shared" si="100"/>
        <v>0</v>
      </c>
      <c r="M344" s="1235">
        <f t="shared" si="100"/>
        <v>0</v>
      </c>
      <c r="N344" s="1235">
        <f t="shared" si="100"/>
        <v>0</v>
      </c>
      <c r="O344" s="1234">
        <f t="shared" si="99"/>
        <v>0</v>
      </c>
      <c r="P344" s="1235">
        <f t="shared" si="99"/>
        <v>0</v>
      </c>
      <c r="Q344" s="1235">
        <f t="shared" si="99"/>
        <v>0</v>
      </c>
      <c r="R344" s="1234">
        <f t="shared" si="99"/>
        <v>0</v>
      </c>
      <c r="S344" s="1235">
        <f t="shared" si="99"/>
        <v>0</v>
      </c>
      <c r="T344" s="1235">
        <f t="shared" si="99"/>
        <v>0</v>
      </c>
      <c r="U344" s="1234">
        <f t="shared" si="99"/>
        <v>0</v>
      </c>
      <c r="V344" s="1235">
        <f t="shared" si="99"/>
        <v>0</v>
      </c>
      <c r="W344" s="1235">
        <f t="shared" si="99"/>
        <v>0</v>
      </c>
      <c r="X344" s="1225"/>
      <c r="Y344" s="1225"/>
      <c r="Z344" s="1225"/>
      <c r="AA344" s="1230"/>
    </row>
    <row r="345" spans="2:27" ht="18" hidden="1" x14ac:dyDescent="0.2">
      <c r="B345" s="1189"/>
      <c r="C345" s="1246"/>
      <c r="D345" s="1189"/>
      <c r="E345" s="1243">
        <v>1093000117</v>
      </c>
      <c r="F345" s="1245"/>
      <c r="G345" s="1226"/>
      <c r="H345" s="1222">
        <f t="shared" si="88"/>
        <v>0</v>
      </c>
      <c r="I345" s="1225"/>
      <c r="J345" s="1226"/>
      <c r="K345" s="1222">
        <f t="shared" si="89"/>
        <v>0</v>
      </c>
      <c r="L345" s="1234">
        <f t="shared" si="100"/>
        <v>0</v>
      </c>
      <c r="M345" s="1235">
        <f t="shared" si="100"/>
        <v>0</v>
      </c>
      <c r="N345" s="1235">
        <f t="shared" si="100"/>
        <v>0</v>
      </c>
      <c r="O345" s="1234">
        <f t="shared" si="99"/>
        <v>0</v>
      </c>
      <c r="P345" s="1235">
        <f t="shared" si="99"/>
        <v>0</v>
      </c>
      <c r="Q345" s="1235">
        <f t="shared" si="99"/>
        <v>0</v>
      </c>
      <c r="R345" s="1234">
        <f t="shared" si="99"/>
        <v>0</v>
      </c>
      <c r="S345" s="1235">
        <f t="shared" si="99"/>
        <v>0</v>
      </c>
      <c r="T345" s="1235">
        <f t="shared" si="99"/>
        <v>0</v>
      </c>
      <c r="U345" s="1234">
        <f t="shared" si="99"/>
        <v>0</v>
      </c>
      <c r="V345" s="1235">
        <f t="shared" si="99"/>
        <v>0</v>
      </c>
      <c r="W345" s="1235">
        <f t="shared" si="99"/>
        <v>0</v>
      </c>
      <c r="X345" s="1225"/>
      <c r="Y345" s="1225"/>
      <c r="Z345" s="1225"/>
      <c r="AA345" s="1230"/>
    </row>
    <row r="346" spans="2:27" ht="18" hidden="1" x14ac:dyDescent="0.2">
      <c r="B346" s="1189"/>
      <c r="C346" s="1246"/>
      <c r="D346" s="1189"/>
      <c r="E346" s="1243">
        <v>1093000118</v>
      </c>
      <c r="F346" s="1245"/>
      <c r="G346" s="1226"/>
      <c r="H346" s="1222">
        <f t="shared" si="88"/>
        <v>0</v>
      </c>
      <c r="I346" s="1225"/>
      <c r="J346" s="1226"/>
      <c r="K346" s="1222">
        <f t="shared" si="89"/>
        <v>0</v>
      </c>
      <c r="L346" s="1234">
        <f t="shared" si="100"/>
        <v>0</v>
      </c>
      <c r="M346" s="1235">
        <f t="shared" si="100"/>
        <v>0</v>
      </c>
      <c r="N346" s="1235">
        <f t="shared" si="100"/>
        <v>0</v>
      </c>
      <c r="O346" s="1234">
        <f t="shared" si="99"/>
        <v>0</v>
      </c>
      <c r="P346" s="1235">
        <f t="shared" si="99"/>
        <v>0</v>
      </c>
      <c r="Q346" s="1235">
        <f t="shared" si="99"/>
        <v>0</v>
      </c>
      <c r="R346" s="1234">
        <f t="shared" ref="R346:W388" si="101">(0)</f>
        <v>0</v>
      </c>
      <c r="S346" s="1235">
        <f t="shared" si="101"/>
        <v>0</v>
      </c>
      <c r="T346" s="1235">
        <f t="shared" si="101"/>
        <v>0</v>
      </c>
      <c r="U346" s="1234">
        <f t="shared" si="101"/>
        <v>0</v>
      </c>
      <c r="V346" s="1235">
        <f t="shared" si="101"/>
        <v>0</v>
      </c>
      <c r="W346" s="1235">
        <f t="shared" si="101"/>
        <v>0</v>
      </c>
      <c r="X346" s="1225"/>
      <c r="Y346" s="1225"/>
      <c r="Z346" s="1225"/>
      <c r="AA346" s="1230"/>
    </row>
    <row r="347" spans="2:27" ht="18" hidden="1" x14ac:dyDescent="0.2">
      <c r="B347" s="1189"/>
      <c r="C347" s="1246"/>
      <c r="D347" s="1189"/>
      <c r="E347" s="1243">
        <v>1093000119</v>
      </c>
      <c r="F347" s="1245"/>
      <c r="G347" s="1226"/>
      <c r="H347" s="1222">
        <f t="shared" si="88"/>
        <v>0</v>
      </c>
      <c r="I347" s="1225"/>
      <c r="J347" s="1226"/>
      <c r="K347" s="1222">
        <f t="shared" si="89"/>
        <v>0</v>
      </c>
      <c r="L347" s="1234">
        <f t="shared" si="100"/>
        <v>0</v>
      </c>
      <c r="M347" s="1235">
        <f t="shared" si="100"/>
        <v>0</v>
      </c>
      <c r="N347" s="1235">
        <f t="shared" si="100"/>
        <v>0</v>
      </c>
      <c r="O347" s="1234">
        <f t="shared" si="100"/>
        <v>0</v>
      </c>
      <c r="P347" s="1235">
        <f t="shared" si="100"/>
        <v>0</v>
      </c>
      <c r="Q347" s="1235">
        <f t="shared" si="100"/>
        <v>0</v>
      </c>
      <c r="R347" s="1234">
        <f t="shared" si="101"/>
        <v>0</v>
      </c>
      <c r="S347" s="1235">
        <f t="shared" si="101"/>
        <v>0</v>
      </c>
      <c r="T347" s="1235">
        <f t="shared" si="101"/>
        <v>0</v>
      </c>
      <c r="U347" s="1234">
        <f t="shared" si="101"/>
        <v>0</v>
      </c>
      <c r="V347" s="1235">
        <f t="shared" si="101"/>
        <v>0</v>
      </c>
      <c r="W347" s="1235">
        <f t="shared" si="101"/>
        <v>0</v>
      </c>
      <c r="X347" s="1225"/>
      <c r="Y347" s="1225"/>
      <c r="Z347" s="1225"/>
      <c r="AA347" s="1230"/>
    </row>
    <row r="348" spans="2:27" ht="18" hidden="1" x14ac:dyDescent="0.2">
      <c r="B348" s="1189"/>
      <c r="C348" s="1246"/>
      <c r="D348" s="1189"/>
      <c r="E348" s="1243">
        <v>1093000120</v>
      </c>
      <c r="F348" s="1245"/>
      <c r="G348" s="1226"/>
      <c r="H348" s="1222">
        <f t="shared" si="88"/>
        <v>0</v>
      </c>
      <c r="I348" s="1225"/>
      <c r="J348" s="1226"/>
      <c r="K348" s="1222">
        <f t="shared" si="89"/>
        <v>0</v>
      </c>
      <c r="L348" s="1234">
        <f t="shared" si="100"/>
        <v>0</v>
      </c>
      <c r="M348" s="1235">
        <f t="shared" si="100"/>
        <v>0</v>
      </c>
      <c r="N348" s="1235">
        <f t="shared" si="100"/>
        <v>0</v>
      </c>
      <c r="O348" s="1234">
        <f t="shared" si="100"/>
        <v>0</v>
      </c>
      <c r="P348" s="1235">
        <f t="shared" si="100"/>
        <v>0</v>
      </c>
      <c r="Q348" s="1235">
        <f t="shared" si="100"/>
        <v>0</v>
      </c>
      <c r="R348" s="1234">
        <f t="shared" si="101"/>
        <v>0</v>
      </c>
      <c r="S348" s="1235">
        <f t="shared" si="101"/>
        <v>0</v>
      </c>
      <c r="T348" s="1235">
        <f t="shared" si="101"/>
        <v>0</v>
      </c>
      <c r="U348" s="1234">
        <f t="shared" si="101"/>
        <v>0</v>
      </c>
      <c r="V348" s="1235">
        <f t="shared" si="101"/>
        <v>0</v>
      </c>
      <c r="W348" s="1235">
        <f t="shared" si="101"/>
        <v>0</v>
      </c>
      <c r="X348" s="1225"/>
      <c r="Y348" s="1225"/>
      <c r="Z348" s="1225"/>
      <c r="AA348" s="1230"/>
    </row>
    <row r="349" spans="2:27" ht="18" hidden="1" x14ac:dyDescent="0.2">
      <c r="B349" s="1189"/>
      <c r="C349" s="1246"/>
      <c r="D349" s="1189"/>
      <c r="E349" s="1243">
        <v>1093000121</v>
      </c>
      <c r="F349" s="1245"/>
      <c r="G349" s="1226"/>
      <c r="H349" s="1222">
        <f t="shared" si="88"/>
        <v>0</v>
      </c>
      <c r="I349" s="1225"/>
      <c r="J349" s="1226"/>
      <c r="K349" s="1222">
        <f t="shared" si="89"/>
        <v>0</v>
      </c>
      <c r="L349" s="1234">
        <f t="shared" si="100"/>
        <v>0</v>
      </c>
      <c r="M349" s="1235">
        <f t="shared" si="100"/>
        <v>0</v>
      </c>
      <c r="N349" s="1235">
        <f t="shared" si="100"/>
        <v>0</v>
      </c>
      <c r="O349" s="1234">
        <f t="shared" si="100"/>
        <v>0</v>
      </c>
      <c r="P349" s="1235">
        <f t="shared" si="100"/>
        <v>0</v>
      </c>
      <c r="Q349" s="1235">
        <f t="shared" si="100"/>
        <v>0</v>
      </c>
      <c r="R349" s="1234">
        <f t="shared" si="101"/>
        <v>0</v>
      </c>
      <c r="S349" s="1235">
        <f t="shared" si="101"/>
        <v>0</v>
      </c>
      <c r="T349" s="1235">
        <f t="shared" si="101"/>
        <v>0</v>
      </c>
      <c r="U349" s="1234">
        <f t="shared" si="101"/>
        <v>0</v>
      </c>
      <c r="V349" s="1235">
        <f t="shared" si="101"/>
        <v>0</v>
      </c>
      <c r="W349" s="1235">
        <f t="shared" si="101"/>
        <v>0</v>
      </c>
      <c r="X349" s="1225"/>
      <c r="Y349" s="1225"/>
      <c r="Z349" s="1225"/>
      <c r="AA349" s="1230"/>
    </row>
    <row r="350" spans="2:27" ht="18" hidden="1" x14ac:dyDescent="0.2">
      <c r="B350" s="1189"/>
      <c r="C350" s="1246"/>
      <c r="D350" s="1189"/>
      <c r="E350" s="1243">
        <v>1093000122</v>
      </c>
      <c r="F350" s="1245"/>
      <c r="G350" s="1226"/>
      <c r="H350" s="1222">
        <f t="shared" si="88"/>
        <v>0</v>
      </c>
      <c r="I350" s="1225"/>
      <c r="J350" s="1226"/>
      <c r="K350" s="1222">
        <f t="shared" si="89"/>
        <v>0</v>
      </c>
      <c r="L350" s="1234">
        <f t="shared" si="100"/>
        <v>0</v>
      </c>
      <c r="M350" s="1235">
        <f t="shared" si="100"/>
        <v>0</v>
      </c>
      <c r="N350" s="1235">
        <f t="shared" si="100"/>
        <v>0</v>
      </c>
      <c r="O350" s="1234">
        <f t="shared" si="100"/>
        <v>0</v>
      </c>
      <c r="P350" s="1235">
        <f t="shared" si="100"/>
        <v>0</v>
      </c>
      <c r="Q350" s="1235">
        <f t="shared" si="100"/>
        <v>0</v>
      </c>
      <c r="R350" s="1234">
        <f t="shared" si="101"/>
        <v>0</v>
      </c>
      <c r="S350" s="1235">
        <f t="shared" si="101"/>
        <v>0</v>
      </c>
      <c r="T350" s="1235">
        <f t="shared" si="101"/>
        <v>0</v>
      </c>
      <c r="U350" s="1234">
        <f t="shared" si="101"/>
        <v>0</v>
      </c>
      <c r="V350" s="1235">
        <f t="shared" si="101"/>
        <v>0</v>
      </c>
      <c r="W350" s="1235">
        <f t="shared" si="101"/>
        <v>0</v>
      </c>
      <c r="X350" s="1225"/>
      <c r="Y350" s="1225"/>
      <c r="Z350" s="1225"/>
      <c r="AA350" s="1230"/>
    </row>
    <row r="351" spans="2:27" ht="18" hidden="1" x14ac:dyDescent="0.2">
      <c r="B351" s="1189"/>
      <c r="C351" s="1246"/>
      <c r="D351" s="1189"/>
      <c r="E351" s="1243">
        <v>1093000123</v>
      </c>
      <c r="F351" s="1245"/>
      <c r="G351" s="1226"/>
      <c r="H351" s="1222">
        <f t="shared" si="88"/>
        <v>0</v>
      </c>
      <c r="I351" s="1225"/>
      <c r="J351" s="1226"/>
      <c r="K351" s="1222">
        <f t="shared" si="89"/>
        <v>0</v>
      </c>
      <c r="L351" s="1234">
        <f t="shared" si="100"/>
        <v>0</v>
      </c>
      <c r="M351" s="1235">
        <f t="shared" si="100"/>
        <v>0</v>
      </c>
      <c r="N351" s="1235">
        <f t="shared" si="100"/>
        <v>0</v>
      </c>
      <c r="O351" s="1234">
        <f t="shared" si="100"/>
        <v>0</v>
      </c>
      <c r="P351" s="1235">
        <f t="shared" si="100"/>
        <v>0</v>
      </c>
      <c r="Q351" s="1235">
        <f t="shared" si="100"/>
        <v>0</v>
      </c>
      <c r="R351" s="1234">
        <f t="shared" si="101"/>
        <v>0</v>
      </c>
      <c r="S351" s="1235">
        <f t="shared" si="101"/>
        <v>0</v>
      </c>
      <c r="T351" s="1235">
        <f t="shared" si="101"/>
        <v>0</v>
      </c>
      <c r="U351" s="1234">
        <f t="shared" si="101"/>
        <v>0</v>
      </c>
      <c r="V351" s="1235">
        <f t="shared" si="101"/>
        <v>0</v>
      </c>
      <c r="W351" s="1235">
        <f t="shared" si="101"/>
        <v>0</v>
      </c>
      <c r="X351" s="1225"/>
      <c r="Y351" s="1225"/>
      <c r="Z351" s="1225"/>
      <c r="AA351" s="1230"/>
    </row>
    <row r="352" spans="2:27" ht="18" hidden="1" x14ac:dyDescent="0.2">
      <c r="B352" s="1189"/>
      <c r="C352" s="1246"/>
      <c r="D352" s="1189"/>
      <c r="E352" s="1243">
        <v>1093000124</v>
      </c>
      <c r="F352" s="1245"/>
      <c r="G352" s="1226"/>
      <c r="H352" s="1222">
        <f t="shared" si="88"/>
        <v>0</v>
      </c>
      <c r="I352" s="1225"/>
      <c r="J352" s="1226"/>
      <c r="K352" s="1222">
        <f t="shared" si="89"/>
        <v>0</v>
      </c>
      <c r="L352" s="1234">
        <f t="shared" si="100"/>
        <v>0</v>
      </c>
      <c r="M352" s="1235">
        <f t="shared" si="100"/>
        <v>0</v>
      </c>
      <c r="N352" s="1235">
        <f t="shared" si="100"/>
        <v>0</v>
      </c>
      <c r="O352" s="1234">
        <f t="shared" si="100"/>
        <v>0</v>
      </c>
      <c r="P352" s="1235">
        <f t="shared" si="100"/>
        <v>0</v>
      </c>
      <c r="Q352" s="1235">
        <f t="shared" si="100"/>
        <v>0</v>
      </c>
      <c r="R352" s="1234">
        <f t="shared" si="101"/>
        <v>0</v>
      </c>
      <c r="S352" s="1235">
        <f t="shared" si="101"/>
        <v>0</v>
      </c>
      <c r="T352" s="1235">
        <f t="shared" si="101"/>
        <v>0</v>
      </c>
      <c r="U352" s="1234">
        <f t="shared" si="101"/>
        <v>0</v>
      </c>
      <c r="V352" s="1235">
        <f t="shared" si="101"/>
        <v>0</v>
      </c>
      <c r="W352" s="1235">
        <f t="shared" si="101"/>
        <v>0</v>
      </c>
      <c r="X352" s="1225"/>
      <c r="Y352" s="1225"/>
      <c r="Z352" s="1225"/>
      <c r="AA352" s="1230"/>
    </row>
    <row r="353" spans="2:27" ht="18" hidden="1" x14ac:dyDescent="0.2">
      <c r="B353" s="1189"/>
      <c r="C353" s="1246"/>
      <c r="D353" s="1189"/>
      <c r="E353" s="1243">
        <v>1093000125</v>
      </c>
      <c r="F353" s="1245"/>
      <c r="G353" s="1226"/>
      <c r="H353" s="1222">
        <f t="shared" si="88"/>
        <v>0</v>
      </c>
      <c r="I353" s="1225"/>
      <c r="J353" s="1226"/>
      <c r="K353" s="1222">
        <f t="shared" si="89"/>
        <v>0</v>
      </c>
      <c r="L353" s="1234">
        <f t="shared" si="100"/>
        <v>0</v>
      </c>
      <c r="M353" s="1235">
        <f t="shared" si="100"/>
        <v>0</v>
      </c>
      <c r="N353" s="1235">
        <f t="shared" si="100"/>
        <v>0</v>
      </c>
      <c r="O353" s="1234">
        <f t="shared" si="100"/>
        <v>0</v>
      </c>
      <c r="P353" s="1235">
        <f t="shared" si="100"/>
        <v>0</v>
      </c>
      <c r="Q353" s="1235">
        <f t="shared" si="100"/>
        <v>0</v>
      </c>
      <c r="R353" s="1234">
        <f t="shared" si="101"/>
        <v>0</v>
      </c>
      <c r="S353" s="1235">
        <f t="shared" si="101"/>
        <v>0</v>
      </c>
      <c r="T353" s="1235">
        <f t="shared" si="101"/>
        <v>0</v>
      </c>
      <c r="U353" s="1234">
        <f t="shared" si="101"/>
        <v>0</v>
      </c>
      <c r="V353" s="1235">
        <f t="shared" si="101"/>
        <v>0</v>
      </c>
      <c r="W353" s="1235">
        <f t="shared" si="101"/>
        <v>0</v>
      </c>
      <c r="X353" s="1225"/>
      <c r="Y353" s="1225"/>
      <c r="Z353" s="1225"/>
      <c r="AA353" s="1230"/>
    </row>
    <row r="354" spans="2:27" ht="18" hidden="1" x14ac:dyDescent="0.2">
      <c r="B354" s="1189"/>
      <c r="C354" s="1246"/>
      <c r="D354" s="1189"/>
      <c r="E354" s="1243">
        <v>1093000126</v>
      </c>
      <c r="F354" s="1245"/>
      <c r="G354" s="1226"/>
      <c r="H354" s="1222">
        <f t="shared" si="88"/>
        <v>0</v>
      </c>
      <c r="I354" s="1225"/>
      <c r="J354" s="1226"/>
      <c r="K354" s="1222">
        <f t="shared" si="89"/>
        <v>0</v>
      </c>
      <c r="L354" s="1234">
        <f t="shared" si="100"/>
        <v>0</v>
      </c>
      <c r="M354" s="1235">
        <f t="shared" si="100"/>
        <v>0</v>
      </c>
      <c r="N354" s="1235">
        <f t="shared" si="100"/>
        <v>0</v>
      </c>
      <c r="O354" s="1234">
        <f t="shared" si="100"/>
        <v>0</v>
      </c>
      <c r="P354" s="1235">
        <f t="shared" si="100"/>
        <v>0</v>
      </c>
      <c r="Q354" s="1235">
        <f t="shared" si="100"/>
        <v>0</v>
      </c>
      <c r="R354" s="1234">
        <f t="shared" si="101"/>
        <v>0</v>
      </c>
      <c r="S354" s="1235">
        <f t="shared" si="101"/>
        <v>0</v>
      </c>
      <c r="T354" s="1235">
        <f t="shared" si="101"/>
        <v>0</v>
      </c>
      <c r="U354" s="1234">
        <f t="shared" si="101"/>
        <v>0</v>
      </c>
      <c r="V354" s="1235">
        <f t="shared" si="101"/>
        <v>0</v>
      </c>
      <c r="W354" s="1235">
        <f t="shared" si="101"/>
        <v>0</v>
      </c>
      <c r="X354" s="1225"/>
      <c r="Y354" s="1225"/>
      <c r="Z354" s="1225"/>
      <c r="AA354" s="1230"/>
    </row>
    <row r="355" spans="2:27" ht="18" hidden="1" x14ac:dyDescent="0.2">
      <c r="B355" s="1189"/>
      <c r="C355" s="1246"/>
      <c r="D355" s="1189"/>
      <c r="E355" s="1243">
        <v>1093000127</v>
      </c>
      <c r="F355" s="1245"/>
      <c r="G355" s="1226"/>
      <c r="H355" s="1222">
        <f t="shared" si="88"/>
        <v>0</v>
      </c>
      <c r="I355" s="1225"/>
      <c r="J355" s="1226"/>
      <c r="K355" s="1222">
        <f t="shared" si="89"/>
        <v>0</v>
      </c>
      <c r="L355" s="1234">
        <f t="shared" si="100"/>
        <v>0</v>
      </c>
      <c r="M355" s="1235">
        <f t="shared" si="100"/>
        <v>0</v>
      </c>
      <c r="N355" s="1235">
        <f t="shared" si="100"/>
        <v>0</v>
      </c>
      <c r="O355" s="1234">
        <f t="shared" si="100"/>
        <v>0</v>
      </c>
      <c r="P355" s="1235">
        <f t="shared" si="100"/>
        <v>0</v>
      </c>
      <c r="Q355" s="1235">
        <f t="shared" si="100"/>
        <v>0</v>
      </c>
      <c r="R355" s="1234">
        <f t="shared" si="101"/>
        <v>0</v>
      </c>
      <c r="S355" s="1235">
        <f t="shared" si="101"/>
        <v>0</v>
      </c>
      <c r="T355" s="1235">
        <f t="shared" si="101"/>
        <v>0</v>
      </c>
      <c r="U355" s="1234">
        <f t="shared" si="101"/>
        <v>0</v>
      </c>
      <c r="V355" s="1235">
        <f t="shared" si="101"/>
        <v>0</v>
      </c>
      <c r="W355" s="1235">
        <f t="shared" si="101"/>
        <v>0</v>
      </c>
      <c r="X355" s="1225"/>
      <c r="Y355" s="1225"/>
      <c r="Z355" s="1225"/>
      <c r="AA355" s="1230"/>
    </row>
    <row r="356" spans="2:27" ht="18" hidden="1" x14ac:dyDescent="0.2">
      <c r="B356" s="1189"/>
      <c r="C356" s="1246"/>
      <c r="D356" s="1189"/>
      <c r="E356" s="1243">
        <v>1093000128</v>
      </c>
      <c r="F356" s="1245"/>
      <c r="G356" s="1226"/>
      <c r="H356" s="1222">
        <f t="shared" si="88"/>
        <v>0</v>
      </c>
      <c r="I356" s="1225"/>
      <c r="J356" s="1226"/>
      <c r="K356" s="1222">
        <f t="shared" si="89"/>
        <v>0</v>
      </c>
      <c r="L356" s="1234">
        <f t="shared" si="100"/>
        <v>0</v>
      </c>
      <c r="M356" s="1235">
        <f t="shared" si="100"/>
        <v>0</v>
      </c>
      <c r="N356" s="1235">
        <f t="shared" si="100"/>
        <v>0</v>
      </c>
      <c r="O356" s="1234">
        <f t="shared" si="100"/>
        <v>0</v>
      </c>
      <c r="P356" s="1235">
        <f t="shared" si="100"/>
        <v>0</v>
      </c>
      <c r="Q356" s="1235">
        <f t="shared" si="100"/>
        <v>0</v>
      </c>
      <c r="R356" s="1234">
        <f t="shared" si="101"/>
        <v>0</v>
      </c>
      <c r="S356" s="1235">
        <f t="shared" si="101"/>
        <v>0</v>
      </c>
      <c r="T356" s="1235">
        <f t="shared" si="101"/>
        <v>0</v>
      </c>
      <c r="U356" s="1234">
        <f t="shared" si="101"/>
        <v>0</v>
      </c>
      <c r="V356" s="1235">
        <f t="shared" si="101"/>
        <v>0</v>
      </c>
      <c r="W356" s="1235">
        <f t="shared" si="101"/>
        <v>0</v>
      </c>
      <c r="X356" s="1225"/>
      <c r="Y356" s="1225"/>
      <c r="Z356" s="1225"/>
      <c r="AA356" s="1230"/>
    </row>
    <row r="357" spans="2:27" ht="18" hidden="1" x14ac:dyDescent="0.2">
      <c r="B357" s="1189"/>
      <c r="C357" s="1246"/>
      <c r="D357" s="1189"/>
      <c r="E357" s="1243">
        <v>1093000129</v>
      </c>
      <c r="F357" s="1245"/>
      <c r="G357" s="1226"/>
      <c r="H357" s="1222">
        <f t="shared" si="88"/>
        <v>0</v>
      </c>
      <c r="I357" s="1225"/>
      <c r="J357" s="1226"/>
      <c r="K357" s="1222">
        <f t="shared" si="89"/>
        <v>0</v>
      </c>
      <c r="L357" s="1234">
        <f t="shared" si="100"/>
        <v>0</v>
      </c>
      <c r="M357" s="1235">
        <f t="shared" si="100"/>
        <v>0</v>
      </c>
      <c r="N357" s="1235">
        <f t="shared" si="100"/>
        <v>0</v>
      </c>
      <c r="O357" s="1234">
        <f t="shared" si="100"/>
        <v>0</v>
      </c>
      <c r="P357" s="1235">
        <f t="shared" si="100"/>
        <v>0</v>
      </c>
      <c r="Q357" s="1235">
        <f t="shared" si="100"/>
        <v>0</v>
      </c>
      <c r="R357" s="1234">
        <f t="shared" si="101"/>
        <v>0</v>
      </c>
      <c r="S357" s="1235">
        <f t="shared" si="101"/>
        <v>0</v>
      </c>
      <c r="T357" s="1235">
        <f t="shared" si="101"/>
        <v>0</v>
      </c>
      <c r="U357" s="1234">
        <f t="shared" si="101"/>
        <v>0</v>
      </c>
      <c r="V357" s="1235">
        <f t="shared" si="101"/>
        <v>0</v>
      </c>
      <c r="W357" s="1235">
        <f t="shared" si="101"/>
        <v>0</v>
      </c>
      <c r="X357" s="1225"/>
      <c r="Y357" s="1225"/>
      <c r="Z357" s="1225"/>
      <c r="AA357" s="1230"/>
    </row>
    <row r="358" spans="2:27" ht="18" hidden="1" x14ac:dyDescent="0.2">
      <c r="B358" s="1189"/>
      <c r="C358" s="1246"/>
      <c r="D358" s="1189"/>
      <c r="E358" s="1243">
        <v>1093000130</v>
      </c>
      <c r="F358" s="1245"/>
      <c r="G358" s="1226"/>
      <c r="H358" s="1222">
        <f t="shared" si="88"/>
        <v>0</v>
      </c>
      <c r="I358" s="1225"/>
      <c r="J358" s="1226"/>
      <c r="K358" s="1222">
        <f t="shared" si="89"/>
        <v>0</v>
      </c>
      <c r="L358" s="1234">
        <f t="shared" si="100"/>
        <v>0</v>
      </c>
      <c r="M358" s="1235">
        <f t="shared" si="100"/>
        <v>0</v>
      </c>
      <c r="N358" s="1235">
        <f t="shared" si="100"/>
        <v>0</v>
      </c>
      <c r="O358" s="1234">
        <f t="shared" si="100"/>
        <v>0</v>
      </c>
      <c r="P358" s="1235">
        <f t="shared" si="100"/>
        <v>0</v>
      </c>
      <c r="Q358" s="1235">
        <f t="shared" si="100"/>
        <v>0</v>
      </c>
      <c r="R358" s="1234">
        <f t="shared" si="101"/>
        <v>0</v>
      </c>
      <c r="S358" s="1235">
        <f t="shared" si="101"/>
        <v>0</v>
      </c>
      <c r="T358" s="1235">
        <f t="shared" si="101"/>
        <v>0</v>
      </c>
      <c r="U358" s="1234">
        <f t="shared" si="101"/>
        <v>0</v>
      </c>
      <c r="V358" s="1235">
        <f t="shared" si="101"/>
        <v>0</v>
      </c>
      <c r="W358" s="1235">
        <f t="shared" si="101"/>
        <v>0</v>
      </c>
      <c r="X358" s="1225"/>
      <c r="Y358" s="1225"/>
      <c r="Z358" s="1225"/>
      <c r="AA358" s="1230"/>
    </row>
    <row r="359" spans="2:27" ht="18" hidden="1" x14ac:dyDescent="0.2">
      <c r="B359" s="1189"/>
      <c r="C359" s="1246"/>
      <c r="D359" s="1189"/>
      <c r="E359" s="1243">
        <v>1093000131</v>
      </c>
      <c r="F359" s="1245"/>
      <c r="G359" s="1226"/>
      <c r="H359" s="1222">
        <f t="shared" si="88"/>
        <v>0</v>
      </c>
      <c r="I359" s="1225"/>
      <c r="J359" s="1226"/>
      <c r="K359" s="1222">
        <f t="shared" si="89"/>
        <v>0</v>
      </c>
      <c r="L359" s="1234">
        <f t="shared" si="100"/>
        <v>0</v>
      </c>
      <c r="M359" s="1235">
        <f t="shared" si="100"/>
        <v>0</v>
      </c>
      <c r="N359" s="1235">
        <f t="shared" si="100"/>
        <v>0</v>
      </c>
      <c r="O359" s="1234">
        <f t="shared" si="100"/>
        <v>0</v>
      </c>
      <c r="P359" s="1235">
        <f t="shared" si="100"/>
        <v>0</v>
      </c>
      <c r="Q359" s="1235">
        <f t="shared" si="100"/>
        <v>0</v>
      </c>
      <c r="R359" s="1234">
        <f t="shared" si="101"/>
        <v>0</v>
      </c>
      <c r="S359" s="1235">
        <f t="shared" si="101"/>
        <v>0</v>
      </c>
      <c r="T359" s="1235">
        <f t="shared" si="101"/>
        <v>0</v>
      </c>
      <c r="U359" s="1234">
        <f t="shared" si="101"/>
        <v>0</v>
      </c>
      <c r="V359" s="1235">
        <f t="shared" si="101"/>
        <v>0</v>
      </c>
      <c r="W359" s="1235">
        <f t="shared" si="101"/>
        <v>0</v>
      </c>
      <c r="X359" s="1225"/>
      <c r="Y359" s="1225"/>
      <c r="Z359" s="1225"/>
      <c r="AA359" s="1230"/>
    </row>
    <row r="360" spans="2:27" ht="18" hidden="1" x14ac:dyDescent="0.2">
      <c r="B360" s="1189"/>
      <c r="C360" s="1246"/>
      <c r="D360" s="1189"/>
      <c r="E360" s="1243">
        <v>1093000132</v>
      </c>
      <c r="F360" s="1245"/>
      <c r="G360" s="1226"/>
      <c r="H360" s="1222">
        <f t="shared" si="88"/>
        <v>0</v>
      </c>
      <c r="I360" s="1225"/>
      <c r="J360" s="1226"/>
      <c r="K360" s="1222">
        <f t="shared" si="89"/>
        <v>0</v>
      </c>
      <c r="L360" s="1234">
        <f t="shared" si="100"/>
        <v>0</v>
      </c>
      <c r="M360" s="1235">
        <f t="shared" si="100"/>
        <v>0</v>
      </c>
      <c r="N360" s="1235">
        <f t="shared" si="100"/>
        <v>0</v>
      </c>
      <c r="O360" s="1234">
        <f t="shared" si="100"/>
        <v>0</v>
      </c>
      <c r="P360" s="1235">
        <f t="shared" si="100"/>
        <v>0</v>
      </c>
      <c r="Q360" s="1235">
        <f t="shared" si="100"/>
        <v>0</v>
      </c>
      <c r="R360" s="1234">
        <f t="shared" si="101"/>
        <v>0</v>
      </c>
      <c r="S360" s="1235">
        <f t="shared" si="101"/>
        <v>0</v>
      </c>
      <c r="T360" s="1235">
        <f t="shared" si="101"/>
        <v>0</v>
      </c>
      <c r="U360" s="1234">
        <f t="shared" si="101"/>
        <v>0</v>
      </c>
      <c r="V360" s="1235">
        <f t="shared" si="101"/>
        <v>0</v>
      </c>
      <c r="W360" s="1235">
        <f t="shared" si="101"/>
        <v>0</v>
      </c>
      <c r="X360" s="1225"/>
      <c r="Y360" s="1225"/>
      <c r="Z360" s="1225"/>
      <c r="AA360" s="1230"/>
    </row>
    <row r="361" spans="2:27" ht="18" hidden="1" x14ac:dyDescent="0.2">
      <c r="B361" s="1189"/>
      <c r="C361" s="1246"/>
      <c r="D361" s="1189"/>
      <c r="E361" s="1243">
        <v>1093000133</v>
      </c>
      <c r="F361" s="1245"/>
      <c r="G361" s="1226"/>
      <c r="H361" s="1222">
        <f t="shared" si="88"/>
        <v>0</v>
      </c>
      <c r="I361" s="1225"/>
      <c r="J361" s="1226"/>
      <c r="K361" s="1222">
        <f t="shared" si="89"/>
        <v>0</v>
      </c>
      <c r="L361" s="1234">
        <f t="shared" si="100"/>
        <v>0</v>
      </c>
      <c r="M361" s="1235">
        <f t="shared" si="100"/>
        <v>0</v>
      </c>
      <c r="N361" s="1235">
        <f t="shared" si="100"/>
        <v>0</v>
      </c>
      <c r="O361" s="1234">
        <f t="shared" si="100"/>
        <v>0</v>
      </c>
      <c r="P361" s="1235">
        <f t="shared" si="100"/>
        <v>0</v>
      </c>
      <c r="Q361" s="1235">
        <f t="shared" si="100"/>
        <v>0</v>
      </c>
      <c r="R361" s="1234">
        <f t="shared" si="101"/>
        <v>0</v>
      </c>
      <c r="S361" s="1235">
        <f t="shared" si="101"/>
        <v>0</v>
      </c>
      <c r="T361" s="1235">
        <f t="shared" si="101"/>
        <v>0</v>
      </c>
      <c r="U361" s="1234">
        <f t="shared" si="101"/>
        <v>0</v>
      </c>
      <c r="V361" s="1235">
        <f t="shared" si="101"/>
        <v>0</v>
      </c>
      <c r="W361" s="1235">
        <f t="shared" si="101"/>
        <v>0</v>
      </c>
      <c r="X361" s="1225"/>
      <c r="Y361" s="1225"/>
      <c r="Z361" s="1225"/>
      <c r="AA361" s="1230"/>
    </row>
    <row r="362" spans="2:27" ht="18" hidden="1" x14ac:dyDescent="0.2">
      <c r="B362" s="1189"/>
      <c r="C362" s="1246"/>
      <c r="D362" s="1189"/>
      <c r="E362" s="1243">
        <v>1093000134</v>
      </c>
      <c r="F362" s="1245"/>
      <c r="G362" s="1226"/>
      <c r="H362" s="1222">
        <f t="shared" si="88"/>
        <v>0</v>
      </c>
      <c r="I362" s="1225"/>
      <c r="J362" s="1226"/>
      <c r="K362" s="1222">
        <f t="shared" si="89"/>
        <v>0</v>
      </c>
      <c r="L362" s="1234">
        <f t="shared" si="100"/>
        <v>0</v>
      </c>
      <c r="M362" s="1235">
        <f t="shared" si="100"/>
        <v>0</v>
      </c>
      <c r="N362" s="1235">
        <f t="shared" si="100"/>
        <v>0</v>
      </c>
      <c r="O362" s="1234">
        <f t="shared" si="100"/>
        <v>0</v>
      </c>
      <c r="P362" s="1235">
        <f t="shared" si="100"/>
        <v>0</v>
      </c>
      <c r="Q362" s="1235">
        <f t="shared" si="100"/>
        <v>0</v>
      </c>
      <c r="R362" s="1234">
        <f t="shared" si="101"/>
        <v>0</v>
      </c>
      <c r="S362" s="1235">
        <f t="shared" si="101"/>
        <v>0</v>
      </c>
      <c r="T362" s="1235">
        <f t="shared" si="101"/>
        <v>0</v>
      </c>
      <c r="U362" s="1234">
        <f t="shared" si="101"/>
        <v>0</v>
      </c>
      <c r="V362" s="1235">
        <f t="shared" si="101"/>
        <v>0</v>
      </c>
      <c r="W362" s="1235">
        <f t="shared" si="101"/>
        <v>0</v>
      </c>
      <c r="X362" s="1225"/>
      <c r="Y362" s="1225"/>
      <c r="Z362" s="1225"/>
      <c r="AA362" s="1230"/>
    </row>
    <row r="363" spans="2:27" ht="18" hidden="1" x14ac:dyDescent="0.2">
      <c r="B363" s="1189"/>
      <c r="C363" s="1246"/>
      <c r="D363" s="1189"/>
      <c r="E363" s="1243">
        <v>1093000135</v>
      </c>
      <c r="F363" s="1245"/>
      <c r="G363" s="1226"/>
      <c r="H363" s="1222">
        <f t="shared" si="88"/>
        <v>0</v>
      </c>
      <c r="I363" s="1225"/>
      <c r="J363" s="1226"/>
      <c r="K363" s="1222">
        <f t="shared" si="89"/>
        <v>0</v>
      </c>
      <c r="L363" s="1234">
        <f t="shared" si="100"/>
        <v>0</v>
      </c>
      <c r="M363" s="1235">
        <f t="shared" si="100"/>
        <v>0</v>
      </c>
      <c r="N363" s="1235">
        <f t="shared" si="100"/>
        <v>0</v>
      </c>
      <c r="O363" s="1234">
        <f t="shared" si="100"/>
        <v>0</v>
      </c>
      <c r="P363" s="1235">
        <f t="shared" si="100"/>
        <v>0</v>
      </c>
      <c r="Q363" s="1235">
        <f t="shared" si="100"/>
        <v>0</v>
      </c>
      <c r="R363" s="1234">
        <f t="shared" si="101"/>
        <v>0</v>
      </c>
      <c r="S363" s="1235">
        <f t="shared" si="101"/>
        <v>0</v>
      </c>
      <c r="T363" s="1235">
        <f t="shared" si="101"/>
        <v>0</v>
      </c>
      <c r="U363" s="1234">
        <f t="shared" si="101"/>
        <v>0</v>
      </c>
      <c r="V363" s="1235">
        <f t="shared" si="101"/>
        <v>0</v>
      </c>
      <c r="W363" s="1235">
        <f t="shared" si="101"/>
        <v>0</v>
      </c>
      <c r="X363" s="1225"/>
      <c r="Y363" s="1225"/>
      <c r="Z363" s="1225"/>
      <c r="AA363" s="1230"/>
    </row>
    <row r="364" spans="2:27" ht="18" hidden="1" x14ac:dyDescent="0.2">
      <c r="B364" s="1189"/>
      <c r="C364" s="1246"/>
      <c r="D364" s="1189"/>
      <c r="E364" s="1243">
        <v>1093000136</v>
      </c>
      <c r="F364" s="1245"/>
      <c r="G364" s="1226"/>
      <c r="H364" s="1222">
        <f t="shared" si="88"/>
        <v>0</v>
      </c>
      <c r="I364" s="1225"/>
      <c r="J364" s="1226"/>
      <c r="K364" s="1222">
        <f t="shared" si="89"/>
        <v>0</v>
      </c>
      <c r="L364" s="1234">
        <f t="shared" si="100"/>
        <v>0</v>
      </c>
      <c r="M364" s="1235">
        <f t="shared" si="100"/>
        <v>0</v>
      </c>
      <c r="N364" s="1235">
        <f t="shared" si="100"/>
        <v>0</v>
      </c>
      <c r="O364" s="1234">
        <f t="shared" si="100"/>
        <v>0</v>
      </c>
      <c r="P364" s="1235">
        <f t="shared" si="100"/>
        <v>0</v>
      </c>
      <c r="Q364" s="1235">
        <f t="shared" si="100"/>
        <v>0</v>
      </c>
      <c r="R364" s="1234">
        <f t="shared" si="101"/>
        <v>0</v>
      </c>
      <c r="S364" s="1235">
        <f t="shared" si="101"/>
        <v>0</v>
      </c>
      <c r="T364" s="1235">
        <f t="shared" si="101"/>
        <v>0</v>
      </c>
      <c r="U364" s="1234">
        <f t="shared" si="101"/>
        <v>0</v>
      </c>
      <c r="V364" s="1235">
        <f t="shared" si="101"/>
        <v>0</v>
      </c>
      <c r="W364" s="1235">
        <f t="shared" si="101"/>
        <v>0</v>
      </c>
      <c r="X364" s="1225"/>
      <c r="Y364" s="1225"/>
      <c r="Z364" s="1225"/>
      <c r="AA364" s="1230"/>
    </row>
    <row r="365" spans="2:27" ht="18" hidden="1" x14ac:dyDescent="0.2">
      <c r="B365" s="1189"/>
      <c r="C365" s="1246"/>
      <c r="D365" s="1189"/>
      <c r="E365" s="1243">
        <v>1093000137</v>
      </c>
      <c r="F365" s="1245"/>
      <c r="G365" s="1226"/>
      <c r="H365" s="1222">
        <f t="shared" si="88"/>
        <v>0</v>
      </c>
      <c r="I365" s="1225"/>
      <c r="J365" s="1226"/>
      <c r="K365" s="1222">
        <f t="shared" si="89"/>
        <v>0</v>
      </c>
      <c r="L365" s="1234">
        <f t="shared" si="100"/>
        <v>0</v>
      </c>
      <c r="M365" s="1235">
        <f t="shared" si="100"/>
        <v>0</v>
      </c>
      <c r="N365" s="1235">
        <f t="shared" si="100"/>
        <v>0</v>
      </c>
      <c r="O365" s="1234">
        <f t="shared" si="100"/>
        <v>0</v>
      </c>
      <c r="P365" s="1235">
        <f t="shared" si="100"/>
        <v>0</v>
      </c>
      <c r="Q365" s="1235">
        <f t="shared" si="100"/>
        <v>0</v>
      </c>
      <c r="R365" s="1234">
        <f t="shared" si="101"/>
        <v>0</v>
      </c>
      <c r="S365" s="1235">
        <f t="shared" si="101"/>
        <v>0</v>
      </c>
      <c r="T365" s="1235">
        <f t="shared" si="101"/>
        <v>0</v>
      </c>
      <c r="U365" s="1234">
        <f t="shared" si="101"/>
        <v>0</v>
      </c>
      <c r="V365" s="1235">
        <f t="shared" si="101"/>
        <v>0</v>
      </c>
      <c r="W365" s="1235">
        <f t="shared" si="101"/>
        <v>0</v>
      </c>
      <c r="X365" s="1225"/>
      <c r="Y365" s="1225"/>
      <c r="Z365" s="1225"/>
      <c r="AA365" s="1230"/>
    </row>
    <row r="366" spans="2:27" ht="18" hidden="1" x14ac:dyDescent="0.2">
      <c r="B366" s="1189"/>
      <c r="C366" s="1246"/>
      <c r="D366" s="1189"/>
      <c r="E366" s="1243">
        <v>1093000138</v>
      </c>
      <c r="F366" s="1245"/>
      <c r="G366" s="1226"/>
      <c r="H366" s="1222">
        <f t="shared" si="88"/>
        <v>0</v>
      </c>
      <c r="I366" s="1225"/>
      <c r="J366" s="1226"/>
      <c r="K366" s="1222">
        <f t="shared" si="89"/>
        <v>0</v>
      </c>
      <c r="L366" s="1234">
        <f t="shared" si="100"/>
        <v>0</v>
      </c>
      <c r="M366" s="1235">
        <f t="shared" si="100"/>
        <v>0</v>
      </c>
      <c r="N366" s="1235">
        <f t="shared" si="100"/>
        <v>0</v>
      </c>
      <c r="O366" s="1234">
        <f t="shared" si="100"/>
        <v>0</v>
      </c>
      <c r="P366" s="1235">
        <f t="shared" si="100"/>
        <v>0</v>
      </c>
      <c r="Q366" s="1235">
        <f t="shared" si="100"/>
        <v>0</v>
      </c>
      <c r="R366" s="1234">
        <f t="shared" si="101"/>
        <v>0</v>
      </c>
      <c r="S366" s="1235">
        <f t="shared" si="101"/>
        <v>0</v>
      </c>
      <c r="T366" s="1235">
        <f t="shared" si="101"/>
        <v>0</v>
      </c>
      <c r="U366" s="1234">
        <f t="shared" si="101"/>
        <v>0</v>
      </c>
      <c r="V366" s="1235">
        <f t="shared" si="101"/>
        <v>0</v>
      </c>
      <c r="W366" s="1235">
        <f t="shared" si="101"/>
        <v>0</v>
      </c>
      <c r="X366" s="1225"/>
      <c r="Y366" s="1225"/>
      <c r="Z366" s="1225"/>
      <c r="AA366" s="1230"/>
    </row>
    <row r="367" spans="2:27" ht="18" hidden="1" x14ac:dyDescent="0.2">
      <c r="B367" s="1189"/>
      <c r="C367" s="1246"/>
      <c r="D367" s="1189"/>
      <c r="E367" s="1243">
        <v>1093000139</v>
      </c>
      <c r="F367" s="1245"/>
      <c r="G367" s="1226"/>
      <c r="H367" s="1222">
        <f t="shared" si="88"/>
        <v>0</v>
      </c>
      <c r="I367" s="1225"/>
      <c r="J367" s="1226"/>
      <c r="K367" s="1222">
        <f t="shared" si="89"/>
        <v>0</v>
      </c>
      <c r="L367" s="1234">
        <f t="shared" si="100"/>
        <v>0</v>
      </c>
      <c r="M367" s="1235">
        <f t="shared" si="100"/>
        <v>0</v>
      </c>
      <c r="N367" s="1235">
        <f t="shared" si="100"/>
        <v>0</v>
      </c>
      <c r="O367" s="1234">
        <f t="shared" si="100"/>
        <v>0</v>
      </c>
      <c r="P367" s="1235">
        <f t="shared" si="100"/>
        <v>0</v>
      </c>
      <c r="Q367" s="1235">
        <f t="shared" si="100"/>
        <v>0</v>
      </c>
      <c r="R367" s="1234">
        <f t="shared" si="101"/>
        <v>0</v>
      </c>
      <c r="S367" s="1235">
        <f t="shared" si="101"/>
        <v>0</v>
      </c>
      <c r="T367" s="1235">
        <f t="shared" si="101"/>
        <v>0</v>
      </c>
      <c r="U367" s="1234">
        <f t="shared" si="101"/>
        <v>0</v>
      </c>
      <c r="V367" s="1235">
        <f t="shared" si="101"/>
        <v>0</v>
      </c>
      <c r="W367" s="1235">
        <f t="shared" si="101"/>
        <v>0</v>
      </c>
      <c r="X367" s="1225"/>
      <c r="Y367" s="1225"/>
      <c r="Z367" s="1225"/>
      <c r="AA367" s="1230"/>
    </row>
    <row r="368" spans="2:27" ht="18" hidden="1" x14ac:dyDescent="0.2">
      <c r="B368" s="1189"/>
      <c r="C368" s="1246"/>
      <c r="D368" s="1189"/>
      <c r="E368" s="1243">
        <v>1093000140</v>
      </c>
      <c r="F368" s="1245"/>
      <c r="G368" s="1226"/>
      <c r="H368" s="1222">
        <f t="shared" si="88"/>
        <v>0</v>
      </c>
      <c r="I368" s="1225"/>
      <c r="J368" s="1226"/>
      <c r="K368" s="1222">
        <f t="shared" si="89"/>
        <v>0</v>
      </c>
      <c r="L368" s="1234">
        <f t="shared" si="100"/>
        <v>0</v>
      </c>
      <c r="M368" s="1235">
        <f t="shared" si="100"/>
        <v>0</v>
      </c>
      <c r="N368" s="1235">
        <f t="shared" si="100"/>
        <v>0</v>
      </c>
      <c r="O368" s="1234">
        <f t="shared" si="100"/>
        <v>0</v>
      </c>
      <c r="P368" s="1235">
        <f t="shared" si="100"/>
        <v>0</v>
      </c>
      <c r="Q368" s="1235">
        <f t="shared" si="100"/>
        <v>0</v>
      </c>
      <c r="R368" s="1234">
        <f t="shared" si="101"/>
        <v>0</v>
      </c>
      <c r="S368" s="1235">
        <f t="shared" si="101"/>
        <v>0</v>
      </c>
      <c r="T368" s="1235">
        <f t="shared" si="101"/>
        <v>0</v>
      </c>
      <c r="U368" s="1234">
        <f t="shared" si="101"/>
        <v>0</v>
      </c>
      <c r="V368" s="1235">
        <f t="shared" si="101"/>
        <v>0</v>
      </c>
      <c r="W368" s="1235">
        <f t="shared" si="101"/>
        <v>0</v>
      </c>
      <c r="X368" s="1225"/>
      <c r="Y368" s="1225"/>
      <c r="Z368" s="1225"/>
      <c r="AA368" s="1230"/>
    </row>
    <row r="369" spans="2:27" ht="18" hidden="1" x14ac:dyDescent="0.2">
      <c r="B369" s="1189"/>
      <c r="C369" s="1246"/>
      <c r="D369" s="1189"/>
      <c r="E369" s="1243">
        <v>1093000141</v>
      </c>
      <c r="F369" s="1245"/>
      <c r="G369" s="1226"/>
      <c r="H369" s="1222">
        <f t="shared" si="88"/>
        <v>0</v>
      </c>
      <c r="I369" s="1225"/>
      <c r="J369" s="1226"/>
      <c r="K369" s="1222">
        <f t="shared" si="89"/>
        <v>0</v>
      </c>
      <c r="L369" s="1234">
        <f t="shared" si="100"/>
        <v>0</v>
      </c>
      <c r="M369" s="1235">
        <f t="shared" si="100"/>
        <v>0</v>
      </c>
      <c r="N369" s="1235">
        <f t="shared" si="100"/>
        <v>0</v>
      </c>
      <c r="O369" s="1234">
        <f t="shared" si="100"/>
        <v>0</v>
      </c>
      <c r="P369" s="1235">
        <f t="shared" si="100"/>
        <v>0</v>
      </c>
      <c r="Q369" s="1235">
        <f t="shared" si="100"/>
        <v>0</v>
      </c>
      <c r="R369" s="1234">
        <f t="shared" si="101"/>
        <v>0</v>
      </c>
      <c r="S369" s="1235">
        <f t="shared" si="101"/>
        <v>0</v>
      </c>
      <c r="T369" s="1235">
        <f t="shared" si="101"/>
        <v>0</v>
      </c>
      <c r="U369" s="1234">
        <f t="shared" si="101"/>
        <v>0</v>
      </c>
      <c r="V369" s="1235">
        <f t="shared" si="101"/>
        <v>0</v>
      </c>
      <c r="W369" s="1235">
        <f t="shared" si="101"/>
        <v>0</v>
      </c>
      <c r="X369" s="1225"/>
      <c r="Y369" s="1225"/>
      <c r="Z369" s="1225"/>
      <c r="AA369" s="1230"/>
    </row>
    <row r="370" spans="2:27" ht="18" hidden="1" x14ac:dyDescent="0.2">
      <c r="B370" s="1189"/>
      <c r="C370" s="1246"/>
      <c r="D370" s="1189"/>
      <c r="E370" s="1243">
        <v>1093000142</v>
      </c>
      <c r="F370" s="1245"/>
      <c r="G370" s="1226"/>
      <c r="H370" s="1222">
        <f t="shared" si="88"/>
        <v>0</v>
      </c>
      <c r="I370" s="1225"/>
      <c r="J370" s="1226"/>
      <c r="K370" s="1222">
        <f t="shared" si="89"/>
        <v>0</v>
      </c>
      <c r="L370" s="1234">
        <f t="shared" si="100"/>
        <v>0</v>
      </c>
      <c r="M370" s="1235">
        <f t="shared" si="100"/>
        <v>0</v>
      </c>
      <c r="N370" s="1235">
        <f t="shared" si="100"/>
        <v>0</v>
      </c>
      <c r="O370" s="1234">
        <f t="shared" si="100"/>
        <v>0</v>
      </c>
      <c r="P370" s="1235">
        <f t="shared" si="100"/>
        <v>0</v>
      </c>
      <c r="Q370" s="1235">
        <f t="shared" si="100"/>
        <v>0</v>
      </c>
      <c r="R370" s="1234">
        <f t="shared" si="101"/>
        <v>0</v>
      </c>
      <c r="S370" s="1235">
        <f t="shared" si="101"/>
        <v>0</v>
      </c>
      <c r="T370" s="1235">
        <f t="shared" si="101"/>
        <v>0</v>
      </c>
      <c r="U370" s="1234">
        <f t="shared" si="101"/>
        <v>0</v>
      </c>
      <c r="V370" s="1235">
        <f t="shared" si="101"/>
        <v>0</v>
      </c>
      <c r="W370" s="1235">
        <f t="shared" si="101"/>
        <v>0</v>
      </c>
      <c r="X370" s="1225"/>
      <c r="Y370" s="1225"/>
      <c r="Z370" s="1225"/>
      <c r="AA370" s="1230"/>
    </row>
    <row r="371" spans="2:27" ht="18" hidden="1" x14ac:dyDescent="0.2">
      <c r="B371" s="1189"/>
      <c r="C371" s="1246"/>
      <c r="D371" s="1189"/>
      <c r="E371" s="1243">
        <v>1093000143</v>
      </c>
      <c r="F371" s="1245"/>
      <c r="G371" s="1226"/>
      <c r="H371" s="1222">
        <f t="shared" si="88"/>
        <v>0</v>
      </c>
      <c r="I371" s="1225"/>
      <c r="J371" s="1226"/>
      <c r="K371" s="1222">
        <f t="shared" si="89"/>
        <v>0</v>
      </c>
      <c r="L371" s="1234">
        <f t="shared" si="100"/>
        <v>0</v>
      </c>
      <c r="M371" s="1235">
        <f t="shared" si="100"/>
        <v>0</v>
      </c>
      <c r="N371" s="1235">
        <f t="shared" si="100"/>
        <v>0</v>
      </c>
      <c r="O371" s="1234">
        <f t="shared" si="100"/>
        <v>0</v>
      </c>
      <c r="P371" s="1235">
        <f t="shared" si="100"/>
        <v>0</v>
      </c>
      <c r="Q371" s="1235">
        <f t="shared" si="100"/>
        <v>0</v>
      </c>
      <c r="R371" s="1234">
        <f t="shared" si="101"/>
        <v>0</v>
      </c>
      <c r="S371" s="1235">
        <f t="shared" si="101"/>
        <v>0</v>
      </c>
      <c r="T371" s="1235">
        <f t="shared" si="101"/>
        <v>0</v>
      </c>
      <c r="U371" s="1234">
        <f t="shared" si="101"/>
        <v>0</v>
      </c>
      <c r="V371" s="1235">
        <f t="shared" si="101"/>
        <v>0</v>
      </c>
      <c r="W371" s="1235">
        <f t="shared" si="101"/>
        <v>0</v>
      </c>
      <c r="X371" s="1225"/>
      <c r="Y371" s="1225"/>
      <c r="Z371" s="1225"/>
      <c r="AA371" s="1230"/>
    </row>
    <row r="372" spans="2:27" ht="18" hidden="1" x14ac:dyDescent="0.2">
      <c r="B372" s="1189"/>
      <c r="C372" s="1246"/>
      <c r="D372" s="1189"/>
      <c r="E372" s="1243">
        <v>1093000144</v>
      </c>
      <c r="F372" s="1245"/>
      <c r="G372" s="1226"/>
      <c r="H372" s="1222">
        <f t="shared" si="88"/>
        <v>0</v>
      </c>
      <c r="I372" s="1225"/>
      <c r="J372" s="1226"/>
      <c r="K372" s="1222">
        <f t="shared" si="89"/>
        <v>0</v>
      </c>
      <c r="L372" s="1234">
        <f t="shared" si="100"/>
        <v>0</v>
      </c>
      <c r="M372" s="1235">
        <f t="shared" si="100"/>
        <v>0</v>
      </c>
      <c r="N372" s="1235">
        <f t="shared" si="100"/>
        <v>0</v>
      </c>
      <c r="O372" s="1234">
        <f t="shared" si="100"/>
        <v>0</v>
      </c>
      <c r="P372" s="1235">
        <f t="shared" si="100"/>
        <v>0</v>
      </c>
      <c r="Q372" s="1235">
        <f t="shared" si="100"/>
        <v>0</v>
      </c>
      <c r="R372" s="1234">
        <f t="shared" si="101"/>
        <v>0</v>
      </c>
      <c r="S372" s="1235">
        <f t="shared" si="101"/>
        <v>0</v>
      </c>
      <c r="T372" s="1235">
        <f t="shared" si="101"/>
        <v>0</v>
      </c>
      <c r="U372" s="1234">
        <f t="shared" si="101"/>
        <v>0</v>
      </c>
      <c r="V372" s="1235">
        <f t="shared" si="101"/>
        <v>0</v>
      </c>
      <c r="W372" s="1235">
        <f t="shared" si="101"/>
        <v>0</v>
      </c>
      <c r="X372" s="1225"/>
      <c r="Y372" s="1225"/>
      <c r="Z372" s="1225"/>
      <c r="AA372" s="1230"/>
    </row>
    <row r="373" spans="2:27" ht="18" hidden="1" x14ac:dyDescent="0.2">
      <c r="B373" s="1189"/>
      <c r="C373" s="1246"/>
      <c r="D373" s="1189"/>
      <c r="E373" s="1243">
        <v>1093000145</v>
      </c>
      <c r="F373" s="1245"/>
      <c r="G373" s="1226"/>
      <c r="H373" s="1222">
        <f t="shared" si="88"/>
        <v>0</v>
      </c>
      <c r="I373" s="1225"/>
      <c r="J373" s="1226"/>
      <c r="K373" s="1222">
        <f t="shared" si="89"/>
        <v>0</v>
      </c>
      <c r="L373" s="1234">
        <f t="shared" si="100"/>
        <v>0</v>
      </c>
      <c r="M373" s="1235">
        <f t="shared" si="100"/>
        <v>0</v>
      </c>
      <c r="N373" s="1235">
        <f t="shared" si="100"/>
        <v>0</v>
      </c>
      <c r="O373" s="1234">
        <f t="shared" ref="O373:T423" si="102">(0)</f>
        <v>0</v>
      </c>
      <c r="P373" s="1235">
        <f t="shared" si="102"/>
        <v>0</v>
      </c>
      <c r="Q373" s="1235">
        <f t="shared" si="102"/>
        <v>0</v>
      </c>
      <c r="R373" s="1234">
        <f t="shared" si="101"/>
        <v>0</v>
      </c>
      <c r="S373" s="1235">
        <f t="shared" si="101"/>
        <v>0</v>
      </c>
      <c r="T373" s="1235">
        <f t="shared" si="101"/>
        <v>0</v>
      </c>
      <c r="U373" s="1234">
        <f t="shared" si="101"/>
        <v>0</v>
      </c>
      <c r="V373" s="1235">
        <f t="shared" si="101"/>
        <v>0</v>
      </c>
      <c r="W373" s="1235">
        <f t="shared" si="101"/>
        <v>0</v>
      </c>
      <c r="X373" s="1225"/>
      <c r="Y373" s="1225"/>
      <c r="Z373" s="1225"/>
      <c r="AA373" s="1230"/>
    </row>
    <row r="374" spans="2:27" ht="18" hidden="1" x14ac:dyDescent="0.2">
      <c r="B374" s="1189"/>
      <c r="C374" s="1246"/>
      <c r="D374" s="1189"/>
      <c r="E374" s="1243">
        <v>1093000146</v>
      </c>
      <c r="F374" s="1245"/>
      <c r="G374" s="1226"/>
      <c r="H374" s="1222">
        <f t="shared" si="88"/>
        <v>0</v>
      </c>
      <c r="I374" s="1225"/>
      <c r="J374" s="1226"/>
      <c r="K374" s="1222">
        <f t="shared" si="89"/>
        <v>0</v>
      </c>
      <c r="L374" s="1234">
        <f t="shared" ref="L374:Q441" si="103">(0)</f>
        <v>0</v>
      </c>
      <c r="M374" s="1235">
        <f t="shared" si="103"/>
        <v>0</v>
      </c>
      <c r="N374" s="1235">
        <f t="shared" si="103"/>
        <v>0</v>
      </c>
      <c r="O374" s="1234">
        <f t="shared" si="102"/>
        <v>0</v>
      </c>
      <c r="P374" s="1235">
        <f t="shared" si="102"/>
        <v>0</v>
      </c>
      <c r="Q374" s="1235">
        <f t="shared" si="102"/>
        <v>0</v>
      </c>
      <c r="R374" s="1234">
        <f t="shared" si="101"/>
        <v>0</v>
      </c>
      <c r="S374" s="1235">
        <f t="shared" si="101"/>
        <v>0</v>
      </c>
      <c r="T374" s="1235">
        <f t="shared" si="101"/>
        <v>0</v>
      </c>
      <c r="U374" s="1234">
        <f t="shared" si="101"/>
        <v>0</v>
      </c>
      <c r="V374" s="1235">
        <f t="shared" si="101"/>
        <v>0</v>
      </c>
      <c r="W374" s="1235">
        <f t="shared" si="101"/>
        <v>0</v>
      </c>
      <c r="X374" s="1225"/>
      <c r="Y374" s="1225"/>
      <c r="Z374" s="1225"/>
      <c r="AA374" s="1230"/>
    </row>
    <row r="375" spans="2:27" ht="18" hidden="1" x14ac:dyDescent="0.2">
      <c r="B375" s="1189"/>
      <c r="C375" s="1246"/>
      <c r="D375" s="1189"/>
      <c r="E375" s="1243">
        <v>1093000147</v>
      </c>
      <c r="F375" s="1245"/>
      <c r="G375" s="1226"/>
      <c r="H375" s="1222">
        <f t="shared" si="88"/>
        <v>0</v>
      </c>
      <c r="I375" s="1225"/>
      <c r="J375" s="1226"/>
      <c r="K375" s="1222">
        <f t="shared" si="89"/>
        <v>0</v>
      </c>
      <c r="L375" s="1234">
        <f t="shared" si="103"/>
        <v>0</v>
      </c>
      <c r="M375" s="1235">
        <f t="shared" si="103"/>
        <v>0</v>
      </c>
      <c r="N375" s="1235">
        <f t="shared" si="103"/>
        <v>0</v>
      </c>
      <c r="O375" s="1234">
        <f t="shared" si="102"/>
        <v>0</v>
      </c>
      <c r="P375" s="1235">
        <f t="shared" si="102"/>
        <v>0</v>
      </c>
      <c r="Q375" s="1235">
        <f t="shared" si="102"/>
        <v>0</v>
      </c>
      <c r="R375" s="1234">
        <f t="shared" si="101"/>
        <v>0</v>
      </c>
      <c r="S375" s="1235">
        <f t="shared" si="101"/>
        <v>0</v>
      </c>
      <c r="T375" s="1235">
        <f t="shared" si="101"/>
        <v>0</v>
      </c>
      <c r="U375" s="1234">
        <f t="shared" si="101"/>
        <v>0</v>
      </c>
      <c r="V375" s="1235">
        <f t="shared" si="101"/>
        <v>0</v>
      </c>
      <c r="W375" s="1235">
        <f t="shared" si="101"/>
        <v>0</v>
      </c>
      <c r="X375" s="1225"/>
      <c r="Y375" s="1225"/>
      <c r="Z375" s="1225"/>
      <c r="AA375" s="1230"/>
    </row>
    <row r="376" spans="2:27" ht="18" hidden="1" x14ac:dyDescent="0.2">
      <c r="B376" s="1189"/>
      <c r="C376" s="1246"/>
      <c r="D376" s="1189"/>
      <c r="E376" s="1243">
        <v>1093000148</v>
      </c>
      <c r="F376" s="1245"/>
      <c r="G376" s="1226"/>
      <c r="H376" s="1222">
        <f t="shared" si="88"/>
        <v>0</v>
      </c>
      <c r="I376" s="1225"/>
      <c r="J376" s="1226"/>
      <c r="K376" s="1222">
        <f t="shared" si="89"/>
        <v>0</v>
      </c>
      <c r="L376" s="1234">
        <f t="shared" si="103"/>
        <v>0</v>
      </c>
      <c r="M376" s="1235">
        <f t="shared" si="103"/>
        <v>0</v>
      </c>
      <c r="N376" s="1235">
        <f t="shared" si="103"/>
        <v>0</v>
      </c>
      <c r="O376" s="1234">
        <f t="shared" si="102"/>
        <v>0</v>
      </c>
      <c r="P376" s="1235">
        <f t="shared" si="102"/>
        <v>0</v>
      </c>
      <c r="Q376" s="1235">
        <f t="shared" si="102"/>
        <v>0</v>
      </c>
      <c r="R376" s="1234">
        <f t="shared" si="101"/>
        <v>0</v>
      </c>
      <c r="S376" s="1235">
        <f t="shared" si="101"/>
        <v>0</v>
      </c>
      <c r="T376" s="1235">
        <f t="shared" si="101"/>
        <v>0</v>
      </c>
      <c r="U376" s="1234">
        <f t="shared" si="101"/>
        <v>0</v>
      </c>
      <c r="V376" s="1235">
        <f t="shared" si="101"/>
        <v>0</v>
      </c>
      <c r="W376" s="1235">
        <f t="shared" si="101"/>
        <v>0</v>
      </c>
      <c r="X376" s="1225"/>
      <c r="Y376" s="1225"/>
      <c r="Z376" s="1225"/>
      <c r="AA376" s="1230"/>
    </row>
    <row r="377" spans="2:27" ht="18" hidden="1" x14ac:dyDescent="0.2">
      <c r="B377" s="1189"/>
      <c r="C377" s="1246"/>
      <c r="D377" s="1189"/>
      <c r="E377" s="1243">
        <v>1093000149</v>
      </c>
      <c r="F377" s="1245"/>
      <c r="G377" s="1226"/>
      <c r="H377" s="1222">
        <f t="shared" si="88"/>
        <v>0</v>
      </c>
      <c r="I377" s="1225"/>
      <c r="J377" s="1226"/>
      <c r="K377" s="1222">
        <f t="shared" si="89"/>
        <v>0</v>
      </c>
      <c r="L377" s="1234">
        <f t="shared" si="103"/>
        <v>0</v>
      </c>
      <c r="M377" s="1235">
        <f t="shared" si="103"/>
        <v>0</v>
      </c>
      <c r="N377" s="1235">
        <f t="shared" si="103"/>
        <v>0</v>
      </c>
      <c r="O377" s="1234">
        <f t="shared" si="102"/>
        <v>0</v>
      </c>
      <c r="P377" s="1235">
        <f t="shared" si="102"/>
        <v>0</v>
      </c>
      <c r="Q377" s="1235">
        <f t="shared" si="102"/>
        <v>0</v>
      </c>
      <c r="R377" s="1234">
        <f t="shared" si="101"/>
        <v>0</v>
      </c>
      <c r="S377" s="1235">
        <f t="shared" si="101"/>
        <v>0</v>
      </c>
      <c r="T377" s="1235">
        <f t="shared" si="101"/>
        <v>0</v>
      </c>
      <c r="U377" s="1234">
        <f t="shared" si="101"/>
        <v>0</v>
      </c>
      <c r="V377" s="1235">
        <f t="shared" si="101"/>
        <v>0</v>
      </c>
      <c r="W377" s="1235">
        <f t="shared" si="101"/>
        <v>0</v>
      </c>
      <c r="X377" s="1225"/>
      <c r="Y377" s="1225"/>
      <c r="Z377" s="1225"/>
      <c r="AA377" s="1230"/>
    </row>
    <row r="378" spans="2:27" ht="18" hidden="1" x14ac:dyDescent="0.2">
      <c r="B378" s="1189"/>
      <c r="C378" s="1246"/>
      <c r="D378" s="1189"/>
      <c r="E378" s="1243">
        <v>1093000150</v>
      </c>
      <c r="F378" s="1245"/>
      <c r="G378" s="1226"/>
      <c r="H378" s="1222">
        <f t="shared" si="88"/>
        <v>0</v>
      </c>
      <c r="I378" s="1225"/>
      <c r="J378" s="1226"/>
      <c r="K378" s="1222">
        <f t="shared" si="89"/>
        <v>0</v>
      </c>
      <c r="L378" s="1234">
        <f t="shared" si="103"/>
        <v>0</v>
      </c>
      <c r="M378" s="1235">
        <f t="shared" si="103"/>
        <v>0</v>
      </c>
      <c r="N378" s="1235">
        <f t="shared" si="103"/>
        <v>0</v>
      </c>
      <c r="O378" s="1234">
        <f t="shared" si="102"/>
        <v>0</v>
      </c>
      <c r="P378" s="1235">
        <f t="shared" si="102"/>
        <v>0</v>
      </c>
      <c r="Q378" s="1235">
        <f t="shared" si="102"/>
        <v>0</v>
      </c>
      <c r="R378" s="1234">
        <f t="shared" si="101"/>
        <v>0</v>
      </c>
      <c r="S378" s="1235">
        <f t="shared" si="101"/>
        <v>0</v>
      </c>
      <c r="T378" s="1235">
        <f t="shared" si="101"/>
        <v>0</v>
      </c>
      <c r="U378" s="1234">
        <f t="shared" si="101"/>
        <v>0</v>
      </c>
      <c r="V378" s="1235">
        <f t="shared" si="101"/>
        <v>0</v>
      </c>
      <c r="W378" s="1235">
        <f t="shared" si="101"/>
        <v>0</v>
      </c>
      <c r="X378" s="1225"/>
      <c r="Y378" s="1225"/>
      <c r="Z378" s="1225"/>
      <c r="AA378" s="1230"/>
    </row>
    <row r="379" spans="2:27" ht="18" hidden="1" x14ac:dyDescent="0.2">
      <c r="B379" s="1189"/>
      <c r="C379" s="1246"/>
      <c r="D379" s="1189"/>
      <c r="E379" s="1243">
        <v>1093000151</v>
      </c>
      <c r="F379" s="1245"/>
      <c r="G379" s="1226"/>
      <c r="H379" s="1222">
        <f t="shared" si="88"/>
        <v>0</v>
      </c>
      <c r="I379" s="1225"/>
      <c r="J379" s="1226"/>
      <c r="K379" s="1222">
        <f t="shared" si="89"/>
        <v>0</v>
      </c>
      <c r="L379" s="1234">
        <f t="shared" si="103"/>
        <v>0</v>
      </c>
      <c r="M379" s="1235">
        <f t="shared" si="103"/>
        <v>0</v>
      </c>
      <c r="N379" s="1235">
        <f t="shared" si="103"/>
        <v>0</v>
      </c>
      <c r="O379" s="1234">
        <f t="shared" si="102"/>
        <v>0</v>
      </c>
      <c r="P379" s="1235">
        <f t="shared" si="102"/>
        <v>0</v>
      </c>
      <c r="Q379" s="1235">
        <f t="shared" si="102"/>
        <v>0</v>
      </c>
      <c r="R379" s="1234">
        <f t="shared" si="101"/>
        <v>0</v>
      </c>
      <c r="S379" s="1235">
        <f t="shared" si="101"/>
        <v>0</v>
      </c>
      <c r="T379" s="1235">
        <f t="shared" si="101"/>
        <v>0</v>
      </c>
      <c r="U379" s="1234">
        <f t="shared" si="101"/>
        <v>0</v>
      </c>
      <c r="V379" s="1235">
        <f t="shared" si="101"/>
        <v>0</v>
      </c>
      <c r="W379" s="1235">
        <f t="shared" si="101"/>
        <v>0</v>
      </c>
      <c r="X379" s="1225"/>
      <c r="Y379" s="1225"/>
      <c r="Z379" s="1225"/>
      <c r="AA379" s="1230"/>
    </row>
    <row r="380" spans="2:27" ht="18" hidden="1" x14ac:dyDescent="0.2">
      <c r="B380" s="1189"/>
      <c r="C380" s="1246"/>
      <c r="D380" s="1189"/>
      <c r="E380" s="1243">
        <v>1093000152</v>
      </c>
      <c r="F380" s="1245"/>
      <c r="G380" s="1226"/>
      <c r="H380" s="1222">
        <f t="shared" si="88"/>
        <v>0</v>
      </c>
      <c r="I380" s="1225"/>
      <c r="J380" s="1226"/>
      <c r="K380" s="1222">
        <f t="shared" si="89"/>
        <v>0</v>
      </c>
      <c r="L380" s="1234">
        <f t="shared" si="103"/>
        <v>0</v>
      </c>
      <c r="M380" s="1235">
        <f t="shared" si="103"/>
        <v>0</v>
      </c>
      <c r="N380" s="1235">
        <f t="shared" si="103"/>
        <v>0</v>
      </c>
      <c r="O380" s="1234">
        <f t="shared" si="102"/>
        <v>0</v>
      </c>
      <c r="P380" s="1235">
        <f t="shared" si="102"/>
        <v>0</v>
      </c>
      <c r="Q380" s="1235">
        <f t="shared" si="102"/>
        <v>0</v>
      </c>
      <c r="R380" s="1234">
        <f t="shared" si="101"/>
        <v>0</v>
      </c>
      <c r="S380" s="1235">
        <f t="shared" si="101"/>
        <v>0</v>
      </c>
      <c r="T380" s="1235">
        <f t="shared" si="101"/>
        <v>0</v>
      </c>
      <c r="U380" s="1234">
        <f t="shared" si="101"/>
        <v>0</v>
      </c>
      <c r="V380" s="1235">
        <f t="shared" si="101"/>
        <v>0</v>
      </c>
      <c r="W380" s="1235">
        <f t="shared" si="101"/>
        <v>0</v>
      </c>
      <c r="X380" s="1225"/>
      <c r="Y380" s="1225"/>
      <c r="Z380" s="1225"/>
      <c r="AA380" s="1230"/>
    </row>
    <row r="381" spans="2:27" ht="18" hidden="1" x14ac:dyDescent="0.2">
      <c r="B381" s="1189"/>
      <c r="C381" s="1246"/>
      <c r="D381" s="1189"/>
      <c r="E381" s="1243">
        <v>1093000153</v>
      </c>
      <c r="F381" s="1245"/>
      <c r="G381" s="1226"/>
      <c r="H381" s="1222">
        <f t="shared" ref="H381:H629" si="104">IF(F381=0,0,G381/F381)</f>
        <v>0</v>
      </c>
      <c r="I381" s="1225"/>
      <c r="J381" s="1226"/>
      <c r="K381" s="1222">
        <f t="shared" ref="K381:K629" si="105">IF(I381=0,0,J381/I381)</f>
        <v>0</v>
      </c>
      <c r="L381" s="1234">
        <f t="shared" si="103"/>
        <v>0</v>
      </c>
      <c r="M381" s="1235">
        <f t="shared" si="103"/>
        <v>0</v>
      </c>
      <c r="N381" s="1235">
        <f t="shared" si="103"/>
        <v>0</v>
      </c>
      <c r="O381" s="1234">
        <f t="shared" si="102"/>
        <v>0</v>
      </c>
      <c r="P381" s="1235">
        <f t="shared" si="102"/>
        <v>0</v>
      </c>
      <c r="Q381" s="1235">
        <f t="shared" si="102"/>
        <v>0</v>
      </c>
      <c r="R381" s="1234">
        <f t="shared" si="101"/>
        <v>0</v>
      </c>
      <c r="S381" s="1235">
        <f t="shared" si="101"/>
        <v>0</v>
      </c>
      <c r="T381" s="1235">
        <f t="shared" si="101"/>
        <v>0</v>
      </c>
      <c r="U381" s="1234">
        <f t="shared" si="101"/>
        <v>0</v>
      </c>
      <c r="V381" s="1235">
        <f t="shared" si="101"/>
        <v>0</v>
      </c>
      <c r="W381" s="1235">
        <f t="shared" si="101"/>
        <v>0</v>
      </c>
      <c r="X381" s="1225"/>
      <c r="Y381" s="1225"/>
      <c r="Z381" s="1225"/>
      <c r="AA381" s="1230"/>
    </row>
    <row r="382" spans="2:27" ht="18" hidden="1" x14ac:dyDescent="0.2">
      <c r="B382" s="1189"/>
      <c r="C382" s="1246"/>
      <c r="D382" s="1189"/>
      <c r="E382" s="1243">
        <v>1093000154</v>
      </c>
      <c r="F382" s="1245"/>
      <c r="G382" s="1226"/>
      <c r="H382" s="1222">
        <f t="shared" si="104"/>
        <v>0</v>
      </c>
      <c r="I382" s="1225"/>
      <c r="J382" s="1226"/>
      <c r="K382" s="1222">
        <f t="shared" si="105"/>
        <v>0</v>
      </c>
      <c r="L382" s="1234">
        <f t="shared" si="103"/>
        <v>0</v>
      </c>
      <c r="M382" s="1235">
        <f t="shared" si="103"/>
        <v>0</v>
      </c>
      <c r="N382" s="1235">
        <f t="shared" si="103"/>
        <v>0</v>
      </c>
      <c r="O382" s="1234">
        <f t="shared" si="102"/>
        <v>0</v>
      </c>
      <c r="P382" s="1235">
        <f t="shared" si="102"/>
        <v>0</v>
      </c>
      <c r="Q382" s="1235">
        <f t="shared" si="102"/>
        <v>0</v>
      </c>
      <c r="R382" s="1234">
        <f t="shared" si="101"/>
        <v>0</v>
      </c>
      <c r="S382" s="1235">
        <f t="shared" si="101"/>
        <v>0</v>
      </c>
      <c r="T382" s="1235">
        <f t="shared" si="101"/>
        <v>0</v>
      </c>
      <c r="U382" s="1234">
        <f t="shared" si="101"/>
        <v>0</v>
      </c>
      <c r="V382" s="1235">
        <f t="shared" si="101"/>
        <v>0</v>
      </c>
      <c r="W382" s="1235">
        <f t="shared" si="101"/>
        <v>0</v>
      </c>
      <c r="X382" s="1225"/>
      <c r="Y382" s="1225"/>
      <c r="Z382" s="1225"/>
      <c r="AA382" s="1230"/>
    </row>
    <row r="383" spans="2:27" ht="18" hidden="1" x14ac:dyDescent="0.2">
      <c r="B383" s="1189"/>
      <c r="C383" s="1246"/>
      <c r="D383" s="1189"/>
      <c r="E383" s="1243">
        <v>1093000155</v>
      </c>
      <c r="F383" s="1245"/>
      <c r="G383" s="1226"/>
      <c r="H383" s="1222">
        <f t="shared" si="104"/>
        <v>0</v>
      </c>
      <c r="I383" s="1225"/>
      <c r="J383" s="1226"/>
      <c r="K383" s="1222">
        <f t="shared" si="105"/>
        <v>0</v>
      </c>
      <c r="L383" s="1234">
        <f t="shared" si="103"/>
        <v>0</v>
      </c>
      <c r="M383" s="1235">
        <f t="shared" si="103"/>
        <v>0</v>
      </c>
      <c r="N383" s="1235">
        <f t="shared" si="103"/>
        <v>0</v>
      </c>
      <c r="O383" s="1234">
        <f t="shared" si="102"/>
        <v>0</v>
      </c>
      <c r="P383" s="1235">
        <f t="shared" si="102"/>
        <v>0</v>
      </c>
      <c r="Q383" s="1235">
        <f t="shared" si="102"/>
        <v>0</v>
      </c>
      <c r="R383" s="1234">
        <f t="shared" si="101"/>
        <v>0</v>
      </c>
      <c r="S383" s="1235">
        <f t="shared" si="101"/>
        <v>0</v>
      </c>
      <c r="T383" s="1235">
        <f t="shared" si="101"/>
        <v>0</v>
      </c>
      <c r="U383" s="1234">
        <f t="shared" si="101"/>
        <v>0</v>
      </c>
      <c r="V383" s="1235">
        <f t="shared" si="101"/>
        <v>0</v>
      </c>
      <c r="W383" s="1235">
        <f t="shared" si="101"/>
        <v>0</v>
      </c>
      <c r="X383" s="1225"/>
      <c r="Y383" s="1225"/>
      <c r="Z383" s="1225"/>
      <c r="AA383" s="1230"/>
    </row>
    <row r="384" spans="2:27" ht="18" hidden="1" x14ac:dyDescent="0.2">
      <c r="B384" s="1189"/>
      <c r="C384" s="1246"/>
      <c r="D384" s="1189"/>
      <c r="E384" s="1243">
        <v>1093000156</v>
      </c>
      <c r="F384" s="1245"/>
      <c r="G384" s="1226"/>
      <c r="H384" s="1222">
        <f t="shared" si="104"/>
        <v>0</v>
      </c>
      <c r="I384" s="1225"/>
      <c r="J384" s="1226"/>
      <c r="K384" s="1222">
        <f t="shared" si="105"/>
        <v>0</v>
      </c>
      <c r="L384" s="1234">
        <f t="shared" si="103"/>
        <v>0</v>
      </c>
      <c r="M384" s="1235">
        <f t="shared" si="103"/>
        <v>0</v>
      </c>
      <c r="N384" s="1235">
        <f t="shared" si="103"/>
        <v>0</v>
      </c>
      <c r="O384" s="1234">
        <f t="shared" si="102"/>
        <v>0</v>
      </c>
      <c r="P384" s="1235">
        <f t="shared" si="102"/>
        <v>0</v>
      </c>
      <c r="Q384" s="1235">
        <f t="shared" si="102"/>
        <v>0</v>
      </c>
      <c r="R384" s="1234">
        <f t="shared" si="101"/>
        <v>0</v>
      </c>
      <c r="S384" s="1235">
        <f t="shared" si="101"/>
        <v>0</v>
      </c>
      <c r="T384" s="1235">
        <f t="shared" si="101"/>
        <v>0</v>
      </c>
      <c r="U384" s="1234">
        <f t="shared" si="101"/>
        <v>0</v>
      </c>
      <c r="V384" s="1235">
        <f t="shared" si="101"/>
        <v>0</v>
      </c>
      <c r="W384" s="1235">
        <f t="shared" si="101"/>
        <v>0</v>
      </c>
      <c r="X384" s="1225"/>
      <c r="Y384" s="1225"/>
      <c r="Z384" s="1225"/>
      <c r="AA384" s="1230"/>
    </row>
    <row r="385" spans="2:27" ht="18" hidden="1" x14ac:dyDescent="0.2">
      <c r="B385" s="1189"/>
      <c r="C385" s="1246"/>
      <c r="D385" s="1189"/>
      <c r="E385" s="1243">
        <v>1093000157</v>
      </c>
      <c r="F385" s="1245"/>
      <c r="G385" s="1226"/>
      <c r="H385" s="1222">
        <f t="shared" si="104"/>
        <v>0</v>
      </c>
      <c r="I385" s="1225"/>
      <c r="J385" s="1226"/>
      <c r="K385" s="1222">
        <f t="shared" si="105"/>
        <v>0</v>
      </c>
      <c r="L385" s="1234">
        <f t="shared" si="103"/>
        <v>0</v>
      </c>
      <c r="M385" s="1235">
        <f t="shared" si="103"/>
        <v>0</v>
      </c>
      <c r="N385" s="1235">
        <f t="shared" si="103"/>
        <v>0</v>
      </c>
      <c r="O385" s="1234">
        <f t="shared" si="102"/>
        <v>0</v>
      </c>
      <c r="P385" s="1235">
        <f t="shared" si="102"/>
        <v>0</v>
      </c>
      <c r="Q385" s="1235">
        <f t="shared" si="102"/>
        <v>0</v>
      </c>
      <c r="R385" s="1234">
        <f t="shared" si="101"/>
        <v>0</v>
      </c>
      <c r="S385" s="1235">
        <f t="shared" si="101"/>
        <v>0</v>
      </c>
      <c r="T385" s="1235">
        <f t="shared" si="101"/>
        <v>0</v>
      </c>
      <c r="U385" s="1234">
        <f t="shared" si="101"/>
        <v>0</v>
      </c>
      <c r="V385" s="1235">
        <f t="shared" si="101"/>
        <v>0</v>
      </c>
      <c r="W385" s="1235">
        <f t="shared" si="101"/>
        <v>0</v>
      </c>
      <c r="X385" s="1225"/>
      <c r="Y385" s="1225"/>
      <c r="Z385" s="1225"/>
      <c r="AA385" s="1230"/>
    </row>
    <row r="386" spans="2:27" ht="18" hidden="1" x14ac:dyDescent="0.2">
      <c r="B386" s="1189"/>
      <c r="C386" s="1246"/>
      <c r="D386" s="1189"/>
      <c r="E386" s="1243">
        <v>1093000158</v>
      </c>
      <c r="F386" s="1245"/>
      <c r="G386" s="1226"/>
      <c r="H386" s="1222">
        <f t="shared" si="104"/>
        <v>0</v>
      </c>
      <c r="I386" s="1225"/>
      <c r="J386" s="1226"/>
      <c r="K386" s="1222">
        <f t="shared" si="105"/>
        <v>0</v>
      </c>
      <c r="L386" s="1234">
        <f t="shared" si="103"/>
        <v>0</v>
      </c>
      <c r="M386" s="1235">
        <f t="shared" si="103"/>
        <v>0</v>
      </c>
      <c r="N386" s="1235">
        <f t="shared" si="103"/>
        <v>0</v>
      </c>
      <c r="O386" s="1234">
        <f t="shared" si="102"/>
        <v>0</v>
      </c>
      <c r="P386" s="1235">
        <f t="shared" si="102"/>
        <v>0</v>
      </c>
      <c r="Q386" s="1235">
        <f t="shared" si="102"/>
        <v>0</v>
      </c>
      <c r="R386" s="1234">
        <f t="shared" si="101"/>
        <v>0</v>
      </c>
      <c r="S386" s="1235">
        <f t="shared" si="101"/>
        <v>0</v>
      </c>
      <c r="T386" s="1235">
        <f t="shared" si="101"/>
        <v>0</v>
      </c>
      <c r="U386" s="1234">
        <f t="shared" si="101"/>
        <v>0</v>
      </c>
      <c r="V386" s="1235">
        <f t="shared" si="101"/>
        <v>0</v>
      </c>
      <c r="W386" s="1235">
        <f t="shared" si="101"/>
        <v>0</v>
      </c>
      <c r="X386" s="1225"/>
      <c r="Y386" s="1225"/>
      <c r="Z386" s="1225"/>
      <c r="AA386" s="1230"/>
    </row>
    <row r="387" spans="2:27" ht="18" hidden="1" x14ac:dyDescent="0.2">
      <c r="B387" s="1189"/>
      <c r="C387" s="1246"/>
      <c r="D387" s="1189"/>
      <c r="E387" s="1243">
        <v>1093000159</v>
      </c>
      <c r="F387" s="1245"/>
      <c r="G387" s="1226"/>
      <c r="H387" s="1222">
        <f t="shared" si="104"/>
        <v>0</v>
      </c>
      <c r="I387" s="1225"/>
      <c r="J387" s="1226"/>
      <c r="K387" s="1222">
        <f t="shared" si="105"/>
        <v>0</v>
      </c>
      <c r="L387" s="1234">
        <f t="shared" si="103"/>
        <v>0</v>
      </c>
      <c r="M387" s="1235">
        <f t="shared" si="103"/>
        <v>0</v>
      </c>
      <c r="N387" s="1235">
        <f t="shared" si="103"/>
        <v>0</v>
      </c>
      <c r="O387" s="1234">
        <f t="shared" si="102"/>
        <v>0</v>
      </c>
      <c r="P387" s="1235">
        <f t="shared" si="102"/>
        <v>0</v>
      </c>
      <c r="Q387" s="1235">
        <f t="shared" si="102"/>
        <v>0</v>
      </c>
      <c r="R387" s="1234">
        <f t="shared" si="101"/>
        <v>0</v>
      </c>
      <c r="S387" s="1235">
        <f t="shared" si="101"/>
        <v>0</v>
      </c>
      <c r="T387" s="1235">
        <f t="shared" si="101"/>
        <v>0</v>
      </c>
      <c r="U387" s="1234">
        <f t="shared" si="101"/>
        <v>0</v>
      </c>
      <c r="V387" s="1235">
        <f t="shared" si="101"/>
        <v>0</v>
      </c>
      <c r="W387" s="1235">
        <f t="shared" si="101"/>
        <v>0</v>
      </c>
      <c r="X387" s="1225"/>
      <c r="Y387" s="1225"/>
      <c r="Z387" s="1225"/>
      <c r="AA387" s="1230"/>
    </row>
    <row r="388" spans="2:27" ht="18" hidden="1" x14ac:dyDescent="0.2">
      <c r="B388" s="1189"/>
      <c r="C388" s="1246"/>
      <c r="D388" s="1189"/>
      <c r="E388" s="1243">
        <v>1093000160</v>
      </c>
      <c r="F388" s="1245"/>
      <c r="G388" s="1226"/>
      <c r="H388" s="1222">
        <f t="shared" si="104"/>
        <v>0</v>
      </c>
      <c r="I388" s="1225"/>
      <c r="J388" s="1226"/>
      <c r="K388" s="1222">
        <f t="shared" si="105"/>
        <v>0</v>
      </c>
      <c r="L388" s="1234">
        <f t="shared" si="103"/>
        <v>0</v>
      </c>
      <c r="M388" s="1235">
        <f t="shared" si="103"/>
        <v>0</v>
      </c>
      <c r="N388" s="1235">
        <f t="shared" si="103"/>
        <v>0</v>
      </c>
      <c r="O388" s="1234">
        <f t="shared" si="102"/>
        <v>0</v>
      </c>
      <c r="P388" s="1235">
        <f t="shared" si="102"/>
        <v>0</v>
      </c>
      <c r="Q388" s="1235">
        <f t="shared" si="102"/>
        <v>0</v>
      </c>
      <c r="R388" s="1234">
        <f t="shared" si="101"/>
        <v>0</v>
      </c>
      <c r="S388" s="1235">
        <f t="shared" si="101"/>
        <v>0</v>
      </c>
      <c r="T388" s="1235">
        <f t="shared" si="101"/>
        <v>0</v>
      </c>
      <c r="U388" s="1234">
        <f t="shared" ref="U388:W472" si="106">(0)</f>
        <v>0</v>
      </c>
      <c r="V388" s="1235">
        <f t="shared" si="106"/>
        <v>0</v>
      </c>
      <c r="W388" s="1235">
        <f t="shared" si="106"/>
        <v>0</v>
      </c>
      <c r="X388" s="1225"/>
      <c r="Y388" s="1225"/>
      <c r="Z388" s="1225"/>
      <c r="AA388" s="1230"/>
    </row>
    <row r="389" spans="2:27" ht="18" hidden="1" x14ac:dyDescent="0.2">
      <c r="B389" s="1189"/>
      <c r="C389" s="1246"/>
      <c r="D389" s="1189"/>
      <c r="E389" s="1243">
        <v>1093000161</v>
      </c>
      <c r="F389" s="1245"/>
      <c r="G389" s="1226"/>
      <c r="H389" s="1222">
        <f t="shared" si="104"/>
        <v>0</v>
      </c>
      <c r="I389" s="1225"/>
      <c r="J389" s="1226"/>
      <c r="K389" s="1222">
        <f t="shared" si="105"/>
        <v>0</v>
      </c>
      <c r="L389" s="1234">
        <f t="shared" si="103"/>
        <v>0</v>
      </c>
      <c r="M389" s="1235">
        <f t="shared" si="103"/>
        <v>0</v>
      </c>
      <c r="N389" s="1235">
        <f t="shared" si="103"/>
        <v>0</v>
      </c>
      <c r="O389" s="1234">
        <f t="shared" si="102"/>
        <v>0</v>
      </c>
      <c r="P389" s="1235">
        <f t="shared" si="102"/>
        <v>0</v>
      </c>
      <c r="Q389" s="1235">
        <f t="shared" si="102"/>
        <v>0</v>
      </c>
      <c r="R389" s="1234">
        <f t="shared" si="102"/>
        <v>0</v>
      </c>
      <c r="S389" s="1235">
        <f t="shared" si="102"/>
        <v>0</v>
      </c>
      <c r="T389" s="1235">
        <f t="shared" si="102"/>
        <v>0</v>
      </c>
      <c r="U389" s="1234">
        <f t="shared" si="106"/>
        <v>0</v>
      </c>
      <c r="V389" s="1235">
        <f t="shared" si="106"/>
        <v>0</v>
      </c>
      <c r="W389" s="1235">
        <f t="shared" si="106"/>
        <v>0</v>
      </c>
      <c r="X389" s="1225"/>
      <c r="Y389" s="1225"/>
      <c r="Z389" s="1225"/>
      <c r="AA389" s="1230"/>
    </row>
    <row r="390" spans="2:27" ht="18" hidden="1" x14ac:dyDescent="0.2">
      <c r="B390" s="1189"/>
      <c r="C390" s="1246"/>
      <c r="D390" s="1189"/>
      <c r="E390" s="1243">
        <v>1093000162</v>
      </c>
      <c r="F390" s="1245"/>
      <c r="G390" s="1226"/>
      <c r="H390" s="1222">
        <f t="shared" si="104"/>
        <v>0</v>
      </c>
      <c r="I390" s="1225"/>
      <c r="J390" s="1226"/>
      <c r="K390" s="1222">
        <f t="shared" si="105"/>
        <v>0</v>
      </c>
      <c r="L390" s="1234">
        <f t="shared" si="103"/>
        <v>0</v>
      </c>
      <c r="M390" s="1235">
        <f t="shared" si="103"/>
        <v>0</v>
      </c>
      <c r="N390" s="1235">
        <f t="shared" si="103"/>
        <v>0</v>
      </c>
      <c r="O390" s="1234">
        <f t="shared" si="102"/>
        <v>0</v>
      </c>
      <c r="P390" s="1235">
        <f t="shared" si="102"/>
        <v>0</v>
      </c>
      <c r="Q390" s="1235">
        <f t="shared" si="102"/>
        <v>0</v>
      </c>
      <c r="R390" s="1234">
        <f t="shared" si="102"/>
        <v>0</v>
      </c>
      <c r="S390" s="1235">
        <f t="shared" si="102"/>
        <v>0</v>
      </c>
      <c r="T390" s="1235">
        <f t="shared" si="102"/>
        <v>0</v>
      </c>
      <c r="U390" s="1234">
        <f t="shared" si="106"/>
        <v>0</v>
      </c>
      <c r="V390" s="1235">
        <f t="shared" si="106"/>
        <v>0</v>
      </c>
      <c r="W390" s="1235">
        <f t="shared" si="106"/>
        <v>0</v>
      </c>
      <c r="X390" s="1225"/>
      <c r="Y390" s="1225"/>
      <c r="Z390" s="1225"/>
      <c r="AA390" s="1230"/>
    </row>
    <row r="391" spans="2:27" ht="18" hidden="1" x14ac:dyDescent="0.2">
      <c r="B391" s="1189"/>
      <c r="C391" s="1246"/>
      <c r="D391" s="1189"/>
      <c r="E391" s="1243">
        <v>1093000163</v>
      </c>
      <c r="F391" s="1245"/>
      <c r="G391" s="1226"/>
      <c r="H391" s="1222">
        <f t="shared" si="104"/>
        <v>0</v>
      </c>
      <c r="I391" s="1225"/>
      <c r="J391" s="1226"/>
      <c r="K391" s="1222">
        <f t="shared" si="105"/>
        <v>0</v>
      </c>
      <c r="L391" s="1234">
        <f t="shared" si="103"/>
        <v>0</v>
      </c>
      <c r="M391" s="1235">
        <f t="shared" si="103"/>
        <v>0</v>
      </c>
      <c r="N391" s="1235">
        <f t="shared" si="103"/>
        <v>0</v>
      </c>
      <c r="O391" s="1234">
        <f t="shared" si="102"/>
        <v>0</v>
      </c>
      <c r="P391" s="1235">
        <f t="shared" si="102"/>
        <v>0</v>
      </c>
      <c r="Q391" s="1235">
        <f t="shared" si="102"/>
        <v>0</v>
      </c>
      <c r="R391" s="1234">
        <f t="shared" si="102"/>
        <v>0</v>
      </c>
      <c r="S391" s="1235">
        <f t="shared" si="102"/>
        <v>0</v>
      </c>
      <c r="T391" s="1235">
        <f t="shared" si="102"/>
        <v>0</v>
      </c>
      <c r="U391" s="1234">
        <f t="shared" si="106"/>
        <v>0</v>
      </c>
      <c r="V391" s="1235">
        <f t="shared" si="106"/>
        <v>0</v>
      </c>
      <c r="W391" s="1235">
        <f t="shared" si="106"/>
        <v>0</v>
      </c>
      <c r="X391" s="1225"/>
      <c r="Y391" s="1225"/>
      <c r="Z391" s="1225"/>
      <c r="AA391" s="1230"/>
    </row>
    <row r="392" spans="2:27" ht="18" hidden="1" x14ac:dyDescent="0.2">
      <c r="B392" s="1189"/>
      <c r="C392" s="1246"/>
      <c r="D392" s="1189"/>
      <c r="E392" s="1243">
        <v>1093000164</v>
      </c>
      <c r="F392" s="1245"/>
      <c r="G392" s="1226"/>
      <c r="H392" s="1222">
        <f t="shared" si="104"/>
        <v>0</v>
      </c>
      <c r="I392" s="1225"/>
      <c r="J392" s="1226"/>
      <c r="K392" s="1222">
        <f t="shared" si="105"/>
        <v>0</v>
      </c>
      <c r="L392" s="1234">
        <f t="shared" si="103"/>
        <v>0</v>
      </c>
      <c r="M392" s="1235">
        <f t="shared" si="103"/>
        <v>0</v>
      </c>
      <c r="N392" s="1235">
        <f t="shared" si="103"/>
        <v>0</v>
      </c>
      <c r="O392" s="1234">
        <f t="shared" si="102"/>
        <v>0</v>
      </c>
      <c r="P392" s="1235">
        <f t="shared" si="102"/>
        <v>0</v>
      </c>
      <c r="Q392" s="1235">
        <f t="shared" si="102"/>
        <v>0</v>
      </c>
      <c r="R392" s="1234">
        <f t="shared" si="102"/>
        <v>0</v>
      </c>
      <c r="S392" s="1235">
        <f t="shared" si="102"/>
        <v>0</v>
      </c>
      <c r="T392" s="1235">
        <f t="shared" si="102"/>
        <v>0</v>
      </c>
      <c r="U392" s="1234">
        <f t="shared" si="106"/>
        <v>0</v>
      </c>
      <c r="V392" s="1235">
        <f t="shared" si="106"/>
        <v>0</v>
      </c>
      <c r="W392" s="1235">
        <f t="shared" si="106"/>
        <v>0</v>
      </c>
      <c r="X392" s="1225"/>
      <c r="Y392" s="1225"/>
      <c r="Z392" s="1225"/>
      <c r="AA392" s="1230"/>
    </row>
    <row r="393" spans="2:27" ht="18" hidden="1" x14ac:dyDescent="0.2">
      <c r="B393" s="1189"/>
      <c r="C393" s="1246"/>
      <c r="D393" s="1189"/>
      <c r="E393" s="1243">
        <v>1093000165</v>
      </c>
      <c r="F393" s="1245"/>
      <c r="G393" s="1226"/>
      <c r="H393" s="1222">
        <f t="shared" si="104"/>
        <v>0</v>
      </c>
      <c r="I393" s="1225"/>
      <c r="J393" s="1226"/>
      <c r="K393" s="1222">
        <f t="shared" si="105"/>
        <v>0</v>
      </c>
      <c r="L393" s="1234">
        <f t="shared" si="103"/>
        <v>0</v>
      </c>
      <c r="M393" s="1235">
        <f t="shared" si="103"/>
        <v>0</v>
      </c>
      <c r="N393" s="1235">
        <f t="shared" si="103"/>
        <v>0</v>
      </c>
      <c r="O393" s="1234">
        <f t="shared" si="102"/>
        <v>0</v>
      </c>
      <c r="P393" s="1235">
        <f t="shared" si="102"/>
        <v>0</v>
      </c>
      <c r="Q393" s="1235">
        <f t="shared" si="102"/>
        <v>0</v>
      </c>
      <c r="R393" s="1234">
        <f t="shared" si="102"/>
        <v>0</v>
      </c>
      <c r="S393" s="1235">
        <f t="shared" si="102"/>
        <v>0</v>
      </c>
      <c r="T393" s="1235">
        <f t="shared" si="102"/>
        <v>0</v>
      </c>
      <c r="U393" s="1234">
        <f t="shared" si="106"/>
        <v>0</v>
      </c>
      <c r="V393" s="1235">
        <f t="shared" si="106"/>
        <v>0</v>
      </c>
      <c r="W393" s="1235">
        <f t="shared" si="106"/>
        <v>0</v>
      </c>
      <c r="X393" s="1225"/>
      <c r="Y393" s="1225"/>
      <c r="Z393" s="1225"/>
      <c r="AA393" s="1230"/>
    </row>
    <row r="394" spans="2:27" ht="18" hidden="1" x14ac:dyDescent="0.2">
      <c r="B394" s="1189"/>
      <c r="C394" s="1246"/>
      <c r="D394" s="1189"/>
      <c r="E394" s="1243">
        <v>1093000166</v>
      </c>
      <c r="F394" s="1245"/>
      <c r="G394" s="1226"/>
      <c r="H394" s="1222">
        <f t="shared" si="104"/>
        <v>0</v>
      </c>
      <c r="I394" s="1225"/>
      <c r="J394" s="1226"/>
      <c r="K394" s="1222">
        <f t="shared" si="105"/>
        <v>0</v>
      </c>
      <c r="L394" s="1234">
        <f t="shared" si="103"/>
        <v>0</v>
      </c>
      <c r="M394" s="1235">
        <f t="shared" si="103"/>
        <v>0</v>
      </c>
      <c r="N394" s="1235">
        <f t="shared" si="103"/>
        <v>0</v>
      </c>
      <c r="O394" s="1234">
        <f t="shared" si="102"/>
        <v>0</v>
      </c>
      <c r="P394" s="1235">
        <f t="shared" si="102"/>
        <v>0</v>
      </c>
      <c r="Q394" s="1235">
        <f t="shared" si="102"/>
        <v>0</v>
      </c>
      <c r="R394" s="1234">
        <f t="shared" si="102"/>
        <v>0</v>
      </c>
      <c r="S394" s="1235">
        <f t="shared" si="102"/>
        <v>0</v>
      </c>
      <c r="T394" s="1235">
        <f t="shared" si="102"/>
        <v>0</v>
      </c>
      <c r="U394" s="1234">
        <f t="shared" si="106"/>
        <v>0</v>
      </c>
      <c r="V394" s="1235">
        <f t="shared" si="106"/>
        <v>0</v>
      </c>
      <c r="W394" s="1235">
        <f t="shared" si="106"/>
        <v>0</v>
      </c>
      <c r="X394" s="1225"/>
      <c r="Y394" s="1225"/>
      <c r="Z394" s="1225"/>
      <c r="AA394" s="1230"/>
    </row>
    <row r="395" spans="2:27" ht="18" hidden="1" x14ac:dyDescent="0.2">
      <c r="B395" s="1189"/>
      <c r="C395" s="1246"/>
      <c r="D395" s="1189"/>
      <c r="E395" s="1243">
        <v>1093000167</v>
      </c>
      <c r="F395" s="1245"/>
      <c r="G395" s="1226"/>
      <c r="H395" s="1222">
        <f t="shared" si="104"/>
        <v>0</v>
      </c>
      <c r="I395" s="1225"/>
      <c r="J395" s="1226"/>
      <c r="K395" s="1222">
        <f t="shared" si="105"/>
        <v>0</v>
      </c>
      <c r="L395" s="1234">
        <f t="shared" si="103"/>
        <v>0</v>
      </c>
      <c r="M395" s="1235">
        <f t="shared" si="103"/>
        <v>0</v>
      </c>
      <c r="N395" s="1235">
        <f t="shared" si="103"/>
        <v>0</v>
      </c>
      <c r="O395" s="1234">
        <f t="shared" si="102"/>
        <v>0</v>
      </c>
      <c r="P395" s="1235">
        <f t="shared" si="102"/>
        <v>0</v>
      </c>
      <c r="Q395" s="1235">
        <f t="shared" si="102"/>
        <v>0</v>
      </c>
      <c r="R395" s="1234">
        <f t="shared" si="102"/>
        <v>0</v>
      </c>
      <c r="S395" s="1235">
        <f t="shared" si="102"/>
        <v>0</v>
      </c>
      <c r="T395" s="1235">
        <f t="shared" si="102"/>
        <v>0</v>
      </c>
      <c r="U395" s="1234">
        <f t="shared" si="106"/>
        <v>0</v>
      </c>
      <c r="V395" s="1235">
        <f t="shared" si="106"/>
        <v>0</v>
      </c>
      <c r="W395" s="1235">
        <f t="shared" si="106"/>
        <v>0</v>
      </c>
      <c r="X395" s="1225"/>
      <c r="Y395" s="1225"/>
      <c r="Z395" s="1225"/>
      <c r="AA395" s="1230"/>
    </row>
    <row r="396" spans="2:27" ht="18" hidden="1" x14ac:dyDescent="0.2">
      <c r="B396" s="1189"/>
      <c r="C396" s="1246"/>
      <c r="D396" s="1189"/>
      <c r="E396" s="1243">
        <v>1093000168</v>
      </c>
      <c r="F396" s="1245"/>
      <c r="G396" s="1226"/>
      <c r="H396" s="1222">
        <f t="shared" si="104"/>
        <v>0</v>
      </c>
      <c r="I396" s="1225"/>
      <c r="J396" s="1226"/>
      <c r="K396" s="1222">
        <f t="shared" si="105"/>
        <v>0</v>
      </c>
      <c r="L396" s="1234">
        <f t="shared" si="103"/>
        <v>0</v>
      </c>
      <c r="M396" s="1235">
        <f t="shared" si="103"/>
        <v>0</v>
      </c>
      <c r="N396" s="1235">
        <f t="shared" si="103"/>
        <v>0</v>
      </c>
      <c r="O396" s="1234">
        <f t="shared" si="102"/>
        <v>0</v>
      </c>
      <c r="P396" s="1235">
        <f t="shared" si="102"/>
        <v>0</v>
      </c>
      <c r="Q396" s="1235">
        <f t="shared" si="102"/>
        <v>0</v>
      </c>
      <c r="R396" s="1234">
        <f t="shared" si="102"/>
        <v>0</v>
      </c>
      <c r="S396" s="1235">
        <f t="shared" si="102"/>
        <v>0</v>
      </c>
      <c r="T396" s="1235">
        <f t="shared" si="102"/>
        <v>0</v>
      </c>
      <c r="U396" s="1234">
        <f t="shared" si="106"/>
        <v>0</v>
      </c>
      <c r="V396" s="1235">
        <f t="shared" si="106"/>
        <v>0</v>
      </c>
      <c r="W396" s="1235">
        <f t="shared" si="106"/>
        <v>0</v>
      </c>
      <c r="X396" s="1225"/>
      <c r="Y396" s="1225"/>
      <c r="Z396" s="1225"/>
      <c r="AA396" s="1230"/>
    </row>
    <row r="397" spans="2:27" ht="18" hidden="1" x14ac:dyDescent="0.2">
      <c r="B397" s="1189"/>
      <c r="C397" s="1246"/>
      <c r="D397" s="1189"/>
      <c r="E397" s="1243">
        <v>1093000169</v>
      </c>
      <c r="F397" s="1245"/>
      <c r="G397" s="1226"/>
      <c r="H397" s="1222">
        <f t="shared" si="104"/>
        <v>0</v>
      </c>
      <c r="I397" s="1225"/>
      <c r="J397" s="1226"/>
      <c r="K397" s="1222">
        <f t="shared" si="105"/>
        <v>0</v>
      </c>
      <c r="L397" s="1234">
        <f t="shared" si="103"/>
        <v>0</v>
      </c>
      <c r="M397" s="1235">
        <f t="shared" si="103"/>
        <v>0</v>
      </c>
      <c r="N397" s="1235">
        <f t="shared" si="103"/>
        <v>0</v>
      </c>
      <c r="O397" s="1234">
        <f t="shared" si="102"/>
        <v>0</v>
      </c>
      <c r="P397" s="1235">
        <f t="shared" si="102"/>
        <v>0</v>
      </c>
      <c r="Q397" s="1235">
        <f t="shared" si="102"/>
        <v>0</v>
      </c>
      <c r="R397" s="1234">
        <f t="shared" si="102"/>
        <v>0</v>
      </c>
      <c r="S397" s="1235">
        <f t="shared" si="102"/>
        <v>0</v>
      </c>
      <c r="T397" s="1235">
        <f t="shared" si="102"/>
        <v>0</v>
      </c>
      <c r="U397" s="1234">
        <f t="shared" si="106"/>
        <v>0</v>
      </c>
      <c r="V397" s="1235">
        <f t="shared" si="106"/>
        <v>0</v>
      </c>
      <c r="W397" s="1235">
        <f t="shared" si="106"/>
        <v>0</v>
      </c>
      <c r="X397" s="1225"/>
      <c r="Y397" s="1225"/>
      <c r="Z397" s="1225"/>
      <c r="AA397" s="1230"/>
    </row>
    <row r="398" spans="2:27" ht="18" hidden="1" x14ac:dyDescent="0.2">
      <c r="B398" s="1189"/>
      <c r="C398" s="1246"/>
      <c r="D398" s="1189"/>
      <c r="E398" s="1243">
        <v>1093000170</v>
      </c>
      <c r="F398" s="1245"/>
      <c r="G398" s="1226"/>
      <c r="H398" s="1222">
        <f t="shared" si="104"/>
        <v>0</v>
      </c>
      <c r="I398" s="1225"/>
      <c r="J398" s="1226"/>
      <c r="K398" s="1222">
        <f t="shared" si="105"/>
        <v>0</v>
      </c>
      <c r="L398" s="1234">
        <f t="shared" si="103"/>
        <v>0</v>
      </c>
      <c r="M398" s="1235">
        <f t="shared" si="103"/>
        <v>0</v>
      </c>
      <c r="N398" s="1235">
        <f t="shared" si="103"/>
        <v>0</v>
      </c>
      <c r="O398" s="1234">
        <f t="shared" si="102"/>
        <v>0</v>
      </c>
      <c r="P398" s="1235">
        <f t="shared" si="102"/>
        <v>0</v>
      </c>
      <c r="Q398" s="1235">
        <f t="shared" si="102"/>
        <v>0</v>
      </c>
      <c r="R398" s="1234">
        <f t="shared" si="102"/>
        <v>0</v>
      </c>
      <c r="S398" s="1235">
        <f t="shared" si="102"/>
        <v>0</v>
      </c>
      <c r="T398" s="1235">
        <f t="shared" si="102"/>
        <v>0</v>
      </c>
      <c r="U398" s="1234">
        <f t="shared" si="106"/>
        <v>0</v>
      </c>
      <c r="V398" s="1235">
        <f t="shared" si="106"/>
        <v>0</v>
      </c>
      <c r="W398" s="1235">
        <f t="shared" si="106"/>
        <v>0</v>
      </c>
      <c r="X398" s="1225"/>
      <c r="Y398" s="1225"/>
      <c r="Z398" s="1225"/>
      <c r="AA398" s="1230"/>
    </row>
    <row r="399" spans="2:27" ht="18" hidden="1" x14ac:dyDescent="0.2">
      <c r="B399" s="1189"/>
      <c r="C399" s="1246"/>
      <c r="D399" s="1189"/>
      <c r="E399" s="1243">
        <v>1093000171</v>
      </c>
      <c r="F399" s="1245"/>
      <c r="G399" s="1226"/>
      <c r="H399" s="1222">
        <f t="shared" si="104"/>
        <v>0</v>
      </c>
      <c r="I399" s="1225"/>
      <c r="J399" s="1226"/>
      <c r="K399" s="1222">
        <f t="shared" si="105"/>
        <v>0</v>
      </c>
      <c r="L399" s="1234">
        <f t="shared" si="103"/>
        <v>0</v>
      </c>
      <c r="M399" s="1235">
        <f t="shared" si="103"/>
        <v>0</v>
      </c>
      <c r="N399" s="1235">
        <f t="shared" si="103"/>
        <v>0</v>
      </c>
      <c r="O399" s="1234">
        <f t="shared" si="102"/>
        <v>0</v>
      </c>
      <c r="P399" s="1235">
        <f t="shared" si="102"/>
        <v>0</v>
      </c>
      <c r="Q399" s="1235">
        <f t="shared" si="102"/>
        <v>0</v>
      </c>
      <c r="R399" s="1234">
        <f t="shared" si="102"/>
        <v>0</v>
      </c>
      <c r="S399" s="1235">
        <f t="shared" si="102"/>
        <v>0</v>
      </c>
      <c r="T399" s="1235">
        <f t="shared" si="102"/>
        <v>0</v>
      </c>
      <c r="U399" s="1234">
        <f t="shared" si="106"/>
        <v>0</v>
      </c>
      <c r="V399" s="1235">
        <f t="shared" si="106"/>
        <v>0</v>
      </c>
      <c r="W399" s="1235">
        <f t="shared" si="106"/>
        <v>0</v>
      </c>
      <c r="X399" s="1225"/>
      <c r="Y399" s="1225"/>
      <c r="Z399" s="1225"/>
      <c r="AA399" s="1230"/>
    </row>
    <row r="400" spans="2:27" ht="18" hidden="1" x14ac:dyDescent="0.2">
      <c r="B400" s="1189"/>
      <c r="C400" s="1246"/>
      <c r="D400" s="1189"/>
      <c r="E400" s="1243">
        <v>1093000172</v>
      </c>
      <c r="F400" s="1245"/>
      <c r="G400" s="1226"/>
      <c r="H400" s="1222">
        <f t="shared" si="104"/>
        <v>0</v>
      </c>
      <c r="I400" s="1225"/>
      <c r="J400" s="1226"/>
      <c r="K400" s="1222">
        <f t="shared" si="105"/>
        <v>0</v>
      </c>
      <c r="L400" s="1234">
        <f t="shared" si="103"/>
        <v>0</v>
      </c>
      <c r="M400" s="1235">
        <f t="shared" si="103"/>
        <v>0</v>
      </c>
      <c r="N400" s="1235">
        <f t="shared" si="103"/>
        <v>0</v>
      </c>
      <c r="O400" s="1234">
        <f t="shared" si="102"/>
        <v>0</v>
      </c>
      <c r="P400" s="1235">
        <f t="shared" si="102"/>
        <v>0</v>
      </c>
      <c r="Q400" s="1235">
        <f t="shared" si="102"/>
        <v>0</v>
      </c>
      <c r="R400" s="1234">
        <f t="shared" si="102"/>
        <v>0</v>
      </c>
      <c r="S400" s="1235">
        <f t="shared" si="102"/>
        <v>0</v>
      </c>
      <c r="T400" s="1235">
        <f t="shared" si="102"/>
        <v>0</v>
      </c>
      <c r="U400" s="1234">
        <f t="shared" si="106"/>
        <v>0</v>
      </c>
      <c r="V400" s="1235">
        <f t="shared" si="106"/>
        <v>0</v>
      </c>
      <c r="W400" s="1235">
        <f t="shared" si="106"/>
        <v>0</v>
      </c>
      <c r="X400" s="1225"/>
      <c r="Y400" s="1225"/>
      <c r="Z400" s="1225"/>
      <c r="AA400" s="1230"/>
    </row>
    <row r="401" spans="2:27" ht="18" hidden="1" x14ac:dyDescent="0.2">
      <c r="B401" s="1189"/>
      <c r="C401" s="1246"/>
      <c r="D401" s="1189"/>
      <c r="E401" s="1243">
        <v>1093000173</v>
      </c>
      <c r="F401" s="1245"/>
      <c r="G401" s="1226"/>
      <c r="H401" s="1222">
        <f t="shared" si="104"/>
        <v>0</v>
      </c>
      <c r="I401" s="1225"/>
      <c r="J401" s="1226"/>
      <c r="K401" s="1222">
        <f t="shared" si="105"/>
        <v>0</v>
      </c>
      <c r="L401" s="1234">
        <f t="shared" si="103"/>
        <v>0</v>
      </c>
      <c r="M401" s="1235">
        <f t="shared" si="103"/>
        <v>0</v>
      </c>
      <c r="N401" s="1235">
        <f t="shared" si="103"/>
        <v>0</v>
      </c>
      <c r="O401" s="1234">
        <f t="shared" si="102"/>
        <v>0</v>
      </c>
      <c r="P401" s="1235">
        <f t="shared" si="102"/>
        <v>0</v>
      </c>
      <c r="Q401" s="1235">
        <f t="shared" si="102"/>
        <v>0</v>
      </c>
      <c r="R401" s="1234">
        <f t="shared" si="102"/>
        <v>0</v>
      </c>
      <c r="S401" s="1235">
        <f t="shared" si="102"/>
        <v>0</v>
      </c>
      <c r="T401" s="1235">
        <f t="shared" si="102"/>
        <v>0</v>
      </c>
      <c r="U401" s="1234">
        <f t="shared" si="106"/>
        <v>0</v>
      </c>
      <c r="V401" s="1235">
        <f t="shared" si="106"/>
        <v>0</v>
      </c>
      <c r="W401" s="1235">
        <f t="shared" si="106"/>
        <v>0</v>
      </c>
      <c r="X401" s="1225"/>
      <c r="Y401" s="1225"/>
      <c r="Z401" s="1225"/>
      <c r="AA401" s="1230"/>
    </row>
    <row r="402" spans="2:27" ht="18" hidden="1" x14ac:dyDescent="0.2">
      <c r="B402" s="1189"/>
      <c r="C402" s="1246"/>
      <c r="D402" s="1189"/>
      <c r="E402" s="1243">
        <v>1093000174</v>
      </c>
      <c r="F402" s="1245"/>
      <c r="G402" s="1226"/>
      <c r="H402" s="1222">
        <f t="shared" si="104"/>
        <v>0</v>
      </c>
      <c r="I402" s="1225"/>
      <c r="J402" s="1226"/>
      <c r="K402" s="1222">
        <f t="shared" si="105"/>
        <v>0</v>
      </c>
      <c r="L402" s="1234">
        <f t="shared" si="103"/>
        <v>0</v>
      </c>
      <c r="M402" s="1235">
        <f t="shared" si="103"/>
        <v>0</v>
      </c>
      <c r="N402" s="1235">
        <f t="shared" si="103"/>
        <v>0</v>
      </c>
      <c r="O402" s="1234">
        <f t="shared" si="102"/>
        <v>0</v>
      </c>
      <c r="P402" s="1235">
        <f t="shared" si="102"/>
        <v>0</v>
      </c>
      <c r="Q402" s="1235">
        <f t="shared" si="102"/>
        <v>0</v>
      </c>
      <c r="R402" s="1234">
        <f t="shared" si="102"/>
        <v>0</v>
      </c>
      <c r="S402" s="1235">
        <f t="shared" si="102"/>
        <v>0</v>
      </c>
      <c r="T402" s="1235">
        <f t="shared" si="102"/>
        <v>0</v>
      </c>
      <c r="U402" s="1234">
        <f t="shared" si="106"/>
        <v>0</v>
      </c>
      <c r="V402" s="1235">
        <f t="shared" si="106"/>
        <v>0</v>
      </c>
      <c r="W402" s="1235">
        <f t="shared" si="106"/>
        <v>0</v>
      </c>
      <c r="X402" s="1225"/>
      <c r="Y402" s="1225"/>
      <c r="Z402" s="1225"/>
      <c r="AA402" s="1230"/>
    </row>
    <row r="403" spans="2:27" ht="18" hidden="1" x14ac:dyDescent="0.2">
      <c r="B403" s="1189"/>
      <c r="C403" s="1246"/>
      <c r="D403" s="1189"/>
      <c r="E403" s="1243">
        <v>1093000175</v>
      </c>
      <c r="F403" s="1245"/>
      <c r="G403" s="1226"/>
      <c r="H403" s="1222">
        <f t="shared" si="104"/>
        <v>0</v>
      </c>
      <c r="I403" s="1225"/>
      <c r="J403" s="1226"/>
      <c r="K403" s="1222">
        <f t="shared" si="105"/>
        <v>0</v>
      </c>
      <c r="L403" s="1234">
        <f t="shared" si="103"/>
        <v>0</v>
      </c>
      <c r="M403" s="1235">
        <f t="shared" si="103"/>
        <v>0</v>
      </c>
      <c r="N403" s="1235">
        <f t="shared" si="103"/>
        <v>0</v>
      </c>
      <c r="O403" s="1234">
        <f t="shared" si="102"/>
        <v>0</v>
      </c>
      <c r="P403" s="1235">
        <f t="shared" si="102"/>
        <v>0</v>
      </c>
      <c r="Q403" s="1235">
        <f t="shared" si="102"/>
        <v>0</v>
      </c>
      <c r="R403" s="1234">
        <f t="shared" si="102"/>
        <v>0</v>
      </c>
      <c r="S403" s="1235">
        <f t="shared" si="102"/>
        <v>0</v>
      </c>
      <c r="T403" s="1235">
        <f t="shared" si="102"/>
        <v>0</v>
      </c>
      <c r="U403" s="1234">
        <f t="shared" si="106"/>
        <v>0</v>
      </c>
      <c r="V403" s="1235">
        <f t="shared" si="106"/>
        <v>0</v>
      </c>
      <c r="W403" s="1235">
        <f t="shared" si="106"/>
        <v>0</v>
      </c>
      <c r="X403" s="1225"/>
      <c r="Y403" s="1225"/>
      <c r="Z403" s="1225"/>
      <c r="AA403" s="1230"/>
    </row>
    <row r="404" spans="2:27" ht="18" hidden="1" x14ac:dyDescent="0.2">
      <c r="B404" s="1189"/>
      <c r="C404" s="1246"/>
      <c r="D404" s="1189"/>
      <c r="E404" s="1243">
        <v>1093000176</v>
      </c>
      <c r="F404" s="1245"/>
      <c r="G404" s="1226"/>
      <c r="H404" s="1222">
        <f t="shared" si="104"/>
        <v>0</v>
      </c>
      <c r="I404" s="1225"/>
      <c r="J404" s="1226"/>
      <c r="K404" s="1222">
        <f t="shared" si="105"/>
        <v>0</v>
      </c>
      <c r="L404" s="1234">
        <f t="shared" si="103"/>
        <v>0</v>
      </c>
      <c r="M404" s="1235">
        <f t="shared" si="103"/>
        <v>0</v>
      </c>
      <c r="N404" s="1235">
        <f t="shared" si="103"/>
        <v>0</v>
      </c>
      <c r="O404" s="1234">
        <f t="shared" si="102"/>
        <v>0</v>
      </c>
      <c r="P404" s="1235">
        <f t="shared" si="102"/>
        <v>0</v>
      </c>
      <c r="Q404" s="1235">
        <f t="shared" si="102"/>
        <v>0</v>
      </c>
      <c r="R404" s="1234">
        <f t="shared" si="102"/>
        <v>0</v>
      </c>
      <c r="S404" s="1235">
        <f t="shared" si="102"/>
        <v>0</v>
      </c>
      <c r="T404" s="1235">
        <f t="shared" si="102"/>
        <v>0</v>
      </c>
      <c r="U404" s="1234">
        <f t="shared" si="106"/>
        <v>0</v>
      </c>
      <c r="V404" s="1235">
        <f t="shared" si="106"/>
        <v>0</v>
      </c>
      <c r="W404" s="1235">
        <f t="shared" si="106"/>
        <v>0</v>
      </c>
      <c r="X404" s="1225"/>
      <c r="Y404" s="1225"/>
      <c r="Z404" s="1225"/>
      <c r="AA404" s="1230"/>
    </row>
    <row r="405" spans="2:27" ht="18" hidden="1" x14ac:dyDescent="0.2">
      <c r="B405" s="1189"/>
      <c r="C405" s="1246"/>
      <c r="D405" s="1189"/>
      <c r="E405" s="1243">
        <v>1093000177</v>
      </c>
      <c r="F405" s="1245"/>
      <c r="G405" s="1226"/>
      <c r="H405" s="1222">
        <f t="shared" si="104"/>
        <v>0</v>
      </c>
      <c r="I405" s="1225"/>
      <c r="J405" s="1226"/>
      <c r="K405" s="1222">
        <f t="shared" si="105"/>
        <v>0</v>
      </c>
      <c r="L405" s="1234">
        <f t="shared" si="103"/>
        <v>0</v>
      </c>
      <c r="M405" s="1235">
        <f t="shared" si="103"/>
        <v>0</v>
      </c>
      <c r="N405" s="1235">
        <f t="shared" si="103"/>
        <v>0</v>
      </c>
      <c r="O405" s="1234">
        <f t="shared" si="102"/>
        <v>0</v>
      </c>
      <c r="P405" s="1235">
        <f t="shared" si="102"/>
        <v>0</v>
      </c>
      <c r="Q405" s="1235">
        <f t="shared" si="102"/>
        <v>0</v>
      </c>
      <c r="R405" s="1234">
        <f t="shared" si="102"/>
        <v>0</v>
      </c>
      <c r="S405" s="1235">
        <f t="shared" si="102"/>
        <v>0</v>
      </c>
      <c r="T405" s="1235">
        <f t="shared" si="102"/>
        <v>0</v>
      </c>
      <c r="U405" s="1234">
        <f t="shared" si="106"/>
        <v>0</v>
      </c>
      <c r="V405" s="1235">
        <f t="shared" si="106"/>
        <v>0</v>
      </c>
      <c r="W405" s="1235">
        <f t="shared" si="106"/>
        <v>0</v>
      </c>
      <c r="X405" s="1225"/>
      <c r="Y405" s="1225"/>
      <c r="Z405" s="1225"/>
      <c r="AA405" s="1230"/>
    </row>
    <row r="406" spans="2:27" ht="18" hidden="1" x14ac:dyDescent="0.2">
      <c r="B406" s="1189"/>
      <c r="C406" s="1246"/>
      <c r="D406" s="1189"/>
      <c r="E406" s="1243">
        <v>1093000178</v>
      </c>
      <c r="F406" s="1245"/>
      <c r="G406" s="1226"/>
      <c r="H406" s="1222">
        <f t="shared" si="104"/>
        <v>0</v>
      </c>
      <c r="I406" s="1225"/>
      <c r="J406" s="1226"/>
      <c r="K406" s="1222">
        <f t="shared" si="105"/>
        <v>0</v>
      </c>
      <c r="L406" s="1234">
        <f t="shared" si="103"/>
        <v>0</v>
      </c>
      <c r="M406" s="1235">
        <f t="shared" si="103"/>
        <v>0</v>
      </c>
      <c r="N406" s="1235">
        <f t="shared" si="103"/>
        <v>0</v>
      </c>
      <c r="O406" s="1234">
        <f t="shared" si="102"/>
        <v>0</v>
      </c>
      <c r="P406" s="1235">
        <f t="shared" si="102"/>
        <v>0</v>
      </c>
      <c r="Q406" s="1235">
        <f t="shared" si="102"/>
        <v>0</v>
      </c>
      <c r="R406" s="1234">
        <f t="shared" si="102"/>
        <v>0</v>
      </c>
      <c r="S406" s="1235">
        <f t="shared" si="102"/>
        <v>0</v>
      </c>
      <c r="T406" s="1235">
        <f t="shared" si="102"/>
        <v>0</v>
      </c>
      <c r="U406" s="1234">
        <f t="shared" si="106"/>
        <v>0</v>
      </c>
      <c r="V406" s="1235">
        <f t="shared" si="106"/>
        <v>0</v>
      </c>
      <c r="W406" s="1235">
        <f t="shared" si="106"/>
        <v>0</v>
      </c>
      <c r="X406" s="1225"/>
      <c r="Y406" s="1225"/>
      <c r="Z406" s="1225"/>
      <c r="AA406" s="1230"/>
    </row>
    <row r="407" spans="2:27" ht="18" hidden="1" x14ac:dyDescent="0.2">
      <c r="B407" s="1189"/>
      <c r="C407" s="1246"/>
      <c r="D407" s="1189"/>
      <c r="E407" s="1243">
        <v>1093000179</v>
      </c>
      <c r="F407" s="1245"/>
      <c r="G407" s="1226"/>
      <c r="H407" s="1222">
        <f t="shared" si="104"/>
        <v>0</v>
      </c>
      <c r="I407" s="1225"/>
      <c r="J407" s="1226"/>
      <c r="K407" s="1222">
        <f t="shared" si="105"/>
        <v>0</v>
      </c>
      <c r="L407" s="1234">
        <f t="shared" si="103"/>
        <v>0</v>
      </c>
      <c r="M407" s="1235">
        <f t="shared" si="103"/>
        <v>0</v>
      </c>
      <c r="N407" s="1235">
        <f t="shared" si="103"/>
        <v>0</v>
      </c>
      <c r="O407" s="1234">
        <f t="shared" si="102"/>
        <v>0</v>
      </c>
      <c r="P407" s="1235">
        <f t="shared" si="102"/>
        <v>0</v>
      </c>
      <c r="Q407" s="1235">
        <f t="shared" si="102"/>
        <v>0</v>
      </c>
      <c r="R407" s="1234">
        <f t="shared" si="102"/>
        <v>0</v>
      </c>
      <c r="S407" s="1235">
        <f t="shared" si="102"/>
        <v>0</v>
      </c>
      <c r="T407" s="1235">
        <f t="shared" si="102"/>
        <v>0</v>
      </c>
      <c r="U407" s="1234">
        <f t="shared" si="106"/>
        <v>0</v>
      </c>
      <c r="V407" s="1235">
        <f t="shared" si="106"/>
        <v>0</v>
      </c>
      <c r="W407" s="1235">
        <f t="shared" si="106"/>
        <v>0</v>
      </c>
      <c r="X407" s="1225"/>
      <c r="Y407" s="1225"/>
      <c r="Z407" s="1225"/>
      <c r="AA407" s="1230"/>
    </row>
    <row r="408" spans="2:27" ht="18" hidden="1" x14ac:dyDescent="0.2">
      <c r="B408" s="1189"/>
      <c r="C408" s="1246"/>
      <c r="D408" s="1189"/>
      <c r="E408" s="1243">
        <v>1093000180</v>
      </c>
      <c r="F408" s="1245"/>
      <c r="G408" s="1226"/>
      <c r="H408" s="1222">
        <f t="shared" si="104"/>
        <v>0</v>
      </c>
      <c r="I408" s="1225"/>
      <c r="J408" s="1226"/>
      <c r="K408" s="1222">
        <f t="shared" si="105"/>
        <v>0</v>
      </c>
      <c r="L408" s="1234">
        <f t="shared" si="103"/>
        <v>0</v>
      </c>
      <c r="M408" s="1235">
        <f t="shared" si="103"/>
        <v>0</v>
      </c>
      <c r="N408" s="1235">
        <f t="shared" si="103"/>
        <v>0</v>
      </c>
      <c r="O408" s="1234">
        <f t="shared" si="102"/>
        <v>0</v>
      </c>
      <c r="P408" s="1235">
        <f t="shared" si="102"/>
        <v>0</v>
      </c>
      <c r="Q408" s="1235">
        <f t="shared" si="102"/>
        <v>0</v>
      </c>
      <c r="R408" s="1234">
        <f t="shared" si="102"/>
        <v>0</v>
      </c>
      <c r="S408" s="1235">
        <f t="shared" si="102"/>
        <v>0</v>
      </c>
      <c r="T408" s="1235">
        <f t="shared" si="102"/>
        <v>0</v>
      </c>
      <c r="U408" s="1234">
        <f t="shared" si="106"/>
        <v>0</v>
      </c>
      <c r="V408" s="1235">
        <f t="shared" si="106"/>
        <v>0</v>
      </c>
      <c r="W408" s="1235">
        <f t="shared" si="106"/>
        <v>0</v>
      </c>
      <c r="X408" s="1225"/>
      <c r="Y408" s="1225"/>
      <c r="Z408" s="1225"/>
      <c r="AA408" s="1230"/>
    </row>
    <row r="409" spans="2:27" ht="18" hidden="1" x14ac:dyDescent="0.2">
      <c r="B409" s="1189"/>
      <c r="C409" s="1246"/>
      <c r="D409" s="1189"/>
      <c r="E409" s="1243">
        <v>1093000181</v>
      </c>
      <c r="F409" s="1245"/>
      <c r="G409" s="1226"/>
      <c r="H409" s="1222">
        <f t="shared" si="104"/>
        <v>0</v>
      </c>
      <c r="I409" s="1225"/>
      <c r="J409" s="1226"/>
      <c r="K409" s="1222">
        <f t="shared" si="105"/>
        <v>0</v>
      </c>
      <c r="L409" s="1234">
        <f t="shared" si="103"/>
        <v>0</v>
      </c>
      <c r="M409" s="1235">
        <f t="shared" si="103"/>
        <v>0</v>
      </c>
      <c r="N409" s="1235">
        <f t="shared" si="103"/>
        <v>0</v>
      </c>
      <c r="O409" s="1234">
        <f t="shared" si="102"/>
        <v>0</v>
      </c>
      <c r="P409" s="1235">
        <f t="shared" si="102"/>
        <v>0</v>
      </c>
      <c r="Q409" s="1235">
        <f t="shared" si="102"/>
        <v>0</v>
      </c>
      <c r="R409" s="1234">
        <f t="shared" si="102"/>
        <v>0</v>
      </c>
      <c r="S409" s="1235">
        <f t="shared" si="102"/>
        <v>0</v>
      </c>
      <c r="T409" s="1235">
        <f t="shared" si="102"/>
        <v>0</v>
      </c>
      <c r="U409" s="1234">
        <f t="shared" si="106"/>
        <v>0</v>
      </c>
      <c r="V409" s="1235">
        <f t="shared" si="106"/>
        <v>0</v>
      </c>
      <c r="W409" s="1235">
        <f t="shared" si="106"/>
        <v>0</v>
      </c>
      <c r="X409" s="1225"/>
      <c r="Y409" s="1225"/>
      <c r="Z409" s="1225"/>
      <c r="AA409" s="1230"/>
    </row>
    <row r="410" spans="2:27" ht="18" hidden="1" x14ac:dyDescent="0.2">
      <c r="B410" s="1189"/>
      <c r="C410" s="1246"/>
      <c r="D410" s="1189"/>
      <c r="E410" s="1243">
        <v>1093000182</v>
      </c>
      <c r="F410" s="1245"/>
      <c r="G410" s="1226"/>
      <c r="H410" s="1222">
        <f t="shared" si="104"/>
        <v>0</v>
      </c>
      <c r="I410" s="1225"/>
      <c r="J410" s="1226"/>
      <c r="K410" s="1222">
        <f t="shared" si="105"/>
        <v>0</v>
      </c>
      <c r="L410" s="1234">
        <f t="shared" si="103"/>
        <v>0</v>
      </c>
      <c r="M410" s="1235">
        <f t="shared" si="103"/>
        <v>0</v>
      </c>
      <c r="N410" s="1235">
        <f t="shared" si="103"/>
        <v>0</v>
      </c>
      <c r="O410" s="1234">
        <f t="shared" si="102"/>
        <v>0</v>
      </c>
      <c r="P410" s="1235">
        <f t="shared" si="102"/>
        <v>0</v>
      </c>
      <c r="Q410" s="1235">
        <f t="shared" si="102"/>
        <v>0</v>
      </c>
      <c r="R410" s="1234">
        <f t="shared" si="102"/>
        <v>0</v>
      </c>
      <c r="S410" s="1235">
        <f t="shared" si="102"/>
        <v>0</v>
      </c>
      <c r="T410" s="1235">
        <f t="shared" si="102"/>
        <v>0</v>
      </c>
      <c r="U410" s="1234">
        <f t="shared" si="106"/>
        <v>0</v>
      </c>
      <c r="V410" s="1235">
        <f t="shared" si="106"/>
        <v>0</v>
      </c>
      <c r="W410" s="1235">
        <f t="shared" si="106"/>
        <v>0</v>
      </c>
      <c r="X410" s="1225"/>
      <c r="Y410" s="1225"/>
      <c r="Z410" s="1225"/>
      <c r="AA410" s="1230"/>
    </row>
    <row r="411" spans="2:27" ht="18" hidden="1" x14ac:dyDescent="0.2">
      <c r="B411" s="1189"/>
      <c r="C411" s="1246"/>
      <c r="D411" s="1189"/>
      <c r="E411" s="1243">
        <v>1093000183</v>
      </c>
      <c r="F411" s="1245"/>
      <c r="G411" s="1226"/>
      <c r="H411" s="1222">
        <f t="shared" si="104"/>
        <v>0</v>
      </c>
      <c r="I411" s="1225"/>
      <c r="J411" s="1226"/>
      <c r="K411" s="1222">
        <f t="shared" si="105"/>
        <v>0</v>
      </c>
      <c r="L411" s="1234">
        <f t="shared" si="103"/>
        <v>0</v>
      </c>
      <c r="M411" s="1235">
        <f t="shared" si="103"/>
        <v>0</v>
      </c>
      <c r="N411" s="1235">
        <f t="shared" si="103"/>
        <v>0</v>
      </c>
      <c r="O411" s="1234">
        <f t="shared" si="102"/>
        <v>0</v>
      </c>
      <c r="P411" s="1235">
        <f t="shared" si="102"/>
        <v>0</v>
      </c>
      <c r="Q411" s="1235">
        <f t="shared" si="102"/>
        <v>0</v>
      </c>
      <c r="R411" s="1234">
        <f t="shared" si="102"/>
        <v>0</v>
      </c>
      <c r="S411" s="1235">
        <f t="shared" si="102"/>
        <v>0</v>
      </c>
      <c r="T411" s="1235">
        <f t="shared" si="102"/>
        <v>0</v>
      </c>
      <c r="U411" s="1234">
        <f t="shared" si="106"/>
        <v>0</v>
      </c>
      <c r="V411" s="1235">
        <f t="shared" si="106"/>
        <v>0</v>
      </c>
      <c r="W411" s="1235">
        <f t="shared" si="106"/>
        <v>0</v>
      </c>
      <c r="X411" s="1225"/>
      <c r="Y411" s="1225"/>
      <c r="Z411" s="1225"/>
      <c r="AA411" s="1230"/>
    </row>
    <row r="412" spans="2:27" ht="18" hidden="1" x14ac:dyDescent="0.2">
      <c r="B412" s="1189"/>
      <c r="C412" s="1246"/>
      <c r="D412" s="1189"/>
      <c r="E412" s="1243">
        <v>1093000184</v>
      </c>
      <c r="F412" s="1245"/>
      <c r="G412" s="1226"/>
      <c r="H412" s="1222">
        <f t="shared" si="104"/>
        <v>0</v>
      </c>
      <c r="I412" s="1225"/>
      <c r="J412" s="1226"/>
      <c r="K412" s="1222">
        <f t="shared" si="105"/>
        <v>0</v>
      </c>
      <c r="L412" s="1234">
        <f t="shared" si="103"/>
        <v>0</v>
      </c>
      <c r="M412" s="1235">
        <f t="shared" si="103"/>
        <v>0</v>
      </c>
      <c r="N412" s="1235">
        <f t="shared" si="103"/>
        <v>0</v>
      </c>
      <c r="O412" s="1234">
        <f t="shared" si="102"/>
        <v>0</v>
      </c>
      <c r="P412" s="1235">
        <f t="shared" si="102"/>
        <v>0</v>
      </c>
      <c r="Q412" s="1235">
        <f t="shared" si="102"/>
        <v>0</v>
      </c>
      <c r="R412" s="1234">
        <f t="shared" si="102"/>
        <v>0</v>
      </c>
      <c r="S412" s="1235">
        <f t="shared" si="102"/>
        <v>0</v>
      </c>
      <c r="T412" s="1235">
        <f t="shared" si="102"/>
        <v>0</v>
      </c>
      <c r="U412" s="1234">
        <f t="shared" si="106"/>
        <v>0</v>
      </c>
      <c r="V412" s="1235">
        <f t="shared" si="106"/>
        <v>0</v>
      </c>
      <c r="W412" s="1235">
        <f t="shared" si="106"/>
        <v>0</v>
      </c>
      <c r="X412" s="1225"/>
      <c r="Y412" s="1225"/>
      <c r="Z412" s="1225"/>
      <c r="AA412" s="1230"/>
    </row>
    <row r="413" spans="2:27" ht="18" hidden="1" x14ac:dyDescent="0.2">
      <c r="B413" s="1189"/>
      <c r="C413" s="1246"/>
      <c r="D413" s="1189"/>
      <c r="E413" s="1243">
        <v>1093000185</v>
      </c>
      <c r="F413" s="1245"/>
      <c r="G413" s="1226"/>
      <c r="H413" s="1222">
        <f t="shared" si="104"/>
        <v>0</v>
      </c>
      <c r="I413" s="1225"/>
      <c r="J413" s="1226"/>
      <c r="K413" s="1222">
        <f t="shared" si="105"/>
        <v>0</v>
      </c>
      <c r="L413" s="1234">
        <f t="shared" si="103"/>
        <v>0</v>
      </c>
      <c r="M413" s="1235">
        <f t="shared" si="103"/>
        <v>0</v>
      </c>
      <c r="N413" s="1235">
        <f t="shared" si="103"/>
        <v>0</v>
      </c>
      <c r="O413" s="1234">
        <f t="shared" si="102"/>
        <v>0</v>
      </c>
      <c r="P413" s="1235">
        <f t="shared" si="102"/>
        <v>0</v>
      </c>
      <c r="Q413" s="1235">
        <f t="shared" si="102"/>
        <v>0</v>
      </c>
      <c r="R413" s="1234">
        <f t="shared" si="102"/>
        <v>0</v>
      </c>
      <c r="S413" s="1235">
        <f t="shared" si="102"/>
        <v>0</v>
      </c>
      <c r="T413" s="1235">
        <f t="shared" si="102"/>
        <v>0</v>
      </c>
      <c r="U413" s="1234">
        <f t="shared" si="106"/>
        <v>0</v>
      </c>
      <c r="V413" s="1235">
        <f t="shared" si="106"/>
        <v>0</v>
      </c>
      <c r="W413" s="1235">
        <f t="shared" si="106"/>
        <v>0</v>
      </c>
      <c r="X413" s="1225"/>
      <c r="Y413" s="1225"/>
      <c r="Z413" s="1225"/>
      <c r="AA413" s="1230"/>
    </row>
    <row r="414" spans="2:27" ht="18" hidden="1" x14ac:dyDescent="0.2">
      <c r="B414" s="1189"/>
      <c r="C414" s="1246"/>
      <c r="D414" s="1189"/>
      <c r="E414" s="1243">
        <v>1093000186</v>
      </c>
      <c r="F414" s="1245"/>
      <c r="G414" s="1226"/>
      <c r="H414" s="1222">
        <f t="shared" si="104"/>
        <v>0</v>
      </c>
      <c r="I414" s="1225"/>
      <c r="J414" s="1226"/>
      <c r="K414" s="1222">
        <f t="shared" si="105"/>
        <v>0</v>
      </c>
      <c r="L414" s="1234">
        <f t="shared" si="103"/>
        <v>0</v>
      </c>
      <c r="M414" s="1235">
        <f t="shared" si="103"/>
        <v>0</v>
      </c>
      <c r="N414" s="1235">
        <f t="shared" si="103"/>
        <v>0</v>
      </c>
      <c r="O414" s="1234">
        <f t="shared" si="102"/>
        <v>0</v>
      </c>
      <c r="P414" s="1235">
        <f t="shared" si="102"/>
        <v>0</v>
      </c>
      <c r="Q414" s="1235">
        <f t="shared" si="102"/>
        <v>0</v>
      </c>
      <c r="R414" s="1234">
        <f t="shared" si="102"/>
        <v>0</v>
      </c>
      <c r="S414" s="1235">
        <f t="shared" si="102"/>
        <v>0</v>
      </c>
      <c r="T414" s="1235">
        <f t="shared" si="102"/>
        <v>0</v>
      </c>
      <c r="U414" s="1234">
        <f t="shared" si="106"/>
        <v>0</v>
      </c>
      <c r="V414" s="1235">
        <f t="shared" si="106"/>
        <v>0</v>
      </c>
      <c r="W414" s="1235">
        <f t="shared" si="106"/>
        <v>0</v>
      </c>
      <c r="X414" s="1225"/>
      <c r="Y414" s="1225"/>
      <c r="Z414" s="1225"/>
      <c r="AA414" s="1230"/>
    </row>
    <row r="415" spans="2:27" ht="18" hidden="1" x14ac:dyDescent="0.2">
      <c r="B415" s="1189"/>
      <c r="C415" s="1246"/>
      <c r="D415" s="1189"/>
      <c r="E415" s="1243">
        <v>1093000187</v>
      </c>
      <c r="F415" s="1245"/>
      <c r="G415" s="1226"/>
      <c r="H415" s="1222">
        <f t="shared" si="104"/>
        <v>0</v>
      </c>
      <c r="I415" s="1225"/>
      <c r="J415" s="1226"/>
      <c r="K415" s="1222">
        <f t="shared" si="105"/>
        <v>0</v>
      </c>
      <c r="L415" s="1234">
        <f t="shared" si="103"/>
        <v>0</v>
      </c>
      <c r="M415" s="1235">
        <f t="shared" si="103"/>
        <v>0</v>
      </c>
      <c r="N415" s="1235">
        <f t="shared" si="103"/>
        <v>0</v>
      </c>
      <c r="O415" s="1234">
        <f t="shared" si="102"/>
        <v>0</v>
      </c>
      <c r="P415" s="1235">
        <f t="shared" si="102"/>
        <v>0</v>
      </c>
      <c r="Q415" s="1235">
        <f t="shared" si="102"/>
        <v>0</v>
      </c>
      <c r="R415" s="1234">
        <f t="shared" si="102"/>
        <v>0</v>
      </c>
      <c r="S415" s="1235">
        <f t="shared" si="102"/>
        <v>0</v>
      </c>
      <c r="T415" s="1235">
        <f t="shared" si="102"/>
        <v>0</v>
      </c>
      <c r="U415" s="1234">
        <f t="shared" si="106"/>
        <v>0</v>
      </c>
      <c r="V415" s="1235">
        <f t="shared" si="106"/>
        <v>0</v>
      </c>
      <c r="W415" s="1235">
        <f t="shared" si="106"/>
        <v>0</v>
      </c>
      <c r="X415" s="1225"/>
      <c r="Y415" s="1225"/>
      <c r="Z415" s="1225"/>
      <c r="AA415" s="1230"/>
    </row>
    <row r="416" spans="2:27" ht="18" hidden="1" x14ac:dyDescent="0.2">
      <c r="B416" s="1189"/>
      <c r="C416" s="1246"/>
      <c r="D416" s="1189"/>
      <c r="E416" s="1243">
        <v>1093000188</v>
      </c>
      <c r="F416" s="1245"/>
      <c r="G416" s="1226"/>
      <c r="H416" s="1222">
        <f t="shared" si="104"/>
        <v>0</v>
      </c>
      <c r="I416" s="1225"/>
      <c r="J416" s="1226"/>
      <c r="K416" s="1222">
        <f t="shared" si="105"/>
        <v>0</v>
      </c>
      <c r="L416" s="1234">
        <f t="shared" si="103"/>
        <v>0</v>
      </c>
      <c r="M416" s="1235">
        <f t="shared" si="103"/>
        <v>0</v>
      </c>
      <c r="N416" s="1235">
        <f t="shared" si="103"/>
        <v>0</v>
      </c>
      <c r="O416" s="1234">
        <f t="shared" si="102"/>
        <v>0</v>
      </c>
      <c r="P416" s="1235">
        <f t="shared" si="102"/>
        <v>0</v>
      </c>
      <c r="Q416" s="1235">
        <f t="shared" si="102"/>
        <v>0</v>
      </c>
      <c r="R416" s="1234">
        <f t="shared" si="102"/>
        <v>0</v>
      </c>
      <c r="S416" s="1235">
        <f t="shared" si="102"/>
        <v>0</v>
      </c>
      <c r="T416" s="1235">
        <f t="shared" si="102"/>
        <v>0</v>
      </c>
      <c r="U416" s="1234">
        <f t="shared" si="106"/>
        <v>0</v>
      </c>
      <c r="V416" s="1235">
        <f t="shared" si="106"/>
        <v>0</v>
      </c>
      <c r="W416" s="1235">
        <f t="shared" si="106"/>
        <v>0</v>
      </c>
      <c r="X416" s="1225"/>
      <c r="Y416" s="1225"/>
      <c r="Z416" s="1225"/>
      <c r="AA416" s="1230"/>
    </row>
    <row r="417" spans="2:27" ht="18" hidden="1" x14ac:dyDescent="0.2">
      <c r="B417" s="1189"/>
      <c r="C417" s="1246"/>
      <c r="D417" s="1189"/>
      <c r="E417" s="1243">
        <v>1093000189</v>
      </c>
      <c r="F417" s="1245"/>
      <c r="G417" s="1226"/>
      <c r="H417" s="1222">
        <f t="shared" si="104"/>
        <v>0</v>
      </c>
      <c r="I417" s="1225"/>
      <c r="J417" s="1226"/>
      <c r="K417" s="1222">
        <f t="shared" si="105"/>
        <v>0</v>
      </c>
      <c r="L417" s="1234">
        <f t="shared" si="103"/>
        <v>0</v>
      </c>
      <c r="M417" s="1235">
        <f t="shared" si="103"/>
        <v>0</v>
      </c>
      <c r="N417" s="1235">
        <f t="shared" si="103"/>
        <v>0</v>
      </c>
      <c r="O417" s="1234">
        <f t="shared" si="102"/>
        <v>0</v>
      </c>
      <c r="P417" s="1235">
        <f t="shared" si="102"/>
        <v>0</v>
      </c>
      <c r="Q417" s="1235">
        <f t="shared" si="102"/>
        <v>0</v>
      </c>
      <c r="R417" s="1234">
        <f t="shared" si="102"/>
        <v>0</v>
      </c>
      <c r="S417" s="1235">
        <f t="shared" si="102"/>
        <v>0</v>
      </c>
      <c r="T417" s="1235">
        <f t="shared" si="102"/>
        <v>0</v>
      </c>
      <c r="U417" s="1234">
        <f t="shared" si="106"/>
        <v>0</v>
      </c>
      <c r="V417" s="1235">
        <f t="shared" si="106"/>
        <v>0</v>
      </c>
      <c r="W417" s="1235">
        <f t="shared" si="106"/>
        <v>0</v>
      </c>
      <c r="X417" s="1225"/>
      <c r="Y417" s="1225"/>
      <c r="Z417" s="1225"/>
      <c r="AA417" s="1230"/>
    </row>
    <row r="418" spans="2:27" ht="18" hidden="1" x14ac:dyDescent="0.2">
      <c r="B418" s="1189"/>
      <c r="C418" s="1246"/>
      <c r="D418" s="1189"/>
      <c r="E418" s="1243">
        <v>1093000190</v>
      </c>
      <c r="F418" s="1245"/>
      <c r="G418" s="1226"/>
      <c r="H418" s="1222">
        <f t="shared" si="104"/>
        <v>0</v>
      </c>
      <c r="I418" s="1225"/>
      <c r="J418" s="1226"/>
      <c r="K418" s="1222">
        <f t="shared" si="105"/>
        <v>0</v>
      </c>
      <c r="L418" s="1234">
        <f t="shared" si="103"/>
        <v>0</v>
      </c>
      <c r="M418" s="1235">
        <f t="shared" si="103"/>
        <v>0</v>
      </c>
      <c r="N418" s="1235">
        <f t="shared" si="103"/>
        <v>0</v>
      </c>
      <c r="O418" s="1234">
        <f t="shared" si="102"/>
        <v>0</v>
      </c>
      <c r="P418" s="1235">
        <f t="shared" si="102"/>
        <v>0</v>
      </c>
      <c r="Q418" s="1235">
        <f t="shared" si="102"/>
        <v>0</v>
      </c>
      <c r="R418" s="1234">
        <f t="shared" si="102"/>
        <v>0</v>
      </c>
      <c r="S418" s="1235">
        <f t="shared" si="102"/>
        <v>0</v>
      </c>
      <c r="T418" s="1235">
        <f t="shared" si="102"/>
        <v>0</v>
      </c>
      <c r="U418" s="1234">
        <f t="shared" si="106"/>
        <v>0</v>
      </c>
      <c r="V418" s="1235">
        <f t="shared" si="106"/>
        <v>0</v>
      </c>
      <c r="W418" s="1235">
        <f t="shared" si="106"/>
        <v>0</v>
      </c>
      <c r="X418" s="1225"/>
      <c r="Y418" s="1225"/>
      <c r="Z418" s="1225"/>
      <c r="AA418" s="1230"/>
    </row>
    <row r="419" spans="2:27" ht="18" hidden="1" x14ac:dyDescent="0.2">
      <c r="B419" s="1189"/>
      <c r="C419" s="1246"/>
      <c r="D419" s="1189"/>
      <c r="E419" s="1243">
        <v>1093000191</v>
      </c>
      <c r="F419" s="1245"/>
      <c r="G419" s="1226"/>
      <c r="H419" s="1222">
        <f t="shared" si="104"/>
        <v>0</v>
      </c>
      <c r="I419" s="1225"/>
      <c r="J419" s="1226"/>
      <c r="K419" s="1222">
        <f t="shared" si="105"/>
        <v>0</v>
      </c>
      <c r="L419" s="1234">
        <f t="shared" si="103"/>
        <v>0</v>
      </c>
      <c r="M419" s="1235">
        <f t="shared" si="103"/>
        <v>0</v>
      </c>
      <c r="N419" s="1235">
        <f t="shared" si="103"/>
        <v>0</v>
      </c>
      <c r="O419" s="1234">
        <f t="shared" si="102"/>
        <v>0</v>
      </c>
      <c r="P419" s="1235">
        <f t="shared" si="102"/>
        <v>0</v>
      </c>
      <c r="Q419" s="1235">
        <f t="shared" si="102"/>
        <v>0</v>
      </c>
      <c r="R419" s="1234">
        <f t="shared" si="102"/>
        <v>0</v>
      </c>
      <c r="S419" s="1235">
        <f t="shared" si="102"/>
        <v>0</v>
      </c>
      <c r="T419" s="1235">
        <f t="shared" si="102"/>
        <v>0</v>
      </c>
      <c r="U419" s="1234">
        <f t="shared" si="106"/>
        <v>0</v>
      </c>
      <c r="V419" s="1235">
        <f t="shared" si="106"/>
        <v>0</v>
      </c>
      <c r="W419" s="1235">
        <f t="shared" si="106"/>
        <v>0</v>
      </c>
      <c r="X419" s="1225"/>
      <c r="Y419" s="1225"/>
      <c r="Z419" s="1225"/>
      <c r="AA419" s="1230"/>
    </row>
    <row r="420" spans="2:27" ht="18" hidden="1" x14ac:dyDescent="0.2">
      <c r="B420" s="1189"/>
      <c r="C420" s="1246"/>
      <c r="D420" s="1189"/>
      <c r="E420" s="1243">
        <v>1093000192</v>
      </c>
      <c r="F420" s="1245"/>
      <c r="G420" s="1226"/>
      <c r="H420" s="1222">
        <f t="shared" si="104"/>
        <v>0</v>
      </c>
      <c r="I420" s="1225"/>
      <c r="J420" s="1226"/>
      <c r="K420" s="1222">
        <f t="shared" si="105"/>
        <v>0</v>
      </c>
      <c r="L420" s="1234">
        <f t="shared" si="103"/>
        <v>0</v>
      </c>
      <c r="M420" s="1235">
        <f t="shared" si="103"/>
        <v>0</v>
      </c>
      <c r="N420" s="1235">
        <f t="shared" si="103"/>
        <v>0</v>
      </c>
      <c r="O420" s="1234">
        <f t="shared" si="102"/>
        <v>0</v>
      </c>
      <c r="P420" s="1235">
        <f t="shared" si="102"/>
        <v>0</v>
      </c>
      <c r="Q420" s="1235">
        <f t="shared" si="102"/>
        <v>0</v>
      </c>
      <c r="R420" s="1234">
        <f t="shared" si="102"/>
        <v>0</v>
      </c>
      <c r="S420" s="1235">
        <f t="shared" si="102"/>
        <v>0</v>
      </c>
      <c r="T420" s="1235">
        <f t="shared" si="102"/>
        <v>0</v>
      </c>
      <c r="U420" s="1234">
        <f t="shared" si="106"/>
        <v>0</v>
      </c>
      <c r="V420" s="1235">
        <f t="shared" si="106"/>
        <v>0</v>
      </c>
      <c r="W420" s="1235">
        <f t="shared" si="106"/>
        <v>0</v>
      </c>
      <c r="X420" s="1225"/>
      <c r="Y420" s="1225"/>
      <c r="Z420" s="1225"/>
      <c r="AA420" s="1230"/>
    </row>
    <row r="421" spans="2:27" ht="18" hidden="1" x14ac:dyDescent="0.2">
      <c r="B421" s="1189"/>
      <c r="C421" s="1246"/>
      <c r="D421" s="1189"/>
      <c r="E421" s="1243">
        <v>1093000193</v>
      </c>
      <c r="F421" s="1245"/>
      <c r="G421" s="1226"/>
      <c r="H421" s="1222">
        <f t="shared" si="104"/>
        <v>0</v>
      </c>
      <c r="I421" s="1225"/>
      <c r="J421" s="1226"/>
      <c r="K421" s="1222">
        <f t="shared" si="105"/>
        <v>0</v>
      </c>
      <c r="L421" s="1234">
        <f t="shared" si="103"/>
        <v>0</v>
      </c>
      <c r="M421" s="1235">
        <f t="shared" si="103"/>
        <v>0</v>
      </c>
      <c r="N421" s="1235">
        <f t="shared" si="103"/>
        <v>0</v>
      </c>
      <c r="O421" s="1234">
        <f t="shared" si="102"/>
        <v>0</v>
      </c>
      <c r="P421" s="1235">
        <f t="shared" si="102"/>
        <v>0</v>
      </c>
      <c r="Q421" s="1235">
        <f t="shared" si="102"/>
        <v>0</v>
      </c>
      <c r="R421" s="1234">
        <f t="shared" si="102"/>
        <v>0</v>
      </c>
      <c r="S421" s="1235">
        <f t="shared" si="102"/>
        <v>0</v>
      </c>
      <c r="T421" s="1235">
        <f t="shared" si="102"/>
        <v>0</v>
      </c>
      <c r="U421" s="1234">
        <f t="shared" si="106"/>
        <v>0</v>
      </c>
      <c r="V421" s="1235">
        <f t="shared" si="106"/>
        <v>0</v>
      </c>
      <c r="W421" s="1235">
        <f t="shared" si="106"/>
        <v>0</v>
      </c>
      <c r="X421" s="1225"/>
      <c r="Y421" s="1225"/>
      <c r="Z421" s="1225"/>
      <c r="AA421" s="1230"/>
    </row>
    <row r="422" spans="2:27" ht="18" hidden="1" x14ac:dyDescent="0.2">
      <c r="B422" s="1189"/>
      <c r="C422" s="1246"/>
      <c r="D422" s="1189"/>
      <c r="E422" s="1243">
        <v>1093000194</v>
      </c>
      <c r="F422" s="1245"/>
      <c r="G422" s="1226"/>
      <c r="H422" s="1222">
        <f t="shared" si="104"/>
        <v>0</v>
      </c>
      <c r="I422" s="1225"/>
      <c r="J422" s="1226"/>
      <c r="K422" s="1222">
        <f t="shared" si="105"/>
        <v>0</v>
      </c>
      <c r="L422" s="1234">
        <f t="shared" si="103"/>
        <v>0</v>
      </c>
      <c r="M422" s="1235">
        <f t="shared" si="103"/>
        <v>0</v>
      </c>
      <c r="N422" s="1235">
        <f t="shared" si="103"/>
        <v>0</v>
      </c>
      <c r="O422" s="1234">
        <f t="shared" si="102"/>
        <v>0</v>
      </c>
      <c r="P422" s="1235">
        <f t="shared" si="102"/>
        <v>0</v>
      </c>
      <c r="Q422" s="1235">
        <f t="shared" si="102"/>
        <v>0</v>
      </c>
      <c r="R422" s="1234">
        <f t="shared" si="102"/>
        <v>0</v>
      </c>
      <c r="S422" s="1235">
        <f t="shared" si="102"/>
        <v>0</v>
      </c>
      <c r="T422" s="1235">
        <f t="shared" si="102"/>
        <v>0</v>
      </c>
      <c r="U422" s="1234">
        <f t="shared" si="106"/>
        <v>0</v>
      </c>
      <c r="V422" s="1235">
        <f t="shared" si="106"/>
        <v>0</v>
      </c>
      <c r="W422" s="1235">
        <f t="shared" si="106"/>
        <v>0</v>
      </c>
      <c r="X422" s="1225"/>
      <c r="Y422" s="1225"/>
      <c r="Z422" s="1225"/>
      <c r="AA422" s="1230"/>
    </row>
    <row r="423" spans="2:27" ht="18" hidden="1" x14ac:dyDescent="0.2">
      <c r="B423" s="1189"/>
      <c r="C423" s="1246"/>
      <c r="D423" s="1189"/>
      <c r="E423" s="1243">
        <v>1093000195</v>
      </c>
      <c r="F423" s="1245"/>
      <c r="G423" s="1226"/>
      <c r="H423" s="1222">
        <f t="shared" si="104"/>
        <v>0</v>
      </c>
      <c r="I423" s="1225"/>
      <c r="J423" s="1226"/>
      <c r="K423" s="1222">
        <f t="shared" si="105"/>
        <v>0</v>
      </c>
      <c r="L423" s="1234">
        <f t="shared" si="103"/>
        <v>0</v>
      </c>
      <c r="M423" s="1235">
        <f t="shared" si="103"/>
        <v>0</v>
      </c>
      <c r="N423" s="1235">
        <f t="shared" si="103"/>
        <v>0</v>
      </c>
      <c r="O423" s="1234">
        <f t="shared" si="102"/>
        <v>0</v>
      </c>
      <c r="P423" s="1235">
        <f t="shared" si="102"/>
        <v>0</v>
      </c>
      <c r="Q423" s="1235">
        <f t="shared" si="102"/>
        <v>0</v>
      </c>
      <c r="R423" s="1234">
        <f t="shared" ref="R423:W490" si="107">(0)</f>
        <v>0</v>
      </c>
      <c r="S423" s="1235">
        <f t="shared" si="107"/>
        <v>0</v>
      </c>
      <c r="T423" s="1235">
        <f t="shared" si="107"/>
        <v>0</v>
      </c>
      <c r="U423" s="1234">
        <f t="shared" si="106"/>
        <v>0</v>
      </c>
      <c r="V423" s="1235">
        <f t="shared" si="106"/>
        <v>0</v>
      </c>
      <c r="W423" s="1235">
        <f t="shared" si="106"/>
        <v>0</v>
      </c>
      <c r="X423" s="1225"/>
      <c r="Y423" s="1225"/>
      <c r="Z423" s="1225"/>
      <c r="AA423" s="1230"/>
    </row>
    <row r="424" spans="2:27" ht="18" hidden="1" x14ac:dyDescent="0.2">
      <c r="B424" s="1189"/>
      <c r="C424" s="1246"/>
      <c r="D424" s="1189"/>
      <c r="E424" s="1243">
        <v>1093000196</v>
      </c>
      <c r="F424" s="1245"/>
      <c r="G424" s="1226"/>
      <c r="H424" s="1222">
        <f t="shared" si="104"/>
        <v>0</v>
      </c>
      <c r="I424" s="1225"/>
      <c r="J424" s="1226"/>
      <c r="K424" s="1222">
        <f t="shared" si="105"/>
        <v>0</v>
      </c>
      <c r="L424" s="1234">
        <f t="shared" si="103"/>
        <v>0</v>
      </c>
      <c r="M424" s="1235">
        <f t="shared" si="103"/>
        <v>0</v>
      </c>
      <c r="N424" s="1235">
        <f t="shared" si="103"/>
        <v>0</v>
      </c>
      <c r="O424" s="1234">
        <f t="shared" si="103"/>
        <v>0</v>
      </c>
      <c r="P424" s="1235">
        <f t="shared" si="103"/>
        <v>0</v>
      </c>
      <c r="Q424" s="1235">
        <f t="shared" si="103"/>
        <v>0</v>
      </c>
      <c r="R424" s="1234">
        <f t="shared" si="107"/>
        <v>0</v>
      </c>
      <c r="S424" s="1235">
        <f t="shared" si="107"/>
        <v>0</v>
      </c>
      <c r="T424" s="1235">
        <f t="shared" si="107"/>
        <v>0</v>
      </c>
      <c r="U424" s="1234">
        <f t="shared" si="106"/>
        <v>0</v>
      </c>
      <c r="V424" s="1235">
        <f t="shared" si="106"/>
        <v>0</v>
      </c>
      <c r="W424" s="1235">
        <f t="shared" si="106"/>
        <v>0</v>
      </c>
      <c r="X424" s="1225"/>
      <c r="Y424" s="1225"/>
      <c r="Z424" s="1225"/>
      <c r="AA424" s="1230"/>
    </row>
    <row r="425" spans="2:27" ht="18" hidden="1" x14ac:dyDescent="0.2">
      <c r="B425" s="1189"/>
      <c r="C425" s="1246"/>
      <c r="D425" s="1189"/>
      <c r="E425" s="1243">
        <v>1093000197</v>
      </c>
      <c r="F425" s="1245"/>
      <c r="G425" s="1226"/>
      <c r="H425" s="1222">
        <f t="shared" si="104"/>
        <v>0</v>
      </c>
      <c r="I425" s="1225"/>
      <c r="J425" s="1226"/>
      <c r="K425" s="1222">
        <f t="shared" si="105"/>
        <v>0</v>
      </c>
      <c r="L425" s="1234">
        <f t="shared" si="103"/>
        <v>0</v>
      </c>
      <c r="M425" s="1235">
        <f t="shared" si="103"/>
        <v>0</v>
      </c>
      <c r="N425" s="1235">
        <f t="shared" si="103"/>
        <v>0</v>
      </c>
      <c r="O425" s="1234">
        <f t="shared" si="103"/>
        <v>0</v>
      </c>
      <c r="P425" s="1235">
        <f t="shared" si="103"/>
        <v>0</v>
      </c>
      <c r="Q425" s="1235">
        <f t="shared" si="103"/>
        <v>0</v>
      </c>
      <c r="R425" s="1234">
        <f t="shared" si="107"/>
        <v>0</v>
      </c>
      <c r="S425" s="1235">
        <f t="shared" si="107"/>
        <v>0</v>
      </c>
      <c r="T425" s="1235">
        <f t="shared" si="107"/>
        <v>0</v>
      </c>
      <c r="U425" s="1234">
        <f t="shared" si="106"/>
        <v>0</v>
      </c>
      <c r="V425" s="1235">
        <f t="shared" si="106"/>
        <v>0</v>
      </c>
      <c r="W425" s="1235">
        <f t="shared" si="106"/>
        <v>0</v>
      </c>
      <c r="X425" s="1225"/>
      <c r="Y425" s="1225"/>
      <c r="Z425" s="1225"/>
      <c r="AA425" s="1230"/>
    </row>
    <row r="426" spans="2:27" ht="18" hidden="1" x14ac:dyDescent="0.2">
      <c r="B426" s="1189"/>
      <c r="C426" s="1246"/>
      <c r="D426" s="1189"/>
      <c r="E426" s="1243">
        <v>1093000198</v>
      </c>
      <c r="F426" s="1245"/>
      <c r="G426" s="1226"/>
      <c r="H426" s="1222">
        <f t="shared" si="104"/>
        <v>0</v>
      </c>
      <c r="I426" s="1225"/>
      <c r="J426" s="1226"/>
      <c r="K426" s="1222">
        <f t="shared" si="105"/>
        <v>0</v>
      </c>
      <c r="L426" s="1234">
        <f t="shared" si="103"/>
        <v>0</v>
      </c>
      <c r="M426" s="1235">
        <f t="shared" si="103"/>
        <v>0</v>
      </c>
      <c r="N426" s="1235">
        <f t="shared" si="103"/>
        <v>0</v>
      </c>
      <c r="O426" s="1234">
        <f t="shared" si="103"/>
        <v>0</v>
      </c>
      <c r="P426" s="1235">
        <f t="shared" si="103"/>
        <v>0</v>
      </c>
      <c r="Q426" s="1235">
        <f t="shared" si="103"/>
        <v>0</v>
      </c>
      <c r="R426" s="1234">
        <f t="shared" si="107"/>
        <v>0</v>
      </c>
      <c r="S426" s="1235">
        <f t="shared" si="107"/>
        <v>0</v>
      </c>
      <c r="T426" s="1235">
        <f t="shared" si="107"/>
        <v>0</v>
      </c>
      <c r="U426" s="1234">
        <f t="shared" si="106"/>
        <v>0</v>
      </c>
      <c r="V426" s="1235">
        <f t="shared" si="106"/>
        <v>0</v>
      </c>
      <c r="W426" s="1235">
        <f t="shared" si="106"/>
        <v>0</v>
      </c>
      <c r="X426" s="1225"/>
      <c r="Y426" s="1225"/>
      <c r="Z426" s="1225"/>
      <c r="AA426" s="1230"/>
    </row>
    <row r="427" spans="2:27" ht="18" hidden="1" x14ac:dyDescent="0.2">
      <c r="B427" s="1189"/>
      <c r="C427" s="1246"/>
      <c r="D427" s="1189"/>
      <c r="E427" s="1243">
        <v>1093000199</v>
      </c>
      <c r="F427" s="1245"/>
      <c r="G427" s="1226"/>
      <c r="H427" s="1222">
        <f t="shared" si="104"/>
        <v>0</v>
      </c>
      <c r="I427" s="1225"/>
      <c r="J427" s="1226"/>
      <c r="K427" s="1222">
        <f t="shared" si="105"/>
        <v>0</v>
      </c>
      <c r="L427" s="1234">
        <f t="shared" si="103"/>
        <v>0</v>
      </c>
      <c r="M427" s="1235">
        <f t="shared" si="103"/>
        <v>0</v>
      </c>
      <c r="N427" s="1235">
        <f t="shared" si="103"/>
        <v>0</v>
      </c>
      <c r="O427" s="1234">
        <f t="shared" si="103"/>
        <v>0</v>
      </c>
      <c r="P427" s="1235">
        <f t="shared" si="103"/>
        <v>0</v>
      </c>
      <c r="Q427" s="1235">
        <f t="shared" si="103"/>
        <v>0</v>
      </c>
      <c r="R427" s="1234">
        <f t="shared" si="107"/>
        <v>0</v>
      </c>
      <c r="S427" s="1235">
        <f t="shared" si="107"/>
        <v>0</v>
      </c>
      <c r="T427" s="1235">
        <f t="shared" si="107"/>
        <v>0</v>
      </c>
      <c r="U427" s="1234">
        <f t="shared" si="106"/>
        <v>0</v>
      </c>
      <c r="V427" s="1235">
        <f t="shared" si="106"/>
        <v>0</v>
      </c>
      <c r="W427" s="1235">
        <f t="shared" si="106"/>
        <v>0</v>
      </c>
      <c r="X427" s="1225"/>
      <c r="Y427" s="1225"/>
      <c r="Z427" s="1225"/>
      <c r="AA427" s="1230"/>
    </row>
    <row r="428" spans="2:27" ht="18" hidden="1" x14ac:dyDescent="0.2">
      <c r="B428" s="1189"/>
      <c r="C428" s="1246"/>
      <c r="D428" s="1189"/>
      <c r="E428" s="1243">
        <v>1093000200</v>
      </c>
      <c r="F428" s="1245"/>
      <c r="G428" s="1226"/>
      <c r="H428" s="1222">
        <f t="shared" si="104"/>
        <v>0</v>
      </c>
      <c r="I428" s="1225"/>
      <c r="J428" s="1226"/>
      <c r="K428" s="1222">
        <f t="shared" si="105"/>
        <v>0</v>
      </c>
      <c r="L428" s="1234">
        <f t="shared" si="103"/>
        <v>0</v>
      </c>
      <c r="M428" s="1235">
        <f t="shared" si="103"/>
        <v>0</v>
      </c>
      <c r="N428" s="1235">
        <f t="shared" si="103"/>
        <v>0</v>
      </c>
      <c r="O428" s="1234">
        <f t="shared" si="103"/>
        <v>0</v>
      </c>
      <c r="P428" s="1235">
        <f t="shared" si="103"/>
        <v>0</v>
      </c>
      <c r="Q428" s="1235">
        <f t="shared" si="103"/>
        <v>0</v>
      </c>
      <c r="R428" s="1234">
        <f t="shared" si="107"/>
        <v>0</v>
      </c>
      <c r="S428" s="1235">
        <f t="shared" si="107"/>
        <v>0</v>
      </c>
      <c r="T428" s="1235">
        <f t="shared" si="107"/>
        <v>0</v>
      </c>
      <c r="U428" s="1234">
        <f t="shared" si="106"/>
        <v>0</v>
      </c>
      <c r="V428" s="1235">
        <f t="shared" si="106"/>
        <v>0</v>
      </c>
      <c r="W428" s="1235">
        <f t="shared" si="106"/>
        <v>0</v>
      </c>
      <c r="X428" s="1225"/>
      <c r="Y428" s="1225"/>
      <c r="Z428" s="1225"/>
      <c r="AA428" s="1230"/>
    </row>
    <row r="429" spans="2:27" ht="18" hidden="1" x14ac:dyDescent="0.2">
      <c r="B429" s="1189"/>
      <c r="C429" s="1246"/>
      <c r="D429" s="1189"/>
      <c r="E429" s="1243">
        <v>1093000201</v>
      </c>
      <c r="F429" s="1245"/>
      <c r="G429" s="1226"/>
      <c r="H429" s="1222">
        <f t="shared" si="104"/>
        <v>0</v>
      </c>
      <c r="I429" s="1225"/>
      <c r="J429" s="1226"/>
      <c r="K429" s="1222">
        <f t="shared" si="105"/>
        <v>0</v>
      </c>
      <c r="L429" s="1234">
        <f t="shared" si="103"/>
        <v>0</v>
      </c>
      <c r="M429" s="1235">
        <f t="shared" si="103"/>
        <v>0</v>
      </c>
      <c r="N429" s="1235">
        <f t="shared" si="103"/>
        <v>0</v>
      </c>
      <c r="O429" s="1234">
        <f t="shared" si="103"/>
        <v>0</v>
      </c>
      <c r="P429" s="1235">
        <f t="shared" si="103"/>
        <v>0</v>
      </c>
      <c r="Q429" s="1235">
        <f t="shared" si="103"/>
        <v>0</v>
      </c>
      <c r="R429" s="1234">
        <f t="shared" si="107"/>
        <v>0</v>
      </c>
      <c r="S429" s="1235">
        <f t="shared" si="107"/>
        <v>0</v>
      </c>
      <c r="T429" s="1235">
        <f t="shared" si="107"/>
        <v>0</v>
      </c>
      <c r="U429" s="1234">
        <f t="shared" si="106"/>
        <v>0</v>
      </c>
      <c r="V429" s="1235">
        <f t="shared" si="106"/>
        <v>0</v>
      </c>
      <c r="W429" s="1235">
        <f t="shared" si="106"/>
        <v>0</v>
      </c>
      <c r="X429" s="1225"/>
      <c r="Y429" s="1225"/>
      <c r="Z429" s="1225"/>
      <c r="AA429" s="1230"/>
    </row>
    <row r="430" spans="2:27" ht="18" hidden="1" x14ac:dyDescent="0.2">
      <c r="B430" s="1189"/>
      <c r="C430" s="1246"/>
      <c r="D430" s="1189"/>
      <c r="E430" s="1243">
        <v>1093000202</v>
      </c>
      <c r="F430" s="1245"/>
      <c r="G430" s="1226"/>
      <c r="H430" s="1222">
        <f t="shared" si="104"/>
        <v>0</v>
      </c>
      <c r="I430" s="1225"/>
      <c r="J430" s="1226"/>
      <c r="K430" s="1222">
        <f t="shared" si="105"/>
        <v>0</v>
      </c>
      <c r="L430" s="1234">
        <f t="shared" si="103"/>
        <v>0</v>
      </c>
      <c r="M430" s="1235">
        <f t="shared" si="103"/>
        <v>0</v>
      </c>
      <c r="N430" s="1235">
        <f t="shared" si="103"/>
        <v>0</v>
      </c>
      <c r="O430" s="1234">
        <f t="shared" si="103"/>
        <v>0</v>
      </c>
      <c r="P430" s="1235">
        <f t="shared" si="103"/>
        <v>0</v>
      </c>
      <c r="Q430" s="1235">
        <f t="shared" si="103"/>
        <v>0</v>
      </c>
      <c r="R430" s="1234">
        <f t="shared" si="107"/>
        <v>0</v>
      </c>
      <c r="S430" s="1235">
        <f t="shared" si="107"/>
        <v>0</v>
      </c>
      <c r="T430" s="1235">
        <f t="shared" si="107"/>
        <v>0</v>
      </c>
      <c r="U430" s="1234">
        <f t="shared" si="106"/>
        <v>0</v>
      </c>
      <c r="V430" s="1235">
        <f t="shared" si="106"/>
        <v>0</v>
      </c>
      <c r="W430" s="1235">
        <f t="shared" si="106"/>
        <v>0</v>
      </c>
      <c r="X430" s="1225"/>
      <c r="Y430" s="1225"/>
      <c r="Z430" s="1225"/>
      <c r="AA430" s="1230"/>
    </row>
    <row r="431" spans="2:27" ht="18" hidden="1" x14ac:dyDescent="0.2">
      <c r="B431" s="1189"/>
      <c r="C431" s="1246"/>
      <c r="D431" s="1189"/>
      <c r="E431" s="1243">
        <v>1093000203</v>
      </c>
      <c r="F431" s="1245"/>
      <c r="G431" s="1226"/>
      <c r="H431" s="1222">
        <f t="shared" si="104"/>
        <v>0</v>
      </c>
      <c r="I431" s="1225"/>
      <c r="J431" s="1226"/>
      <c r="K431" s="1222">
        <f t="shared" si="105"/>
        <v>0</v>
      </c>
      <c r="L431" s="1234">
        <f t="shared" si="103"/>
        <v>0</v>
      </c>
      <c r="M431" s="1235">
        <f t="shared" si="103"/>
        <v>0</v>
      </c>
      <c r="N431" s="1235">
        <f t="shared" si="103"/>
        <v>0</v>
      </c>
      <c r="O431" s="1234">
        <f t="shared" si="103"/>
        <v>0</v>
      </c>
      <c r="P431" s="1235">
        <f t="shared" si="103"/>
        <v>0</v>
      </c>
      <c r="Q431" s="1235">
        <f t="shared" si="103"/>
        <v>0</v>
      </c>
      <c r="R431" s="1234">
        <f t="shared" si="107"/>
        <v>0</v>
      </c>
      <c r="S431" s="1235">
        <f t="shared" si="107"/>
        <v>0</v>
      </c>
      <c r="T431" s="1235">
        <f t="shared" si="107"/>
        <v>0</v>
      </c>
      <c r="U431" s="1234">
        <f t="shared" si="106"/>
        <v>0</v>
      </c>
      <c r="V431" s="1235">
        <f t="shared" si="106"/>
        <v>0</v>
      </c>
      <c r="W431" s="1235">
        <f t="shared" si="106"/>
        <v>0</v>
      </c>
      <c r="X431" s="1225"/>
      <c r="Y431" s="1225"/>
      <c r="Z431" s="1225"/>
      <c r="AA431" s="1230"/>
    </row>
    <row r="432" spans="2:27" ht="18" hidden="1" x14ac:dyDescent="0.2">
      <c r="B432" s="1189"/>
      <c r="C432" s="1246"/>
      <c r="D432" s="1189"/>
      <c r="E432" s="1243">
        <v>1093000204</v>
      </c>
      <c r="F432" s="1245"/>
      <c r="G432" s="1226"/>
      <c r="H432" s="1222">
        <f t="shared" si="104"/>
        <v>0</v>
      </c>
      <c r="I432" s="1225"/>
      <c r="J432" s="1226"/>
      <c r="K432" s="1222">
        <f t="shared" si="105"/>
        <v>0</v>
      </c>
      <c r="L432" s="1234">
        <f t="shared" si="103"/>
        <v>0</v>
      </c>
      <c r="M432" s="1235">
        <f t="shared" si="103"/>
        <v>0</v>
      </c>
      <c r="N432" s="1235">
        <f t="shared" si="103"/>
        <v>0</v>
      </c>
      <c r="O432" s="1234">
        <f t="shared" si="103"/>
        <v>0</v>
      </c>
      <c r="P432" s="1235">
        <f t="shared" si="103"/>
        <v>0</v>
      </c>
      <c r="Q432" s="1235">
        <f t="shared" si="103"/>
        <v>0</v>
      </c>
      <c r="R432" s="1234">
        <f t="shared" si="107"/>
        <v>0</v>
      </c>
      <c r="S432" s="1235">
        <f t="shared" si="107"/>
        <v>0</v>
      </c>
      <c r="T432" s="1235">
        <f t="shared" si="107"/>
        <v>0</v>
      </c>
      <c r="U432" s="1234">
        <f t="shared" si="106"/>
        <v>0</v>
      </c>
      <c r="V432" s="1235">
        <f t="shared" si="106"/>
        <v>0</v>
      </c>
      <c r="W432" s="1235">
        <f t="shared" si="106"/>
        <v>0</v>
      </c>
      <c r="X432" s="1225"/>
      <c r="Y432" s="1225"/>
      <c r="Z432" s="1225"/>
      <c r="AA432" s="1230"/>
    </row>
    <row r="433" spans="2:27" ht="18" hidden="1" x14ac:dyDescent="0.2">
      <c r="B433" s="1189"/>
      <c r="C433" s="1246"/>
      <c r="D433" s="1189"/>
      <c r="E433" s="1243">
        <v>1093000205</v>
      </c>
      <c r="F433" s="1245"/>
      <c r="G433" s="1226"/>
      <c r="H433" s="1222">
        <f t="shared" si="104"/>
        <v>0</v>
      </c>
      <c r="I433" s="1225"/>
      <c r="J433" s="1226"/>
      <c r="K433" s="1222">
        <f t="shared" si="105"/>
        <v>0</v>
      </c>
      <c r="L433" s="1234">
        <f t="shared" si="103"/>
        <v>0</v>
      </c>
      <c r="M433" s="1235">
        <f t="shared" si="103"/>
        <v>0</v>
      </c>
      <c r="N433" s="1235">
        <f t="shared" si="103"/>
        <v>0</v>
      </c>
      <c r="O433" s="1234">
        <f t="shared" si="103"/>
        <v>0</v>
      </c>
      <c r="P433" s="1235">
        <f t="shared" si="103"/>
        <v>0</v>
      </c>
      <c r="Q433" s="1235">
        <f t="shared" si="103"/>
        <v>0</v>
      </c>
      <c r="R433" s="1234">
        <f t="shared" si="107"/>
        <v>0</v>
      </c>
      <c r="S433" s="1235">
        <f t="shared" si="107"/>
        <v>0</v>
      </c>
      <c r="T433" s="1235">
        <f t="shared" si="107"/>
        <v>0</v>
      </c>
      <c r="U433" s="1234">
        <f t="shared" si="106"/>
        <v>0</v>
      </c>
      <c r="V433" s="1235">
        <f t="shared" si="106"/>
        <v>0</v>
      </c>
      <c r="W433" s="1235">
        <f t="shared" si="106"/>
        <v>0</v>
      </c>
      <c r="X433" s="1225"/>
      <c r="Y433" s="1225"/>
      <c r="Z433" s="1225"/>
      <c r="AA433" s="1230"/>
    </row>
    <row r="434" spans="2:27" ht="18" hidden="1" x14ac:dyDescent="0.2">
      <c r="B434" s="1189"/>
      <c r="C434" s="1246"/>
      <c r="D434" s="1189"/>
      <c r="E434" s="1243">
        <v>1093000206</v>
      </c>
      <c r="F434" s="1245"/>
      <c r="G434" s="1226"/>
      <c r="H434" s="1222">
        <f t="shared" si="104"/>
        <v>0</v>
      </c>
      <c r="I434" s="1225"/>
      <c r="J434" s="1226"/>
      <c r="K434" s="1222">
        <f t="shared" si="105"/>
        <v>0</v>
      </c>
      <c r="L434" s="1234">
        <f t="shared" si="103"/>
        <v>0</v>
      </c>
      <c r="M434" s="1235">
        <f t="shared" si="103"/>
        <v>0</v>
      </c>
      <c r="N434" s="1235">
        <f t="shared" si="103"/>
        <v>0</v>
      </c>
      <c r="O434" s="1234">
        <f t="shared" si="103"/>
        <v>0</v>
      </c>
      <c r="P434" s="1235">
        <f t="shared" si="103"/>
        <v>0</v>
      </c>
      <c r="Q434" s="1235">
        <f t="shared" si="103"/>
        <v>0</v>
      </c>
      <c r="R434" s="1234">
        <f t="shared" si="107"/>
        <v>0</v>
      </c>
      <c r="S434" s="1235">
        <f t="shared" si="107"/>
        <v>0</v>
      </c>
      <c r="T434" s="1235">
        <f t="shared" si="107"/>
        <v>0</v>
      </c>
      <c r="U434" s="1234">
        <f t="shared" si="106"/>
        <v>0</v>
      </c>
      <c r="V434" s="1235">
        <f t="shared" si="106"/>
        <v>0</v>
      </c>
      <c r="W434" s="1235">
        <f t="shared" si="106"/>
        <v>0</v>
      </c>
      <c r="X434" s="1225"/>
      <c r="Y434" s="1225"/>
      <c r="Z434" s="1225"/>
      <c r="AA434" s="1230"/>
    </row>
    <row r="435" spans="2:27" ht="18" hidden="1" x14ac:dyDescent="0.2">
      <c r="B435" s="1189"/>
      <c r="C435" s="1246"/>
      <c r="D435" s="1189"/>
      <c r="E435" s="1243">
        <v>1093000207</v>
      </c>
      <c r="F435" s="1245"/>
      <c r="G435" s="1226"/>
      <c r="H435" s="1222">
        <f t="shared" si="104"/>
        <v>0</v>
      </c>
      <c r="I435" s="1225"/>
      <c r="J435" s="1226"/>
      <c r="K435" s="1222">
        <f t="shared" si="105"/>
        <v>0</v>
      </c>
      <c r="L435" s="1234">
        <f t="shared" si="103"/>
        <v>0</v>
      </c>
      <c r="M435" s="1235">
        <f t="shared" si="103"/>
        <v>0</v>
      </c>
      <c r="N435" s="1235">
        <f t="shared" si="103"/>
        <v>0</v>
      </c>
      <c r="O435" s="1234">
        <f t="shared" si="103"/>
        <v>0</v>
      </c>
      <c r="P435" s="1235">
        <f t="shared" si="103"/>
        <v>0</v>
      </c>
      <c r="Q435" s="1235">
        <f t="shared" si="103"/>
        <v>0</v>
      </c>
      <c r="R435" s="1234">
        <f t="shared" si="107"/>
        <v>0</v>
      </c>
      <c r="S435" s="1235">
        <f t="shared" si="107"/>
        <v>0</v>
      </c>
      <c r="T435" s="1235">
        <f t="shared" si="107"/>
        <v>0</v>
      </c>
      <c r="U435" s="1234">
        <f t="shared" si="106"/>
        <v>0</v>
      </c>
      <c r="V435" s="1235">
        <f t="shared" si="106"/>
        <v>0</v>
      </c>
      <c r="W435" s="1235">
        <f t="shared" si="106"/>
        <v>0</v>
      </c>
      <c r="X435" s="1225"/>
      <c r="Y435" s="1225"/>
      <c r="Z435" s="1225"/>
      <c r="AA435" s="1230"/>
    </row>
    <row r="436" spans="2:27" ht="18" hidden="1" x14ac:dyDescent="0.2">
      <c r="B436" s="1189"/>
      <c r="C436" s="1246"/>
      <c r="D436" s="1189"/>
      <c r="E436" s="1243">
        <v>1093000208</v>
      </c>
      <c r="F436" s="1245"/>
      <c r="G436" s="1226"/>
      <c r="H436" s="1222">
        <f t="shared" si="104"/>
        <v>0</v>
      </c>
      <c r="I436" s="1225"/>
      <c r="J436" s="1226"/>
      <c r="K436" s="1222">
        <f t="shared" si="105"/>
        <v>0</v>
      </c>
      <c r="L436" s="1234">
        <f t="shared" si="103"/>
        <v>0</v>
      </c>
      <c r="M436" s="1235">
        <f t="shared" si="103"/>
        <v>0</v>
      </c>
      <c r="N436" s="1235">
        <f t="shared" si="103"/>
        <v>0</v>
      </c>
      <c r="O436" s="1234">
        <f t="shared" si="103"/>
        <v>0</v>
      </c>
      <c r="P436" s="1235">
        <f t="shared" si="103"/>
        <v>0</v>
      </c>
      <c r="Q436" s="1235">
        <f t="shared" si="103"/>
        <v>0</v>
      </c>
      <c r="R436" s="1234">
        <f t="shared" si="107"/>
        <v>0</v>
      </c>
      <c r="S436" s="1235">
        <f t="shared" si="107"/>
        <v>0</v>
      </c>
      <c r="T436" s="1235">
        <f t="shared" si="107"/>
        <v>0</v>
      </c>
      <c r="U436" s="1234">
        <f t="shared" si="106"/>
        <v>0</v>
      </c>
      <c r="V436" s="1235">
        <f t="shared" si="106"/>
        <v>0</v>
      </c>
      <c r="W436" s="1235">
        <f t="shared" si="106"/>
        <v>0</v>
      </c>
      <c r="X436" s="1225"/>
      <c r="Y436" s="1225"/>
      <c r="Z436" s="1225"/>
      <c r="AA436" s="1230"/>
    </row>
    <row r="437" spans="2:27" ht="18" hidden="1" x14ac:dyDescent="0.2">
      <c r="B437" s="1189"/>
      <c r="C437" s="1246"/>
      <c r="D437" s="1189"/>
      <c r="E437" s="1243">
        <v>1093000209</v>
      </c>
      <c r="F437" s="1245"/>
      <c r="G437" s="1226"/>
      <c r="H437" s="1222">
        <f t="shared" si="104"/>
        <v>0</v>
      </c>
      <c r="I437" s="1225"/>
      <c r="J437" s="1226"/>
      <c r="K437" s="1222">
        <f t="shared" si="105"/>
        <v>0</v>
      </c>
      <c r="L437" s="1234">
        <f t="shared" si="103"/>
        <v>0</v>
      </c>
      <c r="M437" s="1235">
        <f t="shared" si="103"/>
        <v>0</v>
      </c>
      <c r="N437" s="1235">
        <f t="shared" si="103"/>
        <v>0</v>
      </c>
      <c r="O437" s="1234">
        <f t="shared" si="103"/>
        <v>0</v>
      </c>
      <c r="P437" s="1235">
        <f t="shared" si="103"/>
        <v>0</v>
      </c>
      <c r="Q437" s="1235">
        <f t="shared" si="103"/>
        <v>0</v>
      </c>
      <c r="R437" s="1234">
        <f t="shared" si="107"/>
        <v>0</v>
      </c>
      <c r="S437" s="1235">
        <f t="shared" si="107"/>
        <v>0</v>
      </c>
      <c r="T437" s="1235">
        <f t="shared" si="107"/>
        <v>0</v>
      </c>
      <c r="U437" s="1234">
        <f t="shared" si="106"/>
        <v>0</v>
      </c>
      <c r="V437" s="1235">
        <f t="shared" si="106"/>
        <v>0</v>
      </c>
      <c r="W437" s="1235">
        <f t="shared" si="106"/>
        <v>0</v>
      </c>
      <c r="X437" s="1225"/>
      <c r="Y437" s="1225"/>
      <c r="Z437" s="1225"/>
      <c r="AA437" s="1230"/>
    </row>
    <row r="438" spans="2:27" ht="18" hidden="1" x14ac:dyDescent="0.2">
      <c r="B438" s="1189"/>
      <c r="C438" s="1246"/>
      <c r="D438" s="1189"/>
      <c r="E438" s="1243">
        <v>1093000210</v>
      </c>
      <c r="F438" s="1245"/>
      <c r="G438" s="1226"/>
      <c r="H438" s="1222">
        <f t="shared" si="104"/>
        <v>0</v>
      </c>
      <c r="I438" s="1225"/>
      <c r="J438" s="1226"/>
      <c r="K438" s="1222">
        <f t="shared" si="105"/>
        <v>0</v>
      </c>
      <c r="L438" s="1234">
        <f t="shared" si="103"/>
        <v>0</v>
      </c>
      <c r="M438" s="1235">
        <f t="shared" si="103"/>
        <v>0</v>
      </c>
      <c r="N438" s="1235">
        <f t="shared" si="103"/>
        <v>0</v>
      </c>
      <c r="O438" s="1234">
        <f t="shared" si="103"/>
        <v>0</v>
      </c>
      <c r="P438" s="1235">
        <f t="shared" si="103"/>
        <v>0</v>
      </c>
      <c r="Q438" s="1235">
        <f t="shared" si="103"/>
        <v>0</v>
      </c>
      <c r="R438" s="1234">
        <f t="shared" si="107"/>
        <v>0</v>
      </c>
      <c r="S438" s="1235">
        <f t="shared" si="107"/>
        <v>0</v>
      </c>
      <c r="T438" s="1235">
        <f t="shared" si="107"/>
        <v>0</v>
      </c>
      <c r="U438" s="1234">
        <f t="shared" si="106"/>
        <v>0</v>
      </c>
      <c r="V438" s="1235">
        <f t="shared" si="106"/>
        <v>0</v>
      </c>
      <c r="W438" s="1235">
        <f t="shared" si="106"/>
        <v>0</v>
      </c>
      <c r="X438" s="1225"/>
      <c r="Y438" s="1225"/>
      <c r="Z438" s="1225"/>
      <c r="AA438" s="1230"/>
    </row>
    <row r="439" spans="2:27" ht="18" hidden="1" x14ac:dyDescent="0.2">
      <c r="B439" s="1189"/>
      <c r="C439" s="1246"/>
      <c r="D439" s="1189"/>
      <c r="E439" s="1243">
        <v>1093000211</v>
      </c>
      <c r="F439" s="1245"/>
      <c r="G439" s="1226"/>
      <c r="H439" s="1222">
        <f t="shared" si="104"/>
        <v>0</v>
      </c>
      <c r="I439" s="1225"/>
      <c r="J439" s="1226"/>
      <c r="K439" s="1222">
        <f t="shared" si="105"/>
        <v>0</v>
      </c>
      <c r="L439" s="1234">
        <f t="shared" si="103"/>
        <v>0</v>
      </c>
      <c r="M439" s="1235">
        <f t="shared" si="103"/>
        <v>0</v>
      </c>
      <c r="N439" s="1235">
        <f t="shared" si="103"/>
        <v>0</v>
      </c>
      <c r="O439" s="1234">
        <f t="shared" si="103"/>
        <v>0</v>
      </c>
      <c r="P439" s="1235">
        <f t="shared" si="103"/>
        <v>0</v>
      </c>
      <c r="Q439" s="1235">
        <f t="shared" si="103"/>
        <v>0</v>
      </c>
      <c r="R439" s="1234">
        <f t="shared" si="107"/>
        <v>0</v>
      </c>
      <c r="S439" s="1235">
        <f t="shared" si="107"/>
        <v>0</v>
      </c>
      <c r="T439" s="1235">
        <f t="shared" si="107"/>
        <v>0</v>
      </c>
      <c r="U439" s="1234">
        <f t="shared" si="106"/>
        <v>0</v>
      </c>
      <c r="V439" s="1235">
        <f t="shared" si="106"/>
        <v>0</v>
      </c>
      <c r="W439" s="1235">
        <f t="shared" si="106"/>
        <v>0</v>
      </c>
      <c r="X439" s="1225"/>
      <c r="Y439" s="1225"/>
      <c r="Z439" s="1225"/>
      <c r="AA439" s="1230"/>
    </row>
    <row r="440" spans="2:27" ht="18" hidden="1" x14ac:dyDescent="0.2">
      <c r="B440" s="1189"/>
      <c r="C440" s="1246"/>
      <c r="D440" s="1189"/>
      <c r="E440" s="1243">
        <v>1093000212</v>
      </c>
      <c r="F440" s="1245"/>
      <c r="G440" s="1226"/>
      <c r="H440" s="1222">
        <f t="shared" si="104"/>
        <v>0</v>
      </c>
      <c r="I440" s="1225"/>
      <c r="J440" s="1226"/>
      <c r="K440" s="1222">
        <f t="shared" si="105"/>
        <v>0</v>
      </c>
      <c r="L440" s="1234">
        <f t="shared" si="103"/>
        <v>0</v>
      </c>
      <c r="M440" s="1235">
        <f t="shared" si="103"/>
        <v>0</v>
      </c>
      <c r="N440" s="1235">
        <f t="shared" si="103"/>
        <v>0</v>
      </c>
      <c r="O440" s="1234">
        <f t="shared" si="103"/>
        <v>0</v>
      </c>
      <c r="P440" s="1235">
        <f t="shared" si="103"/>
        <v>0</v>
      </c>
      <c r="Q440" s="1235">
        <f t="shared" si="103"/>
        <v>0</v>
      </c>
      <c r="R440" s="1234">
        <f t="shared" si="107"/>
        <v>0</v>
      </c>
      <c r="S440" s="1235">
        <f t="shared" si="107"/>
        <v>0</v>
      </c>
      <c r="T440" s="1235">
        <f t="shared" si="107"/>
        <v>0</v>
      </c>
      <c r="U440" s="1234">
        <f t="shared" si="106"/>
        <v>0</v>
      </c>
      <c r="V440" s="1235">
        <f t="shared" si="106"/>
        <v>0</v>
      </c>
      <c r="W440" s="1235">
        <f t="shared" si="106"/>
        <v>0</v>
      </c>
      <c r="X440" s="1225"/>
      <c r="Y440" s="1225"/>
      <c r="Z440" s="1225"/>
      <c r="AA440" s="1230"/>
    </row>
    <row r="441" spans="2:27" ht="18" hidden="1" x14ac:dyDescent="0.2">
      <c r="B441" s="1189"/>
      <c r="C441" s="1246"/>
      <c r="D441" s="1189"/>
      <c r="E441" s="1243">
        <v>1093000213</v>
      </c>
      <c r="F441" s="1245"/>
      <c r="G441" s="1226"/>
      <c r="H441" s="1222">
        <f t="shared" si="104"/>
        <v>0</v>
      </c>
      <c r="I441" s="1225"/>
      <c r="J441" s="1226"/>
      <c r="K441" s="1222">
        <f t="shared" si="105"/>
        <v>0</v>
      </c>
      <c r="L441" s="1234">
        <f t="shared" si="103"/>
        <v>0</v>
      </c>
      <c r="M441" s="1235">
        <f t="shared" si="103"/>
        <v>0</v>
      </c>
      <c r="N441" s="1235">
        <f t="shared" si="103"/>
        <v>0</v>
      </c>
      <c r="O441" s="1234">
        <f t="shared" ref="O441:T508" si="108">(0)</f>
        <v>0</v>
      </c>
      <c r="P441" s="1235">
        <f t="shared" si="108"/>
        <v>0</v>
      </c>
      <c r="Q441" s="1235">
        <f t="shared" si="108"/>
        <v>0</v>
      </c>
      <c r="R441" s="1234">
        <f t="shared" si="107"/>
        <v>0</v>
      </c>
      <c r="S441" s="1235">
        <f t="shared" si="107"/>
        <v>0</v>
      </c>
      <c r="T441" s="1235">
        <f t="shared" si="107"/>
        <v>0</v>
      </c>
      <c r="U441" s="1234">
        <f t="shared" si="106"/>
        <v>0</v>
      </c>
      <c r="V441" s="1235">
        <f t="shared" si="106"/>
        <v>0</v>
      </c>
      <c r="W441" s="1235">
        <f t="shared" si="106"/>
        <v>0</v>
      </c>
      <c r="X441" s="1225"/>
      <c r="Y441" s="1225"/>
      <c r="Z441" s="1225"/>
      <c r="AA441" s="1230"/>
    </row>
    <row r="442" spans="2:27" ht="18" hidden="1" x14ac:dyDescent="0.2">
      <c r="B442" s="1189"/>
      <c r="C442" s="1246"/>
      <c r="D442" s="1189"/>
      <c r="E442" s="1243">
        <v>1093000214</v>
      </c>
      <c r="F442" s="1245"/>
      <c r="G442" s="1226"/>
      <c r="H442" s="1222">
        <f t="shared" si="104"/>
        <v>0</v>
      </c>
      <c r="I442" s="1225"/>
      <c r="J442" s="1226"/>
      <c r="K442" s="1222">
        <f t="shared" si="105"/>
        <v>0</v>
      </c>
      <c r="L442" s="1234">
        <f t="shared" ref="L442:Q517" si="109">(0)</f>
        <v>0</v>
      </c>
      <c r="M442" s="1235">
        <f t="shared" si="109"/>
        <v>0</v>
      </c>
      <c r="N442" s="1235">
        <f t="shared" si="109"/>
        <v>0</v>
      </c>
      <c r="O442" s="1234">
        <f t="shared" si="108"/>
        <v>0</v>
      </c>
      <c r="P442" s="1235">
        <f t="shared" si="108"/>
        <v>0</v>
      </c>
      <c r="Q442" s="1235">
        <f t="shared" si="108"/>
        <v>0</v>
      </c>
      <c r="R442" s="1234">
        <f t="shared" si="107"/>
        <v>0</v>
      </c>
      <c r="S442" s="1235">
        <f t="shared" si="107"/>
        <v>0</v>
      </c>
      <c r="T442" s="1235">
        <f t="shared" si="107"/>
        <v>0</v>
      </c>
      <c r="U442" s="1234">
        <f t="shared" si="106"/>
        <v>0</v>
      </c>
      <c r="V442" s="1235">
        <f t="shared" si="106"/>
        <v>0</v>
      </c>
      <c r="W442" s="1235">
        <f t="shared" si="106"/>
        <v>0</v>
      </c>
      <c r="X442" s="1225"/>
      <c r="Y442" s="1225"/>
      <c r="Z442" s="1225"/>
      <c r="AA442" s="1230"/>
    </row>
    <row r="443" spans="2:27" ht="18" hidden="1" x14ac:dyDescent="0.2">
      <c r="B443" s="1189"/>
      <c r="C443" s="1246"/>
      <c r="D443" s="1189"/>
      <c r="E443" s="1243">
        <v>1093000215</v>
      </c>
      <c r="F443" s="1245"/>
      <c r="G443" s="1226"/>
      <c r="H443" s="1222">
        <f t="shared" si="104"/>
        <v>0</v>
      </c>
      <c r="I443" s="1225"/>
      <c r="J443" s="1226"/>
      <c r="K443" s="1222">
        <f t="shared" si="105"/>
        <v>0</v>
      </c>
      <c r="L443" s="1234">
        <f t="shared" si="109"/>
        <v>0</v>
      </c>
      <c r="M443" s="1235">
        <f t="shared" si="109"/>
        <v>0</v>
      </c>
      <c r="N443" s="1235">
        <f t="shared" si="109"/>
        <v>0</v>
      </c>
      <c r="O443" s="1234">
        <f t="shared" si="108"/>
        <v>0</v>
      </c>
      <c r="P443" s="1235">
        <f t="shared" si="108"/>
        <v>0</v>
      </c>
      <c r="Q443" s="1235">
        <f t="shared" si="108"/>
        <v>0</v>
      </c>
      <c r="R443" s="1234">
        <f t="shared" si="107"/>
        <v>0</v>
      </c>
      <c r="S443" s="1235">
        <f t="shared" si="107"/>
        <v>0</v>
      </c>
      <c r="T443" s="1235">
        <f t="shared" si="107"/>
        <v>0</v>
      </c>
      <c r="U443" s="1234">
        <f t="shared" si="106"/>
        <v>0</v>
      </c>
      <c r="V443" s="1235">
        <f t="shared" si="106"/>
        <v>0</v>
      </c>
      <c r="W443" s="1235">
        <f t="shared" si="106"/>
        <v>0</v>
      </c>
      <c r="X443" s="1225"/>
      <c r="Y443" s="1225"/>
      <c r="Z443" s="1225"/>
      <c r="AA443" s="1230"/>
    </row>
    <row r="444" spans="2:27" ht="18" hidden="1" x14ac:dyDescent="0.2">
      <c r="B444" s="1189"/>
      <c r="C444" s="1246"/>
      <c r="D444" s="1189"/>
      <c r="E444" s="1243">
        <v>1093000216</v>
      </c>
      <c r="F444" s="1245"/>
      <c r="G444" s="1226"/>
      <c r="H444" s="1222">
        <f t="shared" si="104"/>
        <v>0</v>
      </c>
      <c r="I444" s="1225"/>
      <c r="J444" s="1226"/>
      <c r="K444" s="1222">
        <f t="shared" si="105"/>
        <v>0</v>
      </c>
      <c r="L444" s="1234">
        <f t="shared" si="109"/>
        <v>0</v>
      </c>
      <c r="M444" s="1235">
        <f t="shared" si="109"/>
        <v>0</v>
      </c>
      <c r="N444" s="1235">
        <f t="shared" si="109"/>
        <v>0</v>
      </c>
      <c r="O444" s="1234">
        <f t="shared" si="108"/>
        <v>0</v>
      </c>
      <c r="P444" s="1235">
        <f t="shared" si="108"/>
        <v>0</v>
      </c>
      <c r="Q444" s="1235">
        <f t="shared" si="108"/>
        <v>0</v>
      </c>
      <c r="R444" s="1234">
        <f t="shared" si="107"/>
        <v>0</v>
      </c>
      <c r="S444" s="1235">
        <f t="shared" si="107"/>
        <v>0</v>
      </c>
      <c r="T444" s="1235">
        <f t="shared" si="107"/>
        <v>0</v>
      </c>
      <c r="U444" s="1234">
        <f t="shared" si="106"/>
        <v>0</v>
      </c>
      <c r="V444" s="1235">
        <f t="shared" si="106"/>
        <v>0</v>
      </c>
      <c r="W444" s="1235">
        <f t="shared" si="106"/>
        <v>0</v>
      </c>
      <c r="X444" s="1225"/>
      <c r="Y444" s="1225"/>
      <c r="Z444" s="1225"/>
      <c r="AA444" s="1230"/>
    </row>
    <row r="445" spans="2:27" ht="18" hidden="1" x14ac:dyDescent="0.2">
      <c r="B445" s="1189"/>
      <c r="C445" s="1246"/>
      <c r="D445" s="1189"/>
      <c r="E445" s="1243">
        <v>1093000217</v>
      </c>
      <c r="F445" s="1245"/>
      <c r="G445" s="1226"/>
      <c r="H445" s="1222">
        <f t="shared" si="104"/>
        <v>0</v>
      </c>
      <c r="I445" s="1225"/>
      <c r="J445" s="1226"/>
      <c r="K445" s="1222">
        <f t="shared" si="105"/>
        <v>0</v>
      </c>
      <c r="L445" s="1234">
        <f t="shared" si="109"/>
        <v>0</v>
      </c>
      <c r="M445" s="1235">
        <f t="shared" si="109"/>
        <v>0</v>
      </c>
      <c r="N445" s="1235">
        <f t="shared" si="109"/>
        <v>0</v>
      </c>
      <c r="O445" s="1234">
        <f t="shared" si="108"/>
        <v>0</v>
      </c>
      <c r="P445" s="1235">
        <f t="shared" si="108"/>
        <v>0</v>
      </c>
      <c r="Q445" s="1235">
        <f t="shared" si="108"/>
        <v>0</v>
      </c>
      <c r="R445" s="1234">
        <f t="shared" si="107"/>
        <v>0</v>
      </c>
      <c r="S445" s="1235">
        <f t="shared" si="107"/>
        <v>0</v>
      </c>
      <c r="T445" s="1235">
        <f t="shared" si="107"/>
        <v>0</v>
      </c>
      <c r="U445" s="1234">
        <f t="shared" si="106"/>
        <v>0</v>
      </c>
      <c r="V445" s="1235">
        <f t="shared" si="106"/>
        <v>0</v>
      </c>
      <c r="W445" s="1235">
        <f t="shared" si="106"/>
        <v>0</v>
      </c>
      <c r="X445" s="1225"/>
      <c r="Y445" s="1225"/>
      <c r="Z445" s="1225"/>
      <c r="AA445" s="1230"/>
    </row>
    <row r="446" spans="2:27" ht="18" hidden="1" x14ac:dyDescent="0.2">
      <c r="B446" s="1189"/>
      <c r="C446" s="1246"/>
      <c r="D446" s="1189"/>
      <c r="E446" s="1243">
        <v>1093000218</v>
      </c>
      <c r="F446" s="1245"/>
      <c r="G446" s="1226"/>
      <c r="H446" s="1222">
        <f t="shared" si="104"/>
        <v>0</v>
      </c>
      <c r="I446" s="1225"/>
      <c r="J446" s="1226"/>
      <c r="K446" s="1222">
        <f t="shared" si="105"/>
        <v>0</v>
      </c>
      <c r="L446" s="1234">
        <f t="shared" si="109"/>
        <v>0</v>
      </c>
      <c r="M446" s="1235">
        <f t="shared" si="109"/>
        <v>0</v>
      </c>
      <c r="N446" s="1235">
        <f t="shared" si="109"/>
        <v>0</v>
      </c>
      <c r="O446" s="1234">
        <f t="shared" si="108"/>
        <v>0</v>
      </c>
      <c r="P446" s="1235">
        <f t="shared" si="108"/>
        <v>0</v>
      </c>
      <c r="Q446" s="1235">
        <f t="shared" si="108"/>
        <v>0</v>
      </c>
      <c r="R446" s="1234">
        <f t="shared" si="107"/>
        <v>0</v>
      </c>
      <c r="S446" s="1235">
        <f t="shared" si="107"/>
        <v>0</v>
      </c>
      <c r="T446" s="1235">
        <f t="shared" si="107"/>
        <v>0</v>
      </c>
      <c r="U446" s="1234">
        <f t="shared" si="106"/>
        <v>0</v>
      </c>
      <c r="V446" s="1235">
        <f t="shared" si="106"/>
        <v>0</v>
      </c>
      <c r="W446" s="1235">
        <f t="shared" si="106"/>
        <v>0</v>
      </c>
      <c r="X446" s="1225"/>
      <c r="Y446" s="1225"/>
      <c r="Z446" s="1225"/>
      <c r="AA446" s="1230"/>
    </row>
    <row r="447" spans="2:27" ht="18" hidden="1" x14ac:dyDescent="0.2">
      <c r="B447" s="1189"/>
      <c r="C447" s="1246"/>
      <c r="D447" s="1189"/>
      <c r="E447" s="1243">
        <v>1093000219</v>
      </c>
      <c r="F447" s="1245"/>
      <c r="G447" s="1226"/>
      <c r="H447" s="1222">
        <f t="shared" si="104"/>
        <v>0</v>
      </c>
      <c r="I447" s="1225"/>
      <c r="J447" s="1226"/>
      <c r="K447" s="1222">
        <f t="shared" si="105"/>
        <v>0</v>
      </c>
      <c r="L447" s="1234">
        <f t="shared" si="109"/>
        <v>0</v>
      </c>
      <c r="M447" s="1235">
        <f t="shared" si="109"/>
        <v>0</v>
      </c>
      <c r="N447" s="1235">
        <f t="shared" si="109"/>
        <v>0</v>
      </c>
      <c r="O447" s="1234">
        <f t="shared" si="108"/>
        <v>0</v>
      </c>
      <c r="P447" s="1235">
        <f t="shared" si="108"/>
        <v>0</v>
      </c>
      <c r="Q447" s="1235">
        <f t="shared" si="108"/>
        <v>0</v>
      </c>
      <c r="R447" s="1234">
        <f t="shared" si="107"/>
        <v>0</v>
      </c>
      <c r="S447" s="1235">
        <f t="shared" si="107"/>
        <v>0</v>
      </c>
      <c r="T447" s="1235">
        <f t="shared" si="107"/>
        <v>0</v>
      </c>
      <c r="U447" s="1234">
        <f t="shared" si="106"/>
        <v>0</v>
      </c>
      <c r="V447" s="1235">
        <f t="shared" si="106"/>
        <v>0</v>
      </c>
      <c r="W447" s="1235">
        <f t="shared" si="106"/>
        <v>0</v>
      </c>
      <c r="X447" s="1225"/>
      <c r="Y447" s="1225"/>
      <c r="Z447" s="1225"/>
      <c r="AA447" s="1230"/>
    </row>
    <row r="448" spans="2:27" ht="18" hidden="1" x14ac:dyDescent="0.2">
      <c r="B448" s="1189"/>
      <c r="C448" s="1246"/>
      <c r="D448" s="1189"/>
      <c r="E448" s="1243">
        <v>1093000220</v>
      </c>
      <c r="F448" s="1245"/>
      <c r="G448" s="1226"/>
      <c r="H448" s="1222">
        <f t="shared" si="104"/>
        <v>0</v>
      </c>
      <c r="I448" s="1225"/>
      <c r="J448" s="1226"/>
      <c r="K448" s="1222">
        <f t="shared" si="105"/>
        <v>0</v>
      </c>
      <c r="L448" s="1234">
        <f t="shared" si="109"/>
        <v>0</v>
      </c>
      <c r="M448" s="1235">
        <f t="shared" si="109"/>
        <v>0</v>
      </c>
      <c r="N448" s="1235">
        <f t="shared" si="109"/>
        <v>0</v>
      </c>
      <c r="O448" s="1234">
        <f t="shared" si="108"/>
        <v>0</v>
      </c>
      <c r="P448" s="1235">
        <f t="shared" si="108"/>
        <v>0</v>
      </c>
      <c r="Q448" s="1235">
        <f t="shared" si="108"/>
        <v>0</v>
      </c>
      <c r="R448" s="1234">
        <f t="shared" si="107"/>
        <v>0</v>
      </c>
      <c r="S448" s="1235">
        <f t="shared" si="107"/>
        <v>0</v>
      </c>
      <c r="T448" s="1235">
        <f t="shared" si="107"/>
        <v>0</v>
      </c>
      <c r="U448" s="1234">
        <f t="shared" si="106"/>
        <v>0</v>
      </c>
      <c r="V448" s="1235">
        <f t="shared" si="106"/>
        <v>0</v>
      </c>
      <c r="W448" s="1235">
        <f t="shared" si="106"/>
        <v>0</v>
      </c>
      <c r="X448" s="1225"/>
      <c r="Y448" s="1225"/>
      <c r="Z448" s="1225"/>
      <c r="AA448" s="1230"/>
    </row>
    <row r="449" spans="2:27" ht="18" hidden="1" x14ac:dyDescent="0.2">
      <c r="B449" s="1189"/>
      <c r="C449" s="1246"/>
      <c r="D449" s="1189"/>
      <c r="E449" s="1243">
        <v>1093000221</v>
      </c>
      <c r="F449" s="1245"/>
      <c r="G449" s="1226"/>
      <c r="H449" s="1222">
        <f t="shared" si="104"/>
        <v>0</v>
      </c>
      <c r="I449" s="1225"/>
      <c r="J449" s="1226"/>
      <c r="K449" s="1222">
        <f t="shared" si="105"/>
        <v>0</v>
      </c>
      <c r="L449" s="1234">
        <f t="shared" si="109"/>
        <v>0</v>
      </c>
      <c r="M449" s="1235">
        <f t="shared" si="109"/>
        <v>0</v>
      </c>
      <c r="N449" s="1235">
        <f t="shared" si="109"/>
        <v>0</v>
      </c>
      <c r="O449" s="1234">
        <f t="shared" si="108"/>
        <v>0</v>
      </c>
      <c r="P449" s="1235">
        <f t="shared" si="108"/>
        <v>0</v>
      </c>
      <c r="Q449" s="1235">
        <f t="shared" si="108"/>
        <v>0</v>
      </c>
      <c r="R449" s="1234">
        <f t="shared" si="107"/>
        <v>0</v>
      </c>
      <c r="S449" s="1235">
        <f t="shared" si="107"/>
        <v>0</v>
      </c>
      <c r="T449" s="1235">
        <f t="shared" si="107"/>
        <v>0</v>
      </c>
      <c r="U449" s="1234">
        <f t="shared" si="106"/>
        <v>0</v>
      </c>
      <c r="V449" s="1235">
        <f t="shared" si="106"/>
        <v>0</v>
      </c>
      <c r="W449" s="1235">
        <f t="shared" si="106"/>
        <v>0</v>
      </c>
      <c r="X449" s="1225"/>
      <c r="Y449" s="1225"/>
      <c r="Z449" s="1225"/>
      <c r="AA449" s="1230"/>
    </row>
    <row r="450" spans="2:27" ht="18" hidden="1" x14ac:dyDescent="0.2">
      <c r="B450" s="1189"/>
      <c r="C450" s="1246"/>
      <c r="D450" s="1189"/>
      <c r="E450" s="1243">
        <v>1093000222</v>
      </c>
      <c r="F450" s="1245"/>
      <c r="G450" s="1226"/>
      <c r="H450" s="1222">
        <f t="shared" si="104"/>
        <v>0</v>
      </c>
      <c r="I450" s="1225"/>
      <c r="J450" s="1226"/>
      <c r="K450" s="1222">
        <f t="shared" si="105"/>
        <v>0</v>
      </c>
      <c r="L450" s="1234">
        <f t="shared" si="109"/>
        <v>0</v>
      </c>
      <c r="M450" s="1235">
        <f t="shared" si="109"/>
        <v>0</v>
      </c>
      <c r="N450" s="1235">
        <f t="shared" si="109"/>
        <v>0</v>
      </c>
      <c r="O450" s="1234">
        <f t="shared" si="108"/>
        <v>0</v>
      </c>
      <c r="P450" s="1235">
        <f t="shared" si="108"/>
        <v>0</v>
      </c>
      <c r="Q450" s="1235">
        <f t="shared" si="108"/>
        <v>0</v>
      </c>
      <c r="R450" s="1234">
        <f t="shared" si="107"/>
        <v>0</v>
      </c>
      <c r="S450" s="1235">
        <f t="shared" si="107"/>
        <v>0</v>
      </c>
      <c r="T450" s="1235">
        <f t="shared" si="107"/>
        <v>0</v>
      </c>
      <c r="U450" s="1234">
        <f t="shared" si="106"/>
        <v>0</v>
      </c>
      <c r="V450" s="1235">
        <f t="shared" si="106"/>
        <v>0</v>
      </c>
      <c r="W450" s="1235">
        <f t="shared" si="106"/>
        <v>0</v>
      </c>
      <c r="X450" s="1225"/>
      <c r="Y450" s="1225"/>
      <c r="Z450" s="1225"/>
      <c r="AA450" s="1230"/>
    </row>
    <row r="451" spans="2:27" ht="18" hidden="1" x14ac:dyDescent="0.2">
      <c r="B451" s="1189"/>
      <c r="C451" s="1246"/>
      <c r="D451" s="1189"/>
      <c r="E451" s="1243">
        <v>1093000223</v>
      </c>
      <c r="F451" s="1245"/>
      <c r="G451" s="1226"/>
      <c r="H451" s="1222">
        <f t="shared" si="104"/>
        <v>0</v>
      </c>
      <c r="I451" s="1225"/>
      <c r="J451" s="1226"/>
      <c r="K451" s="1222">
        <f t="shared" si="105"/>
        <v>0</v>
      </c>
      <c r="L451" s="1234">
        <f t="shared" si="109"/>
        <v>0</v>
      </c>
      <c r="M451" s="1235">
        <f t="shared" si="109"/>
        <v>0</v>
      </c>
      <c r="N451" s="1235">
        <f t="shared" si="109"/>
        <v>0</v>
      </c>
      <c r="O451" s="1234">
        <f t="shared" si="108"/>
        <v>0</v>
      </c>
      <c r="P451" s="1235">
        <f t="shared" si="108"/>
        <v>0</v>
      </c>
      <c r="Q451" s="1235">
        <f t="shared" si="108"/>
        <v>0</v>
      </c>
      <c r="R451" s="1234">
        <f t="shared" si="107"/>
        <v>0</v>
      </c>
      <c r="S451" s="1235">
        <f t="shared" si="107"/>
        <v>0</v>
      </c>
      <c r="T451" s="1235">
        <f t="shared" si="107"/>
        <v>0</v>
      </c>
      <c r="U451" s="1234">
        <f t="shared" si="106"/>
        <v>0</v>
      </c>
      <c r="V451" s="1235">
        <f t="shared" si="106"/>
        <v>0</v>
      </c>
      <c r="W451" s="1235">
        <f t="shared" si="106"/>
        <v>0</v>
      </c>
      <c r="X451" s="1225"/>
      <c r="Y451" s="1225"/>
      <c r="Z451" s="1225"/>
      <c r="AA451" s="1230"/>
    </row>
    <row r="452" spans="2:27" ht="18" hidden="1" x14ac:dyDescent="0.2">
      <c r="B452" s="1189"/>
      <c r="C452" s="1246"/>
      <c r="D452" s="1189"/>
      <c r="E452" s="1243">
        <v>1093000224</v>
      </c>
      <c r="F452" s="1245"/>
      <c r="G452" s="1226"/>
      <c r="H452" s="1222">
        <f t="shared" si="104"/>
        <v>0</v>
      </c>
      <c r="I452" s="1225"/>
      <c r="J452" s="1226"/>
      <c r="K452" s="1222">
        <f t="shared" si="105"/>
        <v>0</v>
      </c>
      <c r="L452" s="1234">
        <f t="shared" si="109"/>
        <v>0</v>
      </c>
      <c r="M452" s="1235">
        <f t="shared" si="109"/>
        <v>0</v>
      </c>
      <c r="N452" s="1235">
        <f t="shared" si="109"/>
        <v>0</v>
      </c>
      <c r="O452" s="1234">
        <f t="shared" si="108"/>
        <v>0</v>
      </c>
      <c r="P452" s="1235">
        <f t="shared" si="108"/>
        <v>0</v>
      </c>
      <c r="Q452" s="1235">
        <f t="shared" si="108"/>
        <v>0</v>
      </c>
      <c r="R452" s="1234">
        <f t="shared" si="107"/>
        <v>0</v>
      </c>
      <c r="S452" s="1235">
        <f t="shared" si="107"/>
        <v>0</v>
      </c>
      <c r="T452" s="1235">
        <f t="shared" si="107"/>
        <v>0</v>
      </c>
      <c r="U452" s="1234">
        <f t="shared" si="106"/>
        <v>0</v>
      </c>
      <c r="V452" s="1235">
        <f t="shared" si="106"/>
        <v>0</v>
      </c>
      <c r="W452" s="1235">
        <f t="shared" si="106"/>
        <v>0</v>
      </c>
      <c r="X452" s="1225"/>
      <c r="Y452" s="1225"/>
      <c r="Z452" s="1225"/>
      <c r="AA452" s="1230"/>
    </row>
    <row r="453" spans="2:27" ht="18" hidden="1" x14ac:dyDescent="0.2">
      <c r="B453" s="1189"/>
      <c r="C453" s="1246"/>
      <c r="D453" s="1189"/>
      <c r="E453" s="1243">
        <v>1093000225</v>
      </c>
      <c r="F453" s="1245"/>
      <c r="G453" s="1226"/>
      <c r="H453" s="1222">
        <f t="shared" si="104"/>
        <v>0</v>
      </c>
      <c r="I453" s="1225"/>
      <c r="J453" s="1226"/>
      <c r="K453" s="1222">
        <f t="shared" si="105"/>
        <v>0</v>
      </c>
      <c r="L453" s="1234">
        <f t="shared" si="109"/>
        <v>0</v>
      </c>
      <c r="M453" s="1235">
        <f t="shared" si="109"/>
        <v>0</v>
      </c>
      <c r="N453" s="1235">
        <f t="shared" si="109"/>
        <v>0</v>
      </c>
      <c r="O453" s="1234">
        <f t="shared" si="108"/>
        <v>0</v>
      </c>
      <c r="P453" s="1235">
        <f t="shared" si="108"/>
        <v>0</v>
      </c>
      <c r="Q453" s="1235">
        <f t="shared" si="108"/>
        <v>0</v>
      </c>
      <c r="R453" s="1234">
        <f t="shared" si="107"/>
        <v>0</v>
      </c>
      <c r="S453" s="1235">
        <f t="shared" si="107"/>
        <v>0</v>
      </c>
      <c r="T453" s="1235">
        <f t="shared" si="107"/>
        <v>0</v>
      </c>
      <c r="U453" s="1234">
        <f t="shared" si="106"/>
        <v>0</v>
      </c>
      <c r="V453" s="1235">
        <f t="shared" si="106"/>
        <v>0</v>
      </c>
      <c r="W453" s="1235">
        <f t="shared" si="106"/>
        <v>0</v>
      </c>
      <c r="X453" s="1225"/>
      <c r="Y453" s="1225"/>
      <c r="Z453" s="1225"/>
      <c r="AA453" s="1230"/>
    </row>
    <row r="454" spans="2:27" ht="18" hidden="1" x14ac:dyDescent="0.2">
      <c r="B454" s="1189"/>
      <c r="C454" s="1246"/>
      <c r="D454" s="1189"/>
      <c r="E454" s="1243">
        <v>1093000226</v>
      </c>
      <c r="F454" s="1245"/>
      <c r="G454" s="1226"/>
      <c r="H454" s="1222">
        <f t="shared" si="104"/>
        <v>0</v>
      </c>
      <c r="I454" s="1225"/>
      <c r="J454" s="1226"/>
      <c r="K454" s="1222">
        <f t="shared" si="105"/>
        <v>0</v>
      </c>
      <c r="L454" s="1234">
        <f t="shared" si="109"/>
        <v>0</v>
      </c>
      <c r="M454" s="1235">
        <f t="shared" si="109"/>
        <v>0</v>
      </c>
      <c r="N454" s="1235">
        <f t="shared" si="109"/>
        <v>0</v>
      </c>
      <c r="O454" s="1234">
        <f t="shared" si="108"/>
        <v>0</v>
      </c>
      <c r="P454" s="1235">
        <f t="shared" si="108"/>
        <v>0</v>
      </c>
      <c r="Q454" s="1235">
        <f t="shared" si="108"/>
        <v>0</v>
      </c>
      <c r="R454" s="1234">
        <f t="shared" si="107"/>
        <v>0</v>
      </c>
      <c r="S454" s="1235">
        <f t="shared" si="107"/>
        <v>0</v>
      </c>
      <c r="T454" s="1235">
        <f t="shared" si="107"/>
        <v>0</v>
      </c>
      <c r="U454" s="1234">
        <f t="shared" si="106"/>
        <v>0</v>
      </c>
      <c r="V454" s="1235">
        <f t="shared" si="106"/>
        <v>0</v>
      </c>
      <c r="W454" s="1235">
        <f t="shared" si="106"/>
        <v>0</v>
      </c>
      <c r="X454" s="1225"/>
      <c r="Y454" s="1225"/>
      <c r="Z454" s="1225"/>
      <c r="AA454" s="1230"/>
    </row>
    <row r="455" spans="2:27" ht="18" hidden="1" x14ac:dyDescent="0.2">
      <c r="B455" s="1189"/>
      <c r="C455" s="1246"/>
      <c r="D455" s="1189"/>
      <c r="E455" s="1243">
        <v>1093000227</v>
      </c>
      <c r="F455" s="1245"/>
      <c r="G455" s="1226"/>
      <c r="H455" s="1222">
        <f t="shared" si="104"/>
        <v>0</v>
      </c>
      <c r="I455" s="1225"/>
      <c r="J455" s="1226"/>
      <c r="K455" s="1222">
        <f t="shared" si="105"/>
        <v>0</v>
      </c>
      <c r="L455" s="1234">
        <f t="shared" si="109"/>
        <v>0</v>
      </c>
      <c r="M455" s="1235">
        <f t="shared" si="109"/>
        <v>0</v>
      </c>
      <c r="N455" s="1235">
        <f t="shared" si="109"/>
        <v>0</v>
      </c>
      <c r="O455" s="1234">
        <f t="shared" si="108"/>
        <v>0</v>
      </c>
      <c r="P455" s="1235">
        <f t="shared" si="108"/>
        <v>0</v>
      </c>
      <c r="Q455" s="1235">
        <f t="shared" si="108"/>
        <v>0</v>
      </c>
      <c r="R455" s="1234">
        <f t="shared" si="107"/>
        <v>0</v>
      </c>
      <c r="S455" s="1235">
        <f t="shared" si="107"/>
        <v>0</v>
      </c>
      <c r="T455" s="1235">
        <f t="shared" si="107"/>
        <v>0</v>
      </c>
      <c r="U455" s="1234">
        <f t="shared" si="106"/>
        <v>0</v>
      </c>
      <c r="V455" s="1235">
        <f t="shared" si="106"/>
        <v>0</v>
      </c>
      <c r="W455" s="1235">
        <f t="shared" si="106"/>
        <v>0</v>
      </c>
      <c r="X455" s="1225"/>
      <c r="Y455" s="1225"/>
      <c r="Z455" s="1225"/>
      <c r="AA455" s="1230"/>
    </row>
    <row r="456" spans="2:27" ht="18" hidden="1" x14ac:dyDescent="0.2">
      <c r="B456" s="1189"/>
      <c r="C456" s="1246"/>
      <c r="D456" s="1189"/>
      <c r="E456" s="1243">
        <v>1093000228</v>
      </c>
      <c r="F456" s="1245"/>
      <c r="G456" s="1226"/>
      <c r="H456" s="1222">
        <f t="shared" si="104"/>
        <v>0</v>
      </c>
      <c r="I456" s="1225"/>
      <c r="J456" s="1226"/>
      <c r="K456" s="1222">
        <f t="shared" si="105"/>
        <v>0</v>
      </c>
      <c r="L456" s="1234">
        <f t="shared" si="109"/>
        <v>0</v>
      </c>
      <c r="M456" s="1235">
        <f t="shared" si="109"/>
        <v>0</v>
      </c>
      <c r="N456" s="1235">
        <f t="shared" si="109"/>
        <v>0</v>
      </c>
      <c r="O456" s="1234">
        <f t="shared" si="108"/>
        <v>0</v>
      </c>
      <c r="P456" s="1235">
        <f t="shared" si="108"/>
        <v>0</v>
      </c>
      <c r="Q456" s="1235">
        <f t="shared" si="108"/>
        <v>0</v>
      </c>
      <c r="R456" s="1234">
        <f t="shared" si="107"/>
        <v>0</v>
      </c>
      <c r="S456" s="1235">
        <f t="shared" si="107"/>
        <v>0</v>
      </c>
      <c r="T456" s="1235">
        <f t="shared" si="107"/>
        <v>0</v>
      </c>
      <c r="U456" s="1234">
        <f t="shared" si="106"/>
        <v>0</v>
      </c>
      <c r="V456" s="1235">
        <f t="shared" si="106"/>
        <v>0</v>
      </c>
      <c r="W456" s="1235">
        <f t="shared" si="106"/>
        <v>0</v>
      </c>
      <c r="X456" s="1225"/>
      <c r="Y456" s="1225"/>
      <c r="Z456" s="1225"/>
      <c r="AA456" s="1230"/>
    </row>
    <row r="457" spans="2:27" ht="18" hidden="1" x14ac:dyDescent="0.2">
      <c r="B457" s="1189"/>
      <c r="C457" s="1246"/>
      <c r="D457" s="1189"/>
      <c r="E457" s="1243">
        <v>1093000229</v>
      </c>
      <c r="F457" s="1245"/>
      <c r="G457" s="1226"/>
      <c r="H457" s="1222">
        <f t="shared" si="104"/>
        <v>0</v>
      </c>
      <c r="I457" s="1225"/>
      <c r="J457" s="1226"/>
      <c r="K457" s="1222">
        <f t="shared" si="105"/>
        <v>0</v>
      </c>
      <c r="L457" s="1234">
        <f t="shared" si="109"/>
        <v>0</v>
      </c>
      <c r="M457" s="1235">
        <f t="shared" si="109"/>
        <v>0</v>
      </c>
      <c r="N457" s="1235">
        <f t="shared" si="109"/>
        <v>0</v>
      </c>
      <c r="O457" s="1234">
        <f t="shared" si="108"/>
        <v>0</v>
      </c>
      <c r="P457" s="1235">
        <f t="shared" si="108"/>
        <v>0</v>
      </c>
      <c r="Q457" s="1235">
        <f t="shared" si="108"/>
        <v>0</v>
      </c>
      <c r="R457" s="1234">
        <f t="shared" si="107"/>
        <v>0</v>
      </c>
      <c r="S457" s="1235">
        <f t="shared" si="107"/>
        <v>0</v>
      </c>
      <c r="T457" s="1235">
        <f t="shared" si="107"/>
        <v>0</v>
      </c>
      <c r="U457" s="1234">
        <f t="shared" si="106"/>
        <v>0</v>
      </c>
      <c r="V457" s="1235">
        <f t="shared" si="106"/>
        <v>0</v>
      </c>
      <c r="W457" s="1235">
        <f t="shared" si="106"/>
        <v>0</v>
      </c>
      <c r="X457" s="1225"/>
      <c r="Y457" s="1225"/>
      <c r="Z457" s="1225"/>
      <c r="AA457" s="1230"/>
    </row>
    <row r="458" spans="2:27" ht="18" hidden="1" x14ac:dyDescent="0.2">
      <c r="B458" s="1189"/>
      <c r="C458" s="1246"/>
      <c r="D458" s="1189"/>
      <c r="E458" s="1243">
        <v>1093000230</v>
      </c>
      <c r="F458" s="1245"/>
      <c r="G458" s="1226"/>
      <c r="H458" s="1222">
        <f t="shared" si="104"/>
        <v>0</v>
      </c>
      <c r="I458" s="1225"/>
      <c r="J458" s="1226"/>
      <c r="K458" s="1222">
        <f t="shared" si="105"/>
        <v>0</v>
      </c>
      <c r="L458" s="1234">
        <f t="shared" si="109"/>
        <v>0</v>
      </c>
      <c r="M458" s="1235">
        <f t="shared" si="109"/>
        <v>0</v>
      </c>
      <c r="N458" s="1235">
        <f t="shared" si="109"/>
        <v>0</v>
      </c>
      <c r="O458" s="1234">
        <f t="shared" si="108"/>
        <v>0</v>
      </c>
      <c r="P458" s="1235">
        <f t="shared" si="108"/>
        <v>0</v>
      </c>
      <c r="Q458" s="1235">
        <f t="shared" si="108"/>
        <v>0</v>
      </c>
      <c r="R458" s="1234">
        <f t="shared" si="107"/>
        <v>0</v>
      </c>
      <c r="S458" s="1235">
        <f t="shared" si="107"/>
        <v>0</v>
      </c>
      <c r="T458" s="1235">
        <f t="shared" si="107"/>
        <v>0</v>
      </c>
      <c r="U458" s="1234">
        <f t="shared" si="106"/>
        <v>0</v>
      </c>
      <c r="V458" s="1235">
        <f t="shared" si="106"/>
        <v>0</v>
      </c>
      <c r="W458" s="1235">
        <f t="shared" si="106"/>
        <v>0</v>
      </c>
      <c r="X458" s="1225"/>
      <c r="Y458" s="1225"/>
      <c r="Z458" s="1225"/>
      <c r="AA458" s="1230"/>
    </row>
    <row r="459" spans="2:27" ht="18" hidden="1" x14ac:dyDescent="0.2">
      <c r="B459" s="1189"/>
      <c r="C459" s="1246"/>
      <c r="D459" s="1189"/>
      <c r="E459" s="1243">
        <v>1093000231</v>
      </c>
      <c r="F459" s="1245"/>
      <c r="G459" s="1226"/>
      <c r="H459" s="1222">
        <f t="shared" si="104"/>
        <v>0</v>
      </c>
      <c r="I459" s="1225"/>
      <c r="J459" s="1226"/>
      <c r="K459" s="1222">
        <f t="shared" si="105"/>
        <v>0</v>
      </c>
      <c r="L459" s="1234">
        <f t="shared" si="109"/>
        <v>0</v>
      </c>
      <c r="M459" s="1235">
        <f t="shared" si="109"/>
        <v>0</v>
      </c>
      <c r="N459" s="1235">
        <f t="shared" si="109"/>
        <v>0</v>
      </c>
      <c r="O459" s="1234">
        <f t="shared" si="108"/>
        <v>0</v>
      </c>
      <c r="P459" s="1235">
        <f t="shared" si="108"/>
        <v>0</v>
      </c>
      <c r="Q459" s="1235">
        <f t="shared" si="108"/>
        <v>0</v>
      </c>
      <c r="R459" s="1234">
        <f t="shared" si="107"/>
        <v>0</v>
      </c>
      <c r="S459" s="1235">
        <f t="shared" si="107"/>
        <v>0</v>
      </c>
      <c r="T459" s="1235">
        <f t="shared" si="107"/>
        <v>0</v>
      </c>
      <c r="U459" s="1234">
        <f t="shared" si="106"/>
        <v>0</v>
      </c>
      <c r="V459" s="1235">
        <f t="shared" si="106"/>
        <v>0</v>
      </c>
      <c r="W459" s="1235">
        <f t="shared" si="106"/>
        <v>0</v>
      </c>
      <c r="X459" s="1225"/>
      <c r="Y459" s="1225"/>
      <c r="Z459" s="1225"/>
      <c r="AA459" s="1230"/>
    </row>
    <row r="460" spans="2:27" ht="18" hidden="1" x14ac:dyDescent="0.2">
      <c r="B460" s="1189"/>
      <c r="C460" s="1246"/>
      <c r="D460" s="1189"/>
      <c r="E460" s="1243">
        <v>1093000232</v>
      </c>
      <c r="F460" s="1245"/>
      <c r="G460" s="1226"/>
      <c r="H460" s="1222">
        <f t="shared" si="104"/>
        <v>0</v>
      </c>
      <c r="I460" s="1225"/>
      <c r="J460" s="1226"/>
      <c r="K460" s="1222">
        <f t="shared" si="105"/>
        <v>0</v>
      </c>
      <c r="L460" s="1234">
        <f t="shared" si="109"/>
        <v>0</v>
      </c>
      <c r="M460" s="1235">
        <f t="shared" si="109"/>
        <v>0</v>
      </c>
      <c r="N460" s="1235">
        <f t="shared" si="109"/>
        <v>0</v>
      </c>
      <c r="O460" s="1234">
        <f t="shared" si="108"/>
        <v>0</v>
      </c>
      <c r="P460" s="1235">
        <f t="shared" si="108"/>
        <v>0</v>
      </c>
      <c r="Q460" s="1235">
        <f t="shared" si="108"/>
        <v>0</v>
      </c>
      <c r="R460" s="1234">
        <f t="shared" si="107"/>
        <v>0</v>
      </c>
      <c r="S460" s="1235">
        <f t="shared" si="107"/>
        <v>0</v>
      </c>
      <c r="T460" s="1235">
        <f t="shared" si="107"/>
        <v>0</v>
      </c>
      <c r="U460" s="1234">
        <f t="shared" si="106"/>
        <v>0</v>
      </c>
      <c r="V460" s="1235">
        <f t="shared" si="106"/>
        <v>0</v>
      </c>
      <c r="W460" s="1235">
        <f t="shared" si="106"/>
        <v>0</v>
      </c>
      <c r="X460" s="1225"/>
      <c r="Y460" s="1225"/>
      <c r="Z460" s="1225"/>
      <c r="AA460" s="1230"/>
    </row>
    <row r="461" spans="2:27" ht="18" hidden="1" x14ac:dyDescent="0.2">
      <c r="B461" s="1189"/>
      <c r="C461" s="1246"/>
      <c r="D461" s="1189"/>
      <c r="E461" s="1243">
        <v>1093000233</v>
      </c>
      <c r="F461" s="1245"/>
      <c r="G461" s="1226"/>
      <c r="H461" s="1222">
        <f t="shared" si="104"/>
        <v>0</v>
      </c>
      <c r="I461" s="1225"/>
      <c r="J461" s="1226"/>
      <c r="K461" s="1222">
        <f t="shared" si="105"/>
        <v>0</v>
      </c>
      <c r="L461" s="1234">
        <f t="shared" si="109"/>
        <v>0</v>
      </c>
      <c r="M461" s="1235">
        <f t="shared" si="109"/>
        <v>0</v>
      </c>
      <c r="N461" s="1235">
        <f t="shared" si="109"/>
        <v>0</v>
      </c>
      <c r="O461" s="1234">
        <f t="shared" si="108"/>
        <v>0</v>
      </c>
      <c r="P461" s="1235">
        <f t="shared" si="108"/>
        <v>0</v>
      </c>
      <c r="Q461" s="1235">
        <f t="shared" si="108"/>
        <v>0</v>
      </c>
      <c r="R461" s="1234">
        <f t="shared" si="107"/>
        <v>0</v>
      </c>
      <c r="S461" s="1235">
        <f t="shared" si="107"/>
        <v>0</v>
      </c>
      <c r="T461" s="1235">
        <f t="shared" si="107"/>
        <v>0</v>
      </c>
      <c r="U461" s="1234">
        <f t="shared" si="106"/>
        <v>0</v>
      </c>
      <c r="V461" s="1235">
        <f t="shared" si="106"/>
        <v>0</v>
      </c>
      <c r="W461" s="1235">
        <f t="shared" si="106"/>
        <v>0</v>
      </c>
      <c r="X461" s="1225"/>
      <c r="Y461" s="1225"/>
      <c r="Z461" s="1225"/>
      <c r="AA461" s="1230"/>
    </row>
    <row r="462" spans="2:27" ht="18" hidden="1" x14ac:dyDescent="0.2">
      <c r="B462" s="1189"/>
      <c r="C462" s="1246"/>
      <c r="D462" s="1189"/>
      <c r="E462" s="1243">
        <v>1093000234</v>
      </c>
      <c r="F462" s="1245"/>
      <c r="G462" s="1226"/>
      <c r="H462" s="1222">
        <f t="shared" si="104"/>
        <v>0</v>
      </c>
      <c r="I462" s="1225"/>
      <c r="J462" s="1226"/>
      <c r="K462" s="1222">
        <f t="shared" si="105"/>
        <v>0</v>
      </c>
      <c r="L462" s="1234">
        <f t="shared" si="109"/>
        <v>0</v>
      </c>
      <c r="M462" s="1235">
        <f t="shared" si="109"/>
        <v>0</v>
      </c>
      <c r="N462" s="1235">
        <f t="shared" si="109"/>
        <v>0</v>
      </c>
      <c r="O462" s="1234">
        <f t="shared" si="108"/>
        <v>0</v>
      </c>
      <c r="P462" s="1235">
        <f t="shared" si="108"/>
        <v>0</v>
      </c>
      <c r="Q462" s="1235">
        <f t="shared" si="108"/>
        <v>0</v>
      </c>
      <c r="R462" s="1234">
        <f t="shared" si="107"/>
        <v>0</v>
      </c>
      <c r="S462" s="1235">
        <f t="shared" si="107"/>
        <v>0</v>
      </c>
      <c r="T462" s="1235">
        <f t="shared" si="107"/>
        <v>0</v>
      </c>
      <c r="U462" s="1234">
        <f t="shared" si="106"/>
        <v>0</v>
      </c>
      <c r="V462" s="1235">
        <f t="shared" si="106"/>
        <v>0</v>
      </c>
      <c r="W462" s="1235">
        <f t="shared" si="106"/>
        <v>0</v>
      </c>
      <c r="X462" s="1225"/>
      <c r="Y462" s="1225"/>
      <c r="Z462" s="1225"/>
      <c r="AA462" s="1230"/>
    </row>
    <row r="463" spans="2:27" ht="18" hidden="1" x14ac:dyDescent="0.2">
      <c r="B463" s="1189"/>
      <c r="C463" s="1246"/>
      <c r="D463" s="1189"/>
      <c r="E463" s="1243">
        <v>1093000235</v>
      </c>
      <c r="F463" s="1245"/>
      <c r="G463" s="1226"/>
      <c r="H463" s="1222">
        <f t="shared" si="104"/>
        <v>0</v>
      </c>
      <c r="I463" s="1225"/>
      <c r="J463" s="1226"/>
      <c r="K463" s="1222">
        <f t="shared" si="105"/>
        <v>0</v>
      </c>
      <c r="L463" s="1234">
        <f t="shared" si="109"/>
        <v>0</v>
      </c>
      <c r="M463" s="1235">
        <f t="shared" si="109"/>
        <v>0</v>
      </c>
      <c r="N463" s="1235">
        <f t="shared" si="109"/>
        <v>0</v>
      </c>
      <c r="O463" s="1234">
        <f t="shared" si="108"/>
        <v>0</v>
      </c>
      <c r="P463" s="1235">
        <f t="shared" si="108"/>
        <v>0</v>
      </c>
      <c r="Q463" s="1235">
        <f t="shared" si="108"/>
        <v>0</v>
      </c>
      <c r="R463" s="1234">
        <f t="shared" si="107"/>
        <v>0</v>
      </c>
      <c r="S463" s="1235">
        <f t="shared" si="107"/>
        <v>0</v>
      </c>
      <c r="T463" s="1235">
        <f t="shared" si="107"/>
        <v>0</v>
      </c>
      <c r="U463" s="1234">
        <f t="shared" si="106"/>
        <v>0</v>
      </c>
      <c r="V463" s="1235">
        <f t="shared" si="106"/>
        <v>0</v>
      </c>
      <c r="W463" s="1235">
        <f t="shared" si="106"/>
        <v>0</v>
      </c>
      <c r="X463" s="1225"/>
      <c r="Y463" s="1225"/>
      <c r="Z463" s="1225"/>
      <c r="AA463" s="1230"/>
    </row>
    <row r="464" spans="2:27" ht="18" hidden="1" x14ac:dyDescent="0.2">
      <c r="B464" s="1189"/>
      <c r="C464" s="1246"/>
      <c r="D464" s="1189"/>
      <c r="E464" s="1243">
        <v>1093000236</v>
      </c>
      <c r="F464" s="1245"/>
      <c r="G464" s="1226"/>
      <c r="H464" s="1222">
        <f t="shared" si="104"/>
        <v>0</v>
      </c>
      <c r="I464" s="1225"/>
      <c r="J464" s="1226"/>
      <c r="K464" s="1222">
        <f t="shared" si="105"/>
        <v>0</v>
      </c>
      <c r="L464" s="1234">
        <f t="shared" si="109"/>
        <v>0</v>
      </c>
      <c r="M464" s="1235">
        <f t="shared" si="109"/>
        <v>0</v>
      </c>
      <c r="N464" s="1235">
        <f t="shared" si="109"/>
        <v>0</v>
      </c>
      <c r="O464" s="1234">
        <f t="shared" si="108"/>
        <v>0</v>
      </c>
      <c r="P464" s="1235">
        <f t="shared" si="108"/>
        <v>0</v>
      </c>
      <c r="Q464" s="1235">
        <f t="shared" si="108"/>
        <v>0</v>
      </c>
      <c r="R464" s="1234">
        <f t="shared" si="107"/>
        <v>0</v>
      </c>
      <c r="S464" s="1235">
        <f t="shared" si="107"/>
        <v>0</v>
      </c>
      <c r="T464" s="1235">
        <f t="shared" si="107"/>
        <v>0</v>
      </c>
      <c r="U464" s="1234">
        <f t="shared" si="106"/>
        <v>0</v>
      </c>
      <c r="V464" s="1235">
        <f t="shared" si="106"/>
        <v>0</v>
      </c>
      <c r="W464" s="1235">
        <f t="shared" si="106"/>
        <v>0</v>
      </c>
      <c r="X464" s="1225"/>
      <c r="Y464" s="1225"/>
      <c r="Z464" s="1225"/>
      <c r="AA464" s="1230"/>
    </row>
    <row r="465" spans="2:27" ht="18" hidden="1" x14ac:dyDescent="0.2">
      <c r="B465" s="1189"/>
      <c r="C465" s="1246"/>
      <c r="D465" s="1189"/>
      <c r="E465" s="1243">
        <v>1093000237</v>
      </c>
      <c r="F465" s="1245"/>
      <c r="G465" s="1226"/>
      <c r="H465" s="1222">
        <f t="shared" si="104"/>
        <v>0</v>
      </c>
      <c r="I465" s="1225"/>
      <c r="J465" s="1226"/>
      <c r="K465" s="1222">
        <f t="shared" si="105"/>
        <v>0</v>
      </c>
      <c r="L465" s="1234">
        <f t="shared" si="109"/>
        <v>0</v>
      </c>
      <c r="M465" s="1235">
        <f t="shared" si="109"/>
        <v>0</v>
      </c>
      <c r="N465" s="1235">
        <f t="shared" si="109"/>
        <v>0</v>
      </c>
      <c r="O465" s="1234">
        <f t="shared" si="108"/>
        <v>0</v>
      </c>
      <c r="P465" s="1235">
        <f t="shared" si="108"/>
        <v>0</v>
      </c>
      <c r="Q465" s="1235">
        <f t="shared" si="108"/>
        <v>0</v>
      </c>
      <c r="R465" s="1234">
        <f t="shared" si="107"/>
        <v>0</v>
      </c>
      <c r="S465" s="1235">
        <f t="shared" si="107"/>
        <v>0</v>
      </c>
      <c r="T465" s="1235">
        <f t="shared" si="107"/>
        <v>0</v>
      </c>
      <c r="U465" s="1234">
        <f t="shared" si="106"/>
        <v>0</v>
      </c>
      <c r="V465" s="1235">
        <f t="shared" si="106"/>
        <v>0</v>
      </c>
      <c r="W465" s="1235">
        <f t="shared" si="106"/>
        <v>0</v>
      </c>
      <c r="X465" s="1225"/>
      <c r="Y465" s="1225"/>
      <c r="Z465" s="1225"/>
      <c r="AA465" s="1230"/>
    </row>
    <row r="466" spans="2:27" ht="18" hidden="1" x14ac:dyDescent="0.2">
      <c r="B466" s="1189"/>
      <c r="C466" s="1246"/>
      <c r="D466" s="1189"/>
      <c r="E466" s="1243">
        <v>1093000238</v>
      </c>
      <c r="F466" s="1245"/>
      <c r="G466" s="1226"/>
      <c r="H466" s="1222">
        <f t="shared" si="104"/>
        <v>0</v>
      </c>
      <c r="I466" s="1225"/>
      <c r="J466" s="1226"/>
      <c r="K466" s="1222">
        <f t="shared" si="105"/>
        <v>0</v>
      </c>
      <c r="L466" s="1234">
        <f t="shared" si="109"/>
        <v>0</v>
      </c>
      <c r="M466" s="1235">
        <f t="shared" si="109"/>
        <v>0</v>
      </c>
      <c r="N466" s="1235">
        <f t="shared" si="109"/>
        <v>0</v>
      </c>
      <c r="O466" s="1234">
        <f t="shared" si="108"/>
        <v>0</v>
      </c>
      <c r="P466" s="1235">
        <f t="shared" si="108"/>
        <v>0</v>
      </c>
      <c r="Q466" s="1235">
        <f t="shared" si="108"/>
        <v>0</v>
      </c>
      <c r="R466" s="1234">
        <f t="shared" si="107"/>
        <v>0</v>
      </c>
      <c r="S466" s="1235">
        <f t="shared" si="107"/>
        <v>0</v>
      </c>
      <c r="T466" s="1235">
        <f t="shared" si="107"/>
        <v>0</v>
      </c>
      <c r="U466" s="1234">
        <f t="shared" si="106"/>
        <v>0</v>
      </c>
      <c r="V466" s="1235">
        <f t="shared" si="106"/>
        <v>0</v>
      </c>
      <c r="W466" s="1235">
        <f t="shared" si="106"/>
        <v>0</v>
      </c>
      <c r="X466" s="1225"/>
      <c r="Y466" s="1225"/>
      <c r="Z466" s="1225"/>
      <c r="AA466" s="1230"/>
    </row>
    <row r="467" spans="2:27" ht="18" hidden="1" x14ac:dyDescent="0.2">
      <c r="B467" s="1189"/>
      <c r="C467" s="1246"/>
      <c r="D467" s="1189"/>
      <c r="E467" s="1243">
        <v>1093000239</v>
      </c>
      <c r="F467" s="1245"/>
      <c r="G467" s="1226"/>
      <c r="H467" s="1222">
        <f t="shared" si="104"/>
        <v>0</v>
      </c>
      <c r="I467" s="1225"/>
      <c r="J467" s="1226"/>
      <c r="K467" s="1222">
        <f t="shared" si="105"/>
        <v>0</v>
      </c>
      <c r="L467" s="1234">
        <f t="shared" si="109"/>
        <v>0</v>
      </c>
      <c r="M467" s="1235">
        <f t="shared" si="109"/>
        <v>0</v>
      </c>
      <c r="N467" s="1235">
        <f t="shared" si="109"/>
        <v>0</v>
      </c>
      <c r="O467" s="1234">
        <f t="shared" si="108"/>
        <v>0</v>
      </c>
      <c r="P467" s="1235">
        <f t="shared" si="108"/>
        <v>0</v>
      </c>
      <c r="Q467" s="1235">
        <f t="shared" si="108"/>
        <v>0</v>
      </c>
      <c r="R467" s="1234">
        <f t="shared" si="107"/>
        <v>0</v>
      </c>
      <c r="S467" s="1235">
        <f t="shared" si="107"/>
        <v>0</v>
      </c>
      <c r="T467" s="1235">
        <f t="shared" si="107"/>
        <v>0</v>
      </c>
      <c r="U467" s="1234">
        <f t="shared" si="106"/>
        <v>0</v>
      </c>
      <c r="V467" s="1235">
        <f t="shared" si="106"/>
        <v>0</v>
      </c>
      <c r="W467" s="1235">
        <f t="shared" si="106"/>
        <v>0</v>
      </c>
      <c r="X467" s="1225"/>
      <c r="Y467" s="1225"/>
      <c r="Z467" s="1225"/>
      <c r="AA467" s="1230"/>
    </row>
    <row r="468" spans="2:27" ht="18" hidden="1" x14ac:dyDescent="0.2">
      <c r="B468" s="1189"/>
      <c r="C468" s="1246"/>
      <c r="D468" s="1189"/>
      <c r="E468" s="1243">
        <v>1093000240</v>
      </c>
      <c r="F468" s="1245"/>
      <c r="G468" s="1226"/>
      <c r="H468" s="1222">
        <f t="shared" si="104"/>
        <v>0</v>
      </c>
      <c r="I468" s="1225"/>
      <c r="J468" s="1226"/>
      <c r="K468" s="1222">
        <f t="shared" si="105"/>
        <v>0</v>
      </c>
      <c r="L468" s="1234">
        <f t="shared" si="109"/>
        <v>0</v>
      </c>
      <c r="M468" s="1235">
        <f t="shared" si="109"/>
        <v>0</v>
      </c>
      <c r="N468" s="1235">
        <f t="shared" si="109"/>
        <v>0</v>
      </c>
      <c r="O468" s="1234">
        <f t="shared" si="108"/>
        <v>0</v>
      </c>
      <c r="P468" s="1235">
        <f t="shared" si="108"/>
        <v>0</v>
      </c>
      <c r="Q468" s="1235">
        <f t="shared" si="108"/>
        <v>0</v>
      </c>
      <c r="R468" s="1234">
        <f t="shared" si="107"/>
        <v>0</v>
      </c>
      <c r="S468" s="1235">
        <f t="shared" si="107"/>
        <v>0</v>
      </c>
      <c r="T468" s="1235">
        <f t="shared" si="107"/>
        <v>0</v>
      </c>
      <c r="U468" s="1234">
        <f t="shared" si="106"/>
        <v>0</v>
      </c>
      <c r="V468" s="1235">
        <f t="shared" si="106"/>
        <v>0</v>
      </c>
      <c r="W468" s="1235">
        <f t="shared" si="106"/>
        <v>0</v>
      </c>
      <c r="X468" s="1225"/>
      <c r="Y468" s="1225"/>
      <c r="Z468" s="1225"/>
      <c r="AA468" s="1230"/>
    </row>
    <row r="469" spans="2:27" ht="18" hidden="1" x14ac:dyDescent="0.2">
      <c r="B469" s="1189"/>
      <c r="C469" s="1246"/>
      <c r="D469" s="1189"/>
      <c r="E469" s="1243">
        <v>1093000241</v>
      </c>
      <c r="F469" s="1245"/>
      <c r="G469" s="1226"/>
      <c r="H469" s="1222">
        <f t="shared" si="104"/>
        <v>0</v>
      </c>
      <c r="I469" s="1225"/>
      <c r="J469" s="1226"/>
      <c r="K469" s="1222">
        <f t="shared" si="105"/>
        <v>0</v>
      </c>
      <c r="L469" s="1234">
        <f t="shared" si="109"/>
        <v>0</v>
      </c>
      <c r="M469" s="1235">
        <f t="shared" si="109"/>
        <v>0</v>
      </c>
      <c r="N469" s="1235">
        <f t="shared" si="109"/>
        <v>0</v>
      </c>
      <c r="O469" s="1234">
        <f t="shared" si="108"/>
        <v>0</v>
      </c>
      <c r="P469" s="1235">
        <f t="shared" si="108"/>
        <v>0</v>
      </c>
      <c r="Q469" s="1235">
        <f t="shared" si="108"/>
        <v>0</v>
      </c>
      <c r="R469" s="1234">
        <f t="shared" si="107"/>
        <v>0</v>
      </c>
      <c r="S469" s="1235">
        <f t="shared" si="107"/>
        <v>0</v>
      </c>
      <c r="T469" s="1235">
        <f t="shared" si="107"/>
        <v>0</v>
      </c>
      <c r="U469" s="1234">
        <f t="shared" si="106"/>
        <v>0</v>
      </c>
      <c r="V469" s="1235">
        <f t="shared" si="106"/>
        <v>0</v>
      </c>
      <c r="W469" s="1235">
        <f t="shared" si="106"/>
        <v>0</v>
      </c>
      <c r="X469" s="1225"/>
      <c r="Y469" s="1225"/>
      <c r="Z469" s="1225"/>
      <c r="AA469" s="1230"/>
    </row>
    <row r="470" spans="2:27" ht="18" hidden="1" x14ac:dyDescent="0.2">
      <c r="B470" s="1189"/>
      <c r="C470" s="1246"/>
      <c r="D470" s="1189"/>
      <c r="E470" s="1243">
        <v>1093000242</v>
      </c>
      <c r="F470" s="1245"/>
      <c r="G470" s="1226"/>
      <c r="H470" s="1222">
        <f t="shared" si="104"/>
        <v>0</v>
      </c>
      <c r="I470" s="1225"/>
      <c r="J470" s="1226"/>
      <c r="K470" s="1222">
        <f t="shared" si="105"/>
        <v>0</v>
      </c>
      <c r="L470" s="1234">
        <f t="shared" si="109"/>
        <v>0</v>
      </c>
      <c r="M470" s="1235">
        <f t="shared" si="109"/>
        <v>0</v>
      </c>
      <c r="N470" s="1235">
        <f t="shared" si="109"/>
        <v>0</v>
      </c>
      <c r="O470" s="1234">
        <f t="shared" si="108"/>
        <v>0</v>
      </c>
      <c r="P470" s="1235">
        <f t="shared" si="108"/>
        <v>0</v>
      </c>
      <c r="Q470" s="1235">
        <f t="shared" si="108"/>
        <v>0</v>
      </c>
      <c r="R470" s="1234">
        <f t="shared" si="107"/>
        <v>0</v>
      </c>
      <c r="S470" s="1235">
        <f t="shared" si="107"/>
        <v>0</v>
      </c>
      <c r="T470" s="1235">
        <f t="shared" si="107"/>
        <v>0</v>
      </c>
      <c r="U470" s="1234">
        <f t="shared" si="106"/>
        <v>0</v>
      </c>
      <c r="V470" s="1235">
        <f t="shared" si="106"/>
        <v>0</v>
      </c>
      <c r="W470" s="1235">
        <f t="shared" si="106"/>
        <v>0</v>
      </c>
      <c r="X470" s="1225"/>
      <c r="Y470" s="1225"/>
      <c r="Z470" s="1225"/>
      <c r="AA470" s="1230"/>
    </row>
    <row r="471" spans="2:27" ht="18" hidden="1" x14ac:dyDescent="0.2">
      <c r="B471" s="1189"/>
      <c r="C471" s="1246"/>
      <c r="D471" s="1189"/>
      <c r="E471" s="1243">
        <v>1093000243</v>
      </c>
      <c r="F471" s="1245"/>
      <c r="G471" s="1226"/>
      <c r="H471" s="1222">
        <f t="shared" si="104"/>
        <v>0</v>
      </c>
      <c r="I471" s="1225"/>
      <c r="J471" s="1226"/>
      <c r="K471" s="1222">
        <f t="shared" si="105"/>
        <v>0</v>
      </c>
      <c r="L471" s="1234">
        <f t="shared" si="109"/>
        <v>0</v>
      </c>
      <c r="M471" s="1235">
        <f t="shared" si="109"/>
        <v>0</v>
      </c>
      <c r="N471" s="1235">
        <f t="shared" si="109"/>
        <v>0</v>
      </c>
      <c r="O471" s="1234">
        <f t="shared" si="108"/>
        <v>0</v>
      </c>
      <c r="P471" s="1235">
        <f t="shared" si="108"/>
        <v>0</v>
      </c>
      <c r="Q471" s="1235">
        <f t="shared" si="108"/>
        <v>0</v>
      </c>
      <c r="R471" s="1234">
        <f t="shared" si="107"/>
        <v>0</v>
      </c>
      <c r="S471" s="1235">
        <f t="shared" si="107"/>
        <v>0</v>
      </c>
      <c r="T471" s="1235">
        <f t="shared" si="107"/>
        <v>0</v>
      </c>
      <c r="U471" s="1234">
        <f t="shared" si="106"/>
        <v>0</v>
      </c>
      <c r="V471" s="1235">
        <f t="shared" si="106"/>
        <v>0</v>
      </c>
      <c r="W471" s="1235">
        <f t="shared" si="106"/>
        <v>0</v>
      </c>
      <c r="X471" s="1225"/>
      <c r="Y471" s="1225"/>
      <c r="Z471" s="1225"/>
      <c r="AA471" s="1230"/>
    </row>
    <row r="472" spans="2:27" ht="18" hidden="1" x14ac:dyDescent="0.2">
      <c r="B472" s="1189"/>
      <c r="C472" s="1246"/>
      <c r="D472" s="1189"/>
      <c r="E472" s="1243">
        <v>1093000244</v>
      </c>
      <c r="F472" s="1245"/>
      <c r="G472" s="1226"/>
      <c r="H472" s="1222">
        <f t="shared" si="104"/>
        <v>0</v>
      </c>
      <c r="I472" s="1225"/>
      <c r="J472" s="1226"/>
      <c r="K472" s="1222">
        <f t="shared" si="105"/>
        <v>0</v>
      </c>
      <c r="L472" s="1234">
        <f t="shared" si="109"/>
        <v>0</v>
      </c>
      <c r="M472" s="1235">
        <f t="shared" si="109"/>
        <v>0</v>
      </c>
      <c r="N472" s="1235">
        <f t="shared" si="109"/>
        <v>0</v>
      </c>
      <c r="O472" s="1234">
        <f t="shared" si="108"/>
        <v>0</v>
      </c>
      <c r="P472" s="1235">
        <f t="shared" si="108"/>
        <v>0</v>
      </c>
      <c r="Q472" s="1235">
        <f t="shared" si="108"/>
        <v>0</v>
      </c>
      <c r="R472" s="1234">
        <f t="shared" si="107"/>
        <v>0</v>
      </c>
      <c r="S472" s="1235">
        <f t="shared" si="107"/>
        <v>0</v>
      </c>
      <c r="T472" s="1235">
        <f t="shared" si="107"/>
        <v>0</v>
      </c>
      <c r="U472" s="1234">
        <f t="shared" si="106"/>
        <v>0</v>
      </c>
      <c r="V472" s="1235">
        <f t="shared" si="106"/>
        <v>0</v>
      </c>
      <c r="W472" s="1235">
        <f t="shared" si="106"/>
        <v>0</v>
      </c>
      <c r="X472" s="1225"/>
      <c r="Y472" s="1225"/>
      <c r="Z472" s="1225"/>
      <c r="AA472" s="1230"/>
    </row>
    <row r="473" spans="2:27" ht="18" hidden="1" x14ac:dyDescent="0.2">
      <c r="B473" s="1189"/>
      <c r="C473" s="1246"/>
      <c r="D473" s="1189"/>
      <c r="E473" s="1243">
        <v>1093000245</v>
      </c>
      <c r="F473" s="1245"/>
      <c r="G473" s="1226"/>
      <c r="H473" s="1222">
        <f t="shared" si="104"/>
        <v>0</v>
      </c>
      <c r="I473" s="1225"/>
      <c r="J473" s="1226"/>
      <c r="K473" s="1222">
        <f t="shared" si="105"/>
        <v>0</v>
      </c>
      <c r="L473" s="1234">
        <f t="shared" si="109"/>
        <v>0</v>
      </c>
      <c r="M473" s="1235">
        <f t="shared" si="109"/>
        <v>0</v>
      </c>
      <c r="N473" s="1235">
        <f t="shared" si="109"/>
        <v>0</v>
      </c>
      <c r="O473" s="1234">
        <f t="shared" si="108"/>
        <v>0</v>
      </c>
      <c r="P473" s="1235">
        <f t="shared" si="108"/>
        <v>0</v>
      </c>
      <c r="Q473" s="1235">
        <f t="shared" si="108"/>
        <v>0</v>
      </c>
      <c r="R473" s="1234">
        <f t="shared" si="107"/>
        <v>0</v>
      </c>
      <c r="S473" s="1235">
        <f t="shared" si="107"/>
        <v>0</v>
      </c>
      <c r="T473" s="1235">
        <f t="shared" si="107"/>
        <v>0</v>
      </c>
      <c r="U473" s="1234">
        <f t="shared" si="107"/>
        <v>0</v>
      </c>
      <c r="V473" s="1235">
        <f t="shared" si="107"/>
        <v>0</v>
      </c>
      <c r="W473" s="1235">
        <f t="shared" si="107"/>
        <v>0</v>
      </c>
      <c r="X473" s="1225"/>
      <c r="Y473" s="1225"/>
      <c r="Z473" s="1225"/>
      <c r="AA473" s="1230"/>
    </row>
    <row r="474" spans="2:27" ht="18" hidden="1" x14ac:dyDescent="0.2">
      <c r="B474" s="1189"/>
      <c r="C474" s="1246"/>
      <c r="D474" s="1189"/>
      <c r="E474" s="1243">
        <v>1093000246</v>
      </c>
      <c r="F474" s="1245"/>
      <c r="G474" s="1226"/>
      <c r="H474" s="1222">
        <f t="shared" si="104"/>
        <v>0</v>
      </c>
      <c r="I474" s="1225"/>
      <c r="J474" s="1226"/>
      <c r="K474" s="1222">
        <f t="shared" si="105"/>
        <v>0</v>
      </c>
      <c r="L474" s="1234">
        <f t="shared" si="109"/>
        <v>0</v>
      </c>
      <c r="M474" s="1235">
        <f t="shared" si="109"/>
        <v>0</v>
      </c>
      <c r="N474" s="1235">
        <f t="shared" si="109"/>
        <v>0</v>
      </c>
      <c r="O474" s="1234">
        <f t="shared" si="108"/>
        <v>0</v>
      </c>
      <c r="P474" s="1235">
        <f t="shared" si="108"/>
        <v>0</v>
      </c>
      <c r="Q474" s="1235">
        <f t="shared" si="108"/>
        <v>0</v>
      </c>
      <c r="R474" s="1234">
        <f t="shared" si="107"/>
        <v>0</v>
      </c>
      <c r="S474" s="1235">
        <f t="shared" si="107"/>
        <v>0</v>
      </c>
      <c r="T474" s="1235">
        <f t="shared" si="107"/>
        <v>0</v>
      </c>
      <c r="U474" s="1234">
        <f t="shared" si="107"/>
        <v>0</v>
      </c>
      <c r="V474" s="1235">
        <f t="shared" si="107"/>
        <v>0</v>
      </c>
      <c r="W474" s="1235">
        <f t="shared" si="107"/>
        <v>0</v>
      </c>
      <c r="X474" s="1225"/>
      <c r="Y474" s="1225"/>
      <c r="Z474" s="1225"/>
      <c r="AA474" s="1230"/>
    </row>
    <row r="475" spans="2:27" ht="18" hidden="1" x14ac:dyDescent="0.2">
      <c r="B475" s="1189"/>
      <c r="C475" s="1246"/>
      <c r="D475" s="1189"/>
      <c r="E475" s="1243">
        <v>1093000247</v>
      </c>
      <c r="F475" s="1245"/>
      <c r="G475" s="1226"/>
      <c r="H475" s="1222">
        <f t="shared" si="104"/>
        <v>0</v>
      </c>
      <c r="I475" s="1225"/>
      <c r="J475" s="1226"/>
      <c r="K475" s="1222">
        <f t="shared" si="105"/>
        <v>0</v>
      </c>
      <c r="L475" s="1234">
        <f t="shared" si="109"/>
        <v>0</v>
      </c>
      <c r="M475" s="1235">
        <f t="shared" si="109"/>
        <v>0</v>
      </c>
      <c r="N475" s="1235">
        <f t="shared" si="109"/>
        <v>0</v>
      </c>
      <c r="O475" s="1234">
        <f t="shared" si="108"/>
        <v>0</v>
      </c>
      <c r="P475" s="1235">
        <f t="shared" si="108"/>
        <v>0</v>
      </c>
      <c r="Q475" s="1235">
        <f t="shared" si="108"/>
        <v>0</v>
      </c>
      <c r="R475" s="1234">
        <f t="shared" si="107"/>
        <v>0</v>
      </c>
      <c r="S475" s="1235">
        <f t="shared" si="107"/>
        <v>0</v>
      </c>
      <c r="T475" s="1235">
        <f t="shared" si="107"/>
        <v>0</v>
      </c>
      <c r="U475" s="1234">
        <f t="shared" si="107"/>
        <v>0</v>
      </c>
      <c r="V475" s="1235">
        <f t="shared" si="107"/>
        <v>0</v>
      </c>
      <c r="W475" s="1235">
        <f t="shared" si="107"/>
        <v>0</v>
      </c>
      <c r="X475" s="1225"/>
      <c r="Y475" s="1225"/>
      <c r="Z475" s="1225"/>
      <c r="AA475" s="1230"/>
    </row>
    <row r="476" spans="2:27" ht="18" hidden="1" x14ac:dyDescent="0.2">
      <c r="B476" s="1189"/>
      <c r="C476" s="1246"/>
      <c r="D476" s="1189"/>
      <c r="E476" s="1243">
        <v>1093000248</v>
      </c>
      <c r="F476" s="1245"/>
      <c r="G476" s="1226"/>
      <c r="H476" s="1222">
        <f t="shared" si="104"/>
        <v>0</v>
      </c>
      <c r="I476" s="1225"/>
      <c r="J476" s="1226"/>
      <c r="K476" s="1222">
        <f t="shared" si="105"/>
        <v>0</v>
      </c>
      <c r="L476" s="1234">
        <f t="shared" si="109"/>
        <v>0</v>
      </c>
      <c r="M476" s="1235">
        <f t="shared" si="109"/>
        <v>0</v>
      </c>
      <c r="N476" s="1235">
        <f t="shared" si="109"/>
        <v>0</v>
      </c>
      <c r="O476" s="1234">
        <f t="shared" si="108"/>
        <v>0</v>
      </c>
      <c r="P476" s="1235">
        <f t="shared" si="108"/>
        <v>0</v>
      </c>
      <c r="Q476" s="1235">
        <f t="shared" si="108"/>
        <v>0</v>
      </c>
      <c r="R476" s="1234">
        <f t="shared" si="107"/>
        <v>0</v>
      </c>
      <c r="S476" s="1235">
        <f t="shared" si="107"/>
        <v>0</v>
      </c>
      <c r="T476" s="1235">
        <f t="shared" si="107"/>
        <v>0</v>
      </c>
      <c r="U476" s="1234">
        <f t="shared" si="107"/>
        <v>0</v>
      </c>
      <c r="V476" s="1235">
        <f t="shared" si="107"/>
        <v>0</v>
      </c>
      <c r="W476" s="1235">
        <f t="shared" si="107"/>
        <v>0</v>
      </c>
      <c r="X476" s="1225"/>
      <c r="Y476" s="1225"/>
      <c r="Z476" s="1225"/>
      <c r="AA476" s="1230"/>
    </row>
    <row r="477" spans="2:27" ht="18" hidden="1" x14ac:dyDescent="0.2">
      <c r="B477" s="1189"/>
      <c r="C477" s="1246"/>
      <c r="D477" s="1189"/>
      <c r="E477" s="1243">
        <v>1093000249</v>
      </c>
      <c r="F477" s="1245"/>
      <c r="G477" s="1226"/>
      <c r="H477" s="1222">
        <f t="shared" si="104"/>
        <v>0</v>
      </c>
      <c r="I477" s="1225"/>
      <c r="J477" s="1226"/>
      <c r="K477" s="1222">
        <f t="shared" si="105"/>
        <v>0</v>
      </c>
      <c r="L477" s="1234">
        <f t="shared" si="109"/>
        <v>0</v>
      </c>
      <c r="M477" s="1235">
        <f t="shared" si="109"/>
        <v>0</v>
      </c>
      <c r="N477" s="1235">
        <f t="shared" si="109"/>
        <v>0</v>
      </c>
      <c r="O477" s="1234">
        <f t="shared" si="108"/>
        <v>0</v>
      </c>
      <c r="P477" s="1235">
        <f t="shared" si="108"/>
        <v>0</v>
      </c>
      <c r="Q477" s="1235">
        <f t="shared" si="108"/>
        <v>0</v>
      </c>
      <c r="R477" s="1234">
        <f t="shared" si="107"/>
        <v>0</v>
      </c>
      <c r="S477" s="1235">
        <f t="shared" si="107"/>
        <v>0</v>
      </c>
      <c r="T477" s="1235">
        <f t="shared" si="107"/>
        <v>0</v>
      </c>
      <c r="U477" s="1234">
        <f t="shared" si="107"/>
        <v>0</v>
      </c>
      <c r="V477" s="1235">
        <f t="shared" si="107"/>
        <v>0</v>
      </c>
      <c r="W477" s="1235">
        <f t="shared" si="107"/>
        <v>0</v>
      </c>
      <c r="X477" s="1225"/>
      <c r="Y477" s="1225"/>
      <c r="Z477" s="1225"/>
      <c r="AA477" s="1230"/>
    </row>
    <row r="478" spans="2:27" ht="18" hidden="1" x14ac:dyDescent="0.2">
      <c r="B478" s="1189"/>
      <c r="C478" s="1246"/>
      <c r="D478" s="1189"/>
      <c r="E478" s="1243">
        <v>1093000250</v>
      </c>
      <c r="F478" s="1245"/>
      <c r="G478" s="1226"/>
      <c r="H478" s="1222">
        <f t="shared" si="104"/>
        <v>0</v>
      </c>
      <c r="I478" s="1225"/>
      <c r="J478" s="1226"/>
      <c r="K478" s="1222">
        <f t="shared" si="105"/>
        <v>0</v>
      </c>
      <c r="L478" s="1234">
        <f t="shared" si="109"/>
        <v>0</v>
      </c>
      <c r="M478" s="1235">
        <f t="shared" si="109"/>
        <v>0</v>
      </c>
      <c r="N478" s="1235">
        <f t="shared" si="109"/>
        <v>0</v>
      </c>
      <c r="O478" s="1234">
        <f t="shared" si="108"/>
        <v>0</v>
      </c>
      <c r="P478" s="1235">
        <f t="shared" si="108"/>
        <v>0</v>
      </c>
      <c r="Q478" s="1235">
        <f t="shared" si="108"/>
        <v>0</v>
      </c>
      <c r="R478" s="1234">
        <f t="shared" si="107"/>
        <v>0</v>
      </c>
      <c r="S478" s="1235">
        <f t="shared" si="107"/>
        <v>0</v>
      </c>
      <c r="T478" s="1235">
        <f t="shared" si="107"/>
        <v>0</v>
      </c>
      <c r="U478" s="1234">
        <f t="shared" si="107"/>
        <v>0</v>
      </c>
      <c r="V478" s="1235">
        <f t="shared" si="107"/>
        <v>0</v>
      </c>
      <c r="W478" s="1235">
        <f t="shared" si="107"/>
        <v>0</v>
      </c>
      <c r="X478" s="1225"/>
      <c r="Y478" s="1225"/>
      <c r="Z478" s="1225"/>
      <c r="AA478" s="1230"/>
    </row>
    <row r="479" spans="2:27" ht="18" hidden="1" x14ac:dyDescent="0.2">
      <c r="B479" s="1189"/>
      <c r="C479" s="1246"/>
      <c r="D479" s="1189"/>
      <c r="E479" s="1243">
        <v>1093000251</v>
      </c>
      <c r="F479" s="1245"/>
      <c r="G479" s="1226"/>
      <c r="H479" s="1222">
        <f t="shared" si="104"/>
        <v>0</v>
      </c>
      <c r="I479" s="1225"/>
      <c r="J479" s="1226"/>
      <c r="K479" s="1222">
        <f t="shared" si="105"/>
        <v>0</v>
      </c>
      <c r="L479" s="1234">
        <f t="shared" si="109"/>
        <v>0</v>
      </c>
      <c r="M479" s="1235">
        <f t="shared" si="109"/>
        <v>0</v>
      </c>
      <c r="N479" s="1235">
        <f t="shared" si="109"/>
        <v>0</v>
      </c>
      <c r="O479" s="1234">
        <f t="shared" si="108"/>
        <v>0</v>
      </c>
      <c r="P479" s="1235">
        <f t="shared" si="108"/>
        <v>0</v>
      </c>
      <c r="Q479" s="1235">
        <f t="shared" si="108"/>
        <v>0</v>
      </c>
      <c r="R479" s="1234">
        <f t="shared" si="107"/>
        <v>0</v>
      </c>
      <c r="S479" s="1235">
        <f t="shared" si="107"/>
        <v>0</v>
      </c>
      <c r="T479" s="1235">
        <f t="shared" si="107"/>
        <v>0</v>
      </c>
      <c r="U479" s="1234">
        <f t="shared" si="107"/>
        <v>0</v>
      </c>
      <c r="V479" s="1235">
        <f t="shared" si="107"/>
        <v>0</v>
      </c>
      <c r="W479" s="1235">
        <f t="shared" si="107"/>
        <v>0</v>
      </c>
      <c r="X479" s="1225"/>
      <c r="Y479" s="1225"/>
      <c r="Z479" s="1225"/>
      <c r="AA479" s="1230"/>
    </row>
    <row r="480" spans="2:27" ht="18" hidden="1" x14ac:dyDescent="0.2">
      <c r="B480" s="1189"/>
      <c r="C480" s="1246"/>
      <c r="D480" s="1189"/>
      <c r="E480" s="1243">
        <v>1093000252</v>
      </c>
      <c r="F480" s="1245"/>
      <c r="G480" s="1226"/>
      <c r="H480" s="1222">
        <f t="shared" si="104"/>
        <v>0</v>
      </c>
      <c r="I480" s="1225"/>
      <c r="J480" s="1226"/>
      <c r="K480" s="1222">
        <f t="shared" si="105"/>
        <v>0</v>
      </c>
      <c r="L480" s="1234">
        <f t="shared" si="109"/>
        <v>0</v>
      </c>
      <c r="M480" s="1235">
        <f t="shared" si="109"/>
        <v>0</v>
      </c>
      <c r="N480" s="1235">
        <f t="shared" si="109"/>
        <v>0</v>
      </c>
      <c r="O480" s="1234">
        <f t="shared" si="108"/>
        <v>0</v>
      </c>
      <c r="P480" s="1235">
        <f t="shared" si="108"/>
        <v>0</v>
      </c>
      <c r="Q480" s="1235">
        <f t="shared" si="108"/>
        <v>0</v>
      </c>
      <c r="R480" s="1234">
        <f t="shared" si="107"/>
        <v>0</v>
      </c>
      <c r="S480" s="1235">
        <f t="shared" si="107"/>
        <v>0</v>
      </c>
      <c r="T480" s="1235">
        <f t="shared" si="107"/>
        <v>0</v>
      </c>
      <c r="U480" s="1234">
        <f t="shared" si="107"/>
        <v>0</v>
      </c>
      <c r="V480" s="1235">
        <f t="shared" si="107"/>
        <v>0</v>
      </c>
      <c r="W480" s="1235">
        <f t="shared" si="107"/>
        <v>0</v>
      </c>
      <c r="X480" s="1225"/>
      <c r="Y480" s="1225"/>
      <c r="Z480" s="1225"/>
      <c r="AA480" s="1230"/>
    </row>
    <row r="481" spans="2:27" ht="18" hidden="1" x14ac:dyDescent="0.2">
      <c r="B481" s="1189"/>
      <c r="C481" s="1246"/>
      <c r="D481" s="1189"/>
      <c r="E481" s="1243">
        <v>1093000253</v>
      </c>
      <c r="F481" s="1245"/>
      <c r="G481" s="1226"/>
      <c r="H481" s="1222">
        <f t="shared" si="104"/>
        <v>0</v>
      </c>
      <c r="I481" s="1225"/>
      <c r="J481" s="1226"/>
      <c r="K481" s="1222">
        <f t="shared" si="105"/>
        <v>0</v>
      </c>
      <c r="L481" s="1234">
        <f t="shared" si="109"/>
        <v>0</v>
      </c>
      <c r="M481" s="1235">
        <f t="shared" si="109"/>
        <v>0</v>
      </c>
      <c r="N481" s="1235">
        <f t="shared" si="109"/>
        <v>0</v>
      </c>
      <c r="O481" s="1234">
        <f t="shared" si="108"/>
        <v>0</v>
      </c>
      <c r="P481" s="1235">
        <f t="shared" si="108"/>
        <v>0</v>
      </c>
      <c r="Q481" s="1235">
        <f t="shared" si="108"/>
        <v>0</v>
      </c>
      <c r="R481" s="1234">
        <f t="shared" si="107"/>
        <v>0</v>
      </c>
      <c r="S481" s="1235">
        <f t="shared" si="107"/>
        <v>0</v>
      </c>
      <c r="T481" s="1235">
        <f t="shared" si="107"/>
        <v>0</v>
      </c>
      <c r="U481" s="1234">
        <f t="shared" si="107"/>
        <v>0</v>
      </c>
      <c r="V481" s="1235">
        <f t="shared" si="107"/>
        <v>0</v>
      </c>
      <c r="W481" s="1235">
        <f t="shared" si="107"/>
        <v>0</v>
      </c>
      <c r="X481" s="1225"/>
      <c r="Y481" s="1225"/>
      <c r="Z481" s="1225"/>
      <c r="AA481" s="1230"/>
    </row>
    <row r="482" spans="2:27" ht="18" hidden="1" x14ac:dyDescent="0.2">
      <c r="B482" s="1189"/>
      <c r="C482" s="1246"/>
      <c r="D482" s="1189"/>
      <c r="E482" s="1243">
        <v>1093000254</v>
      </c>
      <c r="F482" s="1245"/>
      <c r="G482" s="1226"/>
      <c r="H482" s="1222">
        <f t="shared" si="104"/>
        <v>0</v>
      </c>
      <c r="I482" s="1225"/>
      <c r="J482" s="1226"/>
      <c r="K482" s="1222">
        <f t="shared" si="105"/>
        <v>0</v>
      </c>
      <c r="L482" s="1234">
        <f t="shared" si="109"/>
        <v>0</v>
      </c>
      <c r="M482" s="1235">
        <f t="shared" si="109"/>
        <v>0</v>
      </c>
      <c r="N482" s="1235">
        <f t="shared" si="109"/>
        <v>0</v>
      </c>
      <c r="O482" s="1234">
        <f t="shared" si="108"/>
        <v>0</v>
      </c>
      <c r="P482" s="1235">
        <f t="shared" si="108"/>
        <v>0</v>
      </c>
      <c r="Q482" s="1235">
        <f t="shared" si="108"/>
        <v>0</v>
      </c>
      <c r="R482" s="1234">
        <f t="shared" si="107"/>
        <v>0</v>
      </c>
      <c r="S482" s="1235">
        <f t="shared" si="107"/>
        <v>0</v>
      </c>
      <c r="T482" s="1235">
        <f t="shared" si="107"/>
        <v>0</v>
      </c>
      <c r="U482" s="1234">
        <f t="shared" si="107"/>
        <v>0</v>
      </c>
      <c r="V482" s="1235">
        <f t="shared" si="107"/>
        <v>0</v>
      </c>
      <c r="W482" s="1235">
        <f t="shared" si="107"/>
        <v>0</v>
      </c>
      <c r="X482" s="1225"/>
      <c r="Y482" s="1225"/>
      <c r="Z482" s="1225"/>
      <c r="AA482" s="1230"/>
    </row>
    <row r="483" spans="2:27" ht="18" hidden="1" x14ac:dyDescent="0.2">
      <c r="B483" s="1189"/>
      <c r="C483" s="1246"/>
      <c r="D483" s="1189"/>
      <c r="E483" s="1243">
        <v>1093000255</v>
      </c>
      <c r="F483" s="1245"/>
      <c r="G483" s="1226"/>
      <c r="H483" s="1222">
        <f t="shared" si="104"/>
        <v>0</v>
      </c>
      <c r="I483" s="1225"/>
      <c r="J483" s="1226"/>
      <c r="K483" s="1222">
        <f t="shared" si="105"/>
        <v>0</v>
      </c>
      <c r="L483" s="1234">
        <f t="shared" si="109"/>
        <v>0</v>
      </c>
      <c r="M483" s="1235">
        <f t="shared" si="109"/>
        <v>0</v>
      </c>
      <c r="N483" s="1235">
        <f t="shared" si="109"/>
        <v>0</v>
      </c>
      <c r="O483" s="1234">
        <f t="shared" si="108"/>
        <v>0</v>
      </c>
      <c r="P483" s="1235">
        <f t="shared" si="108"/>
        <v>0</v>
      </c>
      <c r="Q483" s="1235">
        <f t="shared" si="108"/>
        <v>0</v>
      </c>
      <c r="R483" s="1234">
        <f t="shared" si="107"/>
        <v>0</v>
      </c>
      <c r="S483" s="1235">
        <f t="shared" si="107"/>
        <v>0</v>
      </c>
      <c r="T483" s="1235">
        <f t="shared" si="107"/>
        <v>0</v>
      </c>
      <c r="U483" s="1234">
        <f t="shared" si="107"/>
        <v>0</v>
      </c>
      <c r="V483" s="1235">
        <f t="shared" si="107"/>
        <v>0</v>
      </c>
      <c r="W483" s="1235">
        <f t="shared" si="107"/>
        <v>0</v>
      </c>
      <c r="X483" s="1225"/>
      <c r="Y483" s="1225"/>
      <c r="Z483" s="1225"/>
      <c r="AA483" s="1230"/>
    </row>
    <row r="484" spans="2:27" ht="18" hidden="1" x14ac:dyDescent="0.2">
      <c r="B484" s="1189"/>
      <c r="C484" s="1246"/>
      <c r="D484" s="1189"/>
      <c r="E484" s="1243">
        <v>1093000256</v>
      </c>
      <c r="F484" s="1245"/>
      <c r="G484" s="1226"/>
      <c r="H484" s="1222">
        <f t="shared" si="104"/>
        <v>0</v>
      </c>
      <c r="I484" s="1225"/>
      <c r="J484" s="1226"/>
      <c r="K484" s="1222">
        <f t="shared" si="105"/>
        <v>0</v>
      </c>
      <c r="L484" s="1234">
        <f t="shared" si="109"/>
        <v>0</v>
      </c>
      <c r="M484" s="1235">
        <f t="shared" si="109"/>
        <v>0</v>
      </c>
      <c r="N484" s="1235">
        <f t="shared" si="109"/>
        <v>0</v>
      </c>
      <c r="O484" s="1234">
        <f t="shared" si="108"/>
        <v>0</v>
      </c>
      <c r="P484" s="1235">
        <f t="shared" si="108"/>
        <v>0</v>
      </c>
      <c r="Q484" s="1235">
        <f t="shared" si="108"/>
        <v>0</v>
      </c>
      <c r="R484" s="1234">
        <f t="shared" si="107"/>
        <v>0</v>
      </c>
      <c r="S484" s="1235">
        <f t="shared" si="107"/>
        <v>0</v>
      </c>
      <c r="T484" s="1235">
        <f t="shared" si="107"/>
        <v>0</v>
      </c>
      <c r="U484" s="1234">
        <f t="shared" si="107"/>
        <v>0</v>
      </c>
      <c r="V484" s="1235">
        <f t="shared" si="107"/>
        <v>0</v>
      </c>
      <c r="W484" s="1235">
        <f t="shared" si="107"/>
        <v>0</v>
      </c>
      <c r="X484" s="1225"/>
      <c r="Y484" s="1225"/>
      <c r="Z484" s="1225"/>
      <c r="AA484" s="1230"/>
    </row>
    <row r="485" spans="2:27" ht="18" hidden="1" x14ac:dyDescent="0.2">
      <c r="B485" s="1189"/>
      <c r="C485" s="1246"/>
      <c r="D485" s="1189"/>
      <c r="E485" s="1243">
        <v>1093000257</v>
      </c>
      <c r="F485" s="1245"/>
      <c r="G485" s="1226"/>
      <c r="H485" s="1222">
        <f t="shared" si="104"/>
        <v>0</v>
      </c>
      <c r="I485" s="1225"/>
      <c r="J485" s="1226"/>
      <c r="K485" s="1222">
        <f t="shared" si="105"/>
        <v>0</v>
      </c>
      <c r="L485" s="1234">
        <f t="shared" si="109"/>
        <v>0</v>
      </c>
      <c r="M485" s="1235">
        <f t="shared" si="109"/>
        <v>0</v>
      </c>
      <c r="N485" s="1235">
        <f t="shared" si="109"/>
        <v>0</v>
      </c>
      <c r="O485" s="1234">
        <f t="shared" si="108"/>
        <v>0</v>
      </c>
      <c r="P485" s="1235">
        <f t="shared" si="108"/>
        <v>0</v>
      </c>
      <c r="Q485" s="1235">
        <f t="shared" si="108"/>
        <v>0</v>
      </c>
      <c r="R485" s="1234">
        <f t="shared" si="107"/>
        <v>0</v>
      </c>
      <c r="S485" s="1235">
        <f t="shared" si="107"/>
        <v>0</v>
      </c>
      <c r="T485" s="1235">
        <f t="shared" si="107"/>
        <v>0</v>
      </c>
      <c r="U485" s="1234">
        <f t="shared" si="107"/>
        <v>0</v>
      </c>
      <c r="V485" s="1235">
        <f t="shared" si="107"/>
        <v>0</v>
      </c>
      <c r="W485" s="1235">
        <f t="shared" si="107"/>
        <v>0</v>
      </c>
      <c r="X485" s="1225"/>
      <c r="Y485" s="1225"/>
      <c r="Z485" s="1225"/>
      <c r="AA485" s="1230"/>
    </row>
    <row r="486" spans="2:27" ht="18" hidden="1" x14ac:dyDescent="0.2">
      <c r="B486" s="1189"/>
      <c r="C486" s="1246"/>
      <c r="D486" s="1189"/>
      <c r="E486" s="1243">
        <v>1093000258</v>
      </c>
      <c r="F486" s="1245"/>
      <c r="G486" s="1226"/>
      <c r="H486" s="1222">
        <f t="shared" si="104"/>
        <v>0</v>
      </c>
      <c r="I486" s="1225"/>
      <c r="J486" s="1226"/>
      <c r="K486" s="1222">
        <f t="shared" si="105"/>
        <v>0</v>
      </c>
      <c r="L486" s="1234">
        <f t="shared" si="109"/>
        <v>0</v>
      </c>
      <c r="M486" s="1235">
        <f t="shared" si="109"/>
        <v>0</v>
      </c>
      <c r="N486" s="1235">
        <f t="shared" si="109"/>
        <v>0</v>
      </c>
      <c r="O486" s="1234">
        <f t="shared" si="108"/>
        <v>0</v>
      </c>
      <c r="P486" s="1235">
        <f t="shared" si="108"/>
        <v>0</v>
      </c>
      <c r="Q486" s="1235">
        <f t="shared" si="108"/>
        <v>0</v>
      </c>
      <c r="R486" s="1234">
        <f t="shared" si="107"/>
        <v>0</v>
      </c>
      <c r="S486" s="1235">
        <f t="shared" si="107"/>
        <v>0</v>
      </c>
      <c r="T486" s="1235">
        <f t="shared" si="107"/>
        <v>0</v>
      </c>
      <c r="U486" s="1234">
        <f t="shared" si="107"/>
        <v>0</v>
      </c>
      <c r="V486" s="1235">
        <f t="shared" si="107"/>
        <v>0</v>
      </c>
      <c r="W486" s="1235">
        <f t="shared" si="107"/>
        <v>0</v>
      </c>
      <c r="X486" s="1225"/>
      <c r="Y486" s="1225"/>
      <c r="Z486" s="1225"/>
      <c r="AA486" s="1230"/>
    </row>
    <row r="487" spans="2:27" ht="18" hidden="1" x14ac:dyDescent="0.2">
      <c r="B487" s="1189"/>
      <c r="C487" s="1246"/>
      <c r="D487" s="1189"/>
      <c r="E487" s="1243">
        <v>1093000259</v>
      </c>
      <c r="F487" s="1245"/>
      <c r="G487" s="1226"/>
      <c r="H487" s="1222">
        <f t="shared" si="104"/>
        <v>0</v>
      </c>
      <c r="I487" s="1225"/>
      <c r="J487" s="1226"/>
      <c r="K487" s="1222">
        <f t="shared" si="105"/>
        <v>0</v>
      </c>
      <c r="L487" s="1234">
        <f t="shared" si="109"/>
        <v>0</v>
      </c>
      <c r="M487" s="1235">
        <f t="shared" si="109"/>
        <v>0</v>
      </c>
      <c r="N487" s="1235">
        <f t="shared" si="109"/>
        <v>0</v>
      </c>
      <c r="O487" s="1234">
        <f t="shared" si="108"/>
        <v>0</v>
      </c>
      <c r="P487" s="1235">
        <f t="shared" si="108"/>
        <v>0</v>
      </c>
      <c r="Q487" s="1235">
        <f t="shared" si="108"/>
        <v>0</v>
      </c>
      <c r="R487" s="1234">
        <f t="shared" si="107"/>
        <v>0</v>
      </c>
      <c r="S487" s="1235">
        <f t="shared" si="107"/>
        <v>0</v>
      </c>
      <c r="T487" s="1235">
        <f t="shared" si="107"/>
        <v>0</v>
      </c>
      <c r="U487" s="1234">
        <f t="shared" si="107"/>
        <v>0</v>
      </c>
      <c r="V487" s="1235">
        <f t="shared" si="107"/>
        <v>0</v>
      </c>
      <c r="W487" s="1235">
        <f t="shared" si="107"/>
        <v>0</v>
      </c>
      <c r="X487" s="1225"/>
      <c r="Y487" s="1225"/>
      <c r="Z487" s="1225"/>
      <c r="AA487" s="1230"/>
    </row>
    <row r="488" spans="2:27" ht="18" hidden="1" x14ac:dyDescent="0.2">
      <c r="B488" s="1189"/>
      <c r="C488" s="1246"/>
      <c r="D488" s="1189"/>
      <c r="E488" s="1243">
        <v>1093000260</v>
      </c>
      <c r="F488" s="1245"/>
      <c r="G488" s="1226"/>
      <c r="H488" s="1222">
        <f t="shared" si="104"/>
        <v>0</v>
      </c>
      <c r="I488" s="1225"/>
      <c r="J488" s="1226"/>
      <c r="K488" s="1222">
        <f t="shared" si="105"/>
        <v>0</v>
      </c>
      <c r="L488" s="1234">
        <f t="shared" si="109"/>
        <v>0</v>
      </c>
      <c r="M488" s="1235">
        <f t="shared" si="109"/>
        <v>0</v>
      </c>
      <c r="N488" s="1235">
        <f t="shared" si="109"/>
        <v>0</v>
      </c>
      <c r="O488" s="1234">
        <f t="shared" si="108"/>
        <v>0</v>
      </c>
      <c r="P488" s="1235">
        <f t="shared" si="108"/>
        <v>0</v>
      </c>
      <c r="Q488" s="1235">
        <f t="shared" si="108"/>
        <v>0</v>
      </c>
      <c r="R488" s="1234">
        <f t="shared" si="107"/>
        <v>0</v>
      </c>
      <c r="S488" s="1235">
        <f t="shared" si="107"/>
        <v>0</v>
      </c>
      <c r="T488" s="1235">
        <f t="shared" si="107"/>
        <v>0</v>
      </c>
      <c r="U488" s="1234">
        <f t="shared" si="107"/>
        <v>0</v>
      </c>
      <c r="V488" s="1235">
        <f t="shared" si="107"/>
        <v>0</v>
      </c>
      <c r="W488" s="1235">
        <f t="shared" si="107"/>
        <v>0</v>
      </c>
      <c r="X488" s="1225"/>
      <c r="Y488" s="1225"/>
      <c r="Z488" s="1225"/>
      <c r="AA488" s="1230"/>
    </row>
    <row r="489" spans="2:27" ht="18" hidden="1" x14ac:dyDescent="0.2">
      <c r="B489" s="1189"/>
      <c r="C489" s="1246"/>
      <c r="D489" s="1189"/>
      <c r="E489" s="1243">
        <v>1093000261</v>
      </c>
      <c r="F489" s="1245"/>
      <c r="G489" s="1226"/>
      <c r="H489" s="1222">
        <f t="shared" si="104"/>
        <v>0</v>
      </c>
      <c r="I489" s="1225"/>
      <c r="J489" s="1226"/>
      <c r="K489" s="1222">
        <f t="shared" si="105"/>
        <v>0</v>
      </c>
      <c r="L489" s="1234">
        <f t="shared" si="109"/>
        <v>0</v>
      </c>
      <c r="M489" s="1235">
        <f t="shared" si="109"/>
        <v>0</v>
      </c>
      <c r="N489" s="1235">
        <f t="shared" si="109"/>
        <v>0</v>
      </c>
      <c r="O489" s="1234">
        <f t="shared" si="108"/>
        <v>0</v>
      </c>
      <c r="P489" s="1235">
        <f t="shared" si="108"/>
        <v>0</v>
      </c>
      <c r="Q489" s="1235">
        <f t="shared" si="108"/>
        <v>0</v>
      </c>
      <c r="R489" s="1234">
        <f t="shared" si="107"/>
        <v>0</v>
      </c>
      <c r="S489" s="1235">
        <f t="shared" si="107"/>
        <v>0</v>
      </c>
      <c r="T489" s="1235">
        <f t="shared" si="107"/>
        <v>0</v>
      </c>
      <c r="U489" s="1234">
        <f t="shared" si="107"/>
        <v>0</v>
      </c>
      <c r="V489" s="1235">
        <f t="shared" si="107"/>
        <v>0</v>
      </c>
      <c r="W489" s="1235">
        <f t="shared" si="107"/>
        <v>0</v>
      </c>
      <c r="X489" s="1225"/>
      <c r="Y489" s="1225"/>
      <c r="Z489" s="1225"/>
      <c r="AA489" s="1230"/>
    </row>
    <row r="490" spans="2:27" ht="18" hidden="1" x14ac:dyDescent="0.2">
      <c r="B490" s="1189"/>
      <c r="C490" s="1246"/>
      <c r="D490" s="1189"/>
      <c r="E490" s="1243">
        <v>1093000262</v>
      </c>
      <c r="F490" s="1245"/>
      <c r="G490" s="1226"/>
      <c r="H490" s="1222">
        <f t="shared" si="104"/>
        <v>0</v>
      </c>
      <c r="I490" s="1225"/>
      <c r="J490" s="1226"/>
      <c r="K490" s="1222">
        <f t="shared" si="105"/>
        <v>0</v>
      </c>
      <c r="L490" s="1234">
        <f t="shared" si="109"/>
        <v>0</v>
      </c>
      <c r="M490" s="1235">
        <f t="shared" si="109"/>
        <v>0</v>
      </c>
      <c r="N490" s="1235">
        <f t="shared" si="109"/>
        <v>0</v>
      </c>
      <c r="O490" s="1234">
        <f t="shared" si="108"/>
        <v>0</v>
      </c>
      <c r="P490" s="1235">
        <f t="shared" si="108"/>
        <v>0</v>
      </c>
      <c r="Q490" s="1235">
        <f t="shared" si="108"/>
        <v>0</v>
      </c>
      <c r="R490" s="1234">
        <f t="shared" si="107"/>
        <v>0</v>
      </c>
      <c r="S490" s="1235">
        <f t="shared" si="107"/>
        <v>0</v>
      </c>
      <c r="T490" s="1235">
        <f t="shared" si="107"/>
        <v>0</v>
      </c>
      <c r="U490" s="1234">
        <f t="shared" ref="U490:W574" si="110">(0)</f>
        <v>0</v>
      </c>
      <c r="V490" s="1235">
        <f t="shared" si="110"/>
        <v>0</v>
      </c>
      <c r="W490" s="1235">
        <f t="shared" si="110"/>
        <v>0</v>
      </c>
      <c r="X490" s="1225"/>
      <c r="Y490" s="1225"/>
      <c r="Z490" s="1225"/>
      <c r="AA490" s="1230"/>
    </row>
    <row r="491" spans="2:27" ht="18" hidden="1" x14ac:dyDescent="0.2">
      <c r="B491" s="1189"/>
      <c r="C491" s="1246"/>
      <c r="D491" s="1189"/>
      <c r="E491" s="1243">
        <v>1093000263</v>
      </c>
      <c r="F491" s="1245"/>
      <c r="G491" s="1226"/>
      <c r="H491" s="1222">
        <f t="shared" si="104"/>
        <v>0</v>
      </c>
      <c r="I491" s="1225"/>
      <c r="J491" s="1226"/>
      <c r="K491" s="1222">
        <f t="shared" si="105"/>
        <v>0</v>
      </c>
      <c r="L491" s="1234">
        <f t="shared" si="109"/>
        <v>0</v>
      </c>
      <c r="M491" s="1235">
        <f t="shared" si="109"/>
        <v>0</v>
      </c>
      <c r="N491" s="1235">
        <f t="shared" si="109"/>
        <v>0</v>
      </c>
      <c r="O491" s="1234">
        <f t="shared" si="108"/>
        <v>0</v>
      </c>
      <c r="P491" s="1235">
        <f t="shared" si="108"/>
        <v>0</v>
      </c>
      <c r="Q491" s="1235">
        <f t="shared" si="108"/>
        <v>0</v>
      </c>
      <c r="R491" s="1234">
        <f t="shared" si="108"/>
        <v>0</v>
      </c>
      <c r="S491" s="1235">
        <f t="shared" si="108"/>
        <v>0</v>
      </c>
      <c r="T491" s="1235">
        <f t="shared" si="108"/>
        <v>0</v>
      </c>
      <c r="U491" s="1234">
        <f t="shared" si="110"/>
        <v>0</v>
      </c>
      <c r="V491" s="1235">
        <f t="shared" si="110"/>
        <v>0</v>
      </c>
      <c r="W491" s="1235">
        <f t="shared" si="110"/>
        <v>0</v>
      </c>
      <c r="X491" s="1225"/>
      <c r="Y491" s="1225"/>
      <c r="Z491" s="1225"/>
      <c r="AA491" s="1230"/>
    </row>
    <row r="492" spans="2:27" ht="18" hidden="1" x14ac:dyDescent="0.2">
      <c r="B492" s="1189"/>
      <c r="C492" s="1246"/>
      <c r="D492" s="1189"/>
      <c r="E492" s="1243">
        <v>1093000264</v>
      </c>
      <c r="F492" s="1245"/>
      <c r="G492" s="1226"/>
      <c r="H492" s="1222">
        <f t="shared" si="104"/>
        <v>0</v>
      </c>
      <c r="I492" s="1225"/>
      <c r="J492" s="1226"/>
      <c r="K492" s="1222">
        <f t="shared" si="105"/>
        <v>0</v>
      </c>
      <c r="L492" s="1234">
        <f t="shared" si="109"/>
        <v>0</v>
      </c>
      <c r="M492" s="1235">
        <f t="shared" si="109"/>
        <v>0</v>
      </c>
      <c r="N492" s="1235">
        <f t="shared" si="109"/>
        <v>0</v>
      </c>
      <c r="O492" s="1234">
        <f t="shared" si="108"/>
        <v>0</v>
      </c>
      <c r="P492" s="1235">
        <f t="shared" si="108"/>
        <v>0</v>
      </c>
      <c r="Q492" s="1235">
        <f t="shared" si="108"/>
        <v>0</v>
      </c>
      <c r="R492" s="1234">
        <f t="shared" si="108"/>
        <v>0</v>
      </c>
      <c r="S492" s="1235">
        <f t="shared" si="108"/>
        <v>0</v>
      </c>
      <c r="T492" s="1235">
        <f t="shared" si="108"/>
        <v>0</v>
      </c>
      <c r="U492" s="1234">
        <f t="shared" si="110"/>
        <v>0</v>
      </c>
      <c r="V492" s="1235">
        <f t="shared" si="110"/>
        <v>0</v>
      </c>
      <c r="W492" s="1235">
        <f t="shared" si="110"/>
        <v>0</v>
      </c>
      <c r="X492" s="1225"/>
      <c r="Y492" s="1225"/>
      <c r="Z492" s="1225"/>
      <c r="AA492" s="1230"/>
    </row>
    <row r="493" spans="2:27" ht="18" hidden="1" x14ac:dyDescent="0.2">
      <c r="B493" s="1189"/>
      <c r="C493" s="1246"/>
      <c r="D493" s="1189"/>
      <c r="E493" s="1243">
        <v>1093000265</v>
      </c>
      <c r="F493" s="1245"/>
      <c r="G493" s="1226"/>
      <c r="H493" s="1222">
        <f t="shared" si="104"/>
        <v>0</v>
      </c>
      <c r="I493" s="1225"/>
      <c r="J493" s="1226"/>
      <c r="K493" s="1222">
        <f t="shared" si="105"/>
        <v>0</v>
      </c>
      <c r="L493" s="1234">
        <f t="shared" si="109"/>
        <v>0</v>
      </c>
      <c r="M493" s="1235">
        <f t="shared" si="109"/>
        <v>0</v>
      </c>
      <c r="N493" s="1235">
        <f t="shared" si="109"/>
        <v>0</v>
      </c>
      <c r="O493" s="1234">
        <f t="shared" si="108"/>
        <v>0</v>
      </c>
      <c r="P493" s="1235">
        <f t="shared" si="108"/>
        <v>0</v>
      </c>
      <c r="Q493" s="1235">
        <f t="shared" si="108"/>
        <v>0</v>
      </c>
      <c r="R493" s="1234">
        <f t="shared" si="108"/>
        <v>0</v>
      </c>
      <c r="S493" s="1235">
        <f t="shared" si="108"/>
        <v>0</v>
      </c>
      <c r="T493" s="1235">
        <f t="shared" si="108"/>
        <v>0</v>
      </c>
      <c r="U493" s="1234">
        <f t="shared" si="110"/>
        <v>0</v>
      </c>
      <c r="V493" s="1235">
        <f t="shared" si="110"/>
        <v>0</v>
      </c>
      <c r="W493" s="1235">
        <f t="shared" si="110"/>
        <v>0</v>
      </c>
      <c r="X493" s="1225"/>
      <c r="Y493" s="1225"/>
      <c r="Z493" s="1225"/>
      <c r="AA493" s="1230"/>
    </row>
    <row r="494" spans="2:27" ht="18" hidden="1" x14ac:dyDescent="0.2">
      <c r="B494" s="1189"/>
      <c r="C494" s="1246"/>
      <c r="D494" s="1189"/>
      <c r="E494" s="1243">
        <v>1093000266</v>
      </c>
      <c r="F494" s="1245"/>
      <c r="G494" s="1226"/>
      <c r="H494" s="1222">
        <f t="shared" si="104"/>
        <v>0</v>
      </c>
      <c r="I494" s="1225"/>
      <c r="J494" s="1226"/>
      <c r="K494" s="1222">
        <f t="shared" si="105"/>
        <v>0</v>
      </c>
      <c r="L494" s="1234">
        <f t="shared" si="109"/>
        <v>0</v>
      </c>
      <c r="M494" s="1235">
        <f t="shared" si="109"/>
        <v>0</v>
      </c>
      <c r="N494" s="1235">
        <f t="shared" si="109"/>
        <v>0</v>
      </c>
      <c r="O494" s="1234">
        <f t="shared" si="108"/>
        <v>0</v>
      </c>
      <c r="P494" s="1235">
        <f t="shared" si="108"/>
        <v>0</v>
      </c>
      <c r="Q494" s="1235">
        <f t="shared" si="108"/>
        <v>0</v>
      </c>
      <c r="R494" s="1234">
        <f t="shared" si="108"/>
        <v>0</v>
      </c>
      <c r="S494" s="1235">
        <f t="shared" si="108"/>
        <v>0</v>
      </c>
      <c r="T494" s="1235">
        <f t="shared" si="108"/>
        <v>0</v>
      </c>
      <c r="U494" s="1234">
        <f t="shared" si="110"/>
        <v>0</v>
      </c>
      <c r="V494" s="1235">
        <f t="shared" si="110"/>
        <v>0</v>
      </c>
      <c r="W494" s="1235">
        <f t="shared" si="110"/>
        <v>0</v>
      </c>
      <c r="X494" s="1225"/>
      <c r="Y494" s="1225"/>
      <c r="Z494" s="1225"/>
      <c r="AA494" s="1230"/>
    </row>
    <row r="495" spans="2:27" ht="18" hidden="1" x14ac:dyDescent="0.2">
      <c r="B495" s="1189"/>
      <c r="C495" s="1246"/>
      <c r="D495" s="1189"/>
      <c r="E495" s="1243">
        <v>1093000267</v>
      </c>
      <c r="F495" s="1245"/>
      <c r="G495" s="1226"/>
      <c r="H495" s="1222">
        <f t="shared" si="104"/>
        <v>0</v>
      </c>
      <c r="I495" s="1225"/>
      <c r="J495" s="1226"/>
      <c r="K495" s="1222">
        <f t="shared" si="105"/>
        <v>0</v>
      </c>
      <c r="L495" s="1234">
        <f t="shared" si="109"/>
        <v>0</v>
      </c>
      <c r="M495" s="1235">
        <f t="shared" si="109"/>
        <v>0</v>
      </c>
      <c r="N495" s="1235">
        <f t="shared" si="109"/>
        <v>0</v>
      </c>
      <c r="O495" s="1234">
        <f t="shared" si="108"/>
        <v>0</v>
      </c>
      <c r="P495" s="1235">
        <f t="shared" si="108"/>
        <v>0</v>
      </c>
      <c r="Q495" s="1235">
        <f t="shared" si="108"/>
        <v>0</v>
      </c>
      <c r="R495" s="1234">
        <f t="shared" si="108"/>
        <v>0</v>
      </c>
      <c r="S495" s="1235">
        <f t="shared" si="108"/>
        <v>0</v>
      </c>
      <c r="T495" s="1235">
        <f t="shared" si="108"/>
        <v>0</v>
      </c>
      <c r="U495" s="1234">
        <f t="shared" si="110"/>
        <v>0</v>
      </c>
      <c r="V495" s="1235">
        <f t="shared" si="110"/>
        <v>0</v>
      </c>
      <c r="W495" s="1235">
        <f t="shared" si="110"/>
        <v>0</v>
      </c>
      <c r="X495" s="1225"/>
      <c r="Y495" s="1225"/>
      <c r="Z495" s="1225"/>
      <c r="AA495" s="1230"/>
    </row>
    <row r="496" spans="2:27" ht="18" hidden="1" x14ac:dyDescent="0.2">
      <c r="B496" s="1189"/>
      <c r="C496" s="1246"/>
      <c r="D496" s="1189"/>
      <c r="E496" s="1243">
        <v>1093000268</v>
      </c>
      <c r="F496" s="1245"/>
      <c r="G496" s="1226"/>
      <c r="H496" s="1222">
        <f t="shared" si="104"/>
        <v>0</v>
      </c>
      <c r="I496" s="1225"/>
      <c r="J496" s="1226"/>
      <c r="K496" s="1222">
        <f t="shared" si="105"/>
        <v>0</v>
      </c>
      <c r="L496" s="1234">
        <f t="shared" si="109"/>
        <v>0</v>
      </c>
      <c r="M496" s="1235">
        <f t="shared" si="109"/>
        <v>0</v>
      </c>
      <c r="N496" s="1235">
        <f t="shared" si="109"/>
        <v>0</v>
      </c>
      <c r="O496" s="1234">
        <f t="shared" si="108"/>
        <v>0</v>
      </c>
      <c r="P496" s="1235">
        <f t="shared" si="108"/>
        <v>0</v>
      </c>
      <c r="Q496" s="1235">
        <f t="shared" si="108"/>
        <v>0</v>
      </c>
      <c r="R496" s="1234">
        <f t="shared" si="108"/>
        <v>0</v>
      </c>
      <c r="S496" s="1235">
        <f t="shared" si="108"/>
        <v>0</v>
      </c>
      <c r="T496" s="1235">
        <f t="shared" si="108"/>
        <v>0</v>
      </c>
      <c r="U496" s="1234">
        <f t="shared" si="110"/>
        <v>0</v>
      </c>
      <c r="V496" s="1235">
        <f t="shared" si="110"/>
        <v>0</v>
      </c>
      <c r="W496" s="1235">
        <f t="shared" si="110"/>
        <v>0</v>
      </c>
      <c r="X496" s="1225"/>
      <c r="Y496" s="1225"/>
      <c r="Z496" s="1225"/>
      <c r="AA496" s="1230"/>
    </row>
    <row r="497" spans="2:27" ht="18" hidden="1" x14ac:dyDescent="0.2">
      <c r="B497" s="1189"/>
      <c r="C497" s="1246"/>
      <c r="D497" s="1189"/>
      <c r="E497" s="1243">
        <v>1093000269</v>
      </c>
      <c r="F497" s="1245"/>
      <c r="G497" s="1226"/>
      <c r="H497" s="1222">
        <f t="shared" si="104"/>
        <v>0</v>
      </c>
      <c r="I497" s="1225"/>
      <c r="J497" s="1226"/>
      <c r="K497" s="1222">
        <f t="shared" si="105"/>
        <v>0</v>
      </c>
      <c r="L497" s="1234">
        <f t="shared" si="109"/>
        <v>0</v>
      </c>
      <c r="M497" s="1235">
        <f t="shared" si="109"/>
        <v>0</v>
      </c>
      <c r="N497" s="1235">
        <f t="shared" si="109"/>
        <v>0</v>
      </c>
      <c r="O497" s="1234">
        <f t="shared" si="108"/>
        <v>0</v>
      </c>
      <c r="P497" s="1235">
        <f t="shared" si="108"/>
        <v>0</v>
      </c>
      <c r="Q497" s="1235">
        <f t="shared" si="108"/>
        <v>0</v>
      </c>
      <c r="R497" s="1234">
        <f t="shared" si="108"/>
        <v>0</v>
      </c>
      <c r="S497" s="1235">
        <f t="shared" si="108"/>
        <v>0</v>
      </c>
      <c r="T497" s="1235">
        <f t="shared" si="108"/>
        <v>0</v>
      </c>
      <c r="U497" s="1234">
        <f t="shared" si="110"/>
        <v>0</v>
      </c>
      <c r="V497" s="1235">
        <f t="shared" si="110"/>
        <v>0</v>
      </c>
      <c r="W497" s="1235">
        <f t="shared" si="110"/>
        <v>0</v>
      </c>
      <c r="X497" s="1225"/>
      <c r="Y497" s="1225"/>
      <c r="Z497" s="1225"/>
      <c r="AA497" s="1230"/>
    </row>
    <row r="498" spans="2:27" ht="18" hidden="1" x14ac:dyDescent="0.2">
      <c r="B498" s="1189"/>
      <c r="C498" s="1246"/>
      <c r="D498" s="1189"/>
      <c r="E498" s="1243">
        <v>1093000270</v>
      </c>
      <c r="F498" s="1245"/>
      <c r="G498" s="1226"/>
      <c r="H498" s="1222">
        <f t="shared" si="104"/>
        <v>0</v>
      </c>
      <c r="I498" s="1225"/>
      <c r="J498" s="1226"/>
      <c r="K498" s="1222">
        <f t="shared" si="105"/>
        <v>0</v>
      </c>
      <c r="L498" s="1234">
        <f t="shared" si="109"/>
        <v>0</v>
      </c>
      <c r="M498" s="1235">
        <f t="shared" si="109"/>
        <v>0</v>
      </c>
      <c r="N498" s="1235">
        <f t="shared" si="109"/>
        <v>0</v>
      </c>
      <c r="O498" s="1234">
        <f t="shared" si="108"/>
        <v>0</v>
      </c>
      <c r="P498" s="1235">
        <f t="shared" si="108"/>
        <v>0</v>
      </c>
      <c r="Q498" s="1235">
        <f t="shared" si="108"/>
        <v>0</v>
      </c>
      <c r="R498" s="1234">
        <f t="shared" si="108"/>
        <v>0</v>
      </c>
      <c r="S498" s="1235">
        <f t="shared" si="108"/>
        <v>0</v>
      </c>
      <c r="T498" s="1235">
        <f t="shared" si="108"/>
        <v>0</v>
      </c>
      <c r="U498" s="1234">
        <f t="shared" si="110"/>
        <v>0</v>
      </c>
      <c r="V498" s="1235">
        <f t="shared" si="110"/>
        <v>0</v>
      </c>
      <c r="W498" s="1235">
        <f t="shared" si="110"/>
        <v>0</v>
      </c>
      <c r="X498" s="1225"/>
      <c r="Y498" s="1225"/>
      <c r="Z498" s="1225"/>
      <c r="AA498" s="1230"/>
    </row>
    <row r="499" spans="2:27" ht="18" hidden="1" x14ac:dyDescent="0.2">
      <c r="B499" s="1189"/>
      <c r="C499" s="1246"/>
      <c r="D499" s="1189"/>
      <c r="E499" s="1243">
        <v>1093000271</v>
      </c>
      <c r="F499" s="1245"/>
      <c r="G499" s="1226"/>
      <c r="H499" s="1222">
        <f t="shared" si="104"/>
        <v>0</v>
      </c>
      <c r="I499" s="1225"/>
      <c r="J499" s="1226"/>
      <c r="K499" s="1222">
        <f t="shared" si="105"/>
        <v>0</v>
      </c>
      <c r="L499" s="1234">
        <f t="shared" si="109"/>
        <v>0</v>
      </c>
      <c r="M499" s="1235">
        <f t="shared" si="109"/>
        <v>0</v>
      </c>
      <c r="N499" s="1235">
        <f t="shared" si="109"/>
        <v>0</v>
      </c>
      <c r="O499" s="1234">
        <f t="shared" si="108"/>
        <v>0</v>
      </c>
      <c r="P499" s="1235">
        <f t="shared" si="108"/>
        <v>0</v>
      </c>
      <c r="Q499" s="1235">
        <f t="shared" si="108"/>
        <v>0</v>
      </c>
      <c r="R499" s="1234">
        <f t="shared" si="108"/>
        <v>0</v>
      </c>
      <c r="S499" s="1235">
        <f t="shared" si="108"/>
        <v>0</v>
      </c>
      <c r="T499" s="1235">
        <f t="shared" si="108"/>
        <v>0</v>
      </c>
      <c r="U499" s="1234">
        <f t="shared" si="110"/>
        <v>0</v>
      </c>
      <c r="V499" s="1235">
        <f t="shared" si="110"/>
        <v>0</v>
      </c>
      <c r="W499" s="1235">
        <f t="shared" si="110"/>
        <v>0</v>
      </c>
      <c r="X499" s="1225"/>
      <c r="Y499" s="1225"/>
      <c r="Z499" s="1225"/>
      <c r="AA499" s="1230"/>
    </row>
    <row r="500" spans="2:27" ht="18" hidden="1" x14ac:dyDescent="0.2">
      <c r="B500" s="1189"/>
      <c r="C500" s="1246"/>
      <c r="D500" s="1189"/>
      <c r="E500" s="1243">
        <v>1093000272</v>
      </c>
      <c r="F500" s="1245"/>
      <c r="G500" s="1226"/>
      <c r="H500" s="1222">
        <f t="shared" si="104"/>
        <v>0</v>
      </c>
      <c r="I500" s="1225"/>
      <c r="J500" s="1226"/>
      <c r="K500" s="1222">
        <f t="shared" si="105"/>
        <v>0</v>
      </c>
      <c r="L500" s="1234">
        <f t="shared" si="109"/>
        <v>0</v>
      </c>
      <c r="M500" s="1235">
        <f t="shared" si="109"/>
        <v>0</v>
      </c>
      <c r="N500" s="1235">
        <f t="shared" si="109"/>
        <v>0</v>
      </c>
      <c r="O500" s="1234">
        <f t="shared" si="108"/>
        <v>0</v>
      </c>
      <c r="P500" s="1235">
        <f t="shared" si="108"/>
        <v>0</v>
      </c>
      <c r="Q500" s="1235">
        <f t="shared" si="108"/>
        <v>0</v>
      </c>
      <c r="R500" s="1234">
        <f t="shared" si="108"/>
        <v>0</v>
      </c>
      <c r="S500" s="1235">
        <f t="shared" si="108"/>
        <v>0</v>
      </c>
      <c r="T500" s="1235">
        <f t="shared" si="108"/>
        <v>0</v>
      </c>
      <c r="U500" s="1234">
        <f t="shared" si="110"/>
        <v>0</v>
      </c>
      <c r="V500" s="1235">
        <f t="shared" si="110"/>
        <v>0</v>
      </c>
      <c r="W500" s="1235">
        <f t="shared" si="110"/>
        <v>0</v>
      </c>
      <c r="X500" s="1225"/>
      <c r="Y500" s="1225"/>
      <c r="Z500" s="1225"/>
      <c r="AA500" s="1230"/>
    </row>
    <row r="501" spans="2:27" ht="18" hidden="1" x14ac:dyDescent="0.2">
      <c r="B501" s="1189"/>
      <c r="C501" s="1246"/>
      <c r="D501" s="1189"/>
      <c r="E501" s="1243">
        <v>1093000273</v>
      </c>
      <c r="F501" s="1245"/>
      <c r="G501" s="1226"/>
      <c r="H501" s="1222">
        <f t="shared" si="104"/>
        <v>0</v>
      </c>
      <c r="I501" s="1225"/>
      <c r="J501" s="1226"/>
      <c r="K501" s="1222">
        <f t="shared" si="105"/>
        <v>0</v>
      </c>
      <c r="L501" s="1234">
        <f t="shared" si="109"/>
        <v>0</v>
      </c>
      <c r="M501" s="1235">
        <f t="shared" si="109"/>
        <v>0</v>
      </c>
      <c r="N501" s="1235">
        <f t="shared" si="109"/>
        <v>0</v>
      </c>
      <c r="O501" s="1234">
        <f t="shared" si="108"/>
        <v>0</v>
      </c>
      <c r="P501" s="1235">
        <f t="shared" si="108"/>
        <v>0</v>
      </c>
      <c r="Q501" s="1235">
        <f t="shared" si="108"/>
        <v>0</v>
      </c>
      <c r="R501" s="1234">
        <f t="shared" si="108"/>
        <v>0</v>
      </c>
      <c r="S501" s="1235">
        <f t="shared" si="108"/>
        <v>0</v>
      </c>
      <c r="T501" s="1235">
        <f t="shared" si="108"/>
        <v>0</v>
      </c>
      <c r="U501" s="1234">
        <f t="shared" si="110"/>
        <v>0</v>
      </c>
      <c r="V501" s="1235">
        <f t="shared" si="110"/>
        <v>0</v>
      </c>
      <c r="W501" s="1235">
        <f t="shared" si="110"/>
        <v>0</v>
      </c>
      <c r="X501" s="1225"/>
      <c r="Y501" s="1225"/>
      <c r="Z501" s="1225"/>
      <c r="AA501" s="1230"/>
    </row>
    <row r="502" spans="2:27" ht="18" hidden="1" x14ac:dyDescent="0.2">
      <c r="B502" s="1189"/>
      <c r="C502" s="1246"/>
      <c r="D502" s="1189"/>
      <c r="E502" s="1243">
        <v>1093000274</v>
      </c>
      <c r="F502" s="1245"/>
      <c r="G502" s="1226"/>
      <c r="H502" s="1222">
        <f t="shared" si="104"/>
        <v>0</v>
      </c>
      <c r="I502" s="1225"/>
      <c r="J502" s="1226"/>
      <c r="K502" s="1222">
        <f t="shared" si="105"/>
        <v>0</v>
      </c>
      <c r="L502" s="1234">
        <f t="shared" si="109"/>
        <v>0</v>
      </c>
      <c r="M502" s="1235">
        <f t="shared" si="109"/>
        <v>0</v>
      </c>
      <c r="N502" s="1235">
        <f t="shared" si="109"/>
        <v>0</v>
      </c>
      <c r="O502" s="1234">
        <f t="shared" si="108"/>
        <v>0</v>
      </c>
      <c r="P502" s="1235">
        <f t="shared" si="108"/>
        <v>0</v>
      </c>
      <c r="Q502" s="1235">
        <f t="shared" si="108"/>
        <v>0</v>
      </c>
      <c r="R502" s="1234">
        <f t="shared" si="108"/>
        <v>0</v>
      </c>
      <c r="S502" s="1235">
        <f t="shared" si="108"/>
        <v>0</v>
      </c>
      <c r="T502" s="1235">
        <f t="shared" si="108"/>
        <v>0</v>
      </c>
      <c r="U502" s="1234">
        <f t="shared" si="110"/>
        <v>0</v>
      </c>
      <c r="V502" s="1235">
        <f t="shared" si="110"/>
        <v>0</v>
      </c>
      <c r="W502" s="1235">
        <f t="shared" si="110"/>
        <v>0</v>
      </c>
      <c r="X502" s="1225"/>
      <c r="Y502" s="1225"/>
      <c r="Z502" s="1225"/>
      <c r="AA502" s="1230"/>
    </row>
    <row r="503" spans="2:27" ht="18" hidden="1" x14ac:dyDescent="0.2">
      <c r="B503" s="1189"/>
      <c r="C503" s="1246"/>
      <c r="D503" s="1189"/>
      <c r="E503" s="1243">
        <v>1093000275</v>
      </c>
      <c r="F503" s="1245"/>
      <c r="G503" s="1226"/>
      <c r="H503" s="1222">
        <f t="shared" si="104"/>
        <v>0</v>
      </c>
      <c r="I503" s="1225"/>
      <c r="J503" s="1226"/>
      <c r="K503" s="1222">
        <f t="shared" si="105"/>
        <v>0</v>
      </c>
      <c r="L503" s="1234">
        <f t="shared" si="109"/>
        <v>0</v>
      </c>
      <c r="M503" s="1235">
        <f t="shared" si="109"/>
        <v>0</v>
      </c>
      <c r="N503" s="1235">
        <f t="shared" si="109"/>
        <v>0</v>
      </c>
      <c r="O503" s="1234">
        <f t="shared" si="108"/>
        <v>0</v>
      </c>
      <c r="P503" s="1235">
        <f t="shared" si="108"/>
        <v>0</v>
      </c>
      <c r="Q503" s="1235">
        <f t="shared" si="108"/>
        <v>0</v>
      </c>
      <c r="R503" s="1234">
        <f t="shared" si="108"/>
        <v>0</v>
      </c>
      <c r="S503" s="1235">
        <f t="shared" si="108"/>
        <v>0</v>
      </c>
      <c r="T503" s="1235">
        <f t="shared" si="108"/>
        <v>0</v>
      </c>
      <c r="U503" s="1234">
        <f t="shared" si="110"/>
        <v>0</v>
      </c>
      <c r="V503" s="1235">
        <f t="shared" si="110"/>
        <v>0</v>
      </c>
      <c r="W503" s="1235">
        <f t="shared" si="110"/>
        <v>0</v>
      </c>
      <c r="X503" s="1225"/>
      <c r="Y503" s="1225"/>
      <c r="Z503" s="1225"/>
      <c r="AA503" s="1230"/>
    </row>
    <row r="504" spans="2:27" ht="18" hidden="1" x14ac:dyDescent="0.2">
      <c r="B504" s="1189"/>
      <c r="C504" s="1246"/>
      <c r="D504" s="1189"/>
      <c r="E504" s="1243">
        <v>1093000276</v>
      </c>
      <c r="F504" s="1245"/>
      <c r="G504" s="1226"/>
      <c r="H504" s="1222">
        <f t="shared" si="104"/>
        <v>0</v>
      </c>
      <c r="I504" s="1225"/>
      <c r="J504" s="1226"/>
      <c r="K504" s="1222">
        <f t="shared" si="105"/>
        <v>0</v>
      </c>
      <c r="L504" s="1234">
        <f t="shared" si="109"/>
        <v>0</v>
      </c>
      <c r="M504" s="1235">
        <f t="shared" si="109"/>
        <v>0</v>
      </c>
      <c r="N504" s="1235">
        <f t="shared" si="109"/>
        <v>0</v>
      </c>
      <c r="O504" s="1234">
        <f t="shared" si="108"/>
        <v>0</v>
      </c>
      <c r="P504" s="1235">
        <f t="shared" si="108"/>
        <v>0</v>
      </c>
      <c r="Q504" s="1235">
        <f t="shared" si="108"/>
        <v>0</v>
      </c>
      <c r="R504" s="1234">
        <f t="shared" si="108"/>
        <v>0</v>
      </c>
      <c r="S504" s="1235">
        <f t="shared" si="108"/>
        <v>0</v>
      </c>
      <c r="T504" s="1235">
        <f t="shared" si="108"/>
        <v>0</v>
      </c>
      <c r="U504" s="1234">
        <f t="shared" si="110"/>
        <v>0</v>
      </c>
      <c r="V504" s="1235">
        <f t="shared" si="110"/>
        <v>0</v>
      </c>
      <c r="W504" s="1235">
        <f t="shared" si="110"/>
        <v>0</v>
      </c>
      <c r="X504" s="1225"/>
      <c r="Y504" s="1225"/>
      <c r="Z504" s="1225"/>
      <c r="AA504" s="1230"/>
    </row>
    <row r="505" spans="2:27" ht="18" hidden="1" x14ac:dyDescent="0.2">
      <c r="B505" s="1189"/>
      <c r="C505" s="1246"/>
      <c r="D505" s="1189"/>
      <c r="E505" s="1243">
        <v>1093000277</v>
      </c>
      <c r="F505" s="1245"/>
      <c r="G505" s="1226"/>
      <c r="H505" s="1222">
        <f t="shared" si="104"/>
        <v>0</v>
      </c>
      <c r="I505" s="1225"/>
      <c r="J505" s="1226"/>
      <c r="K505" s="1222">
        <f t="shared" si="105"/>
        <v>0</v>
      </c>
      <c r="L505" s="1234">
        <f t="shared" si="109"/>
        <v>0</v>
      </c>
      <c r="M505" s="1235">
        <f t="shared" si="109"/>
        <v>0</v>
      </c>
      <c r="N505" s="1235">
        <f t="shared" si="109"/>
        <v>0</v>
      </c>
      <c r="O505" s="1234">
        <f t="shared" si="108"/>
        <v>0</v>
      </c>
      <c r="P505" s="1235">
        <f t="shared" si="108"/>
        <v>0</v>
      </c>
      <c r="Q505" s="1235">
        <f t="shared" si="108"/>
        <v>0</v>
      </c>
      <c r="R505" s="1234">
        <f t="shared" si="108"/>
        <v>0</v>
      </c>
      <c r="S505" s="1235">
        <f t="shared" si="108"/>
        <v>0</v>
      </c>
      <c r="T505" s="1235">
        <f t="shared" si="108"/>
        <v>0</v>
      </c>
      <c r="U505" s="1234">
        <f t="shared" si="110"/>
        <v>0</v>
      </c>
      <c r="V505" s="1235">
        <f t="shared" si="110"/>
        <v>0</v>
      </c>
      <c r="W505" s="1235">
        <f t="shared" si="110"/>
        <v>0</v>
      </c>
      <c r="X505" s="1225"/>
      <c r="Y505" s="1225"/>
      <c r="Z505" s="1225"/>
      <c r="AA505" s="1230"/>
    </row>
    <row r="506" spans="2:27" ht="18" hidden="1" x14ac:dyDescent="0.2">
      <c r="B506" s="1189"/>
      <c r="C506" s="1246"/>
      <c r="D506" s="1189"/>
      <c r="E506" s="1243">
        <v>1093000278</v>
      </c>
      <c r="F506" s="1245"/>
      <c r="G506" s="1226"/>
      <c r="H506" s="1222">
        <f t="shared" si="104"/>
        <v>0</v>
      </c>
      <c r="I506" s="1225"/>
      <c r="J506" s="1226"/>
      <c r="K506" s="1222">
        <f t="shared" si="105"/>
        <v>0</v>
      </c>
      <c r="L506" s="1234">
        <f t="shared" si="109"/>
        <v>0</v>
      </c>
      <c r="M506" s="1235">
        <f t="shared" si="109"/>
        <v>0</v>
      </c>
      <c r="N506" s="1235">
        <f t="shared" si="109"/>
        <v>0</v>
      </c>
      <c r="O506" s="1234">
        <f t="shared" si="108"/>
        <v>0</v>
      </c>
      <c r="P506" s="1235">
        <f t="shared" si="108"/>
        <v>0</v>
      </c>
      <c r="Q506" s="1235">
        <f t="shared" si="108"/>
        <v>0</v>
      </c>
      <c r="R506" s="1234">
        <f t="shared" si="108"/>
        <v>0</v>
      </c>
      <c r="S506" s="1235">
        <f t="shared" si="108"/>
        <v>0</v>
      </c>
      <c r="T506" s="1235">
        <f t="shared" si="108"/>
        <v>0</v>
      </c>
      <c r="U506" s="1234">
        <f t="shared" si="110"/>
        <v>0</v>
      </c>
      <c r="V506" s="1235">
        <f t="shared" si="110"/>
        <v>0</v>
      </c>
      <c r="W506" s="1235">
        <f t="shared" si="110"/>
        <v>0</v>
      </c>
      <c r="X506" s="1225"/>
      <c r="Y506" s="1225"/>
      <c r="Z506" s="1225"/>
      <c r="AA506" s="1230"/>
    </row>
    <row r="507" spans="2:27" ht="18" hidden="1" x14ac:dyDescent="0.2">
      <c r="B507" s="1189"/>
      <c r="C507" s="1246"/>
      <c r="D507" s="1189"/>
      <c r="E507" s="1243">
        <v>1093000279</v>
      </c>
      <c r="F507" s="1245"/>
      <c r="G507" s="1226"/>
      <c r="H507" s="1222">
        <f t="shared" si="104"/>
        <v>0</v>
      </c>
      <c r="I507" s="1225"/>
      <c r="J507" s="1226"/>
      <c r="K507" s="1222">
        <f t="shared" si="105"/>
        <v>0</v>
      </c>
      <c r="L507" s="1234">
        <f t="shared" si="109"/>
        <v>0</v>
      </c>
      <c r="M507" s="1235">
        <f t="shared" si="109"/>
        <v>0</v>
      </c>
      <c r="N507" s="1235">
        <f t="shared" si="109"/>
        <v>0</v>
      </c>
      <c r="O507" s="1234">
        <f t="shared" si="108"/>
        <v>0</v>
      </c>
      <c r="P507" s="1235">
        <f t="shared" si="108"/>
        <v>0</v>
      </c>
      <c r="Q507" s="1235">
        <f t="shared" si="108"/>
        <v>0</v>
      </c>
      <c r="R507" s="1234">
        <f t="shared" si="108"/>
        <v>0</v>
      </c>
      <c r="S507" s="1235">
        <f t="shared" si="108"/>
        <v>0</v>
      </c>
      <c r="T507" s="1235">
        <f t="shared" si="108"/>
        <v>0</v>
      </c>
      <c r="U507" s="1234">
        <f t="shared" si="110"/>
        <v>0</v>
      </c>
      <c r="V507" s="1235">
        <f t="shared" si="110"/>
        <v>0</v>
      </c>
      <c r="W507" s="1235">
        <f t="shared" si="110"/>
        <v>0</v>
      </c>
      <c r="X507" s="1225"/>
      <c r="Y507" s="1225"/>
      <c r="Z507" s="1225"/>
      <c r="AA507" s="1230"/>
    </row>
    <row r="508" spans="2:27" ht="18" hidden="1" x14ac:dyDescent="0.2">
      <c r="B508" s="1189"/>
      <c r="C508" s="1246"/>
      <c r="D508" s="1189"/>
      <c r="E508" s="1243">
        <v>1093000280</v>
      </c>
      <c r="F508" s="1245"/>
      <c r="G508" s="1226"/>
      <c r="H508" s="1222">
        <f t="shared" si="104"/>
        <v>0</v>
      </c>
      <c r="I508" s="1225"/>
      <c r="J508" s="1226"/>
      <c r="K508" s="1222">
        <f t="shared" si="105"/>
        <v>0</v>
      </c>
      <c r="L508" s="1234">
        <f t="shared" si="109"/>
        <v>0</v>
      </c>
      <c r="M508" s="1235">
        <f t="shared" si="109"/>
        <v>0</v>
      </c>
      <c r="N508" s="1235">
        <f t="shared" si="109"/>
        <v>0</v>
      </c>
      <c r="O508" s="1234">
        <f t="shared" si="108"/>
        <v>0</v>
      </c>
      <c r="P508" s="1235">
        <f t="shared" si="108"/>
        <v>0</v>
      </c>
      <c r="Q508" s="1235">
        <f t="shared" si="108"/>
        <v>0</v>
      </c>
      <c r="R508" s="1234">
        <f t="shared" ref="R508:W583" si="111">(0)</f>
        <v>0</v>
      </c>
      <c r="S508" s="1235">
        <f t="shared" si="111"/>
        <v>0</v>
      </c>
      <c r="T508" s="1235">
        <f t="shared" si="111"/>
        <v>0</v>
      </c>
      <c r="U508" s="1234">
        <f t="shared" si="110"/>
        <v>0</v>
      </c>
      <c r="V508" s="1235">
        <f t="shared" si="110"/>
        <v>0</v>
      </c>
      <c r="W508" s="1235">
        <f t="shared" si="110"/>
        <v>0</v>
      </c>
      <c r="X508" s="1225"/>
      <c r="Y508" s="1225"/>
      <c r="Z508" s="1225"/>
      <c r="AA508" s="1230"/>
    </row>
    <row r="509" spans="2:27" ht="18" hidden="1" x14ac:dyDescent="0.2">
      <c r="B509" s="1189"/>
      <c r="C509" s="1246"/>
      <c r="D509" s="1189"/>
      <c r="E509" s="1243">
        <v>1093000281</v>
      </c>
      <c r="F509" s="1245"/>
      <c r="G509" s="1226"/>
      <c r="H509" s="1222">
        <f t="shared" si="104"/>
        <v>0</v>
      </c>
      <c r="I509" s="1225"/>
      <c r="J509" s="1226"/>
      <c r="K509" s="1222">
        <f t="shared" si="105"/>
        <v>0</v>
      </c>
      <c r="L509" s="1234">
        <f t="shared" si="109"/>
        <v>0</v>
      </c>
      <c r="M509" s="1235">
        <f t="shared" si="109"/>
        <v>0</v>
      </c>
      <c r="N509" s="1235">
        <f t="shared" si="109"/>
        <v>0</v>
      </c>
      <c r="O509" s="1234">
        <f t="shared" si="109"/>
        <v>0</v>
      </c>
      <c r="P509" s="1235">
        <f t="shared" si="109"/>
        <v>0</v>
      </c>
      <c r="Q509" s="1235">
        <f t="shared" si="109"/>
        <v>0</v>
      </c>
      <c r="R509" s="1234">
        <f t="shared" si="111"/>
        <v>0</v>
      </c>
      <c r="S509" s="1235">
        <f t="shared" si="111"/>
        <v>0</v>
      </c>
      <c r="T509" s="1235">
        <f t="shared" si="111"/>
        <v>0</v>
      </c>
      <c r="U509" s="1234">
        <f t="shared" si="110"/>
        <v>0</v>
      </c>
      <c r="V509" s="1235">
        <f t="shared" si="110"/>
        <v>0</v>
      </c>
      <c r="W509" s="1235">
        <f t="shared" si="110"/>
        <v>0</v>
      </c>
      <c r="X509" s="1225"/>
      <c r="Y509" s="1225"/>
      <c r="Z509" s="1225"/>
      <c r="AA509" s="1230"/>
    </row>
    <row r="510" spans="2:27" ht="18" hidden="1" x14ac:dyDescent="0.2">
      <c r="B510" s="1189"/>
      <c r="C510" s="1246"/>
      <c r="D510" s="1189"/>
      <c r="E510" s="1243">
        <v>1093000282</v>
      </c>
      <c r="F510" s="1245"/>
      <c r="G510" s="1226"/>
      <c r="H510" s="1222">
        <f t="shared" si="104"/>
        <v>0</v>
      </c>
      <c r="I510" s="1225"/>
      <c r="J510" s="1226"/>
      <c r="K510" s="1222">
        <f t="shared" si="105"/>
        <v>0</v>
      </c>
      <c r="L510" s="1234">
        <f t="shared" si="109"/>
        <v>0</v>
      </c>
      <c r="M510" s="1235">
        <f t="shared" si="109"/>
        <v>0</v>
      </c>
      <c r="N510" s="1235">
        <f t="shared" si="109"/>
        <v>0</v>
      </c>
      <c r="O510" s="1234">
        <f t="shared" si="109"/>
        <v>0</v>
      </c>
      <c r="P510" s="1235">
        <f t="shared" si="109"/>
        <v>0</v>
      </c>
      <c r="Q510" s="1235">
        <f t="shared" si="109"/>
        <v>0</v>
      </c>
      <c r="R510" s="1234">
        <f t="shared" si="111"/>
        <v>0</v>
      </c>
      <c r="S510" s="1235">
        <f t="shared" si="111"/>
        <v>0</v>
      </c>
      <c r="T510" s="1235">
        <f t="shared" si="111"/>
        <v>0</v>
      </c>
      <c r="U510" s="1234">
        <f t="shared" si="110"/>
        <v>0</v>
      </c>
      <c r="V510" s="1235">
        <f t="shared" si="110"/>
        <v>0</v>
      </c>
      <c r="W510" s="1235">
        <f t="shared" si="110"/>
        <v>0</v>
      </c>
      <c r="X510" s="1225"/>
      <c r="Y510" s="1225"/>
      <c r="Z510" s="1225"/>
      <c r="AA510" s="1230"/>
    </row>
    <row r="511" spans="2:27" ht="18" hidden="1" x14ac:dyDescent="0.2">
      <c r="B511" s="1189"/>
      <c r="C511" s="1246"/>
      <c r="D511" s="1189"/>
      <c r="E511" s="1243">
        <v>1093000283</v>
      </c>
      <c r="F511" s="1245"/>
      <c r="G511" s="1226"/>
      <c r="H511" s="1222">
        <f t="shared" si="104"/>
        <v>0</v>
      </c>
      <c r="I511" s="1225"/>
      <c r="J511" s="1226"/>
      <c r="K511" s="1222">
        <f t="shared" si="105"/>
        <v>0</v>
      </c>
      <c r="L511" s="1234">
        <f t="shared" si="109"/>
        <v>0</v>
      </c>
      <c r="M511" s="1235">
        <f t="shared" si="109"/>
        <v>0</v>
      </c>
      <c r="N511" s="1235">
        <f t="shared" si="109"/>
        <v>0</v>
      </c>
      <c r="O511" s="1234">
        <f t="shared" si="109"/>
        <v>0</v>
      </c>
      <c r="P511" s="1235">
        <f t="shared" si="109"/>
        <v>0</v>
      </c>
      <c r="Q511" s="1235">
        <f t="shared" si="109"/>
        <v>0</v>
      </c>
      <c r="R511" s="1234">
        <f t="shared" si="111"/>
        <v>0</v>
      </c>
      <c r="S511" s="1235">
        <f t="shared" si="111"/>
        <v>0</v>
      </c>
      <c r="T511" s="1235">
        <f t="shared" si="111"/>
        <v>0</v>
      </c>
      <c r="U511" s="1234">
        <f t="shared" si="110"/>
        <v>0</v>
      </c>
      <c r="V511" s="1235">
        <f t="shared" si="110"/>
        <v>0</v>
      </c>
      <c r="W511" s="1235">
        <f t="shared" si="110"/>
        <v>0</v>
      </c>
      <c r="X511" s="1225"/>
      <c r="Y511" s="1225"/>
      <c r="Z511" s="1225"/>
      <c r="AA511" s="1230"/>
    </row>
    <row r="512" spans="2:27" ht="18" hidden="1" x14ac:dyDescent="0.2">
      <c r="B512" s="1189"/>
      <c r="C512" s="1246"/>
      <c r="D512" s="1189"/>
      <c r="E512" s="1243">
        <v>1093000284</v>
      </c>
      <c r="F512" s="1245"/>
      <c r="G512" s="1226"/>
      <c r="H512" s="1222">
        <f t="shared" si="104"/>
        <v>0</v>
      </c>
      <c r="I512" s="1225"/>
      <c r="J512" s="1226"/>
      <c r="K512" s="1222">
        <f t="shared" si="105"/>
        <v>0</v>
      </c>
      <c r="L512" s="1234">
        <f t="shared" si="109"/>
        <v>0</v>
      </c>
      <c r="M512" s="1235">
        <f t="shared" si="109"/>
        <v>0</v>
      </c>
      <c r="N512" s="1235">
        <f t="shared" si="109"/>
        <v>0</v>
      </c>
      <c r="O512" s="1234">
        <f t="shared" si="109"/>
        <v>0</v>
      </c>
      <c r="P512" s="1235">
        <f t="shared" si="109"/>
        <v>0</v>
      </c>
      <c r="Q512" s="1235">
        <f t="shared" si="109"/>
        <v>0</v>
      </c>
      <c r="R512" s="1234">
        <f t="shared" si="111"/>
        <v>0</v>
      </c>
      <c r="S512" s="1235">
        <f t="shared" si="111"/>
        <v>0</v>
      </c>
      <c r="T512" s="1235">
        <f t="shared" si="111"/>
        <v>0</v>
      </c>
      <c r="U512" s="1234">
        <f t="shared" si="110"/>
        <v>0</v>
      </c>
      <c r="V512" s="1235">
        <f t="shared" si="110"/>
        <v>0</v>
      </c>
      <c r="W512" s="1235">
        <f t="shared" si="110"/>
        <v>0</v>
      </c>
      <c r="X512" s="1225"/>
      <c r="Y512" s="1225"/>
      <c r="Z512" s="1225"/>
      <c r="AA512" s="1230"/>
    </row>
    <row r="513" spans="2:27" ht="18" hidden="1" x14ac:dyDescent="0.2">
      <c r="B513" s="1189"/>
      <c r="C513" s="1246"/>
      <c r="D513" s="1189"/>
      <c r="E513" s="1243">
        <v>1093000285</v>
      </c>
      <c r="F513" s="1245"/>
      <c r="G513" s="1226"/>
      <c r="H513" s="1222">
        <f t="shared" si="104"/>
        <v>0</v>
      </c>
      <c r="I513" s="1225"/>
      <c r="J513" s="1226"/>
      <c r="K513" s="1222">
        <f t="shared" si="105"/>
        <v>0</v>
      </c>
      <c r="L513" s="1234">
        <f t="shared" si="109"/>
        <v>0</v>
      </c>
      <c r="M513" s="1235">
        <f t="shared" si="109"/>
        <v>0</v>
      </c>
      <c r="N513" s="1235">
        <f t="shared" si="109"/>
        <v>0</v>
      </c>
      <c r="O513" s="1234">
        <f t="shared" si="109"/>
        <v>0</v>
      </c>
      <c r="P513" s="1235">
        <f t="shared" si="109"/>
        <v>0</v>
      </c>
      <c r="Q513" s="1235">
        <f t="shared" si="109"/>
        <v>0</v>
      </c>
      <c r="R513" s="1234">
        <f t="shared" si="111"/>
        <v>0</v>
      </c>
      <c r="S513" s="1235">
        <f t="shared" si="111"/>
        <v>0</v>
      </c>
      <c r="T513" s="1235">
        <f t="shared" si="111"/>
        <v>0</v>
      </c>
      <c r="U513" s="1234">
        <f t="shared" si="110"/>
        <v>0</v>
      </c>
      <c r="V513" s="1235">
        <f t="shared" si="110"/>
        <v>0</v>
      </c>
      <c r="W513" s="1235">
        <f t="shared" si="110"/>
        <v>0</v>
      </c>
      <c r="X513" s="1225"/>
      <c r="Y513" s="1225"/>
      <c r="Z513" s="1225"/>
      <c r="AA513" s="1230"/>
    </row>
    <row r="514" spans="2:27" ht="18" hidden="1" x14ac:dyDescent="0.2">
      <c r="B514" s="1189"/>
      <c r="C514" s="1246"/>
      <c r="D514" s="1189"/>
      <c r="E514" s="1243">
        <v>1093000286</v>
      </c>
      <c r="F514" s="1245"/>
      <c r="G514" s="1226"/>
      <c r="H514" s="1222">
        <f t="shared" si="104"/>
        <v>0</v>
      </c>
      <c r="I514" s="1225"/>
      <c r="J514" s="1226"/>
      <c r="K514" s="1222">
        <f t="shared" si="105"/>
        <v>0</v>
      </c>
      <c r="L514" s="1234">
        <f t="shared" si="109"/>
        <v>0</v>
      </c>
      <c r="M514" s="1235">
        <f t="shared" si="109"/>
        <v>0</v>
      </c>
      <c r="N514" s="1235">
        <f t="shared" si="109"/>
        <v>0</v>
      </c>
      <c r="O514" s="1234">
        <f t="shared" si="109"/>
        <v>0</v>
      </c>
      <c r="P514" s="1235">
        <f t="shared" si="109"/>
        <v>0</v>
      </c>
      <c r="Q514" s="1235">
        <f t="shared" si="109"/>
        <v>0</v>
      </c>
      <c r="R514" s="1234">
        <f t="shared" si="111"/>
        <v>0</v>
      </c>
      <c r="S514" s="1235">
        <f t="shared" si="111"/>
        <v>0</v>
      </c>
      <c r="T514" s="1235">
        <f t="shared" si="111"/>
        <v>0</v>
      </c>
      <c r="U514" s="1234">
        <f t="shared" si="110"/>
        <v>0</v>
      </c>
      <c r="V514" s="1235">
        <f t="shared" si="110"/>
        <v>0</v>
      </c>
      <c r="W514" s="1235">
        <f t="shared" si="110"/>
        <v>0</v>
      </c>
      <c r="X514" s="1225"/>
      <c r="Y514" s="1225"/>
      <c r="Z514" s="1225"/>
      <c r="AA514" s="1230"/>
    </row>
    <row r="515" spans="2:27" ht="18" hidden="1" x14ac:dyDescent="0.2">
      <c r="B515" s="1189"/>
      <c r="C515" s="1246"/>
      <c r="D515" s="1189"/>
      <c r="E515" s="1243">
        <v>1093000287</v>
      </c>
      <c r="F515" s="1245"/>
      <c r="G515" s="1226"/>
      <c r="H515" s="1222">
        <f t="shared" si="104"/>
        <v>0</v>
      </c>
      <c r="I515" s="1225"/>
      <c r="J515" s="1226"/>
      <c r="K515" s="1222">
        <f t="shared" si="105"/>
        <v>0</v>
      </c>
      <c r="L515" s="1234">
        <f t="shared" si="109"/>
        <v>0</v>
      </c>
      <c r="M515" s="1235">
        <f t="shared" si="109"/>
        <v>0</v>
      </c>
      <c r="N515" s="1235">
        <f t="shared" si="109"/>
        <v>0</v>
      </c>
      <c r="O515" s="1234">
        <f t="shared" si="109"/>
        <v>0</v>
      </c>
      <c r="P515" s="1235">
        <f t="shared" si="109"/>
        <v>0</v>
      </c>
      <c r="Q515" s="1235">
        <f t="shared" si="109"/>
        <v>0</v>
      </c>
      <c r="R515" s="1234">
        <f t="shared" si="111"/>
        <v>0</v>
      </c>
      <c r="S515" s="1235">
        <f t="shared" si="111"/>
        <v>0</v>
      </c>
      <c r="T515" s="1235">
        <f t="shared" si="111"/>
        <v>0</v>
      </c>
      <c r="U515" s="1234">
        <f t="shared" si="110"/>
        <v>0</v>
      </c>
      <c r="V515" s="1235">
        <f t="shared" si="110"/>
        <v>0</v>
      </c>
      <c r="W515" s="1235">
        <f t="shared" si="110"/>
        <v>0</v>
      </c>
      <c r="X515" s="1225"/>
      <c r="Y515" s="1225"/>
      <c r="Z515" s="1225"/>
      <c r="AA515" s="1230"/>
    </row>
    <row r="516" spans="2:27" ht="18" hidden="1" x14ac:dyDescent="0.2">
      <c r="B516" s="1189"/>
      <c r="C516" s="1246"/>
      <c r="D516" s="1189"/>
      <c r="E516" s="1243">
        <v>1093000288</v>
      </c>
      <c r="F516" s="1245"/>
      <c r="G516" s="1226"/>
      <c r="H516" s="1222">
        <f t="shared" si="104"/>
        <v>0</v>
      </c>
      <c r="I516" s="1225"/>
      <c r="J516" s="1226"/>
      <c r="K516" s="1222">
        <f t="shared" si="105"/>
        <v>0</v>
      </c>
      <c r="L516" s="1234">
        <f t="shared" si="109"/>
        <v>0</v>
      </c>
      <c r="M516" s="1235">
        <f t="shared" si="109"/>
        <v>0</v>
      </c>
      <c r="N516" s="1235">
        <f t="shared" si="109"/>
        <v>0</v>
      </c>
      <c r="O516" s="1234">
        <f t="shared" si="109"/>
        <v>0</v>
      </c>
      <c r="P516" s="1235">
        <f t="shared" si="109"/>
        <v>0</v>
      </c>
      <c r="Q516" s="1235">
        <f t="shared" si="109"/>
        <v>0</v>
      </c>
      <c r="R516" s="1234">
        <f t="shared" si="111"/>
        <v>0</v>
      </c>
      <c r="S516" s="1235">
        <f t="shared" si="111"/>
        <v>0</v>
      </c>
      <c r="T516" s="1235">
        <f t="shared" si="111"/>
        <v>0</v>
      </c>
      <c r="U516" s="1234">
        <f t="shared" si="110"/>
        <v>0</v>
      </c>
      <c r="V516" s="1235">
        <f t="shared" si="110"/>
        <v>0</v>
      </c>
      <c r="W516" s="1235">
        <f t="shared" si="110"/>
        <v>0</v>
      </c>
      <c r="X516" s="1225"/>
      <c r="Y516" s="1225"/>
      <c r="Z516" s="1225"/>
      <c r="AA516" s="1230"/>
    </row>
    <row r="517" spans="2:27" ht="18" hidden="1" x14ac:dyDescent="0.2">
      <c r="B517" s="1189"/>
      <c r="C517" s="1246"/>
      <c r="D517" s="1189"/>
      <c r="E517" s="1243">
        <v>1093000289</v>
      </c>
      <c r="F517" s="1245"/>
      <c r="G517" s="1226"/>
      <c r="H517" s="1222">
        <f t="shared" si="104"/>
        <v>0</v>
      </c>
      <c r="I517" s="1225"/>
      <c r="J517" s="1226"/>
      <c r="K517" s="1222">
        <f t="shared" si="105"/>
        <v>0</v>
      </c>
      <c r="L517" s="1234">
        <f t="shared" si="109"/>
        <v>0</v>
      </c>
      <c r="M517" s="1235">
        <f t="shared" si="109"/>
        <v>0</v>
      </c>
      <c r="N517" s="1235">
        <f t="shared" si="109"/>
        <v>0</v>
      </c>
      <c r="O517" s="1234">
        <f t="shared" si="109"/>
        <v>0</v>
      </c>
      <c r="P517" s="1235">
        <f t="shared" si="109"/>
        <v>0</v>
      </c>
      <c r="Q517" s="1235">
        <f t="shared" si="109"/>
        <v>0</v>
      </c>
      <c r="R517" s="1234">
        <f t="shared" si="111"/>
        <v>0</v>
      </c>
      <c r="S517" s="1235">
        <f t="shared" si="111"/>
        <v>0</v>
      </c>
      <c r="T517" s="1235">
        <f t="shared" si="111"/>
        <v>0</v>
      </c>
      <c r="U517" s="1234">
        <f t="shared" si="110"/>
        <v>0</v>
      </c>
      <c r="V517" s="1235">
        <f t="shared" si="110"/>
        <v>0</v>
      </c>
      <c r="W517" s="1235">
        <f t="shared" si="110"/>
        <v>0</v>
      </c>
      <c r="X517" s="1225"/>
      <c r="Y517" s="1225"/>
      <c r="Z517" s="1225"/>
      <c r="AA517" s="1230"/>
    </row>
    <row r="518" spans="2:27" ht="18" hidden="1" x14ac:dyDescent="0.2">
      <c r="B518" s="1189"/>
      <c r="C518" s="1246"/>
      <c r="D518" s="1189"/>
      <c r="E518" s="1243">
        <v>1093000290</v>
      </c>
      <c r="F518" s="1245"/>
      <c r="G518" s="1226"/>
      <c r="H518" s="1222">
        <f t="shared" si="104"/>
        <v>0</v>
      </c>
      <c r="I518" s="1225"/>
      <c r="J518" s="1226"/>
      <c r="K518" s="1222">
        <f t="shared" si="105"/>
        <v>0</v>
      </c>
      <c r="L518" s="1234">
        <f t="shared" ref="L518:Q560" si="112">(0)</f>
        <v>0</v>
      </c>
      <c r="M518" s="1235">
        <f t="shared" si="112"/>
        <v>0</v>
      </c>
      <c r="N518" s="1235">
        <f t="shared" si="112"/>
        <v>0</v>
      </c>
      <c r="O518" s="1234">
        <f t="shared" si="112"/>
        <v>0</v>
      </c>
      <c r="P518" s="1235">
        <f t="shared" si="112"/>
        <v>0</v>
      </c>
      <c r="Q518" s="1235">
        <f t="shared" si="112"/>
        <v>0</v>
      </c>
      <c r="R518" s="1234">
        <f t="shared" si="111"/>
        <v>0</v>
      </c>
      <c r="S518" s="1235">
        <f t="shared" si="111"/>
        <v>0</v>
      </c>
      <c r="T518" s="1235">
        <f t="shared" si="111"/>
        <v>0</v>
      </c>
      <c r="U518" s="1234">
        <f t="shared" si="110"/>
        <v>0</v>
      </c>
      <c r="V518" s="1235">
        <f t="shared" si="110"/>
        <v>0</v>
      </c>
      <c r="W518" s="1235">
        <f t="shared" si="110"/>
        <v>0</v>
      </c>
      <c r="X518" s="1225"/>
      <c r="Y518" s="1225"/>
      <c r="Z518" s="1225"/>
      <c r="AA518" s="1230"/>
    </row>
    <row r="519" spans="2:27" ht="18" hidden="1" x14ac:dyDescent="0.2">
      <c r="B519" s="1189"/>
      <c r="C519" s="1246"/>
      <c r="D519" s="1189"/>
      <c r="E519" s="1243">
        <v>1093000291</v>
      </c>
      <c r="F519" s="1245"/>
      <c r="G519" s="1226"/>
      <c r="H519" s="1222">
        <f t="shared" si="104"/>
        <v>0</v>
      </c>
      <c r="I519" s="1225"/>
      <c r="J519" s="1226"/>
      <c r="K519" s="1222">
        <f t="shared" si="105"/>
        <v>0</v>
      </c>
      <c r="L519" s="1234">
        <f t="shared" si="112"/>
        <v>0</v>
      </c>
      <c r="M519" s="1235">
        <f t="shared" si="112"/>
        <v>0</v>
      </c>
      <c r="N519" s="1235">
        <f t="shared" si="112"/>
        <v>0</v>
      </c>
      <c r="O519" s="1234">
        <f t="shared" si="112"/>
        <v>0</v>
      </c>
      <c r="P519" s="1235">
        <f t="shared" si="112"/>
        <v>0</v>
      </c>
      <c r="Q519" s="1235">
        <f t="shared" si="112"/>
        <v>0</v>
      </c>
      <c r="R519" s="1234">
        <f t="shared" si="111"/>
        <v>0</v>
      </c>
      <c r="S519" s="1235">
        <f t="shared" si="111"/>
        <v>0</v>
      </c>
      <c r="T519" s="1235">
        <f t="shared" si="111"/>
        <v>0</v>
      </c>
      <c r="U519" s="1234">
        <f t="shared" si="110"/>
        <v>0</v>
      </c>
      <c r="V519" s="1235">
        <f t="shared" si="110"/>
        <v>0</v>
      </c>
      <c r="W519" s="1235">
        <f t="shared" si="110"/>
        <v>0</v>
      </c>
      <c r="X519" s="1225"/>
      <c r="Y519" s="1225"/>
      <c r="Z519" s="1225"/>
      <c r="AA519" s="1230"/>
    </row>
    <row r="520" spans="2:27" ht="18" hidden="1" x14ac:dyDescent="0.2">
      <c r="B520" s="1189"/>
      <c r="C520" s="1246"/>
      <c r="D520" s="1189"/>
      <c r="E520" s="1243">
        <v>1093000292</v>
      </c>
      <c r="F520" s="1245"/>
      <c r="G520" s="1226"/>
      <c r="H520" s="1222">
        <f t="shared" si="104"/>
        <v>0</v>
      </c>
      <c r="I520" s="1225"/>
      <c r="J520" s="1226"/>
      <c r="K520" s="1222">
        <f t="shared" si="105"/>
        <v>0</v>
      </c>
      <c r="L520" s="1234">
        <f t="shared" si="112"/>
        <v>0</v>
      </c>
      <c r="M520" s="1235">
        <f t="shared" si="112"/>
        <v>0</v>
      </c>
      <c r="N520" s="1235">
        <f t="shared" si="112"/>
        <v>0</v>
      </c>
      <c r="O520" s="1234">
        <f t="shared" si="112"/>
        <v>0</v>
      </c>
      <c r="P520" s="1235">
        <f t="shared" si="112"/>
        <v>0</v>
      </c>
      <c r="Q520" s="1235">
        <f t="shared" si="112"/>
        <v>0</v>
      </c>
      <c r="R520" s="1234">
        <f t="shared" si="111"/>
        <v>0</v>
      </c>
      <c r="S520" s="1235">
        <f t="shared" si="111"/>
        <v>0</v>
      </c>
      <c r="T520" s="1235">
        <f t="shared" si="111"/>
        <v>0</v>
      </c>
      <c r="U520" s="1234">
        <f t="shared" si="110"/>
        <v>0</v>
      </c>
      <c r="V520" s="1235">
        <f t="shared" si="110"/>
        <v>0</v>
      </c>
      <c r="W520" s="1235">
        <f t="shared" si="110"/>
        <v>0</v>
      </c>
      <c r="X520" s="1225"/>
      <c r="Y520" s="1225"/>
      <c r="Z520" s="1225"/>
      <c r="AA520" s="1230"/>
    </row>
    <row r="521" spans="2:27" ht="18" hidden="1" x14ac:dyDescent="0.2">
      <c r="B521" s="1189"/>
      <c r="C521" s="1246"/>
      <c r="D521" s="1189"/>
      <c r="E521" s="1243">
        <v>1093000293</v>
      </c>
      <c r="F521" s="1245"/>
      <c r="G521" s="1226"/>
      <c r="H521" s="1222">
        <f t="shared" si="104"/>
        <v>0</v>
      </c>
      <c r="I521" s="1225"/>
      <c r="J521" s="1226"/>
      <c r="K521" s="1222">
        <f t="shared" si="105"/>
        <v>0</v>
      </c>
      <c r="L521" s="1234">
        <f t="shared" si="112"/>
        <v>0</v>
      </c>
      <c r="M521" s="1235">
        <f t="shared" si="112"/>
        <v>0</v>
      </c>
      <c r="N521" s="1235">
        <f t="shared" si="112"/>
        <v>0</v>
      </c>
      <c r="O521" s="1234">
        <f t="shared" si="112"/>
        <v>0</v>
      </c>
      <c r="P521" s="1235">
        <f t="shared" si="112"/>
        <v>0</v>
      </c>
      <c r="Q521" s="1235">
        <f t="shared" si="112"/>
        <v>0</v>
      </c>
      <c r="R521" s="1234">
        <f t="shared" si="111"/>
        <v>0</v>
      </c>
      <c r="S521" s="1235">
        <f t="shared" si="111"/>
        <v>0</v>
      </c>
      <c r="T521" s="1235">
        <f t="shared" si="111"/>
        <v>0</v>
      </c>
      <c r="U521" s="1234">
        <f t="shared" si="110"/>
        <v>0</v>
      </c>
      <c r="V521" s="1235">
        <f t="shared" si="110"/>
        <v>0</v>
      </c>
      <c r="W521" s="1235">
        <f t="shared" si="110"/>
        <v>0</v>
      </c>
      <c r="X521" s="1225"/>
      <c r="Y521" s="1225"/>
      <c r="Z521" s="1225"/>
      <c r="AA521" s="1230"/>
    </row>
    <row r="522" spans="2:27" ht="18" hidden="1" x14ac:dyDescent="0.2">
      <c r="B522" s="1189"/>
      <c r="C522" s="1246"/>
      <c r="D522" s="1189"/>
      <c r="E522" s="1243">
        <v>1093000294</v>
      </c>
      <c r="F522" s="1245"/>
      <c r="G522" s="1226"/>
      <c r="H522" s="1222">
        <f t="shared" si="104"/>
        <v>0</v>
      </c>
      <c r="I522" s="1225"/>
      <c r="J522" s="1226"/>
      <c r="K522" s="1222">
        <f t="shared" si="105"/>
        <v>0</v>
      </c>
      <c r="L522" s="1234">
        <f t="shared" si="112"/>
        <v>0</v>
      </c>
      <c r="M522" s="1235">
        <f t="shared" si="112"/>
        <v>0</v>
      </c>
      <c r="N522" s="1235">
        <f t="shared" si="112"/>
        <v>0</v>
      </c>
      <c r="O522" s="1234">
        <f t="shared" si="112"/>
        <v>0</v>
      </c>
      <c r="P522" s="1235">
        <f t="shared" si="112"/>
        <v>0</v>
      </c>
      <c r="Q522" s="1235">
        <f t="shared" si="112"/>
        <v>0</v>
      </c>
      <c r="R522" s="1234">
        <f t="shared" si="111"/>
        <v>0</v>
      </c>
      <c r="S522" s="1235">
        <f t="shared" si="111"/>
        <v>0</v>
      </c>
      <c r="T522" s="1235">
        <f t="shared" si="111"/>
        <v>0</v>
      </c>
      <c r="U522" s="1234">
        <f t="shared" si="110"/>
        <v>0</v>
      </c>
      <c r="V522" s="1235">
        <f t="shared" si="110"/>
        <v>0</v>
      </c>
      <c r="W522" s="1235">
        <f t="shared" si="110"/>
        <v>0</v>
      </c>
      <c r="X522" s="1225"/>
      <c r="Y522" s="1225"/>
      <c r="Z522" s="1225"/>
      <c r="AA522" s="1230"/>
    </row>
    <row r="523" spans="2:27" ht="18" hidden="1" x14ac:dyDescent="0.2">
      <c r="B523" s="1189"/>
      <c r="C523" s="1246"/>
      <c r="D523" s="1189"/>
      <c r="E523" s="1243">
        <v>1093000295</v>
      </c>
      <c r="F523" s="1245"/>
      <c r="G523" s="1226"/>
      <c r="H523" s="1222">
        <f t="shared" si="104"/>
        <v>0</v>
      </c>
      <c r="I523" s="1225"/>
      <c r="J523" s="1226"/>
      <c r="K523" s="1222">
        <f t="shared" si="105"/>
        <v>0</v>
      </c>
      <c r="L523" s="1234">
        <f t="shared" si="112"/>
        <v>0</v>
      </c>
      <c r="M523" s="1235">
        <f t="shared" si="112"/>
        <v>0</v>
      </c>
      <c r="N523" s="1235">
        <f t="shared" si="112"/>
        <v>0</v>
      </c>
      <c r="O523" s="1234">
        <f t="shared" si="112"/>
        <v>0</v>
      </c>
      <c r="P523" s="1235">
        <f t="shared" si="112"/>
        <v>0</v>
      </c>
      <c r="Q523" s="1235">
        <f t="shared" si="112"/>
        <v>0</v>
      </c>
      <c r="R523" s="1234">
        <f t="shared" si="111"/>
        <v>0</v>
      </c>
      <c r="S523" s="1235">
        <f t="shared" si="111"/>
        <v>0</v>
      </c>
      <c r="T523" s="1235">
        <f t="shared" si="111"/>
        <v>0</v>
      </c>
      <c r="U523" s="1234">
        <f t="shared" si="110"/>
        <v>0</v>
      </c>
      <c r="V523" s="1235">
        <f t="shared" si="110"/>
        <v>0</v>
      </c>
      <c r="W523" s="1235">
        <f t="shared" si="110"/>
        <v>0</v>
      </c>
      <c r="X523" s="1225"/>
      <c r="Y523" s="1225"/>
      <c r="Z523" s="1225"/>
      <c r="AA523" s="1230"/>
    </row>
    <row r="524" spans="2:27" ht="18" hidden="1" x14ac:dyDescent="0.2">
      <c r="B524" s="1189"/>
      <c r="C524" s="1246"/>
      <c r="D524" s="1189"/>
      <c r="E524" s="1243">
        <v>1093000296</v>
      </c>
      <c r="F524" s="1245"/>
      <c r="G524" s="1226"/>
      <c r="H524" s="1222">
        <f t="shared" si="104"/>
        <v>0</v>
      </c>
      <c r="I524" s="1225"/>
      <c r="J524" s="1226"/>
      <c r="K524" s="1222">
        <f t="shared" si="105"/>
        <v>0</v>
      </c>
      <c r="L524" s="1234">
        <f t="shared" si="112"/>
        <v>0</v>
      </c>
      <c r="M524" s="1235">
        <f t="shared" si="112"/>
        <v>0</v>
      </c>
      <c r="N524" s="1235">
        <f t="shared" si="112"/>
        <v>0</v>
      </c>
      <c r="O524" s="1234">
        <f t="shared" si="112"/>
        <v>0</v>
      </c>
      <c r="P524" s="1235">
        <f t="shared" si="112"/>
        <v>0</v>
      </c>
      <c r="Q524" s="1235">
        <f t="shared" si="112"/>
        <v>0</v>
      </c>
      <c r="R524" s="1234">
        <f t="shared" si="111"/>
        <v>0</v>
      </c>
      <c r="S524" s="1235">
        <f t="shared" si="111"/>
        <v>0</v>
      </c>
      <c r="T524" s="1235">
        <f t="shared" si="111"/>
        <v>0</v>
      </c>
      <c r="U524" s="1234">
        <f t="shared" si="110"/>
        <v>0</v>
      </c>
      <c r="V524" s="1235">
        <f t="shared" si="110"/>
        <v>0</v>
      </c>
      <c r="W524" s="1235">
        <f t="shared" si="110"/>
        <v>0</v>
      </c>
      <c r="X524" s="1225"/>
      <c r="Y524" s="1225"/>
      <c r="Z524" s="1225"/>
      <c r="AA524" s="1230"/>
    </row>
    <row r="525" spans="2:27" ht="18" hidden="1" x14ac:dyDescent="0.2">
      <c r="B525" s="1189"/>
      <c r="C525" s="1246"/>
      <c r="D525" s="1189"/>
      <c r="E525" s="1243">
        <v>1093000297</v>
      </c>
      <c r="F525" s="1245"/>
      <c r="G525" s="1226"/>
      <c r="H525" s="1222">
        <f t="shared" si="104"/>
        <v>0</v>
      </c>
      <c r="I525" s="1225"/>
      <c r="J525" s="1226"/>
      <c r="K525" s="1222">
        <f t="shared" si="105"/>
        <v>0</v>
      </c>
      <c r="L525" s="1234">
        <f t="shared" si="112"/>
        <v>0</v>
      </c>
      <c r="M525" s="1235">
        <f t="shared" si="112"/>
        <v>0</v>
      </c>
      <c r="N525" s="1235">
        <f t="shared" si="112"/>
        <v>0</v>
      </c>
      <c r="O525" s="1234">
        <f t="shared" si="112"/>
        <v>0</v>
      </c>
      <c r="P525" s="1235">
        <f t="shared" si="112"/>
        <v>0</v>
      </c>
      <c r="Q525" s="1235">
        <f t="shared" si="112"/>
        <v>0</v>
      </c>
      <c r="R525" s="1234">
        <f t="shared" si="111"/>
        <v>0</v>
      </c>
      <c r="S525" s="1235">
        <f t="shared" si="111"/>
        <v>0</v>
      </c>
      <c r="T525" s="1235">
        <f t="shared" si="111"/>
        <v>0</v>
      </c>
      <c r="U525" s="1234">
        <f t="shared" si="110"/>
        <v>0</v>
      </c>
      <c r="V525" s="1235">
        <f t="shared" si="110"/>
        <v>0</v>
      </c>
      <c r="W525" s="1235">
        <f t="shared" si="110"/>
        <v>0</v>
      </c>
      <c r="X525" s="1225"/>
      <c r="Y525" s="1225"/>
      <c r="Z525" s="1225"/>
      <c r="AA525" s="1230"/>
    </row>
    <row r="526" spans="2:27" ht="18" hidden="1" x14ac:dyDescent="0.2">
      <c r="B526" s="1189"/>
      <c r="C526" s="1246"/>
      <c r="D526" s="1189"/>
      <c r="E526" s="1243">
        <v>1093000298</v>
      </c>
      <c r="F526" s="1245"/>
      <c r="G526" s="1226"/>
      <c r="H526" s="1222">
        <f t="shared" si="104"/>
        <v>0</v>
      </c>
      <c r="I526" s="1225"/>
      <c r="J526" s="1226"/>
      <c r="K526" s="1222">
        <f t="shared" si="105"/>
        <v>0</v>
      </c>
      <c r="L526" s="1234">
        <f t="shared" si="112"/>
        <v>0</v>
      </c>
      <c r="M526" s="1235">
        <f t="shared" si="112"/>
        <v>0</v>
      </c>
      <c r="N526" s="1235">
        <f t="shared" si="112"/>
        <v>0</v>
      </c>
      <c r="O526" s="1234">
        <f t="shared" si="112"/>
        <v>0</v>
      </c>
      <c r="P526" s="1235">
        <f t="shared" si="112"/>
        <v>0</v>
      </c>
      <c r="Q526" s="1235">
        <f t="shared" si="112"/>
        <v>0</v>
      </c>
      <c r="R526" s="1234">
        <f t="shared" si="111"/>
        <v>0</v>
      </c>
      <c r="S526" s="1235">
        <f t="shared" si="111"/>
        <v>0</v>
      </c>
      <c r="T526" s="1235">
        <f t="shared" si="111"/>
        <v>0</v>
      </c>
      <c r="U526" s="1234">
        <f t="shared" si="110"/>
        <v>0</v>
      </c>
      <c r="V526" s="1235">
        <f t="shared" si="110"/>
        <v>0</v>
      </c>
      <c r="W526" s="1235">
        <f t="shared" si="110"/>
        <v>0</v>
      </c>
      <c r="X526" s="1225"/>
      <c r="Y526" s="1225"/>
      <c r="Z526" s="1225"/>
      <c r="AA526" s="1230"/>
    </row>
    <row r="527" spans="2:27" ht="18" hidden="1" x14ac:dyDescent="0.2">
      <c r="B527" s="1189"/>
      <c r="C527" s="1246"/>
      <c r="D527" s="1189"/>
      <c r="E527" s="1243">
        <v>1093000299</v>
      </c>
      <c r="F527" s="1245"/>
      <c r="G527" s="1226"/>
      <c r="H527" s="1222">
        <f t="shared" si="104"/>
        <v>0</v>
      </c>
      <c r="I527" s="1225"/>
      <c r="J527" s="1226"/>
      <c r="K527" s="1222">
        <f t="shared" si="105"/>
        <v>0</v>
      </c>
      <c r="L527" s="1234">
        <f t="shared" si="112"/>
        <v>0</v>
      </c>
      <c r="M527" s="1235">
        <f t="shared" si="112"/>
        <v>0</v>
      </c>
      <c r="N527" s="1235">
        <f t="shared" si="112"/>
        <v>0</v>
      </c>
      <c r="O527" s="1234">
        <f t="shared" si="112"/>
        <v>0</v>
      </c>
      <c r="P527" s="1235">
        <f t="shared" si="112"/>
        <v>0</v>
      </c>
      <c r="Q527" s="1235">
        <f t="shared" si="112"/>
        <v>0</v>
      </c>
      <c r="R527" s="1234">
        <f t="shared" si="111"/>
        <v>0</v>
      </c>
      <c r="S527" s="1235">
        <f t="shared" si="111"/>
        <v>0</v>
      </c>
      <c r="T527" s="1235">
        <f t="shared" si="111"/>
        <v>0</v>
      </c>
      <c r="U527" s="1234">
        <f t="shared" si="110"/>
        <v>0</v>
      </c>
      <c r="V527" s="1235">
        <f t="shared" si="110"/>
        <v>0</v>
      </c>
      <c r="W527" s="1235">
        <f t="shared" si="110"/>
        <v>0</v>
      </c>
      <c r="X527" s="1225"/>
      <c r="Y527" s="1225"/>
      <c r="Z527" s="1225"/>
      <c r="AA527" s="1230"/>
    </row>
    <row r="528" spans="2:27" ht="18" hidden="1" x14ac:dyDescent="0.2">
      <c r="B528" s="1189"/>
      <c r="C528" s="1246"/>
      <c r="D528" s="1189"/>
      <c r="E528" s="1243">
        <v>1093000300</v>
      </c>
      <c r="F528" s="1245"/>
      <c r="G528" s="1226"/>
      <c r="H528" s="1222">
        <f t="shared" si="104"/>
        <v>0</v>
      </c>
      <c r="I528" s="1225"/>
      <c r="J528" s="1226"/>
      <c r="K528" s="1222">
        <f t="shared" si="105"/>
        <v>0</v>
      </c>
      <c r="L528" s="1234">
        <f t="shared" si="112"/>
        <v>0</v>
      </c>
      <c r="M528" s="1235">
        <f t="shared" si="112"/>
        <v>0</v>
      </c>
      <c r="N528" s="1235">
        <f t="shared" si="112"/>
        <v>0</v>
      </c>
      <c r="O528" s="1234">
        <f t="shared" si="112"/>
        <v>0</v>
      </c>
      <c r="P528" s="1235">
        <f t="shared" si="112"/>
        <v>0</v>
      </c>
      <c r="Q528" s="1235">
        <f t="shared" si="112"/>
        <v>0</v>
      </c>
      <c r="R528" s="1234">
        <f t="shared" si="111"/>
        <v>0</v>
      </c>
      <c r="S528" s="1235">
        <f t="shared" si="111"/>
        <v>0</v>
      </c>
      <c r="T528" s="1235">
        <f t="shared" si="111"/>
        <v>0</v>
      </c>
      <c r="U528" s="1234">
        <f t="shared" si="110"/>
        <v>0</v>
      </c>
      <c r="V528" s="1235">
        <f t="shared" si="110"/>
        <v>0</v>
      </c>
      <c r="W528" s="1235">
        <f t="shared" si="110"/>
        <v>0</v>
      </c>
      <c r="X528" s="1225"/>
      <c r="Y528" s="1225"/>
      <c r="Z528" s="1225"/>
      <c r="AA528" s="1230"/>
    </row>
    <row r="529" spans="2:27" ht="18" hidden="1" x14ac:dyDescent="0.2">
      <c r="B529" s="1189"/>
      <c r="C529" s="1246"/>
      <c r="D529" s="1189"/>
      <c r="E529" s="1243">
        <v>1093000301</v>
      </c>
      <c r="F529" s="1245"/>
      <c r="G529" s="1226"/>
      <c r="H529" s="1222">
        <f t="shared" si="104"/>
        <v>0</v>
      </c>
      <c r="I529" s="1225"/>
      <c r="J529" s="1226"/>
      <c r="K529" s="1222">
        <f t="shared" si="105"/>
        <v>0</v>
      </c>
      <c r="L529" s="1234">
        <f t="shared" si="112"/>
        <v>0</v>
      </c>
      <c r="M529" s="1235">
        <f t="shared" si="112"/>
        <v>0</v>
      </c>
      <c r="N529" s="1235">
        <f t="shared" si="112"/>
        <v>0</v>
      </c>
      <c r="O529" s="1234">
        <f t="shared" si="112"/>
        <v>0</v>
      </c>
      <c r="P529" s="1235">
        <f t="shared" si="112"/>
        <v>0</v>
      </c>
      <c r="Q529" s="1235">
        <f t="shared" si="112"/>
        <v>0</v>
      </c>
      <c r="R529" s="1234">
        <f t="shared" si="111"/>
        <v>0</v>
      </c>
      <c r="S529" s="1235">
        <f t="shared" si="111"/>
        <v>0</v>
      </c>
      <c r="T529" s="1235">
        <f t="shared" si="111"/>
        <v>0</v>
      </c>
      <c r="U529" s="1234">
        <f t="shared" si="110"/>
        <v>0</v>
      </c>
      <c r="V529" s="1235">
        <f t="shared" si="110"/>
        <v>0</v>
      </c>
      <c r="W529" s="1235">
        <f t="shared" si="110"/>
        <v>0</v>
      </c>
      <c r="X529" s="1225"/>
      <c r="Y529" s="1225"/>
      <c r="Z529" s="1225"/>
      <c r="AA529" s="1230"/>
    </row>
    <row r="530" spans="2:27" ht="18" hidden="1" x14ac:dyDescent="0.2">
      <c r="B530" s="1189"/>
      <c r="C530" s="1246"/>
      <c r="D530" s="1189"/>
      <c r="E530" s="1243">
        <v>1093000302</v>
      </c>
      <c r="F530" s="1245"/>
      <c r="G530" s="1226"/>
      <c r="H530" s="1222">
        <f t="shared" si="104"/>
        <v>0</v>
      </c>
      <c r="I530" s="1225"/>
      <c r="J530" s="1226"/>
      <c r="K530" s="1222">
        <f t="shared" si="105"/>
        <v>0</v>
      </c>
      <c r="L530" s="1234">
        <f t="shared" si="112"/>
        <v>0</v>
      </c>
      <c r="M530" s="1235">
        <f t="shared" si="112"/>
        <v>0</v>
      </c>
      <c r="N530" s="1235">
        <f t="shared" si="112"/>
        <v>0</v>
      </c>
      <c r="O530" s="1234">
        <f t="shared" si="112"/>
        <v>0</v>
      </c>
      <c r="P530" s="1235">
        <f t="shared" si="112"/>
        <v>0</v>
      </c>
      <c r="Q530" s="1235">
        <f t="shared" si="112"/>
        <v>0</v>
      </c>
      <c r="R530" s="1234">
        <f t="shared" si="111"/>
        <v>0</v>
      </c>
      <c r="S530" s="1235">
        <f t="shared" si="111"/>
        <v>0</v>
      </c>
      <c r="T530" s="1235">
        <f t="shared" si="111"/>
        <v>0</v>
      </c>
      <c r="U530" s="1234">
        <f t="shared" si="110"/>
        <v>0</v>
      </c>
      <c r="V530" s="1235">
        <f t="shared" si="110"/>
        <v>0</v>
      </c>
      <c r="W530" s="1235">
        <f t="shared" si="110"/>
        <v>0</v>
      </c>
      <c r="X530" s="1225"/>
      <c r="Y530" s="1225"/>
      <c r="Z530" s="1225"/>
      <c r="AA530" s="1230"/>
    </row>
    <row r="531" spans="2:27" ht="18" hidden="1" x14ac:dyDescent="0.2">
      <c r="B531" s="1189"/>
      <c r="C531" s="1246"/>
      <c r="D531" s="1189"/>
      <c r="E531" s="1243">
        <v>1093000303</v>
      </c>
      <c r="F531" s="1245"/>
      <c r="G531" s="1226"/>
      <c r="H531" s="1222">
        <f t="shared" si="104"/>
        <v>0</v>
      </c>
      <c r="I531" s="1225"/>
      <c r="J531" s="1226"/>
      <c r="K531" s="1222">
        <f t="shared" si="105"/>
        <v>0</v>
      </c>
      <c r="L531" s="1234">
        <f t="shared" si="112"/>
        <v>0</v>
      </c>
      <c r="M531" s="1235">
        <f t="shared" si="112"/>
        <v>0</v>
      </c>
      <c r="N531" s="1235">
        <f t="shared" si="112"/>
        <v>0</v>
      </c>
      <c r="O531" s="1234">
        <f t="shared" si="112"/>
        <v>0</v>
      </c>
      <c r="P531" s="1235">
        <f t="shared" si="112"/>
        <v>0</v>
      </c>
      <c r="Q531" s="1235">
        <f t="shared" si="112"/>
        <v>0</v>
      </c>
      <c r="R531" s="1234">
        <f t="shared" si="111"/>
        <v>0</v>
      </c>
      <c r="S531" s="1235">
        <f t="shared" si="111"/>
        <v>0</v>
      </c>
      <c r="T531" s="1235">
        <f t="shared" si="111"/>
        <v>0</v>
      </c>
      <c r="U531" s="1234">
        <f t="shared" si="110"/>
        <v>0</v>
      </c>
      <c r="V531" s="1235">
        <f t="shared" si="110"/>
        <v>0</v>
      </c>
      <c r="W531" s="1235">
        <f t="shared" si="110"/>
        <v>0</v>
      </c>
      <c r="X531" s="1225"/>
      <c r="Y531" s="1225"/>
      <c r="Z531" s="1225"/>
      <c r="AA531" s="1230"/>
    </row>
    <row r="532" spans="2:27" ht="18" hidden="1" x14ac:dyDescent="0.2">
      <c r="B532" s="1189"/>
      <c r="C532" s="1246"/>
      <c r="D532" s="1189"/>
      <c r="E532" s="1243">
        <v>1093000304</v>
      </c>
      <c r="F532" s="1245"/>
      <c r="G532" s="1226"/>
      <c r="H532" s="1222">
        <f t="shared" si="104"/>
        <v>0</v>
      </c>
      <c r="I532" s="1225"/>
      <c r="J532" s="1226"/>
      <c r="K532" s="1222">
        <f t="shared" si="105"/>
        <v>0</v>
      </c>
      <c r="L532" s="1234">
        <f t="shared" si="112"/>
        <v>0</v>
      </c>
      <c r="M532" s="1235">
        <f t="shared" si="112"/>
        <v>0</v>
      </c>
      <c r="N532" s="1235">
        <f t="shared" si="112"/>
        <v>0</v>
      </c>
      <c r="O532" s="1234">
        <f t="shared" si="112"/>
        <v>0</v>
      </c>
      <c r="P532" s="1235">
        <f t="shared" si="112"/>
        <v>0</v>
      </c>
      <c r="Q532" s="1235">
        <f t="shared" si="112"/>
        <v>0</v>
      </c>
      <c r="R532" s="1234">
        <f t="shared" si="111"/>
        <v>0</v>
      </c>
      <c r="S532" s="1235">
        <f t="shared" si="111"/>
        <v>0</v>
      </c>
      <c r="T532" s="1235">
        <f t="shared" si="111"/>
        <v>0</v>
      </c>
      <c r="U532" s="1234">
        <f t="shared" si="110"/>
        <v>0</v>
      </c>
      <c r="V532" s="1235">
        <f t="shared" si="110"/>
        <v>0</v>
      </c>
      <c r="W532" s="1235">
        <f t="shared" si="110"/>
        <v>0</v>
      </c>
      <c r="X532" s="1225"/>
      <c r="Y532" s="1225"/>
      <c r="Z532" s="1225"/>
      <c r="AA532" s="1230"/>
    </row>
    <row r="533" spans="2:27" ht="18" hidden="1" x14ac:dyDescent="0.2">
      <c r="B533" s="1189"/>
      <c r="C533" s="1246"/>
      <c r="D533" s="1189"/>
      <c r="E533" s="1243">
        <v>1093000305</v>
      </c>
      <c r="F533" s="1245"/>
      <c r="G533" s="1226"/>
      <c r="H533" s="1222">
        <f t="shared" si="104"/>
        <v>0</v>
      </c>
      <c r="I533" s="1225"/>
      <c r="J533" s="1226"/>
      <c r="K533" s="1222">
        <f t="shared" si="105"/>
        <v>0</v>
      </c>
      <c r="L533" s="1234">
        <f t="shared" si="112"/>
        <v>0</v>
      </c>
      <c r="M533" s="1235">
        <f t="shared" si="112"/>
        <v>0</v>
      </c>
      <c r="N533" s="1235">
        <f t="shared" si="112"/>
        <v>0</v>
      </c>
      <c r="O533" s="1234">
        <f t="shared" si="112"/>
        <v>0</v>
      </c>
      <c r="P533" s="1235">
        <f t="shared" si="112"/>
        <v>0</v>
      </c>
      <c r="Q533" s="1235">
        <f t="shared" si="112"/>
        <v>0</v>
      </c>
      <c r="R533" s="1234">
        <f t="shared" si="111"/>
        <v>0</v>
      </c>
      <c r="S533" s="1235">
        <f t="shared" si="111"/>
        <v>0</v>
      </c>
      <c r="T533" s="1235">
        <f t="shared" si="111"/>
        <v>0</v>
      </c>
      <c r="U533" s="1234">
        <f t="shared" si="110"/>
        <v>0</v>
      </c>
      <c r="V533" s="1235">
        <f t="shared" si="110"/>
        <v>0</v>
      </c>
      <c r="W533" s="1235">
        <f t="shared" si="110"/>
        <v>0</v>
      </c>
      <c r="X533" s="1225"/>
      <c r="Y533" s="1225"/>
      <c r="Z533" s="1225"/>
      <c r="AA533" s="1230"/>
    </row>
    <row r="534" spans="2:27" ht="18" hidden="1" x14ac:dyDescent="0.2">
      <c r="B534" s="1189"/>
      <c r="C534" s="1246"/>
      <c r="D534" s="1189"/>
      <c r="E534" s="1243">
        <v>1093000306</v>
      </c>
      <c r="F534" s="1245"/>
      <c r="G534" s="1226"/>
      <c r="H534" s="1222">
        <f t="shared" si="104"/>
        <v>0</v>
      </c>
      <c r="I534" s="1225"/>
      <c r="J534" s="1226"/>
      <c r="K534" s="1222">
        <f t="shared" si="105"/>
        <v>0</v>
      </c>
      <c r="L534" s="1234">
        <f t="shared" si="112"/>
        <v>0</v>
      </c>
      <c r="M534" s="1235">
        <f t="shared" si="112"/>
        <v>0</v>
      </c>
      <c r="N534" s="1235">
        <f t="shared" si="112"/>
        <v>0</v>
      </c>
      <c r="O534" s="1234">
        <f t="shared" si="112"/>
        <v>0</v>
      </c>
      <c r="P534" s="1235">
        <f t="shared" si="112"/>
        <v>0</v>
      </c>
      <c r="Q534" s="1235">
        <f t="shared" si="112"/>
        <v>0</v>
      </c>
      <c r="R534" s="1234">
        <f t="shared" si="111"/>
        <v>0</v>
      </c>
      <c r="S534" s="1235">
        <f t="shared" si="111"/>
        <v>0</v>
      </c>
      <c r="T534" s="1235">
        <f t="shared" si="111"/>
        <v>0</v>
      </c>
      <c r="U534" s="1234">
        <f t="shared" si="110"/>
        <v>0</v>
      </c>
      <c r="V534" s="1235">
        <f t="shared" si="110"/>
        <v>0</v>
      </c>
      <c r="W534" s="1235">
        <f t="shared" si="110"/>
        <v>0</v>
      </c>
      <c r="X534" s="1225"/>
      <c r="Y534" s="1225"/>
      <c r="Z534" s="1225"/>
      <c r="AA534" s="1230"/>
    </row>
    <row r="535" spans="2:27" ht="18" hidden="1" x14ac:dyDescent="0.2">
      <c r="B535" s="1189"/>
      <c r="C535" s="1246"/>
      <c r="D535" s="1189"/>
      <c r="E535" s="1243">
        <v>1093000307</v>
      </c>
      <c r="F535" s="1245"/>
      <c r="G535" s="1226"/>
      <c r="H535" s="1222">
        <f t="shared" si="104"/>
        <v>0</v>
      </c>
      <c r="I535" s="1225"/>
      <c r="J535" s="1226"/>
      <c r="K535" s="1222">
        <f t="shared" si="105"/>
        <v>0</v>
      </c>
      <c r="L535" s="1234">
        <f t="shared" si="112"/>
        <v>0</v>
      </c>
      <c r="M535" s="1235">
        <f t="shared" si="112"/>
        <v>0</v>
      </c>
      <c r="N535" s="1235">
        <f t="shared" si="112"/>
        <v>0</v>
      </c>
      <c r="O535" s="1234">
        <f t="shared" si="112"/>
        <v>0</v>
      </c>
      <c r="P535" s="1235">
        <f t="shared" si="112"/>
        <v>0</v>
      </c>
      <c r="Q535" s="1235">
        <f t="shared" si="112"/>
        <v>0</v>
      </c>
      <c r="R535" s="1234">
        <f t="shared" si="111"/>
        <v>0</v>
      </c>
      <c r="S535" s="1235">
        <f t="shared" si="111"/>
        <v>0</v>
      </c>
      <c r="T535" s="1235">
        <f t="shared" si="111"/>
        <v>0</v>
      </c>
      <c r="U535" s="1234">
        <f t="shared" si="110"/>
        <v>0</v>
      </c>
      <c r="V535" s="1235">
        <f t="shared" si="110"/>
        <v>0</v>
      </c>
      <c r="W535" s="1235">
        <f t="shared" si="110"/>
        <v>0</v>
      </c>
      <c r="X535" s="1225"/>
      <c r="Y535" s="1225"/>
      <c r="Z535" s="1225"/>
      <c r="AA535" s="1230"/>
    </row>
    <row r="536" spans="2:27" ht="18" hidden="1" x14ac:dyDescent="0.2">
      <c r="B536" s="1189"/>
      <c r="C536" s="1246"/>
      <c r="D536" s="1189"/>
      <c r="E536" s="1243">
        <v>1093000308</v>
      </c>
      <c r="F536" s="1245"/>
      <c r="G536" s="1226"/>
      <c r="H536" s="1222">
        <f t="shared" si="104"/>
        <v>0</v>
      </c>
      <c r="I536" s="1225"/>
      <c r="J536" s="1226"/>
      <c r="K536" s="1222">
        <f t="shared" si="105"/>
        <v>0</v>
      </c>
      <c r="L536" s="1234">
        <f t="shared" si="112"/>
        <v>0</v>
      </c>
      <c r="M536" s="1235">
        <f t="shared" si="112"/>
        <v>0</v>
      </c>
      <c r="N536" s="1235">
        <f t="shared" si="112"/>
        <v>0</v>
      </c>
      <c r="O536" s="1234">
        <f t="shared" si="112"/>
        <v>0</v>
      </c>
      <c r="P536" s="1235">
        <f t="shared" si="112"/>
        <v>0</v>
      </c>
      <c r="Q536" s="1235">
        <f t="shared" si="112"/>
        <v>0</v>
      </c>
      <c r="R536" s="1234">
        <f t="shared" si="111"/>
        <v>0</v>
      </c>
      <c r="S536" s="1235">
        <f t="shared" si="111"/>
        <v>0</v>
      </c>
      <c r="T536" s="1235">
        <f t="shared" si="111"/>
        <v>0</v>
      </c>
      <c r="U536" s="1234">
        <f t="shared" si="110"/>
        <v>0</v>
      </c>
      <c r="V536" s="1235">
        <f t="shared" si="110"/>
        <v>0</v>
      </c>
      <c r="W536" s="1235">
        <f t="shared" si="110"/>
        <v>0</v>
      </c>
      <c r="X536" s="1225"/>
      <c r="Y536" s="1225"/>
      <c r="Z536" s="1225"/>
      <c r="AA536" s="1230"/>
    </row>
    <row r="537" spans="2:27" ht="18" hidden="1" x14ac:dyDescent="0.2">
      <c r="B537" s="1189"/>
      <c r="C537" s="1246"/>
      <c r="D537" s="1189"/>
      <c r="E537" s="1243">
        <v>1093000309</v>
      </c>
      <c r="F537" s="1245"/>
      <c r="G537" s="1226"/>
      <c r="H537" s="1222">
        <f t="shared" si="104"/>
        <v>0</v>
      </c>
      <c r="I537" s="1225"/>
      <c r="J537" s="1226"/>
      <c r="K537" s="1222">
        <f t="shared" si="105"/>
        <v>0</v>
      </c>
      <c r="L537" s="1234">
        <f t="shared" si="112"/>
        <v>0</v>
      </c>
      <c r="M537" s="1235">
        <f t="shared" si="112"/>
        <v>0</v>
      </c>
      <c r="N537" s="1235">
        <f t="shared" si="112"/>
        <v>0</v>
      </c>
      <c r="O537" s="1234">
        <f t="shared" si="112"/>
        <v>0</v>
      </c>
      <c r="P537" s="1235">
        <f t="shared" si="112"/>
        <v>0</v>
      </c>
      <c r="Q537" s="1235">
        <f t="shared" si="112"/>
        <v>0</v>
      </c>
      <c r="R537" s="1234">
        <f t="shared" si="111"/>
        <v>0</v>
      </c>
      <c r="S537" s="1235">
        <f t="shared" si="111"/>
        <v>0</v>
      </c>
      <c r="T537" s="1235">
        <f t="shared" si="111"/>
        <v>0</v>
      </c>
      <c r="U537" s="1234">
        <f t="shared" si="110"/>
        <v>0</v>
      </c>
      <c r="V537" s="1235">
        <f t="shared" si="110"/>
        <v>0</v>
      </c>
      <c r="W537" s="1235">
        <f t="shared" si="110"/>
        <v>0</v>
      </c>
      <c r="X537" s="1225"/>
      <c r="Y537" s="1225"/>
      <c r="Z537" s="1225"/>
      <c r="AA537" s="1230"/>
    </row>
    <row r="538" spans="2:27" ht="18" hidden="1" x14ac:dyDescent="0.2">
      <c r="B538" s="1189"/>
      <c r="C538" s="1246"/>
      <c r="D538" s="1189"/>
      <c r="E538" s="1243">
        <v>1093000310</v>
      </c>
      <c r="F538" s="1245"/>
      <c r="G538" s="1226"/>
      <c r="H538" s="1222">
        <f t="shared" si="104"/>
        <v>0</v>
      </c>
      <c r="I538" s="1225"/>
      <c r="J538" s="1226"/>
      <c r="K538" s="1222">
        <f t="shared" si="105"/>
        <v>0</v>
      </c>
      <c r="L538" s="1234">
        <f t="shared" si="112"/>
        <v>0</v>
      </c>
      <c r="M538" s="1235">
        <f t="shared" si="112"/>
        <v>0</v>
      </c>
      <c r="N538" s="1235">
        <f t="shared" si="112"/>
        <v>0</v>
      </c>
      <c r="O538" s="1234">
        <f t="shared" si="112"/>
        <v>0</v>
      </c>
      <c r="P538" s="1235">
        <f t="shared" si="112"/>
        <v>0</v>
      </c>
      <c r="Q538" s="1235">
        <f t="shared" si="112"/>
        <v>0</v>
      </c>
      <c r="R538" s="1234">
        <f t="shared" si="111"/>
        <v>0</v>
      </c>
      <c r="S538" s="1235">
        <f t="shared" si="111"/>
        <v>0</v>
      </c>
      <c r="T538" s="1235">
        <f t="shared" si="111"/>
        <v>0</v>
      </c>
      <c r="U538" s="1234">
        <f t="shared" si="110"/>
        <v>0</v>
      </c>
      <c r="V538" s="1235">
        <f t="shared" si="110"/>
        <v>0</v>
      </c>
      <c r="W538" s="1235">
        <f t="shared" si="110"/>
        <v>0</v>
      </c>
      <c r="X538" s="1225"/>
      <c r="Y538" s="1225"/>
      <c r="Z538" s="1225"/>
      <c r="AA538" s="1230"/>
    </row>
    <row r="539" spans="2:27" ht="18" hidden="1" x14ac:dyDescent="0.2">
      <c r="B539" s="1189"/>
      <c r="C539" s="1246"/>
      <c r="D539" s="1189"/>
      <c r="E539" s="1243">
        <v>1093000311</v>
      </c>
      <c r="F539" s="1245"/>
      <c r="G539" s="1226"/>
      <c r="H539" s="1222">
        <f t="shared" si="104"/>
        <v>0</v>
      </c>
      <c r="I539" s="1225"/>
      <c r="J539" s="1226"/>
      <c r="K539" s="1222">
        <f t="shared" si="105"/>
        <v>0</v>
      </c>
      <c r="L539" s="1234">
        <f t="shared" si="112"/>
        <v>0</v>
      </c>
      <c r="M539" s="1235">
        <f t="shared" si="112"/>
        <v>0</v>
      </c>
      <c r="N539" s="1235">
        <f t="shared" si="112"/>
        <v>0</v>
      </c>
      <c r="O539" s="1234">
        <f t="shared" si="112"/>
        <v>0</v>
      </c>
      <c r="P539" s="1235">
        <f t="shared" si="112"/>
        <v>0</v>
      </c>
      <c r="Q539" s="1235">
        <f t="shared" si="112"/>
        <v>0</v>
      </c>
      <c r="R539" s="1234">
        <f t="shared" si="111"/>
        <v>0</v>
      </c>
      <c r="S539" s="1235">
        <f t="shared" si="111"/>
        <v>0</v>
      </c>
      <c r="T539" s="1235">
        <f t="shared" si="111"/>
        <v>0</v>
      </c>
      <c r="U539" s="1234">
        <f t="shared" si="110"/>
        <v>0</v>
      </c>
      <c r="V539" s="1235">
        <f t="shared" si="110"/>
        <v>0</v>
      </c>
      <c r="W539" s="1235">
        <f t="shared" si="110"/>
        <v>0</v>
      </c>
      <c r="X539" s="1225"/>
      <c r="Y539" s="1225"/>
      <c r="Z539" s="1225"/>
      <c r="AA539" s="1230"/>
    </row>
    <row r="540" spans="2:27" ht="18" hidden="1" x14ac:dyDescent="0.2">
      <c r="B540" s="1189"/>
      <c r="C540" s="1246"/>
      <c r="D540" s="1189"/>
      <c r="E540" s="1243">
        <v>1093000312</v>
      </c>
      <c r="F540" s="1245"/>
      <c r="G540" s="1226"/>
      <c r="H540" s="1222">
        <f t="shared" si="104"/>
        <v>0</v>
      </c>
      <c r="I540" s="1225"/>
      <c r="J540" s="1226"/>
      <c r="K540" s="1222">
        <f t="shared" si="105"/>
        <v>0</v>
      </c>
      <c r="L540" s="1234">
        <f t="shared" si="112"/>
        <v>0</v>
      </c>
      <c r="M540" s="1235">
        <f t="shared" si="112"/>
        <v>0</v>
      </c>
      <c r="N540" s="1235">
        <f t="shared" si="112"/>
        <v>0</v>
      </c>
      <c r="O540" s="1234">
        <f t="shared" si="112"/>
        <v>0</v>
      </c>
      <c r="P540" s="1235">
        <f t="shared" si="112"/>
        <v>0</v>
      </c>
      <c r="Q540" s="1235">
        <f t="shared" si="112"/>
        <v>0</v>
      </c>
      <c r="R540" s="1234">
        <f t="shared" si="111"/>
        <v>0</v>
      </c>
      <c r="S540" s="1235">
        <f t="shared" si="111"/>
        <v>0</v>
      </c>
      <c r="T540" s="1235">
        <f t="shared" si="111"/>
        <v>0</v>
      </c>
      <c r="U540" s="1234">
        <f t="shared" si="110"/>
        <v>0</v>
      </c>
      <c r="V540" s="1235">
        <f t="shared" si="110"/>
        <v>0</v>
      </c>
      <c r="W540" s="1235">
        <f t="shared" si="110"/>
        <v>0</v>
      </c>
      <c r="X540" s="1225"/>
      <c r="Y540" s="1225"/>
      <c r="Z540" s="1225"/>
      <c r="AA540" s="1230"/>
    </row>
    <row r="541" spans="2:27" ht="18" hidden="1" x14ac:dyDescent="0.2">
      <c r="B541" s="1189"/>
      <c r="C541" s="1246"/>
      <c r="D541" s="1189"/>
      <c r="E541" s="1243">
        <v>1093000313</v>
      </c>
      <c r="F541" s="1245"/>
      <c r="G541" s="1226"/>
      <c r="H541" s="1222">
        <f t="shared" si="104"/>
        <v>0</v>
      </c>
      <c r="I541" s="1225"/>
      <c r="J541" s="1226"/>
      <c r="K541" s="1222">
        <f t="shared" si="105"/>
        <v>0</v>
      </c>
      <c r="L541" s="1234">
        <f t="shared" si="112"/>
        <v>0</v>
      </c>
      <c r="M541" s="1235">
        <f t="shared" si="112"/>
        <v>0</v>
      </c>
      <c r="N541" s="1235">
        <f t="shared" si="112"/>
        <v>0</v>
      </c>
      <c r="O541" s="1234">
        <f t="shared" si="112"/>
        <v>0</v>
      </c>
      <c r="P541" s="1235">
        <f t="shared" si="112"/>
        <v>0</v>
      </c>
      <c r="Q541" s="1235">
        <f t="shared" si="112"/>
        <v>0</v>
      </c>
      <c r="R541" s="1234">
        <f t="shared" si="111"/>
        <v>0</v>
      </c>
      <c r="S541" s="1235">
        <f t="shared" si="111"/>
        <v>0</v>
      </c>
      <c r="T541" s="1235">
        <f t="shared" si="111"/>
        <v>0</v>
      </c>
      <c r="U541" s="1234">
        <f t="shared" si="110"/>
        <v>0</v>
      </c>
      <c r="V541" s="1235">
        <f t="shared" si="110"/>
        <v>0</v>
      </c>
      <c r="W541" s="1235">
        <f t="shared" si="110"/>
        <v>0</v>
      </c>
      <c r="X541" s="1225"/>
      <c r="Y541" s="1225"/>
      <c r="Z541" s="1225"/>
      <c r="AA541" s="1230"/>
    </row>
    <row r="542" spans="2:27" ht="18" hidden="1" x14ac:dyDescent="0.2">
      <c r="B542" s="1189"/>
      <c r="C542" s="1246"/>
      <c r="D542" s="1189"/>
      <c r="E542" s="1243">
        <v>1093000314</v>
      </c>
      <c r="F542" s="1245"/>
      <c r="G542" s="1226"/>
      <c r="H542" s="1222">
        <f t="shared" si="104"/>
        <v>0</v>
      </c>
      <c r="I542" s="1225"/>
      <c r="J542" s="1226"/>
      <c r="K542" s="1222">
        <f t="shared" si="105"/>
        <v>0</v>
      </c>
      <c r="L542" s="1234">
        <f t="shared" si="112"/>
        <v>0</v>
      </c>
      <c r="M542" s="1235">
        <f t="shared" si="112"/>
        <v>0</v>
      </c>
      <c r="N542" s="1235">
        <f t="shared" si="112"/>
        <v>0</v>
      </c>
      <c r="O542" s="1234">
        <f t="shared" si="112"/>
        <v>0</v>
      </c>
      <c r="P542" s="1235">
        <f t="shared" si="112"/>
        <v>0</v>
      </c>
      <c r="Q542" s="1235">
        <f t="shared" si="112"/>
        <v>0</v>
      </c>
      <c r="R542" s="1234">
        <f t="shared" si="111"/>
        <v>0</v>
      </c>
      <c r="S542" s="1235">
        <f t="shared" si="111"/>
        <v>0</v>
      </c>
      <c r="T542" s="1235">
        <f t="shared" si="111"/>
        <v>0</v>
      </c>
      <c r="U542" s="1234">
        <f t="shared" si="110"/>
        <v>0</v>
      </c>
      <c r="V542" s="1235">
        <f t="shared" si="110"/>
        <v>0</v>
      </c>
      <c r="W542" s="1235">
        <f t="shared" si="110"/>
        <v>0</v>
      </c>
      <c r="X542" s="1225"/>
      <c r="Y542" s="1225"/>
      <c r="Z542" s="1225"/>
      <c r="AA542" s="1230"/>
    </row>
    <row r="543" spans="2:27" ht="18" hidden="1" x14ac:dyDescent="0.2">
      <c r="B543" s="1189"/>
      <c r="C543" s="1246"/>
      <c r="D543" s="1189"/>
      <c r="E543" s="1243">
        <v>1093000315</v>
      </c>
      <c r="F543" s="1245"/>
      <c r="G543" s="1226"/>
      <c r="H543" s="1222">
        <f t="shared" si="104"/>
        <v>0</v>
      </c>
      <c r="I543" s="1225"/>
      <c r="J543" s="1226"/>
      <c r="K543" s="1222">
        <f t="shared" si="105"/>
        <v>0</v>
      </c>
      <c r="L543" s="1234">
        <f t="shared" si="112"/>
        <v>0</v>
      </c>
      <c r="M543" s="1235">
        <f t="shared" si="112"/>
        <v>0</v>
      </c>
      <c r="N543" s="1235">
        <f t="shared" si="112"/>
        <v>0</v>
      </c>
      <c r="O543" s="1234">
        <f t="shared" si="112"/>
        <v>0</v>
      </c>
      <c r="P543" s="1235">
        <f t="shared" si="112"/>
        <v>0</v>
      </c>
      <c r="Q543" s="1235">
        <f t="shared" si="112"/>
        <v>0</v>
      </c>
      <c r="R543" s="1234">
        <f t="shared" si="111"/>
        <v>0</v>
      </c>
      <c r="S543" s="1235">
        <f t="shared" si="111"/>
        <v>0</v>
      </c>
      <c r="T543" s="1235">
        <f t="shared" si="111"/>
        <v>0</v>
      </c>
      <c r="U543" s="1234">
        <f t="shared" si="110"/>
        <v>0</v>
      </c>
      <c r="V543" s="1235">
        <f t="shared" si="110"/>
        <v>0</v>
      </c>
      <c r="W543" s="1235">
        <f t="shared" si="110"/>
        <v>0</v>
      </c>
      <c r="X543" s="1225"/>
      <c r="Y543" s="1225"/>
      <c r="Z543" s="1225"/>
      <c r="AA543" s="1230"/>
    </row>
    <row r="544" spans="2:27" ht="18" hidden="1" x14ac:dyDescent="0.2">
      <c r="B544" s="1189"/>
      <c r="C544" s="1246"/>
      <c r="D544" s="1189"/>
      <c r="E544" s="1243">
        <v>1093000316</v>
      </c>
      <c r="F544" s="1245"/>
      <c r="G544" s="1226"/>
      <c r="H544" s="1222">
        <f t="shared" si="104"/>
        <v>0</v>
      </c>
      <c r="I544" s="1225"/>
      <c r="J544" s="1226"/>
      <c r="K544" s="1222">
        <f t="shared" si="105"/>
        <v>0</v>
      </c>
      <c r="L544" s="1234">
        <f t="shared" si="112"/>
        <v>0</v>
      </c>
      <c r="M544" s="1235">
        <f t="shared" si="112"/>
        <v>0</v>
      </c>
      <c r="N544" s="1235">
        <f t="shared" si="112"/>
        <v>0</v>
      </c>
      <c r="O544" s="1234">
        <f t="shared" si="112"/>
        <v>0</v>
      </c>
      <c r="P544" s="1235">
        <f t="shared" si="112"/>
        <v>0</v>
      </c>
      <c r="Q544" s="1235">
        <f t="shared" si="112"/>
        <v>0</v>
      </c>
      <c r="R544" s="1234">
        <f t="shared" si="111"/>
        <v>0</v>
      </c>
      <c r="S544" s="1235">
        <f t="shared" si="111"/>
        <v>0</v>
      </c>
      <c r="T544" s="1235">
        <f t="shared" si="111"/>
        <v>0</v>
      </c>
      <c r="U544" s="1234">
        <f t="shared" si="110"/>
        <v>0</v>
      </c>
      <c r="V544" s="1235">
        <f t="shared" si="110"/>
        <v>0</v>
      </c>
      <c r="W544" s="1235">
        <f t="shared" si="110"/>
        <v>0</v>
      </c>
      <c r="X544" s="1225"/>
      <c r="Y544" s="1225"/>
      <c r="Z544" s="1225"/>
      <c r="AA544" s="1230"/>
    </row>
    <row r="545" spans="2:27" ht="18" hidden="1" x14ac:dyDescent="0.2">
      <c r="B545" s="1189"/>
      <c r="C545" s="1246"/>
      <c r="D545" s="1189"/>
      <c r="E545" s="1243">
        <v>1093000317</v>
      </c>
      <c r="F545" s="1245"/>
      <c r="G545" s="1226"/>
      <c r="H545" s="1222">
        <f t="shared" si="104"/>
        <v>0</v>
      </c>
      <c r="I545" s="1225"/>
      <c r="J545" s="1226"/>
      <c r="K545" s="1222">
        <f t="shared" si="105"/>
        <v>0</v>
      </c>
      <c r="L545" s="1234">
        <f t="shared" si="112"/>
        <v>0</v>
      </c>
      <c r="M545" s="1235">
        <f t="shared" si="112"/>
        <v>0</v>
      </c>
      <c r="N545" s="1235">
        <f t="shared" si="112"/>
        <v>0</v>
      </c>
      <c r="O545" s="1234">
        <f t="shared" si="112"/>
        <v>0</v>
      </c>
      <c r="P545" s="1235">
        <f t="shared" si="112"/>
        <v>0</v>
      </c>
      <c r="Q545" s="1235">
        <f t="shared" si="112"/>
        <v>0</v>
      </c>
      <c r="R545" s="1234">
        <f t="shared" si="111"/>
        <v>0</v>
      </c>
      <c r="S545" s="1235">
        <f t="shared" si="111"/>
        <v>0</v>
      </c>
      <c r="T545" s="1235">
        <f t="shared" si="111"/>
        <v>0</v>
      </c>
      <c r="U545" s="1234">
        <f t="shared" si="110"/>
        <v>0</v>
      </c>
      <c r="V545" s="1235">
        <f t="shared" si="110"/>
        <v>0</v>
      </c>
      <c r="W545" s="1235">
        <f t="shared" si="110"/>
        <v>0</v>
      </c>
      <c r="X545" s="1225"/>
      <c r="Y545" s="1225"/>
      <c r="Z545" s="1225"/>
      <c r="AA545" s="1230"/>
    </row>
    <row r="546" spans="2:27" ht="18" hidden="1" x14ac:dyDescent="0.2">
      <c r="B546" s="1189"/>
      <c r="C546" s="1246"/>
      <c r="D546" s="1189"/>
      <c r="E546" s="1243">
        <v>1093000318</v>
      </c>
      <c r="F546" s="1245"/>
      <c r="G546" s="1226"/>
      <c r="H546" s="1222">
        <f t="shared" si="104"/>
        <v>0</v>
      </c>
      <c r="I546" s="1225"/>
      <c r="J546" s="1226"/>
      <c r="K546" s="1222">
        <f t="shared" si="105"/>
        <v>0</v>
      </c>
      <c r="L546" s="1234">
        <f t="shared" si="112"/>
        <v>0</v>
      </c>
      <c r="M546" s="1235">
        <f t="shared" si="112"/>
        <v>0</v>
      </c>
      <c r="N546" s="1235">
        <f t="shared" si="112"/>
        <v>0</v>
      </c>
      <c r="O546" s="1234">
        <f t="shared" si="112"/>
        <v>0</v>
      </c>
      <c r="P546" s="1235">
        <f t="shared" si="112"/>
        <v>0</v>
      </c>
      <c r="Q546" s="1235">
        <f t="shared" si="112"/>
        <v>0</v>
      </c>
      <c r="R546" s="1234">
        <f t="shared" si="111"/>
        <v>0</v>
      </c>
      <c r="S546" s="1235">
        <f t="shared" si="111"/>
        <v>0</v>
      </c>
      <c r="T546" s="1235">
        <f t="shared" si="111"/>
        <v>0</v>
      </c>
      <c r="U546" s="1234">
        <f t="shared" si="110"/>
        <v>0</v>
      </c>
      <c r="V546" s="1235">
        <f t="shared" si="110"/>
        <v>0</v>
      </c>
      <c r="W546" s="1235">
        <f t="shared" si="110"/>
        <v>0</v>
      </c>
      <c r="X546" s="1225"/>
      <c r="Y546" s="1225"/>
      <c r="Z546" s="1225"/>
      <c r="AA546" s="1230"/>
    </row>
    <row r="547" spans="2:27" ht="18" hidden="1" x14ac:dyDescent="0.2">
      <c r="B547" s="1189"/>
      <c r="C547" s="1246"/>
      <c r="D547" s="1189"/>
      <c r="E547" s="1243">
        <v>1093000319</v>
      </c>
      <c r="F547" s="1245"/>
      <c r="G547" s="1226"/>
      <c r="H547" s="1222">
        <f t="shared" si="104"/>
        <v>0</v>
      </c>
      <c r="I547" s="1225"/>
      <c r="J547" s="1226"/>
      <c r="K547" s="1222">
        <f t="shared" si="105"/>
        <v>0</v>
      </c>
      <c r="L547" s="1234">
        <f t="shared" si="112"/>
        <v>0</v>
      </c>
      <c r="M547" s="1235">
        <f t="shared" si="112"/>
        <v>0</v>
      </c>
      <c r="N547" s="1235">
        <f t="shared" si="112"/>
        <v>0</v>
      </c>
      <c r="O547" s="1234">
        <f t="shared" si="112"/>
        <v>0</v>
      </c>
      <c r="P547" s="1235">
        <f t="shared" si="112"/>
        <v>0</v>
      </c>
      <c r="Q547" s="1235">
        <f t="shared" si="112"/>
        <v>0</v>
      </c>
      <c r="R547" s="1234">
        <f t="shared" si="111"/>
        <v>0</v>
      </c>
      <c r="S547" s="1235">
        <f t="shared" si="111"/>
        <v>0</v>
      </c>
      <c r="T547" s="1235">
        <f t="shared" si="111"/>
        <v>0</v>
      </c>
      <c r="U547" s="1234">
        <f t="shared" si="110"/>
        <v>0</v>
      </c>
      <c r="V547" s="1235">
        <f t="shared" si="110"/>
        <v>0</v>
      </c>
      <c r="W547" s="1235">
        <f t="shared" si="110"/>
        <v>0</v>
      </c>
      <c r="X547" s="1225"/>
      <c r="Y547" s="1225"/>
      <c r="Z547" s="1225"/>
      <c r="AA547" s="1230"/>
    </row>
    <row r="548" spans="2:27" ht="18" hidden="1" x14ac:dyDescent="0.2">
      <c r="B548" s="1189"/>
      <c r="C548" s="1246"/>
      <c r="D548" s="1189"/>
      <c r="E548" s="1243">
        <v>1093000320</v>
      </c>
      <c r="F548" s="1245"/>
      <c r="G548" s="1226"/>
      <c r="H548" s="1222">
        <f t="shared" si="104"/>
        <v>0</v>
      </c>
      <c r="I548" s="1225"/>
      <c r="J548" s="1226"/>
      <c r="K548" s="1222">
        <f t="shared" si="105"/>
        <v>0</v>
      </c>
      <c r="L548" s="1234">
        <f t="shared" si="112"/>
        <v>0</v>
      </c>
      <c r="M548" s="1235">
        <f t="shared" si="112"/>
        <v>0</v>
      </c>
      <c r="N548" s="1235">
        <f t="shared" si="112"/>
        <v>0</v>
      </c>
      <c r="O548" s="1234">
        <f t="shared" si="112"/>
        <v>0</v>
      </c>
      <c r="P548" s="1235">
        <f t="shared" si="112"/>
        <v>0</v>
      </c>
      <c r="Q548" s="1235">
        <f t="shared" si="112"/>
        <v>0</v>
      </c>
      <c r="R548" s="1234">
        <f t="shared" si="111"/>
        <v>0</v>
      </c>
      <c r="S548" s="1235">
        <f t="shared" si="111"/>
        <v>0</v>
      </c>
      <c r="T548" s="1235">
        <f t="shared" si="111"/>
        <v>0</v>
      </c>
      <c r="U548" s="1234">
        <f t="shared" si="110"/>
        <v>0</v>
      </c>
      <c r="V548" s="1235">
        <f t="shared" si="110"/>
        <v>0</v>
      </c>
      <c r="W548" s="1235">
        <f t="shared" si="110"/>
        <v>0</v>
      </c>
      <c r="X548" s="1225"/>
      <c r="Y548" s="1225"/>
      <c r="Z548" s="1225"/>
      <c r="AA548" s="1230"/>
    </row>
    <row r="549" spans="2:27" ht="18" hidden="1" x14ac:dyDescent="0.2">
      <c r="B549" s="1189"/>
      <c r="C549" s="1246"/>
      <c r="D549" s="1189"/>
      <c r="E549" s="1243">
        <v>1093000321</v>
      </c>
      <c r="F549" s="1245"/>
      <c r="G549" s="1226"/>
      <c r="H549" s="1222">
        <f t="shared" si="104"/>
        <v>0</v>
      </c>
      <c r="I549" s="1225"/>
      <c r="J549" s="1226"/>
      <c r="K549" s="1222">
        <f t="shared" si="105"/>
        <v>0</v>
      </c>
      <c r="L549" s="1234">
        <f t="shared" si="112"/>
        <v>0</v>
      </c>
      <c r="M549" s="1235">
        <f t="shared" si="112"/>
        <v>0</v>
      </c>
      <c r="N549" s="1235">
        <f t="shared" si="112"/>
        <v>0</v>
      </c>
      <c r="O549" s="1234">
        <f t="shared" si="112"/>
        <v>0</v>
      </c>
      <c r="P549" s="1235">
        <f t="shared" si="112"/>
        <v>0</v>
      </c>
      <c r="Q549" s="1235">
        <f t="shared" si="112"/>
        <v>0</v>
      </c>
      <c r="R549" s="1234">
        <f t="shared" si="111"/>
        <v>0</v>
      </c>
      <c r="S549" s="1235">
        <f t="shared" si="111"/>
        <v>0</v>
      </c>
      <c r="T549" s="1235">
        <f t="shared" si="111"/>
        <v>0</v>
      </c>
      <c r="U549" s="1234">
        <f t="shared" si="110"/>
        <v>0</v>
      </c>
      <c r="V549" s="1235">
        <f t="shared" si="110"/>
        <v>0</v>
      </c>
      <c r="W549" s="1235">
        <f t="shared" si="110"/>
        <v>0</v>
      </c>
      <c r="X549" s="1225"/>
      <c r="Y549" s="1225"/>
      <c r="Z549" s="1225"/>
      <c r="AA549" s="1230"/>
    </row>
    <row r="550" spans="2:27" ht="18" hidden="1" x14ac:dyDescent="0.2">
      <c r="B550" s="1189"/>
      <c r="C550" s="1246"/>
      <c r="D550" s="1189"/>
      <c r="E550" s="1243">
        <v>1093000322</v>
      </c>
      <c r="F550" s="1245"/>
      <c r="G550" s="1226"/>
      <c r="H550" s="1222">
        <f t="shared" si="104"/>
        <v>0</v>
      </c>
      <c r="I550" s="1225"/>
      <c r="J550" s="1226"/>
      <c r="K550" s="1222">
        <f t="shared" si="105"/>
        <v>0</v>
      </c>
      <c r="L550" s="1234">
        <f t="shared" si="112"/>
        <v>0</v>
      </c>
      <c r="M550" s="1235">
        <f t="shared" si="112"/>
        <v>0</v>
      </c>
      <c r="N550" s="1235">
        <f t="shared" si="112"/>
        <v>0</v>
      </c>
      <c r="O550" s="1234">
        <f t="shared" si="112"/>
        <v>0</v>
      </c>
      <c r="P550" s="1235">
        <f t="shared" si="112"/>
        <v>0</v>
      </c>
      <c r="Q550" s="1235">
        <f t="shared" si="112"/>
        <v>0</v>
      </c>
      <c r="R550" s="1234">
        <f t="shared" si="111"/>
        <v>0</v>
      </c>
      <c r="S550" s="1235">
        <f t="shared" si="111"/>
        <v>0</v>
      </c>
      <c r="T550" s="1235">
        <f t="shared" si="111"/>
        <v>0</v>
      </c>
      <c r="U550" s="1234">
        <f t="shared" si="110"/>
        <v>0</v>
      </c>
      <c r="V550" s="1235">
        <f t="shared" si="110"/>
        <v>0</v>
      </c>
      <c r="W550" s="1235">
        <f t="shared" si="110"/>
        <v>0</v>
      </c>
      <c r="X550" s="1225"/>
      <c r="Y550" s="1225"/>
      <c r="Z550" s="1225"/>
      <c r="AA550" s="1230"/>
    </row>
    <row r="551" spans="2:27" ht="18" hidden="1" x14ac:dyDescent="0.2">
      <c r="B551" s="1189"/>
      <c r="C551" s="1246"/>
      <c r="D551" s="1189"/>
      <c r="E551" s="1243">
        <v>1093000323</v>
      </c>
      <c r="F551" s="1245"/>
      <c r="G551" s="1226"/>
      <c r="H551" s="1222">
        <f t="shared" si="104"/>
        <v>0</v>
      </c>
      <c r="I551" s="1225"/>
      <c r="J551" s="1226"/>
      <c r="K551" s="1222">
        <f t="shared" si="105"/>
        <v>0</v>
      </c>
      <c r="L551" s="1234">
        <f t="shared" si="112"/>
        <v>0</v>
      </c>
      <c r="M551" s="1235">
        <f t="shared" si="112"/>
        <v>0</v>
      </c>
      <c r="N551" s="1235">
        <f t="shared" si="112"/>
        <v>0</v>
      </c>
      <c r="O551" s="1234">
        <f t="shared" si="112"/>
        <v>0</v>
      </c>
      <c r="P551" s="1235">
        <f t="shared" si="112"/>
        <v>0</v>
      </c>
      <c r="Q551" s="1235">
        <f t="shared" si="112"/>
        <v>0</v>
      </c>
      <c r="R551" s="1234">
        <f t="shared" si="111"/>
        <v>0</v>
      </c>
      <c r="S551" s="1235">
        <f t="shared" si="111"/>
        <v>0</v>
      </c>
      <c r="T551" s="1235">
        <f t="shared" si="111"/>
        <v>0</v>
      </c>
      <c r="U551" s="1234">
        <f t="shared" si="110"/>
        <v>0</v>
      </c>
      <c r="V551" s="1235">
        <f t="shared" si="110"/>
        <v>0</v>
      </c>
      <c r="W551" s="1235">
        <f t="shared" si="110"/>
        <v>0</v>
      </c>
      <c r="X551" s="1225"/>
      <c r="Y551" s="1225"/>
      <c r="Z551" s="1225"/>
      <c r="AA551" s="1230"/>
    </row>
    <row r="552" spans="2:27" ht="18" hidden="1" x14ac:dyDescent="0.2">
      <c r="B552" s="1189"/>
      <c r="C552" s="1246"/>
      <c r="D552" s="1189"/>
      <c r="E552" s="1243">
        <v>1093000324</v>
      </c>
      <c r="F552" s="1245"/>
      <c r="G552" s="1226"/>
      <c r="H552" s="1222">
        <f t="shared" si="104"/>
        <v>0</v>
      </c>
      <c r="I552" s="1225"/>
      <c r="J552" s="1226"/>
      <c r="K552" s="1222">
        <f t="shared" si="105"/>
        <v>0</v>
      </c>
      <c r="L552" s="1234">
        <f t="shared" si="112"/>
        <v>0</v>
      </c>
      <c r="M552" s="1235">
        <f t="shared" si="112"/>
        <v>0</v>
      </c>
      <c r="N552" s="1235">
        <f t="shared" si="112"/>
        <v>0</v>
      </c>
      <c r="O552" s="1234">
        <f t="shared" si="112"/>
        <v>0</v>
      </c>
      <c r="P552" s="1235">
        <f t="shared" si="112"/>
        <v>0</v>
      </c>
      <c r="Q552" s="1235">
        <f t="shared" si="112"/>
        <v>0</v>
      </c>
      <c r="R552" s="1234">
        <f t="shared" si="111"/>
        <v>0</v>
      </c>
      <c r="S552" s="1235">
        <f t="shared" si="111"/>
        <v>0</v>
      </c>
      <c r="T552" s="1235">
        <f t="shared" si="111"/>
        <v>0</v>
      </c>
      <c r="U552" s="1234">
        <f t="shared" si="110"/>
        <v>0</v>
      </c>
      <c r="V552" s="1235">
        <f t="shared" si="110"/>
        <v>0</v>
      </c>
      <c r="W552" s="1235">
        <f t="shared" si="110"/>
        <v>0</v>
      </c>
      <c r="X552" s="1225"/>
      <c r="Y552" s="1225"/>
      <c r="Z552" s="1225"/>
      <c r="AA552" s="1230"/>
    </row>
    <row r="553" spans="2:27" ht="18" hidden="1" x14ac:dyDescent="0.2">
      <c r="B553" s="1189"/>
      <c r="C553" s="1246"/>
      <c r="D553" s="1189"/>
      <c r="E553" s="1243">
        <v>1093000325</v>
      </c>
      <c r="F553" s="1245"/>
      <c r="G553" s="1226"/>
      <c r="H553" s="1222">
        <f t="shared" si="104"/>
        <v>0</v>
      </c>
      <c r="I553" s="1225"/>
      <c r="J553" s="1226"/>
      <c r="K553" s="1222">
        <f t="shared" si="105"/>
        <v>0</v>
      </c>
      <c r="L553" s="1234">
        <f t="shared" si="112"/>
        <v>0</v>
      </c>
      <c r="M553" s="1235">
        <f t="shared" si="112"/>
        <v>0</v>
      </c>
      <c r="N553" s="1235">
        <f t="shared" si="112"/>
        <v>0</v>
      </c>
      <c r="O553" s="1234">
        <f t="shared" si="112"/>
        <v>0</v>
      </c>
      <c r="P553" s="1235">
        <f t="shared" si="112"/>
        <v>0</v>
      </c>
      <c r="Q553" s="1235">
        <f t="shared" si="112"/>
        <v>0</v>
      </c>
      <c r="R553" s="1234">
        <f t="shared" si="111"/>
        <v>0</v>
      </c>
      <c r="S553" s="1235">
        <f t="shared" si="111"/>
        <v>0</v>
      </c>
      <c r="T553" s="1235">
        <f t="shared" si="111"/>
        <v>0</v>
      </c>
      <c r="U553" s="1234">
        <f t="shared" si="110"/>
        <v>0</v>
      </c>
      <c r="V553" s="1235">
        <f t="shared" si="110"/>
        <v>0</v>
      </c>
      <c r="W553" s="1235">
        <f t="shared" si="110"/>
        <v>0</v>
      </c>
      <c r="X553" s="1225"/>
      <c r="Y553" s="1225"/>
      <c r="Z553" s="1225"/>
      <c r="AA553" s="1230"/>
    </row>
    <row r="554" spans="2:27" ht="18" hidden="1" x14ac:dyDescent="0.2">
      <c r="B554" s="1189"/>
      <c r="C554" s="1246"/>
      <c r="D554" s="1189"/>
      <c r="E554" s="1243">
        <v>1093000326</v>
      </c>
      <c r="F554" s="1245"/>
      <c r="G554" s="1226"/>
      <c r="H554" s="1222">
        <f t="shared" si="104"/>
        <v>0</v>
      </c>
      <c r="I554" s="1225"/>
      <c r="J554" s="1226"/>
      <c r="K554" s="1222">
        <f t="shared" si="105"/>
        <v>0</v>
      </c>
      <c r="L554" s="1234">
        <f t="shared" si="112"/>
        <v>0</v>
      </c>
      <c r="M554" s="1235">
        <f t="shared" si="112"/>
        <v>0</v>
      </c>
      <c r="N554" s="1235">
        <f t="shared" si="112"/>
        <v>0</v>
      </c>
      <c r="O554" s="1234">
        <f t="shared" si="112"/>
        <v>0</v>
      </c>
      <c r="P554" s="1235">
        <f t="shared" si="112"/>
        <v>0</v>
      </c>
      <c r="Q554" s="1235">
        <f t="shared" si="112"/>
        <v>0</v>
      </c>
      <c r="R554" s="1234">
        <f t="shared" si="111"/>
        <v>0</v>
      </c>
      <c r="S554" s="1235">
        <f t="shared" si="111"/>
        <v>0</v>
      </c>
      <c r="T554" s="1235">
        <f t="shared" si="111"/>
        <v>0</v>
      </c>
      <c r="U554" s="1234">
        <f t="shared" si="110"/>
        <v>0</v>
      </c>
      <c r="V554" s="1235">
        <f t="shared" si="110"/>
        <v>0</v>
      </c>
      <c r="W554" s="1235">
        <f t="shared" si="110"/>
        <v>0</v>
      </c>
      <c r="X554" s="1225"/>
      <c r="Y554" s="1225"/>
      <c r="Z554" s="1225"/>
      <c r="AA554" s="1230"/>
    </row>
    <row r="555" spans="2:27" ht="18" hidden="1" x14ac:dyDescent="0.2">
      <c r="B555" s="1189"/>
      <c r="C555" s="1246"/>
      <c r="D555" s="1189"/>
      <c r="E555" s="1243">
        <v>1093000327</v>
      </c>
      <c r="F555" s="1245"/>
      <c r="G555" s="1226"/>
      <c r="H555" s="1222">
        <f t="shared" si="104"/>
        <v>0</v>
      </c>
      <c r="I555" s="1225"/>
      <c r="J555" s="1226"/>
      <c r="K555" s="1222">
        <f t="shared" si="105"/>
        <v>0</v>
      </c>
      <c r="L555" s="1234">
        <f t="shared" si="112"/>
        <v>0</v>
      </c>
      <c r="M555" s="1235">
        <f t="shared" si="112"/>
        <v>0</v>
      </c>
      <c r="N555" s="1235">
        <f t="shared" si="112"/>
        <v>0</v>
      </c>
      <c r="O555" s="1234">
        <f t="shared" si="112"/>
        <v>0</v>
      </c>
      <c r="P555" s="1235">
        <f t="shared" si="112"/>
        <v>0</v>
      </c>
      <c r="Q555" s="1235">
        <f t="shared" si="112"/>
        <v>0</v>
      </c>
      <c r="R555" s="1234">
        <f t="shared" si="111"/>
        <v>0</v>
      </c>
      <c r="S555" s="1235">
        <f t="shared" si="111"/>
        <v>0</v>
      </c>
      <c r="T555" s="1235">
        <f t="shared" si="111"/>
        <v>0</v>
      </c>
      <c r="U555" s="1234">
        <f t="shared" si="110"/>
        <v>0</v>
      </c>
      <c r="V555" s="1235">
        <f t="shared" si="110"/>
        <v>0</v>
      </c>
      <c r="W555" s="1235">
        <f t="shared" si="110"/>
        <v>0</v>
      </c>
      <c r="X555" s="1225"/>
      <c r="Y555" s="1225"/>
      <c r="Z555" s="1225"/>
      <c r="AA555" s="1230"/>
    </row>
    <row r="556" spans="2:27" ht="18" hidden="1" x14ac:dyDescent="0.2">
      <c r="B556" s="1189"/>
      <c r="C556" s="1246"/>
      <c r="D556" s="1189"/>
      <c r="E556" s="1243">
        <v>1093000328</v>
      </c>
      <c r="F556" s="1245"/>
      <c r="G556" s="1226"/>
      <c r="H556" s="1222">
        <f t="shared" si="104"/>
        <v>0</v>
      </c>
      <c r="I556" s="1225"/>
      <c r="J556" s="1226"/>
      <c r="K556" s="1222">
        <f t="shared" si="105"/>
        <v>0</v>
      </c>
      <c r="L556" s="1234">
        <f t="shared" si="112"/>
        <v>0</v>
      </c>
      <c r="M556" s="1235">
        <f t="shared" si="112"/>
        <v>0</v>
      </c>
      <c r="N556" s="1235">
        <f t="shared" si="112"/>
        <v>0</v>
      </c>
      <c r="O556" s="1234">
        <f t="shared" si="112"/>
        <v>0</v>
      </c>
      <c r="P556" s="1235">
        <f t="shared" si="112"/>
        <v>0</v>
      </c>
      <c r="Q556" s="1235">
        <f t="shared" si="112"/>
        <v>0</v>
      </c>
      <c r="R556" s="1234">
        <f t="shared" si="111"/>
        <v>0</v>
      </c>
      <c r="S556" s="1235">
        <f t="shared" si="111"/>
        <v>0</v>
      </c>
      <c r="T556" s="1235">
        <f t="shared" si="111"/>
        <v>0</v>
      </c>
      <c r="U556" s="1234">
        <f t="shared" si="110"/>
        <v>0</v>
      </c>
      <c r="V556" s="1235">
        <f t="shared" si="110"/>
        <v>0</v>
      </c>
      <c r="W556" s="1235">
        <f t="shared" si="110"/>
        <v>0</v>
      </c>
      <c r="X556" s="1225"/>
      <c r="Y556" s="1225"/>
      <c r="Z556" s="1225"/>
      <c r="AA556" s="1230"/>
    </row>
    <row r="557" spans="2:27" ht="18" hidden="1" x14ac:dyDescent="0.2">
      <c r="B557" s="1189"/>
      <c r="C557" s="1246"/>
      <c r="D557" s="1189"/>
      <c r="E557" s="1243">
        <v>1093000329</v>
      </c>
      <c r="F557" s="1245"/>
      <c r="G557" s="1226"/>
      <c r="H557" s="1222">
        <f t="shared" si="104"/>
        <v>0</v>
      </c>
      <c r="I557" s="1225"/>
      <c r="J557" s="1226"/>
      <c r="K557" s="1222">
        <f t="shared" si="105"/>
        <v>0</v>
      </c>
      <c r="L557" s="1234">
        <f t="shared" si="112"/>
        <v>0</v>
      </c>
      <c r="M557" s="1235">
        <f t="shared" si="112"/>
        <v>0</v>
      </c>
      <c r="N557" s="1235">
        <f t="shared" si="112"/>
        <v>0</v>
      </c>
      <c r="O557" s="1234">
        <f t="shared" si="112"/>
        <v>0</v>
      </c>
      <c r="P557" s="1235">
        <f t="shared" si="112"/>
        <v>0</v>
      </c>
      <c r="Q557" s="1235">
        <f t="shared" si="112"/>
        <v>0</v>
      </c>
      <c r="R557" s="1234">
        <f t="shared" si="111"/>
        <v>0</v>
      </c>
      <c r="S557" s="1235">
        <f t="shared" si="111"/>
        <v>0</v>
      </c>
      <c r="T557" s="1235">
        <f t="shared" si="111"/>
        <v>0</v>
      </c>
      <c r="U557" s="1234">
        <f t="shared" si="110"/>
        <v>0</v>
      </c>
      <c r="V557" s="1235">
        <f t="shared" si="110"/>
        <v>0</v>
      </c>
      <c r="W557" s="1235">
        <f t="shared" si="110"/>
        <v>0</v>
      </c>
      <c r="X557" s="1225"/>
      <c r="Y557" s="1225"/>
      <c r="Z557" s="1225"/>
      <c r="AA557" s="1230"/>
    </row>
    <row r="558" spans="2:27" ht="18" hidden="1" x14ac:dyDescent="0.2">
      <c r="B558" s="1189"/>
      <c r="C558" s="1246"/>
      <c r="D558" s="1189"/>
      <c r="E558" s="1243">
        <v>1093000330</v>
      </c>
      <c r="F558" s="1245"/>
      <c r="G558" s="1226"/>
      <c r="H558" s="1222">
        <f t="shared" si="104"/>
        <v>0</v>
      </c>
      <c r="I558" s="1225"/>
      <c r="J558" s="1226"/>
      <c r="K558" s="1222">
        <f t="shared" si="105"/>
        <v>0</v>
      </c>
      <c r="L558" s="1234">
        <f t="shared" si="112"/>
        <v>0</v>
      </c>
      <c r="M558" s="1235">
        <f t="shared" si="112"/>
        <v>0</v>
      </c>
      <c r="N558" s="1235">
        <f t="shared" si="112"/>
        <v>0</v>
      </c>
      <c r="O558" s="1234">
        <f t="shared" si="112"/>
        <v>0</v>
      </c>
      <c r="P558" s="1235">
        <f t="shared" si="112"/>
        <v>0</v>
      </c>
      <c r="Q558" s="1235">
        <f t="shared" si="112"/>
        <v>0</v>
      </c>
      <c r="R558" s="1234">
        <f t="shared" si="111"/>
        <v>0</v>
      </c>
      <c r="S558" s="1235">
        <f t="shared" si="111"/>
        <v>0</v>
      </c>
      <c r="T558" s="1235">
        <f t="shared" si="111"/>
        <v>0</v>
      </c>
      <c r="U558" s="1234">
        <f t="shared" si="110"/>
        <v>0</v>
      </c>
      <c r="V558" s="1235">
        <f t="shared" si="110"/>
        <v>0</v>
      </c>
      <c r="W558" s="1235">
        <f t="shared" si="110"/>
        <v>0</v>
      </c>
      <c r="X558" s="1225"/>
      <c r="Y558" s="1225"/>
      <c r="Z558" s="1225"/>
      <c r="AA558" s="1230"/>
    </row>
    <row r="559" spans="2:27" ht="18" hidden="1" x14ac:dyDescent="0.2">
      <c r="B559" s="1189"/>
      <c r="C559" s="1246"/>
      <c r="D559" s="1189"/>
      <c r="E559" s="1243">
        <v>1093000331</v>
      </c>
      <c r="F559" s="1245"/>
      <c r="G559" s="1226"/>
      <c r="H559" s="1222">
        <f t="shared" si="104"/>
        <v>0</v>
      </c>
      <c r="I559" s="1225"/>
      <c r="J559" s="1226"/>
      <c r="K559" s="1222">
        <f t="shared" si="105"/>
        <v>0</v>
      </c>
      <c r="L559" s="1234">
        <f t="shared" si="112"/>
        <v>0</v>
      </c>
      <c r="M559" s="1235">
        <f t="shared" si="112"/>
        <v>0</v>
      </c>
      <c r="N559" s="1235">
        <f t="shared" si="112"/>
        <v>0</v>
      </c>
      <c r="O559" s="1234">
        <f t="shared" si="112"/>
        <v>0</v>
      </c>
      <c r="P559" s="1235">
        <f t="shared" si="112"/>
        <v>0</v>
      </c>
      <c r="Q559" s="1235">
        <f t="shared" si="112"/>
        <v>0</v>
      </c>
      <c r="R559" s="1234">
        <f t="shared" si="111"/>
        <v>0</v>
      </c>
      <c r="S559" s="1235">
        <f t="shared" si="111"/>
        <v>0</v>
      </c>
      <c r="T559" s="1235">
        <f t="shared" si="111"/>
        <v>0</v>
      </c>
      <c r="U559" s="1234">
        <f t="shared" si="110"/>
        <v>0</v>
      </c>
      <c r="V559" s="1235">
        <f t="shared" si="110"/>
        <v>0</v>
      </c>
      <c r="W559" s="1235">
        <f t="shared" si="110"/>
        <v>0</v>
      </c>
      <c r="X559" s="1225"/>
      <c r="Y559" s="1225"/>
      <c r="Z559" s="1225"/>
      <c r="AA559" s="1230"/>
    </row>
    <row r="560" spans="2:27" ht="18" hidden="1" x14ac:dyDescent="0.2">
      <c r="B560" s="1189"/>
      <c r="C560" s="1246"/>
      <c r="D560" s="1189"/>
      <c r="E560" s="1243">
        <v>1093000332</v>
      </c>
      <c r="F560" s="1245"/>
      <c r="G560" s="1226"/>
      <c r="H560" s="1222">
        <f t="shared" si="104"/>
        <v>0</v>
      </c>
      <c r="I560" s="1225"/>
      <c r="J560" s="1226"/>
      <c r="K560" s="1222">
        <f t="shared" si="105"/>
        <v>0</v>
      </c>
      <c r="L560" s="1234">
        <f t="shared" si="112"/>
        <v>0</v>
      </c>
      <c r="M560" s="1235">
        <f t="shared" si="112"/>
        <v>0</v>
      </c>
      <c r="N560" s="1235">
        <f t="shared" si="112"/>
        <v>0</v>
      </c>
      <c r="O560" s="1234">
        <f t="shared" ref="O560:W604" si="113">(0)</f>
        <v>0</v>
      </c>
      <c r="P560" s="1235">
        <f t="shared" si="113"/>
        <v>0</v>
      </c>
      <c r="Q560" s="1235">
        <f t="shared" si="113"/>
        <v>0</v>
      </c>
      <c r="R560" s="1234">
        <f t="shared" si="111"/>
        <v>0</v>
      </c>
      <c r="S560" s="1235">
        <f t="shared" si="111"/>
        <v>0</v>
      </c>
      <c r="T560" s="1235">
        <f t="shared" si="111"/>
        <v>0</v>
      </c>
      <c r="U560" s="1234">
        <f t="shared" si="110"/>
        <v>0</v>
      </c>
      <c r="V560" s="1235">
        <f t="shared" si="110"/>
        <v>0</v>
      </c>
      <c r="W560" s="1235">
        <f t="shared" si="110"/>
        <v>0</v>
      </c>
      <c r="X560" s="1225"/>
      <c r="Y560" s="1225"/>
      <c r="Z560" s="1225"/>
      <c r="AA560" s="1230"/>
    </row>
    <row r="561" spans="2:27" ht="18" hidden="1" x14ac:dyDescent="0.2">
      <c r="B561" s="1189"/>
      <c r="C561" s="1246"/>
      <c r="D561" s="1189"/>
      <c r="E561" s="1243">
        <v>1093000333</v>
      </c>
      <c r="F561" s="1245"/>
      <c r="G561" s="1226"/>
      <c r="H561" s="1222">
        <f t="shared" si="104"/>
        <v>0</v>
      </c>
      <c r="I561" s="1225"/>
      <c r="J561" s="1226"/>
      <c r="K561" s="1222">
        <f t="shared" si="105"/>
        <v>0</v>
      </c>
      <c r="L561" s="1234">
        <f t="shared" ref="L561:Q625" si="114">(0)</f>
        <v>0</v>
      </c>
      <c r="M561" s="1235">
        <f t="shared" si="114"/>
        <v>0</v>
      </c>
      <c r="N561" s="1235">
        <f t="shared" si="114"/>
        <v>0</v>
      </c>
      <c r="O561" s="1234">
        <f t="shared" si="113"/>
        <v>0</v>
      </c>
      <c r="P561" s="1235">
        <f t="shared" si="113"/>
        <v>0</v>
      </c>
      <c r="Q561" s="1235">
        <f t="shared" si="113"/>
        <v>0</v>
      </c>
      <c r="R561" s="1234">
        <f t="shared" si="111"/>
        <v>0</v>
      </c>
      <c r="S561" s="1235">
        <f t="shared" si="111"/>
        <v>0</v>
      </c>
      <c r="T561" s="1235">
        <f t="shared" si="111"/>
        <v>0</v>
      </c>
      <c r="U561" s="1234">
        <f t="shared" si="110"/>
        <v>0</v>
      </c>
      <c r="V561" s="1235">
        <f t="shared" si="110"/>
        <v>0</v>
      </c>
      <c r="W561" s="1235">
        <f t="shared" si="110"/>
        <v>0</v>
      </c>
      <c r="X561" s="1225"/>
      <c r="Y561" s="1225"/>
      <c r="Z561" s="1225"/>
      <c r="AA561" s="1230"/>
    </row>
    <row r="562" spans="2:27" ht="18" hidden="1" x14ac:dyDescent="0.2">
      <c r="B562" s="1189"/>
      <c r="C562" s="1246"/>
      <c r="D562" s="1189"/>
      <c r="E562" s="1243">
        <v>1093000334</v>
      </c>
      <c r="F562" s="1245"/>
      <c r="G562" s="1226"/>
      <c r="H562" s="1222">
        <f t="shared" si="104"/>
        <v>0</v>
      </c>
      <c r="I562" s="1225"/>
      <c r="J562" s="1226"/>
      <c r="K562" s="1222">
        <f t="shared" si="105"/>
        <v>0</v>
      </c>
      <c r="L562" s="1234">
        <f t="shared" si="114"/>
        <v>0</v>
      </c>
      <c r="M562" s="1235">
        <f t="shared" si="114"/>
        <v>0</v>
      </c>
      <c r="N562" s="1235">
        <f t="shared" si="114"/>
        <v>0</v>
      </c>
      <c r="O562" s="1234">
        <f t="shared" si="113"/>
        <v>0</v>
      </c>
      <c r="P562" s="1235">
        <f t="shared" si="113"/>
        <v>0</v>
      </c>
      <c r="Q562" s="1235">
        <f t="shared" si="113"/>
        <v>0</v>
      </c>
      <c r="R562" s="1234">
        <f t="shared" si="111"/>
        <v>0</v>
      </c>
      <c r="S562" s="1235">
        <f t="shared" si="111"/>
        <v>0</v>
      </c>
      <c r="T562" s="1235">
        <f t="shared" si="111"/>
        <v>0</v>
      </c>
      <c r="U562" s="1234">
        <f t="shared" si="110"/>
        <v>0</v>
      </c>
      <c r="V562" s="1235">
        <f t="shared" si="110"/>
        <v>0</v>
      </c>
      <c r="W562" s="1235">
        <f t="shared" si="110"/>
        <v>0</v>
      </c>
      <c r="X562" s="1225"/>
      <c r="Y562" s="1225"/>
      <c r="Z562" s="1225"/>
      <c r="AA562" s="1230"/>
    </row>
    <row r="563" spans="2:27" ht="18" hidden="1" x14ac:dyDescent="0.2">
      <c r="B563" s="1189"/>
      <c r="C563" s="1246"/>
      <c r="D563" s="1189"/>
      <c r="E563" s="1243">
        <v>1093000335</v>
      </c>
      <c r="F563" s="1245"/>
      <c r="G563" s="1226"/>
      <c r="H563" s="1222">
        <f t="shared" si="104"/>
        <v>0</v>
      </c>
      <c r="I563" s="1225"/>
      <c r="J563" s="1226"/>
      <c r="K563" s="1222">
        <f t="shared" si="105"/>
        <v>0</v>
      </c>
      <c r="L563" s="1234">
        <f t="shared" si="114"/>
        <v>0</v>
      </c>
      <c r="M563" s="1235">
        <f t="shared" si="114"/>
        <v>0</v>
      </c>
      <c r="N563" s="1235">
        <f t="shared" si="114"/>
        <v>0</v>
      </c>
      <c r="O563" s="1234">
        <f t="shared" si="113"/>
        <v>0</v>
      </c>
      <c r="P563" s="1235">
        <f t="shared" si="113"/>
        <v>0</v>
      </c>
      <c r="Q563" s="1235">
        <f t="shared" si="113"/>
        <v>0</v>
      </c>
      <c r="R563" s="1234">
        <f t="shared" si="111"/>
        <v>0</v>
      </c>
      <c r="S563" s="1235">
        <f t="shared" si="111"/>
        <v>0</v>
      </c>
      <c r="T563" s="1235">
        <f t="shared" si="111"/>
        <v>0</v>
      </c>
      <c r="U563" s="1234">
        <f t="shared" si="110"/>
        <v>0</v>
      </c>
      <c r="V563" s="1235">
        <f t="shared" si="110"/>
        <v>0</v>
      </c>
      <c r="W563" s="1235">
        <f t="shared" si="110"/>
        <v>0</v>
      </c>
      <c r="X563" s="1225"/>
      <c r="Y563" s="1225"/>
      <c r="Z563" s="1225"/>
      <c r="AA563" s="1230"/>
    </row>
    <row r="564" spans="2:27" ht="18" hidden="1" x14ac:dyDescent="0.2">
      <c r="B564" s="1189"/>
      <c r="C564" s="1246"/>
      <c r="D564" s="1189"/>
      <c r="E564" s="1243">
        <v>1093000336</v>
      </c>
      <c r="F564" s="1245"/>
      <c r="G564" s="1226"/>
      <c r="H564" s="1222">
        <f t="shared" si="104"/>
        <v>0</v>
      </c>
      <c r="I564" s="1225"/>
      <c r="J564" s="1226"/>
      <c r="K564" s="1222">
        <f t="shared" si="105"/>
        <v>0</v>
      </c>
      <c r="L564" s="1234">
        <f t="shared" si="114"/>
        <v>0</v>
      </c>
      <c r="M564" s="1235">
        <f t="shared" si="114"/>
        <v>0</v>
      </c>
      <c r="N564" s="1235">
        <f t="shared" si="114"/>
        <v>0</v>
      </c>
      <c r="O564" s="1234">
        <f t="shared" si="113"/>
        <v>0</v>
      </c>
      <c r="P564" s="1235">
        <f t="shared" si="113"/>
        <v>0</v>
      </c>
      <c r="Q564" s="1235">
        <f t="shared" si="113"/>
        <v>0</v>
      </c>
      <c r="R564" s="1234">
        <f t="shared" si="111"/>
        <v>0</v>
      </c>
      <c r="S564" s="1235">
        <f t="shared" si="111"/>
        <v>0</v>
      </c>
      <c r="T564" s="1235">
        <f t="shared" si="111"/>
        <v>0</v>
      </c>
      <c r="U564" s="1234">
        <f t="shared" si="110"/>
        <v>0</v>
      </c>
      <c r="V564" s="1235">
        <f t="shared" si="110"/>
        <v>0</v>
      </c>
      <c r="W564" s="1235">
        <f t="shared" si="110"/>
        <v>0</v>
      </c>
      <c r="X564" s="1225"/>
      <c r="Y564" s="1225"/>
      <c r="Z564" s="1225"/>
      <c r="AA564" s="1230"/>
    </row>
    <row r="565" spans="2:27" ht="18" hidden="1" x14ac:dyDescent="0.2">
      <c r="B565" s="1189"/>
      <c r="C565" s="1246"/>
      <c r="D565" s="1189"/>
      <c r="E565" s="1243">
        <v>1093000337</v>
      </c>
      <c r="F565" s="1245"/>
      <c r="G565" s="1226"/>
      <c r="H565" s="1222">
        <f t="shared" si="104"/>
        <v>0</v>
      </c>
      <c r="I565" s="1225"/>
      <c r="J565" s="1226"/>
      <c r="K565" s="1222">
        <f t="shared" si="105"/>
        <v>0</v>
      </c>
      <c r="L565" s="1234">
        <f t="shared" si="114"/>
        <v>0</v>
      </c>
      <c r="M565" s="1235">
        <f t="shared" si="114"/>
        <v>0</v>
      </c>
      <c r="N565" s="1235">
        <f t="shared" si="114"/>
        <v>0</v>
      </c>
      <c r="O565" s="1234">
        <f t="shared" si="113"/>
        <v>0</v>
      </c>
      <c r="P565" s="1235">
        <f t="shared" si="113"/>
        <v>0</v>
      </c>
      <c r="Q565" s="1235">
        <f t="shared" si="113"/>
        <v>0</v>
      </c>
      <c r="R565" s="1234">
        <f t="shared" si="111"/>
        <v>0</v>
      </c>
      <c r="S565" s="1235">
        <f t="shared" si="111"/>
        <v>0</v>
      </c>
      <c r="T565" s="1235">
        <f t="shared" si="111"/>
        <v>0</v>
      </c>
      <c r="U565" s="1234">
        <f t="shared" si="110"/>
        <v>0</v>
      </c>
      <c r="V565" s="1235">
        <f t="shared" si="110"/>
        <v>0</v>
      </c>
      <c r="W565" s="1235">
        <f t="shared" si="110"/>
        <v>0</v>
      </c>
      <c r="X565" s="1225"/>
      <c r="Y565" s="1225"/>
      <c r="Z565" s="1225"/>
      <c r="AA565" s="1230"/>
    </row>
    <row r="566" spans="2:27" ht="18" hidden="1" x14ac:dyDescent="0.2">
      <c r="B566" s="1189"/>
      <c r="C566" s="1246"/>
      <c r="D566" s="1189"/>
      <c r="E566" s="1243">
        <v>1093000338</v>
      </c>
      <c r="F566" s="1245"/>
      <c r="G566" s="1226"/>
      <c r="H566" s="1222">
        <f t="shared" si="104"/>
        <v>0</v>
      </c>
      <c r="I566" s="1225"/>
      <c r="J566" s="1226"/>
      <c r="K566" s="1222">
        <f t="shared" si="105"/>
        <v>0</v>
      </c>
      <c r="L566" s="1234">
        <f t="shared" si="114"/>
        <v>0</v>
      </c>
      <c r="M566" s="1235">
        <f t="shared" si="114"/>
        <v>0</v>
      </c>
      <c r="N566" s="1235">
        <f t="shared" si="114"/>
        <v>0</v>
      </c>
      <c r="O566" s="1234">
        <f t="shared" si="113"/>
        <v>0</v>
      </c>
      <c r="P566" s="1235">
        <f t="shared" si="113"/>
        <v>0</v>
      </c>
      <c r="Q566" s="1235">
        <f t="shared" si="113"/>
        <v>0</v>
      </c>
      <c r="R566" s="1234">
        <f t="shared" si="111"/>
        <v>0</v>
      </c>
      <c r="S566" s="1235">
        <f t="shared" si="111"/>
        <v>0</v>
      </c>
      <c r="T566" s="1235">
        <f t="shared" si="111"/>
        <v>0</v>
      </c>
      <c r="U566" s="1234">
        <f t="shared" si="110"/>
        <v>0</v>
      </c>
      <c r="V566" s="1235">
        <f t="shared" si="110"/>
        <v>0</v>
      </c>
      <c r="W566" s="1235">
        <f t="shared" si="110"/>
        <v>0</v>
      </c>
      <c r="X566" s="1225"/>
      <c r="Y566" s="1225"/>
      <c r="Z566" s="1225"/>
      <c r="AA566" s="1230"/>
    </row>
    <row r="567" spans="2:27" ht="18" hidden="1" x14ac:dyDescent="0.2">
      <c r="B567" s="1189"/>
      <c r="C567" s="1246"/>
      <c r="D567" s="1189"/>
      <c r="E567" s="1243">
        <v>1093000339</v>
      </c>
      <c r="F567" s="1245"/>
      <c r="G567" s="1226"/>
      <c r="H567" s="1222">
        <f t="shared" si="104"/>
        <v>0</v>
      </c>
      <c r="I567" s="1225"/>
      <c r="J567" s="1226"/>
      <c r="K567" s="1222">
        <f t="shared" si="105"/>
        <v>0</v>
      </c>
      <c r="L567" s="1234">
        <f t="shared" si="114"/>
        <v>0</v>
      </c>
      <c r="M567" s="1235">
        <f t="shared" si="114"/>
        <v>0</v>
      </c>
      <c r="N567" s="1235">
        <f t="shared" si="114"/>
        <v>0</v>
      </c>
      <c r="O567" s="1234">
        <f t="shared" si="113"/>
        <v>0</v>
      </c>
      <c r="P567" s="1235">
        <f t="shared" si="113"/>
        <v>0</v>
      </c>
      <c r="Q567" s="1235">
        <f t="shared" si="113"/>
        <v>0</v>
      </c>
      <c r="R567" s="1234">
        <f t="shared" si="111"/>
        <v>0</v>
      </c>
      <c r="S567" s="1235">
        <f t="shared" si="111"/>
        <v>0</v>
      </c>
      <c r="T567" s="1235">
        <f t="shared" si="111"/>
        <v>0</v>
      </c>
      <c r="U567" s="1234">
        <f t="shared" si="110"/>
        <v>0</v>
      </c>
      <c r="V567" s="1235">
        <f t="shared" si="110"/>
        <v>0</v>
      </c>
      <c r="W567" s="1235">
        <f t="shared" si="110"/>
        <v>0</v>
      </c>
      <c r="X567" s="1225"/>
      <c r="Y567" s="1225"/>
      <c r="Z567" s="1225"/>
      <c r="AA567" s="1230"/>
    </row>
    <row r="568" spans="2:27" ht="18" hidden="1" x14ac:dyDescent="0.2">
      <c r="B568" s="1189"/>
      <c r="C568" s="1246"/>
      <c r="D568" s="1189"/>
      <c r="E568" s="1243">
        <v>1093000340</v>
      </c>
      <c r="F568" s="1245"/>
      <c r="G568" s="1226"/>
      <c r="H568" s="1222">
        <f t="shared" si="104"/>
        <v>0</v>
      </c>
      <c r="I568" s="1225"/>
      <c r="J568" s="1226"/>
      <c r="K568" s="1222">
        <f t="shared" si="105"/>
        <v>0</v>
      </c>
      <c r="L568" s="1234">
        <f t="shared" si="114"/>
        <v>0</v>
      </c>
      <c r="M568" s="1235">
        <f t="shared" si="114"/>
        <v>0</v>
      </c>
      <c r="N568" s="1235">
        <f t="shared" si="114"/>
        <v>0</v>
      </c>
      <c r="O568" s="1234">
        <f t="shared" si="113"/>
        <v>0</v>
      </c>
      <c r="P568" s="1235">
        <f t="shared" si="113"/>
        <v>0</v>
      </c>
      <c r="Q568" s="1235">
        <f t="shared" si="113"/>
        <v>0</v>
      </c>
      <c r="R568" s="1234">
        <f t="shared" si="111"/>
        <v>0</v>
      </c>
      <c r="S568" s="1235">
        <f t="shared" si="111"/>
        <v>0</v>
      </c>
      <c r="T568" s="1235">
        <f t="shared" si="111"/>
        <v>0</v>
      </c>
      <c r="U568" s="1234">
        <f t="shared" si="110"/>
        <v>0</v>
      </c>
      <c r="V568" s="1235">
        <f t="shared" si="110"/>
        <v>0</v>
      </c>
      <c r="W568" s="1235">
        <f t="shared" si="110"/>
        <v>0</v>
      </c>
      <c r="X568" s="1225"/>
      <c r="Y568" s="1225"/>
      <c r="Z568" s="1225"/>
      <c r="AA568" s="1230"/>
    </row>
    <row r="569" spans="2:27" ht="18" hidden="1" x14ac:dyDescent="0.2">
      <c r="B569" s="1189"/>
      <c r="C569" s="1246"/>
      <c r="D569" s="1189"/>
      <c r="E569" s="1243">
        <v>1093000341</v>
      </c>
      <c r="F569" s="1245"/>
      <c r="G569" s="1226"/>
      <c r="H569" s="1222">
        <f t="shared" si="104"/>
        <v>0</v>
      </c>
      <c r="I569" s="1225"/>
      <c r="J569" s="1226"/>
      <c r="K569" s="1222">
        <f t="shared" si="105"/>
        <v>0</v>
      </c>
      <c r="L569" s="1234">
        <f t="shared" si="114"/>
        <v>0</v>
      </c>
      <c r="M569" s="1235">
        <f t="shared" si="114"/>
        <v>0</v>
      </c>
      <c r="N569" s="1235">
        <f t="shared" si="114"/>
        <v>0</v>
      </c>
      <c r="O569" s="1234">
        <f t="shared" si="113"/>
        <v>0</v>
      </c>
      <c r="P569" s="1235">
        <f t="shared" si="113"/>
        <v>0</v>
      </c>
      <c r="Q569" s="1235">
        <f t="shared" si="113"/>
        <v>0</v>
      </c>
      <c r="R569" s="1234">
        <f t="shared" si="111"/>
        <v>0</v>
      </c>
      <c r="S569" s="1235">
        <f t="shared" si="111"/>
        <v>0</v>
      </c>
      <c r="T569" s="1235">
        <f t="shared" si="111"/>
        <v>0</v>
      </c>
      <c r="U569" s="1234">
        <f t="shared" si="110"/>
        <v>0</v>
      </c>
      <c r="V569" s="1235">
        <f t="shared" si="110"/>
        <v>0</v>
      </c>
      <c r="W569" s="1235">
        <f t="shared" si="110"/>
        <v>0</v>
      </c>
      <c r="X569" s="1225"/>
      <c r="Y569" s="1225"/>
      <c r="Z569" s="1225"/>
      <c r="AA569" s="1230"/>
    </row>
    <row r="570" spans="2:27" ht="18" hidden="1" x14ac:dyDescent="0.2">
      <c r="B570" s="1189"/>
      <c r="C570" s="1246"/>
      <c r="D570" s="1189"/>
      <c r="E570" s="1243">
        <v>1093000342</v>
      </c>
      <c r="F570" s="1245"/>
      <c r="G570" s="1226"/>
      <c r="H570" s="1222">
        <f t="shared" si="104"/>
        <v>0</v>
      </c>
      <c r="I570" s="1225"/>
      <c r="J570" s="1226"/>
      <c r="K570" s="1222">
        <f t="shared" si="105"/>
        <v>0</v>
      </c>
      <c r="L570" s="1234">
        <f t="shared" si="114"/>
        <v>0</v>
      </c>
      <c r="M570" s="1235">
        <f t="shared" si="114"/>
        <v>0</v>
      </c>
      <c r="N570" s="1235">
        <f t="shared" si="114"/>
        <v>0</v>
      </c>
      <c r="O570" s="1234">
        <f t="shared" si="113"/>
        <v>0</v>
      </c>
      <c r="P570" s="1235">
        <f t="shared" si="113"/>
        <v>0</v>
      </c>
      <c r="Q570" s="1235">
        <f t="shared" si="113"/>
        <v>0</v>
      </c>
      <c r="R570" s="1234">
        <f t="shared" si="111"/>
        <v>0</v>
      </c>
      <c r="S570" s="1235">
        <f t="shared" si="111"/>
        <v>0</v>
      </c>
      <c r="T570" s="1235">
        <f t="shared" si="111"/>
        <v>0</v>
      </c>
      <c r="U570" s="1234">
        <f t="shared" si="110"/>
        <v>0</v>
      </c>
      <c r="V570" s="1235">
        <f t="shared" si="110"/>
        <v>0</v>
      </c>
      <c r="W570" s="1235">
        <f t="shared" si="110"/>
        <v>0</v>
      </c>
      <c r="X570" s="1225"/>
      <c r="Y570" s="1225"/>
      <c r="Z570" s="1225"/>
      <c r="AA570" s="1230"/>
    </row>
    <row r="571" spans="2:27" ht="18" hidden="1" x14ac:dyDescent="0.2">
      <c r="B571" s="1189"/>
      <c r="C571" s="1246"/>
      <c r="D571" s="1189"/>
      <c r="E571" s="1243">
        <v>1093000343</v>
      </c>
      <c r="F571" s="1245"/>
      <c r="G571" s="1226"/>
      <c r="H571" s="1222">
        <f t="shared" si="104"/>
        <v>0</v>
      </c>
      <c r="I571" s="1225"/>
      <c r="J571" s="1226"/>
      <c r="K571" s="1222">
        <f t="shared" si="105"/>
        <v>0</v>
      </c>
      <c r="L571" s="1234">
        <f t="shared" si="114"/>
        <v>0</v>
      </c>
      <c r="M571" s="1235">
        <f t="shared" si="114"/>
        <v>0</v>
      </c>
      <c r="N571" s="1235">
        <f t="shared" si="114"/>
        <v>0</v>
      </c>
      <c r="O571" s="1234">
        <f t="shared" si="113"/>
        <v>0</v>
      </c>
      <c r="P571" s="1235">
        <f t="shared" si="113"/>
        <v>0</v>
      </c>
      <c r="Q571" s="1235">
        <f t="shared" si="113"/>
        <v>0</v>
      </c>
      <c r="R571" s="1234">
        <f t="shared" si="111"/>
        <v>0</v>
      </c>
      <c r="S571" s="1235">
        <f t="shared" si="111"/>
        <v>0</v>
      </c>
      <c r="T571" s="1235">
        <f t="shared" si="111"/>
        <v>0</v>
      </c>
      <c r="U571" s="1234">
        <f t="shared" si="110"/>
        <v>0</v>
      </c>
      <c r="V571" s="1235">
        <f t="shared" si="110"/>
        <v>0</v>
      </c>
      <c r="W571" s="1235">
        <f t="shared" si="110"/>
        <v>0</v>
      </c>
      <c r="X571" s="1225"/>
      <c r="Y571" s="1225"/>
      <c r="Z571" s="1225"/>
      <c r="AA571" s="1230"/>
    </row>
    <row r="572" spans="2:27" ht="18" hidden="1" x14ac:dyDescent="0.2">
      <c r="B572" s="1189"/>
      <c r="C572" s="1246"/>
      <c r="D572" s="1189"/>
      <c r="E572" s="1243">
        <v>1093000344</v>
      </c>
      <c r="F572" s="1245"/>
      <c r="G572" s="1226"/>
      <c r="H572" s="1222">
        <f t="shared" si="104"/>
        <v>0</v>
      </c>
      <c r="I572" s="1225"/>
      <c r="J572" s="1226"/>
      <c r="K572" s="1222">
        <f t="shared" si="105"/>
        <v>0</v>
      </c>
      <c r="L572" s="1234">
        <f t="shared" si="114"/>
        <v>0</v>
      </c>
      <c r="M572" s="1235">
        <f t="shared" si="114"/>
        <v>0</v>
      </c>
      <c r="N572" s="1235">
        <f t="shared" si="114"/>
        <v>0</v>
      </c>
      <c r="O572" s="1234">
        <f t="shared" si="113"/>
        <v>0</v>
      </c>
      <c r="P572" s="1235">
        <f t="shared" si="113"/>
        <v>0</v>
      </c>
      <c r="Q572" s="1235">
        <f t="shared" si="113"/>
        <v>0</v>
      </c>
      <c r="R572" s="1234">
        <f t="shared" si="111"/>
        <v>0</v>
      </c>
      <c r="S572" s="1235">
        <f t="shared" si="111"/>
        <v>0</v>
      </c>
      <c r="T572" s="1235">
        <f t="shared" si="111"/>
        <v>0</v>
      </c>
      <c r="U572" s="1234">
        <f t="shared" si="110"/>
        <v>0</v>
      </c>
      <c r="V572" s="1235">
        <f t="shared" si="110"/>
        <v>0</v>
      </c>
      <c r="W572" s="1235">
        <f t="shared" si="110"/>
        <v>0</v>
      </c>
      <c r="X572" s="1225"/>
      <c r="Y572" s="1225"/>
      <c r="Z572" s="1225"/>
      <c r="AA572" s="1230"/>
    </row>
    <row r="573" spans="2:27" ht="18" hidden="1" x14ac:dyDescent="0.2">
      <c r="B573" s="1189"/>
      <c r="C573" s="1246"/>
      <c r="D573" s="1189"/>
      <c r="E573" s="1243">
        <v>1093000345</v>
      </c>
      <c r="F573" s="1245"/>
      <c r="G573" s="1226"/>
      <c r="H573" s="1222">
        <f t="shared" si="104"/>
        <v>0</v>
      </c>
      <c r="I573" s="1225"/>
      <c r="J573" s="1226"/>
      <c r="K573" s="1222">
        <f t="shared" si="105"/>
        <v>0</v>
      </c>
      <c r="L573" s="1234">
        <f t="shared" si="114"/>
        <v>0</v>
      </c>
      <c r="M573" s="1235">
        <f t="shared" si="114"/>
        <v>0</v>
      </c>
      <c r="N573" s="1235">
        <f t="shared" si="114"/>
        <v>0</v>
      </c>
      <c r="O573" s="1234">
        <f t="shared" si="113"/>
        <v>0</v>
      </c>
      <c r="P573" s="1235">
        <f t="shared" si="113"/>
        <v>0</v>
      </c>
      <c r="Q573" s="1235">
        <f t="shared" si="113"/>
        <v>0</v>
      </c>
      <c r="R573" s="1234">
        <f t="shared" si="111"/>
        <v>0</v>
      </c>
      <c r="S573" s="1235">
        <f t="shared" si="111"/>
        <v>0</v>
      </c>
      <c r="T573" s="1235">
        <f t="shared" si="111"/>
        <v>0</v>
      </c>
      <c r="U573" s="1234">
        <f t="shared" si="110"/>
        <v>0</v>
      </c>
      <c r="V573" s="1235">
        <f t="shared" si="110"/>
        <v>0</v>
      </c>
      <c r="W573" s="1235">
        <f t="shared" si="110"/>
        <v>0</v>
      </c>
      <c r="X573" s="1225"/>
      <c r="Y573" s="1225"/>
      <c r="Z573" s="1225"/>
      <c r="AA573" s="1230"/>
    </row>
    <row r="574" spans="2:27" ht="18" hidden="1" x14ac:dyDescent="0.2">
      <c r="B574" s="1189"/>
      <c r="C574" s="1246"/>
      <c r="D574" s="1189"/>
      <c r="E574" s="1243">
        <v>1093000346</v>
      </c>
      <c r="F574" s="1245"/>
      <c r="G574" s="1226"/>
      <c r="H574" s="1222">
        <f t="shared" si="104"/>
        <v>0</v>
      </c>
      <c r="I574" s="1225"/>
      <c r="J574" s="1226"/>
      <c r="K574" s="1222">
        <f t="shared" si="105"/>
        <v>0</v>
      </c>
      <c r="L574" s="1234">
        <f t="shared" si="114"/>
        <v>0</v>
      </c>
      <c r="M574" s="1235">
        <f t="shared" si="114"/>
        <v>0</v>
      </c>
      <c r="N574" s="1235">
        <f t="shared" si="114"/>
        <v>0</v>
      </c>
      <c r="O574" s="1234">
        <f t="shared" si="113"/>
        <v>0</v>
      </c>
      <c r="P574" s="1235">
        <f t="shared" si="113"/>
        <v>0</v>
      </c>
      <c r="Q574" s="1235">
        <f t="shared" si="113"/>
        <v>0</v>
      </c>
      <c r="R574" s="1234">
        <f t="shared" si="111"/>
        <v>0</v>
      </c>
      <c r="S574" s="1235">
        <f t="shared" si="111"/>
        <v>0</v>
      </c>
      <c r="T574" s="1235">
        <f t="shared" si="111"/>
        <v>0</v>
      </c>
      <c r="U574" s="1234">
        <f t="shared" si="110"/>
        <v>0</v>
      </c>
      <c r="V574" s="1235">
        <f t="shared" si="110"/>
        <v>0</v>
      </c>
      <c r="W574" s="1235">
        <f t="shared" si="110"/>
        <v>0</v>
      </c>
      <c r="X574" s="1225"/>
      <c r="Y574" s="1225"/>
      <c r="Z574" s="1225"/>
      <c r="AA574" s="1230"/>
    </row>
    <row r="575" spans="2:27" ht="18" hidden="1" x14ac:dyDescent="0.2">
      <c r="B575" s="1189"/>
      <c r="C575" s="1246"/>
      <c r="D575" s="1189"/>
      <c r="E575" s="1243">
        <v>1093000347</v>
      </c>
      <c r="F575" s="1245"/>
      <c r="G575" s="1226"/>
      <c r="H575" s="1222">
        <f t="shared" si="104"/>
        <v>0</v>
      </c>
      <c r="I575" s="1225"/>
      <c r="J575" s="1226"/>
      <c r="K575" s="1222">
        <f t="shared" si="105"/>
        <v>0</v>
      </c>
      <c r="L575" s="1234">
        <f t="shared" si="114"/>
        <v>0</v>
      </c>
      <c r="M575" s="1235">
        <f t="shared" si="114"/>
        <v>0</v>
      </c>
      <c r="N575" s="1235">
        <f t="shared" si="114"/>
        <v>0</v>
      </c>
      <c r="O575" s="1234">
        <f t="shared" si="113"/>
        <v>0</v>
      </c>
      <c r="P575" s="1235">
        <f t="shared" si="113"/>
        <v>0</v>
      </c>
      <c r="Q575" s="1235">
        <f t="shared" si="113"/>
        <v>0</v>
      </c>
      <c r="R575" s="1234">
        <f t="shared" si="111"/>
        <v>0</v>
      </c>
      <c r="S575" s="1235">
        <f t="shared" si="111"/>
        <v>0</v>
      </c>
      <c r="T575" s="1235">
        <f t="shared" si="111"/>
        <v>0</v>
      </c>
      <c r="U575" s="1234">
        <f t="shared" si="111"/>
        <v>0</v>
      </c>
      <c r="V575" s="1235">
        <f t="shared" si="111"/>
        <v>0</v>
      </c>
      <c r="W575" s="1235">
        <f t="shared" si="111"/>
        <v>0</v>
      </c>
      <c r="X575" s="1225"/>
      <c r="Y575" s="1225"/>
      <c r="Z575" s="1225"/>
      <c r="AA575" s="1230"/>
    </row>
    <row r="576" spans="2:27" ht="18" hidden="1" x14ac:dyDescent="0.2">
      <c r="B576" s="1189"/>
      <c r="C576" s="1246"/>
      <c r="D576" s="1189"/>
      <c r="E576" s="1243">
        <v>1093000348</v>
      </c>
      <c r="F576" s="1245"/>
      <c r="G576" s="1226"/>
      <c r="H576" s="1222">
        <f t="shared" si="104"/>
        <v>0</v>
      </c>
      <c r="I576" s="1225"/>
      <c r="J576" s="1226"/>
      <c r="K576" s="1222">
        <f t="shared" si="105"/>
        <v>0</v>
      </c>
      <c r="L576" s="1234">
        <f t="shared" si="114"/>
        <v>0</v>
      </c>
      <c r="M576" s="1235">
        <f t="shared" si="114"/>
        <v>0</v>
      </c>
      <c r="N576" s="1235">
        <f t="shared" si="114"/>
        <v>0</v>
      </c>
      <c r="O576" s="1234">
        <f t="shared" si="113"/>
        <v>0</v>
      </c>
      <c r="P576" s="1235">
        <f t="shared" si="113"/>
        <v>0</v>
      </c>
      <c r="Q576" s="1235">
        <f t="shared" si="113"/>
        <v>0</v>
      </c>
      <c r="R576" s="1234">
        <f t="shared" si="111"/>
        <v>0</v>
      </c>
      <c r="S576" s="1235">
        <f t="shared" si="111"/>
        <v>0</v>
      </c>
      <c r="T576" s="1235">
        <f t="shared" si="111"/>
        <v>0</v>
      </c>
      <c r="U576" s="1234">
        <f t="shared" si="111"/>
        <v>0</v>
      </c>
      <c r="V576" s="1235">
        <f t="shared" si="111"/>
        <v>0</v>
      </c>
      <c r="W576" s="1235">
        <f t="shared" si="111"/>
        <v>0</v>
      </c>
      <c r="X576" s="1225"/>
      <c r="Y576" s="1225"/>
      <c r="Z576" s="1225"/>
      <c r="AA576" s="1230"/>
    </row>
    <row r="577" spans="2:27" ht="18" hidden="1" x14ac:dyDescent="0.2">
      <c r="B577" s="1189"/>
      <c r="C577" s="1246"/>
      <c r="D577" s="1189"/>
      <c r="E577" s="1243">
        <v>1093000349</v>
      </c>
      <c r="F577" s="1245"/>
      <c r="G577" s="1226"/>
      <c r="H577" s="1222">
        <f t="shared" si="104"/>
        <v>0</v>
      </c>
      <c r="I577" s="1225"/>
      <c r="J577" s="1226"/>
      <c r="K577" s="1222">
        <f t="shared" si="105"/>
        <v>0</v>
      </c>
      <c r="L577" s="1234">
        <f t="shared" si="114"/>
        <v>0</v>
      </c>
      <c r="M577" s="1235">
        <f t="shared" si="114"/>
        <v>0</v>
      </c>
      <c r="N577" s="1235">
        <f t="shared" si="114"/>
        <v>0</v>
      </c>
      <c r="O577" s="1234">
        <f t="shared" si="113"/>
        <v>0</v>
      </c>
      <c r="P577" s="1235">
        <f t="shared" si="113"/>
        <v>0</v>
      </c>
      <c r="Q577" s="1235">
        <f t="shared" si="113"/>
        <v>0</v>
      </c>
      <c r="R577" s="1234">
        <f t="shared" si="111"/>
        <v>0</v>
      </c>
      <c r="S577" s="1235">
        <f t="shared" si="111"/>
        <v>0</v>
      </c>
      <c r="T577" s="1235">
        <f t="shared" si="111"/>
        <v>0</v>
      </c>
      <c r="U577" s="1234">
        <f t="shared" si="111"/>
        <v>0</v>
      </c>
      <c r="V577" s="1235">
        <f t="shared" si="111"/>
        <v>0</v>
      </c>
      <c r="W577" s="1235">
        <f t="shared" si="111"/>
        <v>0</v>
      </c>
      <c r="X577" s="1225"/>
      <c r="Y577" s="1225"/>
      <c r="Z577" s="1225"/>
      <c r="AA577" s="1230"/>
    </row>
    <row r="578" spans="2:27" ht="18" hidden="1" x14ac:dyDescent="0.2">
      <c r="B578" s="1189"/>
      <c r="C578" s="1246"/>
      <c r="D578" s="1189"/>
      <c r="E578" s="1243">
        <v>1093000350</v>
      </c>
      <c r="F578" s="1245"/>
      <c r="G578" s="1226"/>
      <c r="H578" s="1222">
        <f t="shared" si="104"/>
        <v>0</v>
      </c>
      <c r="I578" s="1225"/>
      <c r="J578" s="1226"/>
      <c r="K578" s="1222">
        <f t="shared" si="105"/>
        <v>0</v>
      </c>
      <c r="L578" s="1234">
        <f t="shared" si="114"/>
        <v>0</v>
      </c>
      <c r="M578" s="1235">
        <f t="shared" si="114"/>
        <v>0</v>
      </c>
      <c r="N578" s="1235">
        <f t="shared" si="114"/>
        <v>0</v>
      </c>
      <c r="O578" s="1234">
        <f t="shared" si="113"/>
        <v>0</v>
      </c>
      <c r="P578" s="1235">
        <f t="shared" si="113"/>
        <v>0</v>
      </c>
      <c r="Q578" s="1235">
        <f t="shared" si="113"/>
        <v>0</v>
      </c>
      <c r="R578" s="1234">
        <f t="shared" si="111"/>
        <v>0</v>
      </c>
      <c r="S578" s="1235">
        <f t="shared" si="111"/>
        <v>0</v>
      </c>
      <c r="T578" s="1235">
        <f t="shared" si="111"/>
        <v>0</v>
      </c>
      <c r="U578" s="1234">
        <f t="shared" si="111"/>
        <v>0</v>
      </c>
      <c r="V578" s="1235">
        <f t="shared" si="111"/>
        <v>0</v>
      </c>
      <c r="W578" s="1235">
        <f t="shared" si="111"/>
        <v>0</v>
      </c>
      <c r="X578" s="1225"/>
      <c r="Y578" s="1225"/>
      <c r="Z578" s="1225"/>
      <c r="AA578" s="1230"/>
    </row>
    <row r="579" spans="2:27" ht="18" hidden="1" x14ac:dyDescent="0.2">
      <c r="B579" s="1189"/>
      <c r="C579" s="1246"/>
      <c r="D579" s="1189"/>
      <c r="E579" s="1243">
        <v>1093000351</v>
      </c>
      <c r="F579" s="1245"/>
      <c r="G579" s="1226"/>
      <c r="H579" s="1222">
        <f t="shared" si="104"/>
        <v>0</v>
      </c>
      <c r="I579" s="1225"/>
      <c r="J579" s="1226"/>
      <c r="K579" s="1222">
        <f t="shared" si="105"/>
        <v>0</v>
      </c>
      <c r="L579" s="1234">
        <f t="shared" si="114"/>
        <v>0</v>
      </c>
      <c r="M579" s="1235">
        <f t="shared" si="114"/>
        <v>0</v>
      </c>
      <c r="N579" s="1235">
        <f t="shared" si="114"/>
        <v>0</v>
      </c>
      <c r="O579" s="1234">
        <f t="shared" si="113"/>
        <v>0</v>
      </c>
      <c r="P579" s="1235">
        <f t="shared" si="113"/>
        <v>0</v>
      </c>
      <c r="Q579" s="1235">
        <f t="shared" si="113"/>
        <v>0</v>
      </c>
      <c r="R579" s="1234">
        <f t="shared" si="111"/>
        <v>0</v>
      </c>
      <c r="S579" s="1235">
        <f t="shared" si="111"/>
        <v>0</v>
      </c>
      <c r="T579" s="1235">
        <f t="shared" si="111"/>
        <v>0</v>
      </c>
      <c r="U579" s="1234">
        <f t="shared" si="111"/>
        <v>0</v>
      </c>
      <c r="V579" s="1235">
        <f t="shared" si="111"/>
        <v>0</v>
      </c>
      <c r="W579" s="1235">
        <f t="shared" si="111"/>
        <v>0</v>
      </c>
      <c r="X579" s="1225"/>
      <c r="Y579" s="1225"/>
      <c r="Z579" s="1225"/>
      <c r="AA579" s="1230"/>
    </row>
    <row r="580" spans="2:27" ht="18" hidden="1" x14ac:dyDescent="0.2">
      <c r="B580" s="1189"/>
      <c r="C580" s="1246"/>
      <c r="D580" s="1189"/>
      <c r="E580" s="1243">
        <v>1093000352</v>
      </c>
      <c r="F580" s="1245"/>
      <c r="G580" s="1226"/>
      <c r="H580" s="1222">
        <f t="shared" si="104"/>
        <v>0</v>
      </c>
      <c r="I580" s="1225"/>
      <c r="J580" s="1226"/>
      <c r="K580" s="1222">
        <f t="shared" si="105"/>
        <v>0</v>
      </c>
      <c r="L580" s="1234">
        <f t="shared" si="114"/>
        <v>0</v>
      </c>
      <c r="M580" s="1235">
        <f t="shared" si="114"/>
        <v>0</v>
      </c>
      <c r="N580" s="1235">
        <f t="shared" si="114"/>
        <v>0</v>
      </c>
      <c r="O580" s="1234">
        <f t="shared" si="113"/>
        <v>0</v>
      </c>
      <c r="P580" s="1235">
        <f t="shared" si="113"/>
        <v>0</v>
      </c>
      <c r="Q580" s="1235">
        <f t="shared" si="113"/>
        <v>0</v>
      </c>
      <c r="R580" s="1234">
        <f t="shared" si="111"/>
        <v>0</v>
      </c>
      <c r="S580" s="1235">
        <f t="shared" si="111"/>
        <v>0</v>
      </c>
      <c r="T580" s="1235">
        <f t="shared" si="111"/>
        <v>0</v>
      </c>
      <c r="U580" s="1234">
        <f t="shared" si="111"/>
        <v>0</v>
      </c>
      <c r="V580" s="1235">
        <f t="shared" si="111"/>
        <v>0</v>
      </c>
      <c r="W580" s="1235">
        <f t="shared" si="111"/>
        <v>0</v>
      </c>
      <c r="X580" s="1225"/>
      <c r="Y580" s="1225"/>
      <c r="Z580" s="1225"/>
      <c r="AA580" s="1230"/>
    </row>
    <row r="581" spans="2:27" ht="18" hidden="1" x14ac:dyDescent="0.2">
      <c r="B581" s="1189"/>
      <c r="C581" s="1246"/>
      <c r="D581" s="1189"/>
      <c r="E581" s="1243">
        <v>1093000353</v>
      </c>
      <c r="F581" s="1245"/>
      <c r="G581" s="1226"/>
      <c r="H581" s="1222">
        <f t="shared" si="104"/>
        <v>0</v>
      </c>
      <c r="I581" s="1225"/>
      <c r="J581" s="1226"/>
      <c r="K581" s="1222">
        <f t="shared" si="105"/>
        <v>0</v>
      </c>
      <c r="L581" s="1234">
        <f t="shared" si="114"/>
        <v>0</v>
      </c>
      <c r="M581" s="1235">
        <f t="shared" si="114"/>
        <v>0</v>
      </c>
      <c r="N581" s="1235">
        <f t="shared" si="114"/>
        <v>0</v>
      </c>
      <c r="O581" s="1234">
        <f t="shared" si="113"/>
        <v>0</v>
      </c>
      <c r="P581" s="1235">
        <f t="shared" si="113"/>
        <v>0</v>
      </c>
      <c r="Q581" s="1235">
        <f t="shared" si="113"/>
        <v>0</v>
      </c>
      <c r="R581" s="1234">
        <f t="shared" si="111"/>
        <v>0</v>
      </c>
      <c r="S581" s="1235">
        <f t="shared" si="111"/>
        <v>0</v>
      </c>
      <c r="T581" s="1235">
        <f t="shared" si="111"/>
        <v>0</v>
      </c>
      <c r="U581" s="1234">
        <f t="shared" si="111"/>
        <v>0</v>
      </c>
      <c r="V581" s="1235">
        <f t="shared" si="111"/>
        <v>0</v>
      </c>
      <c r="W581" s="1235">
        <f t="shared" si="111"/>
        <v>0</v>
      </c>
      <c r="X581" s="1225"/>
      <c r="Y581" s="1225"/>
      <c r="Z581" s="1225"/>
      <c r="AA581" s="1230"/>
    </row>
    <row r="582" spans="2:27" ht="18" hidden="1" x14ac:dyDescent="0.2">
      <c r="B582" s="1189"/>
      <c r="C582" s="1246"/>
      <c r="D582" s="1189"/>
      <c r="E582" s="1243">
        <v>1093000354</v>
      </c>
      <c r="F582" s="1245"/>
      <c r="G582" s="1226"/>
      <c r="H582" s="1222">
        <f t="shared" si="104"/>
        <v>0</v>
      </c>
      <c r="I582" s="1225"/>
      <c r="J582" s="1226"/>
      <c r="K582" s="1222">
        <f t="shared" si="105"/>
        <v>0</v>
      </c>
      <c r="L582" s="1234">
        <f t="shared" si="114"/>
        <v>0</v>
      </c>
      <c r="M582" s="1235">
        <f t="shared" si="114"/>
        <v>0</v>
      </c>
      <c r="N582" s="1235">
        <f t="shared" si="114"/>
        <v>0</v>
      </c>
      <c r="O582" s="1234">
        <f t="shared" si="113"/>
        <v>0</v>
      </c>
      <c r="P582" s="1235">
        <f t="shared" si="113"/>
        <v>0</v>
      </c>
      <c r="Q582" s="1235">
        <f t="shared" si="113"/>
        <v>0</v>
      </c>
      <c r="R582" s="1234">
        <f t="shared" si="111"/>
        <v>0</v>
      </c>
      <c r="S582" s="1235">
        <f t="shared" si="111"/>
        <v>0</v>
      </c>
      <c r="T582" s="1235">
        <f t="shared" si="111"/>
        <v>0</v>
      </c>
      <c r="U582" s="1234">
        <f t="shared" si="111"/>
        <v>0</v>
      </c>
      <c r="V582" s="1235">
        <f t="shared" si="111"/>
        <v>0</v>
      </c>
      <c r="W582" s="1235">
        <f t="shared" si="111"/>
        <v>0</v>
      </c>
      <c r="X582" s="1225"/>
      <c r="Y582" s="1225"/>
      <c r="Z582" s="1225"/>
      <c r="AA582" s="1230"/>
    </row>
    <row r="583" spans="2:27" ht="18" hidden="1" x14ac:dyDescent="0.2">
      <c r="B583" s="1189"/>
      <c r="C583" s="1246"/>
      <c r="D583" s="1189"/>
      <c r="E583" s="1243">
        <v>1093000355</v>
      </c>
      <c r="F583" s="1245"/>
      <c r="G583" s="1226"/>
      <c r="H583" s="1222">
        <f t="shared" si="104"/>
        <v>0</v>
      </c>
      <c r="I583" s="1225"/>
      <c r="J583" s="1226"/>
      <c r="K583" s="1222">
        <f t="shared" si="105"/>
        <v>0</v>
      </c>
      <c r="L583" s="1234">
        <f t="shared" si="114"/>
        <v>0</v>
      </c>
      <c r="M583" s="1235">
        <f t="shared" si="114"/>
        <v>0</v>
      </c>
      <c r="N583" s="1235">
        <f t="shared" si="114"/>
        <v>0</v>
      </c>
      <c r="O583" s="1234">
        <f t="shared" si="113"/>
        <v>0</v>
      </c>
      <c r="P583" s="1235">
        <f t="shared" si="113"/>
        <v>0</v>
      </c>
      <c r="Q583" s="1235">
        <f t="shared" si="113"/>
        <v>0</v>
      </c>
      <c r="R583" s="1234">
        <f t="shared" si="111"/>
        <v>0</v>
      </c>
      <c r="S583" s="1235">
        <f t="shared" si="111"/>
        <v>0</v>
      </c>
      <c r="T583" s="1235">
        <f t="shared" si="111"/>
        <v>0</v>
      </c>
      <c r="U583" s="1234">
        <f t="shared" si="111"/>
        <v>0</v>
      </c>
      <c r="V583" s="1235">
        <f t="shared" si="111"/>
        <v>0</v>
      </c>
      <c r="W583" s="1235">
        <f t="shared" si="111"/>
        <v>0</v>
      </c>
      <c r="X583" s="1225"/>
      <c r="Y583" s="1225"/>
      <c r="Z583" s="1225"/>
      <c r="AA583" s="1230"/>
    </row>
    <row r="584" spans="2:27" ht="18" hidden="1" x14ac:dyDescent="0.2">
      <c r="B584" s="1189"/>
      <c r="C584" s="1246"/>
      <c r="D584" s="1189"/>
      <c r="E584" s="1243">
        <v>1093000356</v>
      </c>
      <c r="F584" s="1245"/>
      <c r="G584" s="1226"/>
      <c r="H584" s="1222">
        <f t="shared" si="104"/>
        <v>0</v>
      </c>
      <c r="I584" s="1225"/>
      <c r="J584" s="1226"/>
      <c r="K584" s="1222">
        <f t="shared" si="105"/>
        <v>0</v>
      </c>
      <c r="L584" s="1234">
        <f t="shared" si="114"/>
        <v>0</v>
      </c>
      <c r="M584" s="1235">
        <f t="shared" si="114"/>
        <v>0</v>
      </c>
      <c r="N584" s="1235">
        <f t="shared" si="114"/>
        <v>0</v>
      </c>
      <c r="O584" s="1234">
        <f t="shared" si="113"/>
        <v>0</v>
      </c>
      <c r="P584" s="1235">
        <f t="shared" si="113"/>
        <v>0</v>
      </c>
      <c r="Q584" s="1235">
        <f t="shared" si="113"/>
        <v>0</v>
      </c>
      <c r="R584" s="1234">
        <f t="shared" si="113"/>
        <v>0</v>
      </c>
      <c r="S584" s="1235">
        <f t="shared" si="113"/>
        <v>0</v>
      </c>
      <c r="T584" s="1235">
        <f t="shared" si="113"/>
        <v>0</v>
      </c>
      <c r="U584" s="1234">
        <f t="shared" si="113"/>
        <v>0</v>
      </c>
      <c r="V584" s="1235">
        <f t="shared" si="113"/>
        <v>0</v>
      </c>
      <c r="W584" s="1235">
        <f t="shared" si="113"/>
        <v>0</v>
      </c>
      <c r="X584" s="1225"/>
      <c r="Y584" s="1225"/>
      <c r="Z584" s="1225"/>
      <c r="AA584" s="1230"/>
    </row>
    <row r="585" spans="2:27" ht="18" hidden="1" x14ac:dyDescent="0.2">
      <c r="B585" s="1189"/>
      <c r="C585" s="1246"/>
      <c r="D585" s="1189"/>
      <c r="E585" s="1243">
        <v>1093000357</v>
      </c>
      <c r="F585" s="1245"/>
      <c r="G585" s="1226"/>
      <c r="H585" s="1222">
        <f t="shared" si="104"/>
        <v>0</v>
      </c>
      <c r="I585" s="1225"/>
      <c r="J585" s="1226"/>
      <c r="K585" s="1222">
        <f t="shared" si="105"/>
        <v>0</v>
      </c>
      <c r="L585" s="1234">
        <f t="shared" si="114"/>
        <v>0</v>
      </c>
      <c r="M585" s="1235">
        <f t="shared" si="114"/>
        <v>0</v>
      </c>
      <c r="N585" s="1235">
        <f t="shared" si="114"/>
        <v>0</v>
      </c>
      <c r="O585" s="1234">
        <f t="shared" si="113"/>
        <v>0</v>
      </c>
      <c r="P585" s="1235">
        <f t="shared" si="113"/>
        <v>0</v>
      </c>
      <c r="Q585" s="1235">
        <f t="shared" si="113"/>
        <v>0</v>
      </c>
      <c r="R585" s="1234">
        <f t="shared" si="113"/>
        <v>0</v>
      </c>
      <c r="S585" s="1235">
        <f t="shared" si="113"/>
        <v>0</v>
      </c>
      <c r="T585" s="1235">
        <f t="shared" si="113"/>
        <v>0</v>
      </c>
      <c r="U585" s="1234">
        <f t="shared" si="113"/>
        <v>0</v>
      </c>
      <c r="V585" s="1235">
        <f t="shared" si="113"/>
        <v>0</v>
      </c>
      <c r="W585" s="1235">
        <f t="shared" si="113"/>
        <v>0</v>
      </c>
      <c r="X585" s="1225"/>
      <c r="Y585" s="1225"/>
      <c r="Z585" s="1225"/>
      <c r="AA585" s="1230"/>
    </row>
    <row r="586" spans="2:27" ht="18" hidden="1" x14ac:dyDescent="0.2">
      <c r="B586" s="1189"/>
      <c r="C586" s="1246"/>
      <c r="D586" s="1189"/>
      <c r="E586" s="1243">
        <v>1093000358</v>
      </c>
      <c r="F586" s="1245"/>
      <c r="G586" s="1226"/>
      <c r="H586" s="1222">
        <f t="shared" si="104"/>
        <v>0</v>
      </c>
      <c r="I586" s="1225"/>
      <c r="J586" s="1226"/>
      <c r="K586" s="1222">
        <f t="shared" si="105"/>
        <v>0</v>
      </c>
      <c r="L586" s="1234">
        <f t="shared" si="114"/>
        <v>0</v>
      </c>
      <c r="M586" s="1235">
        <f t="shared" si="114"/>
        <v>0</v>
      </c>
      <c r="N586" s="1235">
        <f t="shared" si="114"/>
        <v>0</v>
      </c>
      <c r="O586" s="1234">
        <f t="shared" si="113"/>
        <v>0</v>
      </c>
      <c r="P586" s="1235">
        <f t="shared" si="113"/>
        <v>0</v>
      </c>
      <c r="Q586" s="1235">
        <f t="shared" si="113"/>
        <v>0</v>
      </c>
      <c r="R586" s="1234">
        <f t="shared" si="113"/>
        <v>0</v>
      </c>
      <c r="S586" s="1235">
        <f t="shared" si="113"/>
        <v>0</v>
      </c>
      <c r="T586" s="1235">
        <f t="shared" si="113"/>
        <v>0</v>
      </c>
      <c r="U586" s="1234">
        <f t="shared" si="113"/>
        <v>0</v>
      </c>
      <c r="V586" s="1235">
        <f t="shared" si="113"/>
        <v>0</v>
      </c>
      <c r="W586" s="1235">
        <f t="shared" si="113"/>
        <v>0</v>
      </c>
      <c r="X586" s="1225"/>
      <c r="Y586" s="1225"/>
      <c r="Z586" s="1225"/>
      <c r="AA586" s="1230"/>
    </row>
    <row r="587" spans="2:27" ht="18" hidden="1" x14ac:dyDescent="0.2">
      <c r="B587" s="1189"/>
      <c r="C587" s="1246"/>
      <c r="D587" s="1189"/>
      <c r="E587" s="1243">
        <v>1093000359</v>
      </c>
      <c r="F587" s="1245"/>
      <c r="G587" s="1226"/>
      <c r="H587" s="1222">
        <f t="shared" si="104"/>
        <v>0</v>
      </c>
      <c r="I587" s="1225"/>
      <c r="J587" s="1226"/>
      <c r="K587" s="1222">
        <f t="shared" si="105"/>
        <v>0</v>
      </c>
      <c r="L587" s="1234">
        <f t="shared" si="114"/>
        <v>0</v>
      </c>
      <c r="M587" s="1235">
        <f t="shared" si="114"/>
        <v>0</v>
      </c>
      <c r="N587" s="1235">
        <f t="shared" si="114"/>
        <v>0</v>
      </c>
      <c r="O587" s="1234">
        <f t="shared" si="113"/>
        <v>0</v>
      </c>
      <c r="P587" s="1235">
        <f t="shared" si="113"/>
        <v>0</v>
      </c>
      <c r="Q587" s="1235">
        <f t="shared" si="113"/>
        <v>0</v>
      </c>
      <c r="R587" s="1234">
        <f t="shared" si="113"/>
        <v>0</v>
      </c>
      <c r="S587" s="1235">
        <f t="shared" si="113"/>
        <v>0</v>
      </c>
      <c r="T587" s="1235">
        <f t="shared" si="113"/>
        <v>0</v>
      </c>
      <c r="U587" s="1234">
        <f t="shared" si="113"/>
        <v>0</v>
      </c>
      <c r="V587" s="1235">
        <f t="shared" si="113"/>
        <v>0</v>
      </c>
      <c r="W587" s="1235">
        <f t="shared" si="113"/>
        <v>0</v>
      </c>
      <c r="X587" s="1225"/>
      <c r="Y587" s="1225"/>
      <c r="Z587" s="1225"/>
      <c r="AA587" s="1230"/>
    </row>
    <row r="588" spans="2:27" ht="18" hidden="1" x14ac:dyDescent="0.2">
      <c r="B588" s="1189"/>
      <c r="C588" s="1246"/>
      <c r="D588" s="1189"/>
      <c r="E588" s="1243">
        <v>1093000360</v>
      </c>
      <c r="F588" s="1245"/>
      <c r="G588" s="1226"/>
      <c r="H588" s="1222">
        <f t="shared" si="104"/>
        <v>0</v>
      </c>
      <c r="I588" s="1225"/>
      <c r="J588" s="1226"/>
      <c r="K588" s="1222">
        <f t="shared" si="105"/>
        <v>0</v>
      </c>
      <c r="L588" s="1234">
        <f t="shared" si="114"/>
        <v>0</v>
      </c>
      <c r="M588" s="1235">
        <f t="shared" si="114"/>
        <v>0</v>
      </c>
      <c r="N588" s="1235">
        <f t="shared" si="114"/>
        <v>0</v>
      </c>
      <c r="O588" s="1234">
        <f t="shared" si="113"/>
        <v>0</v>
      </c>
      <c r="P588" s="1235">
        <f t="shared" si="113"/>
        <v>0</v>
      </c>
      <c r="Q588" s="1235">
        <f t="shared" si="113"/>
        <v>0</v>
      </c>
      <c r="R588" s="1234">
        <f t="shared" si="113"/>
        <v>0</v>
      </c>
      <c r="S588" s="1235">
        <f t="shared" si="113"/>
        <v>0</v>
      </c>
      <c r="T588" s="1235">
        <f t="shared" si="113"/>
        <v>0</v>
      </c>
      <c r="U588" s="1234">
        <f t="shared" si="113"/>
        <v>0</v>
      </c>
      <c r="V588" s="1235">
        <f t="shared" si="113"/>
        <v>0</v>
      </c>
      <c r="W588" s="1235">
        <f t="shared" si="113"/>
        <v>0</v>
      </c>
      <c r="X588" s="1225"/>
      <c r="Y588" s="1225"/>
      <c r="Z588" s="1225"/>
      <c r="AA588" s="1230"/>
    </row>
    <row r="589" spans="2:27" ht="18" hidden="1" x14ac:dyDescent="0.2">
      <c r="B589" s="1189"/>
      <c r="C589" s="1246"/>
      <c r="D589" s="1189"/>
      <c r="E589" s="1243">
        <v>1093000361</v>
      </c>
      <c r="F589" s="1245"/>
      <c r="G589" s="1226"/>
      <c r="H589" s="1222">
        <f t="shared" si="104"/>
        <v>0</v>
      </c>
      <c r="I589" s="1225"/>
      <c r="J589" s="1226"/>
      <c r="K589" s="1222">
        <f t="shared" si="105"/>
        <v>0</v>
      </c>
      <c r="L589" s="1234">
        <f t="shared" si="114"/>
        <v>0</v>
      </c>
      <c r="M589" s="1235">
        <f t="shared" si="114"/>
        <v>0</v>
      </c>
      <c r="N589" s="1235">
        <f t="shared" si="114"/>
        <v>0</v>
      </c>
      <c r="O589" s="1234">
        <f t="shared" si="113"/>
        <v>0</v>
      </c>
      <c r="P589" s="1235">
        <f t="shared" si="113"/>
        <v>0</v>
      </c>
      <c r="Q589" s="1235">
        <f t="shared" si="113"/>
        <v>0</v>
      </c>
      <c r="R589" s="1234">
        <f t="shared" si="113"/>
        <v>0</v>
      </c>
      <c r="S589" s="1235">
        <f t="shared" si="113"/>
        <v>0</v>
      </c>
      <c r="T589" s="1235">
        <f t="shared" si="113"/>
        <v>0</v>
      </c>
      <c r="U589" s="1234">
        <f t="shared" si="113"/>
        <v>0</v>
      </c>
      <c r="V589" s="1235">
        <f t="shared" si="113"/>
        <v>0</v>
      </c>
      <c r="W589" s="1235">
        <f t="shared" si="113"/>
        <v>0</v>
      </c>
      <c r="X589" s="1225"/>
      <c r="Y589" s="1225"/>
      <c r="Z589" s="1225"/>
      <c r="AA589" s="1230"/>
    </row>
    <row r="590" spans="2:27" ht="18" hidden="1" x14ac:dyDescent="0.2">
      <c r="B590" s="1189"/>
      <c r="C590" s="1246"/>
      <c r="D590" s="1189"/>
      <c r="E590" s="1243">
        <v>1093000362</v>
      </c>
      <c r="F590" s="1245"/>
      <c r="G590" s="1226"/>
      <c r="H590" s="1222">
        <f t="shared" si="104"/>
        <v>0</v>
      </c>
      <c r="I590" s="1225"/>
      <c r="J590" s="1226"/>
      <c r="K590" s="1222">
        <f t="shared" si="105"/>
        <v>0</v>
      </c>
      <c r="L590" s="1234">
        <f t="shared" si="114"/>
        <v>0</v>
      </c>
      <c r="M590" s="1235">
        <f t="shared" si="114"/>
        <v>0</v>
      </c>
      <c r="N590" s="1235">
        <f t="shared" si="114"/>
        <v>0</v>
      </c>
      <c r="O590" s="1234">
        <f t="shared" si="113"/>
        <v>0</v>
      </c>
      <c r="P590" s="1235">
        <f t="shared" si="113"/>
        <v>0</v>
      </c>
      <c r="Q590" s="1235">
        <f t="shared" si="113"/>
        <v>0</v>
      </c>
      <c r="R590" s="1234">
        <f t="shared" si="113"/>
        <v>0</v>
      </c>
      <c r="S590" s="1235">
        <f t="shared" si="113"/>
        <v>0</v>
      </c>
      <c r="T590" s="1235">
        <f t="shared" si="113"/>
        <v>0</v>
      </c>
      <c r="U590" s="1234">
        <f t="shared" si="113"/>
        <v>0</v>
      </c>
      <c r="V590" s="1235">
        <f t="shared" si="113"/>
        <v>0</v>
      </c>
      <c r="W590" s="1235">
        <f t="shared" si="113"/>
        <v>0</v>
      </c>
      <c r="X590" s="1225"/>
      <c r="Y590" s="1225"/>
      <c r="Z590" s="1225"/>
      <c r="AA590" s="1230"/>
    </row>
    <row r="591" spans="2:27" ht="18" hidden="1" x14ac:dyDescent="0.2">
      <c r="B591" s="1189"/>
      <c r="C591" s="1246"/>
      <c r="D591" s="1189"/>
      <c r="E591" s="1243">
        <v>1093000363</v>
      </c>
      <c r="F591" s="1245"/>
      <c r="G591" s="1226"/>
      <c r="H591" s="1222">
        <f t="shared" si="104"/>
        <v>0</v>
      </c>
      <c r="I591" s="1225"/>
      <c r="J591" s="1226"/>
      <c r="K591" s="1222">
        <f t="shared" si="105"/>
        <v>0</v>
      </c>
      <c r="L591" s="1234">
        <f t="shared" si="114"/>
        <v>0</v>
      </c>
      <c r="M591" s="1235">
        <f t="shared" si="114"/>
        <v>0</v>
      </c>
      <c r="N591" s="1235">
        <f t="shared" si="114"/>
        <v>0</v>
      </c>
      <c r="O591" s="1234">
        <f t="shared" si="113"/>
        <v>0</v>
      </c>
      <c r="P591" s="1235">
        <f t="shared" si="113"/>
        <v>0</v>
      </c>
      <c r="Q591" s="1235">
        <f t="shared" si="113"/>
        <v>0</v>
      </c>
      <c r="R591" s="1234">
        <f t="shared" si="113"/>
        <v>0</v>
      </c>
      <c r="S591" s="1235">
        <f t="shared" si="113"/>
        <v>0</v>
      </c>
      <c r="T591" s="1235">
        <f t="shared" si="113"/>
        <v>0</v>
      </c>
      <c r="U591" s="1234">
        <f t="shared" si="113"/>
        <v>0</v>
      </c>
      <c r="V591" s="1235">
        <f t="shared" si="113"/>
        <v>0</v>
      </c>
      <c r="W591" s="1235">
        <f t="shared" si="113"/>
        <v>0</v>
      </c>
      <c r="X591" s="1225"/>
      <c r="Y591" s="1225"/>
      <c r="Z591" s="1225"/>
      <c r="AA591" s="1230"/>
    </row>
    <row r="592" spans="2:27" ht="18" hidden="1" x14ac:dyDescent="0.2">
      <c r="B592" s="1189"/>
      <c r="C592" s="1246"/>
      <c r="D592" s="1189"/>
      <c r="E592" s="1243">
        <v>1093000364</v>
      </c>
      <c r="F592" s="1245"/>
      <c r="G592" s="1226"/>
      <c r="H592" s="1222">
        <f t="shared" si="104"/>
        <v>0</v>
      </c>
      <c r="I592" s="1225"/>
      <c r="J592" s="1226"/>
      <c r="K592" s="1222">
        <f t="shared" si="105"/>
        <v>0</v>
      </c>
      <c r="L592" s="1234">
        <f t="shared" si="114"/>
        <v>0</v>
      </c>
      <c r="M592" s="1235">
        <f t="shared" si="114"/>
        <v>0</v>
      </c>
      <c r="N592" s="1235">
        <f t="shared" si="114"/>
        <v>0</v>
      </c>
      <c r="O592" s="1234">
        <f t="shared" si="113"/>
        <v>0</v>
      </c>
      <c r="P592" s="1235">
        <f t="shared" si="113"/>
        <v>0</v>
      </c>
      <c r="Q592" s="1235">
        <f t="shared" si="113"/>
        <v>0</v>
      </c>
      <c r="R592" s="1234">
        <f t="shared" si="113"/>
        <v>0</v>
      </c>
      <c r="S592" s="1235">
        <f t="shared" si="113"/>
        <v>0</v>
      </c>
      <c r="T592" s="1235">
        <f t="shared" si="113"/>
        <v>0</v>
      </c>
      <c r="U592" s="1234">
        <f t="shared" si="113"/>
        <v>0</v>
      </c>
      <c r="V592" s="1235">
        <f t="shared" si="113"/>
        <v>0</v>
      </c>
      <c r="W592" s="1235">
        <f t="shared" si="113"/>
        <v>0</v>
      </c>
      <c r="X592" s="1225"/>
      <c r="Y592" s="1225"/>
      <c r="Z592" s="1225"/>
      <c r="AA592" s="1230"/>
    </row>
    <row r="593" spans="2:27" ht="18" hidden="1" x14ac:dyDescent="0.2">
      <c r="B593" s="1189"/>
      <c r="C593" s="1246"/>
      <c r="D593" s="1189"/>
      <c r="E593" s="1243">
        <v>1093000365</v>
      </c>
      <c r="F593" s="1245"/>
      <c r="G593" s="1226"/>
      <c r="H593" s="1222">
        <f t="shared" si="104"/>
        <v>0</v>
      </c>
      <c r="I593" s="1225"/>
      <c r="J593" s="1226"/>
      <c r="K593" s="1222">
        <f t="shared" si="105"/>
        <v>0</v>
      </c>
      <c r="L593" s="1234">
        <f t="shared" si="114"/>
        <v>0</v>
      </c>
      <c r="M593" s="1235">
        <f t="shared" si="114"/>
        <v>0</v>
      </c>
      <c r="N593" s="1235">
        <f t="shared" si="114"/>
        <v>0</v>
      </c>
      <c r="O593" s="1234">
        <f t="shared" si="113"/>
        <v>0</v>
      </c>
      <c r="P593" s="1235">
        <f t="shared" si="113"/>
        <v>0</v>
      </c>
      <c r="Q593" s="1235">
        <f t="shared" si="113"/>
        <v>0</v>
      </c>
      <c r="R593" s="1234">
        <f t="shared" si="113"/>
        <v>0</v>
      </c>
      <c r="S593" s="1235">
        <f t="shared" si="113"/>
        <v>0</v>
      </c>
      <c r="T593" s="1235">
        <f t="shared" si="113"/>
        <v>0</v>
      </c>
      <c r="U593" s="1234">
        <f t="shared" si="113"/>
        <v>0</v>
      </c>
      <c r="V593" s="1235">
        <f t="shared" si="113"/>
        <v>0</v>
      </c>
      <c r="W593" s="1235">
        <f t="shared" si="113"/>
        <v>0</v>
      </c>
      <c r="X593" s="1225"/>
      <c r="Y593" s="1225"/>
      <c r="Z593" s="1225"/>
      <c r="AA593" s="1230"/>
    </row>
    <row r="594" spans="2:27" ht="18" hidden="1" x14ac:dyDescent="0.2">
      <c r="B594" s="1189"/>
      <c r="C594" s="1246"/>
      <c r="D594" s="1189"/>
      <c r="E594" s="1243">
        <v>1093000366</v>
      </c>
      <c r="F594" s="1245"/>
      <c r="G594" s="1226"/>
      <c r="H594" s="1222">
        <f t="shared" si="104"/>
        <v>0</v>
      </c>
      <c r="I594" s="1225"/>
      <c r="J594" s="1226"/>
      <c r="K594" s="1222">
        <f t="shared" si="105"/>
        <v>0</v>
      </c>
      <c r="L594" s="1234">
        <f t="shared" si="114"/>
        <v>0</v>
      </c>
      <c r="M594" s="1235">
        <f t="shared" si="114"/>
        <v>0</v>
      </c>
      <c r="N594" s="1235">
        <f t="shared" si="114"/>
        <v>0</v>
      </c>
      <c r="O594" s="1234">
        <f t="shared" si="113"/>
        <v>0</v>
      </c>
      <c r="P594" s="1235">
        <f t="shared" si="113"/>
        <v>0</v>
      </c>
      <c r="Q594" s="1235">
        <f t="shared" si="113"/>
        <v>0</v>
      </c>
      <c r="R594" s="1234">
        <f t="shared" si="113"/>
        <v>0</v>
      </c>
      <c r="S594" s="1235">
        <f t="shared" si="113"/>
        <v>0</v>
      </c>
      <c r="T594" s="1235">
        <f t="shared" si="113"/>
        <v>0</v>
      </c>
      <c r="U594" s="1234">
        <f t="shared" si="113"/>
        <v>0</v>
      </c>
      <c r="V594" s="1235">
        <f t="shared" si="113"/>
        <v>0</v>
      </c>
      <c r="W594" s="1235">
        <f t="shared" si="113"/>
        <v>0</v>
      </c>
      <c r="X594" s="1225"/>
      <c r="Y594" s="1225"/>
      <c r="Z594" s="1225"/>
      <c r="AA594" s="1230"/>
    </row>
    <row r="595" spans="2:27" ht="18" hidden="1" x14ac:dyDescent="0.2">
      <c r="B595" s="1189"/>
      <c r="C595" s="1246"/>
      <c r="D595" s="1189"/>
      <c r="E595" s="1243">
        <v>1093000367</v>
      </c>
      <c r="F595" s="1245"/>
      <c r="G595" s="1226"/>
      <c r="H595" s="1222">
        <f t="shared" si="104"/>
        <v>0</v>
      </c>
      <c r="I595" s="1225"/>
      <c r="J595" s="1226"/>
      <c r="K595" s="1222">
        <f t="shared" si="105"/>
        <v>0</v>
      </c>
      <c r="L595" s="1234">
        <f t="shared" si="114"/>
        <v>0</v>
      </c>
      <c r="M595" s="1235">
        <f t="shared" si="114"/>
        <v>0</v>
      </c>
      <c r="N595" s="1235">
        <f t="shared" si="114"/>
        <v>0</v>
      </c>
      <c r="O595" s="1234">
        <f t="shared" si="113"/>
        <v>0</v>
      </c>
      <c r="P595" s="1235">
        <f t="shared" si="113"/>
        <v>0</v>
      </c>
      <c r="Q595" s="1235">
        <f t="shared" si="113"/>
        <v>0</v>
      </c>
      <c r="R595" s="1234">
        <f t="shared" si="113"/>
        <v>0</v>
      </c>
      <c r="S595" s="1235">
        <f t="shared" si="113"/>
        <v>0</v>
      </c>
      <c r="T595" s="1235">
        <f t="shared" si="113"/>
        <v>0</v>
      </c>
      <c r="U595" s="1234">
        <f t="shared" si="113"/>
        <v>0</v>
      </c>
      <c r="V595" s="1235">
        <f t="shared" si="113"/>
        <v>0</v>
      </c>
      <c r="W595" s="1235">
        <f t="shared" si="113"/>
        <v>0</v>
      </c>
      <c r="X595" s="1225"/>
      <c r="Y595" s="1225"/>
      <c r="Z595" s="1225"/>
      <c r="AA595" s="1230"/>
    </row>
    <row r="596" spans="2:27" ht="18" hidden="1" x14ac:dyDescent="0.2">
      <c r="B596" s="1189"/>
      <c r="C596" s="1246"/>
      <c r="D596" s="1189"/>
      <c r="E596" s="1243">
        <v>1093000368</v>
      </c>
      <c r="F596" s="1245"/>
      <c r="G596" s="1226"/>
      <c r="H596" s="1222">
        <f t="shared" si="104"/>
        <v>0</v>
      </c>
      <c r="I596" s="1225"/>
      <c r="J596" s="1226"/>
      <c r="K596" s="1222">
        <f t="shared" si="105"/>
        <v>0</v>
      </c>
      <c r="L596" s="1234">
        <f t="shared" si="114"/>
        <v>0</v>
      </c>
      <c r="M596" s="1235">
        <f t="shared" si="114"/>
        <v>0</v>
      </c>
      <c r="N596" s="1235">
        <f t="shared" si="114"/>
        <v>0</v>
      </c>
      <c r="O596" s="1234">
        <f t="shared" si="113"/>
        <v>0</v>
      </c>
      <c r="P596" s="1235">
        <f t="shared" si="113"/>
        <v>0</v>
      </c>
      <c r="Q596" s="1235">
        <f t="shared" si="113"/>
        <v>0</v>
      </c>
      <c r="R596" s="1234">
        <f t="shared" si="113"/>
        <v>0</v>
      </c>
      <c r="S596" s="1235">
        <f t="shared" si="113"/>
        <v>0</v>
      </c>
      <c r="T596" s="1235">
        <f t="shared" si="113"/>
        <v>0</v>
      </c>
      <c r="U596" s="1234">
        <f t="shared" si="113"/>
        <v>0</v>
      </c>
      <c r="V596" s="1235">
        <f t="shared" si="113"/>
        <v>0</v>
      </c>
      <c r="W596" s="1235">
        <f t="shared" si="113"/>
        <v>0</v>
      </c>
      <c r="X596" s="1225"/>
      <c r="Y596" s="1225"/>
      <c r="Z596" s="1225"/>
      <c r="AA596" s="1230"/>
    </row>
    <row r="597" spans="2:27" ht="18" hidden="1" x14ac:dyDescent="0.2">
      <c r="B597" s="1189"/>
      <c r="C597" s="1246"/>
      <c r="D597" s="1189"/>
      <c r="E597" s="1243">
        <v>1093000369</v>
      </c>
      <c r="F597" s="1245"/>
      <c r="G597" s="1226"/>
      <c r="H597" s="1222">
        <f t="shared" si="104"/>
        <v>0</v>
      </c>
      <c r="I597" s="1225"/>
      <c r="J597" s="1226"/>
      <c r="K597" s="1222">
        <f t="shared" si="105"/>
        <v>0</v>
      </c>
      <c r="L597" s="1234">
        <f t="shared" si="114"/>
        <v>0</v>
      </c>
      <c r="M597" s="1235">
        <f t="shared" si="114"/>
        <v>0</v>
      </c>
      <c r="N597" s="1235">
        <f t="shared" si="114"/>
        <v>0</v>
      </c>
      <c r="O597" s="1234">
        <f t="shared" si="113"/>
        <v>0</v>
      </c>
      <c r="P597" s="1235">
        <f t="shared" si="113"/>
        <v>0</v>
      </c>
      <c r="Q597" s="1235">
        <f t="shared" si="113"/>
        <v>0</v>
      </c>
      <c r="R597" s="1234">
        <f t="shared" si="113"/>
        <v>0</v>
      </c>
      <c r="S597" s="1235">
        <f t="shared" si="113"/>
        <v>0</v>
      </c>
      <c r="T597" s="1235">
        <f t="shared" si="113"/>
        <v>0</v>
      </c>
      <c r="U597" s="1234">
        <f t="shared" si="113"/>
        <v>0</v>
      </c>
      <c r="V597" s="1235">
        <f t="shared" si="113"/>
        <v>0</v>
      </c>
      <c r="W597" s="1235">
        <f t="shared" si="113"/>
        <v>0</v>
      </c>
      <c r="X597" s="1225"/>
      <c r="Y597" s="1225"/>
      <c r="Z597" s="1225"/>
      <c r="AA597" s="1230"/>
    </row>
    <row r="598" spans="2:27" ht="18" hidden="1" x14ac:dyDescent="0.2">
      <c r="B598" s="1189"/>
      <c r="C598" s="1246"/>
      <c r="D598" s="1189"/>
      <c r="E598" s="1243">
        <v>1093000370</v>
      </c>
      <c r="F598" s="1245"/>
      <c r="G598" s="1226"/>
      <c r="H598" s="1222">
        <f t="shared" si="104"/>
        <v>0</v>
      </c>
      <c r="I598" s="1225"/>
      <c r="J598" s="1226"/>
      <c r="K598" s="1222">
        <f t="shared" si="105"/>
        <v>0</v>
      </c>
      <c r="L598" s="1234">
        <f t="shared" si="114"/>
        <v>0</v>
      </c>
      <c r="M598" s="1235">
        <f t="shared" si="114"/>
        <v>0</v>
      </c>
      <c r="N598" s="1235">
        <f t="shared" si="114"/>
        <v>0</v>
      </c>
      <c r="O598" s="1234">
        <f t="shared" si="113"/>
        <v>0</v>
      </c>
      <c r="P598" s="1235">
        <f t="shared" si="113"/>
        <v>0</v>
      </c>
      <c r="Q598" s="1235">
        <f t="shared" si="113"/>
        <v>0</v>
      </c>
      <c r="R598" s="1234">
        <f t="shared" si="113"/>
        <v>0</v>
      </c>
      <c r="S598" s="1235">
        <f t="shared" si="113"/>
        <v>0</v>
      </c>
      <c r="T598" s="1235">
        <f t="shared" si="113"/>
        <v>0</v>
      </c>
      <c r="U598" s="1234">
        <f t="shared" si="113"/>
        <v>0</v>
      </c>
      <c r="V598" s="1235">
        <f t="shared" si="113"/>
        <v>0</v>
      </c>
      <c r="W598" s="1235">
        <f t="shared" si="113"/>
        <v>0</v>
      </c>
      <c r="X598" s="1225"/>
      <c r="Y598" s="1225"/>
      <c r="Z598" s="1225"/>
      <c r="AA598" s="1230"/>
    </row>
    <row r="599" spans="2:27" ht="18" hidden="1" x14ac:dyDescent="0.2">
      <c r="B599" s="1189"/>
      <c r="C599" s="1246"/>
      <c r="D599" s="1189"/>
      <c r="E599" s="1243">
        <v>1093000371</v>
      </c>
      <c r="F599" s="1245"/>
      <c r="G599" s="1226"/>
      <c r="H599" s="1222">
        <f t="shared" si="104"/>
        <v>0</v>
      </c>
      <c r="I599" s="1225"/>
      <c r="J599" s="1226"/>
      <c r="K599" s="1222">
        <f t="shared" si="105"/>
        <v>0</v>
      </c>
      <c r="L599" s="1234">
        <f t="shared" si="114"/>
        <v>0</v>
      </c>
      <c r="M599" s="1235">
        <f t="shared" si="114"/>
        <v>0</v>
      </c>
      <c r="N599" s="1235">
        <f t="shared" si="114"/>
        <v>0</v>
      </c>
      <c r="O599" s="1234">
        <f t="shared" si="113"/>
        <v>0</v>
      </c>
      <c r="P599" s="1235">
        <f t="shared" si="113"/>
        <v>0</v>
      </c>
      <c r="Q599" s="1235">
        <f t="shared" si="113"/>
        <v>0</v>
      </c>
      <c r="R599" s="1234">
        <f t="shared" si="113"/>
        <v>0</v>
      </c>
      <c r="S599" s="1235">
        <f t="shared" si="113"/>
        <v>0</v>
      </c>
      <c r="T599" s="1235">
        <f t="shared" si="113"/>
        <v>0</v>
      </c>
      <c r="U599" s="1234">
        <f t="shared" si="113"/>
        <v>0</v>
      </c>
      <c r="V599" s="1235">
        <f t="shared" si="113"/>
        <v>0</v>
      </c>
      <c r="W599" s="1235">
        <f t="shared" si="113"/>
        <v>0</v>
      </c>
      <c r="X599" s="1225"/>
      <c r="Y599" s="1225"/>
      <c r="Z599" s="1225"/>
      <c r="AA599" s="1230"/>
    </row>
    <row r="600" spans="2:27" ht="18" hidden="1" x14ac:dyDescent="0.2">
      <c r="B600" s="1189"/>
      <c r="C600" s="1246"/>
      <c r="D600" s="1189"/>
      <c r="E600" s="1243">
        <v>1093000372</v>
      </c>
      <c r="F600" s="1245"/>
      <c r="G600" s="1226"/>
      <c r="H600" s="1222">
        <f t="shared" si="104"/>
        <v>0</v>
      </c>
      <c r="I600" s="1225"/>
      <c r="J600" s="1226"/>
      <c r="K600" s="1222">
        <f t="shared" si="105"/>
        <v>0</v>
      </c>
      <c r="L600" s="1234">
        <f t="shared" si="114"/>
        <v>0</v>
      </c>
      <c r="M600" s="1235">
        <f t="shared" si="114"/>
        <v>0</v>
      </c>
      <c r="N600" s="1235">
        <f t="shared" si="114"/>
        <v>0</v>
      </c>
      <c r="O600" s="1234">
        <f t="shared" si="113"/>
        <v>0</v>
      </c>
      <c r="P600" s="1235">
        <f t="shared" si="113"/>
        <v>0</v>
      </c>
      <c r="Q600" s="1235">
        <f t="shared" si="113"/>
        <v>0</v>
      </c>
      <c r="R600" s="1234">
        <f t="shared" si="113"/>
        <v>0</v>
      </c>
      <c r="S600" s="1235">
        <f t="shared" si="113"/>
        <v>0</v>
      </c>
      <c r="T600" s="1235">
        <f t="shared" si="113"/>
        <v>0</v>
      </c>
      <c r="U600" s="1234">
        <f t="shared" si="113"/>
        <v>0</v>
      </c>
      <c r="V600" s="1235">
        <f t="shared" si="113"/>
        <v>0</v>
      </c>
      <c r="W600" s="1235">
        <f t="shared" si="113"/>
        <v>0</v>
      </c>
      <c r="X600" s="1225"/>
      <c r="Y600" s="1225"/>
      <c r="Z600" s="1225"/>
      <c r="AA600" s="1230"/>
    </row>
    <row r="601" spans="2:27" ht="18" hidden="1" x14ac:dyDescent="0.2">
      <c r="B601" s="1189"/>
      <c r="C601" s="1246"/>
      <c r="D601" s="1189"/>
      <c r="E601" s="1243">
        <v>1093000373</v>
      </c>
      <c r="F601" s="1245"/>
      <c r="G601" s="1226"/>
      <c r="H601" s="1222">
        <f t="shared" si="104"/>
        <v>0</v>
      </c>
      <c r="I601" s="1225"/>
      <c r="J601" s="1226"/>
      <c r="K601" s="1222">
        <f t="shared" si="105"/>
        <v>0</v>
      </c>
      <c r="L601" s="1234">
        <f t="shared" si="114"/>
        <v>0</v>
      </c>
      <c r="M601" s="1235">
        <f t="shared" si="114"/>
        <v>0</v>
      </c>
      <c r="N601" s="1235">
        <f t="shared" si="114"/>
        <v>0</v>
      </c>
      <c r="O601" s="1234">
        <f t="shared" si="113"/>
        <v>0</v>
      </c>
      <c r="P601" s="1235">
        <f t="shared" si="113"/>
        <v>0</v>
      </c>
      <c r="Q601" s="1235">
        <f t="shared" si="113"/>
        <v>0</v>
      </c>
      <c r="R601" s="1234">
        <f t="shared" si="113"/>
        <v>0</v>
      </c>
      <c r="S601" s="1235">
        <f t="shared" si="113"/>
        <v>0</v>
      </c>
      <c r="T601" s="1235">
        <f t="shared" si="113"/>
        <v>0</v>
      </c>
      <c r="U601" s="1234">
        <f t="shared" si="113"/>
        <v>0</v>
      </c>
      <c r="V601" s="1235">
        <f t="shared" si="113"/>
        <v>0</v>
      </c>
      <c r="W601" s="1235">
        <f t="shared" si="113"/>
        <v>0</v>
      </c>
      <c r="X601" s="1225"/>
      <c r="Y601" s="1225"/>
      <c r="Z601" s="1225"/>
      <c r="AA601" s="1230"/>
    </row>
    <row r="602" spans="2:27" ht="18" hidden="1" x14ac:dyDescent="0.2">
      <c r="B602" s="1189"/>
      <c r="C602" s="1246"/>
      <c r="D602" s="1189"/>
      <c r="E602" s="1243">
        <v>1093000374</v>
      </c>
      <c r="F602" s="1245"/>
      <c r="G602" s="1226"/>
      <c r="H602" s="1222">
        <f t="shared" si="104"/>
        <v>0</v>
      </c>
      <c r="I602" s="1225"/>
      <c r="J602" s="1226"/>
      <c r="K602" s="1222">
        <f t="shared" si="105"/>
        <v>0</v>
      </c>
      <c r="L602" s="1234">
        <f t="shared" si="114"/>
        <v>0</v>
      </c>
      <c r="M602" s="1235">
        <f t="shared" si="114"/>
        <v>0</v>
      </c>
      <c r="N602" s="1235">
        <f t="shared" si="114"/>
        <v>0</v>
      </c>
      <c r="O602" s="1234">
        <f t="shared" si="113"/>
        <v>0</v>
      </c>
      <c r="P602" s="1235">
        <f t="shared" si="113"/>
        <v>0</v>
      </c>
      <c r="Q602" s="1235">
        <f t="shared" si="113"/>
        <v>0</v>
      </c>
      <c r="R602" s="1234">
        <f t="shared" si="113"/>
        <v>0</v>
      </c>
      <c r="S602" s="1235">
        <f t="shared" si="113"/>
        <v>0</v>
      </c>
      <c r="T602" s="1235">
        <f t="shared" si="113"/>
        <v>0</v>
      </c>
      <c r="U602" s="1234">
        <f t="shared" si="113"/>
        <v>0</v>
      </c>
      <c r="V602" s="1235">
        <f t="shared" si="113"/>
        <v>0</v>
      </c>
      <c r="W602" s="1235">
        <f t="shared" si="113"/>
        <v>0</v>
      </c>
      <c r="X602" s="1225"/>
      <c r="Y602" s="1225"/>
      <c r="Z602" s="1225"/>
      <c r="AA602" s="1230"/>
    </row>
    <row r="603" spans="2:27" ht="18" hidden="1" x14ac:dyDescent="0.2">
      <c r="B603" s="1189"/>
      <c r="C603" s="1246"/>
      <c r="D603" s="1189"/>
      <c r="E603" s="1243">
        <v>1093000375</v>
      </c>
      <c r="F603" s="1245"/>
      <c r="G603" s="1226"/>
      <c r="H603" s="1222">
        <f t="shared" si="104"/>
        <v>0</v>
      </c>
      <c r="I603" s="1225"/>
      <c r="J603" s="1226"/>
      <c r="K603" s="1222">
        <f t="shared" si="105"/>
        <v>0</v>
      </c>
      <c r="L603" s="1234">
        <f t="shared" si="114"/>
        <v>0</v>
      </c>
      <c r="M603" s="1235">
        <f t="shared" si="114"/>
        <v>0</v>
      </c>
      <c r="N603" s="1235">
        <f t="shared" si="114"/>
        <v>0</v>
      </c>
      <c r="O603" s="1234">
        <f t="shared" si="113"/>
        <v>0</v>
      </c>
      <c r="P603" s="1235">
        <f t="shared" si="113"/>
        <v>0</v>
      </c>
      <c r="Q603" s="1235">
        <f t="shared" si="113"/>
        <v>0</v>
      </c>
      <c r="R603" s="1234">
        <f t="shared" si="113"/>
        <v>0</v>
      </c>
      <c r="S603" s="1235">
        <f t="shared" si="113"/>
        <v>0</v>
      </c>
      <c r="T603" s="1235">
        <f t="shared" si="113"/>
        <v>0</v>
      </c>
      <c r="U603" s="1234">
        <f t="shared" si="113"/>
        <v>0</v>
      </c>
      <c r="V603" s="1235">
        <f t="shared" si="113"/>
        <v>0</v>
      </c>
      <c r="W603" s="1235">
        <f t="shared" si="113"/>
        <v>0</v>
      </c>
      <c r="X603" s="1225"/>
      <c r="Y603" s="1225"/>
      <c r="Z603" s="1225"/>
      <c r="AA603" s="1230"/>
    </row>
    <row r="604" spans="2:27" ht="18" hidden="1" x14ac:dyDescent="0.2">
      <c r="B604" s="1189"/>
      <c r="C604" s="1246"/>
      <c r="D604" s="1189"/>
      <c r="E604" s="1243">
        <v>1093000376</v>
      </c>
      <c r="F604" s="1245"/>
      <c r="G604" s="1226"/>
      <c r="H604" s="1222">
        <f t="shared" si="104"/>
        <v>0</v>
      </c>
      <c r="I604" s="1225"/>
      <c r="J604" s="1226"/>
      <c r="K604" s="1222">
        <f t="shared" si="105"/>
        <v>0</v>
      </c>
      <c r="L604" s="1234">
        <f t="shared" si="114"/>
        <v>0</v>
      </c>
      <c r="M604" s="1235">
        <f t="shared" si="114"/>
        <v>0</v>
      </c>
      <c r="N604" s="1235">
        <f t="shared" si="114"/>
        <v>0</v>
      </c>
      <c r="O604" s="1234">
        <f t="shared" si="113"/>
        <v>0</v>
      </c>
      <c r="P604" s="1235">
        <f t="shared" si="113"/>
        <v>0</v>
      </c>
      <c r="Q604" s="1235">
        <f t="shared" si="113"/>
        <v>0</v>
      </c>
      <c r="R604" s="1234">
        <f t="shared" ref="R604:W629" si="115">(0)</f>
        <v>0</v>
      </c>
      <c r="S604" s="1235">
        <f t="shared" si="115"/>
        <v>0</v>
      </c>
      <c r="T604" s="1235">
        <f t="shared" si="115"/>
        <v>0</v>
      </c>
      <c r="U604" s="1234">
        <f t="shared" si="115"/>
        <v>0</v>
      </c>
      <c r="V604" s="1235">
        <f t="shared" si="115"/>
        <v>0</v>
      </c>
      <c r="W604" s="1235">
        <f t="shared" si="115"/>
        <v>0</v>
      </c>
      <c r="X604" s="1225"/>
      <c r="Y604" s="1225"/>
      <c r="Z604" s="1225"/>
      <c r="AA604" s="1230"/>
    </row>
    <row r="605" spans="2:27" ht="18" hidden="1" x14ac:dyDescent="0.2">
      <c r="B605" s="1189"/>
      <c r="C605" s="1246"/>
      <c r="D605" s="1189"/>
      <c r="E605" s="1243">
        <v>1093000377</v>
      </c>
      <c r="F605" s="1245"/>
      <c r="G605" s="1226"/>
      <c r="H605" s="1222">
        <f t="shared" si="104"/>
        <v>0</v>
      </c>
      <c r="I605" s="1225"/>
      <c r="J605" s="1226"/>
      <c r="K605" s="1222">
        <f t="shared" si="105"/>
        <v>0</v>
      </c>
      <c r="L605" s="1234">
        <f t="shared" si="114"/>
        <v>0</v>
      </c>
      <c r="M605" s="1235">
        <f t="shared" si="114"/>
        <v>0</v>
      </c>
      <c r="N605" s="1235">
        <f t="shared" si="114"/>
        <v>0</v>
      </c>
      <c r="O605" s="1234">
        <f t="shared" si="114"/>
        <v>0</v>
      </c>
      <c r="P605" s="1235">
        <f t="shared" si="114"/>
        <v>0</v>
      </c>
      <c r="Q605" s="1235">
        <f t="shared" si="114"/>
        <v>0</v>
      </c>
      <c r="R605" s="1234">
        <f t="shared" si="115"/>
        <v>0</v>
      </c>
      <c r="S605" s="1235">
        <f t="shared" si="115"/>
        <v>0</v>
      </c>
      <c r="T605" s="1235">
        <f t="shared" si="115"/>
        <v>0</v>
      </c>
      <c r="U605" s="1234">
        <f t="shared" si="115"/>
        <v>0</v>
      </c>
      <c r="V605" s="1235">
        <f t="shared" si="115"/>
        <v>0</v>
      </c>
      <c r="W605" s="1235">
        <f t="shared" si="115"/>
        <v>0</v>
      </c>
      <c r="X605" s="1225"/>
      <c r="Y605" s="1225"/>
      <c r="Z605" s="1225"/>
      <c r="AA605" s="1230"/>
    </row>
    <row r="606" spans="2:27" ht="18" hidden="1" x14ac:dyDescent="0.2">
      <c r="B606" s="1189"/>
      <c r="C606" s="1246"/>
      <c r="D606" s="1189"/>
      <c r="E606" s="1243">
        <v>1093000378</v>
      </c>
      <c r="F606" s="1245"/>
      <c r="G606" s="1226"/>
      <c r="H606" s="1222">
        <f t="shared" si="104"/>
        <v>0</v>
      </c>
      <c r="I606" s="1225"/>
      <c r="J606" s="1226"/>
      <c r="K606" s="1222">
        <f t="shared" si="105"/>
        <v>0</v>
      </c>
      <c r="L606" s="1234">
        <f t="shared" si="114"/>
        <v>0</v>
      </c>
      <c r="M606" s="1235">
        <f t="shared" si="114"/>
        <v>0</v>
      </c>
      <c r="N606" s="1235">
        <f t="shared" si="114"/>
        <v>0</v>
      </c>
      <c r="O606" s="1234">
        <f t="shared" si="114"/>
        <v>0</v>
      </c>
      <c r="P606" s="1235">
        <f t="shared" si="114"/>
        <v>0</v>
      </c>
      <c r="Q606" s="1235">
        <f t="shared" si="114"/>
        <v>0</v>
      </c>
      <c r="R606" s="1234">
        <f t="shared" si="115"/>
        <v>0</v>
      </c>
      <c r="S606" s="1235">
        <f t="shared" si="115"/>
        <v>0</v>
      </c>
      <c r="T606" s="1235">
        <f t="shared" si="115"/>
        <v>0</v>
      </c>
      <c r="U606" s="1234">
        <f t="shared" si="115"/>
        <v>0</v>
      </c>
      <c r="V606" s="1235">
        <f t="shared" si="115"/>
        <v>0</v>
      </c>
      <c r="W606" s="1235">
        <f t="shared" si="115"/>
        <v>0</v>
      </c>
      <c r="X606" s="1225"/>
      <c r="Y606" s="1225"/>
      <c r="Z606" s="1225"/>
      <c r="AA606" s="1230"/>
    </row>
    <row r="607" spans="2:27" ht="18" hidden="1" x14ac:dyDescent="0.2">
      <c r="B607" s="1189"/>
      <c r="C607" s="1246"/>
      <c r="D607" s="1189"/>
      <c r="E607" s="1243">
        <v>1093000379</v>
      </c>
      <c r="F607" s="1245"/>
      <c r="G607" s="1226"/>
      <c r="H607" s="1222">
        <f t="shared" si="104"/>
        <v>0</v>
      </c>
      <c r="I607" s="1225"/>
      <c r="J607" s="1226"/>
      <c r="K607" s="1222">
        <f t="shared" si="105"/>
        <v>0</v>
      </c>
      <c r="L607" s="1234">
        <f t="shared" si="114"/>
        <v>0</v>
      </c>
      <c r="M607" s="1235">
        <f t="shared" si="114"/>
        <v>0</v>
      </c>
      <c r="N607" s="1235">
        <f t="shared" si="114"/>
        <v>0</v>
      </c>
      <c r="O607" s="1234">
        <f t="shared" si="114"/>
        <v>0</v>
      </c>
      <c r="P607" s="1235">
        <f t="shared" si="114"/>
        <v>0</v>
      </c>
      <c r="Q607" s="1235">
        <f t="shared" si="114"/>
        <v>0</v>
      </c>
      <c r="R607" s="1234">
        <f t="shared" si="115"/>
        <v>0</v>
      </c>
      <c r="S607" s="1235">
        <f t="shared" si="115"/>
        <v>0</v>
      </c>
      <c r="T607" s="1235">
        <f t="shared" si="115"/>
        <v>0</v>
      </c>
      <c r="U607" s="1234">
        <f t="shared" si="115"/>
        <v>0</v>
      </c>
      <c r="V607" s="1235">
        <f t="shared" si="115"/>
        <v>0</v>
      </c>
      <c r="W607" s="1235">
        <f t="shared" si="115"/>
        <v>0</v>
      </c>
      <c r="X607" s="1225"/>
      <c r="Y607" s="1225"/>
      <c r="Z607" s="1225"/>
      <c r="AA607" s="1230"/>
    </row>
    <row r="608" spans="2:27" ht="18" hidden="1" x14ac:dyDescent="0.2">
      <c r="B608" s="1189"/>
      <c r="C608" s="1246"/>
      <c r="D608" s="1189"/>
      <c r="E608" s="1243">
        <v>1093000380</v>
      </c>
      <c r="F608" s="1245"/>
      <c r="G608" s="1226"/>
      <c r="H608" s="1222">
        <f t="shared" si="104"/>
        <v>0</v>
      </c>
      <c r="I608" s="1225"/>
      <c r="J608" s="1226"/>
      <c r="K608" s="1222">
        <f t="shared" si="105"/>
        <v>0</v>
      </c>
      <c r="L608" s="1234">
        <f t="shared" si="114"/>
        <v>0</v>
      </c>
      <c r="M608" s="1235">
        <f t="shared" si="114"/>
        <v>0</v>
      </c>
      <c r="N608" s="1235">
        <f t="shared" si="114"/>
        <v>0</v>
      </c>
      <c r="O608" s="1234">
        <f t="shared" si="114"/>
        <v>0</v>
      </c>
      <c r="P608" s="1235">
        <f t="shared" si="114"/>
        <v>0</v>
      </c>
      <c r="Q608" s="1235">
        <f t="shared" si="114"/>
        <v>0</v>
      </c>
      <c r="R608" s="1234">
        <f t="shared" si="115"/>
        <v>0</v>
      </c>
      <c r="S608" s="1235">
        <f t="shared" si="115"/>
        <v>0</v>
      </c>
      <c r="T608" s="1235">
        <f t="shared" si="115"/>
        <v>0</v>
      </c>
      <c r="U608" s="1234">
        <f t="shared" si="115"/>
        <v>0</v>
      </c>
      <c r="V608" s="1235">
        <f t="shared" si="115"/>
        <v>0</v>
      </c>
      <c r="W608" s="1235">
        <f t="shared" si="115"/>
        <v>0</v>
      </c>
      <c r="X608" s="1225"/>
      <c r="Y608" s="1225"/>
      <c r="Z608" s="1225"/>
      <c r="AA608" s="1230"/>
    </row>
    <row r="609" spans="2:27" ht="18" hidden="1" x14ac:dyDescent="0.2">
      <c r="B609" s="1189"/>
      <c r="C609" s="1246"/>
      <c r="D609" s="1189"/>
      <c r="E609" s="1243">
        <v>1093000381</v>
      </c>
      <c r="F609" s="1245"/>
      <c r="G609" s="1226"/>
      <c r="H609" s="1222">
        <f t="shared" si="104"/>
        <v>0</v>
      </c>
      <c r="I609" s="1225"/>
      <c r="J609" s="1226"/>
      <c r="K609" s="1222">
        <f t="shared" si="105"/>
        <v>0</v>
      </c>
      <c r="L609" s="1234">
        <f t="shared" si="114"/>
        <v>0</v>
      </c>
      <c r="M609" s="1235">
        <f t="shared" si="114"/>
        <v>0</v>
      </c>
      <c r="N609" s="1235">
        <f t="shared" si="114"/>
        <v>0</v>
      </c>
      <c r="O609" s="1234">
        <f t="shared" si="114"/>
        <v>0</v>
      </c>
      <c r="P609" s="1235">
        <f t="shared" si="114"/>
        <v>0</v>
      </c>
      <c r="Q609" s="1235">
        <f t="shared" si="114"/>
        <v>0</v>
      </c>
      <c r="R609" s="1234">
        <f t="shared" si="115"/>
        <v>0</v>
      </c>
      <c r="S609" s="1235">
        <f t="shared" si="115"/>
        <v>0</v>
      </c>
      <c r="T609" s="1235">
        <f t="shared" si="115"/>
        <v>0</v>
      </c>
      <c r="U609" s="1234">
        <f t="shared" si="115"/>
        <v>0</v>
      </c>
      <c r="V609" s="1235">
        <f t="shared" si="115"/>
        <v>0</v>
      </c>
      <c r="W609" s="1235">
        <f t="shared" si="115"/>
        <v>0</v>
      </c>
      <c r="X609" s="1225"/>
      <c r="Y609" s="1225"/>
      <c r="Z609" s="1225"/>
      <c r="AA609" s="1230"/>
    </row>
    <row r="610" spans="2:27" ht="18" hidden="1" x14ac:dyDescent="0.2">
      <c r="B610" s="1189"/>
      <c r="C610" s="1246"/>
      <c r="D610" s="1189"/>
      <c r="E610" s="1243">
        <v>1093000382</v>
      </c>
      <c r="F610" s="1245"/>
      <c r="G610" s="1226"/>
      <c r="H610" s="1222">
        <f t="shared" si="104"/>
        <v>0</v>
      </c>
      <c r="I610" s="1225"/>
      <c r="J610" s="1226"/>
      <c r="K610" s="1222">
        <f t="shared" si="105"/>
        <v>0</v>
      </c>
      <c r="L610" s="1234">
        <f t="shared" si="114"/>
        <v>0</v>
      </c>
      <c r="M610" s="1235">
        <f t="shared" si="114"/>
        <v>0</v>
      </c>
      <c r="N610" s="1235">
        <f t="shared" si="114"/>
        <v>0</v>
      </c>
      <c r="O610" s="1234">
        <f t="shared" si="114"/>
        <v>0</v>
      </c>
      <c r="P610" s="1235">
        <f t="shared" si="114"/>
        <v>0</v>
      </c>
      <c r="Q610" s="1235">
        <f t="shared" si="114"/>
        <v>0</v>
      </c>
      <c r="R610" s="1234">
        <f t="shared" si="115"/>
        <v>0</v>
      </c>
      <c r="S610" s="1235">
        <f t="shared" si="115"/>
        <v>0</v>
      </c>
      <c r="T610" s="1235">
        <f t="shared" si="115"/>
        <v>0</v>
      </c>
      <c r="U610" s="1234">
        <f t="shared" si="115"/>
        <v>0</v>
      </c>
      <c r="V610" s="1235">
        <f t="shared" si="115"/>
        <v>0</v>
      </c>
      <c r="W610" s="1235">
        <f t="shared" si="115"/>
        <v>0</v>
      </c>
      <c r="X610" s="1225"/>
      <c r="Y610" s="1225"/>
      <c r="Z610" s="1225"/>
      <c r="AA610" s="1230"/>
    </row>
    <row r="611" spans="2:27" ht="18" hidden="1" x14ac:dyDescent="0.2">
      <c r="B611" s="1189"/>
      <c r="C611" s="1246"/>
      <c r="D611" s="1189"/>
      <c r="E611" s="1243">
        <v>1093000383</v>
      </c>
      <c r="F611" s="1245"/>
      <c r="G611" s="1226"/>
      <c r="H611" s="1222">
        <f t="shared" si="104"/>
        <v>0</v>
      </c>
      <c r="I611" s="1225"/>
      <c r="J611" s="1226"/>
      <c r="K611" s="1222">
        <f t="shared" si="105"/>
        <v>0</v>
      </c>
      <c r="L611" s="1234">
        <f t="shared" si="114"/>
        <v>0</v>
      </c>
      <c r="M611" s="1235">
        <f t="shared" si="114"/>
        <v>0</v>
      </c>
      <c r="N611" s="1235">
        <f t="shared" si="114"/>
        <v>0</v>
      </c>
      <c r="O611" s="1234">
        <f t="shared" si="114"/>
        <v>0</v>
      </c>
      <c r="P611" s="1235">
        <f t="shared" si="114"/>
        <v>0</v>
      </c>
      <c r="Q611" s="1235">
        <f t="shared" si="114"/>
        <v>0</v>
      </c>
      <c r="R611" s="1234">
        <f t="shared" si="115"/>
        <v>0</v>
      </c>
      <c r="S611" s="1235">
        <f t="shared" si="115"/>
        <v>0</v>
      </c>
      <c r="T611" s="1235">
        <f t="shared" si="115"/>
        <v>0</v>
      </c>
      <c r="U611" s="1234">
        <f t="shared" si="115"/>
        <v>0</v>
      </c>
      <c r="V611" s="1235">
        <f t="shared" si="115"/>
        <v>0</v>
      </c>
      <c r="W611" s="1235">
        <f t="shared" si="115"/>
        <v>0</v>
      </c>
      <c r="X611" s="1225"/>
      <c r="Y611" s="1225"/>
      <c r="Z611" s="1225"/>
      <c r="AA611" s="1230"/>
    </row>
    <row r="612" spans="2:27" ht="18" hidden="1" x14ac:dyDescent="0.2">
      <c r="B612" s="1189"/>
      <c r="C612" s="1246"/>
      <c r="D612" s="1189"/>
      <c r="E612" s="1243">
        <v>1093000384</v>
      </c>
      <c r="F612" s="1245"/>
      <c r="G612" s="1226"/>
      <c r="H612" s="1222">
        <f t="shared" si="104"/>
        <v>0</v>
      </c>
      <c r="I612" s="1225"/>
      <c r="J612" s="1226"/>
      <c r="K612" s="1222">
        <f t="shared" si="105"/>
        <v>0</v>
      </c>
      <c r="L612" s="1234">
        <f t="shared" si="114"/>
        <v>0</v>
      </c>
      <c r="M612" s="1235">
        <f t="shared" si="114"/>
        <v>0</v>
      </c>
      <c r="N612" s="1235">
        <f t="shared" si="114"/>
        <v>0</v>
      </c>
      <c r="O612" s="1234">
        <f t="shared" si="114"/>
        <v>0</v>
      </c>
      <c r="P612" s="1235">
        <f t="shared" si="114"/>
        <v>0</v>
      </c>
      <c r="Q612" s="1235">
        <f t="shared" si="114"/>
        <v>0</v>
      </c>
      <c r="R612" s="1234">
        <f t="shared" si="115"/>
        <v>0</v>
      </c>
      <c r="S612" s="1235">
        <f t="shared" si="115"/>
        <v>0</v>
      </c>
      <c r="T612" s="1235">
        <f t="shared" si="115"/>
        <v>0</v>
      </c>
      <c r="U612" s="1234">
        <f t="shared" si="115"/>
        <v>0</v>
      </c>
      <c r="V612" s="1235">
        <f t="shared" si="115"/>
        <v>0</v>
      </c>
      <c r="W612" s="1235">
        <f t="shared" si="115"/>
        <v>0</v>
      </c>
      <c r="X612" s="1225"/>
      <c r="Y612" s="1225"/>
      <c r="Z612" s="1225"/>
      <c r="AA612" s="1230"/>
    </row>
    <row r="613" spans="2:27" ht="18" hidden="1" x14ac:dyDescent="0.2">
      <c r="B613" s="1189"/>
      <c r="C613" s="1246"/>
      <c r="D613" s="1189"/>
      <c r="E613" s="1243">
        <v>1093000385</v>
      </c>
      <c r="F613" s="1245"/>
      <c r="G613" s="1226"/>
      <c r="H613" s="1222">
        <f t="shared" si="104"/>
        <v>0</v>
      </c>
      <c r="I613" s="1225"/>
      <c r="J613" s="1226"/>
      <c r="K613" s="1222">
        <f t="shared" si="105"/>
        <v>0</v>
      </c>
      <c r="L613" s="1234">
        <f t="shared" si="114"/>
        <v>0</v>
      </c>
      <c r="M613" s="1235">
        <f t="shared" si="114"/>
        <v>0</v>
      </c>
      <c r="N613" s="1235">
        <f t="shared" si="114"/>
        <v>0</v>
      </c>
      <c r="O613" s="1234">
        <f t="shared" si="114"/>
        <v>0</v>
      </c>
      <c r="P613" s="1235">
        <f t="shared" si="114"/>
        <v>0</v>
      </c>
      <c r="Q613" s="1235">
        <f t="shared" si="114"/>
        <v>0</v>
      </c>
      <c r="R613" s="1234">
        <f t="shared" si="115"/>
        <v>0</v>
      </c>
      <c r="S613" s="1235">
        <f t="shared" si="115"/>
        <v>0</v>
      </c>
      <c r="T613" s="1235">
        <f t="shared" si="115"/>
        <v>0</v>
      </c>
      <c r="U613" s="1234">
        <f t="shared" si="115"/>
        <v>0</v>
      </c>
      <c r="V613" s="1235">
        <f t="shared" si="115"/>
        <v>0</v>
      </c>
      <c r="W613" s="1235">
        <f t="shared" si="115"/>
        <v>0</v>
      </c>
      <c r="X613" s="1225"/>
      <c r="Y613" s="1225"/>
      <c r="Z613" s="1225"/>
      <c r="AA613" s="1230"/>
    </row>
    <row r="614" spans="2:27" ht="18" hidden="1" x14ac:dyDescent="0.2">
      <c r="B614" s="1189"/>
      <c r="C614" s="1246"/>
      <c r="D614" s="1189"/>
      <c r="E614" s="1243">
        <v>1093000386</v>
      </c>
      <c r="F614" s="1245"/>
      <c r="G614" s="1226"/>
      <c r="H614" s="1222">
        <f t="shared" si="104"/>
        <v>0</v>
      </c>
      <c r="I614" s="1225"/>
      <c r="J614" s="1226"/>
      <c r="K614" s="1222">
        <f t="shared" si="105"/>
        <v>0</v>
      </c>
      <c r="L614" s="1234">
        <f t="shared" si="114"/>
        <v>0</v>
      </c>
      <c r="M614" s="1235">
        <f t="shared" si="114"/>
        <v>0</v>
      </c>
      <c r="N614" s="1235">
        <f t="shared" si="114"/>
        <v>0</v>
      </c>
      <c r="O614" s="1234">
        <f t="shared" si="114"/>
        <v>0</v>
      </c>
      <c r="P614" s="1235">
        <f t="shared" si="114"/>
        <v>0</v>
      </c>
      <c r="Q614" s="1235">
        <f t="shared" si="114"/>
        <v>0</v>
      </c>
      <c r="R614" s="1234">
        <f t="shared" si="115"/>
        <v>0</v>
      </c>
      <c r="S614" s="1235">
        <f t="shared" si="115"/>
        <v>0</v>
      </c>
      <c r="T614" s="1235">
        <f t="shared" si="115"/>
        <v>0</v>
      </c>
      <c r="U614" s="1234">
        <f t="shared" si="115"/>
        <v>0</v>
      </c>
      <c r="V614" s="1235">
        <f t="shared" si="115"/>
        <v>0</v>
      </c>
      <c r="W614" s="1235">
        <f t="shared" si="115"/>
        <v>0</v>
      </c>
      <c r="X614" s="1225"/>
      <c r="Y614" s="1225"/>
      <c r="Z614" s="1225"/>
      <c r="AA614" s="1230"/>
    </row>
    <row r="615" spans="2:27" ht="18" hidden="1" x14ac:dyDescent="0.2">
      <c r="B615" s="1189"/>
      <c r="C615" s="1246"/>
      <c r="D615" s="1189"/>
      <c r="E615" s="1243">
        <v>1093000387</v>
      </c>
      <c r="F615" s="1245"/>
      <c r="G615" s="1226"/>
      <c r="H615" s="1222">
        <f t="shared" si="104"/>
        <v>0</v>
      </c>
      <c r="I615" s="1225"/>
      <c r="J615" s="1226"/>
      <c r="K615" s="1222">
        <f t="shared" si="105"/>
        <v>0</v>
      </c>
      <c r="L615" s="1234">
        <f t="shared" si="114"/>
        <v>0</v>
      </c>
      <c r="M615" s="1235">
        <f t="shared" si="114"/>
        <v>0</v>
      </c>
      <c r="N615" s="1235">
        <f t="shared" si="114"/>
        <v>0</v>
      </c>
      <c r="O615" s="1234">
        <f t="shared" si="114"/>
        <v>0</v>
      </c>
      <c r="P615" s="1235">
        <f t="shared" si="114"/>
        <v>0</v>
      </c>
      <c r="Q615" s="1235">
        <f t="shared" si="114"/>
        <v>0</v>
      </c>
      <c r="R615" s="1234">
        <f t="shared" si="115"/>
        <v>0</v>
      </c>
      <c r="S615" s="1235">
        <f t="shared" si="115"/>
        <v>0</v>
      </c>
      <c r="T615" s="1235">
        <f t="shared" si="115"/>
        <v>0</v>
      </c>
      <c r="U615" s="1234">
        <f t="shared" si="115"/>
        <v>0</v>
      </c>
      <c r="V615" s="1235">
        <f t="shared" si="115"/>
        <v>0</v>
      </c>
      <c r="W615" s="1235">
        <f t="shared" si="115"/>
        <v>0</v>
      </c>
      <c r="X615" s="1225"/>
      <c r="Y615" s="1225"/>
      <c r="Z615" s="1225"/>
      <c r="AA615" s="1230"/>
    </row>
    <row r="616" spans="2:27" ht="18" hidden="1" x14ac:dyDescent="0.2">
      <c r="B616" s="1189"/>
      <c r="C616" s="1246"/>
      <c r="D616" s="1189"/>
      <c r="E616" s="1243">
        <v>1093000388</v>
      </c>
      <c r="F616" s="1245"/>
      <c r="G616" s="1226"/>
      <c r="H616" s="1222">
        <f t="shared" si="104"/>
        <v>0</v>
      </c>
      <c r="I616" s="1225"/>
      <c r="J616" s="1226"/>
      <c r="K616" s="1222">
        <f t="shared" si="105"/>
        <v>0</v>
      </c>
      <c r="L616" s="1234">
        <f t="shared" si="114"/>
        <v>0</v>
      </c>
      <c r="M616" s="1235">
        <f t="shared" si="114"/>
        <v>0</v>
      </c>
      <c r="N616" s="1235">
        <f t="shared" si="114"/>
        <v>0</v>
      </c>
      <c r="O616" s="1234">
        <f t="shared" si="114"/>
        <v>0</v>
      </c>
      <c r="P616" s="1235">
        <f t="shared" si="114"/>
        <v>0</v>
      </c>
      <c r="Q616" s="1235">
        <f t="shared" si="114"/>
        <v>0</v>
      </c>
      <c r="R616" s="1234">
        <f t="shared" si="115"/>
        <v>0</v>
      </c>
      <c r="S616" s="1235">
        <f t="shared" si="115"/>
        <v>0</v>
      </c>
      <c r="T616" s="1235">
        <f t="shared" si="115"/>
        <v>0</v>
      </c>
      <c r="U616" s="1234">
        <f t="shared" si="115"/>
        <v>0</v>
      </c>
      <c r="V616" s="1235">
        <f t="shared" si="115"/>
        <v>0</v>
      </c>
      <c r="W616" s="1235">
        <f t="shared" si="115"/>
        <v>0</v>
      </c>
      <c r="X616" s="1225"/>
      <c r="Y616" s="1225"/>
      <c r="Z616" s="1225"/>
      <c r="AA616" s="1230"/>
    </row>
    <row r="617" spans="2:27" ht="18" hidden="1" x14ac:dyDescent="0.2">
      <c r="B617" s="1189"/>
      <c r="C617" s="1246"/>
      <c r="D617" s="1189"/>
      <c r="E617" s="1243">
        <v>1093000389</v>
      </c>
      <c r="F617" s="1245"/>
      <c r="G617" s="1226"/>
      <c r="H617" s="1222">
        <f t="shared" si="104"/>
        <v>0</v>
      </c>
      <c r="I617" s="1225"/>
      <c r="J617" s="1226"/>
      <c r="K617" s="1222">
        <f t="shared" si="105"/>
        <v>0</v>
      </c>
      <c r="L617" s="1234">
        <f t="shared" si="114"/>
        <v>0</v>
      </c>
      <c r="M617" s="1235">
        <f t="shared" si="114"/>
        <v>0</v>
      </c>
      <c r="N617" s="1235">
        <f t="shared" si="114"/>
        <v>0</v>
      </c>
      <c r="O617" s="1234">
        <f t="shared" si="114"/>
        <v>0</v>
      </c>
      <c r="P617" s="1235">
        <f t="shared" si="114"/>
        <v>0</v>
      </c>
      <c r="Q617" s="1235">
        <f t="shared" si="114"/>
        <v>0</v>
      </c>
      <c r="R617" s="1234">
        <f t="shared" si="115"/>
        <v>0</v>
      </c>
      <c r="S617" s="1235">
        <f t="shared" si="115"/>
        <v>0</v>
      </c>
      <c r="T617" s="1235">
        <f t="shared" si="115"/>
        <v>0</v>
      </c>
      <c r="U617" s="1234">
        <f t="shared" si="115"/>
        <v>0</v>
      </c>
      <c r="V617" s="1235">
        <f t="shared" si="115"/>
        <v>0</v>
      </c>
      <c r="W617" s="1235">
        <f t="shared" si="115"/>
        <v>0</v>
      </c>
      <c r="X617" s="1225"/>
      <c r="Y617" s="1225"/>
      <c r="Z617" s="1225"/>
      <c r="AA617" s="1230"/>
    </row>
    <row r="618" spans="2:27" ht="18" hidden="1" x14ac:dyDescent="0.2">
      <c r="B618" s="1189"/>
      <c r="C618" s="1246"/>
      <c r="D618" s="1189"/>
      <c r="E618" s="1243">
        <v>1093000390</v>
      </c>
      <c r="F618" s="1245"/>
      <c r="G618" s="1226"/>
      <c r="H618" s="1222">
        <f t="shared" si="104"/>
        <v>0</v>
      </c>
      <c r="I618" s="1225"/>
      <c r="J618" s="1226"/>
      <c r="K618" s="1222">
        <f t="shared" si="105"/>
        <v>0</v>
      </c>
      <c r="L618" s="1234">
        <f t="shared" si="114"/>
        <v>0</v>
      </c>
      <c r="M618" s="1235">
        <f t="shared" si="114"/>
        <v>0</v>
      </c>
      <c r="N618" s="1235">
        <f t="shared" si="114"/>
        <v>0</v>
      </c>
      <c r="O618" s="1234">
        <f t="shared" si="114"/>
        <v>0</v>
      </c>
      <c r="P618" s="1235">
        <f t="shared" si="114"/>
        <v>0</v>
      </c>
      <c r="Q618" s="1235">
        <f t="shared" si="114"/>
        <v>0</v>
      </c>
      <c r="R618" s="1234">
        <f t="shared" si="115"/>
        <v>0</v>
      </c>
      <c r="S618" s="1235">
        <f t="shared" si="115"/>
        <v>0</v>
      </c>
      <c r="T618" s="1235">
        <f t="shared" si="115"/>
        <v>0</v>
      </c>
      <c r="U618" s="1234">
        <f t="shared" si="115"/>
        <v>0</v>
      </c>
      <c r="V618" s="1235">
        <f t="shared" si="115"/>
        <v>0</v>
      </c>
      <c r="W618" s="1235">
        <f t="shared" si="115"/>
        <v>0</v>
      </c>
      <c r="X618" s="1225"/>
      <c r="Y618" s="1225"/>
      <c r="Z618" s="1225"/>
      <c r="AA618" s="1230"/>
    </row>
    <row r="619" spans="2:27" ht="18" hidden="1" x14ac:dyDescent="0.2">
      <c r="B619" s="1189"/>
      <c r="C619" s="1246"/>
      <c r="D619" s="1189"/>
      <c r="E619" s="1243">
        <v>1093000391</v>
      </c>
      <c r="F619" s="1245"/>
      <c r="G619" s="1226"/>
      <c r="H619" s="1222">
        <f t="shared" si="104"/>
        <v>0</v>
      </c>
      <c r="I619" s="1225"/>
      <c r="J619" s="1226"/>
      <c r="K619" s="1222">
        <f t="shared" si="105"/>
        <v>0</v>
      </c>
      <c r="L619" s="1234">
        <f t="shared" si="114"/>
        <v>0</v>
      </c>
      <c r="M619" s="1235">
        <f t="shared" si="114"/>
        <v>0</v>
      </c>
      <c r="N619" s="1235">
        <f t="shared" si="114"/>
        <v>0</v>
      </c>
      <c r="O619" s="1234">
        <f t="shared" si="114"/>
        <v>0</v>
      </c>
      <c r="P619" s="1235">
        <f t="shared" si="114"/>
        <v>0</v>
      </c>
      <c r="Q619" s="1235">
        <f t="shared" si="114"/>
        <v>0</v>
      </c>
      <c r="R619" s="1234">
        <f t="shared" si="115"/>
        <v>0</v>
      </c>
      <c r="S619" s="1235">
        <f t="shared" si="115"/>
        <v>0</v>
      </c>
      <c r="T619" s="1235">
        <f t="shared" si="115"/>
        <v>0</v>
      </c>
      <c r="U619" s="1234">
        <f t="shared" si="115"/>
        <v>0</v>
      </c>
      <c r="V619" s="1235">
        <f t="shared" si="115"/>
        <v>0</v>
      </c>
      <c r="W619" s="1235">
        <f t="shared" si="115"/>
        <v>0</v>
      </c>
      <c r="X619" s="1225"/>
      <c r="Y619" s="1225"/>
      <c r="Z619" s="1225"/>
      <c r="AA619" s="1230"/>
    </row>
    <row r="620" spans="2:27" ht="18" hidden="1" x14ac:dyDescent="0.2">
      <c r="B620" s="1189"/>
      <c r="C620" s="1246"/>
      <c r="D620" s="1189"/>
      <c r="E620" s="1243">
        <v>1093000392</v>
      </c>
      <c r="F620" s="1245"/>
      <c r="G620" s="1226"/>
      <c r="H620" s="1222">
        <f t="shared" si="104"/>
        <v>0</v>
      </c>
      <c r="I620" s="1225"/>
      <c r="J620" s="1226"/>
      <c r="K620" s="1222">
        <f t="shared" si="105"/>
        <v>0</v>
      </c>
      <c r="L620" s="1234">
        <f t="shared" si="114"/>
        <v>0</v>
      </c>
      <c r="M620" s="1235">
        <f t="shared" si="114"/>
        <v>0</v>
      </c>
      <c r="N620" s="1235">
        <f t="shared" si="114"/>
        <v>0</v>
      </c>
      <c r="O620" s="1234">
        <f t="shared" si="114"/>
        <v>0</v>
      </c>
      <c r="P620" s="1235">
        <f t="shared" si="114"/>
        <v>0</v>
      </c>
      <c r="Q620" s="1235">
        <f t="shared" si="114"/>
        <v>0</v>
      </c>
      <c r="R620" s="1234">
        <f t="shared" si="115"/>
        <v>0</v>
      </c>
      <c r="S620" s="1235">
        <f t="shared" si="115"/>
        <v>0</v>
      </c>
      <c r="T620" s="1235">
        <f t="shared" si="115"/>
        <v>0</v>
      </c>
      <c r="U620" s="1234">
        <f t="shared" si="115"/>
        <v>0</v>
      </c>
      <c r="V620" s="1235">
        <f t="shared" si="115"/>
        <v>0</v>
      </c>
      <c r="W620" s="1235">
        <f t="shared" si="115"/>
        <v>0</v>
      </c>
      <c r="X620" s="1225"/>
      <c r="Y620" s="1225"/>
      <c r="Z620" s="1225"/>
      <c r="AA620" s="1230"/>
    </row>
    <row r="621" spans="2:27" ht="18" hidden="1" x14ac:dyDescent="0.2">
      <c r="B621" s="1189"/>
      <c r="C621" s="1246"/>
      <c r="D621" s="1189"/>
      <c r="E621" s="1243">
        <v>1093000393</v>
      </c>
      <c r="F621" s="1245"/>
      <c r="G621" s="1226"/>
      <c r="H621" s="1222">
        <f t="shared" si="104"/>
        <v>0</v>
      </c>
      <c r="I621" s="1225"/>
      <c r="J621" s="1226"/>
      <c r="K621" s="1222">
        <f t="shared" si="105"/>
        <v>0</v>
      </c>
      <c r="L621" s="1234">
        <f t="shared" si="114"/>
        <v>0</v>
      </c>
      <c r="M621" s="1235">
        <f t="shared" si="114"/>
        <v>0</v>
      </c>
      <c r="N621" s="1235">
        <f t="shared" si="114"/>
        <v>0</v>
      </c>
      <c r="O621" s="1234">
        <f t="shared" si="114"/>
        <v>0</v>
      </c>
      <c r="P621" s="1235">
        <f t="shared" si="114"/>
        <v>0</v>
      </c>
      <c r="Q621" s="1235">
        <f t="shared" si="114"/>
        <v>0</v>
      </c>
      <c r="R621" s="1234">
        <f t="shared" si="115"/>
        <v>0</v>
      </c>
      <c r="S621" s="1235">
        <f t="shared" si="115"/>
        <v>0</v>
      </c>
      <c r="T621" s="1235">
        <f t="shared" si="115"/>
        <v>0</v>
      </c>
      <c r="U621" s="1234">
        <f t="shared" si="115"/>
        <v>0</v>
      </c>
      <c r="V621" s="1235">
        <f t="shared" si="115"/>
        <v>0</v>
      </c>
      <c r="W621" s="1235">
        <f t="shared" si="115"/>
        <v>0</v>
      </c>
      <c r="X621" s="1225"/>
      <c r="Y621" s="1225"/>
      <c r="Z621" s="1225"/>
      <c r="AA621" s="1230"/>
    </row>
    <row r="622" spans="2:27" ht="18" hidden="1" x14ac:dyDescent="0.2">
      <c r="B622" s="1189"/>
      <c r="C622" s="1246"/>
      <c r="D622" s="1189"/>
      <c r="E622" s="1243">
        <v>1093000394</v>
      </c>
      <c r="F622" s="1245"/>
      <c r="G622" s="1226"/>
      <c r="H622" s="1222">
        <f t="shared" si="104"/>
        <v>0</v>
      </c>
      <c r="I622" s="1225"/>
      <c r="J622" s="1226"/>
      <c r="K622" s="1222">
        <f t="shared" si="105"/>
        <v>0</v>
      </c>
      <c r="L622" s="1234">
        <f t="shared" si="114"/>
        <v>0</v>
      </c>
      <c r="M622" s="1235">
        <f t="shared" si="114"/>
        <v>0</v>
      </c>
      <c r="N622" s="1235">
        <f t="shared" si="114"/>
        <v>0</v>
      </c>
      <c r="O622" s="1234">
        <f t="shared" si="114"/>
        <v>0</v>
      </c>
      <c r="P622" s="1235">
        <f t="shared" si="114"/>
        <v>0</v>
      </c>
      <c r="Q622" s="1235">
        <f t="shared" si="114"/>
        <v>0</v>
      </c>
      <c r="R622" s="1234">
        <f t="shared" si="115"/>
        <v>0</v>
      </c>
      <c r="S622" s="1235">
        <f t="shared" si="115"/>
        <v>0</v>
      </c>
      <c r="T622" s="1235">
        <f t="shared" si="115"/>
        <v>0</v>
      </c>
      <c r="U622" s="1234">
        <f t="shared" si="115"/>
        <v>0</v>
      </c>
      <c r="V622" s="1235">
        <f t="shared" si="115"/>
        <v>0</v>
      </c>
      <c r="W622" s="1235">
        <f t="shared" si="115"/>
        <v>0</v>
      </c>
      <c r="X622" s="1225"/>
      <c r="Y622" s="1225"/>
      <c r="Z622" s="1225"/>
      <c r="AA622" s="1230"/>
    </row>
    <row r="623" spans="2:27" ht="18" hidden="1" x14ac:dyDescent="0.2">
      <c r="B623" s="1189"/>
      <c r="C623" s="1246"/>
      <c r="D623" s="1189"/>
      <c r="E623" s="1243">
        <v>1093000395</v>
      </c>
      <c r="F623" s="1245"/>
      <c r="G623" s="1226"/>
      <c r="H623" s="1222">
        <f t="shared" si="104"/>
        <v>0</v>
      </c>
      <c r="I623" s="1225"/>
      <c r="J623" s="1226"/>
      <c r="K623" s="1222">
        <f t="shared" si="105"/>
        <v>0</v>
      </c>
      <c r="L623" s="1234">
        <f t="shared" si="114"/>
        <v>0</v>
      </c>
      <c r="M623" s="1235">
        <f t="shared" si="114"/>
        <v>0</v>
      </c>
      <c r="N623" s="1235">
        <f t="shared" si="114"/>
        <v>0</v>
      </c>
      <c r="O623" s="1234">
        <f t="shared" si="114"/>
        <v>0</v>
      </c>
      <c r="P623" s="1235">
        <f t="shared" si="114"/>
        <v>0</v>
      </c>
      <c r="Q623" s="1235">
        <f t="shared" si="114"/>
        <v>0</v>
      </c>
      <c r="R623" s="1234">
        <f t="shared" si="115"/>
        <v>0</v>
      </c>
      <c r="S623" s="1235">
        <f t="shared" si="115"/>
        <v>0</v>
      </c>
      <c r="T623" s="1235">
        <f t="shared" si="115"/>
        <v>0</v>
      </c>
      <c r="U623" s="1234">
        <f t="shared" si="115"/>
        <v>0</v>
      </c>
      <c r="V623" s="1235">
        <f t="shared" si="115"/>
        <v>0</v>
      </c>
      <c r="W623" s="1235">
        <f t="shared" si="115"/>
        <v>0</v>
      </c>
      <c r="X623" s="1225"/>
      <c r="Y623" s="1225"/>
      <c r="Z623" s="1225"/>
      <c r="AA623" s="1230"/>
    </row>
    <row r="624" spans="2:27" ht="18" hidden="1" x14ac:dyDescent="0.2">
      <c r="B624" s="1189"/>
      <c r="C624" s="1246"/>
      <c r="D624" s="1189"/>
      <c r="E624" s="1243">
        <v>1093000396</v>
      </c>
      <c r="F624" s="1245"/>
      <c r="G624" s="1226"/>
      <c r="H624" s="1222">
        <f t="shared" si="104"/>
        <v>0</v>
      </c>
      <c r="I624" s="1225"/>
      <c r="J624" s="1226"/>
      <c r="K624" s="1222">
        <f t="shared" si="105"/>
        <v>0</v>
      </c>
      <c r="L624" s="1234">
        <f t="shared" si="114"/>
        <v>0</v>
      </c>
      <c r="M624" s="1235">
        <f t="shared" si="114"/>
        <v>0</v>
      </c>
      <c r="N624" s="1235">
        <f t="shared" si="114"/>
        <v>0</v>
      </c>
      <c r="O624" s="1234">
        <f t="shared" si="114"/>
        <v>0</v>
      </c>
      <c r="P624" s="1235">
        <f t="shared" si="114"/>
        <v>0</v>
      </c>
      <c r="Q624" s="1235">
        <f t="shared" si="114"/>
        <v>0</v>
      </c>
      <c r="R624" s="1234">
        <f t="shared" si="115"/>
        <v>0</v>
      </c>
      <c r="S624" s="1235">
        <f t="shared" si="115"/>
        <v>0</v>
      </c>
      <c r="T624" s="1235">
        <f t="shared" si="115"/>
        <v>0</v>
      </c>
      <c r="U624" s="1234">
        <f t="shared" si="115"/>
        <v>0</v>
      </c>
      <c r="V624" s="1235">
        <f t="shared" si="115"/>
        <v>0</v>
      </c>
      <c r="W624" s="1235">
        <f t="shared" si="115"/>
        <v>0</v>
      </c>
      <c r="X624" s="1225"/>
      <c r="Y624" s="1225"/>
      <c r="Z624" s="1225"/>
      <c r="AA624" s="1230"/>
    </row>
    <row r="625" spans="2:27" ht="18" hidden="1" x14ac:dyDescent="0.2">
      <c r="B625" s="1189"/>
      <c r="C625" s="1246"/>
      <c r="D625" s="1189"/>
      <c r="E625" s="1243">
        <v>1093000397</v>
      </c>
      <c r="F625" s="1245"/>
      <c r="G625" s="1226"/>
      <c r="H625" s="1222">
        <f t="shared" si="104"/>
        <v>0</v>
      </c>
      <c r="I625" s="1225"/>
      <c r="J625" s="1226"/>
      <c r="K625" s="1222">
        <f t="shared" si="105"/>
        <v>0</v>
      </c>
      <c r="L625" s="1234">
        <f t="shared" si="114"/>
        <v>0</v>
      </c>
      <c r="M625" s="1235">
        <f t="shared" si="114"/>
        <v>0</v>
      </c>
      <c r="N625" s="1235">
        <f t="shared" si="114"/>
        <v>0</v>
      </c>
      <c r="O625" s="1234">
        <f t="shared" ref="O625:Q629" si="116">(0)</f>
        <v>0</v>
      </c>
      <c r="P625" s="1235">
        <f t="shared" si="116"/>
        <v>0</v>
      </c>
      <c r="Q625" s="1235">
        <f t="shared" si="116"/>
        <v>0</v>
      </c>
      <c r="R625" s="1234">
        <f t="shared" si="115"/>
        <v>0</v>
      </c>
      <c r="S625" s="1235">
        <f t="shared" si="115"/>
        <v>0</v>
      </c>
      <c r="T625" s="1235">
        <f t="shared" si="115"/>
        <v>0</v>
      </c>
      <c r="U625" s="1234">
        <f t="shared" si="115"/>
        <v>0</v>
      </c>
      <c r="V625" s="1235">
        <f t="shared" si="115"/>
        <v>0</v>
      </c>
      <c r="W625" s="1235">
        <f t="shared" si="115"/>
        <v>0</v>
      </c>
      <c r="X625" s="1225"/>
      <c r="Y625" s="1225"/>
      <c r="Z625" s="1225"/>
      <c r="AA625" s="1230"/>
    </row>
    <row r="626" spans="2:27" ht="18" hidden="1" x14ac:dyDescent="0.2">
      <c r="B626" s="1189"/>
      <c r="C626" s="1246"/>
      <c r="D626" s="1189"/>
      <c r="E626" s="1243">
        <v>1093000398</v>
      </c>
      <c r="F626" s="1245"/>
      <c r="G626" s="1226"/>
      <c r="H626" s="1222">
        <f t="shared" si="104"/>
        <v>0</v>
      </c>
      <c r="I626" s="1225"/>
      <c r="J626" s="1226"/>
      <c r="K626" s="1222">
        <f t="shared" si="105"/>
        <v>0</v>
      </c>
      <c r="L626" s="1234">
        <f t="shared" ref="L626:N629" si="117">(0)</f>
        <v>0</v>
      </c>
      <c r="M626" s="1235">
        <f t="shared" si="117"/>
        <v>0</v>
      </c>
      <c r="N626" s="1235">
        <f t="shared" si="117"/>
        <v>0</v>
      </c>
      <c r="O626" s="1234">
        <f t="shared" si="116"/>
        <v>0</v>
      </c>
      <c r="P626" s="1235">
        <f t="shared" si="116"/>
        <v>0</v>
      </c>
      <c r="Q626" s="1235">
        <f t="shared" si="116"/>
        <v>0</v>
      </c>
      <c r="R626" s="1234">
        <f t="shared" si="115"/>
        <v>0</v>
      </c>
      <c r="S626" s="1235">
        <f t="shared" si="115"/>
        <v>0</v>
      </c>
      <c r="T626" s="1235">
        <f t="shared" si="115"/>
        <v>0</v>
      </c>
      <c r="U626" s="1234">
        <f t="shared" si="115"/>
        <v>0</v>
      </c>
      <c r="V626" s="1235">
        <f t="shared" si="115"/>
        <v>0</v>
      </c>
      <c r="W626" s="1235">
        <f t="shared" si="115"/>
        <v>0</v>
      </c>
      <c r="X626" s="1225"/>
      <c r="Y626" s="1225"/>
      <c r="Z626" s="1225"/>
      <c r="AA626" s="1230"/>
    </row>
    <row r="627" spans="2:27" ht="18" hidden="1" x14ac:dyDescent="0.2">
      <c r="B627" s="1189"/>
      <c r="C627" s="1246"/>
      <c r="D627" s="1189"/>
      <c r="E627" s="1243">
        <v>1093000399</v>
      </c>
      <c r="F627" s="1245"/>
      <c r="G627" s="1226"/>
      <c r="H627" s="1222">
        <f t="shared" si="104"/>
        <v>0</v>
      </c>
      <c r="I627" s="1225"/>
      <c r="J627" s="1226"/>
      <c r="K627" s="1222">
        <f t="shared" si="105"/>
        <v>0</v>
      </c>
      <c r="L627" s="1234">
        <f t="shared" si="117"/>
        <v>0</v>
      </c>
      <c r="M627" s="1235">
        <f t="shared" si="117"/>
        <v>0</v>
      </c>
      <c r="N627" s="1235">
        <f t="shared" si="117"/>
        <v>0</v>
      </c>
      <c r="O627" s="1234">
        <f t="shared" si="116"/>
        <v>0</v>
      </c>
      <c r="P627" s="1235">
        <f t="shared" si="116"/>
        <v>0</v>
      </c>
      <c r="Q627" s="1235">
        <f t="shared" si="116"/>
        <v>0</v>
      </c>
      <c r="R627" s="1234">
        <f t="shared" si="115"/>
        <v>0</v>
      </c>
      <c r="S627" s="1235">
        <f t="shared" si="115"/>
        <v>0</v>
      </c>
      <c r="T627" s="1235">
        <f t="shared" si="115"/>
        <v>0</v>
      </c>
      <c r="U627" s="1234">
        <f t="shared" si="115"/>
        <v>0</v>
      </c>
      <c r="V627" s="1235">
        <f t="shared" si="115"/>
        <v>0</v>
      </c>
      <c r="W627" s="1235">
        <f t="shared" si="115"/>
        <v>0</v>
      </c>
      <c r="X627" s="1225"/>
      <c r="Y627" s="1225"/>
      <c r="Z627" s="1225"/>
      <c r="AA627" s="1230"/>
    </row>
    <row r="628" spans="2:27" ht="18" hidden="1" x14ac:dyDescent="0.2">
      <c r="B628" s="1189"/>
      <c r="C628" s="1246"/>
      <c r="D628" s="1189"/>
      <c r="E628" s="1243">
        <v>1093000400</v>
      </c>
      <c r="F628" s="1245"/>
      <c r="G628" s="1226"/>
      <c r="H628" s="1222">
        <f t="shared" si="104"/>
        <v>0</v>
      </c>
      <c r="I628" s="1225"/>
      <c r="J628" s="1226"/>
      <c r="K628" s="1222">
        <f t="shared" si="105"/>
        <v>0</v>
      </c>
      <c r="L628" s="1234">
        <f t="shared" si="117"/>
        <v>0</v>
      </c>
      <c r="M628" s="1235">
        <f t="shared" si="117"/>
        <v>0</v>
      </c>
      <c r="N628" s="1235">
        <f t="shared" si="117"/>
        <v>0</v>
      </c>
      <c r="O628" s="1234">
        <f t="shared" si="116"/>
        <v>0</v>
      </c>
      <c r="P628" s="1235">
        <f t="shared" si="116"/>
        <v>0</v>
      </c>
      <c r="Q628" s="1235">
        <f t="shared" si="116"/>
        <v>0</v>
      </c>
      <c r="R628" s="1234">
        <f t="shared" si="115"/>
        <v>0</v>
      </c>
      <c r="S628" s="1235">
        <f t="shared" si="115"/>
        <v>0</v>
      </c>
      <c r="T628" s="1235">
        <f t="shared" si="115"/>
        <v>0</v>
      </c>
      <c r="U628" s="1234">
        <f t="shared" si="115"/>
        <v>0</v>
      </c>
      <c r="V628" s="1235">
        <f t="shared" si="115"/>
        <v>0</v>
      </c>
      <c r="W628" s="1235">
        <f t="shared" si="115"/>
        <v>0</v>
      </c>
      <c r="X628" s="1225"/>
      <c r="Y628" s="1225"/>
      <c r="Z628" s="1225"/>
      <c r="AA628" s="1230"/>
    </row>
    <row r="629" spans="2:27" ht="18" hidden="1" x14ac:dyDescent="0.2">
      <c r="B629" s="1189"/>
      <c r="C629" s="1247" t="s">
        <v>2082</v>
      </c>
      <c r="D629" s="1189"/>
      <c r="E629" s="1243">
        <v>1093000401</v>
      </c>
      <c r="F629" s="1245"/>
      <c r="G629" s="1226"/>
      <c r="H629" s="1222">
        <f t="shared" si="104"/>
        <v>0</v>
      </c>
      <c r="I629" s="1225"/>
      <c r="J629" s="1226"/>
      <c r="K629" s="1222">
        <f t="shared" si="105"/>
        <v>0</v>
      </c>
      <c r="L629" s="1234">
        <f t="shared" si="117"/>
        <v>0</v>
      </c>
      <c r="M629" s="1235">
        <f t="shared" si="117"/>
        <v>0</v>
      </c>
      <c r="N629" s="1235">
        <f t="shared" si="117"/>
        <v>0</v>
      </c>
      <c r="O629" s="1234">
        <f t="shared" si="116"/>
        <v>0</v>
      </c>
      <c r="P629" s="1235">
        <f t="shared" si="116"/>
        <v>0</v>
      </c>
      <c r="Q629" s="1235">
        <f t="shared" si="116"/>
        <v>0</v>
      </c>
      <c r="R629" s="1234">
        <f t="shared" si="115"/>
        <v>0</v>
      </c>
      <c r="S629" s="1235">
        <f t="shared" si="115"/>
        <v>0</v>
      </c>
      <c r="T629" s="1235">
        <f t="shared" si="115"/>
        <v>0</v>
      </c>
      <c r="U629" s="1234">
        <f t="shared" si="115"/>
        <v>0</v>
      </c>
      <c r="V629" s="1235">
        <f t="shared" si="115"/>
        <v>0</v>
      </c>
      <c r="W629" s="1235">
        <f t="shared" si="115"/>
        <v>0</v>
      </c>
      <c r="X629" s="1225"/>
      <c r="Y629" s="1225"/>
      <c r="Z629" s="1225"/>
      <c r="AA629" s="1230"/>
    </row>
    <row r="630" spans="2:27" ht="18" x14ac:dyDescent="0.2">
      <c r="B630" s="1189"/>
      <c r="C630" s="1190" t="s">
        <v>332</v>
      </c>
      <c r="D630" s="1189"/>
      <c r="E630" s="1191"/>
      <c r="F630" s="1216"/>
      <c r="G630" s="1217"/>
      <c r="H630" s="1217"/>
      <c r="I630" s="1218"/>
      <c r="J630" s="1217"/>
      <c r="K630" s="1217"/>
      <c r="L630" s="1218"/>
      <c r="M630" s="1217"/>
      <c r="N630" s="1217"/>
      <c r="O630" s="1218"/>
      <c r="P630" s="1217"/>
      <c r="Q630" s="1217"/>
      <c r="R630" s="1218"/>
      <c r="S630" s="1217"/>
      <c r="T630" s="1217"/>
      <c r="U630" s="1218"/>
      <c r="V630" s="1217"/>
      <c r="W630" s="1217"/>
      <c r="X630" s="1218"/>
      <c r="Y630" s="1218"/>
      <c r="Z630" s="1218"/>
      <c r="AA630" s="1219"/>
    </row>
    <row r="631" spans="2:27" ht="18" x14ac:dyDescent="0.2">
      <c r="B631" s="1189"/>
      <c r="C631" s="1190" t="s">
        <v>2064</v>
      </c>
      <c r="D631" s="1189"/>
      <c r="E631" s="1191">
        <v>10931</v>
      </c>
      <c r="F631" s="1220"/>
      <c r="G631" s="1221"/>
      <c r="H631" s="1222">
        <f t="shared" ref="H631:H633" si="118">IF(F631=0,0,G631/F631)</f>
        <v>0</v>
      </c>
      <c r="I631" s="1227"/>
      <c r="J631" s="1228"/>
      <c r="K631" s="1222">
        <f t="shared" ref="K631:K633" si="119">IF(I631=0,0,J631/I631)</f>
        <v>0</v>
      </c>
      <c r="L631" s="1225"/>
      <c r="M631" s="1226"/>
      <c r="N631" s="1222">
        <f t="shared" ref="N631:N632" si="120">IF(L631=0,0,M631/L631)</f>
        <v>0</v>
      </c>
      <c r="O631" s="1227"/>
      <c r="P631" s="1228"/>
      <c r="Q631" s="1226"/>
      <c r="R631" s="1225"/>
      <c r="S631" s="1226"/>
      <c r="T631" s="1222">
        <f t="shared" ref="T631:T632" si="121">IF(R631=0,0,S631/R631)</f>
        <v>0</v>
      </c>
      <c r="U631" s="1227"/>
      <c r="V631" s="1228"/>
      <c r="W631" s="1222">
        <f t="shared" ref="W631:W632" si="122">IF(U631=0,0,V631/U631)</f>
        <v>0</v>
      </c>
      <c r="X631" s="1227"/>
      <c r="Y631" s="1225"/>
      <c r="Z631" s="1225"/>
      <c r="AA631" s="1230"/>
    </row>
    <row r="632" spans="2:27" ht="31.5" x14ac:dyDescent="0.2">
      <c r="B632" s="1189"/>
      <c r="C632" s="1190" t="s">
        <v>2065</v>
      </c>
      <c r="D632" s="1189"/>
      <c r="E632" s="1191">
        <v>10932</v>
      </c>
      <c r="F632" s="1220"/>
      <c r="G632" s="1221"/>
      <c r="H632" s="1222">
        <f t="shared" si="118"/>
        <v>0</v>
      </c>
      <c r="I632" s="1227"/>
      <c r="J632" s="1228"/>
      <c r="K632" s="1222">
        <f t="shared" si="119"/>
        <v>0</v>
      </c>
      <c r="L632" s="1225"/>
      <c r="M632" s="1226"/>
      <c r="N632" s="1222">
        <f t="shared" si="120"/>
        <v>0</v>
      </c>
      <c r="O632" s="1227"/>
      <c r="P632" s="1228"/>
      <c r="Q632" s="1226"/>
      <c r="R632" s="1225"/>
      <c r="S632" s="1226"/>
      <c r="T632" s="1222">
        <f t="shared" si="121"/>
        <v>0</v>
      </c>
      <c r="U632" s="1227"/>
      <c r="V632" s="1228"/>
      <c r="W632" s="1222">
        <f t="shared" si="122"/>
        <v>0</v>
      </c>
      <c r="X632" s="1227"/>
      <c r="Y632" s="1225"/>
      <c r="Z632" s="1225"/>
      <c r="AA632" s="1230"/>
    </row>
    <row r="633" spans="2:27" ht="63" x14ac:dyDescent="0.2">
      <c r="B633" s="1189"/>
      <c r="C633" s="1190" t="s">
        <v>2084</v>
      </c>
      <c r="D633" s="1189"/>
      <c r="E633" s="1191">
        <v>10940</v>
      </c>
      <c r="F633" s="1220"/>
      <c r="G633" s="1221"/>
      <c r="H633" s="1222">
        <f t="shared" si="118"/>
        <v>0</v>
      </c>
      <c r="I633" s="1227"/>
      <c r="J633" s="1228"/>
      <c r="K633" s="1222">
        <f t="shared" si="119"/>
        <v>0</v>
      </c>
      <c r="L633" s="1234">
        <f t="shared" ref="L633:P633" si="123">(0)</f>
        <v>0</v>
      </c>
      <c r="M633" s="1235">
        <f t="shared" si="123"/>
        <v>0</v>
      </c>
      <c r="N633" s="1235">
        <f t="shared" si="123"/>
        <v>0</v>
      </c>
      <c r="O633" s="1234">
        <f t="shared" si="123"/>
        <v>0</v>
      </c>
      <c r="P633" s="1235">
        <f t="shared" si="123"/>
        <v>0</v>
      </c>
      <c r="Q633" s="1222">
        <f>IF(O633=0,0,P633/O633)</f>
        <v>0</v>
      </c>
      <c r="R633" s="1234">
        <f t="shared" ref="R633:W633" si="124">(0)</f>
        <v>0</v>
      </c>
      <c r="S633" s="1235">
        <f t="shared" si="124"/>
        <v>0</v>
      </c>
      <c r="T633" s="1235">
        <f t="shared" si="124"/>
        <v>0</v>
      </c>
      <c r="U633" s="1234">
        <f t="shared" si="124"/>
        <v>0</v>
      </c>
      <c r="V633" s="1235">
        <f t="shared" si="124"/>
        <v>0</v>
      </c>
      <c r="W633" s="1235">
        <f t="shared" si="124"/>
        <v>0</v>
      </c>
      <c r="X633" s="1227"/>
      <c r="Y633" s="1225"/>
      <c r="Z633" s="1225"/>
      <c r="AA633" s="1230"/>
    </row>
    <row r="634" spans="2:27" ht="18" x14ac:dyDescent="0.2">
      <c r="B634" s="1189"/>
      <c r="C634" s="1190" t="s">
        <v>332</v>
      </c>
      <c r="D634" s="1189"/>
      <c r="E634" s="1191"/>
      <c r="F634" s="1216"/>
      <c r="G634" s="1217"/>
      <c r="H634" s="1217"/>
      <c r="I634" s="1218"/>
      <c r="J634" s="1217"/>
      <c r="K634" s="1217"/>
      <c r="L634" s="1218"/>
      <c r="M634" s="1217"/>
      <c r="N634" s="1217"/>
      <c r="O634" s="1218"/>
      <c r="P634" s="1217"/>
      <c r="Q634" s="1217"/>
      <c r="R634" s="1218"/>
      <c r="S634" s="1217"/>
      <c r="T634" s="1217"/>
      <c r="U634" s="1218"/>
      <c r="V634" s="1217"/>
      <c r="W634" s="1217"/>
      <c r="X634" s="1218"/>
      <c r="Y634" s="1218"/>
      <c r="Z634" s="1218"/>
      <c r="AA634" s="1219"/>
    </row>
    <row r="635" spans="2:27" ht="18" x14ac:dyDescent="0.2">
      <c r="B635" s="1189"/>
      <c r="C635" s="1190" t="s">
        <v>2064</v>
      </c>
      <c r="D635" s="1189"/>
      <c r="E635" s="1191">
        <v>10941</v>
      </c>
      <c r="F635" s="1220"/>
      <c r="G635" s="1221"/>
      <c r="H635" s="1222">
        <f t="shared" ref="H635:H636" si="125">IF(F635=0,0,G635/F635)</f>
        <v>0</v>
      </c>
      <c r="I635" s="1227"/>
      <c r="J635" s="1228"/>
      <c r="K635" s="1222">
        <f t="shared" ref="K635:K636" si="126">IF(I635=0,0,J635/I635)</f>
        <v>0</v>
      </c>
      <c r="L635" s="1225"/>
      <c r="M635" s="1226"/>
      <c r="N635" s="1222">
        <f t="shared" ref="N635:N636" si="127">IF(L635=0,0,M635/L635)</f>
        <v>0</v>
      </c>
      <c r="O635" s="1227"/>
      <c r="P635" s="1228"/>
      <c r="Q635" s="1226"/>
      <c r="R635" s="1225"/>
      <c r="S635" s="1226"/>
      <c r="T635" s="1222">
        <f t="shared" ref="T635:T636" si="128">IF(R635=0,0,S635/R635)</f>
        <v>0</v>
      </c>
      <c r="U635" s="1227"/>
      <c r="V635" s="1228"/>
      <c r="W635" s="1222">
        <f t="shared" ref="W635:W636" si="129">IF(U635=0,0,V635/U635)</f>
        <v>0</v>
      </c>
      <c r="X635" s="1227"/>
      <c r="Y635" s="1225"/>
      <c r="Z635" s="1225"/>
      <c r="AA635" s="1230"/>
    </row>
    <row r="636" spans="2:27" ht="31.5" x14ac:dyDescent="0.2">
      <c r="B636" s="1189"/>
      <c r="C636" s="1190" t="s">
        <v>2065</v>
      </c>
      <c r="D636" s="1189"/>
      <c r="E636" s="1191">
        <v>10942</v>
      </c>
      <c r="F636" s="1220"/>
      <c r="G636" s="1221"/>
      <c r="H636" s="1222">
        <f t="shared" si="125"/>
        <v>0</v>
      </c>
      <c r="I636" s="1227"/>
      <c r="J636" s="1228"/>
      <c r="K636" s="1222">
        <f t="shared" si="126"/>
        <v>0</v>
      </c>
      <c r="L636" s="1225"/>
      <c r="M636" s="1226"/>
      <c r="N636" s="1222">
        <f t="shared" si="127"/>
        <v>0</v>
      </c>
      <c r="O636" s="1227"/>
      <c r="P636" s="1228"/>
      <c r="Q636" s="1226"/>
      <c r="R636" s="1225"/>
      <c r="S636" s="1226"/>
      <c r="T636" s="1222">
        <f t="shared" si="128"/>
        <v>0</v>
      </c>
      <c r="U636" s="1227"/>
      <c r="V636" s="1228"/>
      <c r="W636" s="1222">
        <f t="shared" si="129"/>
        <v>0</v>
      </c>
      <c r="X636" s="1227"/>
      <c r="Y636" s="1225"/>
      <c r="Z636" s="1225"/>
      <c r="AA636" s="1230"/>
    </row>
    <row r="637" spans="2:27" ht="18" x14ac:dyDescent="0.2">
      <c r="B637" s="1189"/>
      <c r="C637" s="1190"/>
      <c r="D637" s="1189"/>
      <c r="E637" s="1191"/>
      <c r="F637" s="1216"/>
      <c r="G637" s="1217"/>
      <c r="H637" s="1217"/>
      <c r="I637" s="1218"/>
      <c r="J637" s="1217"/>
      <c r="K637" s="1217"/>
      <c r="L637" s="1218"/>
      <c r="M637" s="1217"/>
      <c r="N637" s="1217"/>
      <c r="O637" s="1218"/>
      <c r="P637" s="1217"/>
      <c r="Q637" s="1217"/>
      <c r="R637" s="1218"/>
      <c r="S637" s="1217"/>
      <c r="T637" s="1217"/>
      <c r="U637" s="1218"/>
      <c r="V637" s="1217"/>
      <c r="W637" s="1217"/>
      <c r="X637" s="1218"/>
      <c r="Y637" s="1218"/>
      <c r="Z637" s="1218"/>
      <c r="AA637" s="1219"/>
    </row>
    <row r="638" spans="2:27" ht="18" x14ac:dyDescent="0.2">
      <c r="B638" s="1189"/>
      <c r="C638" s="1190" t="s">
        <v>2085</v>
      </c>
      <c r="D638" s="1189"/>
      <c r="E638" s="1191"/>
      <c r="F638" s="1216"/>
      <c r="G638" s="1217"/>
      <c r="H638" s="1217"/>
      <c r="I638" s="1218"/>
      <c r="J638" s="1217"/>
      <c r="K638" s="1217"/>
      <c r="L638" s="1218"/>
      <c r="M638" s="1217"/>
      <c r="N638" s="1217"/>
      <c r="O638" s="1218"/>
      <c r="P638" s="1217"/>
      <c r="Q638" s="1217"/>
      <c r="R638" s="1218"/>
      <c r="S638" s="1217"/>
      <c r="T638" s="1217"/>
      <c r="U638" s="1218"/>
      <c r="V638" s="1217"/>
      <c r="W638" s="1217"/>
      <c r="X638" s="1218"/>
      <c r="Y638" s="1218"/>
      <c r="Z638" s="1218"/>
      <c r="AA638" s="1219"/>
    </row>
    <row r="639" spans="2:27" ht="78.75" x14ac:dyDescent="0.2">
      <c r="B639" s="1189"/>
      <c r="C639" s="1190" t="s">
        <v>2086</v>
      </c>
      <c r="D639" s="1189"/>
      <c r="E639" s="1191">
        <v>10950</v>
      </c>
      <c r="F639" s="1220"/>
      <c r="G639" s="1221"/>
      <c r="H639" s="1222">
        <f>IF(F639=0,0,G639/F639)</f>
        <v>0</v>
      </c>
      <c r="I639" s="1227"/>
      <c r="J639" s="1228"/>
      <c r="K639" s="1222">
        <f>IF(I639=0,0,J639/I639)</f>
        <v>0</v>
      </c>
      <c r="L639" s="1225"/>
      <c r="M639" s="1226"/>
      <c r="N639" s="1222">
        <f>IF(L639=0,0,M639/L639)</f>
        <v>0</v>
      </c>
      <c r="O639" s="1227"/>
      <c r="P639" s="1228"/>
      <c r="Q639" s="1222">
        <f>IF(O639=0,0,P639/O639)</f>
        <v>0</v>
      </c>
      <c r="R639" s="1225"/>
      <c r="S639" s="1226"/>
      <c r="T639" s="1222">
        <f>IF(R639=0,0,S639/R639)</f>
        <v>0</v>
      </c>
      <c r="U639" s="1227"/>
      <c r="V639" s="1228"/>
      <c r="W639" s="1222">
        <f>IF(U639=0,0,V639/U639)</f>
        <v>0</v>
      </c>
      <c r="X639" s="1227"/>
      <c r="Y639" s="1225"/>
      <c r="Z639" s="1225"/>
      <c r="AA639" s="1230"/>
    </row>
    <row r="640" spans="2:27" ht="18" x14ac:dyDescent="0.2">
      <c r="B640" s="1189"/>
      <c r="C640" s="1190" t="s">
        <v>332</v>
      </c>
      <c r="D640" s="1189"/>
      <c r="E640" s="1191"/>
      <c r="F640" s="1216"/>
      <c r="G640" s="1217"/>
      <c r="H640" s="1217"/>
      <c r="I640" s="1218"/>
      <c r="J640" s="1217"/>
      <c r="K640" s="1217"/>
      <c r="L640" s="1218"/>
      <c r="M640" s="1217"/>
      <c r="N640" s="1217"/>
      <c r="O640" s="1218"/>
      <c r="P640" s="1217"/>
      <c r="Q640" s="1217"/>
      <c r="R640" s="1218"/>
      <c r="S640" s="1217"/>
      <c r="T640" s="1217"/>
      <c r="U640" s="1218"/>
      <c r="V640" s="1217"/>
      <c r="W640" s="1217"/>
      <c r="X640" s="1218"/>
      <c r="Y640" s="1218"/>
      <c r="Z640" s="1218"/>
      <c r="AA640" s="1219"/>
    </row>
    <row r="641" spans="2:27" ht="18.75" thickBot="1" x14ac:dyDescent="0.25">
      <c r="B641" s="1193"/>
      <c r="C641" s="1194" t="s">
        <v>2087</v>
      </c>
      <c r="D641" s="1193"/>
      <c r="E641" s="1195">
        <v>10951</v>
      </c>
      <c r="F641" s="1249"/>
      <c r="G641" s="1250"/>
      <c r="H641" s="1251">
        <f>IF(F641=0,0,G641/F641)</f>
        <v>0</v>
      </c>
      <c r="I641" s="1252"/>
      <c r="J641" s="1253"/>
      <c r="K641" s="1251">
        <f>IF(I641=0,0,J641/I641)</f>
        <v>0</v>
      </c>
      <c r="L641" s="1254"/>
      <c r="M641" s="1255"/>
      <c r="N641" s="1251">
        <f>IF(L641=0,0,M641/L641)</f>
        <v>0</v>
      </c>
      <c r="O641" s="1252"/>
      <c r="P641" s="1253"/>
      <c r="Q641" s="1255"/>
      <c r="R641" s="1254"/>
      <c r="S641" s="1255"/>
      <c r="T641" s="1251">
        <f>IF(R641=0,0,S641/R641)</f>
        <v>0</v>
      </c>
      <c r="U641" s="1252"/>
      <c r="V641" s="1253"/>
      <c r="W641" s="1251">
        <f>IF(U641=0,0,V641/U641)</f>
        <v>0</v>
      </c>
      <c r="X641" s="1252"/>
      <c r="Y641" s="1254"/>
      <c r="Z641" s="1254"/>
      <c r="AA641" s="1256"/>
    </row>
    <row r="642" spans="2:27" ht="14.25" x14ac:dyDescent="0.2">
      <c r="B642" s="1184"/>
      <c r="C642" s="1184"/>
      <c r="D642" s="1184"/>
      <c r="E642" s="1184"/>
      <c r="F642" s="1184"/>
      <c r="G642" s="1184"/>
      <c r="H642" s="1184"/>
      <c r="I642" s="1184"/>
      <c r="J642" s="1184"/>
      <c r="K642" s="1184"/>
      <c r="L642" s="1184"/>
      <c r="M642" s="1184"/>
      <c r="N642" s="1184"/>
      <c r="O642" s="1184"/>
      <c r="P642" s="1184"/>
      <c r="Q642" s="1184"/>
      <c r="R642" s="1184"/>
      <c r="S642" s="1184"/>
      <c r="T642" s="1184"/>
      <c r="U642" s="1184"/>
      <c r="V642" s="1184"/>
      <c r="W642" s="1184"/>
      <c r="X642" s="1184"/>
      <c r="Y642" s="1184"/>
      <c r="Z642" s="1184"/>
      <c r="AA642" s="1184"/>
    </row>
    <row r="645" spans="2:27" ht="26.1" customHeight="1" x14ac:dyDescent="0.2">
      <c r="B645" s="1169"/>
      <c r="C645" s="1768" t="s">
        <v>2088</v>
      </c>
      <c r="D645" s="1768"/>
      <c r="E645" s="1768"/>
      <c r="F645" s="1768"/>
      <c r="G645" s="1768"/>
      <c r="H645" s="1768"/>
      <c r="I645" s="1768"/>
      <c r="J645" s="1768"/>
      <c r="K645" s="1768"/>
      <c r="L645" s="1768"/>
      <c r="M645" s="1768"/>
      <c r="N645" s="1768"/>
      <c r="O645" s="1768"/>
      <c r="P645" s="1768"/>
      <c r="Q645" s="1768"/>
      <c r="R645" s="1768"/>
      <c r="S645" s="1768"/>
      <c r="T645" s="1768"/>
      <c r="U645" s="1768"/>
      <c r="V645" s="1768"/>
      <c r="W645" s="1768"/>
      <c r="X645" s="1768"/>
      <c r="Y645" s="1768"/>
      <c r="Z645" s="1768"/>
      <c r="AA645" s="1768"/>
    </row>
    <row r="646" spans="2:27" s="1175" customFormat="1" ht="8.25" x14ac:dyDescent="0.2"/>
    <row r="647" spans="2:27" s="1175" customFormat="1" ht="8.25" x14ac:dyDescent="0.2"/>
    <row r="648" spans="2:27" s="1175" customFormat="1" ht="9" thickBot="1" x14ac:dyDescent="0.25"/>
    <row r="649" spans="2:27" s="1177" customFormat="1" ht="95.25" thickBot="1" x14ac:dyDescent="0.25">
      <c r="B649" s="1176"/>
      <c r="C649" s="1176" t="s">
        <v>1976</v>
      </c>
      <c r="D649" s="1176"/>
      <c r="E649" s="1176" t="s">
        <v>1958</v>
      </c>
      <c r="F649" s="1176" t="s">
        <v>2089</v>
      </c>
      <c r="G649" s="1176" t="s">
        <v>2090</v>
      </c>
      <c r="H649" s="1176" t="s">
        <v>2091</v>
      </c>
      <c r="I649" s="1176" t="s">
        <v>2092</v>
      </c>
      <c r="J649" s="1176" t="s">
        <v>2093</v>
      </c>
      <c r="K649" s="1176" t="s">
        <v>2094</v>
      </c>
    </row>
    <row r="650" spans="2:27" s="1179" customFormat="1" ht="12.75" thickBot="1" x14ac:dyDescent="0.25">
      <c r="B650" s="1178"/>
      <c r="C650" s="1178"/>
      <c r="D650" s="1178"/>
      <c r="E650" s="1178"/>
      <c r="F650" s="1178" t="s">
        <v>1960</v>
      </c>
      <c r="G650" s="1178" t="s">
        <v>1999</v>
      </c>
      <c r="H650" s="1178" t="s">
        <v>2000</v>
      </c>
      <c r="I650" s="1178" t="s">
        <v>2001</v>
      </c>
      <c r="J650" s="1178" t="s">
        <v>2002</v>
      </c>
      <c r="K650" s="1178" t="s">
        <v>2003</v>
      </c>
    </row>
    <row r="651" spans="2:27" ht="47.25" x14ac:dyDescent="0.2">
      <c r="B651" s="1185"/>
      <c r="C651" s="1186" t="s">
        <v>2020</v>
      </c>
      <c r="D651" s="1185"/>
      <c r="E651" s="1187">
        <v>30100</v>
      </c>
      <c r="F651" s="1206"/>
      <c r="G651" s="1207"/>
      <c r="H651" s="1208">
        <f>IF(F651=0,0,G651/F651)</f>
        <v>0</v>
      </c>
      <c r="I651" s="1212"/>
      <c r="J651" s="1213"/>
      <c r="K651" s="1257">
        <f>IF(I651=0,0,J651/I651)</f>
        <v>0</v>
      </c>
      <c r="L651" s="1169"/>
      <c r="M651" s="1169"/>
      <c r="N651" s="1169"/>
      <c r="O651" s="1169"/>
      <c r="P651" s="1169"/>
      <c r="Q651" s="1169"/>
      <c r="R651" s="1169"/>
      <c r="S651" s="1169"/>
      <c r="T651" s="1169"/>
      <c r="U651" s="1169"/>
      <c r="V651" s="1169"/>
      <c r="W651" s="1169"/>
      <c r="X651" s="1169"/>
      <c r="Y651" s="1169"/>
      <c r="Z651" s="1169"/>
      <c r="AA651" s="1169"/>
    </row>
    <row r="652" spans="2:27" ht="18" x14ac:dyDescent="0.2">
      <c r="B652" s="1189"/>
      <c r="C652" s="1190" t="s">
        <v>332</v>
      </c>
      <c r="D652" s="1189"/>
      <c r="E652" s="1191"/>
      <c r="F652" s="1216"/>
      <c r="G652" s="1217"/>
      <c r="H652" s="1217"/>
      <c r="I652" s="1218"/>
      <c r="J652" s="1217"/>
      <c r="K652" s="1258"/>
      <c r="L652" s="1169"/>
      <c r="M652" s="1169"/>
      <c r="N652" s="1169"/>
      <c r="O652" s="1169"/>
      <c r="P652" s="1169"/>
      <c r="Q652" s="1169"/>
      <c r="R652" s="1169"/>
      <c r="S652" s="1169"/>
      <c r="T652" s="1169"/>
      <c r="U652" s="1169"/>
      <c r="V652" s="1169"/>
      <c r="W652" s="1169"/>
      <c r="X652" s="1169"/>
      <c r="Y652" s="1169"/>
      <c r="Z652" s="1169"/>
      <c r="AA652" s="1169"/>
    </row>
    <row r="653" spans="2:27" ht="18" x14ac:dyDescent="0.2">
      <c r="B653" s="1189"/>
      <c r="C653" s="1190" t="s">
        <v>2021</v>
      </c>
      <c r="D653" s="1189"/>
      <c r="E653" s="1191">
        <v>30101</v>
      </c>
      <c r="F653" s="1245"/>
      <c r="G653" s="1226"/>
      <c r="H653" s="1222">
        <f t="shared" ref="H653:H655" si="130">IF(F653=0,0,G653/F653)</f>
        <v>0</v>
      </c>
      <c r="I653" s="1227"/>
      <c r="J653" s="1228"/>
      <c r="K653" s="1259">
        <f t="shared" ref="K653:K655" si="131">IF(I653=0,0,J653/I653)</f>
        <v>0</v>
      </c>
      <c r="L653" s="1169"/>
      <c r="M653" s="1169"/>
      <c r="N653" s="1169"/>
      <c r="O653" s="1169"/>
      <c r="P653" s="1169"/>
      <c r="Q653" s="1169"/>
      <c r="R653" s="1169"/>
      <c r="S653" s="1169"/>
      <c r="T653" s="1169"/>
      <c r="U653" s="1169"/>
      <c r="V653" s="1169"/>
      <c r="W653" s="1169"/>
      <c r="X653" s="1169"/>
      <c r="Y653" s="1169"/>
      <c r="Z653" s="1169"/>
      <c r="AA653" s="1169"/>
    </row>
    <row r="654" spans="2:27" ht="18" x14ac:dyDescent="0.2">
      <c r="B654" s="1189"/>
      <c r="C654" s="1190" t="s">
        <v>2022</v>
      </c>
      <c r="D654" s="1189"/>
      <c r="E654" s="1191">
        <v>30150</v>
      </c>
      <c r="F654" s="1245"/>
      <c r="G654" s="1226"/>
      <c r="H654" s="1222">
        <f t="shared" si="130"/>
        <v>0</v>
      </c>
      <c r="I654" s="1227"/>
      <c r="J654" s="1228"/>
      <c r="K654" s="1259">
        <f t="shared" si="131"/>
        <v>0</v>
      </c>
      <c r="L654" s="1169"/>
      <c r="M654" s="1169"/>
      <c r="N654" s="1169"/>
      <c r="O654" s="1169"/>
      <c r="P654" s="1169"/>
      <c r="Q654" s="1169"/>
      <c r="R654" s="1169"/>
      <c r="S654" s="1169"/>
      <c r="T654" s="1169"/>
      <c r="U654" s="1169"/>
      <c r="V654" s="1169"/>
      <c r="W654" s="1169"/>
      <c r="X654" s="1169"/>
      <c r="Y654" s="1169"/>
      <c r="Z654" s="1169"/>
      <c r="AA654" s="1169"/>
    </row>
    <row r="655" spans="2:27" ht="31.5" x14ac:dyDescent="0.2">
      <c r="B655" s="1189"/>
      <c r="C655" s="1190" t="s">
        <v>2023</v>
      </c>
      <c r="D655" s="1189"/>
      <c r="E655" s="1191">
        <v>30200</v>
      </c>
      <c r="F655" s="1220"/>
      <c r="G655" s="1221"/>
      <c r="H655" s="1222">
        <f t="shared" si="130"/>
        <v>0</v>
      </c>
      <c r="I655" s="1227"/>
      <c r="J655" s="1228"/>
      <c r="K655" s="1259">
        <f t="shared" si="131"/>
        <v>0</v>
      </c>
      <c r="L655" s="1169"/>
      <c r="M655" s="1169"/>
      <c r="N655" s="1169"/>
      <c r="O655" s="1169"/>
      <c r="P655" s="1169"/>
      <c r="Q655" s="1169"/>
      <c r="R655" s="1169"/>
      <c r="S655" s="1169"/>
      <c r="T655" s="1169"/>
      <c r="U655" s="1169"/>
      <c r="V655" s="1169"/>
      <c r="W655" s="1169"/>
      <c r="X655" s="1169"/>
      <c r="Y655" s="1169"/>
      <c r="Z655" s="1169"/>
      <c r="AA655" s="1169"/>
    </row>
    <row r="656" spans="2:27" ht="18" x14ac:dyDescent="0.2">
      <c r="B656" s="1189"/>
      <c r="C656" s="1190" t="s">
        <v>332</v>
      </c>
      <c r="D656" s="1189"/>
      <c r="E656" s="1191"/>
      <c r="F656" s="1216"/>
      <c r="G656" s="1217"/>
      <c r="H656" s="1217"/>
      <c r="I656" s="1218"/>
      <c r="J656" s="1217"/>
      <c r="K656" s="1258"/>
      <c r="L656" s="1169"/>
      <c r="M656" s="1169"/>
      <c r="N656" s="1169"/>
      <c r="O656" s="1169"/>
      <c r="P656" s="1169"/>
      <c r="Q656" s="1169"/>
      <c r="R656" s="1169"/>
      <c r="S656" s="1169"/>
      <c r="T656" s="1169"/>
      <c r="U656" s="1169"/>
      <c r="V656" s="1169"/>
      <c r="W656" s="1169"/>
      <c r="X656" s="1169"/>
      <c r="Y656" s="1169"/>
      <c r="Z656" s="1169"/>
      <c r="AA656" s="1169"/>
    </row>
    <row r="657" spans="2:11" ht="18" x14ac:dyDescent="0.2">
      <c r="B657" s="1189"/>
      <c r="C657" s="1190" t="s">
        <v>2024</v>
      </c>
      <c r="D657" s="1189"/>
      <c r="E657" s="1191">
        <v>30201</v>
      </c>
      <c r="F657" s="1245"/>
      <c r="G657" s="1226"/>
      <c r="H657" s="1222">
        <f t="shared" ref="H657:H660" si="132">IF(F657=0,0,G657/F657)</f>
        <v>0</v>
      </c>
      <c r="I657" s="1227"/>
      <c r="J657" s="1228"/>
      <c r="K657" s="1259">
        <f t="shared" ref="K657:K660" si="133">IF(I657=0,0,J657/I657)</f>
        <v>0</v>
      </c>
    </row>
    <row r="658" spans="2:11" ht="31.5" x14ac:dyDescent="0.2">
      <c r="B658" s="1189"/>
      <c r="C658" s="1190" t="s">
        <v>2025</v>
      </c>
      <c r="D658" s="1189"/>
      <c r="E658" s="1191">
        <v>30202</v>
      </c>
      <c r="F658" s="1245"/>
      <c r="G658" s="1226"/>
      <c r="H658" s="1222">
        <f t="shared" si="132"/>
        <v>0</v>
      </c>
      <c r="I658" s="1227"/>
      <c r="J658" s="1228"/>
      <c r="K658" s="1259">
        <f t="shared" si="133"/>
        <v>0</v>
      </c>
    </row>
    <row r="659" spans="2:11" ht="31.5" x14ac:dyDescent="0.2">
      <c r="B659" s="1189"/>
      <c r="C659" s="1190" t="s">
        <v>2026</v>
      </c>
      <c r="D659" s="1189"/>
      <c r="E659" s="1191">
        <v>30203</v>
      </c>
      <c r="F659" s="1245"/>
      <c r="G659" s="1226"/>
      <c r="H659" s="1222">
        <f t="shared" si="132"/>
        <v>0</v>
      </c>
      <c r="I659" s="1227"/>
      <c r="J659" s="1228"/>
      <c r="K659" s="1259">
        <f t="shared" si="133"/>
        <v>0</v>
      </c>
    </row>
    <row r="660" spans="2:11" ht="31.5" x14ac:dyDescent="0.2">
      <c r="B660" s="1189"/>
      <c r="C660" s="1190" t="s">
        <v>2027</v>
      </c>
      <c r="D660" s="1189"/>
      <c r="E660" s="1191">
        <v>30300</v>
      </c>
      <c r="F660" s="1220"/>
      <c r="G660" s="1221"/>
      <c r="H660" s="1222">
        <f t="shared" si="132"/>
        <v>0</v>
      </c>
      <c r="I660" s="1227"/>
      <c r="J660" s="1228"/>
      <c r="K660" s="1259">
        <f t="shared" si="133"/>
        <v>0</v>
      </c>
    </row>
    <row r="661" spans="2:11" ht="18" x14ac:dyDescent="0.2">
      <c r="B661" s="1189"/>
      <c r="C661" s="1190" t="s">
        <v>332</v>
      </c>
      <c r="D661" s="1189"/>
      <c r="E661" s="1191"/>
      <c r="F661" s="1216"/>
      <c r="G661" s="1217"/>
      <c r="H661" s="1217"/>
      <c r="I661" s="1218"/>
      <c r="J661" s="1217"/>
      <c r="K661" s="1258"/>
    </row>
    <row r="662" spans="2:11" ht="31.5" x14ac:dyDescent="0.2">
      <c r="B662" s="1189"/>
      <c r="C662" s="1190" t="s">
        <v>2028</v>
      </c>
      <c r="D662" s="1189"/>
      <c r="E662" s="1191">
        <v>30301</v>
      </c>
      <c r="F662" s="1245"/>
      <c r="G662" s="1226"/>
      <c r="H662" s="1222">
        <f t="shared" ref="H662:H666" si="134">IF(F662=0,0,G662/F662)</f>
        <v>0</v>
      </c>
      <c r="I662" s="1227"/>
      <c r="J662" s="1228"/>
      <c r="K662" s="1259">
        <f t="shared" ref="K662:K666" si="135">IF(I662=0,0,J662/I662)</f>
        <v>0</v>
      </c>
    </row>
    <row r="663" spans="2:11" ht="31.5" x14ac:dyDescent="0.2">
      <c r="B663" s="1189"/>
      <c r="C663" s="1190" t="s">
        <v>2029</v>
      </c>
      <c r="D663" s="1189"/>
      <c r="E663" s="1191">
        <v>30302</v>
      </c>
      <c r="F663" s="1245"/>
      <c r="G663" s="1226"/>
      <c r="H663" s="1222">
        <f t="shared" si="134"/>
        <v>0</v>
      </c>
      <c r="I663" s="1227"/>
      <c r="J663" s="1228"/>
      <c r="K663" s="1259">
        <f t="shared" si="135"/>
        <v>0</v>
      </c>
    </row>
    <row r="664" spans="2:11" ht="31.5" x14ac:dyDescent="0.2">
      <c r="B664" s="1189"/>
      <c r="C664" s="1190" t="s">
        <v>2030</v>
      </c>
      <c r="D664" s="1189"/>
      <c r="E664" s="1191">
        <v>30303</v>
      </c>
      <c r="F664" s="1245"/>
      <c r="G664" s="1226"/>
      <c r="H664" s="1222">
        <f t="shared" si="134"/>
        <v>0</v>
      </c>
      <c r="I664" s="1227"/>
      <c r="J664" s="1228"/>
      <c r="K664" s="1259">
        <f t="shared" si="135"/>
        <v>0</v>
      </c>
    </row>
    <row r="665" spans="2:11" ht="47.25" x14ac:dyDescent="0.2">
      <c r="B665" s="1189"/>
      <c r="C665" s="1190" t="s">
        <v>2031</v>
      </c>
      <c r="D665" s="1189"/>
      <c r="E665" s="1191">
        <v>30310</v>
      </c>
      <c r="F665" s="1245"/>
      <c r="G665" s="1226"/>
      <c r="H665" s="1222">
        <f t="shared" si="134"/>
        <v>0</v>
      </c>
      <c r="I665" s="1227"/>
      <c r="J665" s="1228"/>
      <c r="K665" s="1259">
        <f t="shared" si="135"/>
        <v>0</v>
      </c>
    </row>
    <row r="666" spans="2:11" ht="31.5" x14ac:dyDescent="0.2">
      <c r="B666" s="1189"/>
      <c r="C666" s="1190" t="s">
        <v>2032</v>
      </c>
      <c r="D666" s="1189"/>
      <c r="E666" s="1191">
        <v>30304</v>
      </c>
      <c r="F666" s="1220"/>
      <c r="G666" s="1221"/>
      <c r="H666" s="1222">
        <f t="shared" si="134"/>
        <v>0</v>
      </c>
      <c r="I666" s="1227"/>
      <c r="J666" s="1228"/>
      <c r="K666" s="1259">
        <f t="shared" si="135"/>
        <v>0</v>
      </c>
    </row>
    <row r="667" spans="2:11" ht="18" x14ac:dyDescent="0.2">
      <c r="B667" s="1189"/>
      <c r="C667" s="1190" t="s">
        <v>2033</v>
      </c>
      <c r="D667" s="1189"/>
      <c r="E667" s="1191"/>
      <c r="F667" s="1216"/>
      <c r="G667" s="1217"/>
      <c r="H667" s="1217"/>
      <c r="I667" s="1218"/>
      <c r="J667" s="1217"/>
      <c r="K667" s="1258"/>
    </row>
    <row r="668" spans="2:11" ht="31.5" x14ac:dyDescent="0.2">
      <c r="B668" s="1189"/>
      <c r="C668" s="1190" t="s">
        <v>2034</v>
      </c>
      <c r="D668" s="1189"/>
      <c r="E668" s="1191">
        <v>30311</v>
      </c>
      <c r="F668" s="1245"/>
      <c r="G668" s="1226"/>
      <c r="H668" s="1222">
        <f t="shared" ref="H668:H674" si="136">IF(F668=0,0,G668/F668)</f>
        <v>0</v>
      </c>
      <c r="I668" s="1227"/>
      <c r="J668" s="1228"/>
      <c r="K668" s="1259">
        <f t="shared" ref="K668:K674" si="137">IF(I668=0,0,J668/I668)</f>
        <v>0</v>
      </c>
    </row>
    <row r="669" spans="2:11" ht="31.5" x14ac:dyDescent="0.2">
      <c r="B669" s="1189"/>
      <c r="C669" s="1190" t="s">
        <v>2035</v>
      </c>
      <c r="D669" s="1189"/>
      <c r="E669" s="1191">
        <v>30312</v>
      </c>
      <c r="F669" s="1245"/>
      <c r="G669" s="1226"/>
      <c r="H669" s="1222">
        <f t="shared" si="136"/>
        <v>0</v>
      </c>
      <c r="I669" s="1227"/>
      <c r="J669" s="1228"/>
      <c r="K669" s="1259">
        <f t="shared" si="137"/>
        <v>0</v>
      </c>
    </row>
    <row r="670" spans="2:11" ht="18" x14ac:dyDescent="0.2">
      <c r="B670" s="1189"/>
      <c r="C670" s="1190" t="s">
        <v>2036</v>
      </c>
      <c r="D670" s="1189"/>
      <c r="E670" s="1191">
        <v>30305</v>
      </c>
      <c r="F670" s="1245"/>
      <c r="G670" s="1226"/>
      <c r="H670" s="1222">
        <f t="shared" si="136"/>
        <v>0</v>
      </c>
      <c r="I670" s="1227"/>
      <c r="J670" s="1228"/>
      <c r="K670" s="1259">
        <f t="shared" si="137"/>
        <v>0</v>
      </c>
    </row>
    <row r="671" spans="2:11" ht="47.25" x14ac:dyDescent="0.2">
      <c r="B671" s="1189"/>
      <c r="C671" s="1190" t="s">
        <v>2037</v>
      </c>
      <c r="D671" s="1189"/>
      <c r="E671" s="1191">
        <v>30306</v>
      </c>
      <c r="F671" s="1245"/>
      <c r="G671" s="1226"/>
      <c r="H671" s="1222">
        <f t="shared" si="136"/>
        <v>0</v>
      </c>
      <c r="I671" s="1227"/>
      <c r="J671" s="1228"/>
      <c r="K671" s="1259">
        <f t="shared" si="137"/>
        <v>0</v>
      </c>
    </row>
    <row r="672" spans="2:11" ht="47.25" x14ac:dyDescent="0.2">
      <c r="B672" s="1189"/>
      <c r="C672" s="1190" t="s">
        <v>2038</v>
      </c>
      <c r="D672" s="1189"/>
      <c r="E672" s="1191">
        <v>30307</v>
      </c>
      <c r="F672" s="1245"/>
      <c r="G672" s="1226"/>
      <c r="H672" s="1222">
        <f t="shared" si="136"/>
        <v>0</v>
      </c>
      <c r="I672" s="1227"/>
      <c r="J672" s="1228"/>
      <c r="K672" s="1259">
        <f t="shared" si="137"/>
        <v>0</v>
      </c>
    </row>
    <row r="673" spans="2:11" ht="47.25" x14ac:dyDescent="0.2">
      <c r="B673" s="1189"/>
      <c r="C673" s="1190" t="s">
        <v>2039</v>
      </c>
      <c r="D673" s="1189"/>
      <c r="E673" s="1191">
        <v>30308</v>
      </c>
      <c r="F673" s="1245"/>
      <c r="G673" s="1226"/>
      <c r="H673" s="1222">
        <f t="shared" si="136"/>
        <v>0</v>
      </c>
      <c r="I673" s="1227"/>
      <c r="J673" s="1228"/>
      <c r="K673" s="1259">
        <f t="shared" si="137"/>
        <v>0</v>
      </c>
    </row>
    <row r="674" spans="2:11" ht="63" x14ac:dyDescent="0.2">
      <c r="B674" s="1189"/>
      <c r="C674" s="1190" t="s">
        <v>2040</v>
      </c>
      <c r="D674" s="1189"/>
      <c r="E674" s="1191">
        <v>30400</v>
      </c>
      <c r="F674" s="1231">
        <f t="shared" ref="F674:G674" si="138">F676+F681+F682</f>
        <v>0</v>
      </c>
      <c r="G674" s="1222">
        <f t="shared" si="138"/>
        <v>0</v>
      </c>
      <c r="H674" s="1222">
        <f t="shared" si="136"/>
        <v>0</v>
      </c>
      <c r="I674" s="1232">
        <f t="shared" ref="I674:J674" si="139">I676+I681+I682</f>
        <v>0</v>
      </c>
      <c r="J674" s="1222">
        <f t="shared" si="139"/>
        <v>0</v>
      </c>
      <c r="K674" s="1259">
        <f t="shared" si="137"/>
        <v>0</v>
      </c>
    </row>
    <row r="675" spans="2:11" ht="18" x14ac:dyDescent="0.2">
      <c r="B675" s="1189"/>
      <c r="C675" s="1190" t="s">
        <v>332</v>
      </c>
      <c r="D675" s="1189"/>
      <c r="E675" s="1191"/>
      <c r="F675" s="1216"/>
      <c r="G675" s="1217"/>
      <c r="H675" s="1217"/>
      <c r="I675" s="1218"/>
      <c r="J675" s="1217"/>
      <c r="K675" s="1258"/>
    </row>
    <row r="676" spans="2:11" ht="47.25" x14ac:dyDescent="0.2">
      <c r="B676" s="1189"/>
      <c r="C676" s="1190" t="s">
        <v>2041</v>
      </c>
      <c r="D676" s="1189"/>
      <c r="E676" s="1191">
        <v>30401</v>
      </c>
      <c r="F676" s="1231">
        <f t="shared" ref="F676:G676" si="140">F678+F679+F680</f>
        <v>0</v>
      </c>
      <c r="G676" s="1222">
        <f t="shared" si="140"/>
        <v>0</v>
      </c>
      <c r="H676" s="1222">
        <f>IF(F676=0,0,G676/F676)</f>
        <v>0</v>
      </c>
      <c r="I676" s="1232">
        <f t="shared" ref="I676:J676" si="141">I678+I679+I680</f>
        <v>0</v>
      </c>
      <c r="J676" s="1222">
        <f t="shared" si="141"/>
        <v>0</v>
      </c>
      <c r="K676" s="1259">
        <f>IF(I676=0,0,J676/I676)</f>
        <v>0</v>
      </c>
    </row>
    <row r="677" spans="2:11" ht="18" x14ac:dyDescent="0.2">
      <c r="B677" s="1189"/>
      <c r="C677" s="1190" t="s">
        <v>2033</v>
      </c>
      <c r="D677" s="1189"/>
      <c r="E677" s="1191"/>
      <c r="F677" s="1216"/>
      <c r="G677" s="1217"/>
      <c r="H677" s="1217"/>
      <c r="I677" s="1218"/>
      <c r="J677" s="1217"/>
      <c r="K677" s="1258"/>
    </row>
    <row r="678" spans="2:11" ht="31.5" x14ac:dyDescent="0.2">
      <c r="B678" s="1189"/>
      <c r="C678" s="1190" t="s">
        <v>2042</v>
      </c>
      <c r="D678" s="1189"/>
      <c r="E678" s="1191">
        <v>30411</v>
      </c>
      <c r="F678" s="1245"/>
      <c r="G678" s="1226"/>
      <c r="H678" s="1222">
        <f t="shared" ref="H678:H683" si="142">IF(F678=0,0,G678/F678)</f>
        <v>0</v>
      </c>
      <c r="I678" s="1227"/>
      <c r="J678" s="1228"/>
      <c r="K678" s="1259">
        <f t="shared" ref="K678:K683" si="143">IF(I678=0,0,J678/I678)</f>
        <v>0</v>
      </c>
    </row>
    <row r="679" spans="2:11" ht="63" x14ac:dyDescent="0.2">
      <c r="B679" s="1189"/>
      <c r="C679" s="1190" t="s">
        <v>2095</v>
      </c>
      <c r="D679" s="1189"/>
      <c r="E679" s="1191">
        <v>30412</v>
      </c>
      <c r="F679" s="1245"/>
      <c r="G679" s="1226"/>
      <c r="H679" s="1222">
        <f t="shared" si="142"/>
        <v>0</v>
      </c>
      <c r="I679" s="1227"/>
      <c r="J679" s="1228"/>
      <c r="K679" s="1259">
        <f t="shared" si="143"/>
        <v>0</v>
      </c>
    </row>
    <row r="680" spans="2:11" ht="31.5" x14ac:dyDescent="0.2">
      <c r="B680" s="1189"/>
      <c r="C680" s="1190" t="s">
        <v>2044</v>
      </c>
      <c r="D680" s="1189"/>
      <c r="E680" s="1191">
        <v>30414</v>
      </c>
      <c r="F680" s="1245"/>
      <c r="G680" s="1226"/>
      <c r="H680" s="1222">
        <f t="shared" si="142"/>
        <v>0</v>
      </c>
      <c r="I680" s="1227"/>
      <c r="J680" s="1228"/>
      <c r="K680" s="1259">
        <f t="shared" si="143"/>
        <v>0</v>
      </c>
    </row>
    <row r="681" spans="2:11" ht="31.5" x14ac:dyDescent="0.2">
      <c r="B681" s="1189"/>
      <c r="C681" s="1190" t="s">
        <v>2046</v>
      </c>
      <c r="D681" s="1189"/>
      <c r="E681" s="1191">
        <v>30420</v>
      </c>
      <c r="F681" s="1245"/>
      <c r="G681" s="1226"/>
      <c r="H681" s="1222">
        <f t="shared" si="142"/>
        <v>0</v>
      </c>
      <c r="I681" s="1227"/>
      <c r="J681" s="1228"/>
      <c r="K681" s="1259">
        <f t="shared" si="143"/>
        <v>0</v>
      </c>
    </row>
    <row r="682" spans="2:11" ht="47.25" x14ac:dyDescent="0.2">
      <c r="B682" s="1189"/>
      <c r="C682" s="1190" t="s">
        <v>2047</v>
      </c>
      <c r="D682" s="1189"/>
      <c r="E682" s="1191">
        <v>30430</v>
      </c>
      <c r="F682" s="1245"/>
      <c r="G682" s="1226"/>
      <c r="H682" s="1222">
        <f t="shared" si="142"/>
        <v>0</v>
      </c>
      <c r="I682" s="1227"/>
      <c r="J682" s="1228"/>
      <c r="K682" s="1259">
        <f t="shared" si="143"/>
        <v>0</v>
      </c>
    </row>
    <row r="683" spans="2:11" ht="78.75" x14ac:dyDescent="0.2">
      <c r="B683" s="1189"/>
      <c r="C683" s="1190" t="s">
        <v>2048</v>
      </c>
      <c r="D683" s="1189"/>
      <c r="E683" s="1191">
        <v>30440</v>
      </c>
      <c r="F683" s="1220"/>
      <c r="G683" s="1221"/>
      <c r="H683" s="1222">
        <f t="shared" si="142"/>
        <v>0</v>
      </c>
      <c r="I683" s="1227"/>
      <c r="J683" s="1228"/>
      <c r="K683" s="1259">
        <f t="shared" si="143"/>
        <v>0</v>
      </c>
    </row>
    <row r="684" spans="2:11" ht="18" x14ac:dyDescent="0.2">
      <c r="B684" s="1189"/>
      <c r="C684" s="1190" t="s">
        <v>332</v>
      </c>
      <c r="D684" s="1189"/>
      <c r="E684" s="1191"/>
      <c r="F684" s="1216"/>
      <c r="G684" s="1217"/>
      <c r="H684" s="1217"/>
      <c r="I684" s="1218"/>
      <c r="J684" s="1217"/>
      <c r="K684" s="1258"/>
    </row>
    <row r="685" spans="2:11" ht="47.25" x14ac:dyDescent="0.2">
      <c r="B685" s="1189"/>
      <c r="C685" s="1190" t="s">
        <v>2049</v>
      </c>
      <c r="D685" s="1189"/>
      <c r="E685" s="1191">
        <v>30441</v>
      </c>
      <c r="F685" s="1245"/>
      <c r="G685" s="1226"/>
      <c r="H685" s="1222">
        <f t="shared" ref="H685:H688" si="144">IF(F685=0,0,G685/F685)</f>
        <v>0</v>
      </c>
      <c r="I685" s="1227"/>
      <c r="J685" s="1228"/>
      <c r="K685" s="1259">
        <f t="shared" ref="K685:K688" si="145">IF(I685=0,0,J685/I685)</f>
        <v>0</v>
      </c>
    </row>
    <row r="686" spans="2:11" ht="18" x14ac:dyDescent="0.2">
      <c r="B686" s="1189"/>
      <c r="C686" s="1190" t="s">
        <v>2050</v>
      </c>
      <c r="D686" s="1189"/>
      <c r="E686" s="1191">
        <v>30500</v>
      </c>
      <c r="F686" s="1245"/>
      <c r="G686" s="1226"/>
      <c r="H686" s="1222">
        <f t="shared" si="144"/>
        <v>0</v>
      </c>
      <c r="I686" s="1227"/>
      <c r="J686" s="1228"/>
      <c r="K686" s="1259">
        <f t="shared" si="145"/>
        <v>0</v>
      </c>
    </row>
    <row r="687" spans="2:11" ht="47.25" x14ac:dyDescent="0.2">
      <c r="B687" s="1189"/>
      <c r="C687" s="1190" t="s">
        <v>2096</v>
      </c>
      <c r="D687" s="1189"/>
      <c r="E687" s="1191">
        <v>30510</v>
      </c>
      <c r="F687" s="1245"/>
      <c r="G687" s="1226"/>
      <c r="H687" s="1222">
        <f t="shared" si="144"/>
        <v>0</v>
      </c>
      <c r="I687" s="1227"/>
      <c r="J687" s="1228"/>
      <c r="K687" s="1259">
        <f t="shared" si="145"/>
        <v>0</v>
      </c>
    </row>
    <row r="688" spans="2:11" ht="31.5" x14ac:dyDescent="0.2">
      <c r="B688" s="1189"/>
      <c r="C688" s="1190" t="s">
        <v>2052</v>
      </c>
      <c r="D688" s="1189"/>
      <c r="E688" s="1191">
        <v>30610</v>
      </c>
      <c r="F688" s="1220"/>
      <c r="G688" s="1221"/>
      <c r="H688" s="1222">
        <f t="shared" si="144"/>
        <v>0</v>
      </c>
      <c r="I688" s="1227"/>
      <c r="J688" s="1228"/>
      <c r="K688" s="1259">
        <f t="shared" si="145"/>
        <v>0</v>
      </c>
    </row>
    <row r="689" spans="2:27" ht="18" x14ac:dyDescent="0.2">
      <c r="B689" s="1189"/>
      <c r="C689" s="1190" t="s">
        <v>332</v>
      </c>
      <c r="D689" s="1189"/>
      <c r="E689" s="1191"/>
      <c r="F689" s="1216"/>
      <c r="G689" s="1217"/>
      <c r="H689" s="1217"/>
      <c r="I689" s="1218"/>
      <c r="J689" s="1217"/>
      <c r="K689" s="1258"/>
      <c r="L689" s="1169"/>
      <c r="M689" s="1169"/>
      <c r="N689" s="1169"/>
      <c r="O689" s="1169"/>
      <c r="P689" s="1169"/>
      <c r="Q689" s="1169"/>
      <c r="R689" s="1169"/>
      <c r="S689" s="1169"/>
      <c r="T689" s="1169"/>
      <c r="U689" s="1169"/>
      <c r="V689" s="1169"/>
      <c r="W689" s="1169"/>
      <c r="X689" s="1169"/>
      <c r="Y689" s="1169"/>
      <c r="Z689" s="1169"/>
      <c r="AA689" s="1169"/>
    </row>
    <row r="690" spans="2:27" ht="31.5" x14ac:dyDescent="0.2">
      <c r="B690" s="1189"/>
      <c r="C690" s="1190" t="s">
        <v>2053</v>
      </c>
      <c r="D690" s="1189"/>
      <c r="E690" s="1191">
        <v>30601</v>
      </c>
      <c r="F690" s="1245"/>
      <c r="G690" s="1226"/>
      <c r="H690" s="1222">
        <f t="shared" ref="H690:H693" si="146">IF(F690=0,0,G690/F690)</f>
        <v>0</v>
      </c>
      <c r="I690" s="1227"/>
      <c r="J690" s="1228"/>
      <c r="K690" s="1259">
        <f t="shared" ref="K690:K693" si="147">IF(I690=0,0,J690/I690)</f>
        <v>0</v>
      </c>
      <c r="L690" s="1169"/>
      <c r="M690" s="1169"/>
      <c r="N690" s="1169"/>
      <c r="O690" s="1169"/>
      <c r="P690" s="1169"/>
      <c r="Q690" s="1169"/>
      <c r="R690" s="1169"/>
      <c r="S690" s="1169"/>
      <c r="T690" s="1169"/>
      <c r="U690" s="1169"/>
      <c r="V690" s="1169"/>
      <c r="W690" s="1169"/>
      <c r="X690" s="1169"/>
      <c r="Y690" s="1169"/>
      <c r="Z690" s="1169"/>
      <c r="AA690" s="1169"/>
    </row>
    <row r="691" spans="2:27" ht="47.25" x14ac:dyDescent="0.2">
      <c r="B691" s="1189"/>
      <c r="C691" s="1190" t="s">
        <v>2054</v>
      </c>
      <c r="D691" s="1189"/>
      <c r="E691" s="1191">
        <v>30602</v>
      </c>
      <c r="F691" s="1245"/>
      <c r="G691" s="1226"/>
      <c r="H691" s="1222">
        <f t="shared" si="146"/>
        <v>0</v>
      </c>
      <c r="I691" s="1227"/>
      <c r="J691" s="1228"/>
      <c r="K691" s="1259">
        <f t="shared" si="147"/>
        <v>0</v>
      </c>
      <c r="L691" s="1169"/>
      <c r="M691" s="1169"/>
      <c r="N691" s="1169"/>
      <c r="O691" s="1169"/>
      <c r="P691" s="1169"/>
      <c r="Q691" s="1169"/>
      <c r="R691" s="1169"/>
      <c r="S691" s="1169"/>
      <c r="T691" s="1169"/>
      <c r="U691" s="1169"/>
      <c r="V691" s="1169"/>
      <c r="W691" s="1169"/>
      <c r="X691" s="1169"/>
      <c r="Y691" s="1169"/>
      <c r="Z691" s="1169"/>
      <c r="AA691" s="1169"/>
    </row>
    <row r="692" spans="2:27" ht="31.5" x14ac:dyDescent="0.2">
      <c r="B692" s="1189"/>
      <c r="C692" s="1190" t="s">
        <v>2055</v>
      </c>
      <c r="D692" s="1189"/>
      <c r="E692" s="1191">
        <v>30604</v>
      </c>
      <c r="F692" s="1245"/>
      <c r="G692" s="1226"/>
      <c r="H692" s="1222">
        <f t="shared" si="146"/>
        <v>0</v>
      </c>
      <c r="I692" s="1227"/>
      <c r="J692" s="1228"/>
      <c r="K692" s="1259">
        <f t="shared" si="147"/>
        <v>0</v>
      </c>
      <c r="L692" s="1169"/>
      <c r="M692" s="1169"/>
      <c r="N692" s="1169"/>
      <c r="O692" s="1169"/>
      <c r="P692" s="1169"/>
      <c r="Q692" s="1169"/>
      <c r="R692" s="1169"/>
      <c r="S692" s="1169"/>
      <c r="T692" s="1169"/>
      <c r="U692" s="1169"/>
      <c r="V692" s="1169"/>
      <c r="W692" s="1169"/>
      <c r="X692" s="1169"/>
      <c r="Y692" s="1169"/>
      <c r="Z692" s="1169"/>
      <c r="AA692" s="1169"/>
    </row>
    <row r="693" spans="2:27" ht="47.25" x14ac:dyDescent="0.2">
      <c r="B693" s="1189"/>
      <c r="C693" s="1190" t="s">
        <v>2056</v>
      </c>
      <c r="D693" s="1189"/>
      <c r="E693" s="1191">
        <v>30620</v>
      </c>
      <c r="F693" s="1220"/>
      <c r="G693" s="1221"/>
      <c r="H693" s="1222">
        <f t="shared" si="146"/>
        <v>0</v>
      </c>
      <c r="I693" s="1227"/>
      <c r="J693" s="1228"/>
      <c r="K693" s="1259">
        <f t="shared" si="147"/>
        <v>0</v>
      </c>
      <c r="L693" s="1169"/>
      <c r="M693" s="1169"/>
      <c r="N693" s="1169"/>
      <c r="O693" s="1169"/>
      <c r="P693" s="1169"/>
      <c r="Q693" s="1169"/>
      <c r="R693" s="1169"/>
      <c r="S693" s="1169"/>
      <c r="T693" s="1169"/>
      <c r="U693" s="1169"/>
      <c r="V693" s="1169"/>
      <c r="W693" s="1169"/>
      <c r="X693" s="1169"/>
      <c r="Y693" s="1169"/>
      <c r="Z693" s="1169"/>
      <c r="AA693" s="1169"/>
    </row>
    <row r="694" spans="2:27" ht="18" x14ac:dyDescent="0.2">
      <c r="B694" s="1189"/>
      <c r="C694" s="1190" t="s">
        <v>332</v>
      </c>
      <c r="D694" s="1189"/>
      <c r="E694" s="1191"/>
      <c r="F694" s="1216"/>
      <c r="G694" s="1217"/>
      <c r="H694" s="1217"/>
      <c r="I694" s="1218"/>
      <c r="J694" s="1217"/>
      <c r="K694" s="1258"/>
      <c r="L694" s="1169"/>
      <c r="M694" s="1169"/>
      <c r="N694" s="1169"/>
      <c r="O694" s="1169"/>
      <c r="P694" s="1169"/>
      <c r="Q694" s="1169"/>
      <c r="R694" s="1169"/>
      <c r="S694" s="1169"/>
      <c r="T694" s="1169"/>
      <c r="U694" s="1169"/>
      <c r="V694" s="1169"/>
      <c r="W694" s="1169"/>
      <c r="X694" s="1169"/>
      <c r="Y694" s="1169"/>
      <c r="Z694" s="1169"/>
      <c r="AA694" s="1169"/>
    </row>
    <row r="695" spans="2:27" ht="31.5" x14ac:dyDescent="0.2">
      <c r="B695" s="1189"/>
      <c r="C695" s="1190" t="s">
        <v>2057</v>
      </c>
      <c r="D695" s="1189"/>
      <c r="E695" s="1191">
        <v>30621</v>
      </c>
      <c r="F695" s="1245"/>
      <c r="G695" s="1226"/>
      <c r="H695" s="1222">
        <f t="shared" ref="H695:H697" si="148">IF(F695=0,0,G695/F695)</f>
        <v>0</v>
      </c>
      <c r="I695" s="1227"/>
      <c r="J695" s="1228"/>
      <c r="K695" s="1259">
        <f t="shared" ref="K695:K697" si="149">IF(I695=0,0,J695/I695)</f>
        <v>0</v>
      </c>
      <c r="L695" s="1169"/>
      <c r="M695" s="1169"/>
      <c r="N695" s="1169"/>
      <c r="O695" s="1169"/>
      <c r="P695" s="1169"/>
      <c r="Q695" s="1169"/>
      <c r="R695" s="1169"/>
      <c r="S695" s="1169"/>
      <c r="T695" s="1169"/>
      <c r="U695" s="1169"/>
      <c r="V695" s="1169"/>
      <c r="W695" s="1169"/>
      <c r="X695" s="1169"/>
      <c r="Y695" s="1169"/>
      <c r="Z695" s="1169"/>
      <c r="AA695" s="1169"/>
    </row>
    <row r="696" spans="2:27" ht="47.25" x14ac:dyDescent="0.2">
      <c r="B696" s="1189"/>
      <c r="C696" s="1190" t="s">
        <v>2058</v>
      </c>
      <c r="D696" s="1189"/>
      <c r="E696" s="1191">
        <v>30700</v>
      </c>
      <c r="F696" s="1245"/>
      <c r="G696" s="1226"/>
      <c r="H696" s="1222">
        <f t="shared" si="148"/>
        <v>0</v>
      </c>
      <c r="I696" s="1227"/>
      <c r="J696" s="1228"/>
      <c r="K696" s="1259">
        <f t="shared" si="149"/>
        <v>0</v>
      </c>
      <c r="L696" s="1169"/>
      <c r="M696" s="1169"/>
      <c r="N696" s="1169"/>
      <c r="O696" s="1169"/>
      <c r="P696" s="1169"/>
      <c r="Q696" s="1169"/>
      <c r="R696" s="1169"/>
      <c r="S696" s="1169"/>
      <c r="T696" s="1169"/>
      <c r="U696" s="1169"/>
      <c r="V696" s="1169"/>
      <c r="W696" s="1169"/>
      <c r="X696" s="1169"/>
      <c r="Y696" s="1169"/>
      <c r="Z696" s="1169"/>
      <c r="AA696" s="1169"/>
    </row>
    <row r="697" spans="2:27" ht="18.75" thickBot="1" x14ac:dyDescent="0.25">
      <c r="B697" s="1193"/>
      <c r="C697" s="1194" t="s">
        <v>1031</v>
      </c>
      <c r="D697" s="1193"/>
      <c r="E697" s="1195">
        <v>30900</v>
      </c>
      <c r="F697" s="1260">
        <f t="shared" ref="F697:G697" si="150">F651+F655+F660+F674+F683+F686+F687+F688+F693+F696</f>
        <v>0</v>
      </c>
      <c r="G697" s="1251">
        <f t="shared" si="150"/>
        <v>0</v>
      </c>
      <c r="H697" s="1251">
        <f t="shared" si="148"/>
        <v>0</v>
      </c>
      <c r="I697" s="1261">
        <f t="shared" ref="I697:J697" si="151">I651+I655+I660+I674+I683+I686+I687+I688+I693+I696</f>
        <v>0</v>
      </c>
      <c r="J697" s="1251">
        <f t="shared" si="151"/>
        <v>0</v>
      </c>
      <c r="K697" s="1262">
        <f t="shared" si="149"/>
        <v>0</v>
      </c>
      <c r="L697" s="1169"/>
      <c r="M697" s="1169"/>
      <c r="N697" s="1169"/>
      <c r="O697" s="1169"/>
      <c r="P697" s="1169"/>
      <c r="Q697" s="1169"/>
      <c r="R697" s="1169"/>
      <c r="S697" s="1169"/>
      <c r="T697" s="1169"/>
      <c r="U697" s="1169"/>
      <c r="V697" s="1169"/>
      <c r="W697" s="1169"/>
      <c r="X697" s="1169"/>
      <c r="Y697" s="1169"/>
      <c r="Z697" s="1169"/>
      <c r="AA697" s="1169"/>
    </row>
    <row r="698" spans="2:27" ht="14.25" x14ac:dyDescent="0.2">
      <c r="B698" s="1184"/>
      <c r="C698" s="1184"/>
      <c r="D698" s="1184"/>
      <c r="E698" s="1184"/>
      <c r="F698" s="1184"/>
      <c r="G698" s="1184"/>
      <c r="H698" s="1184"/>
      <c r="I698" s="1184"/>
      <c r="J698" s="1184"/>
      <c r="K698" s="1184"/>
      <c r="L698" s="1169"/>
      <c r="M698" s="1169"/>
      <c r="N698" s="1169"/>
      <c r="O698" s="1169"/>
      <c r="P698" s="1169"/>
      <c r="Q698" s="1169"/>
      <c r="R698" s="1169"/>
      <c r="S698" s="1169"/>
      <c r="T698" s="1169"/>
      <c r="U698" s="1169"/>
      <c r="V698" s="1169"/>
      <c r="W698" s="1169"/>
      <c r="X698" s="1169"/>
      <c r="Y698" s="1169"/>
      <c r="Z698" s="1169"/>
      <c r="AA698" s="1169"/>
    </row>
    <row r="701" spans="2:27" ht="26.1" customHeight="1" x14ac:dyDescent="0.2">
      <c r="B701" s="1169"/>
      <c r="C701" s="1768" t="s">
        <v>2097</v>
      </c>
      <c r="D701" s="1768"/>
      <c r="E701" s="1768"/>
      <c r="F701" s="1768"/>
      <c r="G701" s="1768"/>
      <c r="H701" s="1768"/>
      <c r="I701" s="1768"/>
      <c r="J701" s="1768"/>
      <c r="K701" s="1768"/>
      <c r="L701" s="1768"/>
      <c r="M701" s="1768"/>
      <c r="N701" s="1768"/>
      <c r="O701" s="1768"/>
      <c r="P701" s="1768"/>
      <c r="Q701" s="1768"/>
      <c r="R701" s="1768"/>
      <c r="S701" s="1768"/>
      <c r="T701" s="1768"/>
      <c r="U701" s="1768"/>
      <c r="V701" s="1768"/>
      <c r="W701" s="1768"/>
      <c r="X701" s="1768"/>
      <c r="Y701" s="1768"/>
      <c r="Z701" s="1768"/>
      <c r="AA701" s="1768"/>
    </row>
    <row r="702" spans="2:27" s="1175" customFormat="1" ht="8.25" x14ac:dyDescent="0.2"/>
    <row r="703" spans="2:27" s="1175" customFormat="1" ht="8.25" x14ac:dyDescent="0.2"/>
    <row r="704" spans="2:27" s="1175" customFormat="1" ht="9" thickBot="1" x14ac:dyDescent="0.25"/>
    <row r="705" spans="2:19" s="1177" customFormat="1" ht="95.25" thickBot="1" x14ac:dyDescent="0.25">
      <c r="B705" s="1176"/>
      <c r="C705" s="1176" t="s">
        <v>695</v>
      </c>
      <c r="D705" s="1176"/>
      <c r="E705" s="1176" t="s">
        <v>1958</v>
      </c>
      <c r="F705" s="1176" t="s">
        <v>2098</v>
      </c>
      <c r="G705" s="1176" t="s">
        <v>2099</v>
      </c>
      <c r="H705" s="1176" t="s">
        <v>2100</v>
      </c>
      <c r="I705" s="1176" t="s">
        <v>2101</v>
      </c>
      <c r="J705" s="1176" t="s">
        <v>2102</v>
      </c>
      <c r="K705" s="1176" t="s">
        <v>2103</v>
      </c>
      <c r="L705" s="1176" t="s">
        <v>2090</v>
      </c>
      <c r="M705" s="1176" t="s">
        <v>1979</v>
      </c>
      <c r="N705" s="1176" t="s">
        <v>2092</v>
      </c>
      <c r="O705" s="1176" t="s">
        <v>2093</v>
      </c>
      <c r="P705" s="1176" t="s">
        <v>1982</v>
      </c>
      <c r="Q705" s="1176" t="s">
        <v>2104</v>
      </c>
      <c r="R705" s="1176" t="s">
        <v>2105</v>
      </c>
      <c r="S705" s="1176" t="s">
        <v>1998</v>
      </c>
    </row>
    <row r="706" spans="2:19" s="1179" customFormat="1" ht="12.75" thickBot="1" x14ac:dyDescent="0.25">
      <c r="B706" s="1178"/>
      <c r="C706" s="1178"/>
      <c r="D706" s="1178"/>
      <c r="E706" s="1178"/>
      <c r="F706" s="1178" t="s">
        <v>1960</v>
      </c>
      <c r="G706" s="1178" t="s">
        <v>1999</v>
      </c>
      <c r="H706" s="1178" t="s">
        <v>2000</v>
      </c>
      <c r="I706" s="1178" t="s">
        <v>2001</v>
      </c>
      <c r="J706" s="1178" t="s">
        <v>2002</v>
      </c>
      <c r="K706" s="1178" t="s">
        <v>2003</v>
      </c>
      <c r="L706" s="1178" t="s">
        <v>2004</v>
      </c>
      <c r="M706" s="1178" t="s">
        <v>2005</v>
      </c>
      <c r="N706" s="1178" t="s">
        <v>2006</v>
      </c>
      <c r="O706" s="1178" t="s">
        <v>2007</v>
      </c>
      <c r="P706" s="1178" t="s">
        <v>2008</v>
      </c>
      <c r="Q706" s="1178" t="s">
        <v>2009</v>
      </c>
      <c r="R706" s="1178" t="s">
        <v>2010</v>
      </c>
      <c r="S706" s="1178" t="s">
        <v>2011</v>
      </c>
    </row>
    <row r="707" spans="2:19" ht="31.5" x14ac:dyDescent="0.2">
      <c r="B707" s="1185"/>
      <c r="C707" s="1186" t="s">
        <v>2106</v>
      </c>
      <c r="D707" s="1185"/>
      <c r="E707" s="1187">
        <v>50010</v>
      </c>
      <c r="F707" s="1263">
        <f>'7'!F18</f>
        <v>48656.082999999999</v>
      </c>
      <c r="G707" s="1264">
        <f>'7'!G18</f>
        <v>67995.227190000005</v>
      </c>
      <c r="H707" s="1208">
        <f t="shared" ref="H707:H709" si="152">IF(F707=0,0,G707/F707)</f>
        <v>1.3974661131271091</v>
      </c>
      <c r="I707" s="1214">
        <f>'7'!H18</f>
        <v>69.116</v>
      </c>
      <c r="J707" s="1264">
        <f>'7'!I18</f>
        <v>11711.08388</v>
      </c>
      <c r="K707" s="1208">
        <f t="shared" ref="K707:K709" si="153">(1000)*IF(I707=0,0,J707/I707)</f>
        <v>169440.99600671337</v>
      </c>
      <c r="L707" s="1208">
        <f t="shared" ref="L707:L709" si="154">G707+J707</f>
        <v>79706.311070000011</v>
      </c>
      <c r="M707" s="1208">
        <f t="shared" ref="M707:M709" si="155">IF(F707=0,0,L707/F707)</f>
        <v>1.6381571666999994</v>
      </c>
      <c r="N707" s="1209"/>
      <c r="O707" s="1210"/>
      <c r="P707" s="1208">
        <f t="shared" ref="P707:P709" si="156">IF(N707=0,0,O707/N707)</f>
        <v>0</v>
      </c>
      <c r="Q707" s="1212"/>
      <c r="R707" s="1214"/>
      <c r="S707" s="1215"/>
    </row>
    <row r="708" spans="2:19" ht="31.5" x14ac:dyDescent="0.2">
      <c r="B708" s="1189"/>
      <c r="C708" s="1190" t="s">
        <v>2107</v>
      </c>
      <c r="D708" s="1189"/>
      <c r="E708" s="1191">
        <v>50020</v>
      </c>
      <c r="F708" s="1245">
        <f>'6'!F25+'6'!F26</f>
        <v>868.46399999999994</v>
      </c>
      <c r="G708" s="1265">
        <f>'6'!G25+'6'!G26</f>
        <v>510.34248000000002</v>
      </c>
      <c r="H708" s="1222">
        <f t="shared" si="152"/>
        <v>0.58763803680981597</v>
      </c>
      <c r="I708" s="1225">
        <v>0</v>
      </c>
      <c r="J708" s="1226">
        <v>0</v>
      </c>
      <c r="K708" s="1222">
        <f t="shared" si="153"/>
        <v>0</v>
      </c>
      <c r="L708" s="1222">
        <f t="shared" si="154"/>
        <v>510.34248000000002</v>
      </c>
      <c r="M708" s="1222">
        <f t="shared" si="155"/>
        <v>0.58763803680981597</v>
      </c>
      <c r="N708" s="1223"/>
      <c r="O708" s="1224"/>
      <c r="P708" s="1222">
        <f t="shared" si="156"/>
        <v>0</v>
      </c>
      <c r="Q708" s="1227"/>
      <c r="R708" s="1225"/>
      <c r="S708" s="1230"/>
    </row>
    <row r="709" spans="2:19" ht="48" thickBot="1" x14ac:dyDescent="0.25">
      <c r="B709" s="1193"/>
      <c r="C709" s="1194" t="s">
        <v>2108</v>
      </c>
      <c r="D709" s="1193"/>
      <c r="E709" s="1195">
        <v>50100</v>
      </c>
      <c r="F709" s="1260">
        <f t="shared" ref="F709:G709" si="157">F707-F708</f>
        <v>47787.618999999999</v>
      </c>
      <c r="G709" s="1251">
        <f t="shared" si="157"/>
        <v>67484.884709999998</v>
      </c>
      <c r="H709" s="1251">
        <f t="shared" si="152"/>
        <v>1.4121834509059763</v>
      </c>
      <c r="I709" s="1261">
        <f t="shared" ref="I709:J709" si="158">I707-I708</f>
        <v>69.116</v>
      </c>
      <c r="J709" s="1251">
        <f t="shared" si="158"/>
        <v>11711.08388</v>
      </c>
      <c r="K709" s="1251">
        <f t="shared" si="153"/>
        <v>169440.99600671337</v>
      </c>
      <c r="L709" s="1251">
        <f t="shared" si="154"/>
        <v>79195.968590000004</v>
      </c>
      <c r="M709" s="1251">
        <f t="shared" si="155"/>
        <v>1.6572486817139813</v>
      </c>
      <c r="N709" s="1261">
        <f t="shared" ref="N709:O709" si="159">N707-N708</f>
        <v>0</v>
      </c>
      <c r="O709" s="1251">
        <f t="shared" si="159"/>
        <v>0</v>
      </c>
      <c r="P709" s="1251">
        <f t="shared" si="156"/>
        <v>0</v>
      </c>
      <c r="Q709" s="1261">
        <f t="shared" ref="Q709:S709" si="160">Q707-Q708</f>
        <v>0</v>
      </c>
      <c r="R709" s="1261">
        <f t="shared" si="160"/>
        <v>0</v>
      </c>
      <c r="S709" s="1266">
        <f t="shared" si="160"/>
        <v>0</v>
      </c>
    </row>
    <row r="710" spans="2:19" s="1198" customFormat="1" ht="15" hidden="1" customHeight="1" x14ac:dyDescent="0.2">
      <c r="B710" s="1197"/>
      <c r="C710" s="1197"/>
      <c r="D710" s="1197"/>
      <c r="E710" s="1197"/>
      <c r="F710" s="1197"/>
      <c r="G710" s="1197"/>
      <c r="H710" s="1197"/>
      <c r="I710" s="1197"/>
      <c r="J710" s="1197"/>
      <c r="K710" s="1197"/>
      <c r="L710" s="1197"/>
      <c r="M710" s="1197"/>
      <c r="N710" s="1197"/>
      <c r="O710" s="1197"/>
      <c r="P710" s="1197"/>
      <c r="Q710" s="1197"/>
      <c r="R710" s="1197"/>
      <c r="S710" s="1197"/>
    </row>
    <row r="711" spans="2:19" s="1198" customFormat="1" ht="15" hidden="1" customHeight="1" x14ac:dyDescent="0.2"/>
    <row r="712" spans="2:19" s="1198" customFormat="1" ht="15" hidden="1" customHeight="1" x14ac:dyDescent="0.2"/>
    <row r="713" spans="2:19" s="1198" customFormat="1" ht="17.649999999999999" hidden="1" customHeight="1" x14ac:dyDescent="0.2">
      <c r="C713" s="1199" t="s">
        <v>2109</v>
      </c>
    </row>
    <row r="714" spans="2:19" s="1200" customFormat="1" ht="15" hidden="1" customHeight="1" x14ac:dyDescent="0.2"/>
    <row r="715" spans="2:19" s="1200" customFormat="1" ht="15" hidden="1" customHeight="1" x14ac:dyDescent="0.2"/>
    <row r="716" spans="2:19" s="1200" customFormat="1" ht="15" hidden="1" customHeight="1" x14ac:dyDescent="0.2"/>
    <row r="717" spans="2:19" s="1202" customFormat="1" ht="15" hidden="1" customHeight="1" x14ac:dyDescent="0.2">
      <c r="B717" s="1201"/>
      <c r="C717" s="1201" t="s">
        <v>2110</v>
      </c>
      <c r="D717" s="1201"/>
      <c r="E717" s="1201" t="s">
        <v>1958</v>
      </c>
      <c r="F717" s="1201" t="s">
        <v>2098</v>
      </c>
      <c r="G717" s="1201" t="s">
        <v>2111</v>
      </c>
      <c r="H717" s="1201" t="s">
        <v>2100</v>
      </c>
      <c r="I717" s="1201" t="s">
        <v>2101</v>
      </c>
      <c r="J717" s="1201" t="s">
        <v>2102</v>
      </c>
      <c r="K717" s="1201" t="s">
        <v>2103</v>
      </c>
      <c r="L717" s="1201" t="s">
        <v>2090</v>
      </c>
      <c r="M717" s="1201" t="s">
        <v>1979</v>
      </c>
      <c r="N717" s="1201" t="s">
        <v>2092</v>
      </c>
      <c r="O717" s="1201" t="s">
        <v>2093</v>
      </c>
      <c r="P717" s="1201" t="s">
        <v>2112</v>
      </c>
      <c r="Q717" s="1201" t="s">
        <v>2104</v>
      </c>
      <c r="R717" s="1201" t="s">
        <v>2105</v>
      </c>
      <c r="S717" s="1201" t="s">
        <v>1998</v>
      </c>
    </row>
    <row r="718" spans="2:19" s="1204" customFormat="1" ht="15" hidden="1" customHeight="1" x14ac:dyDescent="0.2">
      <c r="B718" s="1203"/>
      <c r="C718" s="1203"/>
      <c r="D718" s="1203"/>
      <c r="E718" s="1203"/>
      <c r="F718" s="1203" t="s">
        <v>1960</v>
      </c>
      <c r="G718" s="1203" t="s">
        <v>1999</v>
      </c>
      <c r="H718" s="1203" t="s">
        <v>2000</v>
      </c>
      <c r="I718" s="1203" t="s">
        <v>2001</v>
      </c>
      <c r="J718" s="1203" t="s">
        <v>2002</v>
      </c>
      <c r="K718" s="1203" t="s">
        <v>2003</v>
      </c>
      <c r="L718" s="1203" t="s">
        <v>2004</v>
      </c>
      <c r="M718" s="1203" t="s">
        <v>2005</v>
      </c>
      <c r="N718" s="1203" t="s">
        <v>2006</v>
      </c>
      <c r="O718" s="1203" t="s">
        <v>2007</v>
      </c>
      <c r="P718" s="1203" t="s">
        <v>2008</v>
      </c>
      <c r="Q718" s="1203" t="s">
        <v>2009</v>
      </c>
      <c r="R718" s="1203" t="s">
        <v>2010</v>
      </c>
      <c r="S718" s="1203" t="s">
        <v>2011</v>
      </c>
    </row>
    <row r="719" spans="2:19" ht="31.5" x14ac:dyDescent="0.2">
      <c r="B719" s="1185"/>
      <c r="C719" s="1186" t="s">
        <v>692</v>
      </c>
      <c r="D719" s="1185"/>
      <c r="E719" s="1187">
        <v>50330</v>
      </c>
      <c r="F719" s="1267">
        <f t="shared" ref="F719:G719" si="161">F721+F722</f>
        <v>41963.896839000001</v>
      </c>
      <c r="G719" s="1268" t="e">
        <f t="shared" si="161"/>
        <v>#REF!</v>
      </c>
      <c r="H719" s="1268" t="e">
        <f>IF(F719=0,0,G719/F719)</f>
        <v>#REF!</v>
      </c>
      <c r="I719" s="1268" t="e">
        <f t="shared" ref="I719:J719" si="162">I721+I722</f>
        <v>#REF!</v>
      </c>
      <c r="J719" s="1208" t="e">
        <f t="shared" si="162"/>
        <v>#REF!</v>
      </c>
      <c r="K719" s="1268" t="e">
        <f>IF(I719=0,0,J719/I719)*(1000)</f>
        <v>#REF!</v>
      </c>
      <c r="L719" s="1268" t="e">
        <f>G719+J719</f>
        <v>#REF!</v>
      </c>
      <c r="M719" s="1268" t="e">
        <f>IF(F719=0,0,L719/F719)</f>
        <v>#REF!</v>
      </c>
      <c r="N719" s="1268">
        <f t="shared" ref="N719:O719" si="163">N721+N722</f>
        <v>0</v>
      </c>
      <c r="O719" s="1268">
        <f t="shared" si="163"/>
        <v>0</v>
      </c>
      <c r="P719" s="1268">
        <f>IF(N719=0,0,O719/N719)</f>
        <v>0</v>
      </c>
      <c r="Q719" s="1268">
        <f t="shared" ref="Q719:S719" si="164">Q721+Q722</f>
        <v>0</v>
      </c>
      <c r="R719" s="1268">
        <f t="shared" si="164"/>
        <v>0</v>
      </c>
      <c r="S719" s="1269">
        <f t="shared" si="164"/>
        <v>0</v>
      </c>
    </row>
    <row r="720" spans="2:19" ht="18" x14ac:dyDescent="0.2">
      <c r="B720" s="1189"/>
      <c r="C720" s="1190" t="s">
        <v>332</v>
      </c>
      <c r="D720" s="1189"/>
      <c r="E720" s="1191"/>
      <c r="F720" s="1216"/>
      <c r="G720" s="1218"/>
      <c r="H720" s="1218"/>
      <c r="I720" s="1218"/>
      <c r="J720" s="1217"/>
      <c r="K720" s="1218"/>
      <c r="L720" s="1218"/>
      <c r="M720" s="1218"/>
      <c r="N720" s="1218"/>
      <c r="O720" s="1218"/>
      <c r="P720" s="1218"/>
      <c r="Q720" s="1218"/>
      <c r="R720" s="1218"/>
      <c r="S720" s="1219"/>
    </row>
    <row r="721" spans="2:27" ht="31.5" x14ac:dyDescent="0.2">
      <c r="B721" s="1189"/>
      <c r="C721" s="1190" t="s">
        <v>2113</v>
      </c>
      <c r="D721" s="1189"/>
      <c r="E721" s="1191">
        <v>50301</v>
      </c>
      <c r="F721" s="1245"/>
      <c r="G721" s="1225"/>
      <c r="H721" s="1232">
        <f t="shared" ref="H721:H722" si="165">IF(F721=0,0,G721/F721)</f>
        <v>0</v>
      </c>
      <c r="I721" s="1225"/>
      <c r="J721" s="1226"/>
      <c r="K721" s="1232">
        <f t="shared" ref="K721:K722" si="166">IF(I721=0,0,J721/I721)*(1000)</f>
        <v>0</v>
      </c>
      <c r="L721" s="1232">
        <f t="shared" ref="L721:L722" si="167">G721+J721</f>
        <v>0</v>
      </c>
      <c r="M721" s="1232">
        <f t="shared" ref="M721:M722" si="168">IF(F721=0,0,L721/F721)</f>
        <v>0</v>
      </c>
      <c r="N721" s="1227"/>
      <c r="O721" s="1227"/>
      <c r="P721" s="1232">
        <f t="shared" ref="P721:P722" si="169">IF(N721=0,0,O721/N721)</f>
        <v>0</v>
      </c>
      <c r="Q721" s="1227"/>
      <c r="R721" s="1225"/>
      <c r="S721" s="1230"/>
      <c r="T721" s="1169"/>
      <c r="U721" s="1169"/>
      <c r="V721" s="1169"/>
      <c r="W721" s="1169"/>
      <c r="X721" s="1169"/>
      <c r="Y721" s="1169"/>
      <c r="Z721" s="1169"/>
      <c r="AA721" s="1169"/>
    </row>
    <row r="722" spans="2:27" ht="78.75" x14ac:dyDescent="0.2">
      <c r="B722" s="1189"/>
      <c r="C722" s="1190" t="s">
        <v>2114</v>
      </c>
      <c r="D722" s="1189"/>
      <c r="E722" s="1191">
        <v>50302</v>
      </c>
      <c r="F722" s="1231">
        <f>'Отчёт АПБЭ Макет'!F116</f>
        <v>41963.896839000001</v>
      </c>
      <c r="G722" s="1232" t="e">
        <f>ROUND(#REF!/1000-J722,5)</f>
        <v>#REF!</v>
      </c>
      <c r="H722" s="1232" t="e">
        <f t="shared" si="165"/>
        <v>#REF!</v>
      </c>
      <c r="I722" s="1232" t="e">
        <f>I724+I725</f>
        <v>#REF!</v>
      </c>
      <c r="J722" s="1222" t="e">
        <f t="shared" ref="J722" si="170">J724+J725</f>
        <v>#REF!</v>
      </c>
      <c r="K722" s="1232" t="e">
        <f t="shared" si="166"/>
        <v>#REF!</v>
      </c>
      <c r="L722" s="1232" t="e">
        <f t="shared" si="167"/>
        <v>#REF!</v>
      </c>
      <c r="M722" s="1232" t="e">
        <f t="shared" si="168"/>
        <v>#REF!</v>
      </c>
      <c r="N722" s="1232">
        <f t="shared" ref="N722:O722" si="171">N724+N725</f>
        <v>0</v>
      </c>
      <c r="O722" s="1232">
        <f t="shared" si="171"/>
        <v>0</v>
      </c>
      <c r="P722" s="1232">
        <f t="shared" si="169"/>
        <v>0</v>
      </c>
      <c r="Q722" s="1232">
        <f t="shared" ref="Q722:S722" si="172">Q724+Q725</f>
        <v>0</v>
      </c>
      <c r="R722" s="1232">
        <f t="shared" si="172"/>
        <v>0</v>
      </c>
      <c r="S722" s="1233">
        <f t="shared" si="172"/>
        <v>0</v>
      </c>
      <c r="T722" s="1169"/>
      <c r="U722" s="1169"/>
      <c r="V722" s="1169"/>
      <c r="W722" s="1169"/>
      <c r="X722" s="1169"/>
      <c r="Y722" s="1169"/>
      <c r="Z722" s="1169"/>
      <c r="AA722" s="1169"/>
    </row>
    <row r="723" spans="2:27" ht="18" x14ac:dyDescent="0.2">
      <c r="B723" s="1189"/>
      <c r="C723" s="1190" t="s">
        <v>2033</v>
      </c>
      <c r="D723" s="1189"/>
      <c r="E723" s="1191"/>
      <c r="F723" s="1216"/>
      <c r="G723" s="1218"/>
      <c r="H723" s="1218"/>
      <c r="I723" s="1218"/>
      <c r="J723" s="1217"/>
      <c r="K723" s="1218"/>
      <c r="L723" s="1218"/>
      <c r="M723" s="1218"/>
      <c r="N723" s="1218"/>
      <c r="O723" s="1218"/>
      <c r="P723" s="1218"/>
      <c r="Q723" s="1218"/>
      <c r="R723" s="1218"/>
      <c r="S723" s="1219"/>
      <c r="T723" s="1169"/>
      <c r="U723" s="1169"/>
      <c r="V723" s="1169"/>
      <c r="W723" s="1169"/>
      <c r="X723" s="1169"/>
      <c r="Y723" s="1169"/>
      <c r="Z723" s="1169"/>
      <c r="AA723" s="1169"/>
    </row>
    <row r="724" spans="2:27" ht="18" x14ac:dyDescent="0.2">
      <c r="B724" s="1189"/>
      <c r="C724" s="1190" t="s">
        <v>2115</v>
      </c>
      <c r="D724" s="1189"/>
      <c r="E724" s="1191">
        <v>50323</v>
      </c>
      <c r="F724" s="1245" t="e">
        <f>#REF!/1000</f>
        <v>#REF!</v>
      </c>
      <c r="G724" s="1225" t="e">
        <f>#REF!/1000</f>
        <v>#REF!</v>
      </c>
      <c r="H724" s="1232" t="e">
        <f t="shared" ref="H724:H725" si="173">IF(F724=0,0,G724/F724)</f>
        <v>#REF!</v>
      </c>
      <c r="I724" s="1234">
        <f t="shared" ref="I724:J724" si="174">(0)</f>
        <v>0</v>
      </c>
      <c r="J724" s="1235">
        <f t="shared" si="174"/>
        <v>0</v>
      </c>
      <c r="K724" s="1232">
        <f t="shared" ref="K724:K725" si="175">IF(I724=0,0,J724/I724)*(1000)</f>
        <v>0</v>
      </c>
      <c r="L724" s="1232" t="e">
        <f t="shared" ref="L724:L725" si="176">G724+J724</f>
        <v>#REF!</v>
      </c>
      <c r="M724" s="1232" t="e">
        <f t="shared" ref="M724:M726" si="177">IF(F724=0,0,L724/F724)</f>
        <v>#REF!</v>
      </c>
      <c r="N724" s="1223"/>
      <c r="O724" s="1223"/>
      <c r="P724" s="1232">
        <f t="shared" ref="P724:P726" si="178">IF(N724=0,0,O724/N724)</f>
        <v>0</v>
      </c>
      <c r="Q724" s="1227"/>
      <c r="R724" s="1225"/>
      <c r="S724" s="1230"/>
      <c r="T724" s="1169"/>
      <c r="U724" s="1169"/>
      <c r="V724" s="1169"/>
      <c r="W724" s="1169"/>
      <c r="X724" s="1169"/>
      <c r="Y724" s="1169"/>
      <c r="Z724" s="1169"/>
      <c r="AA724" s="1169"/>
    </row>
    <row r="725" spans="2:27" ht="18" x14ac:dyDescent="0.2">
      <c r="B725" s="1189"/>
      <c r="C725" s="1190" t="s">
        <v>2116</v>
      </c>
      <c r="D725" s="1189"/>
      <c r="E725" s="1191">
        <v>50324</v>
      </c>
      <c r="F725" s="1245" t="e">
        <f>F722-F724</f>
        <v>#REF!</v>
      </c>
      <c r="G725" s="1225" t="e">
        <f>G722-G724</f>
        <v>#REF!</v>
      </c>
      <c r="H725" s="1232" t="e">
        <f t="shared" si="173"/>
        <v>#REF!</v>
      </c>
      <c r="I725" s="1225" t="e">
        <f>#REF!</f>
        <v>#REF!</v>
      </c>
      <c r="J725" s="1226" t="e">
        <f>ROUND((#REF!*#REF!+#REF!*#REF!)/1000,5)</f>
        <v>#REF!</v>
      </c>
      <c r="K725" s="1232" t="e">
        <f t="shared" si="175"/>
        <v>#REF!</v>
      </c>
      <c r="L725" s="1232" t="e">
        <f t="shared" si="176"/>
        <v>#REF!</v>
      </c>
      <c r="M725" s="1232" t="e">
        <f t="shared" si="177"/>
        <v>#REF!</v>
      </c>
      <c r="N725" s="1223"/>
      <c r="O725" s="1223"/>
      <c r="P725" s="1232">
        <f t="shared" si="178"/>
        <v>0</v>
      </c>
      <c r="Q725" s="1227"/>
      <c r="R725" s="1225"/>
      <c r="S725" s="1230"/>
      <c r="T725" s="1169"/>
      <c r="U725" s="1169"/>
      <c r="V725" s="1169"/>
      <c r="W725" s="1169"/>
      <c r="X725" s="1169"/>
      <c r="Y725" s="1169"/>
      <c r="Z725" s="1169"/>
      <c r="AA725" s="1169"/>
    </row>
    <row r="726" spans="2:27" ht="31.5" x14ac:dyDescent="0.2">
      <c r="B726" s="1189"/>
      <c r="C726" s="1190" t="s">
        <v>2117</v>
      </c>
      <c r="D726" s="1189"/>
      <c r="E726" s="1191">
        <v>50500</v>
      </c>
      <c r="F726" s="1231">
        <f>F709</f>
        <v>47787.618999999999</v>
      </c>
      <c r="G726" s="1234">
        <f t="shared" ref="G726:K726" si="179">(0)</f>
        <v>0</v>
      </c>
      <c r="H726" s="1234">
        <f t="shared" si="179"/>
        <v>0</v>
      </c>
      <c r="I726" s="1234">
        <f t="shared" si="179"/>
        <v>0</v>
      </c>
      <c r="J726" s="1235">
        <f t="shared" si="179"/>
        <v>0</v>
      </c>
      <c r="K726" s="1234">
        <f t="shared" si="179"/>
        <v>0</v>
      </c>
      <c r="L726" s="1232" t="e">
        <f>L728+L729+L730</f>
        <v>#REF!</v>
      </c>
      <c r="M726" s="1232" t="e">
        <f t="shared" si="177"/>
        <v>#REF!</v>
      </c>
      <c r="N726" s="1232">
        <f t="shared" ref="N726:O726" si="180">N728+N729+N730</f>
        <v>0</v>
      </c>
      <c r="O726" s="1232">
        <f t="shared" si="180"/>
        <v>0</v>
      </c>
      <c r="P726" s="1232">
        <f t="shared" si="178"/>
        <v>0</v>
      </c>
      <c r="Q726" s="1234">
        <f t="shared" ref="Q726:S726" si="181">(0)</f>
        <v>0</v>
      </c>
      <c r="R726" s="1234">
        <f t="shared" si="181"/>
        <v>0</v>
      </c>
      <c r="S726" s="1236">
        <f t="shared" si="181"/>
        <v>0</v>
      </c>
      <c r="T726" s="1169"/>
      <c r="U726" s="1169"/>
      <c r="V726" s="1169"/>
      <c r="W726" s="1169"/>
      <c r="X726" s="1169"/>
      <c r="Y726" s="1169"/>
      <c r="Z726" s="1169"/>
      <c r="AA726" s="1169"/>
    </row>
    <row r="727" spans="2:27" ht="18" x14ac:dyDescent="0.2">
      <c r="B727" s="1189"/>
      <c r="C727" s="1190" t="s">
        <v>332</v>
      </c>
      <c r="D727" s="1189"/>
      <c r="E727" s="1191"/>
      <c r="F727" s="1216"/>
      <c r="G727" s="1218"/>
      <c r="H727" s="1218"/>
      <c r="I727" s="1218"/>
      <c r="J727" s="1217"/>
      <c r="K727" s="1218"/>
      <c r="L727" s="1218"/>
      <c r="M727" s="1218"/>
      <c r="N727" s="1218"/>
      <c r="O727" s="1218"/>
      <c r="P727" s="1218"/>
      <c r="Q727" s="1218"/>
      <c r="R727" s="1218"/>
      <c r="S727" s="1219"/>
      <c r="T727" s="1169"/>
      <c r="U727" s="1169"/>
      <c r="V727" s="1169"/>
      <c r="W727" s="1169"/>
      <c r="X727" s="1169"/>
      <c r="Y727" s="1169"/>
      <c r="Z727" s="1169"/>
      <c r="AA727" s="1169"/>
    </row>
    <row r="728" spans="2:27" ht="47.25" x14ac:dyDescent="0.2">
      <c r="B728" s="1189"/>
      <c r="C728" s="1190" t="s">
        <v>2118</v>
      </c>
      <c r="D728" s="1189"/>
      <c r="E728" s="1191">
        <v>50501</v>
      </c>
      <c r="F728" s="1270" t="e">
        <f>F111</f>
        <v>#REF!</v>
      </c>
      <c r="G728" s="1234">
        <f t="shared" ref="G728:K732" si="182">(0)</f>
        <v>0</v>
      </c>
      <c r="H728" s="1234">
        <f t="shared" si="182"/>
        <v>0</v>
      </c>
      <c r="I728" s="1234">
        <f t="shared" si="182"/>
        <v>0</v>
      </c>
      <c r="J728" s="1235">
        <f t="shared" si="182"/>
        <v>0</v>
      </c>
      <c r="K728" s="1234">
        <f t="shared" si="182"/>
        <v>0</v>
      </c>
      <c r="L728" s="1225" t="e">
        <f>ROUND(F728*0.36928,5)</f>
        <v>#REF!</v>
      </c>
      <c r="M728" s="1232" t="e">
        <f t="shared" ref="M728:M730" si="183">IF(F728=0,0,L728/F728)</f>
        <v>#REF!</v>
      </c>
      <c r="N728" s="1223"/>
      <c r="O728" s="1223"/>
      <c r="P728" s="1232">
        <f t="shared" ref="P728:P730" si="184">IF(N728=0,0,O728/N728)</f>
        <v>0</v>
      </c>
      <c r="Q728" s="1234">
        <f t="shared" ref="Q728:S730" si="185">(0)</f>
        <v>0</v>
      </c>
      <c r="R728" s="1234">
        <f t="shared" si="185"/>
        <v>0</v>
      </c>
      <c r="S728" s="1236">
        <f t="shared" si="185"/>
        <v>0</v>
      </c>
      <c r="T728" s="1169"/>
      <c r="U728" s="1169"/>
      <c r="V728" s="1169"/>
      <c r="W728" s="1169"/>
      <c r="X728" s="1169"/>
      <c r="Y728" s="1169"/>
      <c r="Z728" s="1169"/>
      <c r="AA728" s="1169"/>
    </row>
    <row r="729" spans="2:27" ht="63" x14ac:dyDescent="0.2">
      <c r="B729" s="1189"/>
      <c r="C729" s="1190" t="s">
        <v>2119</v>
      </c>
      <c r="D729" s="1189"/>
      <c r="E729" s="1191">
        <v>50502</v>
      </c>
      <c r="F729" s="1270">
        <f>F124</f>
        <v>5823.7221609999997</v>
      </c>
      <c r="G729" s="1234">
        <f t="shared" si="182"/>
        <v>0</v>
      </c>
      <c r="H729" s="1234">
        <f t="shared" si="182"/>
        <v>0</v>
      </c>
      <c r="I729" s="1234">
        <f t="shared" si="182"/>
        <v>0</v>
      </c>
      <c r="J729" s="1235">
        <f t="shared" si="182"/>
        <v>0</v>
      </c>
      <c r="K729" s="1234">
        <f t="shared" si="182"/>
        <v>0</v>
      </c>
      <c r="L729" s="1225">
        <f>ROUND(F729*0.31864,5)</f>
        <v>1855.67083</v>
      </c>
      <c r="M729" s="1232">
        <f t="shared" si="183"/>
        <v>0.31864000010628257</v>
      </c>
      <c r="N729" s="1223"/>
      <c r="O729" s="1223"/>
      <c r="P729" s="1232">
        <f t="shared" si="184"/>
        <v>0</v>
      </c>
      <c r="Q729" s="1234">
        <f t="shared" si="185"/>
        <v>0</v>
      </c>
      <c r="R729" s="1234">
        <f t="shared" si="185"/>
        <v>0</v>
      </c>
      <c r="S729" s="1236">
        <f t="shared" si="185"/>
        <v>0</v>
      </c>
      <c r="T729" s="1169"/>
      <c r="U729" s="1169"/>
      <c r="V729" s="1169"/>
      <c r="W729" s="1169"/>
      <c r="X729" s="1169"/>
      <c r="Y729" s="1169"/>
      <c r="Z729" s="1169"/>
      <c r="AA729" s="1169"/>
    </row>
    <row r="730" spans="2:27" ht="18" x14ac:dyDescent="0.2">
      <c r="B730" s="1189"/>
      <c r="C730" s="1190" t="s">
        <v>2120</v>
      </c>
      <c r="D730" s="1189"/>
      <c r="E730" s="1191">
        <v>50503</v>
      </c>
      <c r="F730" s="1270" t="e">
        <f>F726-F728-F729</f>
        <v>#REF!</v>
      </c>
      <c r="G730" s="1234">
        <f t="shared" si="182"/>
        <v>0</v>
      </c>
      <c r="H730" s="1234">
        <f t="shared" si="182"/>
        <v>0</v>
      </c>
      <c r="I730" s="1234">
        <f t="shared" si="182"/>
        <v>0</v>
      </c>
      <c r="J730" s="1235">
        <f t="shared" si="182"/>
        <v>0</v>
      </c>
      <c r="K730" s="1234">
        <f t="shared" si="182"/>
        <v>0</v>
      </c>
      <c r="L730" s="1225" t="e">
        <f>F730*0.625</f>
        <v>#REF!</v>
      </c>
      <c r="M730" s="1232" t="e">
        <f t="shared" si="183"/>
        <v>#REF!</v>
      </c>
      <c r="N730" s="1223"/>
      <c r="O730" s="1223"/>
      <c r="P730" s="1232">
        <f t="shared" si="184"/>
        <v>0</v>
      </c>
      <c r="Q730" s="1234">
        <f t="shared" si="185"/>
        <v>0</v>
      </c>
      <c r="R730" s="1234">
        <f t="shared" si="185"/>
        <v>0</v>
      </c>
      <c r="S730" s="1236">
        <f t="shared" si="185"/>
        <v>0</v>
      </c>
      <c r="T730" s="1169"/>
      <c r="U730" s="1169"/>
      <c r="V730" s="1169"/>
      <c r="W730" s="1169"/>
      <c r="X730" s="1169"/>
      <c r="Y730" s="1169"/>
      <c r="Z730" s="1169"/>
      <c r="AA730" s="1169"/>
    </row>
    <row r="731" spans="2:27" ht="47.25" x14ac:dyDescent="0.2">
      <c r="B731" s="1189"/>
      <c r="C731" s="1190" t="s">
        <v>2121</v>
      </c>
      <c r="D731" s="1189"/>
      <c r="E731" s="1191">
        <v>50400</v>
      </c>
      <c r="F731" s="1271">
        <f t="shared" ref="F731:F732" si="186">(0)</f>
        <v>0</v>
      </c>
      <c r="G731" s="1234">
        <f t="shared" si="182"/>
        <v>0</v>
      </c>
      <c r="H731" s="1234">
        <f t="shared" si="182"/>
        <v>0</v>
      </c>
      <c r="I731" s="1234">
        <f t="shared" si="182"/>
        <v>0</v>
      </c>
      <c r="J731" s="1235">
        <f t="shared" si="182"/>
        <v>0</v>
      </c>
      <c r="K731" s="1234">
        <f t="shared" si="182"/>
        <v>0</v>
      </c>
      <c r="L731" s="1225">
        <f>ROUND([30]ОРЭМ!C296/1000,5)</f>
        <v>57.180120000000002</v>
      </c>
      <c r="M731" s="1234">
        <f t="shared" ref="M731:N732" si="187">(0)</f>
        <v>0</v>
      </c>
      <c r="N731" s="1234">
        <f t="shared" si="187"/>
        <v>0</v>
      </c>
      <c r="O731" s="1223"/>
      <c r="P731" s="1234">
        <f t="shared" ref="P731:P732" si="188">(0)</f>
        <v>0</v>
      </c>
      <c r="Q731" s="1227"/>
      <c r="R731" s="1225"/>
      <c r="S731" s="1230"/>
      <c r="T731" s="1169"/>
      <c r="U731" s="1169"/>
      <c r="V731" s="1169"/>
      <c r="W731" s="1169"/>
      <c r="X731" s="1169"/>
      <c r="Y731" s="1169"/>
      <c r="Z731" s="1169"/>
      <c r="AA731" s="1169"/>
    </row>
    <row r="732" spans="2:27" ht="48" thickBot="1" x14ac:dyDescent="0.25">
      <c r="B732" s="1193"/>
      <c r="C732" s="1194" t="s">
        <v>2122</v>
      </c>
      <c r="D732" s="1193"/>
      <c r="E732" s="1195">
        <v>50450</v>
      </c>
      <c r="F732" s="1272">
        <f t="shared" si="186"/>
        <v>0</v>
      </c>
      <c r="G732" s="1273">
        <f t="shared" si="182"/>
        <v>0</v>
      </c>
      <c r="H732" s="1273">
        <f t="shared" si="182"/>
        <v>0</v>
      </c>
      <c r="I732" s="1273">
        <f t="shared" si="182"/>
        <v>0</v>
      </c>
      <c r="J732" s="1274">
        <f t="shared" si="182"/>
        <v>0</v>
      </c>
      <c r="K732" s="1273">
        <f t="shared" si="182"/>
        <v>0</v>
      </c>
      <c r="L732" s="1254">
        <f>ROUND([30]ОРЭМ!C278/1000+[30]ОРЭМ!C290/1000,5)</f>
        <v>57.180120000000002</v>
      </c>
      <c r="M732" s="1273">
        <f t="shared" si="187"/>
        <v>0</v>
      </c>
      <c r="N732" s="1273">
        <f t="shared" si="187"/>
        <v>0</v>
      </c>
      <c r="O732" s="1275"/>
      <c r="P732" s="1273">
        <f t="shared" si="188"/>
        <v>0</v>
      </c>
      <c r="Q732" s="1252"/>
      <c r="R732" s="1254"/>
      <c r="S732" s="1256"/>
      <c r="T732" s="1169"/>
      <c r="U732" s="1169"/>
      <c r="V732" s="1169"/>
      <c r="W732" s="1169"/>
      <c r="X732" s="1169"/>
      <c r="Y732" s="1169"/>
      <c r="Z732" s="1169"/>
      <c r="AA732" s="1169"/>
    </row>
    <row r="733" spans="2:27" ht="14.25" x14ac:dyDescent="0.2">
      <c r="B733" s="1184"/>
      <c r="C733" s="1184"/>
      <c r="D733" s="1184"/>
      <c r="E733" s="1184"/>
      <c r="F733" s="1184"/>
      <c r="G733" s="1184"/>
      <c r="H733" s="1184"/>
      <c r="I733" s="1184"/>
      <c r="J733" s="1184"/>
      <c r="K733" s="1184"/>
      <c r="L733" s="1184"/>
      <c r="M733" s="1184"/>
      <c r="N733" s="1184"/>
      <c r="O733" s="1184"/>
      <c r="P733" s="1184"/>
      <c r="Q733" s="1184"/>
      <c r="R733" s="1184"/>
      <c r="S733" s="1184"/>
      <c r="T733" s="1169"/>
      <c r="U733" s="1169"/>
      <c r="V733" s="1169"/>
      <c r="W733" s="1169"/>
      <c r="X733" s="1169"/>
      <c r="Y733" s="1169"/>
      <c r="Z733" s="1169"/>
      <c r="AA733" s="1169"/>
    </row>
    <row r="736" spans="2:27" ht="26.1" customHeight="1" x14ac:dyDescent="0.2">
      <c r="B736" s="1169"/>
      <c r="C736" s="1768" t="s">
        <v>2123</v>
      </c>
      <c r="D736" s="1768"/>
      <c r="E736" s="1768"/>
      <c r="F736" s="1768"/>
      <c r="G736" s="1768"/>
      <c r="H736" s="1768"/>
      <c r="I736" s="1768"/>
      <c r="J736" s="1768"/>
      <c r="K736" s="1768"/>
      <c r="L736" s="1768"/>
      <c r="M736" s="1768"/>
      <c r="N736" s="1768"/>
      <c r="O736" s="1768"/>
      <c r="P736" s="1768"/>
      <c r="Q736" s="1768"/>
      <c r="R736" s="1768"/>
      <c r="S736" s="1768"/>
      <c r="T736" s="1768"/>
      <c r="U736" s="1768"/>
      <c r="V736" s="1768"/>
      <c r="W736" s="1768"/>
      <c r="X736" s="1768"/>
      <c r="Y736" s="1768"/>
      <c r="Z736" s="1768"/>
      <c r="AA736" s="1768"/>
    </row>
    <row r="737" spans="2:27" s="1175" customFormat="1" ht="8.25" x14ac:dyDescent="0.2"/>
    <row r="738" spans="2:27" s="1175" customFormat="1" ht="8.25" x14ac:dyDescent="0.2"/>
    <row r="739" spans="2:27" s="1175" customFormat="1" ht="9" thickBot="1" x14ac:dyDescent="0.25"/>
    <row r="740" spans="2:27" s="1177" customFormat="1" ht="48" thickBot="1" x14ac:dyDescent="0.25">
      <c r="B740" s="1176"/>
      <c r="C740" s="1176" t="s">
        <v>1037</v>
      </c>
      <c r="D740" s="1176"/>
      <c r="E740" s="1176" t="s">
        <v>1958</v>
      </c>
      <c r="F740" s="1176" t="s">
        <v>2124</v>
      </c>
      <c r="G740" s="1176" t="s">
        <v>2125</v>
      </c>
      <c r="H740" s="1176" t="s">
        <v>2126</v>
      </c>
    </row>
    <row r="741" spans="2:27" s="1179" customFormat="1" ht="12.75" thickBot="1" x14ac:dyDescent="0.25">
      <c r="B741" s="1178"/>
      <c r="C741" s="1178"/>
      <c r="D741" s="1178"/>
      <c r="E741" s="1178"/>
      <c r="F741" s="1178" t="s">
        <v>1960</v>
      </c>
      <c r="G741" s="1178" t="s">
        <v>1999</v>
      </c>
      <c r="H741" s="1178" t="s">
        <v>2000</v>
      </c>
    </row>
    <row r="742" spans="2:27" ht="18" x14ac:dyDescent="0.2">
      <c r="B742" s="1185"/>
      <c r="C742" s="1186" t="s">
        <v>2127</v>
      </c>
      <c r="D742" s="1185"/>
      <c r="E742" s="1187">
        <v>60100</v>
      </c>
      <c r="F742" s="1267">
        <f>F116+F121+F697</f>
        <v>47787.618999999999</v>
      </c>
      <c r="G742" s="1268">
        <f>I116+I121+I697</f>
        <v>0</v>
      </c>
      <c r="H742" s="1276" t="s">
        <v>2128</v>
      </c>
      <c r="I742" s="1169"/>
      <c r="J742" s="1169"/>
      <c r="K742" s="1169"/>
      <c r="L742" s="1169"/>
      <c r="M742" s="1169"/>
      <c r="N742" s="1169"/>
      <c r="O742" s="1169"/>
      <c r="P742" s="1169"/>
      <c r="Q742" s="1169"/>
      <c r="R742" s="1169"/>
      <c r="S742" s="1169"/>
      <c r="T742" s="1169"/>
      <c r="U742" s="1169"/>
      <c r="V742" s="1169"/>
      <c r="W742" s="1169"/>
      <c r="X742" s="1169"/>
      <c r="Y742" s="1169"/>
      <c r="Z742" s="1169"/>
      <c r="AA742" s="1169"/>
    </row>
    <row r="743" spans="2:27" ht="31.5" x14ac:dyDescent="0.2">
      <c r="B743" s="1189"/>
      <c r="C743" s="1190" t="s">
        <v>2129</v>
      </c>
      <c r="D743" s="1189"/>
      <c r="E743" s="1191">
        <v>60200</v>
      </c>
      <c r="F743" s="1231">
        <f>F228+F633+F639+F709</f>
        <v>47787.618999999999</v>
      </c>
      <c r="G743" s="1232">
        <f>I228+I633+I639+N709</f>
        <v>0</v>
      </c>
      <c r="H743" s="1277" t="s">
        <v>2128</v>
      </c>
      <c r="I743" s="1169"/>
      <c r="J743" s="1169"/>
      <c r="K743" s="1169"/>
      <c r="L743" s="1169"/>
      <c r="M743" s="1169"/>
      <c r="N743" s="1169"/>
      <c r="O743" s="1169"/>
      <c r="P743" s="1169"/>
      <c r="Q743" s="1169"/>
      <c r="R743" s="1169"/>
      <c r="S743" s="1169"/>
      <c r="T743" s="1169"/>
      <c r="U743" s="1169"/>
      <c r="V743" s="1169"/>
      <c r="W743" s="1169"/>
      <c r="X743" s="1169"/>
      <c r="Y743" s="1169"/>
      <c r="Z743" s="1169"/>
      <c r="AA743" s="1169"/>
    </row>
    <row r="744" spans="2:27" ht="18.75" thickBot="1" x14ac:dyDescent="0.25">
      <c r="B744" s="1193"/>
      <c r="C744" s="1194" t="s">
        <v>2130</v>
      </c>
      <c r="D744" s="1193"/>
      <c r="E744" s="1195">
        <v>60300</v>
      </c>
      <c r="F744" s="1260">
        <f t="shared" ref="F744:G744" si="189">F742-F743</f>
        <v>0</v>
      </c>
      <c r="G744" s="1261">
        <f t="shared" si="189"/>
        <v>0</v>
      </c>
      <c r="H744" s="1278"/>
      <c r="I744" s="1169"/>
      <c r="J744" s="1169"/>
      <c r="K744" s="1169"/>
      <c r="L744" s="1169"/>
      <c r="M744" s="1169"/>
      <c r="N744" s="1169"/>
      <c r="O744" s="1169"/>
      <c r="P744" s="1169"/>
      <c r="Q744" s="1169"/>
      <c r="R744" s="1169"/>
      <c r="S744" s="1169"/>
      <c r="T744" s="1169"/>
      <c r="U744" s="1169"/>
      <c r="V744" s="1169"/>
      <c r="W744" s="1169"/>
      <c r="X744" s="1169"/>
      <c r="Y744" s="1169"/>
      <c r="Z744" s="1169"/>
      <c r="AA744" s="1169"/>
    </row>
    <row r="745" spans="2:27" ht="14.25" x14ac:dyDescent="0.2">
      <c r="B745" s="1184"/>
      <c r="C745" s="1184"/>
      <c r="D745" s="1184"/>
      <c r="E745" s="1184"/>
      <c r="F745" s="1184"/>
      <c r="G745" s="1184"/>
      <c r="H745" s="1184"/>
      <c r="I745" s="1169"/>
      <c r="J745" s="1169"/>
      <c r="K745" s="1169"/>
      <c r="L745" s="1169"/>
      <c r="M745" s="1169"/>
      <c r="N745" s="1169"/>
      <c r="O745" s="1169"/>
      <c r="P745" s="1169"/>
      <c r="Q745" s="1169"/>
      <c r="R745" s="1169"/>
      <c r="S745" s="1169"/>
      <c r="T745" s="1169"/>
      <c r="U745" s="1169"/>
      <c r="V745" s="1169"/>
      <c r="W745" s="1169"/>
      <c r="X745" s="1169"/>
      <c r="Y745" s="1169"/>
      <c r="Z745" s="1169"/>
      <c r="AA745" s="1169"/>
    </row>
    <row r="748" spans="2:27" ht="26.1" customHeight="1" x14ac:dyDescent="0.2">
      <c r="B748" s="1169"/>
      <c r="C748" s="1768" t="s">
        <v>2131</v>
      </c>
      <c r="D748" s="1768"/>
      <c r="E748" s="1768"/>
      <c r="F748" s="1768"/>
      <c r="G748" s="1768"/>
      <c r="H748" s="1768"/>
      <c r="I748" s="1768"/>
      <c r="J748" s="1768"/>
      <c r="K748" s="1768"/>
      <c r="L748" s="1768"/>
      <c r="M748" s="1768"/>
      <c r="N748" s="1768"/>
      <c r="O748" s="1768"/>
      <c r="P748" s="1768"/>
      <c r="Q748" s="1768"/>
      <c r="R748" s="1768"/>
      <c r="S748" s="1768"/>
      <c r="T748" s="1768"/>
      <c r="U748" s="1768"/>
      <c r="V748" s="1768"/>
      <c r="W748" s="1768"/>
      <c r="X748" s="1768"/>
      <c r="Y748" s="1768"/>
      <c r="Z748" s="1768"/>
      <c r="AA748" s="1768"/>
    </row>
    <row r="749" spans="2:27" s="1175" customFormat="1" ht="8.25" x14ac:dyDescent="0.2"/>
    <row r="750" spans="2:27" s="1175" customFormat="1" ht="8.25" x14ac:dyDescent="0.2"/>
    <row r="751" spans="2:27" s="1175" customFormat="1" ht="9" thickBot="1" x14ac:dyDescent="0.25"/>
    <row r="752" spans="2:27" s="1177" customFormat="1" ht="32.25" thickBot="1" x14ac:dyDescent="0.25">
      <c r="B752" s="1176"/>
      <c r="C752" s="1176" t="s">
        <v>2132</v>
      </c>
      <c r="D752" s="1176"/>
      <c r="E752" s="1176" t="s">
        <v>1958</v>
      </c>
      <c r="F752" s="1176" t="s">
        <v>160</v>
      </c>
      <c r="G752" s="1176" t="s">
        <v>174</v>
      </c>
      <c r="H752" s="1176" t="s">
        <v>2133</v>
      </c>
      <c r="I752" s="1176" t="s">
        <v>2134</v>
      </c>
    </row>
    <row r="753" spans="2:28" s="1179" customFormat="1" ht="12.75" thickBot="1" x14ac:dyDescent="0.25">
      <c r="B753" s="1178"/>
      <c r="C753" s="1178"/>
      <c r="D753" s="1178"/>
      <c r="E753" s="1178"/>
      <c r="F753" s="1178" t="s">
        <v>1960</v>
      </c>
      <c r="G753" s="1178" t="s">
        <v>1999</v>
      </c>
      <c r="H753" s="1178" t="s">
        <v>2000</v>
      </c>
      <c r="I753" s="1178" t="s">
        <v>2001</v>
      </c>
    </row>
    <row r="754" spans="2:28" ht="36.75" thickBot="1" x14ac:dyDescent="0.25">
      <c r="B754" s="1185"/>
      <c r="C754" s="1186" t="s">
        <v>2135</v>
      </c>
      <c r="D754" s="1185"/>
      <c r="E754" s="1187">
        <v>21</v>
      </c>
      <c r="F754" s="1279" t="s">
        <v>161</v>
      </c>
      <c r="G754" s="1280" t="s">
        <v>1137</v>
      </c>
      <c r="H754" s="1280" t="s">
        <v>2136</v>
      </c>
      <c r="I754" s="1281" t="s">
        <v>2137</v>
      </c>
      <c r="J754" s="1169"/>
      <c r="K754" s="1169"/>
      <c r="L754" s="1169"/>
      <c r="M754" s="1169"/>
      <c r="N754" s="1169"/>
      <c r="O754" s="1169"/>
      <c r="P754" s="1169"/>
      <c r="Q754" s="1169"/>
      <c r="R754" s="1169"/>
      <c r="S754" s="1169"/>
      <c r="T754" s="1169"/>
      <c r="U754" s="1169"/>
      <c r="V754" s="1169"/>
      <c r="W754" s="1169"/>
      <c r="X754" s="1169"/>
      <c r="Y754" s="1169"/>
      <c r="Z754" s="1169"/>
      <c r="AA754" s="1169"/>
      <c r="AB754" s="1169"/>
    </row>
    <row r="755" spans="2:28" ht="36.75" thickBot="1" x14ac:dyDescent="0.25">
      <c r="B755" s="1193"/>
      <c r="C755" s="1194" t="s">
        <v>2138</v>
      </c>
      <c r="D755" s="1193"/>
      <c r="E755" s="1195">
        <v>22</v>
      </c>
      <c r="F755" s="1282" t="s">
        <v>2139</v>
      </c>
      <c r="G755" s="1283" t="s">
        <v>2140</v>
      </c>
      <c r="H755" s="1283" t="s">
        <v>2136</v>
      </c>
      <c r="I755" s="1281" t="s">
        <v>2141</v>
      </c>
      <c r="J755" s="1169"/>
      <c r="K755" s="1169"/>
      <c r="L755" s="1169"/>
      <c r="M755" s="1169"/>
      <c r="N755" s="1169"/>
      <c r="O755" s="1169"/>
      <c r="P755" s="1169"/>
      <c r="Q755" s="1169"/>
      <c r="R755" s="1169"/>
      <c r="S755" s="1169"/>
      <c r="T755" s="1169"/>
      <c r="U755" s="1169"/>
      <c r="V755" s="1169"/>
      <c r="W755" s="1169"/>
      <c r="X755" s="1169"/>
      <c r="Y755" s="1169"/>
      <c r="Z755" s="1169"/>
      <c r="AA755" s="1169"/>
      <c r="AB755" s="1169"/>
    </row>
    <row r="756" spans="2:28" ht="14.25" x14ac:dyDescent="0.2">
      <c r="B756" s="1184"/>
      <c r="C756" s="1184"/>
      <c r="D756" s="1184"/>
      <c r="E756" s="1184"/>
      <c r="F756" s="1184"/>
      <c r="G756" s="1184"/>
      <c r="H756" s="1184"/>
      <c r="I756" s="1184"/>
      <c r="J756" s="1169"/>
      <c r="K756" s="1169"/>
      <c r="L756" s="1169"/>
      <c r="M756" s="1169"/>
      <c r="N756" s="1169"/>
      <c r="O756" s="1169"/>
      <c r="P756" s="1169"/>
      <c r="Q756" s="1169"/>
      <c r="R756" s="1169"/>
      <c r="S756" s="1169"/>
      <c r="T756" s="1169"/>
      <c r="U756" s="1169"/>
      <c r="V756" s="1169"/>
      <c r="W756" s="1169"/>
      <c r="X756" s="1169"/>
      <c r="Y756" s="1169"/>
      <c r="Z756" s="1169"/>
      <c r="AA756" s="1169"/>
      <c r="AB756" s="1169"/>
    </row>
    <row r="757" spans="2:28" ht="15" thickBot="1" x14ac:dyDescent="0.25">
      <c r="B757" s="1169"/>
      <c r="C757" s="1169"/>
      <c r="D757" s="1169"/>
      <c r="E757" s="1169"/>
      <c r="F757" s="1169"/>
      <c r="G757" s="1169"/>
      <c r="H757" s="1169"/>
      <c r="I757" s="1169"/>
      <c r="J757" s="1169"/>
      <c r="K757" s="1169"/>
      <c r="L757" s="1169"/>
      <c r="M757" s="1169"/>
      <c r="N757" s="1169"/>
      <c r="O757" s="1169"/>
      <c r="P757" s="1169"/>
      <c r="Q757" s="1169"/>
      <c r="R757" s="1169"/>
      <c r="S757" s="1169"/>
      <c r="T757" s="1169"/>
      <c r="U757" s="1169"/>
      <c r="V757" s="1169"/>
      <c r="W757" s="1169"/>
      <c r="X757" s="1169"/>
      <c r="Y757" s="1169"/>
      <c r="Z757" s="1169"/>
      <c r="AA757" s="1169"/>
      <c r="AB757" s="1169"/>
    </row>
    <row r="758" spans="2:28" s="1287" customFormat="1" ht="14.25" x14ac:dyDescent="0.2">
      <c r="B758" s="1284"/>
      <c r="C758" s="1285" t="s">
        <v>2142</v>
      </c>
      <c r="D758" s="1285"/>
      <c r="E758" s="1285"/>
      <c r="F758" s="1285"/>
      <c r="G758" s="1285"/>
      <c r="H758" s="1285"/>
      <c r="I758" s="1285"/>
      <c r="J758" s="1285"/>
      <c r="K758" s="1285"/>
      <c r="L758" s="1285"/>
      <c r="M758" s="1285"/>
      <c r="N758" s="1285"/>
      <c r="O758" s="1285"/>
      <c r="P758" s="1285"/>
      <c r="Q758" s="1285"/>
      <c r="R758" s="1285"/>
      <c r="S758" s="1285"/>
      <c r="T758" s="1285"/>
      <c r="U758" s="1285"/>
      <c r="V758" s="1285"/>
      <c r="W758" s="1285"/>
      <c r="X758" s="1285"/>
      <c r="Y758" s="1285"/>
      <c r="Z758" s="1285"/>
      <c r="AA758" s="1286"/>
    </row>
    <row r="759" spans="2:28" s="1287" customFormat="1" ht="14.25" x14ac:dyDescent="0.2">
      <c r="B759" s="1288"/>
      <c r="AA759" s="1289"/>
    </row>
    <row r="760" spans="2:28" s="1287" customFormat="1" ht="14.25" x14ac:dyDescent="0.2">
      <c r="B760" s="1288"/>
      <c r="C760" s="1287" t="s">
        <v>2143</v>
      </c>
      <c r="AA760" s="1289"/>
    </row>
    <row r="761" spans="2:28" s="1287" customFormat="1" ht="15" thickBot="1" x14ac:dyDescent="0.25">
      <c r="B761" s="1290"/>
      <c r="C761" s="1291" t="s">
        <v>2144</v>
      </c>
      <c r="D761" s="1291"/>
      <c r="E761" s="1291"/>
      <c r="F761" s="1291"/>
      <c r="G761" s="1291"/>
      <c r="H761" s="1291"/>
      <c r="I761" s="1291"/>
      <c r="J761" s="1291"/>
      <c r="K761" s="1291"/>
      <c r="L761" s="1291"/>
      <c r="M761" s="1291"/>
      <c r="N761" s="1291"/>
      <c r="O761" s="1291"/>
      <c r="P761" s="1291"/>
      <c r="Q761" s="1291"/>
      <c r="R761" s="1291"/>
      <c r="S761" s="1291"/>
      <c r="T761" s="1291"/>
      <c r="U761" s="1291"/>
      <c r="V761" s="1291"/>
      <c r="W761" s="1291"/>
      <c r="X761" s="1291"/>
      <c r="Y761" s="1291"/>
      <c r="Z761" s="1291"/>
      <c r="AA761" s="1292"/>
    </row>
    <row r="762" spans="2:28" ht="14.25" x14ac:dyDescent="0.2">
      <c r="B762" s="1169"/>
      <c r="C762" s="1169"/>
      <c r="D762" s="1169"/>
      <c r="E762" s="1169"/>
      <c r="F762" s="1169"/>
      <c r="G762" s="1169"/>
      <c r="H762" s="1169"/>
      <c r="I762" s="1169"/>
      <c r="J762" s="1169"/>
      <c r="K762" s="1169"/>
      <c r="L762" s="1169"/>
      <c r="M762" s="1169"/>
      <c r="N762" s="1169"/>
      <c r="O762" s="1169"/>
      <c r="P762" s="1169"/>
      <c r="Q762" s="1169"/>
      <c r="R762" s="1169"/>
      <c r="S762" s="1169"/>
      <c r="T762" s="1169"/>
      <c r="U762" s="1169"/>
      <c r="V762" s="1169"/>
      <c r="W762" s="1169"/>
      <c r="X762" s="1169"/>
      <c r="Y762" s="1169"/>
      <c r="Z762" s="1169"/>
      <c r="AA762" s="1169"/>
      <c r="AB762" s="1293"/>
    </row>
    <row r="772" spans="8:9" ht="14.25" hidden="1" x14ac:dyDescent="0.2">
      <c r="H772" s="1169" t="s">
        <v>2145</v>
      </c>
      <c r="I772" s="1169"/>
    </row>
    <row r="773" spans="8:9" ht="14.25" hidden="1" x14ac:dyDescent="0.2">
      <c r="H773" s="1169"/>
      <c r="I773" s="1294" t="s">
        <v>1962</v>
      </c>
    </row>
    <row r="774" spans="8:9" ht="14.25" hidden="1" x14ac:dyDescent="0.2">
      <c r="H774" s="1169"/>
      <c r="I774" s="1294" t="s">
        <v>2146</v>
      </c>
    </row>
    <row r="775" spans="8:9" ht="14.25" x14ac:dyDescent="0.2">
      <c r="H775" s="1169"/>
      <c r="I775" s="1169"/>
    </row>
    <row r="776" spans="8:9" ht="12.75" x14ac:dyDescent="0.2">
      <c r="H776" s="1170"/>
      <c r="I776" s="1170"/>
    </row>
  </sheetData>
  <mergeCells count="8">
    <mergeCell ref="C736:AA736"/>
    <mergeCell ref="C748:AA748"/>
    <mergeCell ref="C2:AA2"/>
    <mergeCell ref="C5:AA5"/>
    <mergeCell ref="C15:AA15"/>
    <mergeCell ref="C57:AA57"/>
    <mergeCell ref="C645:AA645"/>
    <mergeCell ref="C701:AA701"/>
  </mergeCells>
  <dataValidations xWindow="548" yWindow="662" count="11">
    <dataValidation type="textLength" allowBlank="1" showInputMessage="1" showErrorMessage="1" errorTitle="Ошибка ввода." error="Разрешенная длина строки в ячейке составляет  не более 13 знаков." prompt="Введите число не более 13 знаков." sqref="F43 F33">
      <formula1>0</formula1>
      <formula2>13</formula2>
    </dataValidation>
    <dataValidation type="textLength" allowBlank="1" showInputMessage="1" showErrorMessage="1" errorTitle="Ошибка ввода." error="Разрешенная длина строки в ячейке составляет  не более 10 знаков." prompt="Введите число не более 10 знаков." sqref="F53">
      <formula1>0</formula1>
      <formula2>10</formula2>
    </dataValidation>
    <dataValidation type="decimal" allowBlank="1" showInputMessage="1" showErrorMessage="1" errorTitle="Ошибка ввода." error="В ячейку можно записать только ЧИСЛО в интервале [0; 9999999999]." prompt="Введите число в интервале [0; 9999999999]." sqref="I721:J721 I725:J725 F721:G721 F724:G725 F728:F730 I707:J708 F707:G708 F651:G651 F653:G655 F657:G660 F662:G666 F668:G673 F678:G683 F685:G688 F690:G693 F695:G696 R63:S63 R65:S67 R69:S72 R74:S78 R80:S85 R90:S92 R94:S97 R99:S102 R104:S107 R109:S111 R631:S632 R635:S636 R639:S639 R641:S641 L63:M63 L65:M67 L69:M72 L74:M78 L80:M85 L90:M92 L94:M97 L99:M102 L104:M107 L109:M111 L631:M632 L635:M636 L639:M639 L641:M641 F63:G63 F65:G67 F69:G72 F74:G78 F80:G85 F90:G92 F94:G97 F99:G102 F104:G107 F109:G111 F113:G115 F118:G119 F123:G124 F126:G629 F631:G633 F635:G636 F639:G639 F641:G641">
      <formula1>0</formula1>
      <formula2>9999999999</formula2>
    </dataValidation>
    <dataValidation type="decimal" allowBlank="1" showInputMessage="1" showErrorMessage="1" errorTitle="Ошибка ввода." error="В ячейку можно записать только ЧИСЛО." prompt="Введите число." sqref="Q721:S721 Q724:S725 Q731:S732 N721:O721 N724:O725 O728:O732 N728:N730 L728:L732 Q707:S708 N707:O708 I651:J651 I653:J655 I657:J660 I662:J666 I668:J673 I678:J683 I685:J688 I690:J693 I695:J696 X63:AA63 X65:AA67 X69:AA72 X74:AA78 X80:AA85 X90:AA92 X94:AA97 X99:AA102 X104:AA107 X109:AA111 X118:AA119 X123:AA124 X126:AA629 X631:AA633 X635:AA636 X639:AA639 X641:AA641 X113:Z115 U63:V63 U65:V67 U69:V72 U74:V78 U80:V85 U90:V92 U94:V97 U99:V102 U104:V107 U109:V111 U631:V632 U635:V636 U639:V639 U641:V641 O631:Q632 O635:Q636 O641:Q641 O63:P63 O65:P67 O69:P72 O74:P78 O80:P85 O90:P92 O94:P97 O99:P102 O104:P107 O109:P111 O639:P639 I63:J63 I65:J67 I69:J72 I74:J78 I80:J85 I90:J92 I94:J97 I99:J102 I104:J107 I109:J111 I113:J115 I118:J119 I123:J124 I126:J629 I631:J633 I635:J636 I639:J639 I641:J641">
      <formula1>-7.92281625142643E+28</formula1>
      <formula2>7.92281625142643E+28</formula2>
    </dataValidation>
    <dataValidation type="textLength" allowBlank="1" showInputMessage="1" showErrorMessage="1" errorTitle="Ошибка ввода." error="Разрешенная длина строки в ячейке составляет  не более 1000 знаков." sqref="H744">
      <formula1>0</formula1>
      <formula2>1000</formula2>
    </dataValidation>
    <dataValidation type="textLength" allowBlank="1" showInputMessage="1" showErrorMessage="1" errorTitle="Ошибка ввода." error="Разрешенная длина строки в ячейке составляет  не более 500 знаков." sqref="F21:F23 F754:I755">
      <formula1>0</formula1>
      <formula2>500</formula2>
    </dataValidation>
    <dataValidation type="textLength" allowBlank="1" showInputMessage="1" showErrorMessage="1" errorTitle="Ошибка ввода." error="Разрешенная длина строки в ячейке составляет 500 знаков." sqref="C1:C757 C762:C1048576">
      <formula1>0</formula1>
      <formula2>500</formula2>
    </dataValidation>
    <dataValidation type="textLength" allowBlank="1" showErrorMessage="1" errorTitle="Ошибка ввода." error="Разрешенная длина строки в ячейке составляет  не более 1000 знаков." sqref="H742:H743">
      <formula1>0</formula1>
      <formula2>1000</formula2>
    </dataValidation>
    <dataValidation type="decimal" allowBlank="1" showErrorMessage="1" errorTitle="Ошибка ввода." error="В ячейку можно записать только ЧИСЛО в интервале [0; 9999999999]." prompt="Введите число в интервале [0; 9999999999]." sqref="F86:G86 F88:G88 F116:G116 F121:G121 F674:G674 F676:G676 F697:G697 F719:G719 F722:G722 F726:G726 F731:F732 F709:G709 G728:G732 I709:J709 I719:J719 I722:J722 I726:J726 I728:J732 L86:M86 L88:M88 L113:M116 L121:M121 L633:M633 R86:S86 R88:S88 R113:S116 R121:S121 R633:S633 I724:J724 L118:M119 L123:M124 L126:M629 R118:S119 R123:S124 R126:S629">
      <formula1>0</formula1>
      <formula2>9999999999</formula2>
    </dataValidation>
    <dataValidation type="decimal" allowBlank="1" showErrorMessage="1" errorTitle="Ошибка ввода." error="В ячейку можно записать только ЧИСЛО." prompt="Введите число." sqref="H86:K86 H88:K88 H116:K116 H121:K121 H674:K674 H676:K676 H697:K697 H719 H721:H722 H724:H726 K719:S719 K722:S722 K726:S726 N86:Q86 N88:Q88 N121:Q121 T86:AA86 T88:AA88 T116:AA116 T121:AA121 H63 H65:H67 H69:H72 H74:H78 H80:H85 H90:H92 H94:H97 H99:H102 H104:H107 H109:H111 H113:H115 H118:H119 H123:H124 H126:H629 H631:H633 H635:H636 H639 H641 K63 K65:K67 K69:K72 K74:K78 K80:K85 K90:K92 K94:K97 K99:K102 K104:K107 K109:K111 K113:K115 K118:K119 K123:K124 K126:K629 K631:K633 K635:K636 K639 P728:P732 M728:M732 K728:K732 H728:H732 K709:S709 H707:H709 K695:K696 H695:H696 W641 T641 N641 F742:G744 H651 H653:H655 H657:H660 H662:H666 H668:H673 H678:H683 H685:H688 H690:H693 K641 K651 K653:K655 K657:K660 K662:K666 K668:K673 K678:K683 K685:K688 K690:K693 K707:M708 K721:M721 K724:M725 N63 N65:N67 N69:N72 N74:N78 N80:N85 N90:N92 N94:N97 N99:N102 N104:N107 N109:N111 N113:Q116 N118:Q119 N123:Q124 N126:Q629 N631:N633 N635:N636 N639 N731:N732 O633:Q633 P707:P708 P721 P724:P725 Q63 Q65:Q67 Q69:Q72 Q74:Q78 Q80:Q85 Q90:Q92 Q94:Q97 Q99:Q102 Q104:Q107 Q109:Q111 Q639 Q728:S730 T63 T65:T67 T69:T72 T74:T78 T80:T85 T90:T92 T94:T97 T99:T102 T104:T107 T109:T111 T113:W115 T118:W119 T123:W124 T126:W629 T631:T633 T635:T636 T639 U633:V633 W63 W65:W67 W69:W72 W74:W78 W80:W85 W90:W92 W94:W97 W99:W102 W104:W107 W109:W111 W631:W633 W635:W636 W639 AA113:AA115">
      <formula1>-7.92281625142643E+28</formula1>
      <formula2>7.92281625142643E+28</formula2>
    </dataValidation>
    <dataValidation type="list" allowBlank="1" showInputMessage="1" showErrorMessage="1" sqref="F11">
      <formula1>I773:I774</formula1>
    </dataValidation>
  </dataValidations>
  <hyperlinks>
    <hyperlink ref="I755" r:id="rId1"/>
  </hyperlinks>
  <pageMargins left="0.7" right="0.7" top="0.75" bottom="0.75" header="0.3" footer="0.3"/>
  <pageSetup paperSize="9"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37</vt:i4>
      </vt:variant>
      <vt:variant>
        <vt:lpstr>Именованные диапазоны</vt:lpstr>
      </vt:variant>
      <vt:variant>
        <vt:i4>4</vt:i4>
      </vt:variant>
    </vt:vector>
  </HeadingPairs>
  <TitlesOfParts>
    <vt:vector size="41" baseType="lpstr">
      <vt:lpstr>ИТОГО ПО</vt:lpstr>
      <vt:lpstr>Услуги1</vt:lpstr>
      <vt:lpstr>46 титульник</vt:lpstr>
      <vt:lpstr>1</vt:lpstr>
      <vt:lpstr>2</vt:lpstr>
      <vt:lpstr>3</vt:lpstr>
      <vt:lpstr>4</vt:lpstr>
      <vt:lpstr>5</vt:lpstr>
      <vt:lpstr>6</vt:lpstr>
      <vt:lpstr>7</vt:lpstr>
      <vt:lpstr>ОРЭМ</vt:lpstr>
      <vt:lpstr>Отчёт НВВ в РСТ</vt:lpstr>
      <vt:lpstr>52.б</vt:lpstr>
      <vt:lpstr>ЭСК</vt:lpstr>
      <vt:lpstr>52.а</vt:lpstr>
      <vt:lpstr>45.г,д.</vt:lpstr>
      <vt:lpstr>ПРАЙМ</vt:lpstr>
      <vt:lpstr>РДУ</vt:lpstr>
      <vt:lpstr>Струкатура</vt:lpstr>
      <vt:lpstr>Потери</vt:lpstr>
      <vt:lpstr>1-цены производителей</vt:lpstr>
      <vt:lpstr>ENERGY.KTL.SB.FACT.5.72 нэско</vt:lpstr>
      <vt:lpstr>Покупка</vt:lpstr>
      <vt:lpstr>Продажа</vt:lpstr>
      <vt:lpstr>Продажа на РР - ХМАО</vt:lpstr>
      <vt:lpstr>Лист4</vt:lpstr>
      <vt:lpstr>Общая</vt:lpstr>
      <vt:lpstr>ГТП</vt:lpstr>
      <vt:lpstr>субъекты РФ</vt:lpstr>
      <vt:lpstr>уровень напряжения</vt:lpstr>
      <vt:lpstr>101</vt:lpstr>
      <vt:lpstr>134</vt:lpstr>
      <vt:lpstr>135</vt:lpstr>
      <vt:lpstr>136</vt:lpstr>
      <vt:lpstr>Лист2</vt:lpstr>
      <vt:lpstr>Договора ГП и ЭСО</vt:lpstr>
      <vt:lpstr>Отчёт АПБЭ Макет</vt:lpstr>
      <vt:lpstr>'уровень напряжения'!lvl</vt:lpstr>
      <vt:lpstr>'субъекты РФ'!REGION_LIST</vt:lpstr>
      <vt:lpstr>REGION_NAME</vt:lpstr>
      <vt:lpstr>YEAR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Аверкина Зоя Анатольевна</dc:creator>
  <cp:lastModifiedBy>Аверкина Зоя Анатольевна</cp:lastModifiedBy>
  <dcterms:created xsi:type="dcterms:W3CDTF">2026-09-17T10:26:43Z</dcterms:created>
  <dcterms:modified xsi:type="dcterms:W3CDTF">2026-09-17T10:26:44Z</dcterms:modified>
</cp:coreProperties>
</file>